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9001"/>
  <workbookPr defaultThemeVersion="124226"/>
  <mc:AlternateContent xmlns:mc="http://schemas.openxmlformats.org/markup-compatibility/2006">
    <mc:Choice Requires="x15">
      <x15ac:absPath xmlns:x15ac="http://schemas.microsoft.com/office/spreadsheetml/2010/11/ac" url="C:\Users\miana\OneDrive\Documentos\PhD\logistics\Submission\"/>
    </mc:Choice>
  </mc:AlternateContent>
  <workbookProtection workbookAlgorithmName="SHA-512" workbookHashValue="fbtrEXX3h0hivJkgUkRPbIuHt9BqegPt6brzsuES/O05LTm+djEMGp9TRI2fdDVRn+Akaqrcj+bjA1hh8dZhgQ==" workbookSaltValue="2xskQ8vp1MSZq3iUB5PglA==" workbookSpinCount="100000" lockStructure="1"/>
  <bookViews>
    <workbookView xWindow="-20" yWindow="-20" windowWidth="15570" windowHeight="5960" tabRatio="887" xr2:uid="{00000000-000D-0000-FFFF-FFFF00000000}"/>
  </bookViews>
  <sheets>
    <sheet name="Notes" sheetId="24" r:id="rId1"/>
    <sheet name="AllData_CategoryTribe" sheetId="9" r:id="rId2"/>
    <sheet name="AllData_forPivot" sheetId="17" r:id="rId3"/>
    <sheet name="PivotFoods" sheetId="22" r:id="rId4"/>
    <sheet name="PivotNutrients" sheetId="20" r:id="rId5"/>
    <sheet name="MacronutrientEnergy Ratios" sheetId="21" r:id="rId6"/>
  </sheets>
  <calcPr calcId="171027"/>
  <pivotCaches>
    <pivotCache cacheId="0" r:id="rId7"/>
    <pivotCache cacheId="1" r:id="rId8"/>
  </pivotCaches>
</workbook>
</file>

<file path=xl/calcChain.xml><?xml version="1.0" encoding="utf-8"?>
<calcChain xmlns="http://schemas.openxmlformats.org/spreadsheetml/2006/main">
  <c r="AP10" i="22" l="1"/>
  <c r="AP14" i="22"/>
  <c r="AP18" i="22"/>
  <c r="AP22" i="22"/>
  <c r="AP26" i="22"/>
  <c r="AP30" i="22"/>
  <c r="AH7" i="22"/>
  <c r="AJ7" i="22" s="1"/>
  <c r="AH8" i="22"/>
  <c r="AJ8" i="22" s="1"/>
  <c r="AH9" i="22"/>
  <c r="AJ9" i="22" s="1"/>
  <c r="AH10" i="22"/>
  <c r="AJ10" i="22" s="1"/>
  <c r="AH11" i="22"/>
  <c r="AJ11" i="22" s="1"/>
  <c r="AH12" i="22"/>
  <c r="AJ12" i="22" s="1"/>
  <c r="AH13" i="22"/>
  <c r="AJ13" i="22" s="1"/>
  <c r="AH14" i="22"/>
  <c r="AJ14" i="22" s="1"/>
  <c r="AH15" i="22"/>
  <c r="AJ15" i="22" s="1"/>
  <c r="AH16" i="22"/>
  <c r="AJ16" i="22" s="1"/>
  <c r="AH17" i="22"/>
  <c r="AJ17" i="22" s="1"/>
  <c r="AH18" i="22"/>
  <c r="AJ18" i="22" s="1"/>
  <c r="AH19" i="22"/>
  <c r="AJ19" i="22" s="1"/>
  <c r="AH20" i="22"/>
  <c r="AJ20" i="22" s="1"/>
  <c r="AH21" i="22"/>
  <c r="AJ21" i="22" s="1"/>
  <c r="AH22" i="22"/>
  <c r="AJ22" i="22" s="1"/>
  <c r="AH23" i="22"/>
  <c r="AJ23" i="22" s="1"/>
  <c r="AH24" i="22"/>
  <c r="AJ24" i="22" s="1"/>
  <c r="AH25" i="22"/>
  <c r="AJ25" i="22" s="1"/>
  <c r="AH26" i="22"/>
  <c r="AJ26" i="22" s="1"/>
  <c r="AH27" i="22"/>
  <c r="AJ27" i="22" s="1"/>
  <c r="AH28" i="22"/>
  <c r="AJ28" i="22" s="1"/>
  <c r="AH29" i="22"/>
  <c r="AJ29" i="22" s="1"/>
  <c r="AH30" i="22"/>
  <c r="AJ30" i="22" s="1"/>
  <c r="AH31" i="22"/>
  <c r="AJ31" i="22" s="1"/>
  <c r="AH32" i="22"/>
  <c r="AJ32" i="22" s="1"/>
  <c r="AH33" i="22"/>
  <c r="AJ33" i="22" s="1"/>
  <c r="AH6" i="22"/>
  <c r="AJ6" i="22" s="1"/>
  <c r="X16" i="22"/>
  <c r="R12" i="22"/>
  <c r="V6" i="22"/>
  <c r="X6" i="22" s="1"/>
  <c r="AB6" i="22"/>
  <c r="AD6" i="22" s="1"/>
  <c r="V7" i="22"/>
  <c r="X7" i="22" s="1"/>
  <c r="AB7" i="22"/>
  <c r="AD7" i="22" s="1"/>
  <c r="V8" i="22"/>
  <c r="X8" i="22" s="1"/>
  <c r="AB8" i="22"/>
  <c r="AD8" i="22" s="1"/>
  <c r="V9" i="22"/>
  <c r="X9" i="22" s="1"/>
  <c r="AB9" i="22"/>
  <c r="AD9" i="22" s="1"/>
  <c r="V10" i="22"/>
  <c r="X10" i="22" s="1"/>
  <c r="AB10" i="22"/>
  <c r="AD10" i="22" s="1"/>
  <c r="V11" i="22"/>
  <c r="X11" i="22" s="1"/>
  <c r="AB11" i="22"/>
  <c r="AD11" i="22" s="1"/>
  <c r="V12" i="22"/>
  <c r="X12" i="22" s="1"/>
  <c r="AB12" i="22"/>
  <c r="AD12" i="22" s="1"/>
  <c r="V13" i="22"/>
  <c r="X13" i="22" s="1"/>
  <c r="AB13" i="22"/>
  <c r="AD13" i="22" s="1"/>
  <c r="V14" i="22"/>
  <c r="X14" i="22" s="1"/>
  <c r="AB14" i="22"/>
  <c r="AD14" i="22" s="1"/>
  <c r="V15" i="22"/>
  <c r="X15" i="22" s="1"/>
  <c r="AB15" i="22"/>
  <c r="AD15" i="22" s="1"/>
  <c r="V16" i="22"/>
  <c r="AB16" i="22"/>
  <c r="AD16" i="22" s="1"/>
  <c r="V17" i="22"/>
  <c r="X17" i="22" s="1"/>
  <c r="AB17" i="22"/>
  <c r="AD17" i="22" s="1"/>
  <c r="V18" i="22"/>
  <c r="X18" i="22" s="1"/>
  <c r="AB18" i="22"/>
  <c r="AD18" i="22" s="1"/>
  <c r="V19" i="22"/>
  <c r="X19" i="22" s="1"/>
  <c r="AB19" i="22"/>
  <c r="AD19" i="22" s="1"/>
  <c r="V20" i="22"/>
  <c r="X20" i="22" s="1"/>
  <c r="AB20" i="22"/>
  <c r="AD20" i="22" s="1"/>
  <c r="V21" i="22"/>
  <c r="X21" i="22" s="1"/>
  <c r="AB21" i="22"/>
  <c r="AD21" i="22" s="1"/>
  <c r="V22" i="22"/>
  <c r="X22" i="22" s="1"/>
  <c r="AB22" i="22"/>
  <c r="AD22" i="22" s="1"/>
  <c r="V23" i="22"/>
  <c r="X23" i="22" s="1"/>
  <c r="AB23" i="22"/>
  <c r="AD23" i="22" s="1"/>
  <c r="V24" i="22"/>
  <c r="X24" i="22" s="1"/>
  <c r="AB24" i="22"/>
  <c r="AD24" i="22" s="1"/>
  <c r="V25" i="22"/>
  <c r="X25" i="22" s="1"/>
  <c r="AB25" i="22"/>
  <c r="AD25" i="22" s="1"/>
  <c r="V26" i="22"/>
  <c r="X26" i="22" s="1"/>
  <c r="AB26" i="22"/>
  <c r="AD26" i="22" s="1"/>
  <c r="V27" i="22"/>
  <c r="X27" i="22" s="1"/>
  <c r="AB27" i="22"/>
  <c r="AD27" i="22" s="1"/>
  <c r="V28" i="22"/>
  <c r="X28" i="22" s="1"/>
  <c r="AB28" i="22"/>
  <c r="AD28" i="22" s="1"/>
  <c r="V29" i="22"/>
  <c r="X29" i="22" s="1"/>
  <c r="AB29" i="22"/>
  <c r="AD29" i="22" s="1"/>
  <c r="V30" i="22"/>
  <c r="X30" i="22" s="1"/>
  <c r="AB30" i="22"/>
  <c r="AD30" i="22" s="1"/>
  <c r="V31" i="22"/>
  <c r="X31" i="22" s="1"/>
  <c r="AB31" i="22"/>
  <c r="AD31" i="22" s="1"/>
  <c r="V32" i="22"/>
  <c r="X32" i="22" s="1"/>
  <c r="AB32" i="22"/>
  <c r="AD32" i="22" s="1"/>
  <c r="V33" i="22"/>
  <c r="X33" i="22" s="1"/>
  <c r="AB33" i="22"/>
  <c r="AD33" i="22" s="1"/>
  <c r="V34" i="22"/>
  <c r="X34" i="22" s="1"/>
  <c r="AB34" i="22"/>
  <c r="AD34" i="22" s="1"/>
  <c r="AB35" i="22"/>
  <c r="AD35" i="22" s="1"/>
  <c r="AB36" i="22"/>
  <c r="AD36" i="22" s="1"/>
  <c r="AB37" i="22"/>
  <c r="AD37" i="22" s="1"/>
  <c r="AB38" i="22"/>
  <c r="AD38" i="22" s="1"/>
  <c r="AB39" i="22"/>
  <c r="AD39" i="22" s="1"/>
  <c r="AB40" i="22"/>
  <c r="AD40" i="22" s="1"/>
  <c r="J7" i="22"/>
  <c r="L7" i="22" s="1"/>
  <c r="J8" i="22"/>
  <c r="L8" i="22" s="1"/>
  <c r="J9" i="22"/>
  <c r="L9" i="22" s="1"/>
  <c r="J10" i="22"/>
  <c r="L10" i="22" s="1"/>
  <c r="J11" i="22"/>
  <c r="L11" i="22" s="1"/>
  <c r="J12" i="22"/>
  <c r="L12" i="22" s="1"/>
  <c r="J13" i="22"/>
  <c r="L13" i="22" s="1"/>
  <c r="J14" i="22"/>
  <c r="L14" i="22" s="1"/>
  <c r="J15" i="22"/>
  <c r="L15" i="22" s="1"/>
  <c r="J16" i="22"/>
  <c r="L16" i="22" s="1"/>
  <c r="J17" i="22"/>
  <c r="L17" i="22" s="1"/>
  <c r="J18" i="22"/>
  <c r="L18" i="22" s="1"/>
  <c r="J19" i="22"/>
  <c r="L19" i="22" s="1"/>
  <c r="J20" i="22"/>
  <c r="L20" i="22" s="1"/>
  <c r="J21" i="22"/>
  <c r="L21" i="22" s="1"/>
  <c r="J22" i="22"/>
  <c r="L22" i="22" s="1"/>
  <c r="J23" i="22"/>
  <c r="L23" i="22" s="1"/>
  <c r="J24" i="22"/>
  <c r="L24" i="22" s="1"/>
  <c r="J25" i="22"/>
  <c r="L25" i="22" s="1"/>
  <c r="J26" i="22"/>
  <c r="L26" i="22" s="1"/>
  <c r="J27" i="22"/>
  <c r="L27" i="22" s="1"/>
  <c r="J28" i="22"/>
  <c r="L28" i="22" s="1"/>
  <c r="J29" i="22"/>
  <c r="L29" i="22" s="1"/>
  <c r="J30" i="22"/>
  <c r="L30" i="22" s="1"/>
  <c r="J31" i="22"/>
  <c r="L31" i="22" s="1"/>
  <c r="J32" i="22"/>
  <c r="L32" i="22" s="1"/>
  <c r="J33" i="22"/>
  <c r="L33" i="22" s="1"/>
  <c r="J34" i="22"/>
  <c r="L34" i="22" s="1"/>
  <c r="J35" i="22"/>
  <c r="L35" i="22" s="1"/>
  <c r="J36" i="22"/>
  <c r="L36" i="22" s="1"/>
  <c r="J37" i="22"/>
  <c r="L37" i="22" s="1"/>
  <c r="J38" i="22"/>
  <c r="L38" i="22" s="1"/>
  <c r="J39" i="22"/>
  <c r="L39" i="22" s="1"/>
  <c r="J40" i="22"/>
  <c r="L40" i="22" s="1"/>
  <c r="J41" i="22"/>
  <c r="L41" i="22" s="1"/>
  <c r="J42" i="22"/>
  <c r="L42" i="22" s="1"/>
  <c r="J43" i="22"/>
  <c r="L43" i="22" s="1"/>
  <c r="J44" i="22"/>
  <c r="L44" i="22" s="1"/>
  <c r="J45" i="22"/>
  <c r="L45" i="22" s="1"/>
  <c r="J46" i="22"/>
  <c r="L46" i="22" s="1"/>
  <c r="J47" i="22"/>
  <c r="L47" i="22" s="1"/>
  <c r="J48" i="22"/>
  <c r="L48" i="22" s="1"/>
  <c r="J49" i="22"/>
  <c r="L49" i="22" s="1"/>
  <c r="J50" i="22"/>
  <c r="L50" i="22" s="1"/>
  <c r="J51" i="22"/>
  <c r="L51" i="22" s="1"/>
  <c r="J52" i="22"/>
  <c r="L52" i="22" s="1"/>
  <c r="J6" i="22"/>
  <c r="L6" i="22" s="1"/>
  <c r="P7" i="22"/>
  <c r="R7" i="22" s="1"/>
  <c r="P8" i="22"/>
  <c r="R8" i="22" s="1"/>
  <c r="P9" i="22"/>
  <c r="R9" i="22" s="1"/>
  <c r="P10" i="22"/>
  <c r="R10" i="22" s="1"/>
  <c r="P11" i="22"/>
  <c r="R11" i="22" s="1"/>
  <c r="P12" i="22"/>
  <c r="P13" i="22"/>
  <c r="R13" i="22" s="1"/>
  <c r="P14" i="22"/>
  <c r="R14" i="22" s="1"/>
  <c r="P15" i="22"/>
  <c r="R15" i="22" s="1"/>
  <c r="P16" i="22"/>
  <c r="R16" i="22" s="1"/>
  <c r="P17" i="22"/>
  <c r="R17" i="22" s="1"/>
  <c r="P18" i="22"/>
  <c r="R18" i="22" s="1"/>
  <c r="P19" i="22"/>
  <c r="R19" i="22" s="1"/>
  <c r="P20" i="22"/>
  <c r="R20" i="22" s="1"/>
  <c r="P21" i="22"/>
  <c r="R21" i="22" s="1"/>
  <c r="P22" i="22"/>
  <c r="R22" i="22" s="1"/>
  <c r="P23" i="22"/>
  <c r="R23" i="22" s="1"/>
  <c r="P24" i="22"/>
  <c r="R24" i="22" s="1"/>
  <c r="P25" i="22"/>
  <c r="R25" i="22" s="1"/>
  <c r="P26" i="22"/>
  <c r="R26" i="22" s="1"/>
  <c r="P27" i="22"/>
  <c r="R27" i="22" s="1"/>
  <c r="P28" i="22"/>
  <c r="R28" i="22" s="1"/>
  <c r="P29" i="22"/>
  <c r="R29" i="22" s="1"/>
  <c r="P30" i="22"/>
  <c r="R30" i="22" s="1"/>
  <c r="P31" i="22"/>
  <c r="R31" i="22" s="1"/>
  <c r="P6" i="22"/>
  <c r="R6" i="22" s="1"/>
  <c r="AN7" i="22"/>
  <c r="AP7" i="22" s="1"/>
  <c r="AN8" i="22"/>
  <c r="AP8" i="22" s="1"/>
  <c r="AN9" i="22"/>
  <c r="AP9" i="22" s="1"/>
  <c r="AN10" i="22"/>
  <c r="AN11" i="22"/>
  <c r="AP11" i="22" s="1"/>
  <c r="AN12" i="22"/>
  <c r="AP12" i="22" s="1"/>
  <c r="AN13" i="22"/>
  <c r="AP13" i="22" s="1"/>
  <c r="AN14" i="22"/>
  <c r="AN15" i="22"/>
  <c r="AP15" i="22" s="1"/>
  <c r="AN16" i="22"/>
  <c r="AP16" i="22" s="1"/>
  <c r="AN17" i="22"/>
  <c r="AP17" i="22" s="1"/>
  <c r="AN18" i="22"/>
  <c r="AN19" i="22"/>
  <c r="AP19" i="22" s="1"/>
  <c r="AN20" i="22"/>
  <c r="AP20" i="22" s="1"/>
  <c r="AN21" i="22"/>
  <c r="AP21" i="22" s="1"/>
  <c r="AN22" i="22"/>
  <c r="AN23" i="22"/>
  <c r="AP23" i="22" s="1"/>
  <c r="AN24" i="22"/>
  <c r="AP24" i="22" s="1"/>
  <c r="AN25" i="22"/>
  <c r="AP25" i="22" s="1"/>
  <c r="AN26" i="22"/>
  <c r="AN27" i="22"/>
  <c r="AP27" i="22" s="1"/>
  <c r="AN28" i="22"/>
  <c r="AP28" i="22" s="1"/>
  <c r="AN29" i="22"/>
  <c r="AP29" i="22" s="1"/>
  <c r="AN30" i="22"/>
  <c r="AN31" i="22"/>
  <c r="AP31" i="22" s="1"/>
  <c r="AN6" i="22"/>
  <c r="AP6" i="22" s="1"/>
  <c r="AT3" i="9"/>
  <c r="AT4" i="9"/>
  <c r="AT5" i="9"/>
  <c r="AT6" i="9"/>
  <c r="AT7" i="9"/>
  <c r="AT8" i="9"/>
  <c r="AT9" i="9"/>
  <c r="AT10" i="9"/>
  <c r="AT11" i="9"/>
  <c r="AT12" i="9"/>
  <c r="AT13" i="9"/>
  <c r="AT14" i="9"/>
  <c r="AT15" i="9"/>
  <c r="AT16" i="9"/>
  <c r="AT17" i="9"/>
  <c r="AT18" i="9"/>
  <c r="AT19" i="9"/>
  <c r="AT20" i="9"/>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AT107" i="9"/>
  <c r="AT108" i="9"/>
  <c r="AT109" i="9"/>
  <c r="AT110" i="9"/>
  <c r="AT111" i="9"/>
  <c r="AT112" i="9"/>
  <c r="AT113" i="9"/>
  <c r="AT114" i="9"/>
  <c r="AT115" i="9"/>
  <c r="AT116" i="9"/>
  <c r="AT117" i="9"/>
  <c r="AT118" i="9"/>
  <c r="AT119" i="9"/>
  <c r="AT120" i="9"/>
  <c r="AT121" i="9"/>
  <c r="AT122" i="9"/>
  <c r="AT123" i="9"/>
  <c r="AT124" i="9"/>
  <c r="AT125" i="9"/>
  <c r="AT126" i="9"/>
  <c r="AT127" i="9"/>
  <c r="AT128" i="9"/>
  <c r="AT129" i="9"/>
  <c r="AT130" i="9"/>
  <c r="AT131" i="9"/>
  <c r="AT132" i="9"/>
  <c r="AT133" i="9"/>
  <c r="AT134" i="9"/>
  <c r="AT135" i="9"/>
  <c r="AT136" i="9"/>
  <c r="AT137" i="9"/>
  <c r="AT138" i="9"/>
  <c r="AT139" i="9"/>
  <c r="AT140" i="9"/>
  <c r="AT141" i="9"/>
  <c r="AT142" i="9"/>
  <c r="AT143" i="9"/>
  <c r="AT144" i="9"/>
  <c r="AT145" i="9"/>
  <c r="AT146" i="9"/>
  <c r="AT147" i="9"/>
  <c r="AT148" i="9"/>
  <c r="AT149" i="9"/>
  <c r="AT150" i="9"/>
  <c r="AT151" i="9"/>
  <c r="AT152" i="9"/>
  <c r="AT153" i="9"/>
  <c r="AT154" i="9"/>
  <c r="AT155" i="9"/>
  <c r="AT156" i="9"/>
  <c r="AT157" i="9"/>
  <c r="AT158" i="9"/>
  <c r="AT159" i="9"/>
  <c r="AT160" i="9"/>
  <c r="AT161" i="9"/>
  <c r="AT162" i="9"/>
  <c r="AT163" i="9"/>
  <c r="AT164" i="9"/>
  <c r="AT165" i="9"/>
  <c r="AT166" i="9"/>
  <c r="AT167" i="9"/>
  <c r="AT168" i="9"/>
  <c r="AT169" i="9"/>
  <c r="AT170" i="9"/>
  <c r="AT171" i="9"/>
  <c r="AT172" i="9"/>
  <c r="AT173" i="9"/>
  <c r="AT174" i="9"/>
  <c r="AT175" i="9"/>
  <c r="AT176" i="9"/>
  <c r="AT177" i="9"/>
  <c r="AT178" i="9"/>
  <c r="AT179" i="9"/>
  <c r="AT180" i="9"/>
  <c r="AT181" i="9"/>
  <c r="AT182" i="9"/>
  <c r="AT183" i="9"/>
  <c r="AT184" i="9"/>
  <c r="AT185" i="9"/>
  <c r="AT186" i="9"/>
  <c r="AT187" i="9"/>
  <c r="AT188" i="9"/>
  <c r="AT189" i="9"/>
  <c r="AT190" i="9"/>
  <c r="AT191" i="9"/>
  <c r="AT192" i="9"/>
  <c r="AT193" i="9"/>
  <c r="AT194" i="9"/>
  <c r="AT195" i="9"/>
  <c r="AT196" i="9"/>
  <c r="AT197" i="9"/>
  <c r="AT198" i="9"/>
  <c r="AT199" i="9"/>
  <c r="AT200" i="9"/>
  <c r="AT201" i="9"/>
  <c r="AT202" i="9"/>
  <c r="AT203" i="9"/>
  <c r="AT204" i="9"/>
  <c r="AT205" i="9"/>
  <c r="AT206" i="9"/>
  <c r="AT207" i="9"/>
  <c r="AT208" i="9"/>
  <c r="AT209" i="9"/>
  <c r="AT210" i="9"/>
  <c r="AT211" i="9"/>
  <c r="AT212" i="9"/>
  <c r="AT213" i="9"/>
  <c r="AT214" i="9"/>
  <c r="AT215" i="9"/>
  <c r="AT216" i="9"/>
  <c r="AT217" i="9"/>
  <c r="AT218" i="9"/>
  <c r="AT219" i="9"/>
  <c r="AT220" i="9"/>
  <c r="AT221" i="9"/>
  <c r="AT222" i="9"/>
  <c r="AT223" i="9"/>
  <c r="AT224" i="9"/>
  <c r="AT225" i="9"/>
  <c r="AT226" i="9"/>
  <c r="AT227" i="9"/>
  <c r="AT228" i="9"/>
  <c r="AT229" i="9"/>
  <c r="AT230" i="9"/>
  <c r="AT231" i="9"/>
  <c r="AT232" i="9"/>
  <c r="AT233" i="9"/>
  <c r="AT234" i="9"/>
  <c r="AT235" i="9"/>
  <c r="AT236" i="9"/>
  <c r="AT237" i="9"/>
  <c r="AT238" i="9"/>
  <c r="AT239" i="9"/>
  <c r="AT240" i="9"/>
  <c r="AT241" i="9"/>
  <c r="AT242" i="9"/>
  <c r="AT243" i="9"/>
  <c r="AT244" i="9"/>
  <c r="AT245" i="9"/>
  <c r="AT246" i="9"/>
  <c r="AT247" i="9"/>
  <c r="AT248" i="9"/>
  <c r="AT249" i="9"/>
  <c r="AT250" i="9"/>
  <c r="AT251" i="9"/>
  <c r="AT252" i="9"/>
  <c r="AT253" i="9"/>
  <c r="AT254" i="9"/>
  <c r="AT255" i="9"/>
  <c r="AT256" i="9"/>
  <c r="AT257" i="9"/>
  <c r="AT258" i="9"/>
  <c r="AT259" i="9"/>
  <c r="AT260" i="9"/>
  <c r="AT261" i="9"/>
  <c r="AT262" i="9"/>
  <c r="AT263" i="9"/>
  <c r="AT264" i="9"/>
  <c r="AT265" i="9"/>
  <c r="AT266" i="9"/>
  <c r="AT267" i="9"/>
  <c r="AT268" i="9"/>
  <c r="AT269" i="9"/>
  <c r="AT270" i="9"/>
  <c r="AT271" i="9"/>
  <c r="AT272" i="9"/>
  <c r="AT273" i="9"/>
  <c r="AT274" i="9"/>
  <c r="AT275" i="9"/>
  <c r="AT276" i="9"/>
  <c r="AT277" i="9"/>
  <c r="AT278" i="9"/>
  <c r="AT279" i="9"/>
  <c r="AT280" i="9"/>
  <c r="AT281" i="9"/>
  <c r="AT282" i="9"/>
  <c r="AT283" i="9"/>
  <c r="AT284" i="9"/>
  <c r="AT285" i="9"/>
  <c r="AT286" i="9"/>
  <c r="AT287" i="9"/>
  <c r="AT288" i="9"/>
  <c r="AT289" i="9"/>
  <c r="AT290" i="9"/>
  <c r="AT291" i="9"/>
  <c r="AT292" i="9"/>
  <c r="AT293" i="9"/>
  <c r="AT294" i="9"/>
  <c r="AT295" i="9"/>
  <c r="AT296" i="9"/>
  <c r="AT297" i="9"/>
  <c r="AT298" i="9"/>
  <c r="AT299" i="9"/>
  <c r="AT300" i="9"/>
  <c r="AT301" i="9"/>
  <c r="AT302" i="9"/>
  <c r="AT303" i="9"/>
  <c r="AT304" i="9"/>
  <c r="AT305" i="9"/>
  <c r="AT306" i="9"/>
  <c r="AT307" i="9"/>
  <c r="AT308" i="9"/>
  <c r="AT309" i="9"/>
  <c r="AT310" i="9"/>
  <c r="AT311" i="9"/>
  <c r="AT312" i="9"/>
  <c r="AT313" i="9"/>
  <c r="AT314" i="9"/>
  <c r="AT315" i="9"/>
  <c r="AT316" i="9"/>
  <c r="AT317" i="9"/>
  <c r="AT318" i="9"/>
  <c r="AT319" i="9"/>
  <c r="AT320" i="9"/>
  <c r="AT321" i="9"/>
  <c r="AT322" i="9"/>
  <c r="AT323" i="9"/>
  <c r="AT324" i="9"/>
  <c r="AT325" i="9"/>
  <c r="AT326" i="9"/>
  <c r="AT327" i="9"/>
  <c r="AT328" i="9"/>
  <c r="AT329" i="9"/>
  <c r="AT330" i="9"/>
  <c r="AT331" i="9"/>
  <c r="AT332" i="9"/>
  <c r="AT333" i="9"/>
  <c r="AT334" i="9"/>
  <c r="AT335" i="9"/>
  <c r="AT336" i="9"/>
  <c r="AT337" i="9"/>
  <c r="AT338" i="9"/>
  <c r="AT339" i="9"/>
  <c r="AT340" i="9"/>
  <c r="AT341" i="9"/>
  <c r="AT342" i="9"/>
  <c r="AT343" i="9"/>
  <c r="AT344" i="9"/>
  <c r="AT345" i="9"/>
  <c r="AT346" i="9"/>
  <c r="AT347" i="9"/>
  <c r="AT348" i="9"/>
  <c r="AT349" i="9"/>
  <c r="AT350" i="9"/>
  <c r="AT351" i="9"/>
  <c r="AT352" i="9"/>
  <c r="AT353" i="9"/>
  <c r="AT354" i="9"/>
  <c r="AT355" i="9"/>
  <c r="AT356" i="9"/>
  <c r="AT357" i="9"/>
  <c r="AT358" i="9"/>
  <c r="AT359" i="9"/>
  <c r="AT360" i="9"/>
  <c r="AT361" i="9"/>
  <c r="AT362" i="9"/>
  <c r="AT363" i="9"/>
  <c r="AT364" i="9"/>
  <c r="AT365" i="9"/>
  <c r="AT366" i="9"/>
  <c r="AT367" i="9"/>
  <c r="AT368" i="9"/>
  <c r="AT369" i="9"/>
  <c r="AT370" i="9"/>
  <c r="AT371" i="9"/>
  <c r="AT372" i="9"/>
  <c r="AT373" i="9"/>
  <c r="AT374" i="9"/>
  <c r="AT375" i="9"/>
  <c r="AT376" i="9"/>
  <c r="AT377" i="9"/>
  <c r="AT378" i="9"/>
  <c r="AT379" i="9"/>
  <c r="AT380" i="9"/>
  <c r="AT381" i="9"/>
  <c r="AT382" i="9"/>
  <c r="AT383" i="9"/>
  <c r="AT384" i="9"/>
  <c r="AT385" i="9"/>
  <c r="AT386" i="9"/>
  <c r="AT387" i="9"/>
  <c r="AT388" i="9"/>
  <c r="AT389" i="9"/>
  <c r="AT390" i="9"/>
  <c r="AT391" i="9"/>
  <c r="AT392" i="9"/>
  <c r="AT393" i="9"/>
  <c r="AT394" i="9"/>
  <c r="AT395" i="9"/>
  <c r="AT396" i="9"/>
  <c r="AT397" i="9"/>
  <c r="AT398" i="9"/>
  <c r="AT399" i="9"/>
  <c r="AT400" i="9"/>
  <c r="AT401" i="9"/>
  <c r="AT402" i="9"/>
  <c r="AT403" i="9"/>
  <c r="AT404" i="9"/>
  <c r="AT405" i="9"/>
  <c r="AT406" i="9"/>
  <c r="AT407" i="9"/>
  <c r="AT408" i="9"/>
  <c r="AT409" i="9"/>
  <c r="AT410" i="9"/>
  <c r="AT411" i="9"/>
  <c r="AT412" i="9"/>
  <c r="AT413" i="9"/>
  <c r="AT414" i="9"/>
  <c r="AT415" i="9"/>
  <c r="AT416" i="9"/>
  <c r="AT417" i="9"/>
  <c r="AT418" i="9"/>
  <c r="AT419" i="9"/>
  <c r="AT420" i="9"/>
  <c r="AT421" i="9"/>
  <c r="AT422" i="9"/>
  <c r="AT423" i="9"/>
  <c r="AT424" i="9"/>
  <c r="AT425" i="9"/>
  <c r="AT426" i="9"/>
  <c r="AT427" i="9"/>
  <c r="AT428" i="9"/>
  <c r="AT429" i="9"/>
  <c r="AT430" i="9"/>
  <c r="AT431" i="9"/>
  <c r="AT432" i="9"/>
  <c r="AT433" i="9"/>
  <c r="AT434" i="9"/>
  <c r="AT435" i="9"/>
  <c r="AT436" i="9"/>
  <c r="AT437" i="9"/>
  <c r="AT438" i="9"/>
  <c r="AT439" i="9"/>
  <c r="AT440" i="9"/>
  <c r="AT441" i="9"/>
  <c r="AT442" i="9"/>
  <c r="AT443" i="9"/>
  <c r="AT444" i="9"/>
  <c r="AT445" i="9"/>
  <c r="AT446" i="9"/>
  <c r="AT447" i="9"/>
  <c r="AT448" i="9"/>
  <c r="AT449" i="9"/>
  <c r="AT450" i="9"/>
  <c r="AT451" i="9"/>
  <c r="AT452" i="9"/>
  <c r="AT453" i="9"/>
  <c r="AT454" i="9"/>
  <c r="AT455" i="9"/>
  <c r="AT456" i="9"/>
  <c r="AT457" i="9"/>
  <c r="AT458" i="9"/>
  <c r="AT459" i="9"/>
  <c r="AT460" i="9"/>
  <c r="AT461" i="9"/>
  <c r="AT462" i="9"/>
  <c r="AT463" i="9"/>
  <c r="AT464" i="9"/>
  <c r="AT465" i="9"/>
  <c r="AT466" i="9"/>
  <c r="AT467" i="9"/>
  <c r="AT468" i="9"/>
  <c r="AT469" i="9"/>
  <c r="AT470" i="9"/>
  <c r="AT471" i="9"/>
  <c r="AT472" i="9"/>
  <c r="AT473" i="9"/>
  <c r="AT474" i="9"/>
  <c r="AT475" i="9"/>
  <c r="AT476" i="9"/>
  <c r="AT477" i="9"/>
  <c r="AT478" i="9"/>
  <c r="AT479" i="9"/>
  <c r="AT480" i="9"/>
  <c r="AT481" i="9"/>
  <c r="AT482" i="9"/>
  <c r="AT483" i="9"/>
  <c r="AT484" i="9"/>
  <c r="AT485" i="9"/>
  <c r="AT486" i="9"/>
  <c r="AT487" i="9"/>
  <c r="AT488" i="9"/>
  <c r="AT489" i="9"/>
  <c r="AT490" i="9"/>
  <c r="AT491" i="9"/>
  <c r="AT492" i="9"/>
  <c r="AT493" i="9"/>
  <c r="AT494" i="9"/>
  <c r="AT495" i="9"/>
  <c r="AT496" i="9"/>
  <c r="AT497" i="9"/>
  <c r="AT498" i="9"/>
  <c r="AT499" i="9"/>
  <c r="AT500" i="9"/>
  <c r="AT501" i="9"/>
  <c r="AT502" i="9"/>
  <c r="AT503" i="9"/>
  <c r="AT504" i="9"/>
  <c r="AT505" i="9"/>
  <c r="AT506" i="9"/>
  <c r="AT507" i="9"/>
  <c r="AT508" i="9"/>
  <c r="AT509" i="9"/>
  <c r="AT510" i="9"/>
  <c r="AT511" i="9"/>
  <c r="AT512" i="9"/>
  <c r="AT513" i="9"/>
  <c r="AT514" i="9"/>
  <c r="AT515" i="9"/>
  <c r="AT516" i="9"/>
  <c r="AT517" i="9"/>
  <c r="AT518" i="9"/>
  <c r="AT519" i="9"/>
  <c r="AT520" i="9"/>
  <c r="AT521" i="9"/>
  <c r="AT522" i="9"/>
  <c r="AT523" i="9"/>
  <c r="AT524" i="9"/>
  <c r="AT525" i="9"/>
  <c r="AT526" i="9"/>
  <c r="AT527" i="9"/>
  <c r="AT528" i="9"/>
  <c r="AT529" i="9"/>
  <c r="AT530" i="9"/>
  <c r="AT531" i="9"/>
  <c r="AT532" i="9"/>
  <c r="AT533" i="9"/>
  <c r="AT534" i="9"/>
  <c r="AT535" i="9"/>
  <c r="AT536" i="9"/>
  <c r="AT537" i="9"/>
  <c r="AT538" i="9"/>
  <c r="AT539" i="9"/>
  <c r="AT540" i="9"/>
  <c r="AT541" i="9"/>
  <c r="AT542" i="9"/>
  <c r="AT543" i="9"/>
  <c r="AT544" i="9"/>
  <c r="AT545" i="9"/>
  <c r="AT546" i="9"/>
  <c r="AT547" i="9"/>
  <c r="AT548" i="9"/>
  <c r="AT549" i="9"/>
  <c r="AT550" i="9"/>
  <c r="AT551" i="9"/>
  <c r="AT552" i="9"/>
  <c r="AT553" i="9"/>
  <c r="AT554" i="9"/>
  <c r="AT555" i="9"/>
  <c r="AT556" i="9"/>
  <c r="AT557" i="9"/>
  <c r="AT558" i="9"/>
  <c r="AT559" i="9"/>
  <c r="AT560" i="9"/>
  <c r="AT561" i="9"/>
  <c r="AT562" i="9"/>
  <c r="AT563" i="9"/>
  <c r="AT564" i="9"/>
  <c r="AT565" i="9"/>
  <c r="AT566" i="9"/>
  <c r="AT567" i="9"/>
  <c r="AT568" i="9"/>
  <c r="AT569" i="9"/>
  <c r="AT570" i="9"/>
  <c r="AT571" i="9"/>
  <c r="AT572" i="9"/>
  <c r="AT573" i="9"/>
  <c r="AT574" i="9"/>
  <c r="AT575" i="9"/>
  <c r="AT576" i="9"/>
  <c r="AT577" i="9"/>
  <c r="AT578" i="9"/>
  <c r="AT579" i="9"/>
  <c r="AT580" i="9"/>
  <c r="AT581" i="9"/>
  <c r="AT582" i="9"/>
  <c r="AT583" i="9"/>
  <c r="AT584" i="9"/>
  <c r="AT585" i="9"/>
  <c r="AT586" i="9"/>
  <c r="AT587" i="9"/>
  <c r="AT588" i="9"/>
  <c r="AT589" i="9"/>
  <c r="AT590" i="9"/>
  <c r="AT591" i="9"/>
  <c r="AT592" i="9"/>
  <c r="AT593" i="9"/>
  <c r="AT594" i="9"/>
  <c r="AT595" i="9"/>
  <c r="AT596" i="9"/>
  <c r="AT597" i="9"/>
  <c r="AT598" i="9"/>
  <c r="AT599" i="9"/>
  <c r="AT600" i="9"/>
  <c r="AT601" i="9"/>
  <c r="AT602" i="9"/>
  <c r="AT603" i="9"/>
  <c r="AT604" i="9"/>
  <c r="AT605" i="9"/>
  <c r="AT606" i="9"/>
  <c r="AT607" i="9"/>
  <c r="AT608" i="9"/>
  <c r="AT609" i="9"/>
  <c r="AT610" i="9"/>
  <c r="AT611" i="9"/>
  <c r="AT612" i="9"/>
  <c r="AT613" i="9"/>
  <c r="AT614" i="9"/>
  <c r="AT615" i="9"/>
  <c r="AT616" i="9"/>
  <c r="AT617" i="9"/>
  <c r="AT618" i="9"/>
  <c r="AT619" i="9"/>
  <c r="AT620" i="9"/>
  <c r="AT621" i="9"/>
  <c r="AT622" i="9"/>
  <c r="AT623" i="9"/>
  <c r="AT624" i="9"/>
  <c r="AT625" i="9"/>
  <c r="AT626" i="9"/>
  <c r="AT627" i="9"/>
  <c r="AT628" i="9"/>
  <c r="AT629" i="9"/>
  <c r="AT630" i="9"/>
  <c r="AT631" i="9"/>
  <c r="AT632" i="9"/>
  <c r="AT633" i="9"/>
  <c r="AT634" i="9"/>
  <c r="AT635" i="9"/>
  <c r="AT636" i="9"/>
  <c r="AT637" i="9"/>
  <c r="AT638" i="9"/>
  <c r="AT639" i="9"/>
  <c r="AT640" i="9"/>
  <c r="AT641" i="9"/>
  <c r="AT642" i="9"/>
  <c r="AT643" i="9"/>
  <c r="AT644" i="9"/>
  <c r="AT645" i="9"/>
  <c r="AT646" i="9"/>
  <c r="AT647" i="9"/>
  <c r="AT648" i="9"/>
  <c r="AT649" i="9"/>
  <c r="AT650" i="9"/>
  <c r="AT651" i="9"/>
  <c r="AT652" i="9"/>
  <c r="AT653" i="9"/>
  <c r="AT654" i="9"/>
  <c r="AT655" i="9"/>
  <c r="AT656" i="9"/>
  <c r="AT657" i="9"/>
  <c r="AT658" i="9"/>
  <c r="AT659" i="9"/>
  <c r="AT660" i="9"/>
  <c r="AT661" i="9"/>
  <c r="AT662" i="9"/>
  <c r="AT663" i="9"/>
  <c r="AT664" i="9"/>
  <c r="AT665" i="9"/>
  <c r="AT666" i="9"/>
  <c r="AT667" i="9"/>
  <c r="AT668" i="9"/>
  <c r="AT669" i="9"/>
  <c r="AT670" i="9"/>
  <c r="AT671" i="9"/>
  <c r="AT672" i="9"/>
  <c r="AT673" i="9"/>
  <c r="AT674" i="9"/>
  <c r="AT675" i="9"/>
  <c r="AT676" i="9"/>
  <c r="AT677" i="9"/>
  <c r="AT678" i="9"/>
  <c r="AT679" i="9"/>
  <c r="AT680" i="9"/>
  <c r="AT681" i="9"/>
  <c r="AT682" i="9"/>
  <c r="AT683" i="9"/>
  <c r="AT685" i="9"/>
  <c r="AT686" i="9"/>
  <c r="AT687" i="9"/>
  <c r="AT688" i="9"/>
  <c r="AT689" i="9"/>
  <c r="AT690" i="9"/>
  <c r="AT691" i="9"/>
  <c r="AT692" i="9"/>
  <c r="AT693" i="9"/>
  <c r="AT694" i="9"/>
  <c r="AT695" i="9"/>
  <c r="AT696" i="9"/>
  <c r="AT697" i="9"/>
  <c r="AT698" i="9"/>
  <c r="AT699" i="9"/>
  <c r="AT700" i="9"/>
  <c r="AT701" i="9"/>
  <c r="AT702" i="9"/>
  <c r="AT703" i="9"/>
  <c r="AT704" i="9"/>
  <c r="AT705" i="9"/>
  <c r="AT706" i="9"/>
  <c r="AT707" i="9"/>
  <c r="AT708" i="9"/>
  <c r="AT709" i="9"/>
  <c r="AT710" i="9"/>
  <c r="AT711" i="9"/>
  <c r="AT712" i="9"/>
  <c r="AT713" i="9"/>
  <c r="AT714" i="9"/>
  <c r="AT715" i="9"/>
  <c r="AT716" i="9"/>
  <c r="AT717" i="9"/>
  <c r="AT718" i="9"/>
  <c r="AT719" i="9"/>
  <c r="AT720" i="9"/>
  <c r="AT721" i="9"/>
  <c r="AT722" i="9"/>
  <c r="AT723" i="9"/>
  <c r="AT724" i="9"/>
  <c r="AT725" i="9"/>
  <c r="AT726" i="9"/>
  <c r="AT727" i="9"/>
  <c r="AT728" i="9"/>
  <c r="AT729" i="9"/>
  <c r="AT730" i="9"/>
  <c r="AT731" i="9"/>
  <c r="AT732" i="9"/>
  <c r="AT733" i="9"/>
  <c r="AT734" i="9"/>
  <c r="AT735" i="9"/>
  <c r="AT736" i="9"/>
  <c r="AT737" i="9"/>
  <c r="AT738" i="9"/>
  <c r="AT739" i="9"/>
  <c r="AT740" i="9"/>
  <c r="AT741" i="9"/>
  <c r="AT742" i="9"/>
  <c r="AT743" i="9"/>
  <c r="AT744" i="9"/>
  <c r="AT745" i="9"/>
  <c r="AT746" i="9"/>
  <c r="AT747" i="9"/>
  <c r="AT748" i="9"/>
  <c r="AT749" i="9"/>
  <c r="AT750" i="9"/>
  <c r="AT751" i="9"/>
  <c r="AT752" i="9"/>
  <c r="AT753" i="9"/>
  <c r="AT754" i="9"/>
  <c r="AT755" i="9"/>
  <c r="AT756" i="9"/>
  <c r="AT757" i="9"/>
  <c r="AT758" i="9"/>
  <c r="AT759" i="9"/>
  <c r="AT760" i="9"/>
  <c r="AT761" i="9"/>
  <c r="AT762" i="9"/>
  <c r="AT763" i="9"/>
  <c r="AT764" i="9"/>
  <c r="AT765" i="9"/>
  <c r="AT766" i="9"/>
  <c r="AT767" i="9"/>
  <c r="AT768" i="9"/>
  <c r="AT769" i="9"/>
  <c r="AT770" i="9"/>
  <c r="AT771" i="9"/>
  <c r="AT772" i="9"/>
  <c r="AT773" i="9"/>
  <c r="AT774" i="9"/>
  <c r="AT775" i="9"/>
  <c r="AT776" i="9"/>
  <c r="AT777" i="9"/>
  <c r="AT778" i="9"/>
  <c r="AT779" i="9"/>
  <c r="AT780" i="9"/>
  <c r="AT781" i="9"/>
  <c r="AT782" i="9"/>
  <c r="AT783" i="9"/>
  <c r="AT784" i="9"/>
  <c r="AT785" i="9"/>
  <c r="AT786" i="9"/>
  <c r="AT787" i="9"/>
  <c r="AT788" i="9"/>
  <c r="AT789" i="9"/>
  <c r="AT790" i="9"/>
  <c r="AT791" i="9"/>
  <c r="AT792" i="9"/>
  <c r="AT793" i="9"/>
  <c r="AT794" i="9"/>
  <c r="AT795" i="9"/>
  <c r="AT796" i="9"/>
  <c r="AT797" i="9"/>
  <c r="AT798" i="9"/>
  <c r="AT799" i="9"/>
  <c r="AT800" i="9"/>
  <c r="AT801" i="9"/>
  <c r="AT802" i="9"/>
  <c r="AT803" i="9"/>
  <c r="AT804" i="9"/>
  <c r="AT805" i="9"/>
  <c r="AT806" i="9"/>
  <c r="AT807" i="9"/>
  <c r="AT808" i="9"/>
  <c r="AT809" i="9"/>
  <c r="AT810" i="9"/>
  <c r="AT811" i="9"/>
  <c r="AT812" i="9"/>
  <c r="AT813" i="9"/>
  <c r="AT814" i="9"/>
  <c r="AT815" i="9"/>
  <c r="AT816" i="9"/>
  <c r="AT817" i="9"/>
  <c r="AT818" i="9"/>
  <c r="AT819" i="9"/>
  <c r="AT820" i="9"/>
  <c r="AT821" i="9"/>
  <c r="AT822" i="9"/>
  <c r="AT823" i="9"/>
  <c r="AT824" i="9"/>
  <c r="AT825" i="9"/>
  <c r="AT826" i="9"/>
  <c r="AT827" i="9"/>
  <c r="AT828" i="9"/>
  <c r="AT829" i="9"/>
  <c r="AT830" i="9"/>
  <c r="AT831" i="9"/>
  <c r="AT832" i="9"/>
  <c r="AT833" i="9"/>
  <c r="AT834" i="9"/>
  <c r="AT835" i="9"/>
  <c r="AT836" i="9"/>
  <c r="AT837" i="9"/>
  <c r="AT838" i="9"/>
  <c r="AT839" i="9"/>
  <c r="AT840" i="9"/>
  <c r="AT841" i="9"/>
  <c r="AT842" i="9"/>
  <c r="AT843" i="9"/>
  <c r="AT844" i="9"/>
  <c r="AT845" i="9"/>
  <c r="AT846" i="9"/>
  <c r="AT847" i="9"/>
  <c r="AT848" i="9"/>
  <c r="AT849" i="9"/>
  <c r="AT850" i="9"/>
  <c r="AT851" i="9"/>
  <c r="AT852" i="9"/>
  <c r="AT853" i="9"/>
  <c r="AT854" i="9"/>
  <c r="AT855" i="9"/>
  <c r="AT856" i="9"/>
  <c r="AT857" i="9"/>
  <c r="AT858" i="9"/>
  <c r="AT859" i="9"/>
  <c r="AT860" i="9"/>
  <c r="AT861" i="9"/>
  <c r="AT862" i="9"/>
  <c r="AT863" i="9"/>
  <c r="AT864" i="9"/>
  <c r="AT865" i="9"/>
  <c r="AT866" i="9"/>
  <c r="AT867" i="9"/>
  <c r="AT868" i="9"/>
  <c r="AT869" i="9"/>
  <c r="AT870" i="9"/>
  <c r="AT871" i="9"/>
  <c r="AT872" i="9"/>
  <c r="AT873" i="9"/>
  <c r="AT874" i="9"/>
  <c r="AT875" i="9"/>
  <c r="AT876" i="9"/>
  <c r="AT877" i="9"/>
  <c r="AT878" i="9"/>
  <c r="AT879" i="9"/>
  <c r="AT880" i="9"/>
  <c r="AT881" i="9"/>
  <c r="AT882" i="9"/>
  <c r="AT883" i="9"/>
  <c r="AT884" i="9"/>
  <c r="AT885" i="9"/>
  <c r="AT886" i="9"/>
  <c r="AT887" i="9"/>
  <c r="AT888" i="9"/>
  <c r="AT889" i="9"/>
  <c r="AT890" i="9"/>
  <c r="AT891" i="9"/>
  <c r="AT892" i="9"/>
  <c r="AT893" i="9"/>
  <c r="AT894" i="9"/>
  <c r="AT895" i="9"/>
  <c r="AT896" i="9"/>
  <c r="AT897" i="9"/>
  <c r="AT898" i="9"/>
  <c r="AT899" i="9"/>
  <c r="AT900" i="9"/>
  <c r="AT901" i="9"/>
  <c r="AT902" i="9"/>
  <c r="AT903" i="9"/>
  <c r="AT904" i="9"/>
  <c r="AT905" i="9"/>
  <c r="AT906" i="9"/>
  <c r="AT907" i="9"/>
  <c r="AT908" i="9"/>
  <c r="AT909" i="9"/>
  <c r="AT910" i="9"/>
  <c r="AT911" i="9"/>
  <c r="AT912" i="9"/>
  <c r="AT913" i="9"/>
  <c r="AT914" i="9"/>
  <c r="AT915" i="9"/>
  <c r="AT916" i="9"/>
  <c r="AT917" i="9"/>
  <c r="AT918" i="9"/>
  <c r="AT919" i="9"/>
  <c r="AT920" i="9"/>
  <c r="AT921" i="9"/>
  <c r="AT922" i="9"/>
  <c r="AT923" i="9"/>
  <c r="AT924" i="9"/>
  <c r="AT925" i="9"/>
  <c r="AT926" i="9"/>
  <c r="AT927" i="9"/>
  <c r="AT928" i="9"/>
  <c r="AT929" i="9"/>
  <c r="AT930" i="9"/>
  <c r="AT931" i="9"/>
  <c r="AT932" i="9"/>
  <c r="AT933" i="9"/>
  <c r="AT934" i="9"/>
  <c r="AT935" i="9"/>
  <c r="AT936" i="9"/>
  <c r="AT937" i="9"/>
  <c r="AT938" i="9"/>
  <c r="AT939" i="9"/>
  <c r="AT940" i="9"/>
  <c r="AT941" i="9"/>
  <c r="AT942" i="9"/>
  <c r="AT943" i="9"/>
  <c r="AT944" i="9"/>
  <c r="AT945" i="9"/>
  <c r="AT946" i="9"/>
  <c r="AT947" i="9"/>
  <c r="AT948" i="9"/>
  <c r="AT949" i="9"/>
  <c r="AT950" i="9"/>
  <c r="AT951" i="9"/>
  <c r="AT952" i="9"/>
  <c r="AT953" i="9"/>
  <c r="AT954" i="9"/>
  <c r="AT955" i="9"/>
  <c r="AT956" i="9"/>
  <c r="AT957" i="9"/>
  <c r="AT958" i="9"/>
  <c r="AT959" i="9"/>
  <c r="AT960" i="9"/>
  <c r="AT961" i="9"/>
  <c r="AT962" i="9"/>
  <c r="AT963" i="9"/>
  <c r="AT964" i="9"/>
  <c r="AT965" i="9"/>
  <c r="AT966" i="9"/>
  <c r="AT967" i="9"/>
  <c r="AT968" i="9"/>
  <c r="AT969" i="9"/>
  <c r="AT970" i="9"/>
  <c r="AT971" i="9"/>
  <c r="AT972" i="9"/>
  <c r="AT973" i="9"/>
  <c r="AT974" i="9"/>
  <c r="AT975" i="9"/>
  <c r="AT976" i="9"/>
  <c r="AT977" i="9"/>
  <c r="AT978" i="9"/>
  <c r="AT979" i="9"/>
  <c r="AT980" i="9"/>
  <c r="AT981" i="9"/>
  <c r="AT982" i="9"/>
  <c r="AT983" i="9"/>
  <c r="AT984" i="9"/>
  <c r="AT985" i="9"/>
  <c r="AT986" i="9"/>
  <c r="AT987" i="9"/>
  <c r="AT988" i="9"/>
  <c r="AT989" i="9"/>
  <c r="AT990" i="9"/>
  <c r="AT991" i="9"/>
  <c r="AT992" i="9"/>
  <c r="AT993" i="9"/>
  <c r="AT994" i="9"/>
  <c r="AT995" i="9"/>
  <c r="AT996" i="9"/>
  <c r="AT997" i="9"/>
  <c r="AT998" i="9"/>
  <c r="AT999" i="9"/>
  <c r="AT1000" i="9"/>
  <c r="AT1001" i="9"/>
  <c r="AT1002" i="9"/>
  <c r="AT1003" i="9"/>
  <c r="AT1004" i="9"/>
  <c r="AT1005" i="9"/>
  <c r="AT1006" i="9"/>
  <c r="AT1007" i="9"/>
  <c r="AT1008" i="9"/>
  <c r="AT1009" i="9"/>
  <c r="AT1010" i="9"/>
  <c r="AT1011" i="9"/>
  <c r="AT1012" i="9"/>
  <c r="AT1013" i="9"/>
  <c r="AT1014" i="9"/>
  <c r="AT1015" i="9"/>
  <c r="AT1016" i="9"/>
  <c r="AT1017" i="9"/>
  <c r="AT1018" i="9"/>
  <c r="AT1019" i="9"/>
  <c r="AT1020" i="9"/>
  <c r="AT1021" i="9"/>
  <c r="AT1022" i="9"/>
  <c r="AT1023" i="9"/>
  <c r="AT1024" i="9"/>
  <c r="AT1025" i="9"/>
  <c r="AT1026" i="9"/>
  <c r="AT1027" i="9"/>
  <c r="AT1028" i="9"/>
  <c r="AT1029" i="9"/>
  <c r="AT1030" i="9"/>
  <c r="AT1031" i="9"/>
  <c r="AT1032" i="9"/>
  <c r="AT1033" i="9"/>
  <c r="AT1034" i="9"/>
  <c r="AT1035" i="9"/>
  <c r="AT1036" i="9"/>
  <c r="AT1037" i="9"/>
  <c r="AT1038" i="9"/>
  <c r="AT1039" i="9"/>
  <c r="AT1040" i="9"/>
  <c r="AT1041" i="9"/>
  <c r="AT1042" i="9"/>
  <c r="AT1043" i="9"/>
  <c r="AT1044" i="9"/>
  <c r="AT1045" i="9"/>
  <c r="AT1046" i="9"/>
  <c r="AT1047" i="9"/>
  <c r="AT1048" i="9"/>
  <c r="AT1049" i="9"/>
  <c r="AT1050" i="9"/>
  <c r="AT1051" i="9"/>
  <c r="AT1052" i="9"/>
  <c r="AT1053" i="9"/>
  <c r="AT1054" i="9"/>
  <c r="AT1055" i="9"/>
  <c r="AT1056" i="9"/>
  <c r="AT1057" i="9"/>
  <c r="AT1058" i="9"/>
  <c r="AT1059" i="9"/>
  <c r="AT1060" i="9"/>
  <c r="AT1061" i="9"/>
  <c r="AT1062" i="9"/>
  <c r="AT1063" i="9"/>
  <c r="AT1064" i="9"/>
  <c r="AT1065" i="9"/>
  <c r="AT1066" i="9"/>
  <c r="AT1067" i="9"/>
  <c r="AT1068" i="9"/>
  <c r="AT1069" i="9"/>
  <c r="AT1070" i="9"/>
  <c r="AT1071" i="9"/>
  <c r="AT1072" i="9"/>
  <c r="AT1073" i="9"/>
  <c r="AT1074" i="9"/>
  <c r="AT1075" i="9"/>
  <c r="AT1076" i="9"/>
  <c r="AT1077" i="9"/>
  <c r="AT1078" i="9"/>
  <c r="AT1079" i="9"/>
  <c r="AT1080" i="9"/>
  <c r="AT1081" i="9"/>
  <c r="AT1082" i="9"/>
  <c r="AT1083" i="9"/>
  <c r="AT1084" i="9"/>
  <c r="AT1085" i="9"/>
  <c r="AT1086" i="9"/>
  <c r="AT1087" i="9"/>
  <c r="AT1088" i="9"/>
  <c r="AT1089" i="9"/>
  <c r="AT1090" i="9"/>
  <c r="AT1091" i="9"/>
  <c r="AT1092" i="9"/>
  <c r="AT1093" i="9"/>
  <c r="AT1094" i="9"/>
  <c r="AT1095" i="9"/>
  <c r="AT1096" i="9"/>
  <c r="AT1097" i="9"/>
  <c r="AT1098" i="9"/>
  <c r="AT1099" i="9"/>
  <c r="AT1100" i="9"/>
  <c r="AT1101" i="9"/>
  <c r="AT1102" i="9"/>
  <c r="AT1103" i="9"/>
  <c r="AT1104" i="9"/>
  <c r="AT1105" i="9"/>
  <c r="AT1106" i="9"/>
  <c r="AT1107" i="9"/>
  <c r="AT1108" i="9"/>
  <c r="AT1109" i="9"/>
  <c r="AT1110" i="9"/>
  <c r="AT1111" i="9"/>
  <c r="AT1112" i="9"/>
  <c r="AT1113" i="9"/>
  <c r="AT1114" i="9"/>
  <c r="AT1115" i="9"/>
  <c r="AT1116" i="9"/>
  <c r="AT1117" i="9"/>
  <c r="AT1118" i="9"/>
  <c r="AT1119" i="9"/>
  <c r="AT1120" i="9"/>
  <c r="AT1121" i="9"/>
  <c r="AT1122" i="9"/>
  <c r="AT1123" i="9"/>
  <c r="AT1124" i="9"/>
  <c r="AT1125" i="9"/>
  <c r="AT1126" i="9"/>
  <c r="AT1127" i="9"/>
  <c r="AT1128" i="9"/>
  <c r="AT1129" i="9"/>
  <c r="AT1130" i="9"/>
  <c r="AT1131" i="9"/>
  <c r="AT1132" i="9"/>
  <c r="AT1133" i="9"/>
  <c r="AT1134" i="9"/>
  <c r="AT1135" i="9"/>
  <c r="AT1136" i="9"/>
  <c r="AT1137" i="9"/>
  <c r="AT1138" i="9"/>
  <c r="AT1139" i="9"/>
  <c r="AT1140" i="9"/>
  <c r="AT1141" i="9"/>
  <c r="AT1142" i="9"/>
  <c r="AT1143" i="9"/>
  <c r="AT1144" i="9"/>
  <c r="AT1145" i="9"/>
  <c r="AT1146" i="9"/>
  <c r="AT1147" i="9"/>
  <c r="AT1148" i="9"/>
  <c r="AT1149" i="9"/>
  <c r="AT1150" i="9"/>
  <c r="AT1151" i="9"/>
  <c r="AT1152" i="9"/>
  <c r="AT1153" i="9"/>
  <c r="AT1154" i="9"/>
  <c r="AT1155" i="9"/>
  <c r="AT1156" i="9"/>
  <c r="AT1157" i="9"/>
  <c r="AT1158" i="9"/>
  <c r="AT1159" i="9"/>
  <c r="AT1160" i="9"/>
  <c r="AT1161" i="9"/>
  <c r="AT1162" i="9"/>
  <c r="AT1163" i="9"/>
  <c r="AT1164" i="9"/>
  <c r="AT1165" i="9"/>
  <c r="AT1166" i="9"/>
  <c r="AT1167" i="9"/>
  <c r="AT1168" i="9"/>
  <c r="AT1169" i="9"/>
  <c r="AT1170" i="9"/>
  <c r="AT1171" i="9"/>
  <c r="AT1172" i="9"/>
  <c r="AT1173" i="9"/>
  <c r="AT1174" i="9"/>
  <c r="AT1175" i="9"/>
  <c r="AT1176" i="9"/>
  <c r="AT1177" i="9"/>
  <c r="AT1178" i="9"/>
  <c r="AT1179" i="9"/>
  <c r="AT1180" i="9"/>
  <c r="AT1181" i="9"/>
  <c r="AT1182" i="9"/>
  <c r="AT1183" i="9"/>
  <c r="AT1184" i="9"/>
  <c r="AT1185" i="9"/>
  <c r="AT1186" i="9"/>
  <c r="AT1187" i="9"/>
  <c r="AT1188" i="9"/>
  <c r="AT1189" i="9"/>
  <c r="AT1190" i="9"/>
  <c r="AT1191" i="9"/>
  <c r="AT1192" i="9"/>
  <c r="AT1193" i="9"/>
  <c r="AT1194" i="9"/>
  <c r="AT1195" i="9"/>
  <c r="AT1196" i="9"/>
  <c r="AT1197" i="9"/>
  <c r="AT1198" i="9"/>
  <c r="AT1199" i="9"/>
  <c r="AT1200" i="9"/>
  <c r="AT1201" i="9"/>
  <c r="AT1202" i="9"/>
  <c r="AT1203" i="9"/>
  <c r="AT1204" i="9"/>
  <c r="AT1205" i="9"/>
  <c r="AT1206" i="9"/>
  <c r="AT1207" i="9"/>
  <c r="AT1208" i="9"/>
  <c r="AT1209" i="9"/>
  <c r="AT1210" i="9"/>
  <c r="AT1211" i="9"/>
  <c r="AT1212" i="9"/>
  <c r="AT1213" i="9"/>
  <c r="AT1214" i="9"/>
  <c r="AT1215" i="9"/>
  <c r="AT1216" i="9"/>
  <c r="AT1217" i="9"/>
  <c r="AT1218" i="9"/>
  <c r="AT1219" i="9"/>
  <c r="AT1220" i="9"/>
  <c r="AT1221" i="9"/>
  <c r="AT1222" i="9"/>
  <c r="AT1223" i="9"/>
  <c r="AT1224" i="9"/>
  <c r="AT1225" i="9"/>
  <c r="AT1226" i="9"/>
  <c r="AT1227" i="9"/>
  <c r="AT1228" i="9"/>
  <c r="AT1229" i="9"/>
  <c r="AT1230" i="9"/>
  <c r="AT1231" i="9"/>
  <c r="AT1232" i="9"/>
  <c r="AT1233" i="9"/>
  <c r="AT1234" i="9"/>
  <c r="AT1235" i="9"/>
  <c r="AT1236" i="9"/>
  <c r="AT1237" i="9"/>
  <c r="AT1238" i="9"/>
  <c r="AT1239" i="9"/>
  <c r="AT1240" i="9"/>
  <c r="AT1241" i="9"/>
  <c r="AT1242" i="9"/>
  <c r="AT1243" i="9"/>
  <c r="AT1244" i="9"/>
  <c r="AT1245" i="9"/>
  <c r="AT1246" i="9"/>
  <c r="AT1247" i="9"/>
  <c r="AT1248" i="9"/>
  <c r="AT1249" i="9"/>
  <c r="AT1250" i="9"/>
  <c r="AT1251" i="9"/>
  <c r="AT1252" i="9"/>
  <c r="AT1253" i="9"/>
  <c r="AT1254" i="9"/>
  <c r="AT1255" i="9"/>
  <c r="AT1256" i="9"/>
  <c r="AT1257" i="9"/>
  <c r="AT1258" i="9"/>
  <c r="AT1259" i="9"/>
  <c r="AT1260" i="9"/>
  <c r="AT1261" i="9"/>
  <c r="AT1262" i="9"/>
  <c r="AT1263" i="9"/>
  <c r="AT1264" i="9"/>
  <c r="AT1265" i="9"/>
  <c r="AT1266" i="9"/>
  <c r="AT1267" i="9"/>
  <c r="AT1268" i="9"/>
  <c r="AT1269" i="9"/>
  <c r="AT1270" i="9"/>
  <c r="AT1271" i="9"/>
  <c r="AT1272" i="9"/>
  <c r="AT1273" i="9"/>
  <c r="AT1274" i="9"/>
  <c r="AT1275" i="9"/>
  <c r="AT1276" i="9"/>
  <c r="AT1277" i="9"/>
  <c r="AT1278" i="9"/>
  <c r="AT1279" i="9"/>
  <c r="AT1280" i="9"/>
  <c r="AT1281" i="9"/>
  <c r="AT1282" i="9"/>
  <c r="AT1283" i="9"/>
  <c r="AT1284" i="9"/>
  <c r="AT1285" i="9"/>
  <c r="AT1286" i="9"/>
  <c r="AT1287" i="9"/>
  <c r="AT1288" i="9"/>
  <c r="AT1289" i="9"/>
  <c r="AT1290" i="9"/>
  <c r="AT1291" i="9"/>
  <c r="AT1292" i="9"/>
  <c r="AT1293" i="9"/>
  <c r="AT1294" i="9"/>
  <c r="AT1295" i="9"/>
  <c r="AT1296" i="9"/>
  <c r="AT1297" i="9"/>
  <c r="AT1298" i="9"/>
  <c r="AT1299" i="9"/>
  <c r="AT1300" i="9"/>
  <c r="AT1301" i="9"/>
  <c r="AT1302" i="9"/>
  <c r="AT1303" i="9"/>
  <c r="AT1304" i="9"/>
  <c r="AT1305" i="9"/>
  <c r="AT1306" i="9"/>
  <c r="AT1307" i="9"/>
  <c r="AT1308" i="9"/>
  <c r="AT1309" i="9"/>
  <c r="AT1310" i="9"/>
  <c r="AT1311" i="9"/>
  <c r="AT1312" i="9"/>
  <c r="AT1313" i="9"/>
  <c r="AT1314" i="9"/>
  <c r="AT1315" i="9"/>
  <c r="AT1316" i="9"/>
  <c r="AT1317" i="9"/>
  <c r="AT1318" i="9"/>
  <c r="AT1319" i="9"/>
  <c r="AT1320" i="9"/>
  <c r="AT1321" i="9"/>
  <c r="AT1322" i="9"/>
  <c r="AT1323" i="9"/>
  <c r="AT1324" i="9"/>
  <c r="AT1325" i="9"/>
  <c r="AT1326" i="9"/>
  <c r="AT1327" i="9"/>
  <c r="AT1328" i="9"/>
  <c r="AT1329" i="9"/>
  <c r="AT1330" i="9"/>
  <c r="AT1331" i="9"/>
  <c r="AT1332" i="9"/>
  <c r="AT1333" i="9"/>
  <c r="AT1334" i="9"/>
  <c r="AT1335" i="9"/>
  <c r="AT1336" i="9"/>
  <c r="AT1337" i="9"/>
  <c r="AT1338" i="9"/>
  <c r="AT1339" i="9"/>
  <c r="AT1340" i="9"/>
  <c r="AT1341" i="9"/>
  <c r="AT1342" i="9"/>
  <c r="AT1343" i="9"/>
  <c r="AT1344" i="9"/>
  <c r="AT1345" i="9"/>
  <c r="AT1346" i="9"/>
  <c r="AT1347" i="9"/>
  <c r="AT1348" i="9"/>
  <c r="AT1349" i="9"/>
  <c r="AT1350" i="9"/>
  <c r="AT1351" i="9"/>
  <c r="AT1352" i="9"/>
  <c r="AT1353" i="9"/>
  <c r="AT1354" i="9"/>
  <c r="AT1355" i="9"/>
  <c r="AT1356" i="9"/>
  <c r="AT1357" i="9"/>
  <c r="AT1358" i="9"/>
  <c r="AT1359" i="9"/>
  <c r="AT1360" i="9"/>
  <c r="AT1361" i="9"/>
  <c r="AT1362" i="9"/>
  <c r="AT1363" i="9"/>
  <c r="AT1364" i="9"/>
  <c r="AT1365" i="9"/>
  <c r="AT1366" i="9"/>
  <c r="AT1367" i="9"/>
  <c r="AT1368" i="9"/>
  <c r="AT1369" i="9"/>
  <c r="AT1370" i="9"/>
  <c r="AT1371" i="9"/>
  <c r="AT1372" i="9"/>
  <c r="AT1373" i="9"/>
  <c r="AT1374" i="9"/>
  <c r="AT1375" i="9"/>
  <c r="AT1376" i="9"/>
  <c r="AT1377" i="9"/>
  <c r="AT1378" i="9"/>
  <c r="AT1379" i="9"/>
  <c r="AT1380" i="9"/>
  <c r="AT1381" i="9"/>
  <c r="AT1382" i="9"/>
  <c r="AT1383" i="9"/>
  <c r="AT1384" i="9"/>
  <c r="AT1385" i="9"/>
  <c r="AT1386" i="9"/>
  <c r="AT1387" i="9"/>
  <c r="AT1388" i="9"/>
  <c r="AT1389" i="9"/>
  <c r="AT1390" i="9"/>
  <c r="AT1391" i="9"/>
  <c r="AT1392" i="9"/>
  <c r="AT1393" i="9"/>
  <c r="AT1394" i="9"/>
  <c r="AT1395" i="9"/>
  <c r="AT1396" i="9"/>
  <c r="AT1397" i="9"/>
  <c r="AT1398" i="9"/>
  <c r="AT1399" i="9"/>
  <c r="AT1400" i="9"/>
  <c r="AT1401" i="9"/>
  <c r="AT1402" i="9"/>
  <c r="AT1403" i="9"/>
  <c r="AT1404" i="9"/>
  <c r="AT1405" i="9"/>
  <c r="AT1406" i="9"/>
  <c r="AT1407" i="9"/>
  <c r="AT1408" i="9"/>
  <c r="AT1409" i="9"/>
  <c r="AT1410" i="9"/>
  <c r="AT1411" i="9"/>
  <c r="AT1412" i="9"/>
  <c r="AT1413" i="9"/>
  <c r="AT1414" i="9"/>
  <c r="AT1415" i="9"/>
  <c r="AT1416" i="9"/>
  <c r="AT1417" i="9"/>
  <c r="AT1418" i="9"/>
  <c r="AT1419" i="9"/>
  <c r="AT1420" i="9"/>
  <c r="AT1421" i="9"/>
  <c r="AT1422" i="9"/>
  <c r="AT1423" i="9"/>
  <c r="AT1424" i="9"/>
  <c r="AT1425" i="9"/>
  <c r="AT1426" i="9"/>
  <c r="AT1427" i="9"/>
  <c r="AT1428" i="9"/>
  <c r="AT1429" i="9"/>
  <c r="AT1430" i="9"/>
  <c r="AT1431" i="9"/>
  <c r="AT1432" i="9"/>
  <c r="AT1433" i="9"/>
  <c r="AT1434" i="9"/>
  <c r="AT1435" i="9"/>
  <c r="AT1436" i="9"/>
  <c r="AT1437" i="9"/>
  <c r="AT1438" i="9"/>
  <c r="AT1439" i="9"/>
  <c r="AT1440" i="9"/>
  <c r="AT1441" i="9"/>
  <c r="AT1442" i="9"/>
  <c r="AT1443" i="9"/>
  <c r="AT1444" i="9"/>
  <c r="AT1445" i="9"/>
  <c r="AT1446" i="9"/>
  <c r="AT1447" i="9"/>
  <c r="AT1448" i="9"/>
  <c r="AT1449" i="9"/>
  <c r="AT1450" i="9"/>
  <c r="AT1451" i="9"/>
  <c r="AT1452" i="9"/>
  <c r="AT1453" i="9"/>
  <c r="AT1454" i="9"/>
  <c r="AT1455" i="9"/>
  <c r="AT1456" i="9"/>
  <c r="AT1457" i="9"/>
  <c r="AT1458" i="9"/>
  <c r="AT1459" i="9"/>
  <c r="AT1460" i="9"/>
  <c r="AT1461" i="9"/>
  <c r="AT1462" i="9"/>
  <c r="AT1463" i="9"/>
  <c r="AT1464" i="9"/>
  <c r="AT1465" i="9"/>
  <c r="AT1466" i="9"/>
  <c r="AT1467" i="9"/>
  <c r="AT1468" i="9"/>
  <c r="AT1469" i="9"/>
  <c r="AT1470" i="9"/>
  <c r="AT1471" i="9"/>
  <c r="AT1472" i="9"/>
  <c r="AT1473" i="9"/>
  <c r="AT1474" i="9"/>
  <c r="AT1475" i="9"/>
  <c r="AT1476" i="9"/>
  <c r="AT1477" i="9"/>
  <c r="AT1478" i="9"/>
  <c r="AT1479" i="9"/>
  <c r="AT1480" i="9"/>
  <c r="AT1481" i="9"/>
  <c r="AT1482" i="9"/>
  <c r="AT1483" i="9"/>
  <c r="AT1484" i="9"/>
  <c r="AT1485" i="9"/>
  <c r="AT1486" i="9"/>
  <c r="AT1487" i="9"/>
  <c r="AT1488" i="9"/>
  <c r="AT1489" i="9"/>
  <c r="AT1490" i="9"/>
  <c r="AT1491" i="9"/>
  <c r="AT1492" i="9"/>
  <c r="AT1493" i="9"/>
  <c r="AT1494" i="9"/>
  <c r="AT1495" i="9"/>
  <c r="AT1496" i="9"/>
  <c r="AT1497" i="9"/>
  <c r="AT1498" i="9"/>
  <c r="AT1499" i="9"/>
  <c r="AT1500" i="9"/>
  <c r="AT1501" i="9"/>
  <c r="AT1502" i="9"/>
  <c r="AT1503" i="9"/>
  <c r="AT1504" i="9"/>
  <c r="AT1505" i="9"/>
  <c r="AT1506" i="9"/>
  <c r="AT1507" i="9"/>
  <c r="AT1508" i="9"/>
  <c r="AT1509" i="9"/>
  <c r="AT1510" i="9"/>
  <c r="AT1511" i="9"/>
  <c r="AT1512" i="9"/>
  <c r="AT1513" i="9"/>
  <c r="AT1514" i="9"/>
  <c r="AT1515" i="9"/>
  <c r="AT1516" i="9"/>
  <c r="AT1517" i="9"/>
  <c r="AT1518" i="9"/>
  <c r="AT1519" i="9"/>
  <c r="AT1520" i="9"/>
  <c r="AT1521" i="9"/>
  <c r="AT1522" i="9"/>
  <c r="AT1523" i="9"/>
  <c r="AT1524" i="9"/>
  <c r="AT1525" i="9"/>
  <c r="AT1526" i="9"/>
  <c r="AT1527" i="9"/>
  <c r="AT1528" i="9"/>
  <c r="AT1529" i="9"/>
  <c r="AT1530" i="9"/>
  <c r="AT1531" i="9"/>
  <c r="AT1532" i="9"/>
  <c r="AT1533" i="9"/>
  <c r="AT1534" i="9"/>
  <c r="AT1535" i="9"/>
  <c r="AT1536" i="9"/>
  <c r="AT1537" i="9"/>
  <c r="AT1538" i="9"/>
  <c r="AT1539" i="9"/>
  <c r="AT1540" i="9"/>
  <c r="AT1541" i="9"/>
  <c r="AT1542" i="9"/>
  <c r="AT1543" i="9"/>
  <c r="AT1544" i="9"/>
  <c r="AT1545" i="9"/>
  <c r="AT1546" i="9"/>
  <c r="AT1547" i="9"/>
  <c r="AT1548" i="9"/>
  <c r="AT1549" i="9"/>
  <c r="AT1550" i="9"/>
  <c r="AT1551" i="9"/>
  <c r="AT1552" i="9"/>
  <c r="AT1553" i="9"/>
  <c r="AT1554" i="9"/>
  <c r="AT1555" i="9"/>
  <c r="AT1556" i="9"/>
  <c r="AT1557" i="9"/>
  <c r="AT1558" i="9"/>
  <c r="AT1559" i="9"/>
  <c r="AT1560" i="9"/>
  <c r="AT1561" i="9"/>
  <c r="AT1562" i="9"/>
  <c r="AT1563" i="9"/>
  <c r="AT1564" i="9"/>
  <c r="AT1565" i="9"/>
  <c r="AT1566" i="9"/>
  <c r="AT1567" i="9"/>
  <c r="AT1568" i="9"/>
  <c r="AT1569" i="9"/>
  <c r="AT1570" i="9"/>
  <c r="AT1571" i="9"/>
  <c r="AT1572" i="9"/>
  <c r="AT1573" i="9"/>
  <c r="AT1574" i="9"/>
  <c r="AT1575" i="9"/>
  <c r="AT1576" i="9"/>
  <c r="AT1577" i="9"/>
  <c r="AT1578" i="9"/>
  <c r="AT1579" i="9"/>
  <c r="AT1580" i="9"/>
  <c r="AT1581" i="9"/>
  <c r="AT1582" i="9"/>
  <c r="AT1583" i="9"/>
  <c r="AT1584" i="9"/>
  <c r="AT1585" i="9"/>
  <c r="AT1586" i="9"/>
  <c r="AT1587" i="9"/>
  <c r="AT1588" i="9"/>
  <c r="AT1589" i="9"/>
  <c r="AT1590" i="9"/>
  <c r="AT1591" i="9"/>
  <c r="AT1592" i="9"/>
  <c r="AT1593" i="9"/>
  <c r="AT1594" i="9"/>
  <c r="AT1595" i="9"/>
  <c r="AT1596" i="9"/>
  <c r="AT1597" i="9"/>
  <c r="AT1598" i="9"/>
  <c r="AT1599" i="9"/>
  <c r="AT1600" i="9"/>
  <c r="AT1601" i="9"/>
  <c r="AT1602" i="9"/>
  <c r="AT1603" i="9"/>
  <c r="AT1604" i="9"/>
  <c r="AT1605" i="9"/>
  <c r="AT1606" i="9"/>
  <c r="AT1607" i="9"/>
  <c r="AT1608" i="9"/>
  <c r="AT1609" i="9"/>
  <c r="AT1610" i="9"/>
  <c r="AT1611" i="9"/>
  <c r="AT1612" i="9"/>
  <c r="AT1613" i="9"/>
  <c r="AT1614" i="9"/>
  <c r="AT1615" i="9"/>
  <c r="AT1616" i="9"/>
  <c r="AT1617" i="9"/>
  <c r="AT1618" i="9"/>
  <c r="AT1619" i="9"/>
  <c r="AT1620" i="9"/>
  <c r="AT1621" i="9"/>
  <c r="AT1622" i="9"/>
  <c r="AT1623" i="9"/>
  <c r="AT1624" i="9"/>
  <c r="AT1625" i="9"/>
  <c r="AT1626" i="9"/>
  <c r="AT1627" i="9"/>
  <c r="AT1628" i="9"/>
  <c r="AT1629" i="9"/>
  <c r="AT1630" i="9"/>
  <c r="AT1631" i="9"/>
  <c r="AT1632" i="9"/>
  <c r="AT1633" i="9"/>
  <c r="AT1634" i="9"/>
  <c r="AT1635" i="9"/>
  <c r="AT1636" i="9"/>
  <c r="AT1637" i="9"/>
  <c r="AT1638" i="9"/>
  <c r="AT1639" i="9"/>
  <c r="AT1640" i="9"/>
  <c r="AT1641" i="9"/>
  <c r="AT1642" i="9"/>
  <c r="AT1643" i="9"/>
  <c r="AT1644" i="9"/>
  <c r="AT1645" i="9"/>
  <c r="AT1646" i="9"/>
  <c r="AT1647" i="9"/>
  <c r="AT1648" i="9"/>
  <c r="AT1649" i="9"/>
  <c r="AT1650" i="9"/>
  <c r="AT1651" i="9"/>
  <c r="AT1652" i="9"/>
  <c r="AT1653" i="9"/>
  <c r="AT1654" i="9"/>
  <c r="AT1655" i="9"/>
  <c r="AT1656" i="9"/>
  <c r="AT1657" i="9"/>
  <c r="AT1658" i="9"/>
  <c r="AT1659" i="9"/>
  <c r="AT1660" i="9"/>
  <c r="AT1661" i="9"/>
  <c r="AT1662" i="9"/>
  <c r="AT1663" i="9"/>
  <c r="AT1664" i="9"/>
  <c r="AT1665" i="9"/>
  <c r="AT1666" i="9"/>
  <c r="AT1667" i="9"/>
  <c r="AT1668" i="9"/>
  <c r="AT1669" i="9"/>
  <c r="AT1670" i="9"/>
  <c r="AT1671" i="9"/>
  <c r="AT1672" i="9"/>
  <c r="AT1673" i="9"/>
  <c r="AT1674" i="9"/>
  <c r="AT1675" i="9"/>
  <c r="AT1676" i="9"/>
  <c r="AT1677" i="9"/>
  <c r="AT1678" i="9"/>
  <c r="AT1679" i="9"/>
  <c r="AT1680" i="9"/>
  <c r="AT1681" i="9"/>
  <c r="AT1682" i="9"/>
  <c r="AT1683" i="9"/>
  <c r="AT1684" i="9"/>
  <c r="AT1685" i="9"/>
  <c r="AT1686" i="9"/>
  <c r="AT1687" i="9"/>
  <c r="AT1688" i="9"/>
  <c r="AT1689" i="9"/>
  <c r="AT1690" i="9"/>
  <c r="AT1691" i="9"/>
  <c r="AT1692" i="9"/>
  <c r="AT1693" i="9"/>
  <c r="AT1694" i="9"/>
  <c r="AT1695" i="9"/>
  <c r="AT1696" i="9"/>
  <c r="AT1697" i="9"/>
  <c r="AT1698" i="9"/>
  <c r="AT1699" i="9"/>
  <c r="AT1700" i="9"/>
  <c r="AT1701" i="9"/>
  <c r="AT1702" i="9"/>
  <c r="AT1703" i="9"/>
  <c r="AT1704" i="9"/>
  <c r="AT1705" i="9"/>
  <c r="AT1706" i="9"/>
  <c r="AT1707" i="9"/>
  <c r="AT1708" i="9"/>
  <c r="AT1709" i="9"/>
  <c r="AT1710" i="9"/>
  <c r="AT1711" i="9"/>
  <c r="AT1712" i="9"/>
  <c r="AT1713" i="9"/>
  <c r="AT1714" i="9"/>
  <c r="AT1715" i="9"/>
  <c r="AT1716" i="9"/>
  <c r="AT1717" i="9"/>
  <c r="AT1718" i="9"/>
  <c r="AT1719" i="9"/>
  <c r="AT1720" i="9"/>
  <c r="AT1721" i="9"/>
  <c r="AT1722" i="9"/>
  <c r="AT1723" i="9"/>
  <c r="AT1724" i="9"/>
  <c r="AT1725" i="9"/>
  <c r="AT1726" i="9"/>
  <c r="AT1727" i="9"/>
  <c r="AT1728" i="9"/>
  <c r="AT1729" i="9"/>
  <c r="AT1730" i="9"/>
  <c r="AT1731" i="9"/>
  <c r="AT1732" i="9"/>
  <c r="AT1733" i="9"/>
  <c r="AT1734" i="9"/>
  <c r="AT1735" i="9"/>
  <c r="AT1736" i="9"/>
  <c r="AT1737" i="9"/>
  <c r="AT1738" i="9"/>
  <c r="AT1739" i="9"/>
  <c r="AT1740" i="9"/>
  <c r="AT1741" i="9"/>
  <c r="AT1742" i="9"/>
  <c r="AT1743" i="9"/>
  <c r="AT1744" i="9"/>
  <c r="AT1745" i="9"/>
  <c r="AT1746" i="9"/>
  <c r="AT1747" i="9"/>
  <c r="AT1748" i="9"/>
  <c r="AT1749" i="9"/>
  <c r="AT1750" i="9"/>
  <c r="AT1751" i="9"/>
  <c r="AT1752" i="9"/>
  <c r="AT1753" i="9"/>
  <c r="AT1754" i="9"/>
  <c r="AT1755" i="9"/>
  <c r="AT1756" i="9"/>
  <c r="AT1757" i="9"/>
  <c r="AT1758" i="9"/>
  <c r="AT1759" i="9"/>
  <c r="AT1760" i="9"/>
  <c r="AT1761" i="9"/>
  <c r="AT1762" i="9"/>
  <c r="AT1763" i="9"/>
  <c r="AT1764" i="9"/>
  <c r="AT1765" i="9"/>
  <c r="AT1766" i="9"/>
  <c r="AT1767" i="9"/>
  <c r="AT1768" i="9"/>
  <c r="AT1769" i="9"/>
  <c r="AT1770" i="9"/>
  <c r="AT1771" i="9"/>
  <c r="AT1772" i="9"/>
  <c r="AT1773" i="9"/>
  <c r="AT1774" i="9"/>
  <c r="AT1775" i="9"/>
  <c r="AT1776" i="9"/>
  <c r="AT1777" i="9"/>
  <c r="AT1778" i="9"/>
  <c r="AT1779" i="9"/>
  <c r="AT1780" i="9"/>
  <c r="AT1781" i="9"/>
  <c r="AT1782" i="9"/>
  <c r="AT1783" i="9"/>
  <c r="AT1784" i="9"/>
  <c r="AT1785" i="9"/>
  <c r="AT1786" i="9"/>
  <c r="AT1787" i="9"/>
  <c r="AT1788" i="9"/>
  <c r="AT1789" i="9"/>
  <c r="AT1790" i="9"/>
  <c r="AT1791" i="9"/>
  <c r="AT1792" i="9"/>
  <c r="AT1793" i="9"/>
  <c r="AT1794" i="9"/>
  <c r="AT1795" i="9"/>
  <c r="AT1796" i="9"/>
  <c r="AT1797" i="9"/>
  <c r="AT1798" i="9"/>
  <c r="AT1799" i="9"/>
  <c r="AT1800" i="9"/>
  <c r="AT1801" i="9"/>
  <c r="AT1802" i="9"/>
  <c r="AT1803" i="9"/>
  <c r="AT1804" i="9"/>
  <c r="AT1805" i="9"/>
  <c r="AT1806" i="9"/>
  <c r="AT1807" i="9"/>
  <c r="AT1808" i="9"/>
  <c r="AT1809" i="9"/>
  <c r="AT1810" i="9"/>
  <c r="AT1811" i="9"/>
  <c r="AT1812" i="9"/>
  <c r="AT1813" i="9"/>
  <c r="AT1814" i="9"/>
  <c r="AT1815" i="9"/>
  <c r="AT1816" i="9"/>
  <c r="AT1817" i="9"/>
  <c r="AT1818" i="9"/>
  <c r="AT1819" i="9"/>
  <c r="AT1820" i="9"/>
  <c r="AT1821" i="9"/>
  <c r="AT1822" i="9"/>
  <c r="AT1823" i="9"/>
  <c r="AT1824" i="9"/>
  <c r="AT1825" i="9"/>
  <c r="AT1826" i="9"/>
  <c r="AT1827" i="9"/>
  <c r="AT1828" i="9"/>
  <c r="AT1829" i="9"/>
  <c r="AT1830" i="9"/>
  <c r="AT1831" i="9"/>
  <c r="AT1832" i="9"/>
  <c r="AT1833" i="9"/>
  <c r="AT1834" i="9"/>
  <c r="AT1835" i="9"/>
  <c r="AT1836" i="9"/>
  <c r="AT1837" i="9"/>
  <c r="AT1838" i="9"/>
  <c r="AT1839" i="9"/>
  <c r="AT1840" i="9"/>
  <c r="AT1841" i="9"/>
  <c r="AT1842" i="9"/>
  <c r="AT1843" i="9"/>
  <c r="AT1844" i="9"/>
  <c r="AT1845" i="9"/>
  <c r="AT1846" i="9"/>
  <c r="AT1847" i="9"/>
  <c r="AT1848" i="9"/>
  <c r="AT1849" i="9"/>
  <c r="AT1850" i="9"/>
  <c r="AT1851" i="9"/>
  <c r="AT1852" i="9"/>
  <c r="AT1853" i="9"/>
  <c r="AT1854" i="9"/>
  <c r="AT1855" i="9"/>
  <c r="AT1856" i="9"/>
  <c r="AT1857" i="9"/>
  <c r="AT1858" i="9"/>
  <c r="AT1859" i="9"/>
  <c r="AT1860" i="9"/>
  <c r="AT1861" i="9"/>
  <c r="AT1862" i="9"/>
  <c r="AT1863" i="9"/>
  <c r="AT1864" i="9"/>
  <c r="AT1865" i="9"/>
  <c r="AT1866" i="9"/>
  <c r="AT1867" i="9"/>
  <c r="AT1868" i="9"/>
  <c r="AT1869" i="9"/>
  <c r="AT1870" i="9"/>
  <c r="AT1871" i="9"/>
  <c r="AT1872" i="9"/>
  <c r="AT1873" i="9"/>
  <c r="AT1874" i="9"/>
  <c r="AT1875" i="9"/>
  <c r="AT1876" i="9"/>
  <c r="AT1877" i="9"/>
  <c r="AT1878" i="9"/>
  <c r="AT1879" i="9"/>
  <c r="AT1880" i="9"/>
  <c r="AT1881" i="9"/>
  <c r="AT1882" i="9"/>
  <c r="AT1883" i="9"/>
  <c r="AT1884" i="9"/>
  <c r="AT1885" i="9"/>
  <c r="AT1886" i="9"/>
  <c r="AT1887" i="9"/>
  <c r="AT1888" i="9"/>
  <c r="AT1889" i="9"/>
  <c r="AT1890" i="9"/>
  <c r="AT1891" i="9"/>
  <c r="AT1892" i="9"/>
  <c r="AT1893" i="9"/>
  <c r="AT1894" i="9"/>
  <c r="AT1895" i="9"/>
  <c r="AT1896" i="9"/>
  <c r="AT1897" i="9"/>
  <c r="AT1898" i="9"/>
  <c r="AT1899" i="9"/>
  <c r="AT1900" i="9"/>
  <c r="AT1901" i="9"/>
  <c r="AT1902" i="9"/>
  <c r="AT1903" i="9"/>
  <c r="AT1904" i="9"/>
  <c r="AT1905" i="9"/>
  <c r="AT1906" i="9"/>
  <c r="AT1907" i="9"/>
  <c r="AT1908" i="9"/>
  <c r="AT1909" i="9"/>
  <c r="AT1910" i="9"/>
  <c r="AT1911" i="9"/>
  <c r="AT1912" i="9"/>
  <c r="AT1913" i="9"/>
  <c r="AT1914" i="9"/>
  <c r="AT1915" i="9"/>
  <c r="AT1916" i="9"/>
  <c r="AT1917" i="9"/>
  <c r="AT1918" i="9"/>
  <c r="AT1919" i="9"/>
  <c r="AT1920" i="9"/>
  <c r="AT1921" i="9"/>
  <c r="AT1922" i="9"/>
  <c r="AT1923" i="9"/>
  <c r="AT1924" i="9"/>
  <c r="AT1925" i="9"/>
  <c r="AT1926" i="9"/>
  <c r="AT1927" i="9"/>
  <c r="AT1928" i="9"/>
  <c r="AT1929" i="9"/>
  <c r="AT1930" i="9"/>
  <c r="AT1931" i="9"/>
  <c r="AT1932" i="9"/>
  <c r="AT1933" i="9"/>
  <c r="AT1934" i="9"/>
  <c r="AT1935" i="9"/>
  <c r="AT1936" i="9"/>
  <c r="AT1937" i="9"/>
  <c r="AT1938" i="9"/>
  <c r="AT1939" i="9"/>
  <c r="AT1940" i="9"/>
  <c r="AT1941" i="9"/>
  <c r="AT1942" i="9"/>
  <c r="AT1943" i="9"/>
  <c r="AT1944" i="9"/>
  <c r="AT1945" i="9"/>
  <c r="AT1946" i="9"/>
  <c r="AT1947" i="9"/>
  <c r="AT1948" i="9"/>
  <c r="AT1949" i="9"/>
  <c r="AT1950" i="9"/>
  <c r="AT1951" i="9"/>
  <c r="AT1952" i="9"/>
  <c r="AT1953" i="9"/>
  <c r="AT1954" i="9"/>
  <c r="AT1955" i="9"/>
  <c r="AT1956" i="9"/>
  <c r="AT1957" i="9"/>
  <c r="AT1958" i="9"/>
  <c r="AT1959" i="9"/>
  <c r="AT1960" i="9"/>
  <c r="AT1961" i="9"/>
  <c r="AT1962" i="9"/>
  <c r="AT1963" i="9"/>
  <c r="AT1964" i="9"/>
  <c r="AT1965" i="9"/>
  <c r="AT1966" i="9"/>
  <c r="AT1967" i="9"/>
  <c r="AT1968" i="9"/>
  <c r="AT1969" i="9"/>
  <c r="AT1970" i="9"/>
  <c r="AT1971" i="9"/>
  <c r="AT1972" i="9"/>
  <c r="AT1973" i="9"/>
  <c r="AT1974" i="9"/>
  <c r="AT1975" i="9"/>
  <c r="AT1976" i="9"/>
  <c r="AT1977" i="9"/>
  <c r="AT1978" i="9"/>
  <c r="AT1979" i="9"/>
  <c r="AT1980" i="9"/>
  <c r="AT1981" i="9"/>
  <c r="AT1982" i="9"/>
  <c r="AT1983" i="9"/>
  <c r="AT1984" i="9"/>
  <c r="AT1985" i="9"/>
  <c r="AT1986" i="9"/>
  <c r="AT1987" i="9"/>
  <c r="AT1988" i="9"/>
  <c r="AT1989" i="9"/>
  <c r="AT1990" i="9"/>
  <c r="AT1991" i="9"/>
  <c r="AT1992" i="9"/>
  <c r="AT1993" i="9"/>
  <c r="AT1994" i="9"/>
  <c r="AT1995" i="9"/>
  <c r="AT1996" i="9"/>
  <c r="AT1997" i="9"/>
  <c r="AT1998" i="9"/>
  <c r="AT1999" i="9"/>
  <c r="AT2000" i="9"/>
  <c r="AT2001" i="9"/>
  <c r="AT2002" i="9"/>
  <c r="AT2003" i="9"/>
  <c r="AT2004" i="9"/>
  <c r="AT2005" i="9"/>
  <c r="AT2006" i="9"/>
  <c r="AT2007" i="9"/>
  <c r="AT2008" i="9"/>
  <c r="AT2009" i="9"/>
  <c r="AT2010" i="9"/>
  <c r="AT2011" i="9"/>
  <c r="AT2012" i="9"/>
  <c r="AT2013" i="9"/>
  <c r="AT2014" i="9"/>
  <c r="AT2015" i="9"/>
  <c r="AT2016" i="9"/>
  <c r="AT2017" i="9"/>
  <c r="AT2018" i="9"/>
  <c r="AT2019" i="9"/>
  <c r="AT2020" i="9"/>
  <c r="AT2021" i="9"/>
  <c r="AT2022" i="9"/>
  <c r="AT2023" i="9"/>
  <c r="AT2024" i="9"/>
  <c r="AT2025" i="9"/>
  <c r="AT2026" i="9"/>
  <c r="AT2027" i="9"/>
  <c r="AT2028" i="9"/>
  <c r="AT2029" i="9"/>
  <c r="AT2030" i="9"/>
  <c r="AT2031" i="9"/>
  <c r="AT2032" i="9"/>
  <c r="AT2033" i="9"/>
  <c r="AT2034" i="9"/>
  <c r="AT2035" i="9"/>
  <c r="AT2036" i="9"/>
  <c r="AT2037" i="9"/>
  <c r="AT2038" i="9"/>
  <c r="AT2039" i="9"/>
  <c r="AT2040" i="9"/>
  <c r="AT2041" i="9"/>
  <c r="AT2042" i="9"/>
  <c r="AT2043" i="9"/>
  <c r="AT2044" i="9"/>
  <c r="AT2045" i="9"/>
  <c r="AT2046" i="9"/>
  <c r="AT2047" i="9"/>
  <c r="AT2048" i="9"/>
  <c r="AT2049" i="9"/>
  <c r="AT2050" i="9"/>
  <c r="AT2051" i="9"/>
  <c r="AT2052" i="9"/>
  <c r="AT2053" i="9"/>
  <c r="AT2054" i="9"/>
  <c r="AT2055" i="9"/>
  <c r="AT2056" i="9"/>
  <c r="AT2057" i="9"/>
  <c r="AT2058" i="9"/>
  <c r="AT2059" i="9"/>
  <c r="AT2060" i="9"/>
  <c r="AT2061" i="9"/>
  <c r="AT2062" i="9"/>
  <c r="AT2063" i="9"/>
  <c r="AT2064" i="9"/>
  <c r="AT2065" i="9"/>
  <c r="AT2066" i="9"/>
  <c r="AT2067" i="9"/>
  <c r="AT2068" i="9"/>
  <c r="AT2069" i="9"/>
  <c r="AT2070" i="9"/>
  <c r="AT2071" i="9"/>
  <c r="AT2072" i="9"/>
  <c r="AT2073" i="9"/>
  <c r="AT2074" i="9"/>
  <c r="AT2075" i="9"/>
  <c r="AT2076" i="9"/>
  <c r="AT2077" i="9"/>
  <c r="AT2078" i="9"/>
  <c r="AT2079" i="9"/>
  <c r="AT2080" i="9"/>
  <c r="AT2081" i="9"/>
  <c r="AT2082" i="9"/>
  <c r="AT2083" i="9"/>
  <c r="AT2084" i="9"/>
  <c r="AT2085" i="9"/>
  <c r="AT2086" i="9"/>
  <c r="AT2087" i="9"/>
  <c r="AT2088" i="9"/>
  <c r="AT2089" i="9"/>
  <c r="AT2090" i="9"/>
  <c r="AT2091" i="9"/>
  <c r="AT2092" i="9"/>
  <c r="AT2093" i="9"/>
  <c r="AT2094" i="9"/>
  <c r="AT2095" i="9"/>
  <c r="AT2096" i="9"/>
  <c r="AT2097" i="9"/>
  <c r="AT2098" i="9"/>
  <c r="AT2099" i="9"/>
  <c r="AT2100" i="9"/>
  <c r="AT2101" i="9"/>
  <c r="AT2102" i="9"/>
  <c r="AT2103" i="9"/>
  <c r="AT2104" i="9"/>
  <c r="AT2105" i="9"/>
  <c r="AT2106" i="9"/>
  <c r="AT2107" i="9"/>
  <c r="AT2108" i="9"/>
  <c r="AT2109" i="9"/>
  <c r="AT2110" i="9"/>
  <c r="AT2111" i="9"/>
  <c r="AT2112" i="9"/>
  <c r="AT2113" i="9"/>
  <c r="AT2114" i="9"/>
  <c r="AT2115" i="9"/>
  <c r="AT2116" i="9"/>
  <c r="AT2117" i="9"/>
  <c r="AT2118" i="9"/>
  <c r="AT2119" i="9"/>
  <c r="AT2120" i="9"/>
  <c r="AT2121" i="9"/>
  <c r="AT2122" i="9"/>
  <c r="AT2123" i="9"/>
  <c r="AT2124" i="9"/>
  <c r="AT2125" i="9"/>
  <c r="AT2126" i="9"/>
  <c r="AT2127" i="9"/>
  <c r="AT2128" i="9"/>
  <c r="AT2129" i="9"/>
  <c r="AT2130" i="9"/>
  <c r="AT2131" i="9"/>
  <c r="AT2132" i="9"/>
  <c r="AT2133" i="9"/>
  <c r="AT2134" i="9"/>
  <c r="AT2135" i="9"/>
  <c r="AT2136" i="9"/>
  <c r="AT2137" i="9"/>
  <c r="AT2138" i="9"/>
  <c r="AT2139" i="9"/>
  <c r="AT2140" i="9"/>
  <c r="AT2141" i="9"/>
  <c r="AT2142" i="9"/>
  <c r="AT2143" i="9"/>
  <c r="AT2144" i="9"/>
  <c r="AT2145" i="9"/>
  <c r="AT2146" i="9"/>
  <c r="AT2147" i="9"/>
  <c r="AT2148" i="9"/>
  <c r="AT2149" i="9"/>
  <c r="AT2150" i="9"/>
  <c r="AT2151" i="9"/>
  <c r="AT2152" i="9"/>
  <c r="AT2153" i="9"/>
  <c r="AT2154" i="9"/>
  <c r="AT2155" i="9"/>
  <c r="AT2156" i="9"/>
  <c r="AT2157" i="9"/>
  <c r="AT2158" i="9"/>
  <c r="AT2159" i="9"/>
  <c r="AT2160" i="9"/>
  <c r="AT2161" i="9"/>
  <c r="AT2162" i="9"/>
  <c r="AT2163" i="9"/>
  <c r="AT2164" i="9"/>
  <c r="AT2165" i="9"/>
  <c r="AT2166" i="9"/>
  <c r="AT2167" i="9"/>
  <c r="AT2168" i="9"/>
  <c r="AT2169" i="9"/>
  <c r="AT2170" i="9"/>
  <c r="AT2171" i="9"/>
  <c r="AT2172" i="9"/>
  <c r="AT2173" i="9"/>
  <c r="AT2174" i="9"/>
  <c r="AT2175" i="9"/>
  <c r="AT2176" i="9"/>
  <c r="AT2177" i="9"/>
  <c r="AT2178" i="9"/>
  <c r="AT2179" i="9"/>
  <c r="AT2180" i="9"/>
  <c r="AT2181" i="9"/>
  <c r="AT2182" i="9"/>
  <c r="AT2183" i="9"/>
  <c r="AT2184" i="9"/>
  <c r="AT2185" i="9"/>
  <c r="AT2186" i="9"/>
  <c r="AT2187" i="9"/>
  <c r="AT2188" i="9"/>
  <c r="AT2189" i="9"/>
  <c r="AT2190" i="9"/>
  <c r="AT2191" i="9"/>
  <c r="AT2192" i="9"/>
  <c r="AT2193" i="9"/>
  <c r="AT2194" i="9"/>
  <c r="AT2195" i="9"/>
  <c r="AT2196" i="9"/>
  <c r="AT2197" i="9"/>
  <c r="AT2198" i="9"/>
  <c r="AT2199" i="9"/>
  <c r="AT2200" i="9"/>
  <c r="AT2201" i="9"/>
  <c r="AT2202" i="9"/>
  <c r="AT2203" i="9"/>
  <c r="AT2204" i="9"/>
  <c r="AT2205" i="9"/>
  <c r="AT2206" i="9"/>
  <c r="AT2207" i="9"/>
  <c r="AT2208" i="9"/>
  <c r="AT2209" i="9"/>
  <c r="AT2210" i="9"/>
  <c r="AT2211" i="9"/>
  <c r="AT2212" i="9"/>
  <c r="AT2213" i="9"/>
  <c r="AT2214" i="9"/>
  <c r="AT2215" i="9"/>
  <c r="AT2216" i="9"/>
  <c r="AT2217" i="9"/>
  <c r="AT2218" i="9"/>
  <c r="AT2219" i="9"/>
  <c r="AT2220" i="9"/>
  <c r="AT2221" i="9"/>
  <c r="AT2222" i="9"/>
  <c r="AT2223" i="9"/>
  <c r="AT2224" i="9"/>
  <c r="AT2225" i="9"/>
  <c r="AT2226" i="9"/>
  <c r="AT2227" i="9"/>
  <c r="AT2228" i="9"/>
  <c r="AT2229" i="9"/>
  <c r="AT2230" i="9"/>
  <c r="AT2231" i="9"/>
  <c r="AT2232" i="9"/>
  <c r="AT2233" i="9"/>
  <c r="AT2234" i="9"/>
  <c r="AT2235" i="9"/>
  <c r="AT2236" i="9"/>
  <c r="AT2237" i="9"/>
  <c r="AT2238" i="9"/>
  <c r="AT2239" i="9"/>
  <c r="AT2240" i="9"/>
  <c r="AT2241" i="9"/>
  <c r="AT2242" i="9"/>
  <c r="AT2243" i="9"/>
  <c r="AT2244" i="9"/>
  <c r="AT2245" i="9"/>
  <c r="AT2246" i="9"/>
  <c r="AT2247" i="9"/>
  <c r="AT2248" i="9"/>
  <c r="AT2249" i="9"/>
  <c r="AT2250" i="9"/>
  <c r="AT2251" i="9"/>
  <c r="AT2252" i="9"/>
  <c r="AT2253" i="9"/>
  <c r="AT2254" i="9"/>
  <c r="AT2255" i="9"/>
  <c r="AT2256" i="9"/>
  <c r="AT2257" i="9"/>
  <c r="AT2258" i="9"/>
  <c r="AT2259" i="9"/>
  <c r="AT2260" i="9"/>
  <c r="AT2261" i="9"/>
  <c r="AT2262" i="9"/>
  <c r="AT2263" i="9"/>
  <c r="AT2264" i="9"/>
  <c r="AT2265" i="9"/>
  <c r="AT2266" i="9"/>
  <c r="AT2267" i="9"/>
  <c r="AT2268" i="9"/>
  <c r="AT2269" i="9"/>
  <c r="AT2270" i="9"/>
  <c r="AT2271" i="9"/>
  <c r="AT2272" i="9"/>
  <c r="AT2273" i="9"/>
  <c r="AT2274" i="9"/>
  <c r="AT2275" i="9"/>
  <c r="AT2276" i="9"/>
  <c r="AT2277" i="9"/>
  <c r="AT2278" i="9"/>
  <c r="AT2279" i="9"/>
  <c r="AT2280" i="9"/>
  <c r="AT2281" i="9"/>
  <c r="AT2282" i="9"/>
  <c r="AT2283" i="9"/>
  <c r="AT2284" i="9"/>
  <c r="AT2285" i="9"/>
  <c r="AT2286" i="9"/>
  <c r="AT2287" i="9"/>
  <c r="AT2288" i="9"/>
  <c r="AT2289" i="9"/>
  <c r="AT2290" i="9"/>
  <c r="AT2291" i="9"/>
  <c r="AT2292" i="9"/>
  <c r="AT2293" i="9"/>
  <c r="AT2294" i="9"/>
  <c r="AT2295" i="9"/>
  <c r="AT2296" i="9"/>
  <c r="AT2297" i="9"/>
  <c r="AT2298" i="9"/>
  <c r="AT2299" i="9"/>
  <c r="AT2300" i="9"/>
  <c r="AT2301" i="9"/>
  <c r="AT2302" i="9"/>
  <c r="AT2303" i="9"/>
  <c r="AT2304" i="9"/>
  <c r="AT2305" i="9"/>
  <c r="AT2306" i="9"/>
  <c r="AT2307" i="9"/>
  <c r="AT2308" i="9"/>
  <c r="AT2309" i="9"/>
  <c r="AT2310" i="9"/>
  <c r="AT2311" i="9"/>
  <c r="AT2312" i="9"/>
  <c r="AT2313" i="9"/>
  <c r="AT2314" i="9"/>
  <c r="AT2315" i="9"/>
  <c r="AT2316" i="9"/>
  <c r="AT2317" i="9"/>
  <c r="AT2318" i="9"/>
  <c r="AT2319" i="9"/>
  <c r="AT2320" i="9"/>
  <c r="AT2321" i="9"/>
  <c r="AT2322" i="9"/>
  <c r="AT2323" i="9"/>
  <c r="AT2324" i="9"/>
  <c r="AT2325" i="9"/>
  <c r="AT2326" i="9"/>
  <c r="AT2327" i="9"/>
  <c r="AT2328" i="9"/>
  <c r="AT2329" i="9"/>
  <c r="AT2330" i="9"/>
  <c r="AT2331" i="9"/>
  <c r="AT2332" i="9"/>
  <c r="AT2333" i="9"/>
  <c r="AT2334" i="9"/>
  <c r="AT2335" i="9"/>
  <c r="AT2336" i="9"/>
  <c r="AT2337" i="9"/>
  <c r="AT2338" i="9"/>
  <c r="AT2339" i="9"/>
  <c r="AT2340" i="9"/>
  <c r="AT2341" i="9"/>
  <c r="AT2342" i="9"/>
  <c r="AT2343" i="9"/>
  <c r="AT2344" i="9"/>
  <c r="AT2345" i="9"/>
  <c r="AT2346" i="9"/>
  <c r="AT2347" i="9"/>
  <c r="AT2348" i="9"/>
  <c r="AT2349" i="9"/>
  <c r="AT2350" i="9"/>
  <c r="AT2351" i="9"/>
  <c r="AT2352" i="9"/>
  <c r="AT2353" i="9"/>
  <c r="AT2354" i="9"/>
  <c r="AT2355" i="9"/>
  <c r="AT2356" i="9"/>
  <c r="AT2357" i="9"/>
  <c r="AT2358" i="9"/>
  <c r="AT2359" i="9"/>
  <c r="AT2360" i="9"/>
  <c r="AT2361" i="9"/>
  <c r="AT2362" i="9"/>
  <c r="AT2363" i="9"/>
  <c r="AT2364" i="9"/>
  <c r="AT2365" i="9"/>
  <c r="AT2366" i="9"/>
  <c r="AT2367" i="9"/>
  <c r="AT2368" i="9"/>
  <c r="AT2369" i="9"/>
  <c r="AT2370" i="9"/>
  <c r="AT2371" i="9"/>
  <c r="AT2372" i="9"/>
  <c r="AT2373" i="9"/>
  <c r="AT2374" i="9"/>
  <c r="AT2375" i="9"/>
  <c r="AT2376" i="9"/>
  <c r="AT2377" i="9"/>
  <c r="AT2378" i="9"/>
  <c r="AT2379" i="9"/>
  <c r="AT2380" i="9"/>
  <c r="AT2381" i="9"/>
  <c r="AT2382" i="9"/>
  <c r="AT2383" i="9"/>
  <c r="AT2384" i="9"/>
  <c r="AT2385" i="9"/>
  <c r="AT2386" i="9"/>
  <c r="AT2387" i="9"/>
  <c r="AT2388" i="9"/>
  <c r="AT2389" i="9"/>
  <c r="AT2390" i="9"/>
  <c r="AT2391" i="9"/>
  <c r="AT2392" i="9"/>
  <c r="AT2393" i="9"/>
  <c r="AT2394" i="9"/>
  <c r="AT2395" i="9"/>
  <c r="AT2396" i="9"/>
  <c r="AT2397" i="9"/>
  <c r="AT2398" i="9"/>
  <c r="AT2399" i="9"/>
  <c r="AT2400" i="9"/>
  <c r="AT2401" i="9"/>
  <c r="AT2402" i="9"/>
  <c r="AT2403" i="9"/>
  <c r="AT2404" i="9"/>
  <c r="AT2405" i="9"/>
  <c r="AT2406" i="9"/>
  <c r="AT2407" i="9"/>
  <c r="AT2408" i="9"/>
  <c r="AT2409" i="9"/>
  <c r="AT2410" i="9"/>
  <c r="AT2411" i="9"/>
  <c r="AT2412" i="9"/>
  <c r="AT2413" i="9"/>
  <c r="AT2414" i="9"/>
  <c r="AT2415" i="9"/>
  <c r="AT2416" i="9"/>
  <c r="AT2417" i="9"/>
  <c r="AT2418" i="9"/>
  <c r="AT2419" i="9"/>
  <c r="AT2420" i="9"/>
  <c r="AT2421" i="9"/>
  <c r="AT2422" i="9"/>
  <c r="AT2423" i="9"/>
  <c r="AT2424" i="9"/>
  <c r="AT2425" i="9"/>
  <c r="AT2426" i="9"/>
  <c r="AT2427" i="9"/>
  <c r="AT2428" i="9"/>
  <c r="AT2429" i="9"/>
  <c r="AT2430" i="9"/>
  <c r="AT2431" i="9"/>
  <c r="AT2432" i="9"/>
  <c r="AT2433" i="9"/>
  <c r="AT2434" i="9"/>
  <c r="AT2435" i="9"/>
  <c r="AT2436" i="9"/>
  <c r="AT2437" i="9"/>
  <c r="AT2438" i="9"/>
  <c r="AT2439" i="9"/>
  <c r="AT2440" i="9"/>
  <c r="AT2441" i="9"/>
  <c r="AT2442" i="9"/>
  <c r="AT2443" i="9"/>
  <c r="AT2444" i="9"/>
  <c r="AT2445" i="9"/>
  <c r="AT2446" i="9"/>
  <c r="AT2447" i="9"/>
  <c r="AT2448" i="9"/>
  <c r="AT2449" i="9"/>
  <c r="AT2450" i="9"/>
  <c r="AT2451" i="9"/>
  <c r="AT2452" i="9"/>
  <c r="AT2453" i="9"/>
  <c r="AT2454" i="9"/>
  <c r="AT2455" i="9"/>
  <c r="AT2456" i="9"/>
  <c r="AT2457" i="9"/>
  <c r="AT2458" i="9"/>
  <c r="AT2459" i="9"/>
  <c r="AT2460" i="9"/>
  <c r="AT2461" i="9"/>
  <c r="AT2462" i="9"/>
  <c r="AT2463" i="9"/>
  <c r="AT2464" i="9"/>
  <c r="AT2465" i="9"/>
  <c r="AT2466" i="9"/>
  <c r="AT2467" i="9"/>
  <c r="AT2468" i="9"/>
  <c r="AT2469" i="9"/>
  <c r="AT2470" i="9"/>
  <c r="AT2471" i="9"/>
  <c r="AT2472" i="9"/>
  <c r="AT2473" i="9"/>
  <c r="AT2474" i="9"/>
  <c r="AT2475" i="9"/>
  <c r="AT2476" i="9"/>
  <c r="AT2477" i="9"/>
  <c r="AT2478" i="9"/>
  <c r="AT2479" i="9"/>
  <c r="AT2480" i="9"/>
  <c r="AT2481" i="9"/>
  <c r="AT2482" i="9"/>
  <c r="AT2483" i="9"/>
  <c r="AT2484" i="9"/>
  <c r="AT2485" i="9"/>
  <c r="AT2486" i="9"/>
  <c r="AT2487" i="9"/>
  <c r="AT2488" i="9"/>
  <c r="AT2489" i="9"/>
  <c r="AT2490" i="9"/>
  <c r="AT2491" i="9"/>
  <c r="AT2492" i="9"/>
  <c r="AT2493" i="9"/>
  <c r="AT2494" i="9"/>
  <c r="AT2495" i="9"/>
  <c r="AT2496" i="9"/>
  <c r="AT2497" i="9"/>
  <c r="AT2498" i="9"/>
  <c r="AT2499" i="9"/>
  <c r="AT2500" i="9"/>
  <c r="AT2501" i="9"/>
  <c r="AT2502" i="9"/>
  <c r="AT2503" i="9"/>
  <c r="AT2504" i="9"/>
  <c r="AT2505" i="9"/>
  <c r="AT2506" i="9"/>
  <c r="AT2507" i="9"/>
  <c r="AT2508" i="9"/>
  <c r="AT2509" i="9"/>
  <c r="AT2510" i="9"/>
  <c r="AT2511" i="9"/>
  <c r="AT2512" i="9"/>
  <c r="AT2513" i="9"/>
  <c r="AT2514" i="9"/>
  <c r="AT2515" i="9"/>
  <c r="AT2516" i="9"/>
  <c r="AT2517" i="9"/>
  <c r="AT2518" i="9"/>
  <c r="AT2519" i="9"/>
  <c r="AT2520" i="9"/>
  <c r="AT2521" i="9"/>
  <c r="AT2522" i="9"/>
  <c r="AT2523" i="9"/>
  <c r="AT2524" i="9"/>
  <c r="AT2525" i="9"/>
  <c r="AT2526" i="9"/>
  <c r="AT2527" i="9"/>
  <c r="AT2528" i="9"/>
  <c r="AT2529" i="9"/>
  <c r="AT2530" i="9"/>
  <c r="AT2531" i="9"/>
  <c r="AT2532" i="9"/>
  <c r="AT2533" i="9"/>
  <c r="AT2534" i="9"/>
  <c r="AT2535" i="9"/>
  <c r="AT2536" i="9"/>
  <c r="AT2537" i="9"/>
  <c r="AT2538" i="9"/>
  <c r="AT2539" i="9"/>
  <c r="AT2540" i="9"/>
  <c r="AT2541" i="9"/>
  <c r="AT2542" i="9"/>
  <c r="AT2543" i="9"/>
  <c r="AT2544" i="9"/>
  <c r="AT2545" i="9"/>
  <c r="AT2546" i="9"/>
  <c r="AT2547" i="9"/>
  <c r="AT2548" i="9"/>
  <c r="AT2549" i="9"/>
  <c r="AT2550" i="9"/>
  <c r="AT2551" i="9"/>
  <c r="AT2552" i="9"/>
  <c r="AT2553" i="9"/>
  <c r="AT2554" i="9"/>
  <c r="AT2555" i="9"/>
  <c r="AT2556" i="9"/>
  <c r="AT2557" i="9"/>
  <c r="AT2558" i="9"/>
  <c r="AT2559" i="9"/>
  <c r="AT2560" i="9"/>
  <c r="AT2561" i="9"/>
  <c r="AT2562" i="9"/>
  <c r="AT2563" i="9"/>
  <c r="AT2564" i="9"/>
  <c r="AT2565" i="9"/>
  <c r="AT2566" i="9"/>
  <c r="AT2567" i="9"/>
  <c r="AT2568" i="9"/>
  <c r="AT2569" i="9"/>
  <c r="AT2570" i="9"/>
  <c r="AT2571" i="9"/>
  <c r="AT2572" i="9"/>
  <c r="AT2573" i="9"/>
  <c r="AT2574" i="9"/>
  <c r="AT2575" i="9"/>
  <c r="AT2576" i="9"/>
  <c r="AT2577" i="9"/>
  <c r="AT2578" i="9"/>
  <c r="AT2579" i="9"/>
  <c r="AT2580" i="9"/>
  <c r="AT2581" i="9"/>
  <c r="AT2582" i="9"/>
  <c r="AT2583" i="9"/>
  <c r="AT2584" i="9"/>
  <c r="AT2585" i="9"/>
  <c r="AT2586" i="9"/>
  <c r="AT2587" i="9"/>
  <c r="AT2588" i="9"/>
  <c r="AT2589" i="9"/>
  <c r="AT2590" i="9"/>
  <c r="AT2591" i="9"/>
  <c r="AT2592" i="9"/>
  <c r="AT2593" i="9"/>
  <c r="AT2594" i="9"/>
  <c r="AT2595" i="9"/>
  <c r="AT2596" i="9"/>
  <c r="AT2597" i="9"/>
  <c r="AT2598" i="9"/>
  <c r="AT2599" i="9"/>
  <c r="AT2600" i="9"/>
  <c r="AT2601" i="9"/>
  <c r="AT2602" i="9"/>
  <c r="AT2603" i="9"/>
  <c r="AT2604" i="9"/>
  <c r="AT2605" i="9"/>
  <c r="AT2606" i="9"/>
  <c r="AT2607" i="9"/>
  <c r="AT2608" i="9"/>
  <c r="AT2609" i="9"/>
  <c r="AT2610" i="9"/>
  <c r="AT2611" i="9"/>
  <c r="AT2612" i="9"/>
  <c r="AT2613" i="9"/>
  <c r="AT2614" i="9"/>
  <c r="AT2615" i="9"/>
  <c r="AT2616" i="9"/>
  <c r="AT2617" i="9"/>
  <c r="AT2618" i="9"/>
  <c r="AT2619" i="9"/>
  <c r="AT2620" i="9"/>
  <c r="AT2621" i="9"/>
  <c r="AT2622" i="9"/>
  <c r="AT2623" i="9"/>
  <c r="AT2624" i="9"/>
  <c r="AT2625" i="9"/>
  <c r="AT2626" i="9"/>
  <c r="AT2627" i="9"/>
  <c r="AT2628" i="9"/>
  <c r="AT2629" i="9"/>
  <c r="AT2630" i="9"/>
  <c r="AT2631" i="9"/>
  <c r="AT2632" i="9"/>
  <c r="AT2633" i="9"/>
  <c r="AT2634" i="9"/>
  <c r="AT2635" i="9"/>
  <c r="AT2636" i="9"/>
  <c r="AT2637" i="9"/>
  <c r="AT2638" i="9"/>
  <c r="AT2639" i="9"/>
  <c r="AT2640" i="9"/>
  <c r="AT2641" i="9"/>
  <c r="AT2642" i="9"/>
  <c r="AT2643" i="9"/>
  <c r="AT2644" i="9"/>
  <c r="AT2645" i="9"/>
  <c r="AT2646" i="9"/>
  <c r="AT2647" i="9"/>
  <c r="AT2648" i="9"/>
  <c r="AT2649" i="9"/>
  <c r="AT2650" i="9"/>
  <c r="AT2651" i="9"/>
  <c r="AT2652" i="9"/>
  <c r="AT2653" i="9"/>
  <c r="AT2654" i="9"/>
  <c r="AT2655" i="9"/>
  <c r="AT2656" i="9"/>
  <c r="AT2657" i="9"/>
  <c r="AT2658" i="9"/>
  <c r="AT2659" i="9"/>
  <c r="AT2660" i="9"/>
  <c r="AT2661" i="9"/>
  <c r="AT2662" i="9"/>
  <c r="AT2663" i="9"/>
  <c r="AT2664" i="9"/>
  <c r="AT2665" i="9"/>
  <c r="AT2666" i="9"/>
  <c r="AT2667" i="9"/>
  <c r="AT2668" i="9"/>
  <c r="AT2669" i="9"/>
  <c r="AT2670" i="9"/>
  <c r="AT2671" i="9"/>
  <c r="AT2672" i="9"/>
  <c r="AT2673" i="9"/>
  <c r="AT2674" i="9"/>
  <c r="AT2675" i="9"/>
  <c r="AT2676" i="9"/>
  <c r="AT2677" i="9"/>
  <c r="AT2678" i="9"/>
  <c r="AT2679" i="9"/>
  <c r="AT2680" i="9"/>
  <c r="AT2681" i="9"/>
  <c r="AT2682" i="9"/>
  <c r="AT2683" i="9"/>
  <c r="AT2684" i="9"/>
  <c r="AT2685" i="9"/>
  <c r="AT2686" i="9"/>
  <c r="AT2687" i="9"/>
  <c r="AT2688" i="9"/>
  <c r="AT2689" i="9"/>
  <c r="AT2690" i="9"/>
  <c r="AT2691" i="9"/>
  <c r="AT2692" i="9"/>
  <c r="AT2693" i="9"/>
  <c r="AT2694" i="9"/>
  <c r="AT2695" i="9"/>
  <c r="AT2696" i="9"/>
  <c r="AT2697" i="9"/>
  <c r="AT2698" i="9"/>
  <c r="AT2699" i="9"/>
  <c r="AT2700" i="9"/>
  <c r="AT2701" i="9"/>
  <c r="AT2702" i="9"/>
  <c r="AT2703" i="9"/>
  <c r="AT2704" i="9"/>
  <c r="AT2705" i="9"/>
  <c r="AT2706" i="9"/>
  <c r="AT2707" i="9"/>
  <c r="AT2708" i="9"/>
  <c r="AT2709" i="9"/>
  <c r="AT2710" i="9"/>
  <c r="AT2711" i="9"/>
  <c r="AT2712" i="9"/>
  <c r="AT2713" i="9"/>
  <c r="AT2714" i="9"/>
  <c r="AT2715" i="9"/>
  <c r="AT2716" i="9"/>
  <c r="AT2717" i="9"/>
  <c r="AT2718" i="9"/>
  <c r="AT2719" i="9"/>
  <c r="AT2720" i="9"/>
  <c r="AT2721" i="9"/>
  <c r="AT2722" i="9"/>
  <c r="AT2723" i="9"/>
  <c r="AT2724" i="9"/>
  <c r="AT2725" i="9"/>
  <c r="AT2726" i="9"/>
  <c r="AT2727" i="9"/>
  <c r="AT2728" i="9"/>
  <c r="AT2729" i="9"/>
  <c r="AT2730" i="9"/>
  <c r="AT2731" i="9"/>
  <c r="AT2732" i="9"/>
  <c r="AT2733" i="9"/>
  <c r="AT2734" i="9"/>
  <c r="AT2735" i="9"/>
  <c r="AT2736" i="9"/>
  <c r="AT2737" i="9"/>
  <c r="AT2738" i="9"/>
  <c r="AT2739" i="9"/>
  <c r="AT2740" i="9"/>
  <c r="AT2741" i="9"/>
  <c r="AT2742" i="9"/>
  <c r="AT2743" i="9"/>
  <c r="AT2744" i="9"/>
  <c r="AT2745" i="9"/>
  <c r="AT2746" i="9"/>
  <c r="AT2747" i="9"/>
  <c r="AT2748" i="9"/>
  <c r="AT2749" i="9"/>
  <c r="AT2750" i="9"/>
  <c r="AT2751" i="9"/>
  <c r="AT2752" i="9"/>
  <c r="AT2753" i="9"/>
  <c r="AT2754" i="9"/>
  <c r="AT2755" i="9"/>
  <c r="AT2756" i="9"/>
  <c r="AT2757" i="9"/>
  <c r="AT2758" i="9"/>
  <c r="AT2759" i="9"/>
  <c r="AT2760" i="9"/>
  <c r="AT2761" i="9"/>
  <c r="AT2762" i="9"/>
  <c r="AT2763" i="9"/>
  <c r="AT2764" i="9"/>
  <c r="AT2765" i="9"/>
  <c r="AT2766" i="9"/>
  <c r="AT2767" i="9"/>
  <c r="AT2768" i="9"/>
  <c r="AT2769" i="9"/>
  <c r="AT2770" i="9"/>
  <c r="AT2771" i="9"/>
  <c r="AT2772" i="9"/>
  <c r="AT2773" i="9"/>
  <c r="AT2774" i="9"/>
  <c r="AT2775" i="9"/>
  <c r="AT2776" i="9"/>
  <c r="AT2777" i="9"/>
  <c r="AT2778" i="9"/>
  <c r="AT2779" i="9"/>
  <c r="AT2780" i="9"/>
  <c r="AT2781" i="9"/>
  <c r="AT2782" i="9"/>
  <c r="AT2783" i="9"/>
  <c r="AT2784" i="9"/>
  <c r="AT2785" i="9"/>
  <c r="AT2786" i="9"/>
  <c r="AT2787" i="9"/>
  <c r="AT2788" i="9"/>
  <c r="AT2789" i="9"/>
  <c r="AT2790" i="9"/>
  <c r="AT2791" i="9"/>
  <c r="AT2792" i="9"/>
  <c r="AT2793" i="9"/>
  <c r="AT2794" i="9"/>
  <c r="AT2795" i="9"/>
  <c r="AT2796" i="9"/>
  <c r="AT2797" i="9"/>
  <c r="AT2798" i="9"/>
  <c r="AT2799" i="9"/>
  <c r="AT2800" i="9"/>
  <c r="AT2801" i="9"/>
  <c r="AT2802" i="9"/>
  <c r="AT2803" i="9"/>
  <c r="AT2804" i="9"/>
  <c r="AT2805" i="9"/>
  <c r="AT2806" i="9"/>
  <c r="AT2807" i="9"/>
  <c r="AT2808" i="9"/>
  <c r="AT2809" i="9"/>
  <c r="AT2810" i="9"/>
  <c r="AT2811" i="9"/>
  <c r="AT2812" i="9"/>
  <c r="AT2813" i="9"/>
  <c r="AT2814" i="9"/>
  <c r="AT2815" i="9"/>
  <c r="AT2816" i="9"/>
  <c r="AT2817" i="9"/>
  <c r="AT2818" i="9"/>
  <c r="AT2819" i="9"/>
  <c r="AT2820" i="9"/>
  <c r="AT2821" i="9"/>
  <c r="AT2822" i="9"/>
  <c r="AT2823" i="9"/>
  <c r="AT2824" i="9"/>
  <c r="AT2825" i="9"/>
  <c r="AT2826" i="9"/>
  <c r="AT2827" i="9"/>
  <c r="AT2828" i="9"/>
  <c r="AT2829" i="9"/>
  <c r="AT2830" i="9"/>
  <c r="AT2831" i="9"/>
  <c r="AT2832" i="9"/>
  <c r="AT2833" i="9"/>
  <c r="AT2834" i="9"/>
  <c r="AT2835" i="9"/>
  <c r="AT2836" i="9"/>
  <c r="AT2837" i="9"/>
  <c r="AT2838" i="9"/>
  <c r="AT2839" i="9"/>
  <c r="AT2840" i="9"/>
  <c r="AT2841" i="9"/>
  <c r="AT2842" i="9"/>
  <c r="AT2843" i="9"/>
  <c r="AT2844" i="9"/>
  <c r="AT2845" i="9"/>
  <c r="AT2846" i="9"/>
  <c r="AT2847" i="9"/>
  <c r="AT2848" i="9"/>
  <c r="AT2849" i="9"/>
  <c r="AT2850" i="9"/>
  <c r="AT2851" i="9"/>
  <c r="AT2852" i="9"/>
  <c r="AT2853" i="9"/>
  <c r="AT2854" i="9"/>
  <c r="AT2855" i="9"/>
  <c r="AT2856" i="9"/>
  <c r="AT2857" i="9"/>
  <c r="AT2858" i="9"/>
  <c r="AT2859" i="9"/>
  <c r="AT2860" i="9"/>
  <c r="AT2861" i="9"/>
  <c r="AT2862" i="9"/>
  <c r="AT2863" i="9"/>
  <c r="AT2864" i="9"/>
  <c r="AT2865" i="9"/>
  <c r="AT2866" i="9"/>
  <c r="AT2867" i="9"/>
  <c r="AT2868" i="9"/>
  <c r="AT2869" i="9"/>
  <c r="AT2870" i="9"/>
  <c r="AT2871" i="9"/>
  <c r="AT2872" i="9"/>
  <c r="AT2873" i="9"/>
  <c r="AT2874" i="9"/>
  <c r="AT2875" i="9"/>
  <c r="AT2876" i="9"/>
  <c r="AT2877" i="9"/>
  <c r="AT2878" i="9"/>
  <c r="AT2879" i="9"/>
  <c r="AT2880" i="9"/>
  <c r="AT2881" i="9"/>
  <c r="AT2882" i="9"/>
  <c r="AT2883" i="9"/>
  <c r="AT2884" i="9"/>
  <c r="AT2885" i="9"/>
  <c r="AT2886" i="9"/>
  <c r="AT2887" i="9"/>
  <c r="AT2888" i="9"/>
  <c r="AT2889" i="9"/>
  <c r="AT2890" i="9"/>
  <c r="AT2891" i="9"/>
  <c r="AT2892" i="9"/>
  <c r="AT2893" i="9"/>
  <c r="AT2894" i="9"/>
  <c r="AT2895" i="9"/>
  <c r="AT2896" i="9"/>
  <c r="AT2897" i="9"/>
  <c r="AT2898" i="9"/>
  <c r="AT2899" i="9"/>
  <c r="AT2900" i="9"/>
  <c r="AT2901" i="9"/>
  <c r="AT2902" i="9"/>
  <c r="AT2903" i="9"/>
  <c r="AT2904" i="9"/>
  <c r="AT2905" i="9"/>
  <c r="AT2906" i="9"/>
  <c r="AT2907" i="9"/>
  <c r="AT2908" i="9"/>
  <c r="AT2909" i="9"/>
  <c r="AT2910" i="9"/>
  <c r="AT2911" i="9"/>
  <c r="AT2912" i="9"/>
  <c r="AT2913" i="9"/>
  <c r="AT2914" i="9"/>
  <c r="AT2915" i="9"/>
  <c r="AT2916" i="9"/>
  <c r="AT2917" i="9"/>
  <c r="AT2918" i="9"/>
  <c r="AT2919" i="9"/>
  <c r="AT2920" i="9"/>
  <c r="AT2921" i="9"/>
  <c r="AT2922" i="9"/>
  <c r="AT2923" i="9"/>
  <c r="AT2924" i="9"/>
  <c r="AT2925" i="9"/>
  <c r="AT2926" i="9"/>
  <c r="AT2927" i="9"/>
  <c r="AT2928" i="9"/>
  <c r="AT2929" i="9"/>
  <c r="AT2930" i="9"/>
  <c r="AT2931" i="9"/>
  <c r="AT2932" i="9"/>
  <c r="AT2933" i="9"/>
  <c r="AT2934" i="9"/>
  <c r="AT2935" i="9"/>
  <c r="AT2936" i="9"/>
  <c r="AT2937" i="9"/>
  <c r="AT2938" i="9"/>
  <c r="AT2939" i="9"/>
  <c r="AT2940" i="9"/>
  <c r="AT2941" i="9"/>
  <c r="AT2942" i="9"/>
  <c r="AT2943" i="9"/>
  <c r="AT2944" i="9"/>
  <c r="AT2945" i="9"/>
  <c r="AT2946" i="9"/>
  <c r="AT2947" i="9"/>
  <c r="AT2948" i="9"/>
  <c r="AT2949" i="9"/>
  <c r="AT2950" i="9"/>
  <c r="AT2951" i="9"/>
  <c r="AT2952" i="9"/>
  <c r="AT2953" i="9"/>
  <c r="AT2954" i="9"/>
  <c r="AT2955" i="9"/>
  <c r="AT2956" i="9"/>
  <c r="AT2957" i="9"/>
  <c r="AT2958" i="9"/>
  <c r="AT2959" i="9"/>
  <c r="AT2960" i="9"/>
  <c r="AT2961" i="9"/>
  <c r="AT2962" i="9"/>
  <c r="AT2963" i="9"/>
  <c r="AT2964" i="9"/>
  <c r="AT2965" i="9"/>
  <c r="AT2966" i="9"/>
  <c r="AT2967" i="9"/>
  <c r="AT2968" i="9"/>
  <c r="AT2969" i="9"/>
  <c r="AT2970" i="9"/>
  <c r="AT2971" i="9"/>
  <c r="AT2972" i="9"/>
  <c r="AT2973" i="9"/>
  <c r="AT2974" i="9"/>
  <c r="AT2975" i="9"/>
  <c r="AT2976" i="9"/>
  <c r="AT2977" i="9"/>
  <c r="AT2978" i="9"/>
  <c r="AT2979" i="9"/>
  <c r="AT2980" i="9"/>
  <c r="AT2981" i="9"/>
  <c r="AT2982" i="9"/>
  <c r="AT2983" i="9"/>
  <c r="AT2984" i="9"/>
  <c r="AT2985" i="9"/>
  <c r="AT2986" i="9"/>
  <c r="AT2987" i="9"/>
  <c r="AT2988" i="9"/>
  <c r="AT2989" i="9"/>
  <c r="AT2990" i="9"/>
  <c r="AT2991" i="9"/>
  <c r="AT2992" i="9"/>
  <c r="AT2993" i="9"/>
  <c r="AT2994" i="9"/>
  <c r="AT2995" i="9"/>
  <c r="AT2996" i="9"/>
  <c r="AT2997" i="9"/>
  <c r="AT2998" i="9"/>
  <c r="AT2999" i="9"/>
  <c r="AT3000" i="9"/>
  <c r="AT3001" i="9"/>
  <c r="AT3002" i="9"/>
  <c r="AT3003" i="9"/>
  <c r="AT3004" i="9"/>
  <c r="AT3005" i="9"/>
  <c r="AT3006" i="9"/>
  <c r="AT3007" i="9"/>
  <c r="AT3008" i="9"/>
  <c r="AT3009" i="9"/>
  <c r="AT3010" i="9"/>
  <c r="AT3011" i="9"/>
  <c r="AT3012" i="9"/>
  <c r="AT3013" i="9"/>
  <c r="AT3014" i="9"/>
  <c r="AT3015" i="9"/>
  <c r="AT3016" i="9"/>
  <c r="AT3017" i="9"/>
  <c r="AT3018" i="9"/>
  <c r="AT3019" i="9"/>
  <c r="AT3020" i="9"/>
  <c r="AT3021" i="9"/>
  <c r="AT3022" i="9"/>
  <c r="AT3023" i="9"/>
  <c r="AT3024" i="9"/>
  <c r="AT3025" i="9"/>
  <c r="AT3026" i="9"/>
  <c r="AT3027" i="9"/>
  <c r="AT3028" i="9"/>
  <c r="AT3029" i="9"/>
  <c r="AT3030" i="9"/>
  <c r="AT3031" i="9"/>
  <c r="AT3032" i="9"/>
  <c r="AT3033" i="9"/>
  <c r="AT3034" i="9"/>
  <c r="AT3035" i="9"/>
  <c r="AT3036" i="9"/>
  <c r="AT3037" i="9"/>
  <c r="AT3038" i="9"/>
  <c r="AT3039" i="9"/>
  <c r="AT3040" i="9"/>
  <c r="AT3041" i="9"/>
  <c r="AT3042" i="9"/>
  <c r="AT3043" i="9"/>
  <c r="AT3044" i="9"/>
  <c r="AT3045" i="9"/>
  <c r="AT3046" i="9"/>
  <c r="AT3047" i="9"/>
  <c r="AT3048" i="9"/>
  <c r="AT3049" i="9"/>
  <c r="AT3050" i="9"/>
  <c r="AT3051" i="9"/>
  <c r="AT3052" i="9"/>
  <c r="AT3053" i="9"/>
  <c r="AT3054" i="9"/>
  <c r="AT3055" i="9"/>
  <c r="AT3056" i="9"/>
  <c r="AT3057" i="9"/>
  <c r="AT3058" i="9"/>
  <c r="AT3059" i="9"/>
  <c r="AT3060" i="9"/>
  <c r="AT3061" i="9"/>
  <c r="AT3062" i="9"/>
  <c r="AT3063" i="9"/>
  <c r="AT3064" i="9"/>
  <c r="AT3065" i="9"/>
  <c r="AT3066" i="9"/>
  <c r="AT3067" i="9"/>
  <c r="AT3068" i="9"/>
  <c r="AT3069" i="9"/>
  <c r="AT3070" i="9"/>
  <c r="AT3071" i="9"/>
  <c r="AT3072" i="9"/>
  <c r="AT3073" i="9"/>
  <c r="AT3074" i="9"/>
  <c r="AT3075" i="9"/>
  <c r="AT3076" i="9"/>
  <c r="AT3077" i="9"/>
  <c r="AT3078" i="9"/>
  <c r="AT3079" i="9"/>
  <c r="AT3080" i="9"/>
  <c r="AT3081" i="9"/>
  <c r="AT3082" i="9"/>
  <c r="AT3083" i="9"/>
  <c r="AT3084" i="9"/>
  <c r="AT3085" i="9"/>
  <c r="AT3086" i="9"/>
  <c r="AT3087" i="9"/>
  <c r="AT3088" i="9"/>
  <c r="AT3089" i="9"/>
  <c r="AT3090" i="9"/>
  <c r="AT3091" i="9"/>
  <c r="AT3092" i="9"/>
  <c r="AT3093" i="9"/>
  <c r="AT3094" i="9"/>
  <c r="AT3095" i="9"/>
  <c r="AT3096" i="9"/>
  <c r="AT3097" i="9"/>
  <c r="AT3098" i="9"/>
  <c r="AT3099" i="9"/>
  <c r="AT3100" i="9"/>
  <c r="AT3101" i="9"/>
  <c r="AT3102" i="9"/>
  <c r="AT3103" i="9"/>
  <c r="AT3104" i="9"/>
  <c r="AT3105" i="9"/>
  <c r="AT3106" i="9"/>
  <c r="AT3107" i="9"/>
  <c r="AT3108" i="9"/>
  <c r="AT3109" i="9"/>
  <c r="AT3110" i="9"/>
  <c r="AT3111" i="9"/>
  <c r="AT3112" i="9"/>
  <c r="AT3113" i="9"/>
  <c r="AT3114" i="9"/>
  <c r="AT3115" i="9"/>
  <c r="AT3116" i="9"/>
  <c r="AT3117" i="9"/>
  <c r="AT3118" i="9"/>
  <c r="AT3119" i="9"/>
  <c r="AT3120" i="9"/>
  <c r="AT3121" i="9"/>
  <c r="AT3122" i="9"/>
  <c r="AT3123" i="9"/>
  <c r="AT3124" i="9"/>
  <c r="AT3125" i="9"/>
  <c r="AT3126" i="9"/>
  <c r="AT3127" i="9"/>
  <c r="AT3128" i="9"/>
  <c r="AT3129" i="9"/>
  <c r="AT3130" i="9"/>
  <c r="AT3131" i="9"/>
  <c r="AT3132" i="9"/>
  <c r="AT3133" i="9"/>
  <c r="AT3134" i="9"/>
  <c r="AT3135" i="9"/>
  <c r="AT3136" i="9"/>
  <c r="AT3137" i="9"/>
  <c r="AT3138" i="9"/>
  <c r="AT3139" i="9"/>
  <c r="AT3140" i="9"/>
  <c r="AT3141" i="9"/>
  <c r="AT3142" i="9"/>
  <c r="AT3143" i="9"/>
  <c r="AT3144" i="9"/>
  <c r="AT3145" i="9"/>
  <c r="AT3146" i="9"/>
  <c r="AT3147" i="9"/>
  <c r="AT3148" i="9"/>
  <c r="AT3149" i="9"/>
  <c r="AT3150" i="9"/>
  <c r="AT3151" i="9"/>
  <c r="AT3152" i="9"/>
  <c r="AT3153" i="9"/>
  <c r="AT3154" i="9"/>
  <c r="AT3155" i="9"/>
  <c r="AT3156" i="9"/>
  <c r="AT3157" i="9"/>
  <c r="AT3158" i="9"/>
  <c r="AT3159" i="9"/>
  <c r="AT3160" i="9"/>
  <c r="AT3161" i="9"/>
  <c r="AT3162" i="9"/>
  <c r="AT3163" i="9"/>
  <c r="AT3164" i="9"/>
  <c r="AT3165" i="9"/>
  <c r="AT3166" i="9"/>
  <c r="AT3167" i="9"/>
  <c r="AT3168" i="9"/>
  <c r="AT3169" i="9"/>
  <c r="AT3170" i="9"/>
  <c r="AT3171" i="9"/>
  <c r="AT3172" i="9"/>
  <c r="AT3173" i="9"/>
  <c r="AT3174" i="9"/>
  <c r="AT3175" i="9"/>
  <c r="AT3176" i="9"/>
  <c r="AT3177" i="9"/>
  <c r="AT3178" i="9"/>
  <c r="AT3179" i="9"/>
  <c r="AT3180" i="9"/>
  <c r="AT3181" i="9"/>
  <c r="AT3182" i="9"/>
  <c r="AT3183" i="9"/>
  <c r="AT3184" i="9"/>
  <c r="AT3185" i="9"/>
  <c r="AT3186" i="9"/>
  <c r="AT3187" i="9"/>
  <c r="AT3188" i="9"/>
  <c r="AT3189" i="9"/>
  <c r="AT3190" i="9"/>
  <c r="AT3191" i="9"/>
  <c r="AT3192" i="9"/>
  <c r="AT3193" i="9"/>
  <c r="AT3194" i="9"/>
  <c r="AT3195" i="9"/>
  <c r="AT3196" i="9"/>
  <c r="AT3197" i="9"/>
  <c r="AT3198" i="9"/>
  <c r="AT3199" i="9"/>
  <c r="AT3200" i="9"/>
  <c r="AT3201" i="9"/>
  <c r="AT3202" i="9"/>
  <c r="AT3203" i="9"/>
  <c r="AT3204" i="9"/>
  <c r="AT3205" i="9"/>
  <c r="AT3206" i="9"/>
  <c r="AT3207" i="9"/>
  <c r="AT3208" i="9"/>
  <c r="AT3209" i="9"/>
  <c r="AT3210" i="9"/>
  <c r="AT3211" i="9"/>
  <c r="AT3212" i="9"/>
  <c r="AT3213" i="9"/>
  <c r="AT3214" i="9"/>
  <c r="AT3215" i="9"/>
  <c r="AT3216" i="9"/>
  <c r="AT3217" i="9"/>
  <c r="AT3218" i="9"/>
  <c r="AT3219" i="9"/>
  <c r="AT3220" i="9"/>
  <c r="AT3221" i="9"/>
  <c r="AT3222" i="9"/>
  <c r="AT3223" i="9"/>
  <c r="AT3224" i="9"/>
  <c r="AT3225" i="9"/>
  <c r="AT3226" i="9"/>
  <c r="AT3227" i="9"/>
  <c r="AT3228" i="9"/>
  <c r="AT3229" i="9"/>
  <c r="AT3230" i="9"/>
  <c r="AT3231" i="9"/>
  <c r="AT3232" i="9"/>
  <c r="AT3233" i="9"/>
  <c r="AT3234" i="9"/>
  <c r="AT3235" i="9"/>
  <c r="AT3236" i="9"/>
  <c r="AT3237" i="9"/>
  <c r="AT3238" i="9"/>
  <c r="AT3239" i="9"/>
  <c r="AT3240" i="9"/>
  <c r="AT3241" i="9"/>
  <c r="AT3242" i="9"/>
  <c r="AT3243" i="9"/>
  <c r="AT3244" i="9"/>
  <c r="AT3245" i="9"/>
  <c r="AT3246" i="9"/>
  <c r="AT3247" i="9"/>
  <c r="AT3248" i="9"/>
  <c r="AT3249" i="9"/>
  <c r="AT3250" i="9"/>
  <c r="AT3251" i="9"/>
  <c r="AT3252" i="9"/>
  <c r="AT3253" i="9"/>
  <c r="AT3254" i="9"/>
  <c r="AT3255" i="9"/>
  <c r="AT3256" i="9"/>
  <c r="AT3257" i="9"/>
  <c r="AT3258" i="9"/>
  <c r="AT3259" i="9"/>
  <c r="AT3260" i="9"/>
  <c r="AT3261" i="9"/>
  <c r="AT3262" i="9"/>
  <c r="AT3263" i="9"/>
  <c r="AT3264" i="9"/>
  <c r="AT3265" i="9"/>
  <c r="AT3266" i="9"/>
  <c r="AT3267" i="9"/>
  <c r="AT3268" i="9"/>
  <c r="AT3269" i="9"/>
  <c r="AT3270" i="9"/>
  <c r="AT3271" i="9"/>
  <c r="AT3272" i="9"/>
  <c r="AT3273" i="9"/>
  <c r="AT3274" i="9"/>
  <c r="AT3275" i="9"/>
  <c r="AT3276" i="9"/>
  <c r="AT3277" i="9"/>
  <c r="AT3278" i="9"/>
  <c r="AT3279" i="9"/>
  <c r="AT3280" i="9"/>
  <c r="AT3281" i="9"/>
  <c r="AT3282" i="9"/>
  <c r="AT3283" i="9"/>
  <c r="AT3284" i="9"/>
  <c r="AT3285" i="9"/>
  <c r="AT3286" i="9"/>
  <c r="AT3287" i="9"/>
  <c r="AT3288" i="9"/>
  <c r="AT3289" i="9"/>
  <c r="AT3290" i="9"/>
  <c r="AT3291" i="9"/>
  <c r="AT3292" i="9"/>
  <c r="AT3293" i="9"/>
  <c r="AT3294" i="9"/>
  <c r="AT3295" i="9"/>
  <c r="AT3296" i="9"/>
  <c r="AT3297" i="9"/>
  <c r="AT3298" i="9"/>
  <c r="AT3299" i="9"/>
  <c r="AT3300" i="9"/>
  <c r="AT3301" i="9"/>
  <c r="AT3302" i="9"/>
  <c r="AT3303" i="9"/>
  <c r="AT3304" i="9"/>
  <c r="AT3305" i="9"/>
  <c r="AT3306" i="9"/>
  <c r="AT3307" i="9"/>
  <c r="AT3308" i="9"/>
  <c r="AT3309" i="9"/>
  <c r="AT3310" i="9"/>
  <c r="AT3311" i="9"/>
  <c r="AT3312" i="9"/>
  <c r="AT3313" i="9"/>
  <c r="AT3314" i="9"/>
  <c r="AT3315" i="9"/>
  <c r="AT3316" i="9"/>
  <c r="AT3317" i="9"/>
  <c r="AT3318" i="9"/>
  <c r="AT3319" i="9"/>
  <c r="AT3320" i="9"/>
  <c r="AT3321" i="9"/>
  <c r="AT3322" i="9"/>
  <c r="AT3323" i="9"/>
  <c r="AT3324" i="9"/>
  <c r="AT3325" i="9"/>
  <c r="AT3326" i="9"/>
  <c r="AT3327" i="9"/>
  <c r="AT3328" i="9"/>
  <c r="AT3329" i="9"/>
  <c r="AT3330" i="9"/>
  <c r="AT3331" i="9"/>
  <c r="AT3332" i="9"/>
  <c r="AT3333" i="9"/>
  <c r="AT3334" i="9"/>
  <c r="AT3335" i="9"/>
  <c r="AT3336" i="9"/>
  <c r="AT3337" i="9"/>
  <c r="AT3338" i="9"/>
  <c r="AT3339" i="9"/>
  <c r="AT3340" i="9"/>
  <c r="AT3341" i="9"/>
  <c r="AT3342" i="9"/>
  <c r="AT3343" i="9"/>
  <c r="AT3344" i="9"/>
  <c r="AT3345" i="9"/>
  <c r="AT3346" i="9"/>
  <c r="AT3347" i="9"/>
  <c r="AT3348" i="9"/>
  <c r="AT3349" i="9"/>
  <c r="AT3350" i="9"/>
  <c r="AT3351" i="9"/>
  <c r="AT3352" i="9"/>
  <c r="AT3353" i="9"/>
  <c r="AT3354" i="9"/>
  <c r="AT3355" i="9"/>
  <c r="AT3356" i="9"/>
  <c r="AT3357" i="9"/>
  <c r="AT3358" i="9"/>
  <c r="AT3359" i="9"/>
  <c r="AT3360" i="9"/>
  <c r="AT3361" i="9"/>
  <c r="AT3362" i="9"/>
  <c r="AT3363" i="9"/>
  <c r="AT3364" i="9"/>
  <c r="AT3365" i="9"/>
  <c r="AT3366" i="9"/>
  <c r="AT3367" i="9"/>
  <c r="AT3368" i="9"/>
  <c r="AT3369" i="9"/>
  <c r="AT3370" i="9"/>
  <c r="AT3371" i="9"/>
  <c r="AT3372" i="9"/>
  <c r="AT3373" i="9"/>
  <c r="AT3374" i="9"/>
  <c r="AT3375" i="9"/>
  <c r="AT3376" i="9"/>
  <c r="AT3377" i="9"/>
  <c r="AT3378" i="9"/>
  <c r="AT3379" i="9"/>
  <c r="AT3380" i="9"/>
  <c r="AT3381" i="9"/>
  <c r="AT3382" i="9"/>
  <c r="AT3383" i="9"/>
  <c r="AT3384" i="9"/>
  <c r="AT3385" i="9"/>
  <c r="AT3386" i="9"/>
  <c r="AT3387" i="9"/>
  <c r="AT3388" i="9"/>
  <c r="AT3389" i="9"/>
  <c r="AT3390" i="9"/>
  <c r="AT3391" i="9"/>
  <c r="AT3392" i="9"/>
  <c r="AT3393" i="9"/>
  <c r="AT3394" i="9"/>
  <c r="AT3395" i="9"/>
  <c r="AT3396" i="9"/>
  <c r="AT3397" i="9"/>
  <c r="AT3398" i="9"/>
  <c r="AT3399" i="9"/>
  <c r="AT3400" i="9"/>
  <c r="AT3401" i="9"/>
  <c r="AT3402" i="9"/>
  <c r="AT3403" i="9"/>
  <c r="AT3404" i="9"/>
  <c r="AT3405" i="9"/>
  <c r="AT3406" i="9"/>
  <c r="AT3407" i="9"/>
  <c r="AT3408" i="9"/>
  <c r="AT3409" i="9"/>
  <c r="AT3410" i="9"/>
  <c r="AT3411" i="9"/>
  <c r="AT3412" i="9"/>
  <c r="AT3413" i="9"/>
  <c r="AT3414" i="9"/>
  <c r="AT3415" i="9"/>
  <c r="AT3416" i="9"/>
  <c r="AT3417" i="9"/>
  <c r="AT3418" i="9"/>
  <c r="AT3419" i="9"/>
  <c r="AT3420" i="9"/>
  <c r="AT3421" i="9"/>
  <c r="AT3422" i="9"/>
  <c r="AT3423" i="9"/>
  <c r="AT3424" i="9"/>
  <c r="AT3425" i="9"/>
  <c r="AT3426" i="9"/>
  <c r="AT3427" i="9"/>
  <c r="AT3428" i="9"/>
  <c r="AT3429" i="9"/>
  <c r="AT3430" i="9"/>
  <c r="AT3431" i="9"/>
  <c r="AT3432" i="9"/>
  <c r="AT3433" i="9"/>
  <c r="AT3434" i="9"/>
  <c r="AT3435" i="9"/>
  <c r="AT3436" i="9"/>
  <c r="AT3437" i="9"/>
  <c r="AT3438" i="9"/>
  <c r="AT3439" i="9"/>
  <c r="AT3440" i="9"/>
  <c r="AT3441" i="9"/>
  <c r="AT3442" i="9"/>
  <c r="AT3443" i="9"/>
  <c r="AT3444" i="9"/>
  <c r="AT3445" i="9"/>
  <c r="AT3446" i="9"/>
  <c r="AT3447" i="9"/>
  <c r="AT3448" i="9"/>
  <c r="AT3449" i="9"/>
  <c r="AT3450" i="9"/>
  <c r="AT3451" i="9"/>
  <c r="AT3452" i="9"/>
  <c r="AT3453" i="9"/>
  <c r="AT3454" i="9"/>
  <c r="AT3455" i="9"/>
  <c r="AT3456" i="9"/>
  <c r="AT3457" i="9"/>
  <c r="AT3458" i="9"/>
  <c r="AT3459" i="9"/>
  <c r="AT3460" i="9"/>
  <c r="AT3461" i="9"/>
  <c r="AT3462" i="9"/>
  <c r="AT3463" i="9"/>
  <c r="AT3464" i="9"/>
  <c r="AT3465" i="9"/>
  <c r="AT3466" i="9"/>
  <c r="AT3467" i="9"/>
  <c r="AT3468" i="9"/>
  <c r="AT3469" i="9"/>
  <c r="AT3470" i="9"/>
  <c r="AT684" i="9"/>
  <c r="G4" i="21"/>
  <c r="F4" i="21"/>
  <c r="H4" i="21" s="1"/>
  <c r="I4" i="21"/>
  <c r="J4" i="21"/>
  <c r="E5" i="21"/>
  <c r="J5" i="21" s="1"/>
  <c r="F5" i="21"/>
  <c r="G5" i="21"/>
  <c r="H5" i="21"/>
  <c r="I5" i="21"/>
  <c r="E6" i="21"/>
  <c r="G6" i="21" s="1"/>
  <c r="F6" i="21"/>
  <c r="I6" i="21" s="1"/>
  <c r="J6" i="21"/>
  <c r="D7" i="21"/>
  <c r="E7" i="21"/>
  <c r="F7" i="21"/>
  <c r="H7" i="21" s="1"/>
  <c r="G7" i="21"/>
  <c r="J7" i="21"/>
  <c r="D8" i="21"/>
  <c r="I8" i="21" s="1"/>
  <c r="E8" i="21"/>
  <c r="F8" i="21"/>
  <c r="H8" i="21"/>
  <c r="D9" i="21"/>
  <c r="J9" i="21" s="1"/>
  <c r="E9" i="21"/>
  <c r="H9" i="21" s="1"/>
  <c r="F9" i="21"/>
  <c r="I9" i="21"/>
  <c r="D10" i="21"/>
  <c r="E10" i="21"/>
  <c r="G10" i="21" s="1"/>
  <c r="F10" i="21"/>
  <c r="I10" i="21" s="1"/>
  <c r="J10" i="21"/>
  <c r="D11" i="21"/>
  <c r="E11" i="21"/>
  <c r="F11" i="21"/>
  <c r="H11" i="21" s="1"/>
  <c r="G11" i="21"/>
  <c r="J11" i="21"/>
  <c r="D12" i="21"/>
  <c r="I12" i="21" s="1"/>
  <c r="E12" i="21"/>
  <c r="F12" i="21"/>
  <c r="H12" i="21"/>
  <c r="D13" i="21"/>
  <c r="J13" i="21" s="1"/>
  <c r="E13" i="21"/>
  <c r="H13" i="21" s="1"/>
  <c r="F13" i="21"/>
  <c r="I13" i="21"/>
  <c r="D14" i="21"/>
  <c r="E14" i="21"/>
  <c r="G14" i="21" s="1"/>
  <c r="F14" i="21"/>
  <c r="I14" i="21" s="1"/>
  <c r="J14" i="21"/>
  <c r="D15" i="21"/>
  <c r="E15" i="21"/>
  <c r="F15" i="21"/>
  <c r="H15" i="21" s="1"/>
  <c r="G15" i="21"/>
  <c r="J15" i="21"/>
  <c r="D16" i="21"/>
  <c r="I16" i="21" s="1"/>
  <c r="E16" i="21"/>
  <c r="F16" i="21"/>
  <c r="H16" i="21"/>
  <c r="D17" i="21"/>
  <c r="J17" i="21" s="1"/>
  <c r="E17" i="21"/>
  <c r="H17" i="21" s="1"/>
  <c r="F17" i="21"/>
  <c r="I17" i="21"/>
  <c r="D18" i="21"/>
  <c r="E18" i="21"/>
  <c r="G18" i="21" s="1"/>
  <c r="F18" i="21"/>
  <c r="I18" i="21" s="1"/>
  <c r="J18" i="21"/>
  <c r="D21" i="21"/>
  <c r="J21" i="21" s="1"/>
  <c r="F21" i="21"/>
  <c r="G21" i="21"/>
  <c r="H21" i="21"/>
  <c r="I21" i="21"/>
  <c r="D22" i="21"/>
  <c r="J22" i="21" s="1"/>
  <c r="E22" i="21"/>
  <c r="H39" i="21" s="1"/>
  <c r="F22" i="21"/>
  <c r="I39" i="21" s="1"/>
  <c r="I22" i="21"/>
  <c r="D23" i="21"/>
  <c r="E23" i="21"/>
  <c r="G23" i="21" s="1"/>
  <c r="F23" i="21"/>
  <c r="I40" i="21" s="1"/>
  <c r="J23" i="21"/>
  <c r="D24" i="21"/>
  <c r="G41" i="21" s="1"/>
  <c r="E24" i="21"/>
  <c r="F24" i="21"/>
  <c r="H24" i="21" s="1"/>
  <c r="G24" i="21"/>
  <c r="J24" i="21"/>
  <c r="D25" i="21"/>
  <c r="I25" i="21" s="1"/>
  <c r="E25" i="21"/>
  <c r="H42" i="21" s="1"/>
  <c r="F25" i="21"/>
  <c r="H25" i="21"/>
  <c r="D26" i="21"/>
  <c r="J26" i="21" s="1"/>
  <c r="E26" i="21"/>
  <c r="H43" i="21" s="1"/>
  <c r="F26" i="21"/>
  <c r="I43" i="21" s="1"/>
  <c r="I26" i="21"/>
  <c r="D27" i="21"/>
  <c r="E27" i="21"/>
  <c r="G27" i="21" s="1"/>
  <c r="F27" i="21"/>
  <c r="I44" i="21" s="1"/>
  <c r="J27" i="21"/>
  <c r="D28" i="21"/>
  <c r="G45" i="21" s="1"/>
  <c r="E28" i="21"/>
  <c r="F28" i="21"/>
  <c r="H28" i="21" s="1"/>
  <c r="G28" i="21"/>
  <c r="J28" i="21"/>
  <c r="D29" i="21"/>
  <c r="I29" i="21" s="1"/>
  <c r="E29" i="21"/>
  <c r="H46" i="21" s="1"/>
  <c r="F29" i="21"/>
  <c r="H29" i="21"/>
  <c r="D30" i="21"/>
  <c r="J30" i="21" s="1"/>
  <c r="E30" i="21"/>
  <c r="H47" i="21" s="1"/>
  <c r="F30" i="21"/>
  <c r="I47" i="21" s="1"/>
  <c r="I30" i="21"/>
  <c r="D31" i="21"/>
  <c r="E31" i="21"/>
  <c r="G31" i="21" s="1"/>
  <c r="F31" i="21"/>
  <c r="I48" i="21" s="1"/>
  <c r="J31" i="21"/>
  <c r="D32" i="21"/>
  <c r="G49" i="21" s="1"/>
  <c r="E32" i="21"/>
  <c r="F32" i="21"/>
  <c r="H32" i="21" s="1"/>
  <c r="G32" i="21"/>
  <c r="J32" i="21"/>
  <c r="D33" i="21"/>
  <c r="I33" i="21" s="1"/>
  <c r="E33" i="21"/>
  <c r="H50" i="21" s="1"/>
  <c r="F33" i="21"/>
  <c r="H33" i="21"/>
  <c r="D34" i="21"/>
  <c r="J34" i="21" s="1"/>
  <c r="E34" i="21"/>
  <c r="H51" i="21" s="1"/>
  <c r="F34" i="21"/>
  <c r="I51" i="21" s="1"/>
  <c r="I34" i="21"/>
  <c r="D35" i="21"/>
  <c r="E35" i="21"/>
  <c r="G35" i="21" s="1"/>
  <c r="F35" i="21"/>
  <c r="I52" i="21" s="1"/>
  <c r="J35" i="21"/>
  <c r="G38" i="21"/>
  <c r="H38" i="21"/>
  <c r="I38" i="21"/>
  <c r="G39" i="21"/>
  <c r="G40" i="21"/>
  <c r="H40" i="21"/>
  <c r="H41" i="21"/>
  <c r="I41" i="21"/>
  <c r="I42" i="21"/>
  <c r="G43" i="21"/>
  <c r="G44" i="21"/>
  <c r="H44" i="21"/>
  <c r="H45" i="21"/>
  <c r="I45" i="21"/>
  <c r="I46" i="21"/>
  <c r="G47" i="21"/>
  <c r="G48" i="21"/>
  <c r="H48" i="21"/>
  <c r="H49" i="21"/>
  <c r="I49" i="21"/>
  <c r="I50" i="21"/>
  <c r="G51" i="21"/>
  <c r="G52" i="21"/>
  <c r="H52" i="21"/>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0" i="17"/>
  <c r="P1461" i="17"/>
  <c r="P1462" i="17"/>
  <c r="P1463" i="17"/>
  <c r="P1464" i="17"/>
  <c r="P1465" i="17"/>
  <c r="P1466" i="17"/>
  <c r="P1467" i="17"/>
  <c r="P1468" i="17"/>
  <c r="P1469" i="17"/>
  <c r="P1470" i="17"/>
  <c r="P1471" i="17"/>
  <c r="P1472" i="17"/>
  <c r="P1473" i="17"/>
  <c r="P1474" i="17"/>
  <c r="P1475" i="17"/>
  <c r="P1476" i="17"/>
  <c r="P1477" i="17"/>
  <c r="P1478" i="17"/>
  <c r="P1479" i="17"/>
  <c r="P1480"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1"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7" i="17"/>
  <c r="P1578" i="17"/>
  <c r="P1579" i="17"/>
  <c r="P1580" i="17"/>
  <c r="P1581" i="17"/>
  <c r="P1582" i="17"/>
  <c r="P1583" i="17"/>
  <c r="P1584" i="17"/>
  <c r="P1585" i="17"/>
  <c r="P1586" i="17"/>
  <c r="P1587" i="17"/>
  <c r="P1588" i="17"/>
  <c r="P1589" i="17"/>
  <c r="P1590" i="17"/>
  <c r="P1591" i="17"/>
  <c r="P1592" i="17"/>
  <c r="P1593" i="17"/>
  <c r="P1594" i="17"/>
  <c r="P1595" i="17"/>
  <c r="P1596" i="17"/>
  <c r="P1597" i="17"/>
  <c r="P1598" i="17"/>
  <c r="P1599" i="17"/>
  <c r="P1600" i="17"/>
  <c r="P1601" i="17"/>
  <c r="P1602" i="17"/>
  <c r="P1603" i="17"/>
  <c r="P1604" i="17"/>
  <c r="P1605" i="17"/>
  <c r="P1606"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3" i="17"/>
  <c r="P1654" i="17"/>
  <c r="P1655" i="17"/>
  <c r="P1656" i="17"/>
  <c r="P1657"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8" i="17"/>
  <c r="P1689" i="17"/>
  <c r="P1690" i="17"/>
  <c r="P1691" i="17"/>
  <c r="P1692" i="17"/>
  <c r="P1693" i="17"/>
  <c r="P1694" i="17"/>
  <c r="P1695" i="17"/>
  <c r="P1696" i="17"/>
  <c r="P1697" i="17"/>
  <c r="P1698" i="17"/>
  <c r="P1699" i="17"/>
  <c r="P1700" i="17"/>
  <c r="P1701" i="17"/>
  <c r="P1702"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3" i="17"/>
  <c r="P1774" i="17"/>
  <c r="P1775" i="17"/>
  <c r="P1776" i="17"/>
  <c r="P1777" i="17"/>
  <c r="P1778" i="17"/>
  <c r="P1779" i="17"/>
  <c r="P1780" i="17"/>
  <c r="P1781" i="17"/>
  <c r="P1782" i="17"/>
  <c r="P1783" i="17"/>
  <c r="P1784" i="17"/>
  <c r="P1785" i="17"/>
  <c r="P1786" i="17"/>
  <c r="P1787" i="17"/>
  <c r="P1788" i="17"/>
  <c r="P1789" i="17"/>
  <c r="P1790" i="17"/>
  <c r="P1791" i="17"/>
  <c r="P1792" i="17"/>
  <c r="P1793" i="17"/>
  <c r="P1794" i="17"/>
  <c r="P1795" i="17"/>
  <c r="P1796" i="17"/>
  <c r="P1797"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3" i="17"/>
  <c r="P1824" i="17"/>
  <c r="P1825" i="17"/>
  <c r="P1826" i="17"/>
  <c r="P1827" i="17"/>
  <c r="P1828" i="17"/>
  <c r="P1829" i="17"/>
  <c r="P1830" i="17"/>
  <c r="P1831" i="17"/>
  <c r="P1832" i="17"/>
  <c r="P1833" i="17"/>
  <c r="P1834" i="17"/>
  <c r="P1835" i="17"/>
  <c r="P1836" i="17"/>
  <c r="P1837" i="17"/>
  <c r="P1838" i="17"/>
  <c r="P1839" i="17"/>
  <c r="P1840" i="17"/>
  <c r="P1841" i="17"/>
  <c r="P1842" i="17"/>
  <c r="P1843" i="17"/>
  <c r="P1844" i="17"/>
  <c r="P1845" i="17"/>
  <c r="P1846" i="17"/>
  <c r="P1847" i="17"/>
  <c r="P1848" i="17"/>
  <c r="P1849" i="17"/>
  <c r="P1850" i="17"/>
  <c r="P1851" i="17"/>
  <c r="P1852"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0" i="17"/>
  <c r="P1911" i="17"/>
  <c r="P1912" i="17"/>
  <c r="P1913" i="17"/>
  <c r="P1914" i="17"/>
  <c r="P1915" i="17"/>
  <c r="P1916" i="17"/>
  <c r="P1917" i="17"/>
  <c r="P1918" i="17"/>
  <c r="P1919" i="17"/>
  <c r="P1920"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8" i="17"/>
  <c r="P1999" i="17"/>
  <c r="P2000"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29" i="17"/>
  <c r="P2030" i="17"/>
  <c r="P2031" i="17"/>
  <c r="P2032" i="17"/>
  <c r="P2033" i="17"/>
  <c r="P2034" i="17"/>
  <c r="P2035" i="17"/>
  <c r="P2036" i="17"/>
  <c r="P2037" i="17"/>
  <c r="P2038" i="17"/>
  <c r="P2039" i="17"/>
  <c r="P2040" i="17"/>
  <c r="P2041" i="17"/>
  <c r="P2042" i="17"/>
  <c r="P2043" i="17"/>
  <c r="P2044" i="17"/>
  <c r="P2045" i="17"/>
  <c r="P2046" i="17"/>
  <c r="P2047" i="17"/>
  <c r="P2048" i="17"/>
  <c r="P2049" i="17"/>
  <c r="P2050" i="17"/>
  <c r="P2051" i="17"/>
  <c r="P2052" i="17"/>
  <c r="P2053" i="17"/>
  <c r="P2054" i="17"/>
  <c r="P2055" i="17"/>
  <c r="P2056" i="17"/>
  <c r="P2057" i="17"/>
  <c r="P2058" i="17"/>
  <c r="P2059" i="17"/>
  <c r="P2060" i="17"/>
  <c r="P2061"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2"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6"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8"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7"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0" i="17"/>
  <c r="P2691" i="17"/>
  <c r="P2692" i="17"/>
  <c r="P2693" i="17"/>
  <c r="P2694" i="17"/>
  <c r="P2695" i="17"/>
  <c r="P2696" i="17"/>
  <c r="P2697" i="17"/>
  <c r="P2698" i="17"/>
  <c r="P2699" i="17"/>
  <c r="P2700" i="17"/>
  <c r="P2701" i="17"/>
  <c r="P2702" i="17"/>
  <c r="P2703" i="17"/>
  <c r="P2704" i="17"/>
  <c r="P2705"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8"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4"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8" i="17"/>
  <c r="P3109" i="17"/>
  <c r="P3110" i="17"/>
  <c r="P3111" i="17"/>
  <c r="P3112" i="17"/>
  <c r="P3113" i="17"/>
  <c r="P3114" i="17"/>
  <c r="P3115" i="17"/>
  <c r="P3116" i="17"/>
  <c r="P3117" i="17"/>
  <c r="P3118"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19"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3"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8" i="17"/>
  <c r="P3399" i="17"/>
  <c r="P3400" i="17"/>
  <c r="P3401" i="17"/>
  <c r="P3402" i="17"/>
  <c r="P3403" i="17"/>
  <c r="P3404" i="17"/>
  <c r="P3405" i="17"/>
  <c r="P3406" i="17"/>
  <c r="P3407" i="17"/>
  <c r="P3408" i="17"/>
  <c r="P3409" i="17"/>
  <c r="P3410" i="17"/>
  <c r="P3411" i="17"/>
  <c r="P3412"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2" i="17"/>
  <c r="I35" i="21" l="1"/>
  <c r="G33" i="21"/>
  <c r="G29" i="21"/>
  <c r="H22" i="21"/>
  <c r="G16" i="21"/>
  <c r="H34" i="21"/>
  <c r="I31" i="21"/>
  <c r="H30" i="21"/>
  <c r="I27" i="21"/>
  <c r="H26" i="21"/>
  <c r="G25" i="21"/>
  <c r="I23" i="21"/>
  <c r="G12" i="21"/>
  <c r="G8" i="21"/>
  <c r="H35" i="21"/>
  <c r="G34" i="21"/>
  <c r="J33" i="21"/>
  <c r="I32" i="21"/>
  <c r="H31" i="21"/>
  <c r="G30" i="21"/>
  <c r="J29" i="21"/>
  <c r="I28" i="21"/>
  <c r="H27" i="21"/>
  <c r="G26" i="21"/>
  <c r="J25" i="21"/>
  <c r="I24" i="21"/>
  <c r="H23" i="21"/>
  <c r="G22" i="21"/>
  <c r="H18" i="21"/>
  <c r="G17" i="21"/>
  <c r="J16" i="21"/>
  <c r="I15" i="21"/>
  <c r="H14" i="21"/>
  <c r="G13" i="21"/>
  <c r="J12" i="21"/>
  <c r="I11" i="21"/>
  <c r="H10" i="21"/>
  <c r="G9" i="21"/>
  <c r="J8" i="21"/>
  <c r="I7" i="21"/>
  <c r="H6" i="21"/>
  <c r="G50" i="21"/>
  <c r="G46" i="21"/>
  <c r="G42" i="21"/>
  <c r="M3378" i="9"/>
  <c r="AW3378" i="9" s="1"/>
  <c r="M3278" i="9"/>
  <c r="AW3278" i="9" s="1"/>
  <c r="M3178" i="9"/>
  <c r="AW3178" i="9" s="1"/>
  <c r="M3078" i="9"/>
  <c r="AW3078" i="9" s="1"/>
  <c r="M2978" i="9"/>
  <c r="AW2978" i="9" s="1"/>
  <c r="M2969" i="9"/>
  <c r="AW2969" i="9" s="1"/>
  <c r="M2968" i="9"/>
  <c r="AW2968" i="9" s="1"/>
  <c r="M2967" i="9"/>
  <c r="AW2967" i="9" s="1"/>
  <c r="M2966" i="9"/>
  <c r="AW2966" i="9" s="1"/>
  <c r="M2965" i="9"/>
  <c r="AW2965" i="9" s="1"/>
  <c r="M2964" i="9"/>
  <c r="AW2964" i="9" s="1"/>
  <c r="M2963" i="9"/>
  <c r="AW2963" i="9" s="1"/>
  <c r="M2962" i="9"/>
  <c r="AW2962" i="9" s="1"/>
  <c r="M2961" i="9"/>
  <c r="AW2961" i="9" s="1"/>
  <c r="M2960" i="9"/>
  <c r="AW2960" i="9" s="1"/>
  <c r="M2878" i="9"/>
  <c r="BC2878" i="9" s="1"/>
  <c r="M2778" i="9"/>
  <c r="M2698" i="9"/>
  <c r="M2598" i="9"/>
  <c r="M2498" i="9"/>
  <c r="M2398" i="9"/>
  <c r="M2298" i="9"/>
  <c r="M2198" i="9"/>
  <c r="M2098" i="9"/>
  <c r="M1998" i="9"/>
  <c r="M1989" i="9"/>
  <c r="M1988" i="9"/>
  <c r="M1987" i="9"/>
  <c r="M1986" i="9"/>
  <c r="M1985" i="9"/>
  <c r="M1984" i="9"/>
  <c r="M1983" i="9"/>
  <c r="M1982" i="9"/>
  <c r="M1981" i="9"/>
  <c r="M1980" i="9"/>
  <c r="M1898" i="9"/>
  <c r="M1798" i="9"/>
  <c r="M1698" i="9"/>
  <c r="M1598" i="9"/>
  <c r="M1498" i="9"/>
  <c r="M1398" i="9"/>
  <c r="M1298" i="9"/>
  <c r="M1198" i="9"/>
  <c r="M1098" i="9"/>
  <c r="M998" i="9"/>
  <c r="M989" i="9"/>
  <c r="M988" i="9"/>
  <c r="M987" i="9"/>
  <c r="M986" i="9"/>
  <c r="M985" i="9"/>
  <c r="M984" i="9"/>
  <c r="M983" i="9"/>
  <c r="M982" i="9"/>
  <c r="M981" i="9"/>
  <c r="M980" i="9"/>
  <c r="M898" i="9"/>
  <c r="M798" i="9"/>
  <c r="M698" i="9"/>
  <c r="M598" i="9"/>
  <c r="M498" i="9"/>
  <c r="M398" i="9"/>
  <c r="M298" i="9"/>
  <c r="M198" i="9"/>
  <c r="M98" i="9"/>
  <c r="M801" i="9"/>
  <c r="AW198" i="9" l="1"/>
  <c r="BA198" i="9"/>
  <c r="N197" i="17" s="1"/>
  <c r="AV198" i="9"/>
  <c r="AZ198" i="9"/>
  <c r="AY198" i="9"/>
  <c r="BC198" i="9"/>
  <c r="AX198" i="9"/>
  <c r="M197" i="17" s="1"/>
  <c r="BB198" i="9"/>
  <c r="O197" i="17" s="1"/>
  <c r="AV598" i="9"/>
  <c r="AZ598" i="9"/>
  <c r="AY598" i="9"/>
  <c r="BC598" i="9"/>
  <c r="AX598" i="9"/>
  <c r="M597" i="17" s="1"/>
  <c r="BB598" i="9"/>
  <c r="O597" i="17" s="1"/>
  <c r="AW598" i="9"/>
  <c r="BA598" i="9"/>
  <c r="N597" i="17" s="1"/>
  <c r="AY980" i="9"/>
  <c r="BC980" i="9"/>
  <c r="AZ980" i="9"/>
  <c r="AX980" i="9"/>
  <c r="M979" i="17" s="1"/>
  <c r="AW980" i="9"/>
  <c r="BB980" i="9"/>
  <c r="O979" i="17" s="1"/>
  <c r="BA980" i="9"/>
  <c r="N979" i="17" s="1"/>
  <c r="AV980" i="9"/>
  <c r="AY984" i="9"/>
  <c r="BC984" i="9"/>
  <c r="AZ984" i="9"/>
  <c r="AX984" i="9"/>
  <c r="M983" i="17" s="1"/>
  <c r="AW984" i="9"/>
  <c r="BB984" i="9"/>
  <c r="O983" i="17" s="1"/>
  <c r="BA984" i="9"/>
  <c r="N983" i="17" s="1"/>
  <c r="AV984" i="9"/>
  <c r="AY988" i="9"/>
  <c r="BC988" i="9"/>
  <c r="AZ988" i="9"/>
  <c r="AX988" i="9"/>
  <c r="M987" i="17" s="1"/>
  <c r="AW988" i="9"/>
  <c r="BB988" i="9"/>
  <c r="O987" i="17" s="1"/>
  <c r="BA988" i="9"/>
  <c r="N987" i="17" s="1"/>
  <c r="AV988" i="9"/>
  <c r="AW1198" i="9"/>
  <c r="BA1198" i="9"/>
  <c r="N1197" i="17" s="1"/>
  <c r="AV1198" i="9"/>
  <c r="AZ1198" i="9"/>
  <c r="AY1198" i="9"/>
  <c r="BC1198" i="9"/>
  <c r="BB1198" i="9"/>
  <c r="O1197" i="17" s="1"/>
  <c r="AX1198" i="9"/>
  <c r="M1197" i="17" s="1"/>
  <c r="AX1598" i="9"/>
  <c r="M1597" i="17" s="1"/>
  <c r="BB1598" i="9"/>
  <c r="O1597" i="17" s="1"/>
  <c r="AW1598" i="9"/>
  <c r="BA1598" i="9"/>
  <c r="N1597" i="17" s="1"/>
  <c r="AV1598" i="9"/>
  <c r="AZ1598" i="9"/>
  <c r="AY1598" i="9"/>
  <c r="BC1598" i="9"/>
  <c r="AY1980" i="9"/>
  <c r="BC1980" i="9"/>
  <c r="AX1980" i="9"/>
  <c r="M1979" i="17" s="1"/>
  <c r="BB1980" i="9"/>
  <c r="O1979" i="17" s="1"/>
  <c r="AW1980" i="9"/>
  <c r="BA1980" i="9"/>
  <c r="N1979" i="17" s="1"/>
  <c r="AV1980" i="9"/>
  <c r="AZ1980" i="9"/>
  <c r="AY1984" i="9"/>
  <c r="BC1984" i="9"/>
  <c r="AX1984" i="9"/>
  <c r="M1983" i="17" s="1"/>
  <c r="BB1984" i="9"/>
  <c r="O1983" i="17" s="1"/>
  <c r="AW1984" i="9"/>
  <c r="BA1984" i="9"/>
  <c r="N1983" i="17" s="1"/>
  <c r="AV1984" i="9"/>
  <c r="AZ1984" i="9"/>
  <c r="AY1988" i="9"/>
  <c r="BC1988" i="9"/>
  <c r="AX1988" i="9"/>
  <c r="M1987" i="17" s="1"/>
  <c r="BB1988" i="9"/>
  <c r="O1987" i="17" s="1"/>
  <c r="AW1988" i="9"/>
  <c r="BA1988" i="9"/>
  <c r="N1987" i="17" s="1"/>
  <c r="AV1988" i="9"/>
  <c r="AZ1988" i="9"/>
  <c r="AY2198" i="9"/>
  <c r="BC2198" i="9"/>
  <c r="AX2198" i="9"/>
  <c r="M2197" i="17" s="1"/>
  <c r="BB2198" i="9"/>
  <c r="O2197" i="17" s="1"/>
  <c r="AW2198" i="9"/>
  <c r="BA2198" i="9"/>
  <c r="N2197" i="17" s="1"/>
  <c r="AV2198" i="9"/>
  <c r="AZ2198" i="9"/>
  <c r="AY2598" i="9"/>
  <c r="BC2598" i="9"/>
  <c r="AX2598" i="9"/>
  <c r="M2597" i="17" s="1"/>
  <c r="BB2598" i="9"/>
  <c r="O2597" i="17" s="1"/>
  <c r="AW2598" i="9"/>
  <c r="BA2598" i="9"/>
  <c r="N2597" i="17" s="1"/>
  <c r="AV2598" i="9"/>
  <c r="AZ2598" i="9"/>
  <c r="BB3378" i="9"/>
  <c r="O3377" i="17" s="1"/>
  <c r="AX3378" i="9"/>
  <c r="M3377" i="17" s="1"/>
  <c r="BB3278" i="9"/>
  <c r="O3277" i="17" s="1"/>
  <c r="AX3278" i="9"/>
  <c r="M3277" i="17" s="1"/>
  <c r="BB3178" i="9"/>
  <c r="O3177" i="17" s="1"/>
  <c r="AX3178" i="9"/>
  <c r="M3177" i="17" s="1"/>
  <c r="BB3078" i="9"/>
  <c r="O3077" i="17" s="1"/>
  <c r="AX3078" i="9"/>
  <c r="M3077" i="17" s="1"/>
  <c r="BB2978" i="9"/>
  <c r="O2977" i="17" s="1"/>
  <c r="AX2978" i="9"/>
  <c r="M2977" i="17" s="1"/>
  <c r="BB2969" i="9"/>
  <c r="O2968" i="17" s="1"/>
  <c r="AX2969" i="9"/>
  <c r="M2968" i="17" s="1"/>
  <c r="BB2968" i="9"/>
  <c r="O2967" i="17" s="1"/>
  <c r="AX2968" i="9"/>
  <c r="M2967" i="17" s="1"/>
  <c r="BB2967" i="9"/>
  <c r="O2966" i="17" s="1"/>
  <c r="AX2967" i="9"/>
  <c r="M2966" i="17" s="1"/>
  <c r="BB2966" i="9"/>
  <c r="O2965" i="17" s="1"/>
  <c r="AX2966" i="9"/>
  <c r="M2965" i="17" s="1"/>
  <c r="BB2965" i="9"/>
  <c r="O2964" i="17" s="1"/>
  <c r="AX2965" i="9"/>
  <c r="M2964" i="17" s="1"/>
  <c r="BB2964" i="9"/>
  <c r="O2963" i="17" s="1"/>
  <c r="AX2964" i="9"/>
  <c r="M2963" i="17" s="1"/>
  <c r="BB2963" i="9"/>
  <c r="O2962" i="17" s="1"/>
  <c r="AX2963" i="9"/>
  <c r="M2962" i="17" s="1"/>
  <c r="BB2962" i="9"/>
  <c r="O2961" i="17" s="1"/>
  <c r="AX2962" i="9"/>
  <c r="M2961" i="17" s="1"/>
  <c r="BB2961" i="9"/>
  <c r="O2960" i="17" s="1"/>
  <c r="AX2961" i="9"/>
  <c r="M2960" i="17" s="1"/>
  <c r="BB2960" i="9"/>
  <c r="O2959" i="17" s="1"/>
  <c r="AX2960" i="9"/>
  <c r="M2959" i="17" s="1"/>
  <c r="AY98" i="9"/>
  <c r="BC98" i="9"/>
  <c r="AV98" i="9"/>
  <c r="AZ98" i="9"/>
  <c r="AX98" i="9"/>
  <c r="M97" i="17" s="1"/>
  <c r="AW98" i="9"/>
  <c r="BB98" i="9"/>
  <c r="O97" i="17" s="1"/>
  <c r="BA98" i="9"/>
  <c r="N97" i="17" s="1"/>
  <c r="AY498" i="9"/>
  <c r="BC498" i="9"/>
  <c r="AX498" i="9"/>
  <c r="M497" i="17" s="1"/>
  <c r="BB498" i="9"/>
  <c r="O497" i="17" s="1"/>
  <c r="AV498" i="9"/>
  <c r="AZ498" i="9"/>
  <c r="BA498" i="9"/>
  <c r="N497" i="17" s="1"/>
  <c r="AW498" i="9"/>
  <c r="AY898" i="9"/>
  <c r="BC898" i="9"/>
  <c r="AX898" i="9"/>
  <c r="M897" i="17" s="1"/>
  <c r="BB898" i="9"/>
  <c r="O897" i="17" s="1"/>
  <c r="AW898" i="9"/>
  <c r="BA898" i="9"/>
  <c r="N897" i="17" s="1"/>
  <c r="AV898" i="9"/>
  <c r="AZ898" i="9"/>
  <c r="AY983" i="9"/>
  <c r="BC983" i="9"/>
  <c r="AW983" i="9"/>
  <c r="BB983" i="9"/>
  <c r="O982" i="17" s="1"/>
  <c r="AV983" i="9"/>
  <c r="BA983" i="9"/>
  <c r="N982" i="17" s="1"/>
  <c r="AZ983" i="9"/>
  <c r="AX983" i="9"/>
  <c r="M982" i="17" s="1"/>
  <c r="AY987" i="9"/>
  <c r="BC987" i="9"/>
  <c r="AW987" i="9"/>
  <c r="BB987" i="9"/>
  <c r="O986" i="17" s="1"/>
  <c r="AV987" i="9"/>
  <c r="BA987" i="9"/>
  <c r="N986" i="17" s="1"/>
  <c r="AZ987" i="9"/>
  <c r="AX987" i="9"/>
  <c r="M986" i="17" s="1"/>
  <c r="AW1098" i="9"/>
  <c r="BA1098" i="9"/>
  <c r="N1097" i="17" s="1"/>
  <c r="AV1098" i="9"/>
  <c r="AZ1098" i="9"/>
  <c r="AY1098" i="9"/>
  <c r="BC1098" i="9"/>
  <c r="BB1098" i="9"/>
  <c r="O1097" i="17" s="1"/>
  <c r="AX1098" i="9"/>
  <c r="M1097" i="17" s="1"/>
  <c r="AX1498" i="9"/>
  <c r="M1497" i="17" s="1"/>
  <c r="BB1498" i="9"/>
  <c r="O1497" i="17" s="1"/>
  <c r="AW1498" i="9"/>
  <c r="BA1498" i="9"/>
  <c r="N1497" i="17" s="1"/>
  <c r="AV1498" i="9"/>
  <c r="AZ1498" i="9"/>
  <c r="AY1498" i="9"/>
  <c r="BC1498" i="9"/>
  <c r="AY1898" i="9"/>
  <c r="BC1898" i="9"/>
  <c r="AX1898" i="9"/>
  <c r="M1897" i="17" s="1"/>
  <c r="BB1898" i="9"/>
  <c r="O1897" i="17" s="1"/>
  <c r="AW1898" i="9"/>
  <c r="BA1898" i="9"/>
  <c r="N1897" i="17" s="1"/>
  <c r="AV1898" i="9"/>
  <c r="AZ1898" i="9"/>
  <c r="AY1983" i="9"/>
  <c r="BC1983" i="9"/>
  <c r="AX1983" i="9"/>
  <c r="M1982" i="17" s="1"/>
  <c r="BB1983" i="9"/>
  <c r="O1982" i="17" s="1"/>
  <c r="AW1983" i="9"/>
  <c r="BA1983" i="9"/>
  <c r="N1982" i="17" s="1"/>
  <c r="AV1983" i="9"/>
  <c r="AZ1983" i="9"/>
  <c r="AY1987" i="9"/>
  <c r="BC1987" i="9"/>
  <c r="AX1987" i="9"/>
  <c r="M1986" i="17" s="1"/>
  <c r="BB1987" i="9"/>
  <c r="O1986" i="17" s="1"/>
  <c r="AW1987" i="9"/>
  <c r="BA1987" i="9"/>
  <c r="N1986" i="17" s="1"/>
  <c r="AV1987" i="9"/>
  <c r="AZ1987" i="9"/>
  <c r="AY2098" i="9"/>
  <c r="BC2098" i="9"/>
  <c r="AX2098" i="9"/>
  <c r="M2097" i="17" s="1"/>
  <c r="BB2098" i="9"/>
  <c r="O2097" i="17" s="1"/>
  <c r="AW2098" i="9"/>
  <c r="BA2098" i="9"/>
  <c r="N2097" i="17" s="1"/>
  <c r="AV2098" i="9"/>
  <c r="AZ2098" i="9"/>
  <c r="AY2498" i="9"/>
  <c r="BC2498" i="9"/>
  <c r="AX2498" i="9"/>
  <c r="M2497" i="17" s="1"/>
  <c r="BB2498" i="9"/>
  <c r="O2497" i="17" s="1"/>
  <c r="AW2498" i="9"/>
  <c r="BA2498" i="9"/>
  <c r="N2497" i="17" s="1"/>
  <c r="AV2498" i="9"/>
  <c r="AZ2498" i="9"/>
  <c r="AX2878" i="9"/>
  <c r="M2877" i="17" s="1"/>
  <c r="BB2878" i="9"/>
  <c r="O2877" i="17" s="1"/>
  <c r="AW2878" i="9"/>
  <c r="BA2878" i="9"/>
  <c r="N2877" i="17" s="1"/>
  <c r="AV2878" i="9"/>
  <c r="AZ2878" i="9"/>
  <c r="BC3378" i="9"/>
  <c r="AY3378" i="9"/>
  <c r="BC3278" i="9"/>
  <c r="AY3278" i="9"/>
  <c r="BC3178" i="9"/>
  <c r="AY3178" i="9"/>
  <c r="BC3078" i="9"/>
  <c r="AY3078" i="9"/>
  <c r="BC2978" i="9"/>
  <c r="AY2978" i="9"/>
  <c r="BC2969" i="9"/>
  <c r="AY2969" i="9"/>
  <c r="BC2968" i="9"/>
  <c r="AY2968" i="9"/>
  <c r="BC2967" i="9"/>
  <c r="AY2967" i="9"/>
  <c r="BC2966" i="9"/>
  <c r="AY2966" i="9"/>
  <c r="BC2965" i="9"/>
  <c r="AY2965" i="9"/>
  <c r="BC2964" i="9"/>
  <c r="AY2964" i="9"/>
  <c r="BC2963" i="9"/>
  <c r="AY2963" i="9"/>
  <c r="BC2962" i="9"/>
  <c r="AY2962" i="9"/>
  <c r="BC2961" i="9"/>
  <c r="AY2961" i="9"/>
  <c r="BC2960" i="9"/>
  <c r="AY2960" i="9"/>
  <c r="AY801" i="9"/>
  <c r="BC801" i="9"/>
  <c r="AX801" i="9"/>
  <c r="M800" i="17" s="1"/>
  <c r="BB801" i="9"/>
  <c r="O800" i="17" s="1"/>
  <c r="AW801" i="9"/>
  <c r="BA801" i="9"/>
  <c r="N800" i="17" s="1"/>
  <c r="AV801" i="9"/>
  <c r="AZ801" i="9"/>
  <c r="AY398" i="9"/>
  <c r="BC398" i="9"/>
  <c r="AX398" i="9"/>
  <c r="M397" i="17" s="1"/>
  <c r="BB398" i="9"/>
  <c r="O397" i="17" s="1"/>
  <c r="AW398" i="9"/>
  <c r="BA398" i="9"/>
  <c r="N397" i="17" s="1"/>
  <c r="AV398" i="9"/>
  <c r="AZ398" i="9"/>
  <c r="AY798" i="9"/>
  <c r="BC798" i="9"/>
  <c r="AX798" i="9"/>
  <c r="M797" i="17" s="1"/>
  <c r="BB798" i="9"/>
  <c r="O797" i="17" s="1"/>
  <c r="AW798" i="9"/>
  <c r="BA798" i="9"/>
  <c r="N797" i="17" s="1"/>
  <c r="AV798" i="9"/>
  <c r="AZ798" i="9"/>
  <c r="AY982" i="9"/>
  <c r="BC982" i="9"/>
  <c r="AZ982" i="9"/>
  <c r="AX982" i="9"/>
  <c r="M981" i="17" s="1"/>
  <c r="AW982" i="9"/>
  <c r="BB982" i="9"/>
  <c r="O981" i="17" s="1"/>
  <c r="BA982" i="9"/>
  <c r="N981" i="17" s="1"/>
  <c r="AV982" i="9"/>
  <c r="AY986" i="9"/>
  <c r="BC986" i="9"/>
  <c r="AZ986" i="9"/>
  <c r="AX986" i="9"/>
  <c r="M985" i="17" s="1"/>
  <c r="AW986" i="9"/>
  <c r="BB986" i="9"/>
  <c r="O985" i="17" s="1"/>
  <c r="AV986" i="9"/>
  <c r="BA986" i="9"/>
  <c r="N985" i="17" s="1"/>
  <c r="AW998" i="9"/>
  <c r="BA998" i="9"/>
  <c r="N997" i="17" s="1"/>
  <c r="AV998" i="9"/>
  <c r="AZ998" i="9"/>
  <c r="AY998" i="9"/>
  <c r="BC998" i="9"/>
  <c r="BB998" i="9"/>
  <c r="O997" i="17" s="1"/>
  <c r="AX998" i="9"/>
  <c r="M997" i="17" s="1"/>
  <c r="AY1398" i="9"/>
  <c r="BC1398" i="9"/>
  <c r="AX1398" i="9"/>
  <c r="M1397" i="17" s="1"/>
  <c r="BB1398" i="9"/>
  <c r="O1397" i="17" s="1"/>
  <c r="AW1398" i="9"/>
  <c r="BA1398" i="9"/>
  <c r="N1397" i="17" s="1"/>
  <c r="AZ1398" i="9"/>
  <c r="AV1398" i="9"/>
  <c r="AX1798" i="9"/>
  <c r="M1797" i="17" s="1"/>
  <c r="BB1798" i="9"/>
  <c r="O1797" i="17" s="1"/>
  <c r="AW1798" i="9"/>
  <c r="BA1798" i="9"/>
  <c r="N1797" i="17" s="1"/>
  <c r="AV1798" i="9"/>
  <c r="AZ1798" i="9"/>
  <c r="AY1798" i="9"/>
  <c r="BC1798" i="9"/>
  <c r="AY1982" i="9"/>
  <c r="BC1982" i="9"/>
  <c r="AX1982" i="9"/>
  <c r="M1981" i="17" s="1"/>
  <c r="BB1982" i="9"/>
  <c r="O1981" i="17" s="1"/>
  <c r="AW1982" i="9"/>
  <c r="BA1982" i="9"/>
  <c r="N1981" i="17" s="1"/>
  <c r="AV1982" i="9"/>
  <c r="AZ1982" i="9"/>
  <c r="AY1986" i="9"/>
  <c r="BC1986" i="9"/>
  <c r="AX1986" i="9"/>
  <c r="M1985" i="17" s="1"/>
  <c r="BB1986" i="9"/>
  <c r="O1985" i="17" s="1"/>
  <c r="AW1986" i="9"/>
  <c r="BA1986" i="9"/>
  <c r="N1985" i="17" s="1"/>
  <c r="AV1986" i="9"/>
  <c r="AZ1986" i="9"/>
  <c r="AY1998" i="9"/>
  <c r="BC1998" i="9"/>
  <c r="AX1998" i="9"/>
  <c r="M1997" i="17" s="1"/>
  <c r="BB1998" i="9"/>
  <c r="O1997" i="17" s="1"/>
  <c r="AW1998" i="9"/>
  <c r="BA1998" i="9"/>
  <c r="N1997" i="17" s="1"/>
  <c r="AV1998" i="9"/>
  <c r="AZ1998" i="9"/>
  <c r="AY2398" i="9"/>
  <c r="BC2398" i="9"/>
  <c r="AX2398" i="9"/>
  <c r="M2397" i="17" s="1"/>
  <c r="BB2398" i="9"/>
  <c r="O2397" i="17" s="1"/>
  <c r="AW2398" i="9"/>
  <c r="BA2398" i="9"/>
  <c r="N2397" i="17" s="1"/>
  <c r="AV2398" i="9"/>
  <c r="AZ2398" i="9"/>
  <c r="AY2778" i="9"/>
  <c r="BC2778" i="9"/>
  <c r="AX2778" i="9"/>
  <c r="M2777" i="17" s="1"/>
  <c r="BB2778" i="9"/>
  <c r="O2777" i="17" s="1"/>
  <c r="AW2778" i="9"/>
  <c r="BA2778" i="9"/>
  <c r="N2777" i="17" s="1"/>
  <c r="AV2778" i="9"/>
  <c r="AZ2778" i="9"/>
  <c r="AZ3378" i="9"/>
  <c r="AV3378" i="9"/>
  <c r="AZ3278" i="9"/>
  <c r="AV3278" i="9"/>
  <c r="AZ3178" i="9"/>
  <c r="AV3178" i="9"/>
  <c r="AZ3078" i="9"/>
  <c r="AV3078" i="9"/>
  <c r="AZ2978" i="9"/>
  <c r="AV2978" i="9"/>
  <c r="AZ2969" i="9"/>
  <c r="AV2969" i="9"/>
  <c r="AZ2968" i="9"/>
  <c r="AV2968" i="9"/>
  <c r="AZ2967" i="9"/>
  <c r="AV2967" i="9"/>
  <c r="AZ2966" i="9"/>
  <c r="AV2966" i="9"/>
  <c r="AZ2965" i="9"/>
  <c r="AV2965" i="9"/>
  <c r="AZ2964" i="9"/>
  <c r="AV2964" i="9"/>
  <c r="AZ2963" i="9"/>
  <c r="AV2963" i="9"/>
  <c r="AZ2962" i="9"/>
  <c r="AV2962" i="9"/>
  <c r="AZ2961" i="9"/>
  <c r="AV2961" i="9"/>
  <c r="AZ2960" i="9"/>
  <c r="AV2960" i="9"/>
  <c r="AX298" i="9"/>
  <c r="M297" i="17" s="1"/>
  <c r="BB298" i="9"/>
  <c r="O297" i="17" s="1"/>
  <c r="AW298" i="9"/>
  <c r="BA298" i="9"/>
  <c r="N297" i="17" s="1"/>
  <c r="AV298" i="9"/>
  <c r="AZ298" i="9"/>
  <c r="AY298" i="9"/>
  <c r="BC298" i="9"/>
  <c r="AV698" i="9"/>
  <c r="AZ698" i="9"/>
  <c r="AY698" i="9"/>
  <c r="BC698" i="9"/>
  <c r="AX698" i="9"/>
  <c r="M697" i="17" s="1"/>
  <c r="BB698" i="9"/>
  <c r="O697" i="17" s="1"/>
  <c r="AW698" i="9"/>
  <c r="BA698" i="9"/>
  <c r="N697" i="17" s="1"/>
  <c r="AY981" i="9"/>
  <c r="BC981" i="9"/>
  <c r="AW981" i="9"/>
  <c r="BB981" i="9"/>
  <c r="O980" i="17" s="1"/>
  <c r="AV981" i="9"/>
  <c r="BA981" i="9"/>
  <c r="N980" i="17" s="1"/>
  <c r="AZ981" i="9"/>
  <c r="AX981" i="9"/>
  <c r="M980" i="17" s="1"/>
  <c r="AY985" i="9"/>
  <c r="BC985" i="9"/>
  <c r="AW985" i="9"/>
  <c r="BB985" i="9"/>
  <c r="O984" i="17" s="1"/>
  <c r="AV985" i="9"/>
  <c r="BA985" i="9"/>
  <c r="N984" i="17" s="1"/>
  <c r="AZ985" i="9"/>
  <c r="AX985" i="9"/>
  <c r="M984" i="17" s="1"/>
  <c r="AW989" i="9"/>
  <c r="BA989" i="9"/>
  <c r="N988" i="17" s="1"/>
  <c r="AV989" i="9"/>
  <c r="AZ989" i="9"/>
  <c r="AY989" i="9"/>
  <c r="BC989" i="9"/>
  <c r="BB989" i="9"/>
  <c r="O988" i="17" s="1"/>
  <c r="AX989" i="9"/>
  <c r="M988" i="17" s="1"/>
  <c r="AY1298" i="9"/>
  <c r="BC1298" i="9"/>
  <c r="AX1298" i="9"/>
  <c r="M1297" i="17" s="1"/>
  <c r="BB1298" i="9"/>
  <c r="O1297" i="17" s="1"/>
  <c r="AW1298" i="9"/>
  <c r="BA1298" i="9"/>
  <c r="N1297" i="17" s="1"/>
  <c r="AZ1298" i="9"/>
  <c r="AV1298" i="9"/>
  <c r="AX1698" i="9"/>
  <c r="M1697" i="17" s="1"/>
  <c r="BB1698" i="9"/>
  <c r="O1697" i="17" s="1"/>
  <c r="AW1698" i="9"/>
  <c r="BA1698" i="9"/>
  <c r="N1697" i="17" s="1"/>
  <c r="AV1698" i="9"/>
  <c r="AZ1698" i="9"/>
  <c r="AY1698" i="9"/>
  <c r="BC1698" i="9"/>
  <c r="AY1981" i="9"/>
  <c r="BC1981" i="9"/>
  <c r="AX1981" i="9"/>
  <c r="M1980" i="17" s="1"/>
  <c r="BB1981" i="9"/>
  <c r="O1980" i="17" s="1"/>
  <c r="AW1981" i="9"/>
  <c r="BA1981" i="9"/>
  <c r="N1980" i="17" s="1"/>
  <c r="AV1981" i="9"/>
  <c r="AZ1981" i="9"/>
  <c r="AY1985" i="9"/>
  <c r="BC1985" i="9"/>
  <c r="AX1985" i="9"/>
  <c r="M1984" i="17" s="1"/>
  <c r="BB1985" i="9"/>
  <c r="O1984" i="17" s="1"/>
  <c r="AW1985" i="9"/>
  <c r="BA1985" i="9"/>
  <c r="N1984" i="17" s="1"/>
  <c r="AV1985" i="9"/>
  <c r="AZ1985" i="9"/>
  <c r="AY1989" i="9"/>
  <c r="BC1989" i="9"/>
  <c r="AX1989" i="9"/>
  <c r="M1988" i="17" s="1"/>
  <c r="BB1989" i="9"/>
  <c r="O1988" i="17" s="1"/>
  <c r="AW1989" i="9"/>
  <c r="BA1989" i="9"/>
  <c r="N1988" i="17" s="1"/>
  <c r="AV1989" i="9"/>
  <c r="AZ1989" i="9"/>
  <c r="AY2298" i="9"/>
  <c r="BC2298" i="9"/>
  <c r="AX2298" i="9"/>
  <c r="M2297" i="17" s="1"/>
  <c r="BB2298" i="9"/>
  <c r="O2297" i="17" s="1"/>
  <c r="AW2298" i="9"/>
  <c r="BA2298" i="9"/>
  <c r="N2297" i="17" s="1"/>
  <c r="AV2298" i="9"/>
  <c r="AZ2298" i="9"/>
  <c r="AY2698" i="9"/>
  <c r="BC2698" i="9"/>
  <c r="AX2698" i="9"/>
  <c r="M2697" i="17" s="1"/>
  <c r="BB2698" i="9"/>
  <c r="O2697" i="17" s="1"/>
  <c r="AW2698" i="9"/>
  <c r="BA2698" i="9"/>
  <c r="N2697" i="17" s="1"/>
  <c r="AV2698" i="9"/>
  <c r="AZ2698" i="9"/>
  <c r="BA3378" i="9"/>
  <c r="N3377" i="17" s="1"/>
  <c r="BA3278" i="9"/>
  <c r="N3277" i="17" s="1"/>
  <c r="BA3178" i="9"/>
  <c r="N3177" i="17" s="1"/>
  <c r="BA3078" i="9"/>
  <c r="N3077" i="17" s="1"/>
  <c r="BA2978" i="9"/>
  <c r="N2977" i="17" s="1"/>
  <c r="BA2969" i="9"/>
  <c r="N2968" i="17" s="1"/>
  <c r="BA2968" i="9"/>
  <c r="N2967" i="17" s="1"/>
  <c r="BA2967" i="9"/>
  <c r="N2966" i="17" s="1"/>
  <c r="BA2966" i="9"/>
  <c r="N2965" i="17" s="1"/>
  <c r="BA2965" i="9"/>
  <c r="N2964" i="17" s="1"/>
  <c r="BA2964" i="9"/>
  <c r="N2963" i="17" s="1"/>
  <c r="BA2963" i="9"/>
  <c r="N2962" i="17" s="1"/>
  <c r="BA2962" i="9"/>
  <c r="N2961" i="17" s="1"/>
  <c r="BA2961" i="9"/>
  <c r="N2960" i="17" s="1"/>
  <c r="BA2960" i="9"/>
  <c r="N2959" i="17" s="1"/>
  <c r="AY2878" i="9"/>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M556" i="9"/>
  <c r="M557" i="9"/>
  <c r="M558" i="9"/>
  <c r="M559" i="9"/>
  <c r="M560" i="9"/>
  <c r="M561" i="9"/>
  <c r="M562" i="9"/>
  <c r="M563" i="9"/>
  <c r="M564" i="9"/>
  <c r="M565" i="9"/>
  <c r="M566" i="9"/>
  <c r="M567" i="9"/>
  <c r="M568" i="9"/>
  <c r="M569" i="9"/>
  <c r="M570" i="9"/>
  <c r="M571" i="9"/>
  <c r="M572" i="9"/>
  <c r="M573" i="9"/>
  <c r="M574" i="9"/>
  <c r="M575" i="9"/>
  <c r="M576" i="9"/>
  <c r="M577" i="9"/>
  <c r="M578" i="9"/>
  <c r="M579" i="9"/>
  <c r="M580" i="9"/>
  <c r="M581" i="9"/>
  <c r="M582" i="9"/>
  <c r="M583" i="9"/>
  <c r="M584" i="9"/>
  <c r="M585" i="9"/>
  <c r="M586" i="9"/>
  <c r="M587" i="9"/>
  <c r="M588" i="9"/>
  <c r="M589" i="9"/>
  <c r="M590" i="9"/>
  <c r="M591" i="9"/>
  <c r="M592" i="9"/>
  <c r="M593" i="9"/>
  <c r="M594" i="9"/>
  <c r="M595" i="9"/>
  <c r="M596" i="9"/>
  <c r="M597" i="9"/>
  <c r="M599" i="9"/>
  <c r="M600" i="9"/>
  <c r="M601" i="9"/>
  <c r="M602" i="9"/>
  <c r="M603" i="9"/>
  <c r="M604" i="9"/>
  <c r="M605" i="9"/>
  <c r="M606" i="9"/>
  <c r="M607" i="9"/>
  <c r="M608" i="9"/>
  <c r="M609" i="9"/>
  <c r="M610" i="9"/>
  <c r="M611" i="9"/>
  <c r="M612" i="9"/>
  <c r="M613" i="9"/>
  <c r="M614" i="9"/>
  <c r="M615" i="9"/>
  <c r="M616" i="9"/>
  <c r="M617" i="9"/>
  <c r="M618" i="9"/>
  <c r="M619" i="9"/>
  <c r="M620" i="9"/>
  <c r="M621" i="9"/>
  <c r="M622" i="9"/>
  <c r="M623" i="9"/>
  <c r="M624" i="9"/>
  <c r="M625" i="9"/>
  <c r="M626" i="9"/>
  <c r="M627" i="9"/>
  <c r="M628" i="9"/>
  <c r="M629" i="9"/>
  <c r="M630" i="9"/>
  <c r="M631" i="9"/>
  <c r="M632" i="9"/>
  <c r="M633" i="9"/>
  <c r="M634" i="9"/>
  <c r="M635" i="9"/>
  <c r="M636" i="9"/>
  <c r="M637" i="9"/>
  <c r="M638" i="9"/>
  <c r="M639" i="9"/>
  <c r="M640" i="9"/>
  <c r="M641" i="9"/>
  <c r="M642" i="9"/>
  <c r="M643" i="9"/>
  <c r="M644" i="9"/>
  <c r="M645" i="9"/>
  <c r="M646" i="9"/>
  <c r="M647" i="9"/>
  <c r="M648" i="9"/>
  <c r="M649" i="9"/>
  <c r="M650" i="9"/>
  <c r="M651" i="9"/>
  <c r="M652" i="9"/>
  <c r="M653" i="9"/>
  <c r="M654" i="9"/>
  <c r="M655" i="9"/>
  <c r="M656" i="9"/>
  <c r="M657" i="9"/>
  <c r="M658" i="9"/>
  <c r="M659" i="9"/>
  <c r="M660" i="9"/>
  <c r="M661" i="9"/>
  <c r="M662" i="9"/>
  <c r="M663" i="9"/>
  <c r="M664" i="9"/>
  <c r="M665" i="9"/>
  <c r="M666" i="9"/>
  <c r="M667" i="9"/>
  <c r="M668" i="9"/>
  <c r="M669" i="9"/>
  <c r="M670" i="9"/>
  <c r="M671" i="9"/>
  <c r="M672" i="9"/>
  <c r="M673" i="9"/>
  <c r="M674" i="9"/>
  <c r="M675" i="9"/>
  <c r="M676" i="9"/>
  <c r="M677" i="9"/>
  <c r="M678" i="9"/>
  <c r="M679" i="9"/>
  <c r="M680" i="9"/>
  <c r="M681" i="9"/>
  <c r="M682" i="9"/>
  <c r="M683" i="9"/>
  <c r="M684" i="9"/>
  <c r="M685" i="9"/>
  <c r="M686" i="9"/>
  <c r="M687" i="9"/>
  <c r="M688" i="9"/>
  <c r="M689" i="9"/>
  <c r="M690" i="9"/>
  <c r="M691" i="9"/>
  <c r="M692" i="9"/>
  <c r="M693" i="9"/>
  <c r="M694" i="9"/>
  <c r="M695" i="9"/>
  <c r="M696" i="9"/>
  <c r="M697" i="9"/>
  <c r="M699" i="9"/>
  <c r="M700" i="9"/>
  <c r="M701" i="9"/>
  <c r="M702" i="9"/>
  <c r="M703" i="9"/>
  <c r="M704" i="9"/>
  <c r="M705" i="9"/>
  <c r="M706" i="9"/>
  <c r="M707" i="9"/>
  <c r="M708" i="9"/>
  <c r="M709" i="9"/>
  <c r="M710" i="9"/>
  <c r="M711" i="9"/>
  <c r="M712" i="9"/>
  <c r="M713" i="9"/>
  <c r="M714" i="9"/>
  <c r="M715" i="9"/>
  <c r="M716" i="9"/>
  <c r="M717" i="9"/>
  <c r="M718" i="9"/>
  <c r="M719" i="9"/>
  <c r="M720" i="9"/>
  <c r="M721" i="9"/>
  <c r="M722" i="9"/>
  <c r="M723" i="9"/>
  <c r="M724" i="9"/>
  <c r="M725" i="9"/>
  <c r="M726" i="9"/>
  <c r="M727" i="9"/>
  <c r="M728" i="9"/>
  <c r="M729" i="9"/>
  <c r="M730" i="9"/>
  <c r="M731" i="9"/>
  <c r="M732" i="9"/>
  <c r="M733" i="9"/>
  <c r="M734" i="9"/>
  <c r="M735" i="9"/>
  <c r="M736" i="9"/>
  <c r="M737" i="9"/>
  <c r="M738" i="9"/>
  <c r="M739" i="9"/>
  <c r="M740" i="9"/>
  <c r="M741" i="9"/>
  <c r="M742" i="9"/>
  <c r="M743" i="9"/>
  <c r="M744" i="9"/>
  <c r="M745" i="9"/>
  <c r="M746" i="9"/>
  <c r="M747" i="9"/>
  <c r="M748" i="9"/>
  <c r="M749" i="9"/>
  <c r="M750" i="9"/>
  <c r="M751" i="9"/>
  <c r="M752" i="9"/>
  <c r="M753" i="9"/>
  <c r="M754" i="9"/>
  <c r="M755" i="9"/>
  <c r="M756" i="9"/>
  <c r="M757" i="9"/>
  <c r="M758" i="9"/>
  <c r="M759" i="9"/>
  <c r="M760" i="9"/>
  <c r="M761" i="9"/>
  <c r="M762" i="9"/>
  <c r="M763" i="9"/>
  <c r="M764" i="9"/>
  <c r="M765" i="9"/>
  <c r="M766" i="9"/>
  <c r="M767" i="9"/>
  <c r="M768" i="9"/>
  <c r="M769" i="9"/>
  <c r="M770" i="9"/>
  <c r="M771" i="9"/>
  <c r="M772" i="9"/>
  <c r="M773" i="9"/>
  <c r="M774" i="9"/>
  <c r="M775" i="9"/>
  <c r="M776" i="9"/>
  <c r="M777" i="9"/>
  <c r="M778" i="9"/>
  <c r="M779" i="9"/>
  <c r="M780" i="9"/>
  <c r="M781" i="9"/>
  <c r="M782" i="9"/>
  <c r="M783" i="9"/>
  <c r="M784" i="9"/>
  <c r="M785" i="9"/>
  <c r="M786" i="9"/>
  <c r="M787" i="9"/>
  <c r="M788" i="9"/>
  <c r="M789" i="9"/>
  <c r="M790" i="9"/>
  <c r="M791" i="9"/>
  <c r="M792" i="9"/>
  <c r="M793" i="9"/>
  <c r="M794" i="9"/>
  <c r="M795" i="9"/>
  <c r="M796" i="9"/>
  <c r="M797" i="9"/>
  <c r="M799" i="9"/>
  <c r="M800" i="9"/>
  <c r="M802" i="9"/>
  <c r="M803" i="9"/>
  <c r="M804" i="9"/>
  <c r="M805" i="9"/>
  <c r="M806" i="9"/>
  <c r="M807" i="9"/>
  <c r="M808" i="9"/>
  <c r="M809" i="9"/>
  <c r="M810" i="9"/>
  <c r="M811" i="9"/>
  <c r="M812" i="9"/>
  <c r="M813" i="9"/>
  <c r="M814" i="9"/>
  <c r="M815" i="9"/>
  <c r="M816" i="9"/>
  <c r="M817" i="9"/>
  <c r="M818" i="9"/>
  <c r="M819" i="9"/>
  <c r="M820" i="9"/>
  <c r="M821" i="9"/>
  <c r="M822" i="9"/>
  <c r="M823" i="9"/>
  <c r="M824" i="9"/>
  <c r="M825" i="9"/>
  <c r="M826" i="9"/>
  <c r="M827" i="9"/>
  <c r="M828" i="9"/>
  <c r="M829" i="9"/>
  <c r="M830" i="9"/>
  <c r="M831" i="9"/>
  <c r="M832" i="9"/>
  <c r="M833" i="9"/>
  <c r="M834" i="9"/>
  <c r="M835" i="9"/>
  <c r="M836" i="9"/>
  <c r="M837" i="9"/>
  <c r="M838" i="9"/>
  <c r="M839" i="9"/>
  <c r="M840" i="9"/>
  <c r="M841" i="9"/>
  <c r="M842" i="9"/>
  <c r="M843" i="9"/>
  <c r="M844" i="9"/>
  <c r="M845" i="9"/>
  <c r="M846" i="9"/>
  <c r="M847" i="9"/>
  <c r="M848" i="9"/>
  <c r="M849" i="9"/>
  <c r="M850" i="9"/>
  <c r="M851" i="9"/>
  <c r="M852" i="9"/>
  <c r="M853" i="9"/>
  <c r="M854" i="9"/>
  <c r="M855" i="9"/>
  <c r="M856" i="9"/>
  <c r="M857" i="9"/>
  <c r="M858" i="9"/>
  <c r="M859" i="9"/>
  <c r="M860" i="9"/>
  <c r="M861" i="9"/>
  <c r="M862" i="9"/>
  <c r="M863" i="9"/>
  <c r="M864" i="9"/>
  <c r="M865" i="9"/>
  <c r="M866" i="9"/>
  <c r="M867" i="9"/>
  <c r="M868" i="9"/>
  <c r="M869" i="9"/>
  <c r="M870" i="9"/>
  <c r="M871" i="9"/>
  <c r="M872" i="9"/>
  <c r="M873" i="9"/>
  <c r="M874" i="9"/>
  <c r="M875" i="9"/>
  <c r="M876" i="9"/>
  <c r="M877" i="9"/>
  <c r="M878" i="9"/>
  <c r="M879" i="9"/>
  <c r="M880" i="9"/>
  <c r="M881" i="9"/>
  <c r="M882" i="9"/>
  <c r="M883" i="9"/>
  <c r="M884" i="9"/>
  <c r="M885" i="9"/>
  <c r="M886" i="9"/>
  <c r="M887" i="9"/>
  <c r="M888" i="9"/>
  <c r="M889" i="9"/>
  <c r="M890" i="9"/>
  <c r="M891" i="9"/>
  <c r="M892" i="9"/>
  <c r="M893" i="9"/>
  <c r="M894" i="9"/>
  <c r="M895" i="9"/>
  <c r="M896" i="9"/>
  <c r="M897" i="9"/>
  <c r="M899" i="9"/>
  <c r="M900" i="9"/>
  <c r="M901" i="9"/>
  <c r="M902" i="9"/>
  <c r="M903" i="9"/>
  <c r="M904" i="9"/>
  <c r="M905" i="9"/>
  <c r="M906" i="9"/>
  <c r="M907" i="9"/>
  <c r="M908" i="9"/>
  <c r="M909" i="9"/>
  <c r="M910" i="9"/>
  <c r="M911" i="9"/>
  <c r="M912" i="9"/>
  <c r="M913" i="9"/>
  <c r="M914" i="9"/>
  <c r="M915" i="9"/>
  <c r="M916" i="9"/>
  <c r="M917" i="9"/>
  <c r="M918" i="9"/>
  <c r="M919" i="9"/>
  <c r="M920" i="9"/>
  <c r="M921" i="9"/>
  <c r="M922" i="9"/>
  <c r="M923" i="9"/>
  <c r="M924" i="9"/>
  <c r="M925" i="9"/>
  <c r="M926" i="9"/>
  <c r="M927" i="9"/>
  <c r="M928" i="9"/>
  <c r="M929" i="9"/>
  <c r="M930" i="9"/>
  <c r="M931" i="9"/>
  <c r="M932" i="9"/>
  <c r="M933" i="9"/>
  <c r="M934" i="9"/>
  <c r="M935" i="9"/>
  <c r="M936" i="9"/>
  <c r="M937" i="9"/>
  <c r="M938" i="9"/>
  <c r="M939" i="9"/>
  <c r="M940" i="9"/>
  <c r="M941" i="9"/>
  <c r="M942" i="9"/>
  <c r="M943" i="9"/>
  <c r="M944" i="9"/>
  <c r="M945" i="9"/>
  <c r="M946" i="9"/>
  <c r="M947" i="9"/>
  <c r="M948" i="9"/>
  <c r="M949" i="9"/>
  <c r="M950" i="9"/>
  <c r="M951" i="9"/>
  <c r="M952" i="9"/>
  <c r="M953" i="9"/>
  <c r="M954" i="9"/>
  <c r="M955" i="9"/>
  <c r="M956" i="9"/>
  <c r="M957" i="9"/>
  <c r="M958" i="9"/>
  <c r="M959" i="9"/>
  <c r="M960" i="9"/>
  <c r="M961" i="9"/>
  <c r="M962" i="9"/>
  <c r="M963" i="9"/>
  <c r="M964" i="9"/>
  <c r="M965" i="9"/>
  <c r="M966" i="9"/>
  <c r="M967" i="9"/>
  <c r="M968" i="9"/>
  <c r="M969" i="9"/>
  <c r="M970" i="9"/>
  <c r="M971" i="9"/>
  <c r="M972" i="9"/>
  <c r="M973" i="9"/>
  <c r="M974" i="9"/>
  <c r="M975" i="9"/>
  <c r="M976" i="9"/>
  <c r="M977" i="9"/>
  <c r="M978" i="9"/>
  <c r="M979" i="9"/>
  <c r="M990" i="9"/>
  <c r="M991" i="9"/>
  <c r="M992" i="9"/>
  <c r="M993" i="9"/>
  <c r="M994" i="9"/>
  <c r="M995" i="9"/>
  <c r="M996" i="9"/>
  <c r="M997" i="9"/>
  <c r="M999" i="9"/>
  <c r="M1000" i="9"/>
  <c r="M1001" i="9"/>
  <c r="M1002" i="9"/>
  <c r="M1003" i="9"/>
  <c r="M1004" i="9"/>
  <c r="M1005" i="9"/>
  <c r="M1006" i="9"/>
  <c r="M1007" i="9"/>
  <c r="M1008" i="9"/>
  <c r="M1009" i="9"/>
  <c r="M1010" i="9"/>
  <c r="M1011" i="9"/>
  <c r="M1012" i="9"/>
  <c r="M1013" i="9"/>
  <c r="M1014" i="9"/>
  <c r="M1015" i="9"/>
  <c r="M1016" i="9"/>
  <c r="M1017" i="9"/>
  <c r="M1018" i="9"/>
  <c r="M1019" i="9"/>
  <c r="M1020" i="9"/>
  <c r="M1021" i="9"/>
  <c r="M1022" i="9"/>
  <c r="M1023" i="9"/>
  <c r="M1024" i="9"/>
  <c r="M1025" i="9"/>
  <c r="M1026" i="9"/>
  <c r="M1027" i="9"/>
  <c r="M1028" i="9"/>
  <c r="M1029" i="9"/>
  <c r="M1030" i="9"/>
  <c r="M1031" i="9"/>
  <c r="M1032" i="9"/>
  <c r="M1033" i="9"/>
  <c r="M1034" i="9"/>
  <c r="M1035" i="9"/>
  <c r="M1036" i="9"/>
  <c r="M1037" i="9"/>
  <c r="M1038" i="9"/>
  <c r="M1039" i="9"/>
  <c r="M1040" i="9"/>
  <c r="M1041" i="9"/>
  <c r="M1042" i="9"/>
  <c r="M1043" i="9"/>
  <c r="M1044" i="9"/>
  <c r="M1045" i="9"/>
  <c r="M1046" i="9"/>
  <c r="M1047" i="9"/>
  <c r="M1048" i="9"/>
  <c r="M1049" i="9"/>
  <c r="M1050" i="9"/>
  <c r="M1051" i="9"/>
  <c r="M1052" i="9"/>
  <c r="M1053" i="9"/>
  <c r="M1054" i="9"/>
  <c r="M1055" i="9"/>
  <c r="M1056" i="9"/>
  <c r="M1057" i="9"/>
  <c r="M1058" i="9"/>
  <c r="M1059" i="9"/>
  <c r="M1060" i="9"/>
  <c r="M1061" i="9"/>
  <c r="M1062" i="9"/>
  <c r="M1063" i="9"/>
  <c r="M1064" i="9"/>
  <c r="M1065" i="9"/>
  <c r="M1066" i="9"/>
  <c r="M1067" i="9"/>
  <c r="M1068" i="9"/>
  <c r="M1069" i="9"/>
  <c r="M1070" i="9"/>
  <c r="M1071" i="9"/>
  <c r="M1072" i="9"/>
  <c r="M1073" i="9"/>
  <c r="M1074" i="9"/>
  <c r="M1075" i="9"/>
  <c r="M1076" i="9"/>
  <c r="M1077" i="9"/>
  <c r="M1078" i="9"/>
  <c r="M1079" i="9"/>
  <c r="M1080" i="9"/>
  <c r="M1081" i="9"/>
  <c r="M1082" i="9"/>
  <c r="M1083" i="9"/>
  <c r="M1084" i="9"/>
  <c r="M1085" i="9"/>
  <c r="M1086" i="9"/>
  <c r="M1087" i="9"/>
  <c r="M1088" i="9"/>
  <c r="M1089" i="9"/>
  <c r="M1090" i="9"/>
  <c r="M1091" i="9"/>
  <c r="M1092" i="9"/>
  <c r="M1093" i="9"/>
  <c r="M1094" i="9"/>
  <c r="AV1094" i="9" s="1"/>
  <c r="M1095" i="9"/>
  <c r="M1096" i="9"/>
  <c r="M1097" i="9"/>
  <c r="M1099" i="9"/>
  <c r="M1100" i="9"/>
  <c r="M1101" i="9"/>
  <c r="M1102" i="9"/>
  <c r="M1103" i="9"/>
  <c r="M1104" i="9"/>
  <c r="M1105" i="9"/>
  <c r="M1106" i="9"/>
  <c r="M1107" i="9"/>
  <c r="M1108" i="9"/>
  <c r="M1109" i="9"/>
  <c r="M1110" i="9"/>
  <c r="M1111" i="9"/>
  <c r="M1112" i="9"/>
  <c r="M1113" i="9"/>
  <c r="M1114" i="9"/>
  <c r="M1115" i="9"/>
  <c r="M1116" i="9"/>
  <c r="M1117" i="9"/>
  <c r="M1118" i="9"/>
  <c r="M1119" i="9"/>
  <c r="M1120" i="9"/>
  <c r="M1121" i="9"/>
  <c r="M1122" i="9"/>
  <c r="M1123" i="9"/>
  <c r="M1124" i="9"/>
  <c r="M1125" i="9"/>
  <c r="M1126" i="9"/>
  <c r="M1127" i="9"/>
  <c r="M1128" i="9"/>
  <c r="M1129" i="9"/>
  <c r="M1130" i="9"/>
  <c r="M1131" i="9"/>
  <c r="M1132" i="9"/>
  <c r="M1133" i="9"/>
  <c r="M1134" i="9"/>
  <c r="M1135" i="9"/>
  <c r="M1136" i="9"/>
  <c r="M1137" i="9"/>
  <c r="M1138" i="9"/>
  <c r="M1139" i="9"/>
  <c r="M1140" i="9"/>
  <c r="M1141" i="9"/>
  <c r="M1142" i="9"/>
  <c r="M1143" i="9"/>
  <c r="M1144" i="9"/>
  <c r="M1145" i="9"/>
  <c r="M1146" i="9"/>
  <c r="M1147" i="9"/>
  <c r="M1148" i="9"/>
  <c r="M1149" i="9"/>
  <c r="M1150" i="9"/>
  <c r="M1151" i="9"/>
  <c r="M1152" i="9"/>
  <c r="M1153" i="9"/>
  <c r="M1154" i="9"/>
  <c r="M1155" i="9"/>
  <c r="M1156" i="9"/>
  <c r="M1157" i="9"/>
  <c r="M1158" i="9"/>
  <c r="M1159" i="9"/>
  <c r="M1160" i="9"/>
  <c r="M1161" i="9"/>
  <c r="M1162" i="9"/>
  <c r="M1163" i="9"/>
  <c r="M1164" i="9"/>
  <c r="M1165" i="9"/>
  <c r="M1166" i="9"/>
  <c r="M1167" i="9"/>
  <c r="M1168" i="9"/>
  <c r="M1169" i="9"/>
  <c r="M1170" i="9"/>
  <c r="M1171" i="9"/>
  <c r="M1172" i="9"/>
  <c r="M1173" i="9"/>
  <c r="M1174" i="9"/>
  <c r="M1175" i="9"/>
  <c r="M1176" i="9"/>
  <c r="M1177" i="9"/>
  <c r="M1178" i="9"/>
  <c r="M1179" i="9"/>
  <c r="M1180" i="9"/>
  <c r="M1181" i="9"/>
  <c r="M1182" i="9"/>
  <c r="M1183" i="9"/>
  <c r="M1184" i="9"/>
  <c r="M1185" i="9"/>
  <c r="M1186" i="9"/>
  <c r="M1187" i="9"/>
  <c r="M1188" i="9"/>
  <c r="M1189" i="9"/>
  <c r="M1190" i="9"/>
  <c r="M1191" i="9"/>
  <c r="M1192" i="9"/>
  <c r="M1193" i="9"/>
  <c r="M1194" i="9"/>
  <c r="M1195" i="9"/>
  <c r="M1196" i="9"/>
  <c r="M1197" i="9"/>
  <c r="M1199" i="9"/>
  <c r="M1200" i="9"/>
  <c r="M1201" i="9"/>
  <c r="M1202" i="9"/>
  <c r="M1203" i="9"/>
  <c r="M1204" i="9"/>
  <c r="M1205" i="9"/>
  <c r="M1206" i="9"/>
  <c r="M1207" i="9"/>
  <c r="M1208" i="9"/>
  <c r="M1209" i="9"/>
  <c r="M1210" i="9"/>
  <c r="M1211" i="9"/>
  <c r="M1212" i="9"/>
  <c r="M1213" i="9"/>
  <c r="M1214" i="9"/>
  <c r="M1215" i="9"/>
  <c r="M1216" i="9"/>
  <c r="M1217" i="9"/>
  <c r="M1218" i="9"/>
  <c r="M1219" i="9"/>
  <c r="M1220" i="9"/>
  <c r="M1221" i="9"/>
  <c r="M1222" i="9"/>
  <c r="M1223" i="9"/>
  <c r="M1224" i="9"/>
  <c r="M1225" i="9"/>
  <c r="M1226" i="9"/>
  <c r="M1227" i="9"/>
  <c r="M1228" i="9"/>
  <c r="M1229" i="9"/>
  <c r="M1230" i="9"/>
  <c r="M1231" i="9"/>
  <c r="M1232" i="9"/>
  <c r="M1233" i="9"/>
  <c r="M1234" i="9"/>
  <c r="M1235" i="9"/>
  <c r="M1236" i="9"/>
  <c r="M1237" i="9"/>
  <c r="M1238" i="9"/>
  <c r="M1239" i="9"/>
  <c r="M1240" i="9"/>
  <c r="M1241" i="9"/>
  <c r="M1242" i="9"/>
  <c r="M1243" i="9"/>
  <c r="M1244" i="9"/>
  <c r="M1245" i="9"/>
  <c r="M1246" i="9"/>
  <c r="M1247" i="9"/>
  <c r="M1248" i="9"/>
  <c r="M1249" i="9"/>
  <c r="M1250" i="9"/>
  <c r="M1251" i="9"/>
  <c r="M1252" i="9"/>
  <c r="M1253" i="9"/>
  <c r="M1254" i="9"/>
  <c r="M1255" i="9"/>
  <c r="M1256" i="9"/>
  <c r="M1257" i="9"/>
  <c r="M1258" i="9"/>
  <c r="M1259" i="9"/>
  <c r="M1260" i="9"/>
  <c r="M1261" i="9"/>
  <c r="M1262" i="9"/>
  <c r="M1263" i="9"/>
  <c r="M1264" i="9"/>
  <c r="M1265" i="9"/>
  <c r="M1266" i="9"/>
  <c r="M1267" i="9"/>
  <c r="M1268" i="9"/>
  <c r="M1269" i="9"/>
  <c r="M1270" i="9"/>
  <c r="M1271" i="9"/>
  <c r="M1272" i="9"/>
  <c r="M1273" i="9"/>
  <c r="M1274" i="9"/>
  <c r="M1275" i="9"/>
  <c r="M1276" i="9"/>
  <c r="M1277" i="9"/>
  <c r="M1278" i="9"/>
  <c r="M1279" i="9"/>
  <c r="M1280" i="9"/>
  <c r="M1281" i="9"/>
  <c r="M1282" i="9"/>
  <c r="M1283" i="9"/>
  <c r="M1284" i="9"/>
  <c r="M1285" i="9"/>
  <c r="M1286" i="9"/>
  <c r="M1287" i="9"/>
  <c r="M1288" i="9"/>
  <c r="M1289" i="9"/>
  <c r="M1290" i="9"/>
  <c r="M1291" i="9"/>
  <c r="M1292" i="9"/>
  <c r="M1293" i="9"/>
  <c r="M1294" i="9"/>
  <c r="M1295" i="9"/>
  <c r="M1296" i="9"/>
  <c r="M1297" i="9"/>
  <c r="M1299" i="9"/>
  <c r="M1300" i="9"/>
  <c r="M1301" i="9"/>
  <c r="M1302" i="9"/>
  <c r="M1303" i="9"/>
  <c r="M1304" i="9"/>
  <c r="M1305" i="9"/>
  <c r="M1306" i="9"/>
  <c r="M1307" i="9"/>
  <c r="M1308" i="9"/>
  <c r="M1309" i="9"/>
  <c r="M1310" i="9"/>
  <c r="M1311" i="9"/>
  <c r="M1312" i="9"/>
  <c r="M1313" i="9"/>
  <c r="M1314" i="9"/>
  <c r="M1315" i="9"/>
  <c r="M1316" i="9"/>
  <c r="M1317" i="9"/>
  <c r="M1318" i="9"/>
  <c r="M1319" i="9"/>
  <c r="M1320" i="9"/>
  <c r="M1321" i="9"/>
  <c r="M1322" i="9"/>
  <c r="M1323" i="9"/>
  <c r="M1324" i="9"/>
  <c r="M1325" i="9"/>
  <c r="M1326" i="9"/>
  <c r="M1327" i="9"/>
  <c r="M1328" i="9"/>
  <c r="M1329" i="9"/>
  <c r="M1330" i="9"/>
  <c r="M1331" i="9"/>
  <c r="M1332" i="9"/>
  <c r="M1333" i="9"/>
  <c r="M1334" i="9"/>
  <c r="M1335" i="9"/>
  <c r="M1336" i="9"/>
  <c r="M1337" i="9"/>
  <c r="M1338" i="9"/>
  <c r="M1339" i="9"/>
  <c r="M1340" i="9"/>
  <c r="M1341" i="9"/>
  <c r="M1342" i="9"/>
  <c r="M1343" i="9"/>
  <c r="M1344" i="9"/>
  <c r="M1345" i="9"/>
  <c r="M1346" i="9"/>
  <c r="M1347" i="9"/>
  <c r="M1348" i="9"/>
  <c r="M1349" i="9"/>
  <c r="M1350" i="9"/>
  <c r="M1351" i="9"/>
  <c r="M1352" i="9"/>
  <c r="M1353" i="9"/>
  <c r="M1354" i="9"/>
  <c r="M1355" i="9"/>
  <c r="M1356" i="9"/>
  <c r="M1357" i="9"/>
  <c r="M1358" i="9"/>
  <c r="M1359" i="9"/>
  <c r="M1360" i="9"/>
  <c r="M1361" i="9"/>
  <c r="M1362" i="9"/>
  <c r="M1363" i="9"/>
  <c r="M1364" i="9"/>
  <c r="M1365" i="9"/>
  <c r="M1366" i="9"/>
  <c r="M1367" i="9"/>
  <c r="M1368" i="9"/>
  <c r="M1369" i="9"/>
  <c r="M1370" i="9"/>
  <c r="M1371" i="9"/>
  <c r="M1372" i="9"/>
  <c r="M1373" i="9"/>
  <c r="M1374" i="9"/>
  <c r="M1375" i="9"/>
  <c r="M1376" i="9"/>
  <c r="M1377" i="9"/>
  <c r="M1378" i="9"/>
  <c r="M1379" i="9"/>
  <c r="M1380" i="9"/>
  <c r="M1381" i="9"/>
  <c r="M1382" i="9"/>
  <c r="M1383" i="9"/>
  <c r="M1384" i="9"/>
  <c r="M1385" i="9"/>
  <c r="M1386" i="9"/>
  <c r="M1387" i="9"/>
  <c r="M1388" i="9"/>
  <c r="M1389" i="9"/>
  <c r="M1390" i="9"/>
  <c r="M1391" i="9"/>
  <c r="M1392" i="9"/>
  <c r="M1393" i="9"/>
  <c r="M1394" i="9"/>
  <c r="M1395" i="9"/>
  <c r="M1396" i="9"/>
  <c r="M1397" i="9"/>
  <c r="M1399" i="9"/>
  <c r="M1400" i="9"/>
  <c r="M1401" i="9"/>
  <c r="M1402" i="9"/>
  <c r="M1403" i="9"/>
  <c r="M1404" i="9"/>
  <c r="M1405" i="9"/>
  <c r="M1406" i="9"/>
  <c r="M1407" i="9"/>
  <c r="M1408" i="9"/>
  <c r="M1409" i="9"/>
  <c r="M1410" i="9"/>
  <c r="M1411" i="9"/>
  <c r="M1412" i="9"/>
  <c r="M1413" i="9"/>
  <c r="M1414" i="9"/>
  <c r="M1415" i="9"/>
  <c r="M1416" i="9"/>
  <c r="M1417" i="9"/>
  <c r="M1418" i="9"/>
  <c r="M1419" i="9"/>
  <c r="M1420" i="9"/>
  <c r="M1421" i="9"/>
  <c r="M1422" i="9"/>
  <c r="M1423" i="9"/>
  <c r="M1424" i="9"/>
  <c r="M1425" i="9"/>
  <c r="M1426" i="9"/>
  <c r="M1427" i="9"/>
  <c r="M1428" i="9"/>
  <c r="M1429" i="9"/>
  <c r="M1430" i="9"/>
  <c r="M1431" i="9"/>
  <c r="M1432" i="9"/>
  <c r="M1433" i="9"/>
  <c r="M1434" i="9"/>
  <c r="M1435" i="9"/>
  <c r="M1436" i="9"/>
  <c r="M1437" i="9"/>
  <c r="M1438" i="9"/>
  <c r="M1439" i="9"/>
  <c r="M1440" i="9"/>
  <c r="M1441" i="9"/>
  <c r="M1442" i="9"/>
  <c r="M1443" i="9"/>
  <c r="M1444" i="9"/>
  <c r="M1445" i="9"/>
  <c r="M1446" i="9"/>
  <c r="M1447" i="9"/>
  <c r="M1448" i="9"/>
  <c r="M1449" i="9"/>
  <c r="M1450" i="9"/>
  <c r="M1451" i="9"/>
  <c r="M1452" i="9"/>
  <c r="M1453" i="9"/>
  <c r="M1454" i="9"/>
  <c r="M1455" i="9"/>
  <c r="M1456" i="9"/>
  <c r="M1457" i="9"/>
  <c r="M1458" i="9"/>
  <c r="M1459" i="9"/>
  <c r="M1460" i="9"/>
  <c r="M1461" i="9"/>
  <c r="M1462" i="9"/>
  <c r="M1463" i="9"/>
  <c r="M1464" i="9"/>
  <c r="M1465" i="9"/>
  <c r="M1466" i="9"/>
  <c r="M1467" i="9"/>
  <c r="M1468" i="9"/>
  <c r="M1469" i="9"/>
  <c r="M1470" i="9"/>
  <c r="M1471" i="9"/>
  <c r="M1472" i="9"/>
  <c r="M1473" i="9"/>
  <c r="M1474" i="9"/>
  <c r="M1475" i="9"/>
  <c r="M1476" i="9"/>
  <c r="M1477" i="9"/>
  <c r="M1478" i="9"/>
  <c r="M1479" i="9"/>
  <c r="M1480" i="9"/>
  <c r="M1481" i="9"/>
  <c r="M1482" i="9"/>
  <c r="M1483" i="9"/>
  <c r="M1484" i="9"/>
  <c r="M1485" i="9"/>
  <c r="M1486" i="9"/>
  <c r="M1487" i="9"/>
  <c r="M1488" i="9"/>
  <c r="M1489" i="9"/>
  <c r="M1490" i="9"/>
  <c r="M1491" i="9"/>
  <c r="M1492" i="9"/>
  <c r="M1493" i="9"/>
  <c r="M1494" i="9"/>
  <c r="M1495" i="9"/>
  <c r="M1496" i="9"/>
  <c r="M1497" i="9"/>
  <c r="M1499" i="9"/>
  <c r="M1500" i="9"/>
  <c r="M1501" i="9"/>
  <c r="M1502" i="9"/>
  <c r="M1503" i="9"/>
  <c r="M1504" i="9"/>
  <c r="M1505" i="9"/>
  <c r="M1506" i="9"/>
  <c r="M1507" i="9"/>
  <c r="M1508" i="9"/>
  <c r="M1509" i="9"/>
  <c r="M1510" i="9"/>
  <c r="M1511" i="9"/>
  <c r="M1512" i="9"/>
  <c r="M1513" i="9"/>
  <c r="M1514" i="9"/>
  <c r="M1515" i="9"/>
  <c r="M1516" i="9"/>
  <c r="M1517" i="9"/>
  <c r="M1518" i="9"/>
  <c r="M1519" i="9"/>
  <c r="M1520" i="9"/>
  <c r="M1521" i="9"/>
  <c r="M1522" i="9"/>
  <c r="M1523" i="9"/>
  <c r="M1524" i="9"/>
  <c r="M1525" i="9"/>
  <c r="M1526" i="9"/>
  <c r="M1527" i="9"/>
  <c r="M1528" i="9"/>
  <c r="M1529" i="9"/>
  <c r="M1530" i="9"/>
  <c r="M1531" i="9"/>
  <c r="M1532" i="9"/>
  <c r="M1533" i="9"/>
  <c r="M1534" i="9"/>
  <c r="M1535" i="9"/>
  <c r="M1536" i="9"/>
  <c r="M1537" i="9"/>
  <c r="M1538" i="9"/>
  <c r="M1539" i="9"/>
  <c r="M1540" i="9"/>
  <c r="M1541" i="9"/>
  <c r="M1542" i="9"/>
  <c r="M1543" i="9"/>
  <c r="M1544" i="9"/>
  <c r="M1545" i="9"/>
  <c r="M1546" i="9"/>
  <c r="M1547" i="9"/>
  <c r="M1548" i="9"/>
  <c r="M1549" i="9"/>
  <c r="M1550" i="9"/>
  <c r="M1551" i="9"/>
  <c r="M1552" i="9"/>
  <c r="M1553" i="9"/>
  <c r="M1554" i="9"/>
  <c r="M1555" i="9"/>
  <c r="M1556" i="9"/>
  <c r="M1557" i="9"/>
  <c r="M1558" i="9"/>
  <c r="M1559" i="9"/>
  <c r="M1560" i="9"/>
  <c r="M1561" i="9"/>
  <c r="M1562" i="9"/>
  <c r="M1563" i="9"/>
  <c r="M1564" i="9"/>
  <c r="M1565" i="9"/>
  <c r="M1566" i="9"/>
  <c r="M1567" i="9"/>
  <c r="M1568" i="9"/>
  <c r="M1569" i="9"/>
  <c r="M1570" i="9"/>
  <c r="M1571" i="9"/>
  <c r="M1572" i="9"/>
  <c r="M1573" i="9"/>
  <c r="M1574" i="9"/>
  <c r="M1575" i="9"/>
  <c r="M1576" i="9"/>
  <c r="M1577" i="9"/>
  <c r="M1578" i="9"/>
  <c r="M1579" i="9"/>
  <c r="M1580" i="9"/>
  <c r="M1581" i="9"/>
  <c r="M1582" i="9"/>
  <c r="M1583" i="9"/>
  <c r="M1584" i="9"/>
  <c r="M1585" i="9"/>
  <c r="M1586" i="9"/>
  <c r="M1587" i="9"/>
  <c r="M1588" i="9"/>
  <c r="M1589" i="9"/>
  <c r="M1590" i="9"/>
  <c r="M1591" i="9"/>
  <c r="M1592" i="9"/>
  <c r="M1593" i="9"/>
  <c r="M1594" i="9"/>
  <c r="M1595" i="9"/>
  <c r="M1596" i="9"/>
  <c r="M1597" i="9"/>
  <c r="M1599" i="9"/>
  <c r="M1600" i="9"/>
  <c r="M1601" i="9"/>
  <c r="M1602" i="9"/>
  <c r="M1603" i="9"/>
  <c r="M1604" i="9"/>
  <c r="M1605" i="9"/>
  <c r="M1606" i="9"/>
  <c r="M1607" i="9"/>
  <c r="M1608" i="9"/>
  <c r="M1609" i="9"/>
  <c r="M1610" i="9"/>
  <c r="M1611" i="9"/>
  <c r="M1612" i="9"/>
  <c r="M1613" i="9"/>
  <c r="M1614" i="9"/>
  <c r="M1615" i="9"/>
  <c r="M1616" i="9"/>
  <c r="M1617" i="9"/>
  <c r="M1618" i="9"/>
  <c r="M1619" i="9"/>
  <c r="M1620" i="9"/>
  <c r="M1621" i="9"/>
  <c r="M1622" i="9"/>
  <c r="M1623" i="9"/>
  <c r="M1624" i="9"/>
  <c r="M1625" i="9"/>
  <c r="M1626" i="9"/>
  <c r="M1627" i="9"/>
  <c r="M1628" i="9"/>
  <c r="M1629" i="9"/>
  <c r="M1630" i="9"/>
  <c r="M1631" i="9"/>
  <c r="M1632" i="9"/>
  <c r="M1633" i="9"/>
  <c r="M1634" i="9"/>
  <c r="M1635" i="9"/>
  <c r="M1636" i="9"/>
  <c r="M1637" i="9"/>
  <c r="M1638" i="9"/>
  <c r="M1639" i="9"/>
  <c r="M1640" i="9"/>
  <c r="M1641" i="9"/>
  <c r="M1642" i="9"/>
  <c r="M1643" i="9"/>
  <c r="M1644" i="9"/>
  <c r="M1645" i="9"/>
  <c r="M1646" i="9"/>
  <c r="M1647" i="9"/>
  <c r="M1648" i="9"/>
  <c r="M1649" i="9"/>
  <c r="M1650" i="9"/>
  <c r="M1651" i="9"/>
  <c r="M1652" i="9"/>
  <c r="M1653" i="9"/>
  <c r="M1654" i="9"/>
  <c r="M1655" i="9"/>
  <c r="M1656" i="9"/>
  <c r="M1657" i="9"/>
  <c r="M1658" i="9"/>
  <c r="M1659" i="9"/>
  <c r="M1660" i="9"/>
  <c r="M1661" i="9"/>
  <c r="M1662" i="9"/>
  <c r="M1663" i="9"/>
  <c r="M1664" i="9"/>
  <c r="M1665" i="9"/>
  <c r="M1666" i="9"/>
  <c r="M1667" i="9"/>
  <c r="M1668" i="9"/>
  <c r="M1669" i="9"/>
  <c r="M1670" i="9"/>
  <c r="M1671" i="9"/>
  <c r="M1672" i="9"/>
  <c r="M1673" i="9"/>
  <c r="M1674" i="9"/>
  <c r="M1675" i="9"/>
  <c r="M1676" i="9"/>
  <c r="M1677" i="9"/>
  <c r="M1678" i="9"/>
  <c r="M1679" i="9"/>
  <c r="M1680" i="9"/>
  <c r="M1681" i="9"/>
  <c r="M1682" i="9"/>
  <c r="M1683" i="9"/>
  <c r="M1684" i="9"/>
  <c r="M1685" i="9"/>
  <c r="M1686" i="9"/>
  <c r="M1687" i="9"/>
  <c r="M1688" i="9"/>
  <c r="M1689" i="9"/>
  <c r="M1690" i="9"/>
  <c r="M1691" i="9"/>
  <c r="M1692" i="9"/>
  <c r="M1693" i="9"/>
  <c r="M1694" i="9"/>
  <c r="M1695" i="9"/>
  <c r="M1696" i="9"/>
  <c r="M1697" i="9"/>
  <c r="M1699" i="9"/>
  <c r="M1700" i="9"/>
  <c r="M1701" i="9"/>
  <c r="M1702" i="9"/>
  <c r="M1703" i="9"/>
  <c r="M1704" i="9"/>
  <c r="M1705" i="9"/>
  <c r="M1706" i="9"/>
  <c r="M1707" i="9"/>
  <c r="M1708" i="9"/>
  <c r="M1709" i="9"/>
  <c r="M1710" i="9"/>
  <c r="M1711" i="9"/>
  <c r="M1712" i="9"/>
  <c r="M1713" i="9"/>
  <c r="M1714" i="9"/>
  <c r="M1715" i="9"/>
  <c r="M1716" i="9"/>
  <c r="M1717" i="9"/>
  <c r="M1718" i="9"/>
  <c r="M1719" i="9"/>
  <c r="M1720" i="9"/>
  <c r="M1721" i="9"/>
  <c r="M1722" i="9"/>
  <c r="M1723" i="9"/>
  <c r="M1724" i="9"/>
  <c r="M1725" i="9"/>
  <c r="M1726" i="9"/>
  <c r="M1727" i="9"/>
  <c r="M1728" i="9"/>
  <c r="M1729" i="9"/>
  <c r="M1730" i="9"/>
  <c r="M1731" i="9"/>
  <c r="M1732" i="9"/>
  <c r="M1733" i="9"/>
  <c r="M1734" i="9"/>
  <c r="M1735" i="9"/>
  <c r="M1736" i="9"/>
  <c r="M1737" i="9"/>
  <c r="M1738" i="9"/>
  <c r="M1739" i="9"/>
  <c r="M1740" i="9"/>
  <c r="M1741" i="9"/>
  <c r="M1742" i="9"/>
  <c r="M1743" i="9"/>
  <c r="M1744" i="9"/>
  <c r="M1745" i="9"/>
  <c r="M1746" i="9"/>
  <c r="M1747" i="9"/>
  <c r="M1748" i="9"/>
  <c r="M1749" i="9"/>
  <c r="M1750" i="9"/>
  <c r="M1751" i="9"/>
  <c r="M1752" i="9"/>
  <c r="M1753" i="9"/>
  <c r="M1754" i="9"/>
  <c r="M1755" i="9"/>
  <c r="M1756" i="9"/>
  <c r="M1757" i="9"/>
  <c r="M1758" i="9"/>
  <c r="M1759" i="9"/>
  <c r="M1760" i="9"/>
  <c r="M1761" i="9"/>
  <c r="M1762" i="9"/>
  <c r="M1763" i="9"/>
  <c r="M1764" i="9"/>
  <c r="M1765" i="9"/>
  <c r="M1766" i="9"/>
  <c r="M1767" i="9"/>
  <c r="M1768" i="9"/>
  <c r="M1769" i="9"/>
  <c r="M1770" i="9"/>
  <c r="M1771" i="9"/>
  <c r="M1772" i="9"/>
  <c r="M1773" i="9"/>
  <c r="M1774" i="9"/>
  <c r="M1775" i="9"/>
  <c r="M1776" i="9"/>
  <c r="M1777" i="9"/>
  <c r="M1778" i="9"/>
  <c r="M1779" i="9"/>
  <c r="M1780" i="9"/>
  <c r="M1781" i="9"/>
  <c r="M1782" i="9"/>
  <c r="M1783" i="9"/>
  <c r="M1784" i="9"/>
  <c r="M1785" i="9"/>
  <c r="M1786" i="9"/>
  <c r="M1787" i="9"/>
  <c r="M1788" i="9"/>
  <c r="M1789" i="9"/>
  <c r="M1790" i="9"/>
  <c r="M1791" i="9"/>
  <c r="M1792" i="9"/>
  <c r="M1793" i="9"/>
  <c r="M1794" i="9"/>
  <c r="M1795" i="9"/>
  <c r="M1796" i="9"/>
  <c r="M1797" i="9"/>
  <c r="M1799" i="9"/>
  <c r="M1800" i="9"/>
  <c r="M1801" i="9"/>
  <c r="M1802" i="9"/>
  <c r="M1803" i="9"/>
  <c r="M1804" i="9"/>
  <c r="M1805" i="9"/>
  <c r="M1806" i="9"/>
  <c r="M1807" i="9"/>
  <c r="M1808" i="9"/>
  <c r="M1809" i="9"/>
  <c r="M1810" i="9"/>
  <c r="M1811" i="9"/>
  <c r="M1812" i="9"/>
  <c r="M1813" i="9"/>
  <c r="M1814" i="9"/>
  <c r="M1815" i="9"/>
  <c r="M1816" i="9"/>
  <c r="M1817" i="9"/>
  <c r="M1818" i="9"/>
  <c r="M1819" i="9"/>
  <c r="M1820" i="9"/>
  <c r="M1821" i="9"/>
  <c r="M1822" i="9"/>
  <c r="M1823" i="9"/>
  <c r="M1824" i="9"/>
  <c r="M1825" i="9"/>
  <c r="M1826" i="9"/>
  <c r="M1827" i="9"/>
  <c r="M1828" i="9"/>
  <c r="M1829" i="9"/>
  <c r="M1830" i="9"/>
  <c r="M1831" i="9"/>
  <c r="M1832" i="9"/>
  <c r="M1833" i="9"/>
  <c r="M1834" i="9"/>
  <c r="M1835" i="9"/>
  <c r="M1836" i="9"/>
  <c r="M1837" i="9"/>
  <c r="M1838" i="9"/>
  <c r="M1839" i="9"/>
  <c r="M1840" i="9"/>
  <c r="M1841" i="9"/>
  <c r="M1842" i="9"/>
  <c r="M1843" i="9"/>
  <c r="M1844" i="9"/>
  <c r="M1845" i="9"/>
  <c r="M1846" i="9"/>
  <c r="M1847" i="9"/>
  <c r="M1848" i="9"/>
  <c r="M1849" i="9"/>
  <c r="M1850" i="9"/>
  <c r="M1851" i="9"/>
  <c r="M1852" i="9"/>
  <c r="M1853" i="9"/>
  <c r="M1854" i="9"/>
  <c r="M1855" i="9"/>
  <c r="M1856" i="9"/>
  <c r="M1857" i="9"/>
  <c r="M1858" i="9"/>
  <c r="M1859" i="9"/>
  <c r="M1860" i="9"/>
  <c r="M1861" i="9"/>
  <c r="M1862" i="9"/>
  <c r="M1863" i="9"/>
  <c r="M1864" i="9"/>
  <c r="M1865" i="9"/>
  <c r="M1866" i="9"/>
  <c r="M1867" i="9"/>
  <c r="M1868" i="9"/>
  <c r="M1869" i="9"/>
  <c r="M1870" i="9"/>
  <c r="M1871" i="9"/>
  <c r="M1872" i="9"/>
  <c r="M1873" i="9"/>
  <c r="M1874" i="9"/>
  <c r="M1875" i="9"/>
  <c r="M1876" i="9"/>
  <c r="M1877" i="9"/>
  <c r="M1878" i="9"/>
  <c r="M1879" i="9"/>
  <c r="M1880" i="9"/>
  <c r="M1881" i="9"/>
  <c r="M1882" i="9"/>
  <c r="M1883" i="9"/>
  <c r="M1884" i="9"/>
  <c r="M1885" i="9"/>
  <c r="M1886" i="9"/>
  <c r="M1887" i="9"/>
  <c r="M1888" i="9"/>
  <c r="M1889" i="9"/>
  <c r="M1890" i="9"/>
  <c r="M1891" i="9"/>
  <c r="M1892" i="9"/>
  <c r="M1893" i="9"/>
  <c r="M1894" i="9"/>
  <c r="M1895" i="9"/>
  <c r="M1896" i="9"/>
  <c r="M1897" i="9"/>
  <c r="M1899" i="9"/>
  <c r="M1900" i="9"/>
  <c r="M1901" i="9"/>
  <c r="M1902" i="9"/>
  <c r="M1903" i="9"/>
  <c r="M1904" i="9"/>
  <c r="M1905" i="9"/>
  <c r="M1906" i="9"/>
  <c r="M1907" i="9"/>
  <c r="M1908" i="9"/>
  <c r="M1909" i="9"/>
  <c r="M1910" i="9"/>
  <c r="M1911" i="9"/>
  <c r="M1912" i="9"/>
  <c r="M1913" i="9"/>
  <c r="M1914" i="9"/>
  <c r="M1915" i="9"/>
  <c r="M1916" i="9"/>
  <c r="M1917" i="9"/>
  <c r="M1918" i="9"/>
  <c r="M1919" i="9"/>
  <c r="M1920" i="9"/>
  <c r="M1921" i="9"/>
  <c r="M1922" i="9"/>
  <c r="M1923" i="9"/>
  <c r="M1924" i="9"/>
  <c r="M1925" i="9"/>
  <c r="M1926" i="9"/>
  <c r="M1927" i="9"/>
  <c r="M1928" i="9"/>
  <c r="M1929" i="9"/>
  <c r="M1930" i="9"/>
  <c r="M1931" i="9"/>
  <c r="M1932" i="9"/>
  <c r="M1933" i="9"/>
  <c r="M1934" i="9"/>
  <c r="M1935" i="9"/>
  <c r="M1936" i="9"/>
  <c r="M1937" i="9"/>
  <c r="M1938" i="9"/>
  <c r="M1939" i="9"/>
  <c r="M1940" i="9"/>
  <c r="M1941" i="9"/>
  <c r="M1942" i="9"/>
  <c r="M1943" i="9"/>
  <c r="M1944" i="9"/>
  <c r="M1945" i="9"/>
  <c r="M1946" i="9"/>
  <c r="M1947" i="9"/>
  <c r="M1948" i="9"/>
  <c r="M1949" i="9"/>
  <c r="M1950" i="9"/>
  <c r="M1951" i="9"/>
  <c r="M1952" i="9"/>
  <c r="M1953" i="9"/>
  <c r="M1954" i="9"/>
  <c r="M1955" i="9"/>
  <c r="M1956" i="9"/>
  <c r="M1957" i="9"/>
  <c r="M1958" i="9"/>
  <c r="M1959" i="9"/>
  <c r="M1960" i="9"/>
  <c r="M1961" i="9"/>
  <c r="M1962" i="9"/>
  <c r="M1963" i="9"/>
  <c r="M1964" i="9"/>
  <c r="M1965" i="9"/>
  <c r="M1966" i="9"/>
  <c r="M1967" i="9"/>
  <c r="M1968" i="9"/>
  <c r="M1969" i="9"/>
  <c r="M1970" i="9"/>
  <c r="M1971" i="9"/>
  <c r="M1972" i="9"/>
  <c r="M1973" i="9"/>
  <c r="M1974" i="9"/>
  <c r="M1975" i="9"/>
  <c r="M1976" i="9"/>
  <c r="M1977" i="9"/>
  <c r="M1978" i="9"/>
  <c r="M1979" i="9"/>
  <c r="M1990" i="9"/>
  <c r="M1991" i="9"/>
  <c r="M1992" i="9"/>
  <c r="M1993" i="9"/>
  <c r="M1994" i="9"/>
  <c r="M1995" i="9"/>
  <c r="M1996" i="9"/>
  <c r="M1997" i="9"/>
  <c r="M1999" i="9"/>
  <c r="M2000" i="9"/>
  <c r="M2001" i="9"/>
  <c r="M2002" i="9"/>
  <c r="M2003" i="9"/>
  <c r="M2004" i="9"/>
  <c r="M2005" i="9"/>
  <c r="M2006" i="9"/>
  <c r="M2007" i="9"/>
  <c r="M2008" i="9"/>
  <c r="M2009" i="9"/>
  <c r="M2010" i="9"/>
  <c r="M2011" i="9"/>
  <c r="M2012" i="9"/>
  <c r="M2013" i="9"/>
  <c r="M2014" i="9"/>
  <c r="M2015" i="9"/>
  <c r="M2016" i="9"/>
  <c r="M2017" i="9"/>
  <c r="M2018" i="9"/>
  <c r="M2019" i="9"/>
  <c r="M2020" i="9"/>
  <c r="M2021" i="9"/>
  <c r="M2022" i="9"/>
  <c r="M2023" i="9"/>
  <c r="M2024" i="9"/>
  <c r="M2025" i="9"/>
  <c r="M2026" i="9"/>
  <c r="M2027" i="9"/>
  <c r="M2028" i="9"/>
  <c r="M2029" i="9"/>
  <c r="M2030" i="9"/>
  <c r="M2031" i="9"/>
  <c r="M2032" i="9"/>
  <c r="M2033" i="9"/>
  <c r="M2034" i="9"/>
  <c r="M2035" i="9"/>
  <c r="M2036" i="9"/>
  <c r="M2037" i="9"/>
  <c r="M2038" i="9"/>
  <c r="M2039" i="9"/>
  <c r="M2040" i="9"/>
  <c r="M2041" i="9"/>
  <c r="M2042" i="9"/>
  <c r="M2043" i="9"/>
  <c r="M2044" i="9"/>
  <c r="M2045" i="9"/>
  <c r="M2046" i="9"/>
  <c r="M2047" i="9"/>
  <c r="M2048" i="9"/>
  <c r="M2049" i="9"/>
  <c r="M2050" i="9"/>
  <c r="M2051" i="9"/>
  <c r="M2052" i="9"/>
  <c r="M2053" i="9"/>
  <c r="M2054" i="9"/>
  <c r="M2055" i="9"/>
  <c r="M2056" i="9"/>
  <c r="M2057" i="9"/>
  <c r="M2058" i="9"/>
  <c r="M2059" i="9"/>
  <c r="M2060" i="9"/>
  <c r="M2061" i="9"/>
  <c r="M2062" i="9"/>
  <c r="M2063" i="9"/>
  <c r="M2064" i="9"/>
  <c r="M2065" i="9"/>
  <c r="M2066" i="9"/>
  <c r="M2067" i="9"/>
  <c r="M2068" i="9"/>
  <c r="M2069" i="9"/>
  <c r="M2070" i="9"/>
  <c r="M2071" i="9"/>
  <c r="M2072" i="9"/>
  <c r="M2073" i="9"/>
  <c r="M2074" i="9"/>
  <c r="M2075" i="9"/>
  <c r="M2076" i="9"/>
  <c r="M2077" i="9"/>
  <c r="M2078" i="9"/>
  <c r="M2079" i="9"/>
  <c r="M2080" i="9"/>
  <c r="M2081" i="9"/>
  <c r="M2082" i="9"/>
  <c r="M2083" i="9"/>
  <c r="M2084" i="9"/>
  <c r="M2085" i="9"/>
  <c r="M2086" i="9"/>
  <c r="M2087" i="9"/>
  <c r="M2088" i="9"/>
  <c r="M2089" i="9"/>
  <c r="M2090" i="9"/>
  <c r="M2091" i="9"/>
  <c r="M2092" i="9"/>
  <c r="M2093" i="9"/>
  <c r="M2094" i="9"/>
  <c r="M2095" i="9"/>
  <c r="M2096" i="9"/>
  <c r="M2097" i="9"/>
  <c r="M2099" i="9"/>
  <c r="M2100" i="9"/>
  <c r="M2101" i="9"/>
  <c r="M2102" i="9"/>
  <c r="M2103" i="9"/>
  <c r="M2104" i="9"/>
  <c r="M2105" i="9"/>
  <c r="M2106" i="9"/>
  <c r="M2107" i="9"/>
  <c r="M2108" i="9"/>
  <c r="M2109" i="9"/>
  <c r="M2110" i="9"/>
  <c r="M2111" i="9"/>
  <c r="M2112" i="9"/>
  <c r="M2113" i="9"/>
  <c r="M2114" i="9"/>
  <c r="M2115" i="9"/>
  <c r="M2116" i="9"/>
  <c r="M2117" i="9"/>
  <c r="M2118" i="9"/>
  <c r="M2119" i="9"/>
  <c r="M2120" i="9"/>
  <c r="M2121" i="9"/>
  <c r="M2122" i="9"/>
  <c r="M2123" i="9"/>
  <c r="M2124" i="9"/>
  <c r="M2125" i="9"/>
  <c r="M2126" i="9"/>
  <c r="M2127" i="9"/>
  <c r="M2128" i="9"/>
  <c r="M2129" i="9"/>
  <c r="M2130" i="9"/>
  <c r="M2131" i="9"/>
  <c r="M2132" i="9"/>
  <c r="M2133" i="9"/>
  <c r="M2134" i="9"/>
  <c r="M2135" i="9"/>
  <c r="M2136" i="9"/>
  <c r="M2137" i="9"/>
  <c r="M2138" i="9"/>
  <c r="M2139" i="9"/>
  <c r="M2140" i="9"/>
  <c r="M2141" i="9"/>
  <c r="M2142" i="9"/>
  <c r="M2143" i="9"/>
  <c r="M2144" i="9"/>
  <c r="M2145" i="9"/>
  <c r="M2146" i="9"/>
  <c r="M2147" i="9"/>
  <c r="M2148" i="9"/>
  <c r="M2149" i="9"/>
  <c r="M2150" i="9"/>
  <c r="M2151" i="9"/>
  <c r="M2152" i="9"/>
  <c r="M2153" i="9"/>
  <c r="M2154" i="9"/>
  <c r="M2155" i="9"/>
  <c r="M2156" i="9"/>
  <c r="M2157" i="9"/>
  <c r="M2158" i="9"/>
  <c r="M2159" i="9"/>
  <c r="M2160" i="9"/>
  <c r="M2161" i="9"/>
  <c r="M2162" i="9"/>
  <c r="M2163" i="9"/>
  <c r="M2164" i="9"/>
  <c r="M2165" i="9"/>
  <c r="M2166" i="9"/>
  <c r="M2167" i="9"/>
  <c r="M2168" i="9"/>
  <c r="M2169" i="9"/>
  <c r="M2170" i="9"/>
  <c r="M2171" i="9"/>
  <c r="M2172" i="9"/>
  <c r="M2173" i="9"/>
  <c r="M2174" i="9"/>
  <c r="M2175" i="9"/>
  <c r="M2176" i="9"/>
  <c r="M2177" i="9"/>
  <c r="M2178" i="9"/>
  <c r="M2179" i="9"/>
  <c r="M2180" i="9"/>
  <c r="M2181" i="9"/>
  <c r="M2182" i="9"/>
  <c r="M2183" i="9"/>
  <c r="M2184" i="9"/>
  <c r="M2185" i="9"/>
  <c r="M2186" i="9"/>
  <c r="M2187" i="9"/>
  <c r="M2188" i="9"/>
  <c r="M2189" i="9"/>
  <c r="M2190" i="9"/>
  <c r="M2191" i="9"/>
  <c r="M2192" i="9"/>
  <c r="M2193" i="9"/>
  <c r="M2194" i="9"/>
  <c r="M2195" i="9"/>
  <c r="M2196" i="9"/>
  <c r="M2197" i="9"/>
  <c r="M2199" i="9"/>
  <c r="M2200" i="9"/>
  <c r="M2201" i="9"/>
  <c r="M2202" i="9"/>
  <c r="M2203" i="9"/>
  <c r="M2204" i="9"/>
  <c r="M2205" i="9"/>
  <c r="M2206" i="9"/>
  <c r="M2207" i="9"/>
  <c r="M2208" i="9"/>
  <c r="M2209" i="9"/>
  <c r="M2210" i="9"/>
  <c r="M2211" i="9"/>
  <c r="M2212" i="9"/>
  <c r="M2213" i="9"/>
  <c r="M2214" i="9"/>
  <c r="M2215" i="9"/>
  <c r="M2216" i="9"/>
  <c r="M2217" i="9"/>
  <c r="M2218" i="9"/>
  <c r="M2219" i="9"/>
  <c r="M2220" i="9"/>
  <c r="M2221" i="9"/>
  <c r="M2222" i="9"/>
  <c r="M2223" i="9"/>
  <c r="M2224" i="9"/>
  <c r="M2225" i="9"/>
  <c r="M2226" i="9"/>
  <c r="M2227" i="9"/>
  <c r="M2228" i="9"/>
  <c r="M2229" i="9"/>
  <c r="M2230" i="9"/>
  <c r="M2231" i="9"/>
  <c r="M2232" i="9"/>
  <c r="M2233" i="9"/>
  <c r="M2234" i="9"/>
  <c r="M2235" i="9"/>
  <c r="M2236" i="9"/>
  <c r="M2237" i="9"/>
  <c r="M2238" i="9"/>
  <c r="M2239" i="9"/>
  <c r="M2240" i="9"/>
  <c r="M2241" i="9"/>
  <c r="M2242" i="9"/>
  <c r="M2243" i="9"/>
  <c r="M2244" i="9"/>
  <c r="M2245" i="9"/>
  <c r="M2246" i="9"/>
  <c r="M2247" i="9"/>
  <c r="M2248" i="9"/>
  <c r="M2249" i="9"/>
  <c r="M2250" i="9"/>
  <c r="M2251" i="9"/>
  <c r="M2252" i="9"/>
  <c r="M2253" i="9"/>
  <c r="M2254" i="9"/>
  <c r="M2255" i="9"/>
  <c r="M2256" i="9"/>
  <c r="M2257" i="9"/>
  <c r="M2258" i="9"/>
  <c r="M2259" i="9"/>
  <c r="M2260" i="9"/>
  <c r="M2261" i="9"/>
  <c r="M2262" i="9"/>
  <c r="M2263" i="9"/>
  <c r="M2264" i="9"/>
  <c r="M2265" i="9"/>
  <c r="M2266" i="9"/>
  <c r="M2267" i="9"/>
  <c r="M2268" i="9"/>
  <c r="M2269" i="9"/>
  <c r="M2270" i="9"/>
  <c r="M2271" i="9"/>
  <c r="M2272" i="9"/>
  <c r="M2273" i="9"/>
  <c r="M2274" i="9"/>
  <c r="M2275" i="9"/>
  <c r="M2276" i="9"/>
  <c r="M2277" i="9"/>
  <c r="M2278" i="9"/>
  <c r="M2279" i="9"/>
  <c r="M2280" i="9"/>
  <c r="M2281" i="9"/>
  <c r="M2282" i="9"/>
  <c r="M2283" i="9"/>
  <c r="M2284" i="9"/>
  <c r="M2285" i="9"/>
  <c r="M2286" i="9"/>
  <c r="M2287" i="9"/>
  <c r="M2288" i="9"/>
  <c r="M2289" i="9"/>
  <c r="M2290" i="9"/>
  <c r="M2291" i="9"/>
  <c r="M2292" i="9"/>
  <c r="M2293" i="9"/>
  <c r="M2294" i="9"/>
  <c r="M2295" i="9"/>
  <c r="M2296" i="9"/>
  <c r="M2297" i="9"/>
  <c r="M2299" i="9"/>
  <c r="M2300" i="9"/>
  <c r="M2301" i="9"/>
  <c r="M2302" i="9"/>
  <c r="M2303" i="9"/>
  <c r="M2304" i="9"/>
  <c r="M2305" i="9"/>
  <c r="M2306" i="9"/>
  <c r="M2307" i="9"/>
  <c r="M2308" i="9"/>
  <c r="M2309" i="9"/>
  <c r="M2310" i="9"/>
  <c r="M2311" i="9"/>
  <c r="M2312" i="9"/>
  <c r="M2313" i="9"/>
  <c r="M2314" i="9"/>
  <c r="M2315" i="9"/>
  <c r="M2316" i="9"/>
  <c r="M2317" i="9"/>
  <c r="M2318" i="9"/>
  <c r="M2319" i="9"/>
  <c r="M2320" i="9"/>
  <c r="M2321" i="9"/>
  <c r="M2322" i="9"/>
  <c r="M2323" i="9"/>
  <c r="M2324" i="9"/>
  <c r="M2325" i="9"/>
  <c r="M2326" i="9"/>
  <c r="M2327" i="9"/>
  <c r="M2328" i="9"/>
  <c r="M2329" i="9"/>
  <c r="M2330" i="9"/>
  <c r="M2331" i="9"/>
  <c r="M2332" i="9"/>
  <c r="M2333" i="9"/>
  <c r="M2334" i="9"/>
  <c r="M2335" i="9"/>
  <c r="M2336" i="9"/>
  <c r="M2337" i="9"/>
  <c r="M2338" i="9"/>
  <c r="M2339" i="9"/>
  <c r="M2340" i="9"/>
  <c r="M2341" i="9"/>
  <c r="M2342" i="9"/>
  <c r="M2343" i="9"/>
  <c r="M2344" i="9"/>
  <c r="M2345" i="9"/>
  <c r="M2346" i="9"/>
  <c r="M2347" i="9"/>
  <c r="M2348" i="9"/>
  <c r="M2349" i="9"/>
  <c r="M2350" i="9"/>
  <c r="M2351" i="9"/>
  <c r="M2352" i="9"/>
  <c r="M2353" i="9"/>
  <c r="M2354" i="9"/>
  <c r="M2355" i="9"/>
  <c r="M2356" i="9"/>
  <c r="M2357" i="9"/>
  <c r="M2358" i="9"/>
  <c r="M2359" i="9"/>
  <c r="M2360" i="9"/>
  <c r="M2361" i="9"/>
  <c r="M2362" i="9"/>
  <c r="M2363" i="9"/>
  <c r="M2364" i="9"/>
  <c r="M2365" i="9"/>
  <c r="M2366" i="9"/>
  <c r="M2367" i="9"/>
  <c r="M2368" i="9"/>
  <c r="M2369" i="9"/>
  <c r="M2370" i="9"/>
  <c r="M2371" i="9"/>
  <c r="M2372" i="9"/>
  <c r="M2373" i="9"/>
  <c r="M2374" i="9"/>
  <c r="M2375" i="9"/>
  <c r="M2376" i="9"/>
  <c r="M2377" i="9"/>
  <c r="M2378" i="9"/>
  <c r="M2379" i="9"/>
  <c r="M2380" i="9"/>
  <c r="M2381" i="9"/>
  <c r="M2382" i="9"/>
  <c r="M2383" i="9"/>
  <c r="M2384" i="9"/>
  <c r="M2385" i="9"/>
  <c r="M2386" i="9"/>
  <c r="M2387" i="9"/>
  <c r="M2388" i="9"/>
  <c r="M2389" i="9"/>
  <c r="M2390" i="9"/>
  <c r="M2391" i="9"/>
  <c r="M2392" i="9"/>
  <c r="M2393" i="9"/>
  <c r="M2394" i="9"/>
  <c r="M2395" i="9"/>
  <c r="M2396" i="9"/>
  <c r="M2397" i="9"/>
  <c r="M2399" i="9"/>
  <c r="M2400" i="9"/>
  <c r="M2401" i="9"/>
  <c r="M2402" i="9"/>
  <c r="M2403" i="9"/>
  <c r="M2404" i="9"/>
  <c r="M2405" i="9"/>
  <c r="M2406" i="9"/>
  <c r="M2407" i="9"/>
  <c r="M2408" i="9"/>
  <c r="M2409" i="9"/>
  <c r="M2410" i="9"/>
  <c r="M2411" i="9"/>
  <c r="M2412" i="9"/>
  <c r="M2413" i="9"/>
  <c r="M2414" i="9"/>
  <c r="M2415" i="9"/>
  <c r="M2416" i="9"/>
  <c r="M2417" i="9"/>
  <c r="M2418" i="9"/>
  <c r="M2419" i="9"/>
  <c r="M2420" i="9"/>
  <c r="M2421" i="9"/>
  <c r="M2422" i="9"/>
  <c r="M2423" i="9"/>
  <c r="M2424" i="9"/>
  <c r="M2425" i="9"/>
  <c r="M2426" i="9"/>
  <c r="M2427" i="9"/>
  <c r="M2428" i="9"/>
  <c r="M2429" i="9"/>
  <c r="M2430" i="9"/>
  <c r="M2431" i="9"/>
  <c r="M2432" i="9"/>
  <c r="M2433" i="9"/>
  <c r="M2434" i="9"/>
  <c r="M2435" i="9"/>
  <c r="M2436" i="9"/>
  <c r="M2437" i="9"/>
  <c r="M2438" i="9"/>
  <c r="M2439" i="9"/>
  <c r="M2440" i="9"/>
  <c r="M2441" i="9"/>
  <c r="M2442" i="9"/>
  <c r="M2443" i="9"/>
  <c r="M2444" i="9"/>
  <c r="M2445" i="9"/>
  <c r="M2446" i="9"/>
  <c r="M2447" i="9"/>
  <c r="M2448" i="9"/>
  <c r="M2449" i="9"/>
  <c r="M2450" i="9"/>
  <c r="M2451" i="9"/>
  <c r="M2452" i="9"/>
  <c r="M2453" i="9"/>
  <c r="M2454" i="9"/>
  <c r="M2455" i="9"/>
  <c r="M2456" i="9"/>
  <c r="M2457" i="9"/>
  <c r="M2458" i="9"/>
  <c r="M2459" i="9"/>
  <c r="M2460" i="9"/>
  <c r="M2461" i="9"/>
  <c r="M2462" i="9"/>
  <c r="M2463" i="9"/>
  <c r="M2464" i="9"/>
  <c r="M2465" i="9"/>
  <c r="M2466" i="9"/>
  <c r="M2467" i="9"/>
  <c r="M2468" i="9"/>
  <c r="M2469" i="9"/>
  <c r="M2470" i="9"/>
  <c r="M2471" i="9"/>
  <c r="M2472" i="9"/>
  <c r="M2473" i="9"/>
  <c r="M2474" i="9"/>
  <c r="M2475" i="9"/>
  <c r="M2476" i="9"/>
  <c r="M2477" i="9"/>
  <c r="M2478" i="9"/>
  <c r="M2479" i="9"/>
  <c r="M2480" i="9"/>
  <c r="M2481" i="9"/>
  <c r="M2482" i="9"/>
  <c r="M2483" i="9"/>
  <c r="M2484" i="9"/>
  <c r="M2485" i="9"/>
  <c r="M2486" i="9"/>
  <c r="M2487" i="9"/>
  <c r="M2488" i="9"/>
  <c r="M2489" i="9"/>
  <c r="M2490" i="9"/>
  <c r="M2491" i="9"/>
  <c r="M2492" i="9"/>
  <c r="M2493" i="9"/>
  <c r="M2494" i="9"/>
  <c r="M2495" i="9"/>
  <c r="M2496" i="9"/>
  <c r="M2497" i="9"/>
  <c r="M2499" i="9"/>
  <c r="M2500" i="9"/>
  <c r="M2501" i="9"/>
  <c r="M2502" i="9"/>
  <c r="M2503" i="9"/>
  <c r="M2504" i="9"/>
  <c r="M2505" i="9"/>
  <c r="M2506" i="9"/>
  <c r="M2507" i="9"/>
  <c r="M2508" i="9"/>
  <c r="M2509" i="9"/>
  <c r="M2510" i="9"/>
  <c r="M2511" i="9"/>
  <c r="M2512" i="9"/>
  <c r="M2513" i="9"/>
  <c r="M2514" i="9"/>
  <c r="M2515" i="9"/>
  <c r="M2516" i="9"/>
  <c r="M2517" i="9"/>
  <c r="M2518" i="9"/>
  <c r="M2519" i="9"/>
  <c r="M2520" i="9"/>
  <c r="M2521" i="9"/>
  <c r="M2522" i="9"/>
  <c r="M2523" i="9"/>
  <c r="M2524" i="9"/>
  <c r="M2525" i="9"/>
  <c r="M2526" i="9"/>
  <c r="M2527" i="9"/>
  <c r="M2528" i="9"/>
  <c r="M2529" i="9"/>
  <c r="M2530" i="9"/>
  <c r="M2531" i="9"/>
  <c r="M2532" i="9"/>
  <c r="M2533" i="9"/>
  <c r="M2534" i="9"/>
  <c r="M2535" i="9"/>
  <c r="M2536" i="9"/>
  <c r="M2537" i="9"/>
  <c r="M2538" i="9"/>
  <c r="M2539" i="9"/>
  <c r="M2540" i="9"/>
  <c r="M2541" i="9"/>
  <c r="M2542" i="9"/>
  <c r="M2543" i="9"/>
  <c r="M2544" i="9"/>
  <c r="M2545" i="9"/>
  <c r="M2546" i="9"/>
  <c r="M2547" i="9"/>
  <c r="M2548" i="9"/>
  <c r="M2549" i="9"/>
  <c r="M2550" i="9"/>
  <c r="M2551" i="9"/>
  <c r="M2552" i="9"/>
  <c r="M2553" i="9"/>
  <c r="M2554" i="9"/>
  <c r="M2555" i="9"/>
  <c r="M2556" i="9"/>
  <c r="M2557" i="9"/>
  <c r="M2558" i="9"/>
  <c r="M2559" i="9"/>
  <c r="M2560" i="9"/>
  <c r="M2561" i="9"/>
  <c r="M2562" i="9"/>
  <c r="M2563" i="9"/>
  <c r="M2564" i="9"/>
  <c r="M2565" i="9"/>
  <c r="M2566" i="9"/>
  <c r="M2567" i="9"/>
  <c r="M2568" i="9"/>
  <c r="M2569" i="9"/>
  <c r="M2570" i="9"/>
  <c r="M2571" i="9"/>
  <c r="M2572" i="9"/>
  <c r="M2573" i="9"/>
  <c r="M2574" i="9"/>
  <c r="M2575" i="9"/>
  <c r="M2576" i="9"/>
  <c r="M2577" i="9"/>
  <c r="M2578" i="9"/>
  <c r="M2579" i="9"/>
  <c r="M2580" i="9"/>
  <c r="M2581" i="9"/>
  <c r="M2582" i="9"/>
  <c r="M2583" i="9"/>
  <c r="M2584" i="9"/>
  <c r="M2585" i="9"/>
  <c r="M2586" i="9"/>
  <c r="M2587" i="9"/>
  <c r="M2588" i="9"/>
  <c r="M2589" i="9"/>
  <c r="M2590" i="9"/>
  <c r="M2591" i="9"/>
  <c r="M2592" i="9"/>
  <c r="M2593" i="9"/>
  <c r="M2594" i="9"/>
  <c r="M2595" i="9"/>
  <c r="M2596" i="9"/>
  <c r="M2597" i="9"/>
  <c r="M2599" i="9"/>
  <c r="M2600" i="9"/>
  <c r="M2601" i="9"/>
  <c r="M2602" i="9"/>
  <c r="M2603" i="9"/>
  <c r="M2604" i="9"/>
  <c r="M2605" i="9"/>
  <c r="M2606" i="9"/>
  <c r="M2607" i="9"/>
  <c r="M2608" i="9"/>
  <c r="M2609" i="9"/>
  <c r="M2610" i="9"/>
  <c r="M2611" i="9"/>
  <c r="M2612" i="9"/>
  <c r="M2613" i="9"/>
  <c r="M2614" i="9"/>
  <c r="M2615" i="9"/>
  <c r="M2616" i="9"/>
  <c r="M2617" i="9"/>
  <c r="M2618" i="9"/>
  <c r="M2619" i="9"/>
  <c r="M2620" i="9"/>
  <c r="M2621" i="9"/>
  <c r="M2622" i="9"/>
  <c r="M2623" i="9"/>
  <c r="M2624" i="9"/>
  <c r="M2625" i="9"/>
  <c r="M2626" i="9"/>
  <c r="M2627" i="9"/>
  <c r="M2628" i="9"/>
  <c r="M2629" i="9"/>
  <c r="M2630" i="9"/>
  <c r="M2631" i="9"/>
  <c r="M2632" i="9"/>
  <c r="M2633" i="9"/>
  <c r="M2634" i="9"/>
  <c r="M2635" i="9"/>
  <c r="M2636" i="9"/>
  <c r="M2637" i="9"/>
  <c r="M2638" i="9"/>
  <c r="M2639" i="9"/>
  <c r="M2640" i="9"/>
  <c r="M2641" i="9"/>
  <c r="M2642" i="9"/>
  <c r="M2643" i="9"/>
  <c r="M2644" i="9"/>
  <c r="M2645" i="9"/>
  <c r="M2646" i="9"/>
  <c r="M2647" i="9"/>
  <c r="M2648" i="9"/>
  <c r="M2649" i="9"/>
  <c r="M2650" i="9"/>
  <c r="M2651" i="9"/>
  <c r="M2652" i="9"/>
  <c r="M2653" i="9"/>
  <c r="M2654" i="9"/>
  <c r="M2655" i="9"/>
  <c r="M2656" i="9"/>
  <c r="M2657" i="9"/>
  <c r="M2658" i="9"/>
  <c r="M2659" i="9"/>
  <c r="M2660" i="9"/>
  <c r="M2661" i="9"/>
  <c r="M2662" i="9"/>
  <c r="M2663" i="9"/>
  <c r="M2664" i="9"/>
  <c r="M2665" i="9"/>
  <c r="M2666" i="9"/>
  <c r="M2667" i="9"/>
  <c r="M2668" i="9"/>
  <c r="M2669" i="9"/>
  <c r="M2670" i="9"/>
  <c r="M2671" i="9"/>
  <c r="M2672" i="9"/>
  <c r="M2673" i="9"/>
  <c r="M2674" i="9"/>
  <c r="M2675" i="9"/>
  <c r="M2676" i="9"/>
  <c r="M2677" i="9"/>
  <c r="M2678" i="9"/>
  <c r="M2679" i="9"/>
  <c r="M2680" i="9"/>
  <c r="M2681" i="9"/>
  <c r="M2682" i="9"/>
  <c r="M2683" i="9"/>
  <c r="M2684" i="9"/>
  <c r="M2685" i="9"/>
  <c r="M2686" i="9"/>
  <c r="M2687" i="9"/>
  <c r="M2688" i="9"/>
  <c r="M2689" i="9"/>
  <c r="M2690" i="9"/>
  <c r="M2691" i="9"/>
  <c r="M2692" i="9"/>
  <c r="M2693" i="9"/>
  <c r="M2694" i="9"/>
  <c r="M2695" i="9"/>
  <c r="M2696" i="9"/>
  <c r="M2697" i="9"/>
  <c r="M2699" i="9"/>
  <c r="M2700" i="9"/>
  <c r="M2701" i="9"/>
  <c r="M2702" i="9"/>
  <c r="M2703" i="9"/>
  <c r="M2704" i="9"/>
  <c r="M2705" i="9"/>
  <c r="M2706" i="9"/>
  <c r="M2707" i="9"/>
  <c r="M2708" i="9"/>
  <c r="M2709" i="9"/>
  <c r="M2710" i="9"/>
  <c r="M2711" i="9"/>
  <c r="M2712" i="9"/>
  <c r="M2713" i="9"/>
  <c r="M2714" i="9"/>
  <c r="M2715" i="9"/>
  <c r="M2716" i="9"/>
  <c r="M2717" i="9"/>
  <c r="M2718" i="9"/>
  <c r="M2719" i="9"/>
  <c r="M2720" i="9"/>
  <c r="M2721" i="9"/>
  <c r="M2722" i="9"/>
  <c r="M2723" i="9"/>
  <c r="M2724" i="9"/>
  <c r="M2725" i="9"/>
  <c r="M2726" i="9"/>
  <c r="M2727" i="9"/>
  <c r="M2728" i="9"/>
  <c r="M2729" i="9"/>
  <c r="M2730" i="9"/>
  <c r="M2731" i="9"/>
  <c r="M2732" i="9"/>
  <c r="M2733" i="9"/>
  <c r="M2734" i="9"/>
  <c r="M2735" i="9"/>
  <c r="M2736" i="9"/>
  <c r="M2737" i="9"/>
  <c r="M2738" i="9"/>
  <c r="M2739" i="9"/>
  <c r="M2740" i="9"/>
  <c r="M2741" i="9"/>
  <c r="M2742" i="9"/>
  <c r="M2743" i="9"/>
  <c r="M2744" i="9"/>
  <c r="M2745" i="9"/>
  <c r="M2746" i="9"/>
  <c r="M2747" i="9"/>
  <c r="M2748" i="9"/>
  <c r="M2749" i="9"/>
  <c r="M2750" i="9"/>
  <c r="M2751" i="9"/>
  <c r="M2752" i="9"/>
  <c r="M2753" i="9"/>
  <c r="M2754" i="9"/>
  <c r="M2755" i="9"/>
  <c r="M2756" i="9"/>
  <c r="M2757" i="9"/>
  <c r="M2758" i="9"/>
  <c r="M2759" i="9"/>
  <c r="M2760" i="9"/>
  <c r="M2761" i="9"/>
  <c r="M2762" i="9"/>
  <c r="M2763" i="9"/>
  <c r="M2764" i="9"/>
  <c r="M2765" i="9"/>
  <c r="M2766" i="9"/>
  <c r="M2767" i="9"/>
  <c r="M2768" i="9"/>
  <c r="M2769" i="9"/>
  <c r="M2770" i="9"/>
  <c r="M2771" i="9"/>
  <c r="M2772" i="9"/>
  <c r="M2773" i="9"/>
  <c r="M2774" i="9"/>
  <c r="M2775" i="9"/>
  <c r="M2776" i="9"/>
  <c r="M2777" i="9"/>
  <c r="M2779" i="9"/>
  <c r="M2780" i="9"/>
  <c r="M2781" i="9"/>
  <c r="M2782" i="9"/>
  <c r="M2783" i="9"/>
  <c r="M2784" i="9"/>
  <c r="M2785" i="9"/>
  <c r="M2786" i="9"/>
  <c r="M2787" i="9"/>
  <c r="M2788" i="9"/>
  <c r="M2789" i="9"/>
  <c r="M2790" i="9"/>
  <c r="M2791" i="9"/>
  <c r="M2792" i="9"/>
  <c r="M2793" i="9"/>
  <c r="M2794" i="9"/>
  <c r="M2795" i="9"/>
  <c r="M2796" i="9"/>
  <c r="M2797" i="9"/>
  <c r="M2798" i="9"/>
  <c r="M2799" i="9"/>
  <c r="M2800" i="9"/>
  <c r="M2801" i="9"/>
  <c r="M2802" i="9"/>
  <c r="M2803" i="9"/>
  <c r="M2804" i="9"/>
  <c r="M2805" i="9"/>
  <c r="M2806" i="9"/>
  <c r="M2807" i="9"/>
  <c r="M2808" i="9"/>
  <c r="M2809" i="9"/>
  <c r="M2810" i="9"/>
  <c r="M2811" i="9"/>
  <c r="M2812" i="9"/>
  <c r="M2813" i="9"/>
  <c r="M2814" i="9"/>
  <c r="M2815" i="9"/>
  <c r="M2816" i="9"/>
  <c r="M2817" i="9"/>
  <c r="M2818" i="9"/>
  <c r="M2819" i="9"/>
  <c r="M2820" i="9"/>
  <c r="M2821" i="9"/>
  <c r="M2822" i="9"/>
  <c r="M2823" i="9"/>
  <c r="M2824" i="9"/>
  <c r="M2825" i="9"/>
  <c r="M2826" i="9"/>
  <c r="M2827" i="9"/>
  <c r="M2828" i="9"/>
  <c r="M2829" i="9"/>
  <c r="M2830" i="9"/>
  <c r="M2831" i="9"/>
  <c r="M2832" i="9"/>
  <c r="M2833" i="9"/>
  <c r="M2834" i="9"/>
  <c r="M2835" i="9"/>
  <c r="M2836" i="9"/>
  <c r="M2837" i="9"/>
  <c r="M2838" i="9"/>
  <c r="M2839" i="9"/>
  <c r="M2840" i="9"/>
  <c r="M2841" i="9"/>
  <c r="M2842" i="9"/>
  <c r="M2843" i="9"/>
  <c r="M2844" i="9"/>
  <c r="M2845" i="9"/>
  <c r="M2846" i="9"/>
  <c r="M2847" i="9"/>
  <c r="M2848" i="9"/>
  <c r="M2849" i="9"/>
  <c r="M2850" i="9"/>
  <c r="M2851" i="9"/>
  <c r="M2852" i="9"/>
  <c r="M2853" i="9"/>
  <c r="M2854" i="9"/>
  <c r="M2855" i="9"/>
  <c r="M2856" i="9"/>
  <c r="M2857" i="9"/>
  <c r="M2858" i="9"/>
  <c r="M2859" i="9"/>
  <c r="M2860" i="9"/>
  <c r="M2861" i="9"/>
  <c r="M2862" i="9"/>
  <c r="M2863" i="9"/>
  <c r="M2864" i="9"/>
  <c r="M2865" i="9"/>
  <c r="M2866" i="9"/>
  <c r="M2867" i="9"/>
  <c r="M2868" i="9"/>
  <c r="M2869" i="9"/>
  <c r="M2870" i="9"/>
  <c r="M2871" i="9"/>
  <c r="M2872" i="9"/>
  <c r="M2873" i="9"/>
  <c r="M2874" i="9"/>
  <c r="M2875" i="9"/>
  <c r="M2876" i="9"/>
  <c r="M2877" i="9"/>
  <c r="M2879" i="9"/>
  <c r="M2880" i="9"/>
  <c r="M2881" i="9"/>
  <c r="M2882" i="9"/>
  <c r="M2883" i="9"/>
  <c r="M2884" i="9"/>
  <c r="M2885" i="9"/>
  <c r="M2886" i="9"/>
  <c r="M2887" i="9"/>
  <c r="M2888" i="9"/>
  <c r="M2889" i="9"/>
  <c r="M2890" i="9"/>
  <c r="M2891" i="9"/>
  <c r="M2892" i="9"/>
  <c r="M2893" i="9"/>
  <c r="M2894" i="9"/>
  <c r="M2895" i="9"/>
  <c r="M2896" i="9"/>
  <c r="M2897" i="9"/>
  <c r="M2898" i="9"/>
  <c r="M2899" i="9"/>
  <c r="M2900" i="9"/>
  <c r="M2901" i="9"/>
  <c r="M2902" i="9"/>
  <c r="M2903" i="9"/>
  <c r="M2904" i="9"/>
  <c r="M2905" i="9"/>
  <c r="M2906" i="9"/>
  <c r="M2907" i="9"/>
  <c r="M2908" i="9"/>
  <c r="M2909" i="9"/>
  <c r="M2910" i="9"/>
  <c r="M2911" i="9"/>
  <c r="M2912" i="9"/>
  <c r="M2913" i="9"/>
  <c r="M2914" i="9"/>
  <c r="M2915" i="9"/>
  <c r="M2916" i="9"/>
  <c r="M2917" i="9"/>
  <c r="M2918" i="9"/>
  <c r="M2919" i="9"/>
  <c r="M2920" i="9"/>
  <c r="M2921" i="9"/>
  <c r="M2922" i="9"/>
  <c r="M2923" i="9"/>
  <c r="M2924" i="9"/>
  <c r="M2925" i="9"/>
  <c r="M2926" i="9"/>
  <c r="M2927" i="9"/>
  <c r="M2928" i="9"/>
  <c r="M2929" i="9"/>
  <c r="M2930" i="9"/>
  <c r="M2931" i="9"/>
  <c r="M2932" i="9"/>
  <c r="M2933" i="9"/>
  <c r="M2934" i="9"/>
  <c r="M2935" i="9"/>
  <c r="M2936" i="9"/>
  <c r="M2937" i="9"/>
  <c r="M2938" i="9"/>
  <c r="M2939" i="9"/>
  <c r="M2940" i="9"/>
  <c r="M2941" i="9"/>
  <c r="M2942" i="9"/>
  <c r="M2943" i="9"/>
  <c r="M2944" i="9"/>
  <c r="M2945" i="9"/>
  <c r="M2946" i="9"/>
  <c r="M2947" i="9"/>
  <c r="M2948" i="9"/>
  <c r="M2949" i="9"/>
  <c r="M2950" i="9"/>
  <c r="M2951" i="9"/>
  <c r="M2952" i="9"/>
  <c r="M2953" i="9"/>
  <c r="M2954" i="9"/>
  <c r="M2955" i="9"/>
  <c r="M2956" i="9"/>
  <c r="M2957" i="9"/>
  <c r="M2958" i="9"/>
  <c r="M2959" i="9"/>
  <c r="M2970" i="9"/>
  <c r="M2971" i="9"/>
  <c r="M2972" i="9"/>
  <c r="M2973" i="9"/>
  <c r="M2974" i="9"/>
  <c r="M2975" i="9"/>
  <c r="M2976" i="9"/>
  <c r="M2977" i="9"/>
  <c r="M2979" i="9"/>
  <c r="M2980" i="9"/>
  <c r="M2981" i="9"/>
  <c r="M2982" i="9"/>
  <c r="M2983" i="9"/>
  <c r="M2984" i="9"/>
  <c r="M2985" i="9"/>
  <c r="M2986" i="9"/>
  <c r="M2987" i="9"/>
  <c r="M2988" i="9"/>
  <c r="M2989" i="9"/>
  <c r="M2990" i="9"/>
  <c r="M2991" i="9"/>
  <c r="M2992" i="9"/>
  <c r="M2993" i="9"/>
  <c r="M2994" i="9"/>
  <c r="M2995" i="9"/>
  <c r="M2996" i="9"/>
  <c r="M2997" i="9"/>
  <c r="M2998" i="9"/>
  <c r="M2999" i="9"/>
  <c r="M3000" i="9"/>
  <c r="M3001" i="9"/>
  <c r="M3002" i="9"/>
  <c r="M3003" i="9"/>
  <c r="M3004" i="9"/>
  <c r="M3005" i="9"/>
  <c r="M3006" i="9"/>
  <c r="M3007" i="9"/>
  <c r="M3008" i="9"/>
  <c r="M3009" i="9"/>
  <c r="M3010" i="9"/>
  <c r="M3011" i="9"/>
  <c r="M3012" i="9"/>
  <c r="M3013" i="9"/>
  <c r="M3014" i="9"/>
  <c r="M3015" i="9"/>
  <c r="M3016" i="9"/>
  <c r="M3017" i="9"/>
  <c r="M3018" i="9"/>
  <c r="M3019" i="9"/>
  <c r="M3020" i="9"/>
  <c r="M3021" i="9"/>
  <c r="M3022" i="9"/>
  <c r="M3023" i="9"/>
  <c r="M3024" i="9"/>
  <c r="M3025" i="9"/>
  <c r="M3026" i="9"/>
  <c r="M3027" i="9"/>
  <c r="M3028" i="9"/>
  <c r="M3029" i="9"/>
  <c r="M3030" i="9"/>
  <c r="M3031" i="9"/>
  <c r="M3032" i="9"/>
  <c r="M3033" i="9"/>
  <c r="M3034" i="9"/>
  <c r="M3035" i="9"/>
  <c r="M3036" i="9"/>
  <c r="M3037" i="9"/>
  <c r="M3038" i="9"/>
  <c r="M3039" i="9"/>
  <c r="M3040" i="9"/>
  <c r="M3041" i="9"/>
  <c r="M3042" i="9"/>
  <c r="M3043" i="9"/>
  <c r="M3044" i="9"/>
  <c r="M3045" i="9"/>
  <c r="M3046" i="9"/>
  <c r="M3047" i="9"/>
  <c r="M3048" i="9"/>
  <c r="M3049" i="9"/>
  <c r="M3050" i="9"/>
  <c r="M3051" i="9"/>
  <c r="M3052" i="9"/>
  <c r="M3053" i="9"/>
  <c r="M3054" i="9"/>
  <c r="M3055" i="9"/>
  <c r="M3056" i="9"/>
  <c r="M3057" i="9"/>
  <c r="M3058" i="9"/>
  <c r="M3059" i="9"/>
  <c r="M3060" i="9"/>
  <c r="M3061" i="9"/>
  <c r="M3062" i="9"/>
  <c r="M3063" i="9"/>
  <c r="M3064" i="9"/>
  <c r="M3065" i="9"/>
  <c r="M3066" i="9"/>
  <c r="M3067" i="9"/>
  <c r="M3068" i="9"/>
  <c r="M3069" i="9"/>
  <c r="M3070" i="9"/>
  <c r="M3071" i="9"/>
  <c r="M3072" i="9"/>
  <c r="M3073" i="9"/>
  <c r="M3074" i="9"/>
  <c r="M3075" i="9"/>
  <c r="M3076" i="9"/>
  <c r="M3077" i="9"/>
  <c r="M3079" i="9"/>
  <c r="M3080" i="9"/>
  <c r="M3081" i="9"/>
  <c r="M3082" i="9"/>
  <c r="M3083" i="9"/>
  <c r="M3084" i="9"/>
  <c r="M3085" i="9"/>
  <c r="M3086" i="9"/>
  <c r="M3087" i="9"/>
  <c r="M3088" i="9"/>
  <c r="M3089" i="9"/>
  <c r="M3090" i="9"/>
  <c r="M3091" i="9"/>
  <c r="M3092" i="9"/>
  <c r="M3093" i="9"/>
  <c r="M3094" i="9"/>
  <c r="M3095" i="9"/>
  <c r="M3096" i="9"/>
  <c r="M3097" i="9"/>
  <c r="M3098" i="9"/>
  <c r="M3099" i="9"/>
  <c r="M3100" i="9"/>
  <c r="M3101" i="9"/>
  <c r="M3102" i="9"/>
  <c r="M3103" i="9"/>
  <c r="M3104" i="9"/>
  <c r="M3105" i="9"/>
  <c r="M3106" i="9"/>
  <c r="M3107" i="9"/>
  <c r="M3108" i="9"/>
  <c r="M3109" i="9"/>
  <c r="M3110" i="9"/>
  <c r="M3111" i="9"/>
  <c r="M3112" i="9"/>
  <c r="M3113" i="9"/>
  <c r="M3114" i="9"/>
  <c r="M3115" i="9"/>
  <c r="M3116" i="9"/>
  <c r="M3117" i="9"/>
  <c r="M3118" i="9"/>
  <c r="M3119" i="9"/>
  <c r="M3120" i="9"/>
  <c r="M3121" i="9"/>
  <c r="M3122" i="9"/>
  <c r="M3123" i="9"/>
  <c r="M3124" i="9"/>
  <c r="M3125" i="9"/>
  <c r="M3126" i="9"/>
  <c r="M3127" i="9"/>
  <c r="M3128" i="9"/>
  <c r="M3129" i="9"/>
  <c r="M3130" i="9"/>
  <c r="M3131" i="9"/>
  <c r="M3132" i="9"/>
  <c r="M3133" i="9"/>
  <c r="M3134" i="9"/>
  <c r="M3135" i="9"/>
  <c r="M3136" i="9"/>
  <c r="M3137" i="9"/>
  <c r="M3138" i="9"/>
  <c r="M3139" i="9"/>
  <c r="M3140" i="9"/>
  <c r="M3141" i="9"/>
  <c r="M3142" i="9"/>
  <c r="M3143" i="9"/>
  <c r="M3144" i="9"/>
  <c r="M3145" i="9"/>
  <c r="M3146" i="9"/>
  <c r="M3147" i="9"/>
  <c r="M3148" i="9"/>
  <c r="M3149" i="9"/>
  <c r="M3150" i="9"/>
  <c r="M3151" i="9"/>
  <c r="M3152" i="9"/>
  <c r="M3153" i="9"/>
  <c r="M3154" i="9"/>
  <c r="M3155" i="9"/>
  <c r="M3156" i="9"/>
  <c r="M3157" i="9"/>
  <c r="M3158" i="9"/>
  <c r="M3159" i="9"/>
  <c r="M3160" i="9"/>
  <c r="M3161" i="9"/>
  <c r="M3162" i="9"/>
  <c r="M3163" i="9"/>
  <c r="M3164" i="9"/>
  <c r="M3165" i="9"/>
  <c r="M3166" i="9"/>
  <c r="M3167" i="9"/>
  <c r="M3168" i="9"/>
  <c r="M3169" i="9"/>
  <c r="M3170" i="9"/>
  <c r="M3171" i="9"/>
  <c r="M3172" i="9"/>
  <c r="M3173" i="9"/>
  <c r="M3174" i="9"/>
  <c r="M3175" i="9"/>
  <c r="M3176" i="9"/>
  <c r="M3177" i="9"/>
  <c r="M3179" i="9"/>
  <c r="M3180" i="9"/>
  <c r="M3181" i="9"/>
  <c r="M3182" i="9"/>
  <c r="M3183" i="9"/>
  <c r="M3184" i="9"/>
  <c r="M3185" i="9"/>
  <c r="M3186" i="9"/>
  <c r="M3187" i="9"/>
  <c r="M3188" i="9"/>
  <c r="M3189" i="9"/>
  <c r="M3190" i="9"/>
  <c r="M3191" i="9"/>
  <c r="M3192" i="9"/>
  <c r="M3193" i="9"/>
  <c r="M3194" i="9"/>
  <c r="M3195" i="9"/>
  <c r="M3196" i="9"/>
  <c r="M3197" i="9"/>
  <c r="M3198" i="9"/>
  <c r="M3199" i="9"/>
  <c r="M3200" i="9"/>
  <c r="M3201" i="9"/>
  <c r="M3202" i="9"/>
  <c r="M3203" i="9"/>
  <c r="M3204" i="9"/>
  <c r="M3205" i="9"/>
  <c r="M3206" i="9"/>
  <c r="M3207" i="9"/>
  <c r="M3208" i="9"/>
  <c r="M3209" i="9"/>
  <c r="M3210" i="9"/>
  <c r="M3211" i="9"/>
  <c r="M3212" i="9"/>
  <c r="M3213" i="9"/>
  <c r="M3214" i="9"/>
  <c r="M3215" i="9"/>
  <c r="M3216" i="9"/>
  <c r="M3217" i="9"/>
  <c r="M3218" i="9"/>
  <c r="M3219" i="9"/>
  <c r="M3220" i="9"/>
  <c r="M3221" i="9"/>
  <c r="M3222" i="9"/>
  <c r="M3223" i="9"/>
  <c r="M3224" i="9"/>
  <c r="M3225" i="9"/>
  <c r="M3226" i="9"/>
  <c r="M3227" i="9"/>
  <c r="M3228" i="9"/>
  <c r="M3229" i="9"/>
  <c r="M3230" i="9"/>
  <c r="M3231" i="9"/>
  <c r="M3232" i="9"/>
  <c r="M3233" i="9"/>
  <c r="M3234" i="9"/>
  <c r="M3235" i="9"/>
  <c r="M3236" i="9"/>
  <c r="M3237" i="9"/>
  <c r="M3238" i="9"/>
  <c r="M3239" i="9"/>
  <c r="M3240" i="9"/>
  <c r="M3241" i="9"/>
  <c r="M3242" i="9"/>
  <c r="M3243" i="9"/>
  <c r="M3244" i="9"/>
  <c r="M3245" i="9"/>
  <c r="M3246" i="9"/>
  <c r="M3247" i="9"/>
  <c r="M3248" i="9"/>
  <c r="M3249" i="9"/>
  <c r="M3250" i="9"/>
  <c r="M3251" i="9"/>
  <c r="M3252" i="9"/>
  <c r="M3253" i="9"/>
  <c r="M3254" i="9"/>
  <c r="M3255" i="9"/>
  <c r="M3256" i="9"/>
  <c r="M3257" i="9"/>
  <c r="M3258" i="9"/>
  <c r="M3259" i="9"/>
  <c r="M3260" i="9"/>
  <c r="M3261" i="9"/>
  <c r="M3262" i="9"/>
  <c r="M3263" i="9"/>
  <c r="M3264" i="9"/>
  <c r="M3265" i="9"/>
  <c r="M3266" i="9"/>
  <c r="M3267" i="9"/>
  <c r="M3268" i="9"/>
  <c r="M3269" i="9"/>
  <c r="M3270" i="9"/>
  <c r="M3271" i="9"/>
  <c r="M3272" i="9"/>
  <c r="M3273" i="9"/>
  <c r="M3274" i="9"/>
  <c r="M3275" i="9"/>
  <c r="M3276" i="9"/>
  <c r="M3277" i="9"/>
  <c r="M3279" i="9"/>
  <c r="M3280" i="9"/>
  <c r="M3281" i="9"/>
  <c r="M3282" i="9"/>
  <c r="M3283" i="9"/>
  <c r="M3284" i="9"/>
  <c r="M3285" i="9"/>
  <c r="M3286" i="9"/>
  <c r="M3287" i="9"/>
  <c r="M3288" i="9"/>
  <c r="M3289" i="9"/>
  <c r="M3290" i="9"/>
  <c r="M3291" i="9"/>
  <c r="M3292" i="9"/>
  <c r="M3293" i="9"/>
  <c r="M3294" i="9"/>
  <c r="M3295" i="9"/>
  <c r="M3296" i="9"/>
  <c r="M3297" i="9"/>
  <c r="M3298" i="9"/>
  <c r="M3299" i="9"/>
  <c r="M3300" i="9"/>
  <c r="M3301" i="9"/>
  <c r="M3302" i="9"/>
  <c r="M3303" i="9"/>
  <c r="M3304" i="9"/>
  <c r="M3305" i="9"/>
  <c r="M3306" i="9"/>
  <c r="M3307" i="9"/>
  <c r="M3308" i="9"/>
  <c r="M3309" i="9"/>
  <c r="M3310" i="9"/>
  <c r="M3311" i="9"/>
  <c r="M3312" i="9"/>
  <c r="M3313" i="9"/>
  <c r="M3314" i="9"/>
  <c r="M3315" i="9"/>
  <c r="M3316" i="9"/>
  <c r="M3317" i="9"/>
  <c r="M3318" i="9"/>
  <c r="M3319" i="9"/>
  <c r="M3320" i="9"/>
  <c r="M3321" i="9"/>
  <c r="M3322" i="9"/>
  <c r="M3323" i="9"/>
  <c r="M3324" i="9"/>
  <c r="M3325" i="9"/>
  <c r="M3326" i="9"/>
  <c r="M3327" i="9"/>
  <c r="M3328" i="9"/>
  <c r="M3329" i="9"/>
  <c r="M3330" i="9"/>
  <c r="M3331" i="9"/>
  <c r="M3332" i="9"/>
  <c r="M3333" i="9"/>
  <c r="M3334" i="9"/>
  <c r="M3335" i="9"/>
  <c r="M3336" i="9"/>
  <c r="M3337" i="9"/>
  <c r="M3338" i="9"/>
  <c r="M3339" i="9"/>
  <c r="M3340" i="9"/>
  <c r="M3341" i="9"/>
  <c r="M3342" i="9"/>
  <c r="M3343" i="9"/>
  <c r="M3344" i="9"/>
  <c r="M3345" i="9"/>
  <c r="M3346" i="9"/>
  <c r="M3347" i="9"/>
  <c r="M3348" i="9"/>
  <c r="M3349" i="9"/>
  <c r="M3350" i="9"/>
  <c r="M3351" i="9"/>
  <c r="M3352" i="9"/>
  <c r="M3353" i="9"/>
  <c r="M3354" i="9"/>
  <c r="M3355" i="9"/>
  <c r="M3356" i="9"/>
  <c r="M3357" i="9"/>
  <c r="M3358" i="9"/>
  <c r="M3359" i="9"/>
  <c r="M3360" i="9"/>
  <c r="M3361" i="9"/>
  <c r="M3362" i="9"/>
  <c r="M3363" i="9"/>
  <c r="M3364" i="9"/>
  <c r="M3365" i="9"/>
  <c r="M3366" i="9"/>
  <c r="M3367" i="9"/>
  <c r="M3368" i="9"/>
  <c r="M3369" i="9"/>
  <c r="M3370" i="9"/>
  <c r="M3371" i="9"/>
  <c r="M3372" i="9"/>
  <c r="M3373" i="9"/>
  <c r="M3374" i="9"/>
  <c r="M3375" i="9"/>
  <c r="M3376" i="9"/>
  <c r="M3377" i="9"/>
  <c r="M3379" i="9"/>
  <c r="M3380" i="9"/>
  <c r="M3381" i="9"/>
  <c r="M3382" i="9"/>
  <c r="M3383" i="9"/>
  <c r="M3384" i="9"/>
  <c r="M3385" i="9"/>
  <c r="M3386" i="9"/>
  <c r="M3387" i="9"/>
  <c r="M3388" i="9"/>
  <c r="M3389" i="9"/>
  <c r="M3390" i="9"/>
  <c r="M3391" i="9"/>
  <c r="M3392" i="9"/>
  <c r="M3393" i="9"/>
  <c r="M3394" i="9"/>
  <c r="M3395" i="9"/>
  <c r="M3396" i="9"/>
  <c r="M3397" i="9"/>
  <c r="M3398" i="9"/>
  <c r="M3399" i="9"/>
  <c r="M3400" i="9"/>
  <c r="M3401" i="9"/>
  <c r="M3402" i="9"/>
  <c r="M3403" i="9"/>
  <c r="M3404" i="9"/>
  <c r="M3405" i="9"/>
  <c r="M3406" i="9"/>
  <c r="M3407" i="9"/>
  <c r="M3408" i="9"/>
  <c r="M3409" i="9"/>
  <c r="M3410" i="9"/>
  <c r="M3411" i="9"/>
  <c r="M3412" i="9"/>
  <c r="M3413" i="9"/>
  <c r="M3414" i="9"/>
  <c r="M3415" i="9"/>
  <c r="M3416" i="9"/>
  <c r="M3417" i="9"/>
  <c r="M3418" i="9"/>
  <c r="M3419" i="9"/>
  <c r="M3420" i="9"/>
  <c r="M3421" i="9"/>
  <c r="M3422" i="9"/>
  <c r="M3423" i="9"/>
  <c r="M3424" i="9"/>
  <c r="M3425" i="9"/>
  <c r="M3426" i="9"/>
  <c r="M3427" i="9"/>
  <c r="M3428" i="9"/>
  <c r="M3429" i="9"/>
  <c r="M3430" i="9"/>
  <c r="M3431" i="9"/>
  <c r="M3432" i="9"/>
  <c r="M3433" i="9"/>
  <c r="M3434" i="9"/>
  <c r="M3435" i="9"/>
  <c r="M3436" i="9"/>
  <c r="M3437" i="9"/>
  <c r="M3438" i="9"/>
  <c r="M3439" i="9"/>
  <c r="M3440" i="9"/>
  <c r="M3441" i="9"/>
  <c r="M3442" i="9"/>
  <c r="M3443" i="9"/>
  <c r="M3444" i="9"/>
  <c r="M3445" i="9"/>
  <c r="M3446" i="9"/>
  <c r="M3447" i="9"/>
  <c r="M3448" i="9"/>
  <c r="M3449" i="9"/>
  <c r="M3450" i="9"/>
  <c r="M3451" i="9"/>
  <c r="M3452" i="9"/>
  <c r="M3453" i="9"/>
  <c r="M3454" i="9"/>
  <c r="M3455" i="9"/>
  <c r="M3456" i="9"/>
  <c r="M3457" i="9"/>
  <c r="M3458" i="9"/>
  <c r="M3459" i="9"/>
  <c r="M3460" i="9"/>
  <c r="M3461" i="9"/>
  <c r="M3462" i="9"/>
  <c r="M3463" i="9"/>
  <c r="M3464" i="9"/>
  <c r="M3465" i="9"/>
  <c r="M3466" i="9"/>
  <c r="M3467" i="9"/>
  <c r="M3468" i="9"/>
  <c r="M3469" i="9"/>
  <c r="M3470" i="9"/>
  <c r="M3" i="9"/>
  <c r="AX3" i="9" l="1"/>
  <c r="M2" i="17" s="1"/>
  <c r="BB3" i="9"/>
  <c r="O2" i="17" s="1"/>
  <c r="AW3" i="9"/>
  <c r="BA3" i="9"/>
  <c r="N2" i="17" s="1"/>
  <c r="AZ3" i="9"/>
  <c r="AV3" i="9"/>
  <c r="AY3" i="9"/>
  <c r="BC3" i="9"/>
  <c r="AW3467" i="9"/>
  <c r="BA3467" i="9"/>
  <c r="N3466" i="17" s="1"/>
  <c r="AV3467" i="9"/>
  <c r="AZ3467" i="9"/>
  <c r="AY3467" i="9"/>
  <c r="BC3467" i="9"/>
  <c r="AX3467" i="9"/>
  <c r="M3466" i="17" s="1"/>
  <c r="BB3467" i="9"/>
  <c r="O3466" i="17" s="1"/>
  <c r="AW3463" i="9"/>
  <c r="BA3463" i="9"/>
  <c r="N3462" i="17" s="1"/>
  <c r="AV3463" i="9"/>
  <c r="AZ3463" i="9"/>
  <c r="AY3463" i="9"/>
  <c r="BC3463" i="9"/>
  <c r="AX3463" i="9"/>
  <c r="M3462" i="17" s="1"/>
  <c r="BB3463" i="9"/>
  <c r="O3462" i="17" s="1"/>
  <c r="AW3459" i="9"/>
  <c r="BA3459" i="9"/>
  <c r="N3458" i="17" s="1"/>
  <c r="AV3459" i="9"/>
  <c r="AZ3459" i="9"/>
  <c r="AY3459" i="9"/>
  <c r="BC3459" i="9"/>
  <c r="AX3459" i="9"/>
  <c r="M3458" i="17" s="1"/>
  <c r="BB3459" i="9"/>
  <c r="O3458" i="17" s="1"/>
  <c r="AW3455" i="9"/>
  <c r="BA3455" i="9"/>
  <c r="N3454" i="17" s="1"/>
  <c r="AV3455" i="9"/>
  <c r="AZ3455" i="9"/>
  <c r="AY3455" i="9"/>
  <c r="BC3455" i="9"/>
  <c r="AX3455" i="9"/>
  <c r="M3454" i="17" s="1"/>
  <c r="BB3455" i="9"/>
  <c r="O3454" i="17" s="1"/>
  <c r="AW3451" i="9"/>
  <c r="BA3451" i="9"/>
  <c r="N3450" i="17" s="1"/>
  <c r="AV3451" i="9"/>
  <c r="AZ3451" i="9"/>
  <c r="AY3451" i="9"/>
  <c r="BC3451" i="9"/>
  <c r="AX3451" i="9"/>
  <c r="M3450" i="17" s="1"/>
  <c r="BB3451" i="9"/>
  <c r="O3450" i="17" s="1"/>
  <c r="AW3447" i="9"/>
  <c r="BA3447" i="9"/>
  <c r="N3446" i="17" s="1"/>
  <c r="AV3447" i="9"/>
  <c r="AZ3447" i="9"/>
  <c r="AY3447" i="9"/>
  <c r="BC3447" i="9"/>
  <c r="AX3447" i="9"/>
  <c r="M3446" i="17" s="1"/>
  <c r="BB3447" i="9"/>
  <c r="O3446" i="17" s="1"/>
  <c r="AW3443" i="9"/>
  <c r="BA3443" i="9"/>
  <c r="N3442" i="17" s="1"/>
  <c r="AV3443" i="9"/>
  <c r="AZ3443" i="9"/>
  <c r="AY3443" i="9"/>
  <c r="BC3443" i="9"/>
  <c r="AX3443" i="9"/>
  <c r="M3442" i="17" s="1"/>
  <c r="BB3443" i="9"/>
  <c r="O3442" i="17" s="1"/>
  <c r="AW3439" i="9"/>
  <c r="BA3439" i="9"/>
  <c r="N3438" i="17" s="1"/>
  <c r="AV3439" i="9"/>
  <c r="AZ3439" i="9"/>
  <c r="AY3439" i="9"/>
  <c r="BC3439" i="9"/>
  <c r="AX3439" i="9"/>
  <c r="M3438" i="17" s="1"/>
  <c r="BB3439" i="9"/>
  <c r="O3438" i="17" s="1"/>
  <c r="AW3435" i="9"/>
  <c r="BA3435" i="9"/>
  <c r="N3434" i="17" s="1"/>
  <c r="AV3435" i="9"/>
  <c r="AZ3435" i="9"/>
  <c r="AY3435" i="9"/>
  <c r="BC3435" i="9"/>
  <c r="AX3435" i="9"/>
  <c r="M3434" i="17" s="1"/>
  <c r="BB3435" i="9"/>
  <c r="O3434" i="17" s="1"/>
  <c r="AW3431" i="9"/>
  <c r="BA3431" i="9"/>
  <c r="N3430" i="17" s="1"/>
  <c r="AV3431" i="9"/>
  <c r="AZ3431" i="9"/>
  <c r="AY3431" i="9"/>
  <c r="BC3431" i="9"/>
  <c r="AX3431" i="9"/>
  <c r="M3430" i="17" s="1"/>
  <c r="BB3431" i="9"/>
  <c r="O3430" i="17" s="1"/>
  <c r="AW3427" i="9"/>
  <c r="BA3427" i="9"/>
  <c r="N3426" i="17" s="1"/>
  <c r="AV3427" i="9"/>
  <c r="AZ3427" i="9"/>
  <c r="AY3427" i="9"/>
  <c r="BC3427" i="9"/>
  <c r="AX3427" i="9"/>
  <c r="M3426" i="17" s="1"/>
  <c r="BB3427" i="9"/>
  <c r="O3426" i="17" s="1"/>
  <c r="AW3423" i="9"/>
  <c r="BA3423" i="9"/>
  <c r="N3422" i="17" s="1"/>
  <c r="AV3423" i="9"/>
  <c r="AZ3423" i="9"/>
  <c r="AY3423" i="9"/>
  <c r="BC3423" i="9"/>
  <c r="AX3423" i="9"/>
  <c r="M3422" i="17" s="1"/>
  <c r="BB3423" i="9"/>
  <c r="O3422" i="17" s="1"/>
  <c r="AW3419" i="9"/>
  <c r="BA3419" i="9"/>
  <c r="N3418" i="17" s="1"/>
  <c r="AV3419" i="9"/>
  <c r="AZ3419" i="9"/>
  <c r="AY3419" i="9"/>
  <c r="BC3419" i="9"/>
  <c r="AX3419" i="9"/>
  <c r="M3418" i="17" s="1"/>
  <c r="BB3419" i="9"/>
  <c r="O3418" i="17" s="1"/>
  <c r="AW3415" i="9"/>
  <c r="BA3415" i="9"/>
  <c r="N3414" i="17" s="1"/>
  <c r="AV3415" i="9"/>
  <c r="AZ3415" i="9"/>
  <c r="AY3415" i="9"/>
  <c r="BC3415" i="9"/>
  <c r="AX3415" i="9"/>
  <c r="M3414" i="17" s="1"/>
  <c r="BB3415" i="9"/>
  <c r="O3414" i="17" s="1"/>
  <c r="AW3411" i="9"/>
  <c r="BA3411" i="9"/>
  <c r="N3410" i="17" s="1"/>
  <c r="AV3411" i="9"/>
  <c r="AZ3411" i="9"/>
  <c r="AY3411" i="9"/>
  <c r="BC3411" i="9"/>
  <c r="AX3411" i="9"/>
  <c r="M3410" i="17" s="1"/>
  <c r="BB3411" i="9"/>
  <c r="O3410" i="17" s="1"/>
  <c r="AW3407" i="9"/>
  <c r="BA3407" i="9"/>
  <c r="N3406" i="17" s="1"/>
  <c r="AV3407" i="9"/>
  <c r="AZ3407" i="9"/>
  <c r="AY3407" i="9"/>
  <c r="BC3407" i="9"/>
  <c r="AX3407" i="9"/>
  <c r="M3406" i="17" s="1"/>
  <c r="BB3407" i="9"/>
  <c r="O3406" i="17" s="1"/>
  <c r="AW3403" i="9"/>
  <c r="BA3403" i="9"/>
  <c r="N3402" i="17" s="1"/>
  <c r="AV3403" i="9"/>
  <c r="AZ3403" i="9"/>
  <c r="AY3403" i="9"/>
  <c r="BC3403" i="9"/>
  <c r="AX3403" i="9"/>
  <c r="M3402" i="17" s="1"/>
  <c r="BB3403" i="9"/>
  <c r="O3402" i="17" s="1"/>
  <c r="AW3399" i="9"/>
  <c r="BA3399" i="9"/>
  <c r="N3398" i="17" s="1"/>
  <c r="AV3399" i="9"/>
  <c r="AZ3399" i="9"/>
  <c r="AY3399" i="9"/>
  <c r="BC3399" i="9"/>
  <c r="AX3399" i="9"/>
  <c r="M3398" i="17" s="1"/>
  <c r="BB3399" i="9"/>
  <c r="O3398" i="17" s="1"/>
  <c r="AW3395" i="9"/>
  <c r="BA3395" i="9"/>
  <c r="N3394" i="17" s="1"/>
  <c r="AV3395" i="9"/>
  <c r="AZ3395" i="9"/>
  <c r="AY3395" i="9"/>
  <c r="BC3395" i="9"/>
  <c r="AX3395" i="9"/>
  <c r="M3394" i="17" s="1"/>
  <c r="BB3395" i="9"/>
  <c r="O3394" i="17" s="1"/>
  <c r="AW3391" i="9"/>
  <c r="BA3391" i="9"/>
  <c r="N3390" i="17" s="1"/>
  <c r="AV3391" i="9"/>
  <c r="AZ3391" i="9"/>
  <c r="AY3391" i="9"/>
  <c r="BC3391" i="9"/>
  <c r="AX3391" i="9"/>
  <c r="M3390" i="17" s="1"/>
  <c r="BB3391" i="9"/>
  <c r="O3390" i="17" s="1"/>
  <c r="AW3387" i="9"/>
  <c r="BA3387" i="9"/>
  <c r="N3386" i="17" s="1"/>
  <c r="AV3387" i="9"/>
  <c r="AZ3387" i="9"/>
  <c r="AY3387" i="9"/>
  <c r="BC3387" i="9"/>
  <c r="AX3387" i="9"/>
  <c r="M3386" i="17" s="1"/>
  <c r="BB3387" i="9"/>
  <c r="O3386" i="17" s="1"/>
  <c r="AW3383" i="9"/>
  <c r="BA3383" i="9"/>
  <c r="N3382" i="17" s="1"/>
  <c r="AV3383" i="9"/>
  <c r="AZ3383" i="9"/>
  <c r="AY3383" i="9"/>
  <c r="BC3383" i="9"/>
  <c r="AX3383" i="9"/>
  <c r="M3382" i="17" s="1"/>
  <c r="BB3383" i="9"/>
  <c r="O3382" i="17" s="1"/>
  <c r="AW3379" i="9"/>
  <c r="BA3379" i="9"/>
  <c r="N3378" i="17" s="1"/>
  <c r="AV3379" i="9"/>
  <c r="AZ3379" i="9"/>
  <c r="AY3379" i="9"/>
  <c r="BC3379" i="9"/>
  <c r="AX3379" i="9"/>
  <c r="M3378" i="17" s="1"/>
  <c r="BB3379" i="9"/>
  <c r="O3378" i="17" s="1"/>
  <c r="AW3374" i="9"/>
  <c r="BA3374" i="9"/>
  <c r="N3373" i="17" s="1"/>
  <c r="AV3374" i="9"/>
  <c r="AZ3374" i="9"/>
  <c r="AY3374" i="9"/>
  <c r="BC3374" i="9"/>
  <c r="AX3374" i="9"/>
  <c r="M3373" i="17" s="1"/>
  <c r="BB3374" i="9"/>
  <c r="O3373" i="17" s="1"/>
  <c r="AW3370" i="9"/>
  <c r="BA3370" i="9"/>
  <c r="N3369" i="17" s="1"/>
  <c r="AV3370" i="9"/>
  <c r="AZ3370" i="9"/>
  <c r="AY3370" i="9"/>
  <c r="BC3370" i="9"/>
  <c r="AX3370" i="9"/>
  <c r="M3369" i="17" s="1"/>
  <c r="BB3370" i="9"/>
  <c r="O3369" i="17" s="1"/>
  <c r="AW3366" i="9"/>
  <c r="BA3366" i="9"/>
  <c r="N3365" i="17" s="1"/>
  <c r="AV3366" i="9"/>
  <c r="AZ3366" i="9"/>
  <c r="AY3366" i="9"/>
  <c r="BC3366" i="9"/>
  <c r="AX3366" i="9"/>
  <c r="M3365" i="17" s="1"/>
  <c r="BB3366" i="9"/>
  <c r="O3365" i="17" s="1"/>
  <c r="AW3362" i="9"/>
  <c r="BA3362" i="9"/>
  <c r="N3361" i="17" s="1"/>
  <c r="AV3362" i="9"/>
  <c r="AZ3362" i="9"/>
  <c r="AY3362" i="9"/>
  <c r="BC3362" i="9"/>
  <c r="AX3362" i="9"/>
  <c r="M3361" i="17" s="1"/>
  <c r="BB3362" i="9"/>
  <c r="O3361" i="17" s="1"/>
  <c r="AW3358" i="9"/>
  <c r="BA3358" i="9"/>
  <c r="N3357" i="17" s="1"/>
  <c r="AV3358" i="9"/>
  <c r="AZ3358" i="9"/>
  <c r="AY3358" i="9"/>
  <c r="BC3358" i="9"/>
  <c r="AX3358" i="9"/>
  <c r="M3357" i="17" s="1"/>
  <c r="BB3358" i="9"/>
  <c r="O3357" i="17" s="1"/>
  <c r="AW3354" i="9"/>
  <c r="BA3354" i="9"/>
  <c r="N3353" i="17" s="1"/>
  <c r="AV3354" i="9"/>
  <c r="AZ3354" i="9"/>
  <c r="AY3354" i="9"/>
  <c r="BC3354" i="9"/>
  <c r="AX3354" i="9"/>
  <c r="M3353" i="17" s="1"/>
  <c r="BB3354" i="9"/>
  <c r="O3353" i="17" s="1"/>
  <c r="AW3350" i="9"/>
  <c r="BA3350" i="9"/>
  <c r="N3349" i="17" s="1"/>
  <c r="AV3350" i="9"/>
  <c r="AZ3350" i="9"/>
  <c r="AY3350" i="9"/>
  <c r="BC3350" i="9"/>
  <c r="AX3350" i="9"/>
  <c r="M3349" i="17" s="1"/>
  <c r="BB3350" i="9"/>
  <c r="O3349" i="17" s="1"/>
  <c r="AW3346" i="9"/>
  <c r="BA3346" i="9"/>
  <c r="N3345" i="17" s="1"/>
  <c r="AV3346" i="9"/>
  <c r="AZ3346" i="9"/>
  <c r="AY3346" i="9"/>
  <c r="BC3346" i="9"/>
  <c r="AX3346" i="9"/>
  <c r="M3345" i="17" s="1"/>
  <c r="BB3346" i="9"/>
  <c r="O3345" i="17" s="1"/>
  <c r="AW3342" i="9"/>
  <c r="BA3342" i="9"/>
  <c r="N3341" i="17" s="1"/>
  <c r="AV3342" i="9"/>
  <c r="AZ3342" i="9"/>
  <c r="AY3342" i="9"/>
  <c r="BC3342" i="9"/>
  <c r="AX3342" i="9"/>
  <c r="M3341" i="17" s="1"/>
  <c r="BB3342" i="9"/>
  <c r="O3341" i="17" s="1"/>
  <c r="AW3338" i="9"/>
  <c r="BA3338" i="9"/>
  <c r="N3337" i="17" s="1"/>
  <c r="AV3338" i="9"/>
  <c r="AZ3338" i="9"/>
  <c r="AY3338" i="9"/>
  <c r="BC3338" i="9"/>
  <c r="AX3338" i="9"/>
  <c r="M3337" i="17" s="1"/>
  <c r="BB3338" i="9"/>
  <c r="O3337" i="17" s="1"/>
  <c r="AW3334" i="9"/>
  <c r="BA3334" i="9"/>
  <c r="N3333" i="17" s="1"/>
  <c r="AV3334" i="9"/>
  <c r="AZ3334" i="9"/>
  <c r="AY3334" i="9"/>
  <c r="BC3334" i="9"/>
  <c r="AX3334" i="9"/>
  <c r="M3333" i="17" s="1"/>
  <c r="BB3334" i="9"/>
  <c r="O3333" i="17" s="1"/>
  <c r="AW3330" i="9"/>
  <c r="BA3330" i="9"/>
  <c r="N3329" i="17" s="1"/>
  <c r="AV3330" i="9"/>
  <c r="AZ3330" i="9"/>
  <c r="AY3330" i="9"/>
  <c r="BC3330" i="9"/>
  <c r="AX3330" i="9"/>
  <c r="M3329" i="17" s="1"/>
  <c r="BB3330" i="9"/>
  <c r="O3329" i="17" s="1"/>
  <c r="AW3326" i="9"/>
  <c r="BA3326" i="9"/>
  <c r="N3325" i="17" s="1"/>
  <c r="AV3326" i="9"/>
  <c r="AZ3326" i="9"/>
  <c r="AY3326" i="9"/>
  <c r="BC3326" i="9"/>
  <c r="AX3326" i="9"/>
  <c r="M3325" i="17" s="1"/>
  <c r="BB3326" i="9"/>
  <c r="O3325" i="17" s="1"/>
  <c r="AW3322" i="9"/>
  <c r="BA3322" i="9"/>
  <c r="N3321" i="17" s="1"/>
  <c r="AV3322" i="9"/>
  <c r="AZ3322" i="9"/>
  <c r="AY3322" i="9"/>
  <c r="BC3322" i="9"/>
  <c r="AX3322" i="9"/>
  <c r="M3321" i="17" s="1"/>
  <c r="BB3322" i="9"/>
  <c r="O3321" i="17" s="1"/>
  <c r="AW3318" i="9"/>
  <c r="BA3318" i="9"/>
  <c r="N3317" i="17" s="1"/>
  <c r="AV3318" i="9"/>
  <c r="AZ3318" i="9"/>
  <c r="AY3318" i="9"/>
  <c r="BC3318" i="9"/>
  <c r="AX3318" i="9"/>
  <c r="M3317" i="17" s="1"/>
  <c r="BB3318" i="9"/>
  <c r="O3317" i="17" s="1"/>
  <c r="AW3314" i="9"/>
  <c r="BA3314" i="9"/>
  <c r="N3313" i="17" s="1"/>
  <c r="AV3314" i="9"/>
  <c r="AZ3314" i="9"/>
  <c r="AY3314" i="9"/>
  <c r="BC3314" i="9"/>
  <c r="AX3314" i="9"/>
  <c r="M3313" i="17" s="1"/>
  <c r="BB3314" i="9"/>
  <c r="O3313" i="17" s="1"/>
  <c r="AW3310" i="9"/>
  <c r="BA3310" i="9"/>
  <c r="N3309" i="17" s="1"/>
  <c r="AV3310" i="9"/>
  <c r="AZ3310" i="9"/>
  <c r="AY3310" i="9"/>
  <c r="BC3310" i="9"/>
  <c r="AX3310" i="9"/>
  <c r="M3309" i="17" s="1"/>
  <c r="BB3310" i="9"/>
  <c r="O3309" i="17" s="1"/>
  <c r="AW3306" i="9"/>
  <c r="BA3306" i="9"/>
  <c r="N3305" i="17" s="1"/>
  <c r="AV3306" i="9"/>
  <c r="AZ3306" i="9"/>
  <c r="AY3306" i="9"/>
  <c r="BC3306" i="9"/>
  <c r="AX3306" i="9"/>
  <c r="M3305" i="17" s="1"/>
  <c r="BB3306" i="9"/>
  <c r="O3305" i="17" s="1"/>
  <c r="AW3302" i="9"/>
  <c r="BA3302" i="9"/>
  <c r="N3301" i="17" s="1"/>
  <c r="AV3302" i="9"/>
  <c r="AZ3302" i="9"/>
  <c r="AY3302" i="9"/>
  <c r="BC3302" i="9"/>
  <c r="AX3302" i="9"/>
  <c r="M3301" i="17" s="1"/>
  <c r="BB3302" i="9"/>
  <c r="O3301" i="17" s="1"/>
  <c r="AW3298" i="9"/>
  <c r="BA3298" i="9"/>
  <c r="N3297" i="17" s="1"/>
  <c r="AV3298" i="9"/>
  <c r="AZ3298" i="9"/>
  <c r="AY3298" i="9"/>
  <c r="BC3298" i="9"/>
  <c r="AX3298" i="9"/>
  <c r="M3297" i="17" s="1"/>
  <c r="BB3298" i="9"/>
  <c r="O3297" i="17" s="1"/>
  <c r="AW3294" i="9"/>
  <c r="BA3294" i="9"/>
  <c r="N3293" i="17" s="1"/>
  <c r="AV3294" i="9"/>
  <c r="AZ3294" i="9"/>
  <c r="AY3294" i="9"/>
  <c r="BC3294" i="9"/>
  <c r="AX3294" i="9"/>
  <c r="M3293" i="17" s="1"/>
  <c r="BB3294" i="9"/>
  <c r="O3293" i="17" s="1"/>
  <c r="AW3290" i="9"/>
  <c r="BA3290" i="9"/>
  <c r="N3289" i="17" s="1"/>
  <c r="AV3290" i="9"/>
  <c r="AZ3290" i="9"/>
  <c r="AY3290" i="9"/>
  <c r="BC3290" i="9"/>
  <c r="AX3290" i="9"/>
  <c r="M3289" i="17" s="1"/>
  <c r="BB3290" i="9"/>
  <c r="O3289" i="17" s="1"/>
  <c r="AW3286" i="9"/>
  <c r="BA3286" i="9"/>
  <c r="N3285" i="17" s="1"/>
  <c r="AV3286" i="9"/>
  <c r="AZ3286" i="9"/>
  <c r="AY3286" i="9"/>
  <c r="BC3286" i="9"/>
  <c r="AX3286" i="9"/>
  <c r="M3285" i="17" s="1"/>
  <c r="BB3286" i="9"/>
  <c r="O3285" i="17" s="1"/>
  <c r="AW3282" i="9"/>
  <c r="BA3282" i="9"/>
  <c r="N3281" i="17" s="1"/>
  <c r="AV3282" i="9"/>
  <c r="AZ3282" i="9"/>
  <c r="AY3282" i="9"/>
  <c r="BC3282" i="9"/>
  <c r="AX3282" i="9"/>
  <c r="M3281" i="17" s="1"/>
  <c r="BB3282" i="9"/>
  <c r="O3281" i="17" s="1"/>
  <c r="AW3277" i="9"/>
  <c r="BA3277" i="9"/>
  <c r="N3276" i="17" s="1"/>
  <c r="AV3277" i="9"/>
  <c r="AZ3277" i="9"/>
  <c r="AY3277" i="9"/>
  <c r="BC3277" i="9"/>
  <c r="AX3277" i="9"/>
  <c r="M3276" i="17" s="1"/>
  <c r="BB3277" i="9"/>
  <c r="O3276" i="17" s="1"/>
  <c r="AW3273" i="9"/>
  <c r="BA3273" i="9"/>
  <c r="N3272" i="17" s="1"/>
  <c r="AV3273" i="9"/>
  <c r="AZ3273" i="9"/>
  <c r="AY3273" i="9"/>
  <c r="BC3273" i="9"/>
  <c r="AX3273" i="9"/>
  <c r="M3272" i="17" s="1"/>
  <c r="BB3273" i="9"/>
  <c r="O3272" i="17" s="1"/>
  <c r="AW3269" i="9"/>
  <c r="BA3269" i="9"/>
  <c r="N3268" i="17" s="1"/>
  <c r="AV3269" i="9"/>
  <c r="AZ3269" i="9"/>
  <c r="AY3269" i="9"/>
  <c r="BC3269" i="9"/>
  <c r="AX3269" i="9"/>
  <c r="M3268" i="17" s="1"/>
  <c r="BB3269" i="9"/>
  <c r="O3268" i="17" s="1"/>
  <c r="AW3265" i="9"/>
  <c r="BA3265" i="9"/>
  <c r="N3264" i="17" s="1"/>
  <c r="AV3265" i="9"/>
  <c r="AZ3265" i="9"/>
  <c r="AY3265" i="9"/>
  <c r="BC3265" i="9"/>
  <c r="AX3265" i="9"/>
  <c r="M3264" i="17" s="1"/>
  <c r="BB3265" i="9"/>
  <c r="O3264" i="17" s="1"/>
  <c r="AW3261" i="9"/>
  <c r="BA3261" i="9"/>
  <c r="N3260" i="17" s="1"/>
  <c r="AV3261" i="9"/>
  <c r="AZ3261" i="9"/>
  <c r="AY3261" i="9"/>
  <c r="BC3261" i="9"/>
  <c r="AX3261" i="9"/>
  <c r="M3260" i="17" s="1"/>
  <c r="BB3261" i="9"/>
  <c r="O3260" i="17" s="1"/>
  <c r="AW3257" i="9"/>
  <c r="BA3257" i="9"/>
  <c r="N3256" i="17" s="1"/>
  <c r="AV3257" i="9"/>
  <c r="AZ3257" i="9"/>
  <c r="AY3257" i="9"/>
  <c r="BC3257" i="9"/>
  <c r="AX3257" i="9"/>
  <c r="M3256" i="17" s="1"/>
  <c r="BB3257" i="9"/>
  <c r="O3256" i="17" s="1"/>
  <c r="AW3253" i="9"/>
  <c r="BA3253" i="9"/>
  <c r="N3252" i="17" s="1"/>
  <c r="AV3253" i="9"/>
  <c r="AZ3253" i="9"/>
  <c r="AY3253" i="9"/>
  <c r="BC3253" i="9"/>
  <c r="AX3253" i="9"/>
  <c r="M3252" i="17" s="1"/>
  <c r="BB3253" i="9"/>
  <c r="O3252" i="17" s="1"/>
  <c r="AW3249" i="9"/>
  <c r="BA3249" i="9"/>
  <c r="N3248" i="17" s="1"/>
  <c r="AV3249" i="9"/>
  <c r="AZ3249" i="9"/>
  <c r="AY3249" i="9"/>
  <c r="BC3249" i="9"/>
  <c r="AX3249" i="9"/>
  <c r="M3248" i="17" s="1"/>
  <c r="BB3249" i="9"/>
  <c r="O3248" i="17" s="1"/>
  <c r="AW3245" i="9"/>
  <c r="BA3245" i="9"/>
  <c r="N3244" i="17" s="1"/>
  <c r="AV3245" i="9"/>
  <c r="AZ3245" i="9"/>
  <c r="AY3245" i="9"/>
  <c r="BC3245" i="9"/>
  <c r="AX3245" i="9"/>
  <c r="M3244" i="17" s="1"/>
  <c r="BB3245" i="9"/>
  <c r="O3244" i="17" s="1"/>
  <c r="AW3241" i="9"/>
  <c r="BA3241" i="9"/>
  <c r="N3240" i="17" s="1"/>
  <c r="AV3241" i="9"/>
  <c r="AZ3241" i="9"/>
  <c r="AY3241" i="9"/>
  <c r="BC3241" i="9"/>
  <c r="AX3241" i="9"/>
  <c r="M3240" i="17" s="1"/>
  <c r="BB3241" i="9"/>
  <c r="O3240" i="17" s="1"/>
  <c r="AW3237" i="9"/>
  <c r="BA3237" i="9"/>
  <c r="N3236" i="17" s="1"/>
  <c r="AV3237" i="9"/>
  <c r="AZ3237" i="9"/>
  <c r="AY3237" i="9"/>
  <c r="BC3237" i="9"/>
  <c r="AX3237" i="9"/>
  <c r="M3236" i="17" s="1"/>
  <c r="BB3237" i="9"/>
  <c r="O3236" i="17" s="1"/>
  <c r="AW3233" i="9"/>
  <c r="BA3233" i="9"/>
  <c r="N3232" i="17" s="1"/>
  <c r="AV3233" i="9"/>
  <c r="AZ3233" i="9"/>
  <c r="AY3233" i="9"/>
  <c r="BC3233" i="9"/>
  <c r="AX3233" i="9"/>
  <c r="M3232" i="17" s="1"/>
  <c r="BB3233" i="9"/>
  <c r="O3232" i="17" s="1"/>
  <c r="AW3229" i="9"/>
  <c r="BA3229" i="9"/>
  <c r="N3228" i="17" s="1"/>
  <c r="AV3229" i="9"/>
  <c r="AZ3229" i="9"/>
  <c r="AY3229" i="9"/>
  <c r="BC3229" i="9"/>
  <c r="AX3229" i="9"/>
  <c r="M3228" i="17" s="1"/>
  <c r="BB3229" i="9"/>
  <c r="O3228" i="17" s="1"/>
  <c r="AW3225" i="9"/>
  <c r="BA3225" i="9"/>
  <c r="N3224" i="17" s="1"/>
  <c r="AV3225" i="9"/>
  <c r="AZ3225" i="9"/>
  <c r="AY3225" i="9"/>
  <c r="BC3225" i="9"/>
  <c r="AX3225" i="9"/>
  <c r="M3224" i="17" s="1"/>
  <c r="BB3225" i="9"/>
  <c r="O3224" i="17" s="1"/>
  <c r="AW3221" i="9"/>
  <c r="BA3221" i="9"/>
  <c r="N3220" i="17" s="1"/>
  <c r="AV3221" i="9"/>
  <c r="AZ3221" i="9"/>
  <c r="AY3221" i="9"/>
  <c r="BC3221" i="9"/>
  <c r="AX3221" i="9"/>
  <c r="M3220" i="17" s="1"/>
  <c r="BB3221" i="9"/>
  <c r="O3220" i="17" s="1"/>
  <c r="AW3217" i="9"/>
  <c r="BA3217" i="9"/>
  <c r="N3216" i="17" s="1"/>
  <c r="AV3217" i="9"/>
  <c r="AZ3217" i="9"/>
  <c r="AY3217" i="9"/>
  <c r="BC3217" i="9"/>
  <c r="AX3217" i="9"/>
  <c r="M3216" i="17" s="1"/>
  <c r="BB3217" i="9"/>
  <c r="O3216" i="17" s="1"/>
  <c r="AW3213" i="9"/>
  <c r="BA3213" i="9"/>
  <c r="N3212" i="17" s="1"/>
  <c r="AV3213" i="9"/>
  <c r="AZ3213" i="9"/>
  <c r="AY3213" i="9"/>
  <c r="BC3213" i="9"/>
  <c r="AX3213" i="9"/>
  <c r="M3212" i="17" s="1"/>
  <c r="BB3213" i="9"/>
  <c r="O3212" i="17" s="1"/>
  <c r="AW3209" i="9"/>
  <c r="BA3209" i="9"/>
  <c r="N3208" i="17" s="1"/>
  <c r="AV3209" i="9"/>
  <c r="AZ3209" i="9"/>
  <c r="AY3209" i="9"/>
  <c r="BC3209" i="9"/>
  <c r="AX3209" i="9"/>
  <c r="M3208" i="17" s="1"/>
  <c r="BB3209" i="9"/>
  <c r="O3208" i="17" s="1"/>
  <c r="AW3205" i="9"/>
  <c r="BA3205" i="9"/>
  <c r="N3204" i="17" s="1"/>
  <c r="AV3205" i="9"/>
  <c r="AZ3205" i="9"/>
  <c r="AY3205" i="9"/>
  <c r="BC3205" i="9"/>
  <c r="AX3205" i="9"/>
  <c r="M3204" i="17" s="1"/>
  <c r="BB3205" i="9"/>
  <c r="O3204" i="17" s="1"/>
  <c r="AW3201" i="9"/>
  <c r="BA3201" i="9"/>
  <c r="N3200" i="17" s="1"/>
  <c r="AV3201" i="9"/>
  <c r="AZ3201" i="9"/>
  <c r="AY3201" i="9"/>
  <c r="BC3201" i="9"/>
  <c r="AX3201" i="9"/>
  <c r="M3200" i="17" s="1"/>
  <c r="BB3201" i="9"/>
  <c r="O3200" i="17" s="1"/>
  <c r="AW3197" i="9"/>
  <c r="BA3197" i="9"/>
  <c r="N3196" i="17" s="1"/>
  <c r="AV3197" i="9"/>
  <c r="AZ3197" i="9"/>
  <c r="AY3197" i="9"/>
  <c r="BC3197" i="9"/>
  <c r="AX3197" i="9"/>
  <c r="M3196" i="17" s="1"/>
  <c r="BB3197" i="9"/>
  <c r="O3196" i="17" s="1"/>
  <c r="AW3193" i="9"/>
  <c r="BA3193" i="9"/>
  <c r="N3192" i="17" s="1"/>
  <c r="AV3193" i="9"/>
  <c r="AZ3193" i="9"/>
  <c r="AY3193" i="9"/>
  <c r="BC3193" i="9"/>
  <c r="AX3193" i="9"/>
  <c r="M3192" i="17" s="1"/>
  <c r="BB3193" i="9"/>
  <c r="O3192" i="17" s="1"/>
  <c r="AW3189" i="9"/>
  <c r="BA3189" i="9"/>
  <c r="N3188" i="17" s="1"/>
  <c r="AV3189" i="9"/>
  <c r="AZ3189" i="9"/>
  <c r="AY3189" i="9"/>
  <c r="BC3189" i="9"/>
  <c r="AX3189" i="9"/>
  <c r="M3188" i="17" s="1"/>
  <c r="BB3189" i="9"/>
  <c r="O3188" i="17" s="1"/>
  <c r="AW3185" i="9"/>
  <c r="BA3185" i="9"/>
  <c r="N3184" i="17" s="1"/>
  <c r="AV3185" i="9"/>
  <c r="AZ3185" i="9"/>
  <c r="AY3185" i="9"/>
  <c r="BC3185" i="9"/>
  <c r="AX3185" i="9"/>
  <c r="M3184" i="17" s="1"/>
  <c r="BB3185" i="9"/>
  <c r="O3184" i="17" s="1"/>
  <c r="AW3181" i="9"/>
  <c r="BA3181" i="9"/>
  <c r="N3180" i="17" s="1"/>
  <c r="AV3181" i="9"/>
  <c r="AZ3181" i="9"/>
  <c r="AY3181" i="9"/>
  <c r="BC3181" i="9"/>
  <c r="AX3181" i="9"/>
  <c r="M3180" i="17" s="1"/>
  <c r="BB3181" i="9"/>
  <c r="O3180" i="17" s="1"/>
  <c r="AW3176" i="9"/>
  <c r="BA3176" i="9"/>
  <c r="N3175" i="17" s="1"/>
  <c r="AV3176" i="9"/>
  <c r="AZ3176" i="9"/>
  <c r="AY3176" i="9"/>
  <c r="BC3176" i="9"/>
  <c r="AX3176" i="9"/>
  <c r="M3175" i="17" s="1"/>
  <c r="BB3176" i="9"/>
  <c r="O3175" i="17" s="1"/>
  <c r="AW3172" i="9"/>
  <c r="BA3172" i="9"/>
  <c r="N3171" i="17" s="1"/>
  <c r="AV3172" i="9"/>
  <c r="AZ3172" i="9"/>
  <c r="AY3172" i="9"/>
  <c r="BC3172" i="9"/>
  <c r="AX3172" i="9"/>
  <c r="M3171" i="17" s="1"/>
  <c r="BB3172" i="9"/>
  <c r="O3171" i="17" s="1"/>
  <c r="AW3168" i="9"/>
  <c r="BA3168" i="9"/>
  <c r="N3167" i="17" s="1"/>
  <c r="AV3168" i="9"/>
  <c r="AZ3168" i="9"/>
  <c r="AY3168" i="9"/>
  <c r="BC3168" i="9"/>
  <c r="AX3168" i="9"/>
  <c r="M3167" i="17" s="1"/>
  <c r="BB3168" i="9"/>
  <c r="O3167" i="17" s="1"/>
  <c r="AW3164" i="9"/>
  <c r="BA3164" i="9"/>
  <c r="N3163" i="17" s="1"/>
  <c r="AV3164" i="9"/>
  <c r="AZ3164" i="9"/>
  <c r="AY3164" i="9"/>
  <c r="BC3164" i="9"/>
  <c r="AX3164" i="9"/>
  <c r="M3163" i="17" s="1"/>
  <c r="BB3164" i="9"/>
  <c r="O3163" i="17" s="1"/>
  <c r="AW3160" i="9"/>
  <c r="BA3160" i="9"/>
  <c r="N3159" i="17" s="1"/>
  <c r="AV3160" i="9"/>
  <c r="AZ3160" i="9"/>
  <c r="AY3160" i="9"/>
  <c r="BC3160" i="9"/>
  <c r="AX3160" i="9"/>
  <c r="M3159" i="17" s="1"/>
  <c r="BB3160" i="9"/>
  <c r="O3159" i="17" s="1"/>
  <c r="AW3156" i="9"/>
  <c r="BA3156" i="9"/>
  <c r="N3155" i="17" s="1"/>
  <c r="AV3156" i="9"/>
  <c r="AZ3156" i="9"/>
  <c r="AY3156" i="9"/>
  <c r="BC3156" i="9"/>
  <c r="AX3156" i="9"/>
  <c r="M3155" i="17" s="1"/>
  <c r="BB3156" i="9"/>
  <c r="O3155" i="17" s="1"/>
  <c r="AW3152" i="9"/>
  <c r="BA3152" i="9"/>
  <c r="N3151" i="17" s="1"/>
  <c r="AV3152" i="9"/>
  <c r="AZ3152" i="9"/>
  <c r="AY3152" i="9"/>
  <c r="BC3152" i="9"/>
  <c r="AX3152" i="9"/>
  <c r="M3151" i="17" s="1"/>
  <c r="BB3152" i="9"/>
  <c r="O3151" i="17" s="1"/>
  <c r="AW3148" i="9"/>
  <c r="BA3148" i="9"/>
  <c r="N3147" i="17" s="1"/>
  <c r="AV3148" i="9"/>
  <c r="AZ3148" i="9"/>
  <c r="AY3148" i="9"/>
  <c r="BC3148" i="9"/>
  <c r="AX3148" i="9"/>
  <c r="M3147" i="17" s="1"/>
  <c r="BB3148" i="9"/>
  <c r="O3147" i="17" s="1"/>
  <c r="AW3144" i="9"/>
  <c r="BA3144" i="9"/>
  <c r="N3143" i="17" s="1"/>
  <c r="AV3144" i="9"/>
  <c r="AZ3144" i="9"/>
  <c r="AY3144" i="9"/>
  <c r="BC3144" i="9"/>
  <c r="AX3144" i="9"/>
  <c r="M3143" i="17" s="1"/>
  <c r="BB3144" i="9"/>
  <c r="O3143" i="17" s="1"/>
  <c r="AW3140" i="9"/>
  <c r="BA3140" i="9"/>
  <c r="N3139" i="17" s="1"/>
  <c r="AV3140" i="9"/>
  <c r="AZ3140" i="9"/>
  <c r="AY3140" i="9"/>
  <c r="BC3140" i="9"/>
  <c r="AX3140" i="9"/>
  <c r="M3139" i="17" s="1"/>
  <c r="BB3140" i="9"/>
  <c r="O3139" i="17" s="1"/>
  <c r="AW3136" i="9"/>
  <c r="BA3136" i="9"/>
  <c r="N3135" i="17" s="1"/>
  <c r="AV3136" i="9"/>
  <c r="AZ3136" i="9"/>
  <c r="AY3136" i="9"/>
  <c r="BC3136" i="9"/>
  <c r="AX3136" i="9"/>
  <c r="M3135" i="17" s="1"/>
  <c r="BB3136" i="9"/>
  <c r="O3135" i="17" s="1"/>
  <c r="AW3132" i="9"/>
  <c r="BA3132" i="9"/>
  <c r="N3131" i="17" s="1"/>
  <c r="AV3132" i="9"/>
  <c r="AZ3132" i="9"/>
  <c r="AY3132" i="9"/>
  <c r="BC3132" i="9"/>
  <c r="AX3132" i="9"/>
  <c r="M3131" i="17" s="1"/>
  <c r="BB3132" i="9"/>
  <c r="O3131" i="17" s="1"/>
  <c r="AW3128" i="9"/>
  <c r="BA3128" i="9"/>
  <c r="N3127" i="17" s="1"/>
  <c r="AV3128" i="9"/>
  <c r="AZ3128" i="9"/>
  <c r="AY3128" i="9"/>
  <c r="BC3128" i="9"/>
  <c r="AX3128" i="9"/>
  <c r="M3127" i="17" s="1"/>
  <c r="BB3128" i="9"/>
  <c r="O3127" i="17" s="1"/>
  <c r="AW3124" i="9"/>
  <c r="BA3124" i="9"/>
  <c r="N3123" i="17" s="1"/>
  <c r="AV3124" i="9"/>
  <c r="AZ3124" i="9"/>
  <c r="AY3124" i="9"/>
  <c r="BC3124" i="9"/>
  <c r="AX3124" i="9"/>
  <c r="M3123" i="17" s="1"/>
  <c r="BB3124" i="9"/>
  <c r="O3123" i="17" s="1"/>
  <c r="AW3120" i="9"/>
  <c r="BA3120" i="9"/>
  <c r="N3119" i="17" s="1"/>
  <c r="AV3120" i="9"/>
  <c r="AZ3120" i="9"/>
  <c r="AY3120" i="9"/>
  <c r="BC3120" i="9"/>
  <c r="AX3120" i="9"/>
  <c r="M3119" i="17" s="1"/>
  <c r="BB3120" i="9"/>
  <c r="O3119" i="17" s="1"/>
  <c r="AW3116" i="9"/>
  <c r="BA3116" i="9"/>
  <c r="N3115" i="17" s="1"/>
  <c r="AV3116" i="9"/>
  <c r="AZ3116" i="9"/>
  <c r="AY3116" i="9"/>
  <c r="BC3116" i="9"/>
  <c r="AX3116" i="9"/>
  <c r="M3115" i="17" s="1"/>
  <c r="BB3116" i="9"/>
  <c r="O3115" i="17" s="1"/>
  <c r="AW3112" i="9"/>
  <c r="BA3112" i="9"/>
  <c r="N3111" i="17" s="1"/>
  <c r="AV3112" i="9"/>
  <c r="AZ3112" i="9"/>
  <c r="AY3112" i="9"/>
  <c r="BC3112" i="9"/>
  <c r="AX3112" i="9"/>
  <c r="M3111" i="17" s="1"/>
  <c r="BB3112" i="9"/>
  <c r="O3111" i="17" s="1"/>
  <c r="AW3108" i="9"/>
  <c r="BA3108" i="9"/>
  <c r="N3107" i="17" s="1"/>
  <c r="AV3108" i="9"/>
  <c r="AZ3108" i="9"/>
  <c r="AY3108" i="9"/>
  <c r="BC3108" i="9"/>
  <c r="AX3108" i="9"/>
  <c r="M3107" i="17" s="1"/>
  <c r="BB3108" i="9"/>
  <c r="O3107" i="17" s="1"/>
  <c r="AW3104" i="9"/>
  <c r="BA3104" i="9"/>
  <c r="N3103" i="17" s="1"/>
  <c r="AV3104" i="9"/>
  <c r="AZ3104" i="9"/>
  <c r="AY3104" i="9"/>
  <c r="BC3104" i="9"/>
  <c r="AX3104" i="9"/>
  <c r="M3103" i="17" s="1"/>
  <c r="BB3104" i="9"/>
  <c r="O3103" i="17" s="1"/>
  <c r="AW3100" i="9"/>
  <c r="BA3100" i="9"/>
  <c r="N3099" i="17" s="1"/>
  <c r="AV3100" i="9"/>
  <c r="AZ3100" i="9"/>
  <c r="AY3100" i="9"/>
  <c r="BC3100" i="9"/>
  <c r="AX3100" i="9"/>
  <c r="M3099" i="17" s="1"/>
  <c r="BB3100" i="9"/>
  <c r="O3099" i="17" s="1"/>
  <c r="AW3096" i="9"/>
  <c r="BA3096" i="9"/>
  <c r="N3095" i="17" s="1"/>
  <c r="AV3096" i="9"/>
  <c r="AZ3096" i="9"/>
  <c r="AY3096" i="9"/>
  <c r="BC3096" i="9"/>
  <c r="AX3096" i="9"/>
  <c r="M3095" i="17" s="1"/>
  <c r="BB3096" i="9"/>
  <c r="O3095" i="17" s="1"/>
  <c r="AW3092" i="9"/>
  <c r="BA3092" i="9"/>
  <c r="N3091" i="17" s="1"/>
  <c r="AV3092" i="9"/>
  <c r="AZ3092" i="9"/>
  <c r="AY3092" i="9"/>
  <c r="BC3092" i="9"/>
  <c r="AX3092" i="9"/>
  <c r="M3091" i="17" s="1"/>
  <c r="BB3092" i="9"/>
  <c r="O3091" i="17" s="1"/>
  <c r="AW3088" i="9"/>
  <c r="BA3088" i="9"/>
  <c r="N3087" i="17" s="1"/>
  <c r="AV3088" i="9"/>
  <c r="AZ3088" i="9"/>
  <c r="AY3088" i="9"/>
  <c r="BC3088" i="9"/>
  <c r="AX3088" i="9"/>
  <c r="M3087" i="17" s="1"/>
  <c r="BB3088" i="9"/>
  <c r="O3087" i="17" s="1"/>
  <c r="AW3084" i="9"/>
  <c r="BA3084" i="9"/>
  <c r="N3083" i="17" s="1"/>
  <c r="AV3084" i="9"/>
  <c r="AZ3084" i="9"/>
  <c r="AY3084" i="9"/>
  <c r="BC3084" i="9"/>
  <c r="AX3084" i="9"/>
  <c r="M3083" i="17" s="1"/>
  <c r="BB3084" i="9"/>
  <c r="O3083" i="17" s="1"/>
  <c r="AW3080" i="9"/>
  <c r="BA3080" i="9"/>
  <c r="N3079" i="17" s="1"/>
  <c r="AV3080" i="9"/>
  <c r="AZ3080" i="9"/>
  <c r="AY3080" i="9"/>
  <c r="BC3080" i="9"/>
  <c r="AX3080" i="9"/>
  <c r="M3079" i="17" s="1"/>
  <c r="BB3080" i="9"/>
  <c r="O3079" i="17" s="1"/>
  <c r="AW3075" i="9"/>
  <c r="BA3075" i="9"/>
  <c r="N3074" i="17" s="1"/>
  <c r="AV3075" i="9"/>
  <c r="AZ3075" i="9"/>
  <c r="AY3075" i="9"/>
  <c r="BC3075" i="9"/>
  <c r="AX3075" i="9"/>
  <c r="M3074" i="17" s="1"/>
  <c r="BB3075" i="9"/>
  <c r="O3074" i="17" s="1"/>
  <c r="AW3071" i="9"/>
  <c r="BA3071" i="9"/>
  <c r="N3070" i="17" s="1"/>
  <c r="AV3071" i="9"/>
  <c r="AZ3071" i="9"/>
  <c r="AY3071" i="9"/>
  <c r="BC3071" i="9"/>
  <c r="AX3071" i="9"/>
  <c r="M3070" i="17" s="1"/>
  <c r="BB3071" i="9"/>
  <c r="O3070" i="17" s="1"/>
  <c r="AW3067" i="9"/>
  <c r="BA3067" i="9"/>
  <c r="N3066" i="17" s="1"/>
  <c r="AV3067" i="9"/>
  <c r="AZ3067" i="9"/>
  <c r="AY3067" i="9"/>
  <c r="BC3067" i="9"/>
  <c r="AX3067" i="9"/>
  <c r="M3066" i="17" s="1"/>
  <c r="BB3067" i="9"/>
  <c r="O3066" i="17" s="1"/>
  <c r="AW3063" i="9"/>
  <c r="BA3063" i="9"/>
  <c r="N3062" i="17" s="1"/>
  <c r="AV3063" i="9"/>
  <c r="AZ3063" i="9"/>
  <c r="AY3063" i="9"/>
  <c r="BC3063" i="9"/>
  <c r="AX3063" i="9"/>
  <c r="M3062" i="17" s="1"/>
  <c r="BB3063" i="9"/>
  <c r="O3062" i="17" s="1"/>
  <c r="AW3059" i="9"/>
  <c r="BA3059" i="9"/>
  <c r="N3058" i="17" s="1"/>
  <c r="AV3059" i="9"/>
  <c r="AZ3059" i="9"/>
  <c r="AY3059" i="9"/>
  <c r="BC3059" i="9"/>
  <c r="AX3059" i="9"/>
  <c r="M3058" i="17" s="1"/>
  <c r="BB3059" i="9"/>
  <c r="O3058" i="17" s="1"/>
  <c r="AW3055" i="9"/>
  <c r="BA3055" i="9"/>
  <c r="N3054" i="17" s="1"/>
  <c r="AV3055" i="9"/>
  <c r="AZ3055" i="9"/>
  <c r="AY3055" i="9"/>
  <c r="BC3055" i="9"/>
  <c r="AX3055" i="9"/>
  <c r="M3054" i="17" s="1"/>
  <c r="BB3055" i="9"/>
  <c r="O3054" i="17" s="1"/>
  <c r="AW3051" i="9"/>
  <c r="BA3051" i="9"/>
  <c r="N3050" i="17" s="1"/>
  <c r="AV3051" i="9"/>
  <c r="AZ3051" i="9"/>
  <c r="AY3051" i="9"/>
  <c r="BC3051" i="9"/>
  <c r="AX3051" i="9"/>
  <c r="M3050" i="17" s="1"/>
  <c r="BB3051" i="9"/>
  <c r="O3050" i="17" s="1"/>
  <c r="AW3047" i="9"/>
  <c r="BA3047" i="9"/>
  <c r="N3046" i="17" s="1"/>
  <c r="AV3047" i="9"/>
  <c r="AZ3047" i="9"/>
  <c r="AY3047" i="9"/>
  <c r="BC3047" i="9"/>
  <c r="AX3047" i="9"/>
  <c r="M3046" i="17" s="1"/>
  <c r="BB3047" i="9"/>
  <c r="O3046" i="17" s="1"/>
  <c r="AW3043" i="9"/>
  <c r="BA3043" i="9"/>
  <c r="N3042" i="17" s="1"/>
  <c r="AV3043" i="9"/>
  <c r="AZ3043" i="9"/>
  <c r="AY3043" i="9"/>
  <c r="BC3043" i="9"/>
  <c r="AX3043" i="9"/>
  <c r="M3042" i="17" s="1"/>
  <c r="BB3043" i="9"/>
  <c r="O3042" i="17" s="1"/>
  <c r="AW3039" i="9"/>
  <c r="BA3039" i="9"/>
  <c r="N3038" i="17" s="1"/>
  <c r="AV3039" i="9"/>
  <c r="AZ3039" i="9"/>
  <c r="AY3039" i="9"/>
  <c r="BC3039" i="9"/>
  <c r="AX3039" i="9"/>
  <c r="M3038" i="17" s="1"/>
  <c r="BB3039" i="9"/>
  <c r="O3038" i="17" s="1"/>
  <c r="AW3035" i="9"/>
  <c r="BA3035" i="9"/>
  <c r="N3034" i="17" s="1"/>
  <c r="AV3035" i="9"/>
  <c r="AZ3035" i="9"/>
  <c r="AY3035" i="9"/>
  <c r="BC3035" i="9"/>
  <c r="AX3035" i="9"/>
  <c r="M3034" i="17" s="1"/>
  <c r="BB3035" i="9"/>
  <c r="O3034" i="17" s="1"/>
  <c r="AW3031" i="9"/>
  <c r="BA3031" i="9"/>
  <c r="N3030" i="17" s="1"/>
  <c r="AV3031" i="9"/>
  <c r="AZ3031" i="9"/>
  <c r="AY3031" i="9"/>
  <c r="BC3031" i="9"/>
  <c r="AX3031" i="9"/>
  <c r="M3030" i="17" s="1"/>
  <c r="BB3031" i="9"/>
  <c r="O3030" i="17" s="1"/>
  <c r="AW3027" i="9"/>
  <c r="BA3027" i="9"/>
  <c r="N3026" i="17" s="1"/>
  <c r="AV3027" i="9"/>
  <c r="AZ3027" i="9"/>
  <c r="AY3027" i="9"/>
  <c r="BC3027" i="9"/>
  <c r="AX3027" i="9"/>
  <c r="M3026" i="17" s="1"/>
  <c r="BB3027" i="9"/>
  <c r="O3026" i="17" s="1"/>
  <c r="AW3023" i="9"/>
  <c r="BA3023" i="9"/>
  <c r="N3022" i="17" s="1"/>
  <c r="AV3023" i="9"/>
  <c r="AZ3023" i="9"/>
  <c r="AY3023" i="9"/>
  <c r="BC3023" i="9"/>
  <c r="AX3023" i="9"/>
  <c r="M3022" i="17" s="1"/>
  <c r="BB3023" i="9"/>
  <c r="O3022" i="17" s="1"/>
  <c r="AW3019" i="9"/>
  <c r="BA3019" i="9"/>
  <c r="N3018" i="17" s="1"/>
  <c r="AV3019" i="9"/>
  <c r="AZ3019" i="9"/>
  <c r="AY3019" i="9"/>
  <c r="BC3019" i="9"/>
  <c r="AX3019" i="9"/>
  <c r="M3018" i="17" s="1"/>
  <c r="BB3019" i="9"/>
  <c r="O3018" i="17" s="1"/>
  <c r="AW3015" i="9"/>
  <c r="BA3015" i="9"/>
  <c r="N3014" i="17" s="1"/>
  <c r="AV3015" i="9"/>
  <c r="AZ3015" i="9"/>
  <c r="AY3015" i="9"/>
  <c r="BC3015" i="9"/>
  <c r="AX3015" i="9"/>
  <c r="M3014" i="17" s="1"/>
  <c r="BB3015" i="9"/>
  <c r="O3014" i="17" s="1"/>
  <c r="AW3011" i="9"/>
  <c r="BA3011" i="9"/>
  <c r="N3010" i="17" s="1"/>
  <c r="AV3011" i="9"/>
  <c r="AZ3011" i="9"/>
  <c r="AY3011" i="9"/>
  <c r="BC3011" i="9"/>
  <c r="AX3011" i="9"/>
  <c r="M3010" i="17" s="1"/>
  <c r="BB3011" i="9"/>
  <c r="O3010" i="17" s="1"/>
  <c r="AW3007" i="9"/>
  <c r="BA3007" i="9"/>
  <c r="N3006" i="17" s="1"/>
  <c r="AV3007" i="9"/>
  <c r="AZ3007" i="9"/>
  <c r="AY3007" i="9"/>
  <c r="BC3007" i="9"/>
  <c r="AX3007" i="9"/>
  <c r="M3006" i="17" s="1"/>
  <c r="BB3007" i="9"/>
  <c r="O3006" i="17" s="1"/>
  <c r="AW3003" i="9"/>
  <c r="BA3003" i="9"/>
  <c r="N3002" i="17" s="1"/>
  <c r="AV3003" i="9"/>
  <c r="AZ3003" i="9"/>
  <c r="AY3003" i="9"/>
  <c r="BC3003" i="9"/>
  <c r="AX3003" i="9"/>
  <c r="M3002" i="17" s="1"/>
  <c r="BB3003" i="9"/>
  <c r="O3002" i="17" s="1"/>
  <c r="AW2999" i="9"/>
  <c r="BA2999" i="9"/>
  <c r="N2998" i="17" s="1"/>
  <c r="AV2999" i="9"/>
  <c r="AZ2999" i="9"/>
  <c r="AY2999" i="9"/>
  <c r="BC2999" i="9"/>
  <c r="AX2999" i="9"/>
  <c r="M2998" i="17" s="1"/>
  <c r="BB2999" i="9"/>
  <c r="O2998" i="17" s="1"/>
  <c r="AW2995" i="9"/>
  <c r="BA2995" i="9"/>
  <c r="N2994" i="17" s="1"/>
  <c r="AV2995" i="9"/>
  <c r="AZ2995" i="9"/>
  <c r="AY2995" i="9"/>
  <c r="BC2995" i="9"/>
  <c r="AX2995" i="9"/>
  <c r="M2994" i="17" s="1"/>
  <c r="BB2995" i="9"/>
  <c r="O2994" i="17" s="1"/>
  <c r="AW2991" i="9"/>
  <c r="BA2991" i="9"/>
  <c r="N2990" i="17" s="1"/>
  <c r="AV2991" i="9"/>
  <c r="AZ2991" i="9"/>
  <c r="AY2991" i="9"/>
  <c r="BC2991" i="9"/>
  <c r="AX2991" i="9"/>
  <c r="M2990" i="17" s="1"/>
  <c r="BB2991" i="9"/>
  <c r="O2990" i="17" s="1"/>
  <c r="AW2987" i="9"/>
  <c r="BA2987" i="9"/>
  <c r="N2986" i="17" s="1"/>
  <c r="AV2987" i="9"/>
  <c r="AZ2987" i="9"/>
  <c r="AY2987" i="9"/>
  <c r="BC2987" i="9"/>
  <c r="AX2987" i="9"/>
  <c r="M2986" i="17" s="1"/>
  <c r="BB2987" i="9"/>
  <c r="O2986" i="17" s="1"/>
  <c r="AW2983" i="9"/>
  <c r="BA2983" i="9"/>
  <c r="N2982" i="17" s="1"/>
  <c r="AV2983" i="9"/>
  <c r="AZ2983" i="9"/>
  <c r="AY2983" i="9"/>
  <c r="BC2983" i="9"/>
  <c r="AX2983" i="9"/>
  <c r="M2982" i="17" s="1"/>
  <c r="BB2983" i="9"/>
  <c r="O2982" i="17" s="1"/>
  <c r="AW2979" i="9"/>
  <c r="BA2979" i="9"/>
  <c r="N2978" i="17" s="1"/>
  <c r="AV2979" i="9"/>
  <c r="AZ2979" i="9"/>
  <c r="AY2979" i="9"/>
  <c r="BC2979" i="9"/>
  <c r="AX2979" i="9"/>
  <c r="M2978" i="17" s="1"/>
  <c r="BB2979" i="9"/>
  <c r="O2978" i="17" s="1"/>
  <c r="AW2974" i="9"/>
  <c r="BA2974" i="9"/>
  <c r="N2973" i="17" s="1"/>
  <c r="AV2974" i="9"/>
  <c r="AZ2974" i="9"/>
  <c r="AY2974" i="9"/>
  <c r="BC2974" i="9"/>
  <c r="AX2974" i="9"/>
  <c r="M2973" i="17" s="1"/>
  <c r="BB2974" i="9"/>
  <c r="O2973" i="17" s="1"/>
  <c r="AW2970" i="9"/>
  <c r="BA2970" i="9"/>
  <c r="N2969" i="17" s="1"/>
  <c r="AV2970" i="9"/>
  <c r="AZ2970" i="9"/>
  <c r="AY2970" i="9"/>
  <c r="BC2970" i="9"/>
  <c r="AX2970" i="9"/>
  <c r="M2969" i="17" s="1"/>
  <c r="BB2970" i="9"/>
  <c r="O2969" i="17" s="1"/>
  <c r="AW2956" i="9"/>
  <c r="BA2956" i="9"/>
  <c r="N2955" i="17" s="1"/>
  <c r="AV2956" i="9"/>
  <c r="AZ2956" i="9"/>
  <c r="AY2956" i="9"/>
  <c r="BC2956" i="9"/>
  <c r="AX2956" i="9"/>
  <c r="M2955" i="17" s="1"/>
  <c r="BB2956" i="9"/>
  <c r="O2955" i="17" s="1"/>
  <c r="AW2952" i="9"/>
  <c r="BA2952" i="9"/>
  <c r="N2951" i="17" s="1"/>
  <c r="AV2952" i="9"/>
  <c r="AZ2952" i="9"/>
  <c r="AY2952" i="9"/>
  <c r="BC2952" i="9"/>
  <c r="AX2952" i="9"/>
  <c r="M2951" i="17" s="1"/>
  <c r="BB2952" i="9"/>
  <c r="O2951" i="17" s="1"/>
  <c r="AW2948" i="9"/>
  <c r="BA2948" i="9"/>
  <c r="N2947" i="17" s="1"/>
  <c r="AV2948" i="9"/>
  <c r="AZ2948" i="9"/>
  <c r="AY2948" i="9"/>
  <c r="BC2948" i="9"/>
  <c r="AX2948" i="9"/>
  <c r="M2947" i="17" s="1"/>
  <c r="BB2948" i="9"/>
  <c r="O2947" i="17" s="1"/>
  <c r="AW2944" i="9"/>
  <c r="BA2944" i="9"/>
  <c r="N2943" i="17" s="1"/>
  <c r="AV2944" i="9"/>
  <c r="AZ2944" i="9"/>
  <c r="AY2944" i="9"/>
  <c r="BC2944" i="9"/>
  <c r="AX2944" i="9"/>
  <c r="M2943" i="17" s="1"/>
  <c r="BB2944" i="9"/>
  <c r="O2943" i="17" s="1"/>
  <c r="AW2940" i="9"/>
  <c r="BA2940" i="9"/>
  <c r="N2939" i="17" s="1"/>
  <c r="AV2940" i="9"/>
  <c r="AZ2940" i="9"/>
  <c r="AY2940" i="9"/>
  <c r="BC2940" i="9"/>
  <c r="AX2940" i="9"/>
  <c r="M2939" i="17" s="1"/>
  <c r="BB2940" i="9"/>
  <c r="O2939" i="17" s="1"/>
  <c r="AW2936" i="9"/>
  <c r="BA2936" i="9"/>
  <c r="N2935" i="17" s="1"/>
  <c r="AV2936" i="9"/>
  <c r="AZ2936" i="9"/>
  <c r="AY2936" i="9"/>
  <c r="BC2936" i="9"/>
  <c r="AX2936" i="9"/>
  <c r="M2935" i="17" s="1"/>
  <c r="BB2936" i="9"/>
  <c r="O2935" i="17" s="1"/>
  <c r="AW2932" i="9"/>
  <c r="BA2932" i="9"/>
  <c r="N2931" i="17" s="1"/>
  <c r="AV2932" i="9"/>
  <c r="AZ2932" i="9"/>
  <c r="AY2932" i="9"/>
  <c r="BC2932" i="9"/>
  <c r="AX2932" i="9"/>
  <c r="M2931" i="17" s="1"/>
  <c r="BB2932" i="9"/>
  <c r="O2931" i="17" s="1"/>
  <c r="AW2928" i="9"/>
  <c r="BA2928" i="9"/>
  <c r="N2927" i="17" s="1"/>
  <c r="AV2928" i="9"/>
  <c r="AZ2928" i="9"/>
  <c r="AY2928" i="9"/>
  <c r="BC2928" i="9"/>
  <c r="AX2928" i="9"/>
  <c r="M2927" i="17" s="1"/>
  <c r="BB2928" i="9"/>
  <c r="O2927" i="17" s="1"/>
  <c r="AW2924" i="9"/>
  <c r="BA2924" i="9"/>
  <c r="N2923" i="17" s="1"/>
  <c r="AV2924" i="9"/>
  <c r="AZ2924" i="9"/>
  <c r="AY2924" i="9"/>
  <c r="BC2924" i="9"/>
  <c r="AX2924" i="9"/>
  <c r="M2923" i="17" s="1"/>
  <c r="BB2924" i="9"/>
  <c r="O2923" i="17" s="1"/>
  <c r="AW2920" i="9"/>
  <c r="BA2920" i="9"/>
  <c r="N2919" i="17" s="1"/>
  <c r="AV2920" i="9"/>
  <c r="AZ2920" i="9"/>
  <c r="AY2920" i="9"/>
  <c r="BC2920" i="9"/>
  <c r="AX2920" i="9"/>
  <c r="M2919" i="17" s="1"/>
  <c r="BB2920" i="9"/>
  <c r="O2919" i="17" s="1"/>
  <c r="AW2916" i="9"/>
  <c r="BA2916" i="9"/>
  <c r="N2915" i="17" s="1"/>
  <c r="AV2916" i="9"/>
  <c r="AZ2916" i="9"/>
  <c r="AY2916" i="9"/>
  <c r="BC2916" i="9"/>
  <c r="AX2916" i="9"/>
  <c r="M2915" i="17" s="1"/>
  <c r="BB2916" i="9"/>
  <c r="O2915" i="17" s="1"/>
  <c r="AW2912" i="9"/>
  <c r="BA2912" i="9"/>
  <c r="N2911" i="17" s="1"/>
  <c r="AV2912" i="9"/>
  <c r="AZ2912" i="9"/>
  <c r="AY2912" i="9"/>
  <c r="BC2912" i="9"/>
  <c r="AX2912" i="9"/>
  <c r="M2911" i="17" s="1"/>
  <c r="BB2912" i="9"/>
  <c r="O2911" i="17" s="1"/>
  <c r="AW2908" i="9"/>
  <c r="BA2908" i="9"/>
  <c r="N2907" i="17" s="1"/>
  <c r="AV2908" i="9"/>
  <c r="AZ2908" i="9"/>
  <c r="AY2908" i="9"/>
  <c r="BC2908" i="9"/>
  <c r="AX2908" i="9"/>
  <c r="M2907" i="17" s="1"/>
  <c r="BB2908" i="9"/>
  <c r="O2907" i="17" s="1"/>
  <c r="AW2904" i="9"/>
  <c r="BA2904" i="9"/>
  <c r="N2903" i="17" s="1"/>
  <c r="AV2904" i="9"/>
  <c r="AZ2904" i="9"/>
  <c r="AY2904" i="9"/>
  <c r="BC2904" i="9"/>
  <c r="AX2904" i="9"/>
  <c r="M2903" i="17" s="1"/>
  <c r="BB2904" i="9"/>
  <c r="O2903" i="17" s="1"/>
  <c r="AW2900" i="9"/>
  <c r="BA2900" i="9"/>
  <c r="N2899" i="17" s="1"/>
  <c r="AV2900" i="9"/>
  <c r="AZ2900" i="9"/>
  <c r="AY2900" i="9"/>
  <c r="BC2900" i="9"/>
  <c r="AX2900" i="9"/>
  <c r="M2899" i="17" s="1"/>
  <c r="BB2900" i="9"/>
  <c r="O2899" i="17" s="1"/>
  <c r="AW2896" i="9"/>
  <c r="BA2896" i="9"/>
  <c r="N2895" i="17" s="1"/>
  <c r="AV2896" i="9"/>
  <c r="AZ2896" i="9"/>
  <c r="AY2896" i="9"/>
  <c r="BC2896" i="9"/>
  <c r="AX2896" i="9"/>
  <c r="M2895" i="17" s="1"/>
  <c r="BB2896" i="9"/>
  <c r="O2895" i="17" s="1"/>
  <c r="AW2892" i="9"/>
  <c r="BA2892" i="9"/>
  <c r="N2891" i="17" s="1"/>
  <c r="AV2892" i="9"/>
  <c r="AZ2892" i="9"/>
  <c r="AY2892" i="9"/>
  <c r="BC2892" i="9"/>
  <c r="AX2892" i="9"/>
  <c r="M2891" i="17" s="1"/>
  <c r="BB2892" i="9"/>
  <c r="O2891" i="17" s="1"/>
  <c r="AW2888" i="9"/>
  <c r="BA2888" i="9"/>
  <c r="N2887" i="17" s="1"/>
  <c r="AV2888" i="9"/>
  <c r="AZ2888" i="9"/>
  <c r="AY2888" i="9"/>
  <c r="BC2888" i="9"/>
  <c r="AX2888" i="9"/>
  <c r="M2887" i="17" s="1"/>
  <c r="BB2888" i="9"/>
  <c r="O2887" i="17" s="1"/>
  <c r="AW2884" i="9"/>
  <c r="BA2884" i="9"/>
  <c r="N2883" i="17" s="1"/>
  <c r="AV2884" i="9"/>
  <c r="AZ2884" i="9"/>
  <c r="AY2884" i="9"/>
  <c r="BC2884" i="9"/>
  <c r="AX2884" i="9"/>
  <c r="M2883" i="17" s="1"/>
  <c r="BB2884" i="9"/>
  <c r="O2883" i="17" s="1"/>
  <c r="AX2880" i="9"/>
  <c r="M2879" i="17" s="1"/>
  <c r="BB2880" i="9"/>
  <c r="O2879" i="17" s="1"/>
  <c r="AW2880" i="9"/>
  <c r="AV2880" i="9"/>
  <c r="AY2880" i="9"/>
  <c r="BC2880" i="9"/>
  <c r="BA2880" i="9"/>
  <c r="N2879" i="17" s="1"/>
  <c r="AZ2880" i="9"/>
  <c r="AX2875" i="9"/>
  <c r="M2874" i="17" s="1"/>
  <c r="BB2875" i="9"/>
  <c r="O2874" i="17" s="1"/>
  <c r="AW2875" i="9"/>
  <c r="BA2875" i="9"/>
  <c r="N2874" i="17" s="1"/>
  <c r="AV2875" i="9"/>
  <c r="AZ2875" i="9"/>
  <c r="BC2875" i="9"/>
  <c r="AY2875" i="9"/>
  <c r="AY2871" i="9"/>
  <c r="BC2871" i="9"/>
  <c r="AX2871" i="9"/>
  <c r="M2870" i="17" s="1"/>
  <c r="BB2871" i="9"/>
  <c r="O2870" i="17" s="1"/>
  <c r="AW2871" i="9"/>
  <c r="BA2871" i="9"/>
  <c r="N2870" i="17" s="1"/>
  <c r="AV2871" i="9"/>
  <c r="AZ2871" i="9"/>
  <c r="AY2867" i="9"/>
  <c r="BC2867" i="9"/>
  <c r="AX2867" i="9"/>
  <c r="M2866" i="17" s="1"/>
  <c r="BB2867" i="9"/>
  <c r="O2866" i="17" s="1"/>
  <c r="AW2867" i="9"/>
  <c r="BA2867" i="9"/>
  <c r="N2866" i="17" s="1"/>
  <c r="AV2867" i="9"/>
  <c r="AZ2867" i="9"/>
  <c r="AY2863" i="9"/>
  <c r="BC2863" i="9"/>
  <c r="AX2863" i="9"/>
  <c r="M2862" i="17" s="1"/>
  <c r="BB2863" i="9"/>
  <c r="O2862" i="17" s="1"/>
  <c r="AW2863" i="9"/>
  <c r="BA2863" i="9"/>
  <c r="N2862" i="17" s="1"/>
  <c r="AV2863" i="9"/>
  <c r="AZ2863" i="9"/>
  <c r="AY2859" i="9"/>
  <c r="BC2859" i="9"/>
  <c r="AX2859" i="9"/>
  <c r="M2858" i="17" s="1"/>
  <c r="BB2859" i="9"/>
  <c r="O2858" i="17" s="1"/>
  <c r="AW2859" i="9"/>
  <c r="BA2859" i="9"/>
  <c r="N2858" i="17" s="1"/>
  <c r="AV2859" i="9"/>
  <c r="AZ2859" i="9"/>
  <c r="AY2855" i="9"/>
  <c r="BC2855" i="9"/>
  <c r="AX2855" i="9"/>
  <c r="M2854" i="17" s="1"/>
  <c r="BB2855" i="9"/>
  <c r="O2854" i="17" s="1"/>
  <c r="AW2855" i="9"/>
  <c r="BA2855" i="9"/>
  <c r="N2854" i="17" s="1"/>
  <c r="AV2855" i="9"/>
  <c r="AZ2855" i="9"/>
  <c r="AY2851" i="9"/>
  <c r="BC2851" i="9"/>
  <c r="AX2851" i="9"/>
  <c r="M2850" i="17" s="1"/>
  <c r="BB2851" i="9"/>
  <c r="O2850" i="17" s="1"/>
  <c r="AW2851" i="9"/>
  <c r="BA2851" i="9"/>
  <c r="N2850" i="17" s="1"/>
  <c r="AV2851" i="9"/>
  <c r="AZ2851" i="9"/>
  <c r="AY2847" i="9"/>
  <c r="BC2847" i="9"/>
  <c r="AX2847" i="9"/>
  <c r="M2846" i="17" s="1"/>
  <c r="BB2847" i="9"/>
  <c r="O2846" i="17" s="1"/>
  <c r="AW2847" i="9"/>
  <c r="BA2847" i="9"/>
  <c r="N2846" i="17" s="1"/>
  <c r="AV2847" i="9"/>
  <c r="AZ2847" i="9"/>
  <c r="AY2843" i="9"/>
  <c r="BC2843" i="9"/>
  <c r="AX2843" i="9"/>
  <c r="M2842" i="17" s="1"/>
  <c r="BB2843" i="9"/>
  <c r="O2842" i="17" s="1"/>
  <c r="AW2843" i="9"/>
  <c r="BA2843" i="9"/>
  <c r="N2842" i="17" s="1"/>
  <c r="AV2843" i="9"/>
  <c r="AZ2843" i="9"/>
  <c r="AY2839" i="9"/>
  <c r="BC2839" i="9"/>
  <c r="AX2839" i="9"/>
  <c r="M2838" i="17" s="1"/>
  <c r="BB2839" i="9"/>
  <c r="O2838" i="17" s="1"/>
  <c r="AW2839" i="9"/>
  <c r="BA2839" i="9"/>
  <c r="N2838" i="17" s="1"/>
  <c r="AV2839" i="9"/>
  <c r="AZ2839" i="9"/>
  <c r="AY2835" i="9"/>
  <c r="BC2835" i="9"/>
  <c r="AX2835" i="9"/>
  <c r="M2834" i="17" s="1"/>
  <c r="BB2835" i="9"/>
  <c r="O2834" i="17" s="1"/>
  <c r="AW2835" i="9"/>
  <c r="BA2835" i="9"/>
  <c r="N2834" i="17" s="1"/>
  <c r="AV2835" i="9"/>
  <c r="AZ2835" i="9"/>
  <c r="AY2831" i="9"/>
  <c r="BC2831" i="9"/>
  <c r="AX2831" i="9"/>
  <c r="M2830" i="17" s="1"/>
  <c r="BB2831" i="9"/>
  <c r="O2830" i="17" s="1"/>
  <c r="AW2831" i="9"/>
  <c r="BA2831" i="9"/>
  <c r="N2830" i="17" s="1"/>
  <c r="AV2831" i="9"/>
  <c r="AZ2831" i="9"/>
  <c r="AY2827" i="9"/>
  <c r="BC2827" i="9"/>
  <c r="AX2827" i="9"/>
  <c r="M2826" i="17" s="1"/>
  <c r="BB2827" i="9"/>
  <c r="O2826" i="17" s="1"/>
  <c r="AW2827" i="9"/>
  <c r="BA2827" i="9"/>
  <c r="N2826" i="17" s="1"/>
  <c r="AV2827" i="9"/>
  <c r="AZ2827" i="9"/>
  <c r="AY2823" i="9"/>
  <c r="BC2823" i="9"/>
  <c r="AX2823" i="9"/>
  <c r="M2822" i="17" s="1"/>
  <c r="BB2823" i="9"/>
  <c r="O2822" i="17" s="1"/>
  <c r="AW2823" i="9"/>
  <c r="BA2823" i="9"/>
  <c r="N2822" i="17" s="1"/>
  <c r="AV2823" i="9"/>
  <c r="AZ2823" i="9"/>
  <c r="AY2819" i="9"/>
  <c r="BC2819" i="9"/>
  <c r="AX2819" i="9"/>
  <c r="M2818" i="17" s="1"/>
  <c r="BB2819" i="9"/>
  <c r="O2818" i="17" s="1"/>
  <c r="AW2819" i="9"/>
  <c r="BA2819" i="9"/>
  <c r="N2818" i="17" s="1"/>
  <c r="AV2819" i="9"/>
  <c r="AZ2819" i="9"/>
  <c r="AY2815" i="9"/>
  <c r="BC2815" i="9"/>
  <c r="AX2815" i="9"/>
  <c r="M2814" i="17" s="1"/>
  <c r="BB2815" i="9"/>
  <c r="O2814" i="17" s="1"/>
  <c r="AW2815" i="9"/>
  <c r="BA2815" i="9"/>
  <c r="N2814" i="17" s="1"/>
  <c r="AV2815" i="9"/>
  <c r="AZ2815" i="9"/>
  <c r="AY2811" i="9"/>
  <c r="BC2811" i="9"/>
  <c r="AX2811" i="9"/>
  <c r="M2810" i="17" s="1"/>
  <c r="BB2811" i="9"/>
  <c r="O2810" i="17" s="1"/>
  <c r="AW2811" i="9"/>
  <c r="BA2811" i="9"/>
  <c r="N2810" i="17" s="1"/>
  <c r="AV2811" i="9"/>
  <c r="AZ2811" i="9"/>
  <c r="AY2807" i="9"/>
  <c r="BC2807" i="9"/>
  <c r="AX2807" i="9"/>
  <c r="M2806" i="17" s="1"/>
  <c r="BB2807" i="9"/>
  <c r="O2806" i="17" s="1"/>
  <c r="AW2807" i="9"/>
  <c r="BA2807" i="9"/>
  <c r="N2806" i="17" s="1"/>
  <c r="AV2807" i="9"/>
  <c r="AZ2807" i="9"/>
  <c r="AY2803" i="9"/>
  <c r="BC2803" i="9"/>
  <c r="AX2803" i="9"/>
  <c r="M2802" i="17" s="1"/>
  <c r="BB2803" i="9"/>
  <c r="O2802" i="17" s="1"/>
  <c r="AW2803" i="9"/>
  <c r="BA2803" i="9"/>
  <c r="N2802" i="17" s="1"/>
  <c r="AV2803" i="9"/>
  <c r="AZ2803" i="9"/>
  <c r="AY2799" i="9"/>
  <c r="BC2799" i="9"/>
  <c r="AX2799" i="9"/>
  <c r="M2798" i="17" s="1"/>
  <c r="BB2799" i="9"/>
  <c r="O2798" i="17" s="1"/>
  <c r="AW2799" i="9"/>
  <c r="BA2799" i="9"/>
  <c r="N2798" i="17" s="1"/>
  <c r="AV2799" i="9"/>
  <c r="AZ2799" i="9"/>
  <c r="AY2795" i="9"/>
  <c r="BC2795" i="9"/>
  <c r="AX2795" i="9"/>
  <c r="M2794" i="17" s="1"/>
  <c r="BB2795" i="9"/>
  <c r="O2794" i="17" s="1"/>
  <c r="AW2795" i="9"/>
  <c r="BA2795" i="9"/>
  <c r="N2794" i="17" s="1"/>
  <c r="AV2795" i="9"/>
  <c r="AZ2795" i="9"/>
  <c r="AY2791" i="9"/>
  <c r="BC2791" i="9"/>
  <c r="AX2791" i="9"/>
  <c r="M2790" i="17" s="1"/>
  <c r="BB2791" i="9"/>
  <c r="O2790" i="17" s="1"/>
  <c r="AW2791" i="9"/>
  <c r="BA2791" i="9"/>
  <c r="N2790" i="17" s="1"/>
  <c r="AV2791" i="9"/>
  <c r="AZ2791" i="9"/>
  <c r="AY2787" i="9"/>
  <c r="BC2787" i="9"/>
  <c r="AX2787" i="9"/>
  <c r="M2786" i="17" s="1"/>
  <c r="BB2787" i="9"/>
  <c r="O2786" i="17" s="1"/>
  <c r="AW2787" i="9"/>
  <c r="BA2787" i="9"/>
  <c r="N2786" i="17" s="1"/>
  <c r="AV2787" i="9"/>
  <c r="AZ2787" i="9"/>
  <c r="AY2783" i="9"/>
  <c r="BC2783" i="9"/>
  <c r="AX2783" i="9"/>
  <c r="M2782" i="17" s="1"/>
  <c r="BB2783" i="9"/>
  <c r="O2782" i="17" s="1"/>
  <c r="AW2783" i="9"/>
  <c r="BA2783" i="9"/>
  <c r="N2782" i="17" s="1"/>
  <c r="AV2783" i="9"/>
  <c r="AZ2783" i="9"/>
  <c r="AY2779" i="9"/>
  <c r="BC2779" i="9"/>
  <c r="AX2779" i="9"/>
  <c r="M2778" i="17" s="1"/>
  <c r="BB2779" i="9"/>
  <c r="O2778" i="17" s="1"/>
  <c r="AW2779" i="9"/>
  <c r="BA2779" i="9"/>
  <c r="N2778" i="17" s="1"/>
  <c r="AV2779" i="9"/>
  <c r="AZ2779" i="9"/>
  <c r="AY2774" i="9"/>
  <c r="BC2774" i="9"/>
  <c r="AX2774" i="9"/>
  <c r="M2773" i="17" s="1"/>
  <c r="BB2774" i="9"/>
  <c r="O2773" i="17" s="1"/>
  <c r="AW2774" i="9"/>
  <c r="BA2774" i="9"/>
  <c r="N2773" i="17" s="1"/>
  <c r="AV2774" i="9"/>
  <c r="AZ2774" i="9"/>
  <c r="AY2770" i="9"/>
  <c r="BC2770" i="9"/>
  <c r="AX2770" i="9"/>
  <c r="M2769" i="17" s="1"/>
  <c r="BB2770" i="9"/>
  <c r="O2769" i="17" s="1"/>
  <c r="AW2770" i="9"/>
  <c r="BA2770" i="9"/>
  <c r="N2769" i="17" s="1"/>
  <c r="AV2770" i="9"/>
  <c r="AZ2770" i="9"/>
  <c r="AY2766" i="9"/>
  <c r="BC2766" i="9"/>
  <c r="AX2766" i="9"/>
  <c r="M2765" i="17" s="1"/>
  <c r="BB2766" i="9"/>
  <c r="O2765" i="17" s="1"/>
  <c r="AW2766" i="9"/>
  <c r="BA2766" i="9"/>
  <c r="N2765" i="17" s="1"/>
  <c r="AV2766" i="9"/>
  <c r="AZ2766" i="9"/>
  <c r="AY2762" i="9"/>
  <c r="BC2762" i="9"/>
  <c r="AX2762" i="9"/>
  <c r="M2761" i="17" s="1"/>
  <c r="BB2762" i="9"/>
  <c r="O2761" i="17" s="1"/>
  <c r="AW2762" i="9"/>
  <c r="BA2762" i="9"/>
  <c r="N2761" i="17" s="1"/>
  <c r="AV2762" i="9"/>
  <c r="AZ2762" i="9"/>
  <c r="AY2758" i="9"/>
  <c r="BC2758" i="9"/>
  <c r="AX2758" i="9"/>
  <c r="M2757" i="17" s="1"/>
  <c r="BB2758" i="9"/>
  <c r="O2757" i="17" s="1"/>
  <c r="AW2758" i="9"/>
  <c r="BA2758" i="9"/>
  <c r="N2757" i="17" s="1"/>
  <c r="AV2758" i="9"/>
  <c r="AZ2758" i="9"/>
  <c r="AY2754" i="9"/>
  <c r="BC2754" i="9"/>
  <c r="AX2754" i="9"/>
  <c r="M2753" i="17" s="1"/>
  <c r="BB2754" i="9"/>
  <c r="O2753" i="17" s="1"/>
  <c r="AW2754" i="9"/>
  <c r="BA2754" i="9"/>
  <c r="N2753" i="17" s="1"/>
  <c r="AV2754" i="9"/>
  <c r="AZ2754" i="9"/>
  <c r="AY2750" i="9"/>
  <c r="BC2750" i="9"/>
  <c r="AX2750" i="9"/>
  <c r="M2749" i="17" s="1"/>
  <c r="BB2750" i="9"/>
  <c r="O2749" i="17" s="1"/>
  <c r="AW2750" i="9"/>
  <c r="BA2750" i="9"/>
  <c r="N2749" i="17" s="1"/>
  <c r="AV2750" i="9"/>
  <c r="AZ2750" i="9"/>
  <c r="AY2746" i="9"/>
  <c r="BC2746" i="9"/>
  <c r="AX2746" i="9"/>
  <c r="M2745" i="17" s="1"/>
  <c r="BB2746" i="9"/>
  <c r="O2745" i="17" s="1"/>
  <c r="AW2746" i="9"/>
  <c r="BA2746" i="9"/>
  <c r="N2745" i="17" s="1"/>
  <c r="AV2746" i="9"/>
  <c r="AZ2746" i="9"/>
  <c r="AY2742" i="9"/>
  <c r="BC2742" i="9"/>
  <c r="AX2742" i="9"/>
  <c r="M2741" i="17" s="1"/>
  <c r="BB2742" i="9"/>
  <c r="O2741" i="17" s="1"/>
  <c r="AW2742" i="9"/>
  <c r="BA2742" i="9"/>
  <c r="N2741" i="17" s="1"/>
  <c r="AV2742" i="9"/>
  <c r="AZ2742" i="9"/>
  <c r="AY2738" i="9"/>
  <c r="BC2738" i="9"/>
  <c r="AX2738" i="9"/>
  <c r="M2737" i="17" s="1"/>
  <c r="BB2738" i="9"/>
  <c r="O2737" i="17" s="1"/>
  <c r="AW2738" i="9"/>
  <c r="BA2738" i="9"/>
  <c r="N2737" i="17" s="1"/>
  <c r="AV2738" i="9"/>
  <c r="AZ2738" i="9"/>
  <c r="AY2734" i="9"/>
  <c r="BC2734" i="9"/>
  <c r="AX2734" i="9"/>
  <c r="M2733" i="17" s="1"/>
  <c r="BB2734" i="9"/>
  <c r="O2733" i="17" s="1"/>
  <c r="AW2734" i="9"/>
  <c r="BA2734" i="9"/>
  <c r="N2733" i="17" s="1"/>
  <c r="AV2734" i="9"/>
  <c r="AZ2734" i="9"/>
  <c r="AY2730" i="9"/>
  <c r="BC2730" i="9"/>
  <c r="AX2730" i="9"/>
  <c r="M2729" i="17" s="1"/>
  <c r="BB2730" i="9"/>
  <c r="O2729" i="17" s="1"/>
  <c r="AW2730" i="9"/>
  <c r="BA2730" i="9"/>
  <c r="N2729" i="17" s="1"/>
  <c r="AV2730" i="9"/>
  <c r="AZ2730" i="9"/>
  <c r="AY2726" i="9"/>
  <c r="BC2726" i="9"/>
  <c r="AX2726" i="9"/>
  <c r="M2725" i="17" s="1"/>
  <c r="BB2726" i="9"/>
  <c r="O2725" i="17" s="1"/>
  <c r="AW2726" i="9"/>
  <c r="BA2726" i="9"/>
  <c r="N2725" i="17" s="1"/>
  <c r="AV2726" i="9"/>
  <c r="AZ2726" i="9"/>
  <c r="AY2722" i="9"/>
  <c r="BC2722" i="9"/>
  <c r="AX2722" i="9"/>
  <c r="M2721" i="17" s="1"/>
  <c r="BB2722" i="9"/>
  <c r="O2721" i="17" s="1"/>
  <c r="AW2722" i="9"/>
  <c r="BA2722" i="9"/>
  <c r="N2721" i="17" s="1"/>
  <c r="AV2722" i="9"/>
  <c r="AZ2722" i="9"/>
  <c r="AY2718" i="9"/>
  <c r="BC2718" i="9"/>
  <c r="AX2718" i="9"/>
  <c r="M2717" i="17" s="1"/>
  <c r="BB2718" i="9"/>
  <c r="O2717" i="17" s="1"/>
  <c r="AW2718" i="9"/>
  <c r="BA2718" i="9"/>
  <c r="N2717" i="17" s="1"/>
  <c r="AV2718" i="9"/>
  <c r="AZ2718" i="9"/>
  <c r="AY2714" i="9"/>
  <c r="BC2714" i="9"/>
  <c r="AX2714" i="9"/>
  <c r="M2713" i="17" s="1"/>
  <c r="BB2714" i="9"/>
  <c r="O2713" i="17" s="1"/>
  <c r="AW2714" i="9"/>
  <c r="BA2714" i="9"/>
  <c r="N2713" i="17" s="1"/>
  <c r="AV2714" i="9"/>
  <c r="AZ2714" i="9"/>
  <c r="AY2710" i="9"/>
  <c r="BC2710" i="9"/>
  <c r="AX2710" i="9"/>
  <c r="M2709" i="17" s="1"/>
  <c r="BB2710" i="9"/>
  <c r="O2709" i="17" s="1"/>
  <c r="AW2710" i="9"/>
  <c r="BA2710" i="9"/>
  <c r="N2709" i="17" s="1"/>
  <c r="AV2710" i="9"/>
  <c r="AZ2710" i="9"/>
  <c r="AY2706" i="9"/>
  <c r="BC2706" i="9"/>
  <c r="AX2706" i="9"/>
  <c r="M2705" i="17" s="1"/>
  <c r="BB2706" i="9"/>
  <c r="O2705" i="17" s="1"/>
  <c r="AW2706" i="9"/>
  <c r="BA2706" i="9"/>
  <c r="N2705" i="17" s="1"/>
  <c r="AV2706" i="9"/>
  <c r="AZ2706" i="9"/>
  <c r="AY2702" i="9"/>
  <c r="BC2702" i="9"/>
  <c r="AX2702" i="9"/>
  <c r="M2701" i="17" s="1"/>
  <c r="BB2702" i="9"/>
  <c r="O2701" i="17" s="1"/>
  <c r="AW2702" i="9"/>
  <c r="BA2702" i="9"/>
  <c r="N2701" i="17" s="1"/>
  <c r="AV2702" i="9"/>
  <c r="AZ2702" i="9"/>
  <c r="AY2697" i="9"/>
  <c r="BC2697" i="9"/>
  <c r="AX2697" i="9"/>
  <c r="M2696" i="17" s="1"/>
  <c r="BB2697" i="9"/>
  <c r="O2696" i="17" s="1"/>
  <c r="AW2697" i="9"/>
  <c r="BA2697" i="9"/>
  <c r="N2696" i="17" s="1"/>
  <c r="AV2697" i="9"/>
  <c r="AZ2697" i="9"/>
  <c r="AW3468" i="9"/>
  <c r="BA3468" i="9"/>
  <c r="N3467" i="17" s="1"/>
  <c r="AV3468" i="9"/>
  <c r="AZ3468" i="9"/>
  <c r="AY3468" i="9"/>
  <c r="BC3468" i="9"/>
  <c r="AX3468" i="9"/>
  <c r="M3467" i="17" s="1"/>
  <c r="BB3468" i="9"/>
  <c r="O3467" i="17" s="1"/>
  <c r="AW3464" i="9"/>
  <c r="BA3464" i="9"/>
  <c r="N3463" i="17" s="1"/>
  <c r="AV3464" i="9"/>
  <c r="AZ3464" i="9"/>
  <c r="AY3464" i="9"/>
  <c r="BC3464" i="9"/>
  <c r="AX3464" i="9"/>
  <c r="M3463" i="17" s="1"/>
  <c r="BB3464" i="9"/>
  <c r="O3463" i="17" s="1"/>
  <c r="AW3460" i="9"/>
  <c r="BA3460" i="9"/>
  <c r="N3459" i="17" s="1"/>
  <c r="AV3460" i="9"/>
  <c r="AZ3460" i="9"/>
  <c r="AY3460" i="9"/>
  <c r="BC3460" i="9"/>
  <c r="AX3460" i="9"/>
  <c r="M3459" i="17" s="1"/>
  <c r="BB3460" i="9"/>
  <c r="O3459" i="17" s="1"/>
  <c r="AW3456" i="9"/>
  <c r="BA3456" i="9"/>
  <c r="N3455" i="17" s="1"/>
  <c r="AV3456" i="9"/>
  <c r="AZ3456" i="9"/>
  <c r="AY3456" i="9"/>
  <c r="BC3456" i="9"/>
  <c r="AX3456" i="9"/>
  <c r="M3455" i="17" s="1"/>
  <c r="BB3456" i="9"/>
  <c r="O3455" i="17" s="1"/>
  <c r="AW3452" i="9"/>
  <c r="BA3452" i="9"/>
  <c r="N3451" i="17" s="1"/>
  <c r="AV3452" i="9"/>
  <c r="AZ3452" i="9"/>
  <c r="AY3452" i="9"/>
  <c r="BC3452" i="9"/>
  <c r="AX3452" i="9"/>
  <c r="M3451" i="17" s="1"/>
  <c r="BB3452" i="9"/>
  <c r="O3451" i="17" s="1"/>
  <c r="AW3448" i="9"/>
  <c r="BA3448" i="9"/>
  <c r="N3447" i="17" s="1"/>
  <c r="AV3448" i="9"/>
  <c r="AZ3448" i="9"/>
  <c r="AY3448" i="9"/>
  <c r="BC3448" i="9"/>
  <c r="AX3448" i="9"/>
  <c r="M3447" i="17" s="1"/>
  <c r="BB3448" i="9"/>
  <c r="O3447" i="17" s="1"/>
  <c r="AW3444" i="9"/>
  <c r="BA3444" i="9"/>
  <c r="N3443" i="17" s="1"/>
  <c r="AV3444" i="9"/>
  <c r="AZ3444" i="9"/>
  <c r="AY3444" i="9"/>
  <c r="BC3444" i="9"/>
  <c r="AX3444" i="9"/>
  <c r="M3443" i="17" s="1"/>
  <c r="BB3444" i="9"/>
  <c r="O3443" i="17" s="1"/>
  <c r="AW3440" i="9"/>
  <c r="BA3440" i="9"/>
  <c r="N3439" i="17" s="1"/>
  <c r="AV3440" i="9"/>
  <c r="AZ3440" i="9"/>
  <c r="AY3440" i="9"/>
  <c r="BC3440" i="9"/>
  <c r="AX3440" i="9"/>
  <c r="M3439" i="17" s="1"/>
  <c r="BB3440" i="9"/>
  <c r="O3439" i="17" s="1"/>
  <c r="AW3436" i="9"/>
  <c r="BA3436" i="9"/>
  <c r="N3435" i="17" s="1"/>
  <c r="AV3436" i="9"/>
  <c r="AZ3436" i="9"/>
  <c r="AY3436" i="9"/>
  <c r="BC3436" i="9"/>
  <c r="AX3436" i="9"/>
  <c r="M3435" i="17" s="1"/>
  <c r="BB3436" i="9"/>
  <c r="O3435" i="17" s="1"/>
  <c r="AW3432" i="9"/>
  <c r="BA3432" i="9"/>
  <c r="N3431" i="17" s="1"/>
  <c r="AV3432" i="9"/>
  <c r="AZ3432" i="9"/>
  <c r="AY3432" i="9"/>
  <c r="BC3432" i="9"/>
  <c r="AX3432" i="9"/>
  <c r="M3431" i="17" s="1"/>
  <c r="BB3432" i="9"/>
  <c r="O3431" i="17" s="1"/>
  <c r="AW3428" i="9"/>
  <c r="BA3428" i="9"/>
  <c r="N3427" i="17" s="1"/>
  <c r="AV3428" i="9"/>
  <c r="AZ3428" i="9"/>
  <c r="AY3428" i="9"/>
  <c r="BC3428" i="9"/>
  <c r="AX3428" i="9"/>
  <c r="M3427" i="17" s="1"/>
  <c r="BB3428" i="9"/>
  <c r="O3427" i="17" s="1"/>
  <c r="AW3424" i="9"/>
  <c r="BA3424" i="9"/>
  <c r="N3423" i="17" s="1"/>
  <c r="AV3424" i="9"/>
  <c r="AZ3424" i="9"/>
  <c r="AY3424" i="9"/>
  <c r="BC3424" i="9"/>
  <c r="AX3424" i="9"/>
  <c r="M3423" i="17" s="1"/>
  <c r="BB3424" i="9"/>
  <c r="O3423" i="17" s="1"/>
  <c r="AW3420" i="9"/>
  <c r="BA3420" i="9"/>
  <c r="N3419" i="17" s="1"/>
  <c r="AV3420" i="9"/>
  <c r="AZ3420" i="9"/>
  <c r="AY3420" i="9"/>
  <c r="BC3420" i="9"/>
  <c r="AX3420" i="9"/>
  <c r="M3419" i="17" s="1"/>
  <c r="BB3420" i="9"/>
  <c r="O3419" i="17" s="1"/>
  <c r="AW3416" i="9"/>
  <c r="BA3416" i="9"/>
  <c r="N3415" i="17" s="1"/>
  <c r="AV3416" i="9"/>
  <c r="AZ3416" i="9"/>
  <c r="AY3416" i="9"/>
  <c r="BC3416" i="9"/>
  <c r="AX3416" i="9"/>
  <c r="M3415" i="17" s="1"/>
  <c r="BB3416" i="9"/>
  <c r="O3415" i="17" s="1"/>
  <c r="AW3412" i="9"/>
  <c r="BA3412" i="9"/>
  <c r="N3411" i="17" s="1"/>
  <c r="AV3412" i="9"/>
  <c r="AZ3412" i="9"/>
  <c r="AY3412" i="9"/>
  <c r="BC3412" i="9"/>
  <c r="AX3412" i="9"/>
  <c r="M3411" i="17" s="1"/>
  <c r="BB3412" i="9"/>
  <c r="O3411" i="17" s="1"/>
  <c r="AW3408" i="9"/>
  <c r="BA3408" i="9"/>
  <c r="N3407" i="17" s="1"/>
  <c r="AV3408" i="9"/>
  <c r="AZ3408" i="9"/>
  <c r="AY3408" i="9"/>
  <c r="BC3408" i="9"/>
  <c r="AX3408" i="9"/>
  <c r="M3407" i="17" s="1"/>
  <c r="BB3408" i="9"/>
  <c r="O3407" i="17" s="1"/>
  <c r="AW3404" i="9"/>
  <c r="BA3404" i="9"/>
  <c r="N3403" i="17" s="1"/>
  <c r="AV3404" i="9"/>
  <c r="AZ3404" i="9"/>
  <c r="AY3404" i="9"/>
  <c r="BC3404" i="9"/>
  <c r="AX3404" i="9"/>
  <c r="M3403" i="17" s="1"/>
  <c r="BB3404" i="9"/>
  <c r="O3403" i="17" s="1"/>
  <c r="AW3400" i="9"/>
  <c r="BA3400" i="9"/>
  <c r="N3399" i="17" s="1"/>
  <c r="AV3400" i="9"/>
  <c r="AZ3400" i="9"/>
  <c r="AY3400" i="9"/>
  <c r="BC3400" i="9"/>
  <c r="AX3400" i="9"/>
  <c r="M3399" i="17" s="1"/>
  <c r="BB3400" i="9"/>
  <c r="O3399" i="17" s="1"/>
  <c r="AW3396" i="9"/>
  <c r="BA3396" i="9"/>
  <c r="N3395" i="17" s="1"/>
  <c r="AV3396" i="9"/>
  <c r="AZ3396" i="9"/>
  <c r="AY3396" i="9"/>
  <c r="BC3396" i="9"/>
  <c r="AX3396" i="9"/>
  <c r="M3395" i="17" s="1"/>
  <c r="BB3396" i="9"/>
  <c r="O3395" i="17" s="1"/>
  <c r="AW3392" i="9"/>
  <c r="BA3392" i="9"/>
  <c r="N3391" i="17" s="1"/>
  <c r="AV3392" i="9"/>
  <c r="AZ3392" i="9"/>
  <c r="AY3392" i="9"/>
  <c r="BC3392" i="9"/>
  <c r="AX3392" i="9"/>
  <c r="M3391" i="17" s="1"/>
  <c r="BB3392" i="9"/>
  <c r="O3391" i="17" s="1"/>
  <c r="AW3388" i="9"/>
  <c r="BA3388" i="9"/>
  <c r="N3387" i="17" s="1"/>
  <c r="AV3388" i="9"/>
  <c r="AZ3388" i="9"/>
  <c r="AY3388" i="9"/>
  <c r="BC3388" i="9"/>
  <c r="AX3388" i="9"/>
  <c r="M3387" i="17" s="1"/>
  <c r="BB3388" i="9"/>
  <c r="O3387" i="17" s="1"/>
  <c r="AW3384" i="9"/>
  <c r="BA3384" i="9"/>
  <c r="N3383" i="17" s="1"/>
  <c r="AV3384" i="9"/>
  <c r="AZ3384" i="9"/>
  <c r="AY3384" i="9"/>
  <c r="BC3384" i="9"/>
  <c r="AX3384" i="9"/>
  <c r="M3383" i="17" s="1"/>
  <c r="BB3384" i="9"/>
  <c r="O3383" i="17" s="1"/>
  <c r="AW3380" i="9"/>
  <c r="BA3380" i="9"/>
  <c r="N3379" i="17" s="1"/>
  <c r="AV3380" i="9"/>
  <c r="AZ3380" i="9"/>
  <c r="AY3380" i="9"/>
  <c r="BC3380" i="9"/>
  <c r="AX3380" i="9"/>
  <c r="M3379" i="17" s="1"/>
  <c r="BB3380" i="9"/>
  <c r="O3379" i="17" s="1"/>
  <c r="AW3375" i="9"/>
  <c r="BA3375" i="9"/>
  <c r="N3374" i="17" s="1"/>
  <c r="AV3375" i="9"/>
  <c r="AZ3375" i="9"/>
  <c r="AY3375" i="9"/>
  <c r="BC3375" i="9"/>
  <c r="AX3375" i="9"/>
  <c r="M3374" i="17" s="1"/>
  <c r="BB3375" i="9"/>
  <c r="O3374" i="17" s="1"/>
  <c r="AW3371" i="9"/>
  <c r="BA3371" i="9"/>
  <c r="N3370" i="17" s="1"/>
  <c r="AV3371" i="9"/>
  <c r="AZ3371" i="9"/>
  <c r="AY3371" i="9"/>
  <c r="BC3371" i="9"/>
  <c r="AX3371" i="9"/>
  <c r="M3370" i="17" s="1"/>
  <c r="BB3371" i="9"/>
  <c r="O3370" i="17" s="1"/>
  <c r="AW3367" i="9"/>
  <c r="BA3367" i="9"/>
  <c r="N3366" i="17" s="1"/>
  <c r="AV3367" i="9"/>
  <c r="AZ3367" i="9"/>
  <c r="AY3367" i="9"/>
  <c r="BC3367" i="9"/>
  <c r="AX3367" i="9"/>
  <c r="M3366" i="17" s="1"/>
  <c r="BB3367" i="9"/>
  <c r="O3366" i="17" s="1"/>
  <c r="AW3363" i="9"/>
  <c r="BA3363" i="9"/>
  <c r="N3362" i="17" s="1"/>
  <c r="AV3363" i="9"/>
  <c r="AZ3363" i="9"/>
  <c r="AY3363" i="9"/>
  <c r="BC3363" i="9"/>
  <c r="AX3363" i="9"/>
  <c r="M3362" i="17" s="1"/>
  <c r="BB3363" i="9"/>
  <c r="O3362" i="17" s="1"/>
  <c r="AW3359" i="9"/>
  <c r="BA3359" i="9"/>
  <c r="N3358" i="17" s="1"/>
  <c r="AV3359" i="9"/>
  <c r="AZ3359" i="9"/>
  <c r="AY3359" i="9"/>
  <c r="BC3359" i="9"/>
  <c r="AX3359" i="9"/>
  <c r="M3358" i="17" s="1"/>
  <c r="BB3359" i="9"/>
  <c r="O3358" i="17" s="1"/>
  <c r="AW3355" i="9"/>
  <c r="BA3355" i="9"/>
  <c r="N3354" i="17" s="1"/>
  <c r="AV3355" i="9"/>
  <c r="AZ3355" i="9"/>
  <c r="AY3355" i="9"/>
  <c r="BC3355" i="9"/>
  <c r="AX3355" i="9"/>
  <c r="M3354" i="17" s="1"/>
  <c r="BB3355" i="9"/>
  <c r="O3354" i="17" s="1"/>
  <c r="AW3351" i="9"/>
  <c r="BA3351" i="9"/>
  <c r="N3350" i="17" s="1"/>
  <c r="AV3351" i="9"/>
  <c r="AZ3351" i="9"/>
  <c r="AY3351" i="9"/>
  <c r="BC3351" i="9"/>
  <c r="AX3351" i="9"/>
  <c r="M3350" i="17" s="1"/>
  <c r="BB3351" i="9"/>
  <c r="O3350" i="17" s="1"/>
  <c r="AW3347" i="9"/>
  <c r="BA3347" i="9"/>
  <c r="N3346" i="17" s="1"/>
  <c r="AV3347" i="9"/>
  <c r="AZ3347" i="9"/>
  <c r="AY3347" i="9"/>
  <c r="BC3347" i="9"/>
  <c r="AX3347" i="9"/>
  <c r="M3346" i="17" s="1"/>
  <c r="BB3347" i="9"/>
  <c r="O3346" i="17" s="1"/>
  <c r="AW3343" i="9"/>
  <c r="BA3343" i="9"/>
  <c r="N3342" i="17" s="1"/>
  <c r="AV3343" i="9"/>
  <c r="AZ3343" i="9"/>
  <c r="AY3343" i="9"/>
  <c r="BC3343" i="9"/>
  <c r="AX3343" i="9"/>
  <c r="M3342" i="17" s="1"/>
  <c r="BB3343" i="9"/>
  <c r="O3342" i="17" s="1"/>
  <c r="AW3339" i="9"/>
  <c r="BA3339" i="9"/>
  <c r="N3338" i="17" s="1"/>
  <c r="AV3339" i="9"/>
  <c r="AZ3339" i="9"/>
  <c r="AY3339" i="9"/>
  <c r="BC3339" i="9"/>
  <c r="AX3339" i="9"/>
  <c r="M3338" i="17" s="1"/>
  <c r="BB3339" i="9"/>
  <c r="O3338" i="17" s="1"/>
  <c r="AW3335" i="9"/>
  <c r="BA3335" i="9"/>
  <c r="N3334" i="17" s="1"/>
  <c r="AV3335" i="9"/>
  <c r="AZ3335" i="9"/>
  <c r="AY3335" i="9"/>
  <c r="BC3335" i="9"/>
  <c r="AX3335" i="9"/>
  <c r="M3334" i="17" s="1"/>
  <c r="BB3335" i="9"/>
  <c r="O3334" i="17" s="1"/>
  <c r="AW3331" i="9"/>
  <c r="BA3331" i="9"/>
  <c r="N3330" i="17" s="1"/>
  <c r="AV3331" i="9"/>
  <c r="AZ3331" i="9"/>
  <c r="AY3331" i="9"/>
  <c r="BC3331" i="9"/>
  <c r="AX3331" i="9"/>
  <c r="M3330" i="17" s="1"/>
  <c r="BB3331" i="9"/>
  <c r="O3330" i="17" s="1"/>
  <c r="AW3327" i="9"/>
  <c r="BA3327" i="9"/>
  <c r="N3326" i="17" s="1"/>
  <c r="AV3327" i="9"/>
  <c r="AZ3327" i="9"/>
  <c r="AY3327" i="9"/>
  <c r="BC3327" i="9"/>
  <c r="AX3327" i="9"/>
  <c r="M3326" i="17" s="1"/>
  <c r="BB3327" i="9"/>
  <c r="O3326" i="17" s="1"/>
  <c r="AW3323" i="9"/>
  <c r="BA3323" i="9"/>
  <c r="N3322" i="17" s="1"/>
  <c r="AV3323" i="9"/>
  <c r="AZ3323" i="9"/>
  <c r="AY3323" i="9"/>
  <c r="BC3323" i="9"/>
  <c r="AX3323" i="9"/>
  <c r="M3322" i="17" s="1"/>
  <c r="BB3323" i="9"/>
  <c r="O3322" i="17" s="1"/>
  <c r="AW3319" i="9"/>
  <c r="BA3319" i="9"/>
  <c r="N3318" i="17" s="1"/>
  <c r="AV3319" i="9"/>
  <c r="AZ3319" i="9"/>
  <c r="AY3319" i="9"/>
  <c r="BC3319" i="9"/>
  <c r="AX3319" i="9"/>
  <c r="M3318" i="17" s="1"/>
  <c r="BB3319" i="9"/>
  <c r="O3318" i="17" s="1"/>
  <c r="AW3315" i="9"/>
  <c r="BA3315" i="9"/>
  <c r="N3314" i="17" s="1"/>
  <c r="AV3315" i="9"/>
  <c r="AZ3315" i="9"/>
  <c r="AY3315" i="9"/>
  <c r="BC3315" i="9"/>
  <c r="AX3315" i="9"/>
  <c r="M3314" i="17" s="1"/>
  <c r="BB3315" i="9"/>
  <c r="O3314" i="17" s="1"/>
  <c r="AW3311" i="9"/>
  <c r="BA3311" i="9"/>
  <c r="N3310" i="17" s="1"/>
  <c r="AV3311" i="9"/>
  <c r="AZ3311" i="9"/>
  <c r="AY3311" i="9"/>
  <c r="BC3311" i="9"/>
  <c r="AX3311" i="9"/>
  <c r="M3310" i="17" s="1"/>
  <c r="BB3311" i="9"/>
  <c r="O3310" i="17" s="1"/>
  <c r="AW3307" i="9"/>
  <c r="BA3307" i="9"/>
  <c r="N3306" i="17" s="1"/>
  <c r="AV3307" i="9"/>
  <c r="AZ3307" i="9"/>
  <c r="AY3307" i="9"/>
  <c r="BC3307" i="9"/>
  <c r="AX3307" i="9"/>
  <c r="M3306" i="17" s="1"/>
  <c r="BB3307" i="9"/>
  <c r="O3306" i="17" s="1"/>
  <c r="AW3303" i="9"/>
  <c r="BA3303" i="9"/>
  <c r="N3302" i="17" s="1"/>
  <c r="AV3303" i="9"/>
  <c r="AZ3303" i="9"/>
  <c r="AY3303" i="9"/>
  <c r="BC3303" i="9"/>
  <c r="AX3303" i="9"/>
  <c r="M3302" i="17" s="1"/>
  <c r="BB3303" i="9"/>
  <c r="O3302" i="17" s="1"/>
  <c r="AW3299" i="9"/>
  <c r="BA3299" i="9"/>
  <c r="N3298" i="17" s="1"/>
  <c r="AV3299" i="9"/>
  <c r="AZ3299" i="9"/>
  <c r="AY3299" i="9"/>
  <c r="BC3299" i="9"/>
  <c r="AX3299" i="9"/>
  <c r="M3298" i="17" s="1"/>
  <c r="BB3299" i="9"/>
  <c r="O3298" i="17" s="1"/>
  <c r="AW3295" i="9"/>
  <c r="BA3295" i="9"/>
  <c r="N3294" i="17" s="1"/>
  <c r="AV3295" i="9"/>
  <c r="AZ3295" i="9"/>
  <c r="AY3295" i="9"/>
  <c r="BC3295" i="9"/>
  <c r="AX3295" i="9"/>
  <c r="M3294" i="17" s="1"/>
  <c r="BB3295" i="9"/>
  <c r="O3294" i="17" s="1"/>
  <c r="AW3291" i="9"/>
  <c r="BA3291" i="9"/>
  <c r="N3290" i="17" s="1"/>
  <c r="AV3291" i="9"/>
  <c r="AZ3291" i="9"/>
  <c r="AY3291" i="9"/>
  <c r="BC3291" i="9"/>
  <c r="AX3291" i="9"/>
  <c r="M3290" i="17" s="1"/>
  <c r="BB3291" i="9"/>
  <c r="O3290" i="17" s="1"/>
  <c r="AW3287" i="9"/>
  <c r="BA3287" i="9"/>
  <c r="N3286" i="17" s="1"/>
  <c r="AV3287" i="9"/>
  <c r="AZ3287" i="9"/>
  <c r="AY3287" i="9"/>
  <c r="BC3287" i="9"/>
  <c r="AX3287" i="9"/>
  <c r="M3286" i="17" s="1"/>
  <c r="BB3287" i="9"/>
  <c r="O3286" i="17" s="1"/>
  <c r="AW3283" i="9"/>
  <c r="BA3283" i="9"/>
  <c r="N3282" i="17" s="1"/>
  <c r="AV3283" i="9"/>
  <c r="AZ3283" i="9"/>
  <c r="AY3283" i="9"/>
  <c r="BC3283" i="9"/>
  <c r="AX3283" i="9"/>
  <c r="M3282" i="17" s="1"/>
  <c r="BB3283" i="9"/>
  <c r="O3282" i="17" s="1"/>
  <c r="AW3279" i="9"/>
  <c r="BA3279" i="9"/>
  <c r="N3278" i="17" s="1"/>
  <c r="AV3279" i="9"/>
  <c r="AZ3279" i="9"/>
  <c r="AY3279" i="9"/>
  <c r="BC3279" i="9"/>
  <c r="AX3279" i="9"/>
  <c r="M3278" i="17" s="1"/>
  <c r="BB3279" i="9"/>
  <c r="O3278" i="17" s="1"/>
  <c r="AW3274" i="9"/>
  <c r="BA3274" i="9"/>
  <c r="N3273" i="17" s="1"/>
  <c r="AV3274" i="9"/>
  <c r="AZ3274" i="9"/>
  <c r="AY3274" i="9"/>
  <c r="BC3274" i="9"/>
  <c r="AX3274" i="9"/>
  <c r="M3273" i="17" s="1"/>
  <c r="BB3274" i="9"/>
  <c r="O3273" i="17" s="1"/>
  <c r="AW3270" i="9"/>
  <c r="BA3270" i="9"/>
  <c r="N3269" i="17" s="1"/>
  <c r="AV3270" i="9"/>
  <c r="AZ3270" i="9"/>
  <c r="AY3270" i="9"/>
  <c r="BC3270" i="9"/>
  <c r="AX3270" i="9"/>
  <c r="M3269" i="17" s="1"/>
  <c r="BB3270" i="9"/>
  <c r="O3269" i="17" s="1"/>
  <c r="AW3266" i="9"/>
  <c r="BA3266" i="9"/>
  <c r="N3265" i="17" s="1"/>
  <c r="AV3266" i="9"/>
  <c r="AZ3266" i="9"/>
  <c r="AY3266" i="9"/>
  <c r="BC3266" i="9"/>
  <c r="AX3266" i="9"/>
  <c r="M3265" i="17" s="1"/>
  <c r="BB3266" i="9"/>
  <c r="O3265" i="17" s="1"/>
  <c r="AW3262" i="9"/>
  <c r="BA3262" i="9"/>
  <c r="N3261" i="17" s="1"/>
  <c r="AV3262" i="9"/>
  <c r="AZ3262" i="9"/>
  <c r="AY3262" i="9"/>
  <c r="BC3262" i="9"/>
  <c r="AX3262" i="9"/>
  <c r="M3261" i="17" s="1"/>
  <c r="BB3262" i="9"/>
  <c r="O3261" i="17" s="1"/>
  <c r="AW3258" i="9"/>
  <c r="BA3258" i="9"/>
  <c r="N3257" i="17" s="1"/>
  <c r="AV3258" i="9"/>
  <c r="AZ3258" i="9"/>
  <c r="AY3258" i="9"/>
  <c r="BC3258" i="9"/>
  <c r="AX3258" i="9"/>
  <c r="M3257" i="17" s="1"/>
  <c r="BB3258" i="9"/>
  <c r="O3257" i="17" s="1"/>
  <c r="AW3254" i="9"/>
  <c r="BA3254" i="9"/>
  <c r="N3253" i="17" s="1"/>
  <c r="AV3254" i="9"/>
  <c r="AZ3254" i="9"/>
  <c r="AY3254" i="9"/>
  <c r="BC3254" i="9"/>
  <c r="AX3254" i="9"/>
  <c r="M3253" i="17" s="1"/>
  <c r="BB3254" i="9"/>
  <c r="O3253" i="17" s="1"/>
  <c r="AW3250" i="9"/>
  <c r="BA3250" i="9"/>
  <c r="N3249" i="17" s="1"/>
  <c r="AV3250" i="9"/>
  <c r="AZ3250" i="9"/>
  <c r="AY3250" i="9"/>
  <c r="BC3250" i="9"/>
  <c r="AX3250" i="9"/>
  <c r="M3249" i="17" s="1"/>
  <c r="BB3250" i="9"/>
  <c r="O3249" i="17" s="1"/>
  <c r="AW3246" i="9"/>
  <c r="BA3246" i="9"/>
  <c r="N3245" i="17" s="1"/>
  <c r="AV3246" i="9"/>
  <c r="AZ3246" i="9"/>
  <c r="AY3246" i="9"/>
  <c r="BC3246" i="9"/>
  <c r="AX3246" i="9"/>
  <c r="M3245" i="17" s="1"/>
  <c r="BB3246" i="9"/>
  <c r="O3245" i="17" s="1"/>
  <c r="AW3242" i="9"/>
  <c r="BA3242" i="9"/>
  <c r="N3241" i="17" s="1"/>
  <c r="AV3242" i="9"/>
  <c r="AZ3242" i="9"/>
  <c r="AY3242" i="9"/>
  <c r="BC3242" i="9"/>
  <c r="AX3242" i="9"/>
  <c r="M3241" i="17" s="1"/>
  <c r="BB3242" i="9"/>
  <c r="O3241" i="17" s="1"/>
  <c r="AW3238" i="9"/>
  <c r="BA3238" i="9"/>
  <c r="N3237" i="17" s="1"/>
  <c r="AV3238" i="9"/>
  <c r="AZ3238" i="9"/>
  <c r="AY3238" i="9"/>
  <c r="BC3238" i="9"/>
  <c r="AX3238" i="9"/>
  <c r="M3237" i="17" s="1"/>
  <c r="BB3238" i="9"/>
  <c r="O3237" i="17" s="1"/>
  <c r="AW3234" i="9"/>
  <c r="BA3234" i="9"/>
  <c r="N3233" i="17" s="1"/>
  <c r="AV3234" i="9"/>
  <c r="AZ3234" i="9"/>
  <c r="AY3234" i="9"/>
  <c r="BC3234" i="9"/>
  <c r="AX3234" i="9"/>
  <c r="M3233" i="17" s="1"/>
  <c r="BB3234" i="9"/>
  <c r="O3233" i="17" s="1"/>
  <c r="AW3230" i="9"/>
  <c r="BA3230" i="9"/>
  <c r="N3229" i="17" s="1"/>
  <c r="AV3230" i="9"/>
  <c r="AZ3230" i="9"/>
  <c r="AY3230" i="9"/>
  <c r="BC3230" i="9"/>
  <c r="AX3230" i="9"/>
  <c r="M3229" i="17" s="1"/>
  <c r="BB3230" i="9"/>
  <c r="O3229" i="17" s="1"/>
  <c r="AW3226" i="9"/>
  <c r="BA3226" i="9"/>
  <c r="N3225" i="17" s="1"/>
  <c r="AV3226" i="9"/>
  <c r="AZ3226" i="9"/>
  <c r="AY3226" i="9"/>
  <c r="BC3226" i="9"/>
  <c r="AX3226" i="9"/>
  <c r="M3225" i="17" s="1"/>
  <c r="BB3226" i="9"/>
  <c r="O3225" i="17" s="1"/>
  <c r="AW3222" i="9"/>
  <c r="BA3222" i="9"/>
  <c r="N3221" i="17" s="1"/>
  <c r="AV3222" i="9"/>
  <c r="AZ3222" i="9"/>
  <c r="AY3222" i="9"/>
  <c r="BC3222" i="9"/>
  <c r="AX3222" i="9"/>
  <c r="M3221" i="17" s="1"/>
  <c r="BB3222" i="9"/>
  <c r="O3221" i="17" s="1"/>
  <c r="AW3218" i="9"/>
  <c r="BA3218" i="9"/>
  <c r="N3217" i="17" s="1"/>
  <c r="AV3218" i="9"/>
  <c r="AZ3218" i="9"/>
  <c r="AY3218" i="9"/>
  <c r="BC3218" i="9"/>
  <c r="AX3218" i="9"/>
  <c r="M3217" i="17" s="1"/>
  <c r="BB3218" i="9"/>
  <c r="O3217" i="17" s="1"/>
  <c r="AW3214" i="9"/>
  <c r="BA3214" i="9"/>
  <c r="N3213" i="17" s="1"/>
  <c r="AV3214" i="9"/>
  <c r="AZ3214" i="9"/>
  <c r="AY3214" i="9"/>
  <c r="BC3214" i="9"/>
  <c r="AX3214" i="9"/>
  <c r="M3213" i="17" s="1"/>
  <c r="BB3214" i="9"/>
  <c r="O3213" i="17" s="1"/>
  <c r="AW3210" i="9"/>
  <c r="BA3210" i="9"/>
  <c r="N3209" i="17" s="1"/>
  <c r="AV3210" i="9"/>
  <c r="AZ3210" i="9"/>
  <c r="AY3210" i="9"/>
  <c r="BC3210" i="9"/>
  <c r="AX3210" i="9"/>
  <c r="M3209" i="17" s="1"/>
  <c r="BB3210" i="9"/>
  <c r="O3209" i="17" s="1"/>
  <c r="AW3206" i="9"/>
  <c r="BA3206" i="9"/>
  <c r="N3205" i="17" s="1"/>
  <c r="AV3206" i="9"/>
  <c r="AZ3206" i="9"/>
  <c r="AY3206" i="9"/>
  <c r="BC3206" i="9"/>
  <c r="AX3206" i="9"/>
  <c r="M3205" i="17" s="1"/>
  <c r="BB3206" i="9"/>
  <c r="O3205" i="17" s="1"/>
  <c r="AW3202" i="9"/>
  <c r="BA3202" i="9"/>
  <c r="N3201" i="17" s="1"/>
  <c r="AV3202" i="9"/>
  <c r="AZ3202" i="9"/>
  <c r="AY3202" i="9"/>
  <c r="BC3202" i="9"/>
  <c r="AX3202" i="9"/>
  <c r="M3201" i="17" s="1"/>
  <c r="BB3202" i="9"/>
  <c r="O3201" i="17" s="1"/>
  <c r="AW3198" i="9"/>
  <c r="BA3198" i="9"/>
  <c r="N3197" i="17" s="1"/>
  <c r="AV3198" i="9"/>
  <c r="AZ3198" i="9"/>
  <c r="AY3198" i="9"/>
  <c r="BC3198" i="9"/>
  <c r="AX3198" i="9"/>
  <c r="M3197" i="17" s="1"/>
  <c r="BB3198" i="9"/>
  <c r="O3197" i="17" s="1"/>
  <c r="AW3194" i="9"/>
  <c r="BA3194" i="9"/>
  <c r="N3193" i="17" s="1"/>
  <c r="AV3194" i="9"/>
  <c r="AZ3194" i="9"/>
  <c r="AY3194" i="9"/>
  <c r="BC3194" i="9"/>
  <c r="AX3194" i="9"/>
  <c r="M3193" i="17" s="1"/>
  <c r="BB3194" i="9"/>
  <c r="O3193" i="17" s="1"/>
  <c r="AW3190" i="9"/>
  <c r="BA3190" i="9"/>
  <c r="N3189" i="17" s="1"/>
  <c r="AV3190" i="9"/>
  <c r="AZ3190" i="9"/>
  <c r="AY3190" i="9"/>
  <c r="BC3190" i="9"/>
  <c r="AX3190" i="9"/>
  <c r="M3189" i="17" s="1"/>
  <c r="BB3190" i="9"/>
  <c r="O3189" i="17" s="1"/>
  <c r="AW3186" i="9"/>
  <c r="BA3186" i="9"/>
  <c r="N3185" i="17" s="1"/>
  <c r="AV3186" i="9"/>
  <c r="AZ3186" i="9"/>
  <c r="AY3186" i="9"/>
  <c r="BC3186" i="9"/>
  <c r="AX3186" i="9"/>
  <c r="M3185" i="17" s="1"/>
  <c r="BB3186" i="9"/>
  <c r="O3185" i="17" s="1"/>
  <c r="AW3182" i="9"/>
  <c r="BA3182" i="9"/>
  <c r="N3181" i="17" s="1"/>
  <c r="AV3182" i="9"/>
  <c r="AZ3182" i="9"/>
  <c r="AY3182" i="9"/>
  <c r="BC3182" i="9"/>
  <c r="AX3182" i="9"/>
  <c r="M3181" i="17" s="1"/>
  <c r="BB3182" i="9"/>
  <c r="O3181" i="17" s="1"/>
  <c r="AW3177" i="9"/>
  <c r="BA3177" i="9"/>
  <c r="N3176" i="17" s="1"/>
  <c r="AV3177" i="9"/>
  <c r="AZ3177" i="9"/>
  <c r="AY3177" i="9"/>
  <c r="BC3177" i="9"/>
  <c r="AX3177" i="9"/>
  <c r="M3176" i="17" s="1"/>
  <c r="BB3177" i="9"/>
  <c r="O3176" i="17" s="1"/>
  <c r="AW3173" i="9"/>
  <c r="BA3173" i="9"/>
  <c r="N3172" i="17" s="1"/>
  <c r="AV3173" i="9"/>
  <c r="AZ3173" i="9"/>
  <c r="AY3173" i="9"/>
  <c r="BC3173" i="9"/>
  <c r="AX3173" i="9"/>
  <c r="M3172" i="17" s="1"/>
  <c r="BB3173" i="9"/>
  <c r="O3172" i="17" s="1"/>
  <c r="AW3169" i="9"/>
  <c r="BA3169" i="9"/>
  <c r="N3168" i="17" s="1"/>
  <c r="AV3169" i="9"/>
  <c r="AZ3169" i="9"/>
  <c r="AY3169" i="9"/>
  <c r="BC3169" i="9"/>
  <c r="AX3169" i="9"/>
  <c r="M3168" i="17" s="1"/>
  <c r="BB3169" i="9"/>
  <c r="O3168" i="17" s="1"/>
  <c r="AW3165" i="9"/>
  <c r="BA3165" i="9"/>
  <c r="N3164" i="17" s="1"/>
  <c r="AV3165" i="9"/>
  <c r="AZ3165" i="9"/>
  <c r="AY3165" i="9"/>
  <c r="BC3165" i="9"/>
  <c r="AX3165" i="9"/>
  <c r="M3164" i="17" s="1"/>
  <c r="BB3165" i="9"/>
  <c r="O3164" i="17" s="1"/>
  <c r="AW3161" i="9"/>
  <c r="BA3161" i="9"/>
  <c r="N3160" i="17" s="1"/>
  <c r="AV3161" i="9"/>
  <c r="AZ3161" i="9"/>
  <c r="AY3161" i="9"/>
  <c r="BC3161" i="9"/>
  <c r="AX3161" i="9"/>
  <c r="M3160" i="17" s="1"/>
  <c r="BB3161" i="9"/>
  <c r="O3160" i="17" s="1"/>
  <c r="AW3157" i="9"/>
  <c r="BA3157" i="9"/>
  <c r="N3156" i="17" s="1"/>
  <c r="AV3157" i="9"/>
  <c r="AZ3157" i="9"/>
  <c r="AY3157" i="9"/>
  <c r="BC3157" i="9"/>
  <c r="AX3157" i="9"/>
  <c r="M3156" i="17" s="1"/>
  <c r="BB3157" i="9"/>
  <c r="O3156" i="17" s="1"/>
  <c r="AW3153" i="9"/>
  <c r="BA3153" i="9"/>
  <c r="N3152" i="17" s="1"/>
  <c r="AV3153" i="9"/>
  <c r="AZ3153" i="9"/>
  <c r="AY3153" i="9"/>
  <c r="BC3153" i="9"/>
  <c r="AX3153" i="9"/>
  <c r="M3152" i="17" s="1"/>
  <c r="BB3153" i="9"/>
  <c r="O3152" i="17" s="1"/>
  <c r="AW3149" i="9"/>
  <c r="BA3149" i="9"/>
  <c r="N3148" i="17" s="1"/>
  <c r="AV3149" i="9"/>
  <c r="AZ3149" i="9"/>
  <c r="AY3149" i="9"/>
  <c r="BC3149" i="9"/>
  <c r="AX3149" i="9"/>
  <c r="M3148" i="17" s="1"/>
  <c r="BB3149" i="9"/>
  <c r="O3148" i="17" s="1"/>
  <c r="AW3145" i="9"/>
  <c r="BA3145" i="9"/>
  <c r="N3144" i="17" s="1"/>
  <c r="AV3145" i="9"/>
  <c r="AZ3145" i="9"/>
  <c r="AY3145" i="9"/>
  <c r="BC3145" i="9"/>
  <c r="AX3145" i="9"/>
  <c r="M3144" i="17" s="1"/>
  <c r="BB3145" i="9"/>
  <c r="O3144" i="17" s="1"/>
  <c r="AW3141" i="9"/>
  <c r="BA3141" i="9"/>
  <c r="N3140" i="17" s="1"/>
  <c r="AV3141" i="9"/>
  <c r="AZ3141" i="9"/>
  <c r="AY3141" i="9"/>
  <c r="BC3141" i="9"/>
  <c r="AX3141" i="9"/>
  <c r="M3140" i="17" s="1"/>
  <c r="BB3141" i="9"/>
  <c r="O3140" i="17" s="1"/>
  <c r="AW3137" i="9"/>
  <c r="BA3137" i="9"/>
  <c r="N3136" i="17" s="1"/>
  <c r="AV3137" i="9"/>
  <c r="AZ3137" i="9"/>
  <c r="AY3137" i="9"/>
  <c r="BC3137" i="9"/>
  <c r="AX3137" i="9"/>
  <c r="M3136" i="17" s="1"/>
  <c r="BB3137" i="9"/>
  <c r="O3136" i="17" s="1"/>
  <c r="AW3133" i="9"/>
  <c r="BA3133" i="9"/>
  <c r="N3132" i="17" s="1"/>
  <c r="AV3133" i="9"/>
  <c r="AZ3133" i="9"/>
  <c r="AY3133" i="9"/>
  <c r="BC3133" i="9"/>
  <c r="AX3133" i="9"/>
  <c r="M3132" i="17" s="1"/>
  <c r="BB3133" i="9"/>
  <c r="O3132" i="17" s="1"/>
  <c r="AW3129" i="9"/>
  <c r="BA3129" i="9"/>
  <c r="N3128" i="17" s="1"/>
  <c r="AV3129" i="9"/>
  <c r="AZ3129" i="9"/>
  <c r="AY3129" i="9"/>
  <c r="BC3129" i="9"/>
  <c r="AX3129" i="9"/>
  <c r="M3128" i="17" s="1"/>
  <c r="BB3129" i="9"/>
  <c r="O3128" i="17" s="1"/>
  <c r="AW3125" i="9"/>
  <c r="BA3125" i="9"/>
  <c r="N3124" i="17" s="1"/>
  <c r="AV3125" i="9"/>
  <c r="AZ3125" i="9"/>
  <c r="AY3125" i="9"/>
  <c r="BC3125" i="9"/>
  <c r="AX3125" i="9"/>
  <c r="M3124" i="17" s="1"/>
  <c r="BB3125" i="9"/>
  <c r="O3124" i="17" s="1"/>
  <c r="AY2693" i="9"/>
  <c r="BC2693" i="9"/>
  <c r="AX2693" i="9"/>
  <c r="M2692" i="17" s="1"/>
  <c r="BB2693" i="9"/>
  <c r="O2692" i="17" s="1"/>
  <c r="AW2693" i="9"/>
  <c r="BA2693" i="9"/>
  <c r="N2692" i="17" s="1"/>
  <c r="AV2693" i="9"/>
  <c r="AZ2693" i="9"/>
  <c r="AW3121" i="9"/>
  <c r="BA3121" i="9"/>
  <c r="N3120" i="17" s="1"/>
  <c r="AV3121" i="9"/>
  <c r="AZ3121" i="9"/>
  <c r="AY3121" i="9"/>
  <c r="BC3121" i="9"/>
  <c r="AX3121" i="9"/>
  <c r="M3120" i="17" s="1"/>
  <c r="BB3121" i="9"/>
  <c r="O3120" i="17" s="1"/>
  <c r="AW3117" i="9"/>
  <c r="BA3117" i="9"/>
  <c r="N3116" i="17" s="1"/>
  <c r="AV3117" i="9"/>
  <c r="AZ3117" i="9"/>
  <c r="AY3117" i="9"/>
  <c r="BC3117" i="9"/>
  <c r="AX3117" i="9"/>
  <c r="M3116" i="17" s="1"/>
  <c r="BB3117" i="9"/>
  <c r="O3116" i="17" s="1"/>
  <c r="AW3113" i="9"/>
  <c r="BA3113" i="9"/>
  <c r="N3112" i="17" s="1"/>
  <c r="AV3113" i="9"/>
  <c r="AZ3113" i="9"/>
  <c r="AY3113" i="9"/>
  <c r="BC3113" i="9"/>
  <c r="AX3113" i="9"/>
  <c r="M3112" i="17" s="1"/>
  <c r="BB3113" i="9"/>
  <c r="O3112" i="17" s="1"/>
  <c r="AW3109" i="9"/>
  <c r="BA3109" i="9"/>
  <c r="N3108" i="17" s="1"/>
  <c r="AV3109" i="9"/>
  <c r="AZ3109" i="9"/>
  <c r="AY3109" i="9"/>
  <c r="BC3109" i="9"/>
  <c r="AX3109" i="9"/>
  <c r="M3108" i="17" s="1"/>
  <c r="BB3109" i="9"/>
  <c r="O3108" i="17" s="1"/>
  <c r="AW3105" i="9"/>
  <c r="BA3105" i="9"/>
  <c r="N3104" i="17" s="1"/>
  <c r="AV3105" i="9"/>
  <c r="AZ3105" i="9"/>
  <c r="AY3105" i="9"/>
  <c r="BC3105" i="9"/>
  <c r="AX3105" i="9"/>
  <c r="M3104" i="17" s="1"/>
  <c r="BB3105" i="9"/>
  <c r="O3104" i="17" s="1"/>
  <c r="AW3101" i="9"/>
  <c r="BA3101" i="9"/>
  <c r="N3100" i="17" s="1"/>
  <c r="AV3101" i="9"/>
  <c r="AZ3101" i="9"/>
  <c r="AY3101" i="9"/>
  <c r="BC3101" i="9"/>
  <c r="AX3101" i="9"/>
  <c r="M3100" i="17" s="1"/>
  <c r="BB3101" i="9"/>
  <c r="O3100" i="17" s="1"/>
  <c r="AW3097" i="9"/>
  <c r="BA3097" i="9"/>
  <c r="N3096" i="17" s="1"/>
  <c r="AV3097" i="9"/>
  <c r="AZ3097" i="9"/>
  <c r="AY3097" i="9"/>
  <c r="BC3097" i="9"/>
  <c r="AX3097" i="9"/>
  <c r="M3096" i="17" s="1"/>
  <c r="BB3097" i="9"/>
  <c r="O3096" i="17" s="1"/>
  <c r="AW3093" i="9"/>
  <c r="BA3093" i="9"/>
  <c r="N3092" i="17" s="1"/>
  <c r="AV3093" i="9"/>
  <c r="AZ3093" i="9"/>
  <c r="AY3093" i="9"/>
  <c r="BC3093" i="9"/>
  <c r="AX3093" i="9"/>
  <c r="M3092" i="17" s="1"/>
  <c r="BB3093" i="9"/>
  <c r="O3092" i="17" s="1"/>
  <c r="AW3089" i="9"/>
  <c r="BA3089" i="9"/>
  <c r="N3088" i="17" s="1"/>
  <c r="AV3089" i="9"/>
  <c r="AZ3089" i="9"/>
  <c r="AY3089" i="9"/>
  <c r="BC3089" i="9"/>
  <c r="AX3089" i="9"/>
  <c r="M3088" i="17" s="1"/>
  <c r="BB3089" i="9"/>
  <c r="O3088" i="17" s="1"/>
  <c r="AW3085" i="9"/>
  <c r="BA3085" i="9"/>
  <c r="N3084" i="17" s="1"/>
  <c r="AV3085" i="9"/>
  <c r="AZ3085" i="9"/>
  <c r="AY3085" i="9"/>
  <c r="BC3085" i="9"/>
  <c r="AX3085" i="9"/>
  <c r="M3084" i="17" s="1"/>
  <c r="BB3085" i="9"/>
  <c r="O3084" i="17" s="1"/>
  <c r="AW3081" i="9"/>
  <c r="BA3081" i="9"/>
  <c r="N3080" i="17" s="1"/>
  <c r="AV3081" i="9"/>
  <c r="AZ3081" i="9"/>
  <c r="AY3081" i="9"/>
  <c r="BC3081" i="9"/>
  <c r="AX3081" i="9"/>
  <c r="M3080" i="17" s="1"/>
  <c r="BB3081" i="9"/>
  <c r="O3080" i="17" s="1"/>
  <c r="AW3076" i="9"/>
  <c r="BA3076" i="9"/>
  <c r="N3075" i="17" s="1"/>
  <c r="AV3076" i="9"/>
  <c r="AZ3076" i="9"/>
  <c r="AY3076" i="9"/>
  <c r="BC3076" i="9"/>
  <c r="AX3076" i="9"/>
  <c r="M3075" i="17" s="1"/>
  <c r="BB3076" i="9"/>
  <c r="O3075" i="17" s="1"/>
  <c r="AW3072" i="9"/>
  <c r="BA3072" i="9"/>
  <c r="N3071" i="17" s="1"/>
  <c r="AV3072" i="9"/>
  <c r="AZ3072" i="9"/>
  <c r="AY3072" i="9"/>
  <c r="BC3072" i="9"/>
  <c r="AX3072" i="9"/>
  <c r="M3071" i="17" s="1"/>
  <c r="BB3072" i="9"/>
  <c r="O3071" i="17" s="1"/>
  <c r="AW3068" i="9"/>
  <c r="BA3068" i="9"/>
  <c r="N3067" i="17" s="1"/>
  <c r="AV3068" i="9"/>
  <c r="AZ3068" i="9"/>
  <c r="AY3068" i="9"/>
  <c r="BC3068" i="9"/>
  <c r="AX3068" i="9"/>
  <c r="M3067" i="17" s="1"/>
  <c r="BB3068" i="9"/>
  <c r="O3067" i="17" s="1"/>
  <c r="AW3064" i="9"/>
  <c r="BA3064" i="9"/>
  <c r="N3063" i="17" s="1"/>
  <c r="AV3064" i="9"/>
  <c r="AZ3064" i="9"/>
  <c r="AY3064" i="9"/>
  <c r="BC3064" i="9"/>
  <c r="AX3064" i="9"/>
  <c r="M3063" i="17" s="1"/>
  <c r="BB3064" i="9"/>
  <c r="O3063" i="17" s="1"/>
  <c r="AW3060" i="9"/>
  <c r="BA3060" i="9"/>
  <c r="N3059" i="17" s="1"/>
  <c r="AV3060" i="9"/>
  <c r="AZ3060" i="9"/>
  <c r="AY3060" i="9"/>
  <c r="BC3060" i="9"/>
  <c r="AX3060" i="9"/>
  <c r="M3059" i="17" s="1"/>
  <c r="BB3060" i="9"/>
  <c r="O3059" i="17" s="1"/>
  <c r="AW3056" i="9"/>
  <c r="BA3056" i="9"/>
  <c r="N3055" i="17" s="1"/>
  <c r="AV3056" i="9"/>
  <c r="AZ3056" i="9"/>
  <c r="AY3056" i="9"/>
  <c r="BC3056" i="9"/>
  <c r="AX3056" i="9"/>
  <c r="M3055" i="17" s="1"/>
  <c r="BB3056" i="9"/>
  <c r="O3055" i="17" s="1"/>
  <c r="AW3052" i="9"/>
  <c r="BA3052" i="9"/>
  <c r="N3051" i="17" s="1"/>
  <c r="AV3052" i="9"/>
  <c r="AZ3052" i="9"/>
  <c r="AY3052" i="9"/>
  <c r="BC3052" i="9"/>
  <c r="AX3052" i="9"/>
  <c r="M3051" i="17" s="1"/>
  <c r="BB3052" i="9"/>
  <c r="O3051" i="17" s="1"/>
  <c r="AW3048" i="9"/>
  <c r="BA3048" i="9"/>
  <c r="N3047" i="17" s="1"/>
  <c r="AV3048" i="9"/>
  <c r="AZ3048" i="9"/>
  <c r="AY3048" i="9"/>
  <c r="BC3048" i="9"/>
  <c r="AX3048" i="9"/>
  <c r="M3047" i="17" s="1"/>
  <c r="BB3048" i="9"/>
  <c r="O3047" i="17" s="1"/>
  <c r="AW3044" i="9"/>
  <c r="BA3044" i="9"/>
  <c r="N3043" i="17" s="1"/>
  <c r="AV3044" i="9"/>
  <c r="AZ3044" i="9"/>
  <c r="AY3044" i="9"/>
  <c r="BC3044" i="9"/>
  <c r="AX3044" i="9"/>
  <c r="M3043" i="17" s="1"/>
  <c r="BB3044" i="9"/>
  <c r="O3043" i="17" s="1"/>
  <c r="AW3040" i="9"/>
  <c r="BA3040" i="9"/>
  <c r="N3039" i="17" s="1"/>
  <c r="AV3040" i="9"/>
  <c r="AZ3040" i="9"/>
  <c r="AY3040" i="9"/>
  <c r="BC3040" i="9"/>
  <c r="AX3040" i="9"/>
  <c r="M3039" i="17" s="1"/>
  <c r="BB3040" i="9"/>
  <c r="O3039" i="17" s="1"/>
  <c r="AW3036" i="9"/>
  <c r="BA3036" i="9"/>
  <c r="N3035" i="17" s="1"/>
  <c r="AV3036" i="9"/>
  <c r="AZ3036" i="9"/>
  <c r="AY3036" i="9"/>
  <c r="BC3036" i="9"/>
  <c r="AX3036" i="9"/>
  <c r="M3035" i="17" s="1"/>
  <c r="BB3036" i="9"/>
  <c r="O3035" i="17" s="1"/>
  <c r="AW3032" i="9"/>
  <c r="BA3032" i="9"/>
  <c r="N3031" i="17" s="1"/>
  <c r="AV3032" i="9"/>
  <c r="AZ3032" i="9"/>
  <c r="AY3032" i="9"/>
  <c r="BC3032" i="9"/>
  <c r="AX3032" i="9"/>
  <c r="M3031" i="17" s="1"/>
  <c r="BB3032" i="9"/>
  <c r="O3031" i="17" s="1"/>
  <c r="AW3028" i="9"/>
  <c r="BA3028" i="9"/>
  <c r="N3027" i="17" s="1"/>
  <c r="AV3028" i="9"/>
  <c r="AZ3028" i="9"/>
  <c r="AY3028" i="9"/>
  <c r="BC3028" i="9"/>
  <c r="AX3028" i="9"/>
  <c r="M3027" i="17" s="1"/>
  <c r="BB3028" i="9"/>
  <c r="O3027" i="17" s="1"/>
  <c r="AW3024" i="9"/>
  <c r="BA3024" i="9"/>
  <c r="N3023" i="17" s="1"/>
  <c r="AV3024" i="9"/>
  <c r="AZ3024" i="9"/>
  <c r="AY3024" i="9"/>
  <c r="BC3024" i="9"/>
  <c r="AX3024" i="9"/>
  <c r="M3023" i="17" s="1"/>
  <c r="BB3024" i="9"/>
  <c r="O3023" i="17" s="1"/>
  <c r="AW3020" i="9"/>
  <c r="BA3020" i="9"/>
  <c r="N3019" i="17" s="1"/>
  <c r="AV3020" i="9"/>
  <c r="AZ3020" i="9"/>
  <c r="AY3020" i="9"/>
  <c r="BC3020" i="9"/>
  <c r="AX3020" i="9"/>
  <c r="M3019" i="17" s="1"/>
  <c r="BB3020" i="9"/>
  <c r="O3019" i="17" s="1"/>
  <c r="AW3016" i="9"/>
  <c r="BA3016" i="9"/>
  <c r="N3015" i="17" s="1"/>
  <c r="AV3016" i="9"/>
  <c r="AZ3016" i="9"/>
  <c r="AY3016" i="9"/>
  <c r="BC3016" i="9"/>
  <c r="AX3016" i="9"/>
  <c r="M3015" i="17" s="1"/>
  <c r="BB3016" i="9"/>
  <c r="O3015" i="17" s="1"/>
  <c r="AW3012" i="9"/>
  <c r="BA3012" i="9"/>
  <c r="N3011" i="17" s="1"/>
  <c r="AV3012" i="9"/>
  <c r="AZ3012" i="9"/>
  <c r="AY3012" i="9"/>
  <c r="BC3012" i="9"/>
  <c r="AX3012" i="9"/>
  <c r="M3011" i="17" s="1"/>
  <c r="BB3012" i="9"/>
  <c r="O3011" i="17" s="1"/>
  <c r="AW3008" i="9"/>
  <c r="BA3008" i="9"/>
  <c r="N3007" i="17" s="1"/>
  <c r="AV3008" i="9"/>
  <c r="AZ3008" i="9"/>
  <c r="AY3008" i="9"/>
  <c r="BC3008" i="9"/>
  <c r="AX3008" i="9"/>
  <c r="M3007" i="17" s="1"/>
  <c r="BB3008" i="9"/>
  <c r="O3007" i="17" s="1"/>
  <c r="AW3004" i="9"/>
  <c r="BA3004" i="9"/>
  <c r="N3003" i="17" s="1"/>
  <c r="AV3004" i="9"/>
  <c r="AZ3004" i="9"/>
  <c r="AY3004" i="9"/>
  <c r="BC3004" i="9"/>
  <c r="AX3004" i="9"/>
  <c r="M3003" i="17" s="1"/>
  <c r="BB3004" i="9"/>
  <c r="O3003" i="17" s="1"/>
  <c r="AW3000" i="9"/>
  <c r="BA3000" i="9"/>
  <c r="N2999" i="17" s="1"/>
  <c r="AV3000" i="9"/>
  <c r="AZ3000" i="9"/>
  <c r="AY3000" i="9"/>
  <c r="BC3000" i="9"/>
  <c r="AX3000" i="9"/>
  <c r="M2999" i="17" s="1"/>
  <c r="BB3000" i="9"/>
  <c r="O2999" i="17" s="1"/>
  <c r="AW2996" i="9"/>
  <c r="BA2996" i="9"/>
  <c r="N2995" i="17" s="1"/>
  <c r="AV2996" i="9"/>
  <c r="AZ2996" i="9"/>
  <c r="AY2996" i="9"/>
  <c r="BC2996" i="9"/>
  <c r="AX2996" i="9"/>
  <c r="M2995" i="17" s="1"/>
  <c r="BB2996" i="9"/>
  <c r="O2995" i="17" s="1"/>
  <c r="AW2992" i="9"/>
  <c r="BA2992" i="9"/>
  <c r="N2991" i="17" s="1"/>
  <c r="AV2992" i="9"/>
  <c r="AZ2992" i="9"/>
  <c r="AY2992" i="9"/>
  <c r="BC2992" i="9"/>
  <c r="AX2992" i="9"/>
  <c r="M2991" i="17" s="1"/>
  <c r="BB2992" i="9"/>
  <c r="O2991" i="17" s="1"/>
  <c r="AW2988" i="9"/>
  <c r="BA2988" i="9"/>
  <c r="N2987" i="17" s="1"/>
  <c r="AV2988" i="9"/>
  <c r="AZ2988" i="9"/>
  <c r="AY2988" i="9"/>
  <c r="BC2988" i="9"/>
  <c r="AX2988" i="9"/>
  <c r="M2987" i="17" s="1"/>
  <c r="BB2988" i="9"/>
  <c r="O2987" i="17" s="1"/>
  <c r="AW2984" i="9"/>
  <c r="BA2984" i="9"/>
  <c r="N2983" i="17" s="1"/>
  <c r="AV2984" i="9"/>
  <c r="AZ2984" i="9"/>
  <c r="AY2984" i="9"/>
  <c r="BC2984" i="9"/>
  <c r="AX2984" i="9"/>
  <c r="M2983" i="17" s="1"/>
  <c r="BB2984" i="9"/>
  <c r="O2983" i="17" s="1"/>
  <c r="AW2980" i="9"/>
  <c r="BA2980" i="9"/>
  <c r="N2979" i="17" s="1"/>
  <c r="AV2980" i="9"/>
  <c r="AZ2980" i="9"/>
  <c r="AY2980" i="9"/>
  <c r="BC2980" i="9"/>
  <c r="AX2980" i="9"/>
  <c r="M2979" i="17" s="1"/>
  <c r="BB2980" i="9"/>
  <c r="O2979" i="17" s="1"/>
  <c r="AW2975" i="9"/>
  <c r="BA2975" i="9"/>
  <c r="N2974" i="17" s="1"/>
  <c r="AV2975" i="9"/>
  <c r="AZ2975" i="9"/>
  <c r="AY2975" i="9"/>
  <c r="BC2975" i="9"/>
  <c r="AX2975" i="9"/>
  <c r="M2974" i="17" s="1"/>
  <c r="BB2975" i="9"/>
  <c r="O2974" i="17" s="1"/>
  <c r="AW2971" i="9"/>
  <c r="BA2971" i="9"/>
  <c r="N2970" i="17" s="1"/>
  <c r="AV2971" i="9"/>
  <c r="AZ2971" i="9"/>
  <c r="AY2971" i="9"/>
  <c r="BC2971" i="9"/>
  <c r="AX2971" i="9"/>
  <c r="M2970" i="17" s="1"/>
  <c r="BB2971" i="9"/>
  <c r="O2970" i="17" s="1"/>
  <c r="AW2957" i="9"/>
  <c r="BA2957" i="9"/>
  <c r="N2956" i="17" s="1"/>
  <c r="AV2957" i="9"/>
  <c r="AZ2957" i="9"/>
  <c r="AY2957" i="9"/>
  <c r="BC2957" i="9"/>
  <c r="AX2957" i="9"/>
  <c r="M2956" i="17" s="1"/>
  <c r="BB2957" i="9"/>
  <c r="O2956" i="17" s="1"/>
  <c r="AW2953" i="9"/>
  <c r="BA2953" i="9"/>
  <c r="N2952" i="17" s="1"/>
  <c r="AV2953" i="9"/>
  <c r="AZ2953" i="9"/>
  <c r="AY2953" i="9"/>
  <c r="BC2953" i="9"/>
  <c r="AX2953" i="9"/>
  <c r="M2952" i="17" s="1"/>
  <c r="BB2953" i="9"/>
  <c r="O2952" i="17" s="1"/>
  <c r="AW2949" i="9"/>
  <c r="BA2949" i="9"/>
  <c r="N2948" i="17" s="1"/>
  <c r="AV2949" i="9"/>
  <c r="AZ2949" i="9"/>
  <c r="AY2949" i="9"/>
  <c r="BC2949" i="9"/>
  <c r="AX2949" i="9"/>
  <c r="M2948" i="17" s="1"/>
  <c r="BB2949" i="9"/>
  <c r="O2948" i="17" s="1"/>
  <c r="AW2945" i="9"/>
  <c r="BA2945" i="9"/>
  <c r="N2944" i="17" s="1"/>
  <c r="AV2945" i="9"/>
  <c r="AZ2945" i="9"/>
  <c r="AY2945" i="9"/>
  <c r="BC2945" i="9"/>
  <c r="AX2945" i="9"/>
  <c r="M2944" i="17" s="1"/>
  <c r="BB2945" i="9"/>
  <c r="O2944" i="17" s="1"/>
  <c r="AW2941" i="9"/>
  <c r="BA2941" i="9"/>
  <c r="N2940" i="17" s="1"/>
  <c r="AV2941" i="9"/>
  <c r="AZ2941" i="9"/>
  <c r="AY2941" i="9"/>
  <c r="BC2941" i="9"/>
  <c r="AX2941" i="9"/>
  <c r="M2940" i="17" s="1"/>
  <c r="BB2941" i="9"/>
  <c r="O2940" i="17" s="1"/>
  <c r="AW2937" i="9"/>
  <c r="BA2937" i="9"/>
  <c r="N2936" i="17" s="1"/>
  <c r="AV2937" i="9"/>
  <c r="AZ2937" i="9"/>
  <c r="AY2937" i="9"/>
  <c r="BC2937" i="9"/>
  <c r="AX2937" i="9"/>
  <c r="M2936" i="17" s="1"/>
  <c r="BB2937" i="9"/>
  <c r="O2936" i="17" s="1"/>
  <c r="AW2933" i="9"/>
  <c r="BA2933" i="9"/>
  <c r="N2932" i="17" s="1"/>
  <c r="AV2933" i="9"/>
  <c r="AZ2933" i="9"/>
  <c r="AY2933" i="9"/>
  <c r="BC2933" i="9"/>
  <c r="AX2933" i="9"/>
  <c r="M2932" i="17" s="1"/>
  <c r="BB2933" i="9"/>
  <c r="O2932" i="17" s="1"/>
  <c r="AW2929" i="9"/>
  <c r="BA2929" i="9"/>
  <c r="N2928" i="17" s="1"/>
  <c r="AV2929" i="9"/>
  <c r="AZ2929" i="9"/>
  <c r="AY2929" i="9"/>
  <c r="BC2929" i="9"/>
  <c r="AX2929" i="9"/>
  <c r="M2928" i="17" s="1"/>
  <c r="BB2929" i="9"/>
  <c r="O2928" i="17" s="1"/>
  <c r="AW2925" i="9"/>
  <c r="BA2925" i="9"/>
  <c r="N2924" i="17" s="1"/>
  <c r="AV2925" i="9"/>
  <c r="AZ2925" i="9"/>
  <c r="AY2925" i="9"/>
  <c r="BC2925" i="9"/>
  <c r="AX2925" i="9"/>
  <c r="M2924" i="17" s="1"/>
  <c r="BB2925" i="9"/>
  <c r="O2924" i="17" s="1"/>
  <c r="AW2921" i="9"/>
  <c r="BA2921" i="9"/>
  <c r="N2920" i="17" s="1"/>
  <c r="AV2921" i="9"/>
  <c r="AZ2921" i="9"/>
  <c r="AY2921" i="9"/>
  <c r="BC2921" i="9"/>
  <c r="AX2921" i="9"/>
  <c r="M2920" i="17" s="1"/>
  <c r="BB2921" i="9"/>
  <c r="O2920" i="17" s="1"/>
  <c r="AW2917" i="9"/>
  <c r="BA2917" i="9"/>
  <c r="N2916" i="17" s="1"/>
  <c r="AV2917" i="9"/>
  <c r="AZ2917" i="9"/>
  <c r="AY2917" i="9"/>
  <c r="BC2917" i="9"/>
  <c r="AX2917" i="9"/>
  <c r="M2916" i="17" s="1"/>
  <c r="BB2917" i="9"/>
  <c r="O2916" i="17" s="1"/>
  <c r="AW2913" i="9"/>
  <c r="BA2913" i="9"/>
  <c r="N2912" i="17" s="1"/>
  <c r="AV2913" i="9"/>
  <c r="AZ2913" i="9"/>
  <c r="AY2913" i="9"/>
  <c r="BC2913" i="9"/>
  <c r="AX2913" i="9"/>
  <c r="M2912" i="17" s="1"/>
  <c r="BB2913" i="9"/>
  <c r="O2912" i="17" s="1"/>
  <c r="AW2909" i="9"/>
  <c r="BA2909" i="9"/>
  <c r="N2908" i="17" s="1"/>
  <c r="AV2909" i="9"/>
  <c r="AZ2909" i="9"/>
  <c r="AY2909" i="9"/>
  <c r="BC2909" i="9"/>
  <c r="AX2909" i="9"/>
  <c r="M2908" i="17" s="1"/>
  <c r="BB2909" i="9"/>
  <c r="O2908" i="17" s="1"/>
  <c r="AW2905" i="9"/>
  <c r="BA2905" i="9"/>
  <c r="N2904" i="17" s="1"/>
  <c r="AV2905" i="9"/>
  <c r="AZ2905" i="9"/>
  <c r="AY2905" i="9"/>
  <c r="BC2905" i="9"/>
  <c r="AX2905" i="9"/>
  <c r="M2904" i="17" s="1"/>
  <c r="BB2905" i="9"/>
  <c r="O2904" i="17" s="1"/>
  <c r="AW2901" i="9"/>
  <c r="BA2901" i="9"/>
  <c r="N2900" i="17" s="1"/>
  <c r="AV2901" i="9"/>
  <c r="AZ2901" i="9"/>
  <c r="AY2901" i="9"/>
  <c r="BC2901" i="9"/>
  <c r="AX2901" i="9"/>
  <c r="M2900" i="17" s="1"/>
  <c r="BB2901" i="9"/>
  <c r="O2900" i="17" s="1"/>
  <c r="AW2897" i="9"/>
  <c r="BA2897" i="9"/>
  <c r="N2896" i="17" s="1"/>
  <c r="AV2897" i="9"/>
  <c r="AZ2897" i="9"/>
  <c r="AY2897" i="9"/>
  <c r="BC2897" i="9"/>
  <c r="AX2897" i="9"/>
  <c r="M2896" i="17" s="1"/>
  <c r="BB2897" i="9"/>
  <c r="O2896" i="17" s="1"/>
  <c r="AW2893" i="9"/>
  <c r="BA2893" i="9"/>
  <c r="N2892" i="17" s="1"/>
  <c r="AV2893" i="9"/>
  <c r="AZ2893" i="9"/>
  <c r="AY2893" i="9"/>
  <c r="BC2893" i="9"/>
  <c r="AX2893" i="9"/>
  <c r="M2892" i="17" s="1"/>
  <c r="BB2893" i="9"/>
  <c r="O2892" i="17" s="1"/>
  <c r="AW2889" i="9"/>
  <c r="BA2889" i="9"/>
  <c r="N2888" i="17" s="1"/>
  <c r="AV2889" i="9"/>
  <c r="AZ2889" i="9"/>
  <c r="AY2889" i="9"/>
  <c r="BC2889" i="9"/>
  <c r="AX2889" i="9"/>
  <c r="M2888" i="17" s="1"/>
  <c r="BB2889" i="9"/>
  <c r="O2888" i="17" s="1"/>
  <c r="AW2885" i="9"/>
  <c r="BA2885" i="9"/>
  <c r="N2884" i="17" s="1"/>
  <c r="AV2885" i="9"/>
  <c r="AZ2885" i="9"/>
  <c r="AY2885" i="9"/>
  <c r="BC2885" i="9"/>
  <c r="AX2885" i="9"/>
  <c r="M2884" i="17" s="1"/>
  <c r="BB2885" i="9"/>
  <c r="O2884" i="17" s="1"/>
  <c r="AX2881" i="9"/>
  <c r="M2880" i="17" s="1"/>
  <c r="BB2881" i="9"/>
  <c r="O2880" i="17" s="1"/>
  <c r="AV2881" i="9"/>
  <c r="BA2881" i="9"/>
  <c r="N2880" i="17" s="1"/>
  <c r="AZ2881" i="9"/>
  <c r="AY2881" i="9"/>
  <c r="AW2881" i="9"/>
  <c r="BC2881" i="9"/>
  <c r="AX2876" i="9"/>
  <c r="M2875" i="17" s="1"/>
  <c r="BB2876" i="9"/>
  <c r="O2875" i="17" s="1"/>
  <c r="AW2876" i="9"/>
  <c r="BA2876" i="9"/>
  <c r="N2875" i="17" s="1"/>
  <c r="AV2876" i="9"/>
  <c r="AZ2876" i="9"/>
  <c r="AY2876" i="9"/>
  <c r="BC2876" i="9"/>
  <c r="AY2872" i="9"/>
  <c r="AX2872" i="9"/>
  <c r="M2871" i="17" s="1"/>
  <c r="BB2872" i="9"/>
  <c r="O2871" i="17" s="1"/>
  <c r="AW2872" i="9"/>
  <c r="BA2872" i="9"/>
  <c r="N2871" i="17" s="1"/>
  <c r="AV2872" i="9"/>
  <c r="AZ2872" i="9"/>
  <c r="BC2872" i="9"/>
  <c r="AY2868" i="9"/>
  <c r="BC2868" i="9"/>
  <c r="AX2868" i="9"/>
  <c r="M2867" i="17" s="1"/>
  <c r="BB2868" i="9"/>
  <c r="O2867" i="17" s="1"/>
  <c r="AW2868" i="9"/>
  <c r="BA2868" i="9"/>
  <c r="N2867" i="17" s="1"/>
  <c r="AV2868" i="9"/>
  <c r="AZ2868" i="9"/>
  <c r="AY2864" i="9"/>
  <c r="BC2864" i="9"/>
  <c r="AX2864" i="9"/>
  <c r="M2863" i="17" s="1"/>
  <c r="BB2864" i="9"/>
  <c r="O2863" i="17" s="1"/>
  <c r="AW2864" i="9"/>
  <c r="BA2864" i="9"/>
  <c r="N2863" i="17" s="1"/>
  <c r="AV2864" i="9"/>
  <c r="AZ2864" i="9"/>
  <c r="AY2860" i="9"/>
  <c r="BC2860" i="9"/>
  <c r="AX2860" i="9"/>
  <c r="M2859" i="17" s="1"/>
  <c r="BB2860" i="9"/>
  <c r="O2859" i="17" s="1"/>
  <c r="AW2860" i="9"/>
  <c r="BA2860" i="9"/>
  <c r="N2859" i="17" s="1"/>
  <c r="AV2860" i="9"/>
  <c r="AZ2860" i="9"/>
  <c r="AY2856" i="9"/>
  <c r="BC2856" i="9"/>
  <c r="AX2856" i="9"/>
  <c r="M2855" i="17" s="1"/>
  <c r="BB2856" i="9"/>
  <c r="O2855" i="17" s="1"/>
  <c r="AW2856" i="9"/>
  <c r="BA2856" i="9"/>
  <c r="N2855" i="17" s="1"/>
  <c r="AV2856" i="9"/>
  <c r="AZ2856" i="9"/>
  <c r="AY2852" i="9"/>
  <c r="BC2852" i="9"/>
  <c r="AX2852" i="9"/>
  <c r="M2851" i="17" s="1"/>
  <c r="BB2852" i="9"/>
  <c r="O2851" i="17" s="1"/>
  <c r="AW2852" i="9"/>
  <c r="BA2852" i="9"/>
  <c r="N2851" i="17" s="1"/>
  <c r="AV2852" i="9"/>
  <c r="AZ2852" i="9"/>
  <c r="AY2848" i="9"/>
  <c r="BC2848" i="9"/>
  <c r="AX2848" i="9"/>
  <c r="M2847" i="17" s="1"/>
  <c r="BB2848" i="9"/>
  <c r="O2847" i="17" s="1"/>
  <c r="AW2848" i="9"/>
  <c r="BA2848" i="9"/>
  <c r="N2847" i="17" s="1"/>
  <c r="AV2848" i="9"/>
  <c r="AZ2848" i="9"/>
  <c r="AY2844" i="9"/>
  <c r="BC2844" i="9"/>
  <c r="AX2844" i="9"/>
  <c r="M2843" i="17" s="1"/>
  <c r="BB2844" i="9"/>
  <c r="O2843" i="17" s="1"/>
  <c r="AW2844" i="9"/>
  <c r="BA2844" i="9"/>
  <c r="N2843" i="17" s="1"/>
  <c r="AV2844" i="9"/>
  <c r="AZ2844" i="9"/>
  <c r="AY2840" i="9"/>
  <c r="BC2840" i="9"/>
  <c r="AX2840" i="9"/>
  <c r="M2839" i="17" s="1"/>
  <c r="BB2840" i="9"/>
  <c r="O2839" i="17" s="1"/>
  <c r="AW2840" i="9"/>
  <c r="BA2840" i="9"/>
  <c r="N2839" i="17" s="1"/>
  <c r="AV2840" i="9"/>
  <c r="AZ2840" i="9"/>
  <c r="AY2836" i="9"/>
  <c r="BC2836" i="9"/>
  <c r="AX2836" i="9"/>
  <c r="M2835" i="17" s="1"/>
  <c r="BB2836" i="9"/>
  <c r="O2835" i="17" s="1"/>
  <c r="AW2836" i="9"/>
  <c r="BA2836" i="9"/>
  <c r="N2835" i="17" s="1"/>
  <c r="AV2836" i="9"/>
  <c r="AZ2836" i="9"/>
  <c r="AY2832" i="9"/>
  <c r="BC2832" i="9"/>
  <c r="AX2832" i="9"/>
  <c r="M2831" i="17" s="1"/>
  <c r="BB2832" i="9"/>
  <c r="O2831" i="17" s="1"/>
  <c r="AW2832" i="9"/>
  <c r="BA2832" i="9"/>
  <c r="N2831" i="17" s="1"/>
  <c r="AV2832" i="9"/>
  <c r="AZ2832" i="9"/>
  <c r="AY2828" i="9"/>
  <c r="BC2828" i="9"/>
  <c r="AX2828" i="9"/>
  <c r="M2827" i="17" s="1"/>
  <c r="BB2828" i="9"/>
  <c r="O2827" i="17" s="1"/>
  <c r="AW2828" i="9"/>
  <c r="BA2828" i="9"/>
  <c r="N2827" i="17" s="1"/>
  <c r="AV2828" i="9"/>
  <c r="AZ2828" i="9"/>
  <c r="AY2824" i="9"/>
  <c r="BC2824" i="9"/>
  <c r="AX2824" i="9"/>
  <c r="M2823" i="17" s="1"/>
  <c r="BB2824" i="9"/>
  <c r="O2823" i="17" s="1"/>
  <c r="AW2824" i="9"/>
  <c r="BA2824" i="9"/>
  <c r="N2823" i="17" s="1"/>
  <c r="AV2824" i="9"/>
  <c r="AZ2824" i="9"/>
  <c r="AY2820" i="9"/>
  <c r="BC2820" i="9"/>
  <c r="AX2820" i="9"/>
  <c r="M2819" i="17" s="1"/>
  <c r="BB2820" i="9"/>
  <c r="O2819" i="17" s="1"/>
  <c r="AW2820" i="9"/>
  <c r="BA2820" i="9"/>
  <c r="N2819" i="17" s="1"/>
  <c r="AV2820" i="9"/>
  <c r="AZ2820" i="9"/>
  <c r="AY2816" i="9"/>
  <c r="BC2816" i="9"/>
  <c r="AX2816" i="9"/>
  <c r="M2815" i="17" s="1"/>
  <c r="BB2816" i="9"/>
  <c r="O2815" i="17" s="1"/>
  <c r="AW2816" i="9"/>
  <c r="BA2816" i="9"/>
  <c r="N2815" i="17" s="1"/>
  <c r="AV2816" i="9"/>
  <c r="AZ2816" i="9"/>
  <c r="AY2812" i="9"/>
  <c r="BC2812" i="9"/>
  <c r="AX2812" i="9"/>
  <c r="M2811" i="17" s="1"/>
  <c r="BB2812" i="9"/>
  <c r="O2811" i="17" s="1"/>
  <c r="AW2812" i="9"/>
  <c r="BA2812" i="9"/>
  <c r="N2811" i="17" s="1"/>
  <c r="AV2812" i="9"/>
  <c r="AZ2812" i="9"/>
  <c r="AY2808" i="9"/>
  <c r="BC2808" i="9"/>
  <c r="AX2808" i="9"/>
  <c r="M2807" i="17" s="1"/>
  <c r="BB2808" i="9"/>
  <c r="O2807" i="17" s="1"/>
  <c r="AW2808" i="9"/>
  <c r="BA2808" i="9"/>
  <c r="N2807" i="17" s="1"/>
  <c r="AV2808" i="9"/>
  <c r="AZ2808" i="9"/>
  <c r="AY2804" i="9"/>
  <c r="BC2804" i="9"/>
  <c r="AX2804" i="9"/>
  <c r="M2803" i="17" s="1"/>
  <c r="BB2804" i="9"/>
  <c r="O2803" i="17" s="1"/>
  <c r="AW2804" i="9"/>
  <c r="BA2804" i="9"/>
  <c r="N2803" i="17" s="1"/>
  <c r="AV2804" i="9"/>
  <c r="AZ2804" i="9"/>
  <c r="AY2800" i="9"/>
  <c r="BC2800" i="9"/>
  <c r="AX2800" i="9"/>
  <c r="M2799" i="17" s="1"/>
  <c r="BB2800" i="9"/>
  <c r="O2799" i="17" s="1"/>
  <c r="AW2800" i="9"/>
  <c r="BA2800" i="9"/>
  <c r="N2799" i="17" s="1"/>
  <c r="AV2800" i="9"/>
  <c r="AZ2800" i="9"/>
  <c r="AY2796" i="9"/>
  <c r="BC2796" i="9"/>
  <c r="AX2796" i="9"/>
  <c r="M2795" i="17" s="1"/>
  <c r="BB2796" i="9"/>
  <c r="O2795" i="17" s="1"/>
  <c r="AW2796" i="9"/>
  <c r="BA2796" i="9"/>
  <c r="N2795" i="17" s="1"/>
  <c r="AV2796" i="9"/>
  <c r="AZ2796" i="9"/>
  <c r="AY2792" i="9"/>
  <c r="BC2792" i="9"/>
  <c r="AX2792" i="9"/>
  <c r="M2791" i="17" s="1"/>
  <c r="BB2792" i="9"/>
  <c r="O2791" i="17" s="1"/>
  <c r="AW2792" i="9"/>
  <c r="BA2792" i="9"/>
  <c r="N2791" i="17" s="1"/>
  <c r="AV2792" i="9"/>
  <c r="AZ2792" i="9"/>
  <c r="AY2788" i="9"/>
  <c r="BC2788" i="9"/>
  <c r="AX2788" i="9"/>
  <c r="M2787" i="17" s="1"/>
  <c r="BB2788" i="9"/>
  <c r="O2787" i="17" s="1"/>
  <c r="AW2788" i="9"/>
  <c r="BA2788" i="9"/>
  <c r="N2787" i="17" s="1"/>
  <c r="AV2788" i="9"/>
  <c r="AZ2788" i="9"/>
  <c r="AY2784" i="9"/>
  <c r="BC2784" i="9"/>
  <c r="AX2784" i="9"/>
  <c r="M2783" i="17" s="1"/>
  <c r="BB2784" i="9"/>
  <c r="O2783" i="17" s="1"/>
  <c r="AW2784" i="9"/>
  <c r="BA2784" i="9"/>
  <c r="N2783" i="17" s="1"/>
  <c r="AV2784" i="9"/>
  <c r="AZ2784" i="9"/>
  <c r="AY2780" i="9"/>
  <c r="BC2780" i="9"/>
  <c r="AX2780" i="9"/>
  <c r="M2779" i="17" s="1"/>
  <c r="BB2780" i="9"/>
  <c r="O2779" i="17" s="1"/>
  <c r="AW2780" i="9"/>
  <c r="BA2780" i="9"/>
  <c r="N2779" i="17" s="1"/>
  <c r="AV2780" i="9"/>
  <c r="AZ2780" i="9"/>
  <c r="AY2775" i="9"/>
  <c r="BC2775" i="9"/>
  <c r="AX2775" i="9"/>
  <c r="M2774" i="17" s="1"/>
  <c r="BB2775" i="9"/>
  <c r="O2774" i="17" s="1"/>
  <c r="AW2775" i="9"/>
  <c r="BA2775" i="9"/>
  <c r="N2774" i="17" s="1"/>
  <c r="AV2775" i="9"/>
  <c r="AZ2775" i="9"/>
  <c r="AY2771" i="9"/>
  <c r="BC2771" i="9"/>
  <c r="AX2771" i="9"/>
  <c r="M2770" i="17" s="1"/>
  <c r="BB2771" i="9"/>
  <c r="O2770" i="17" s="1"/>
  <c r="AW2771" i="9"/>
  <c r="BA2771" i="9"/>
  <c r="N2770" i="17" s="1"/>
  <c r="AV2771" i="9"/>
  <c r="AZ2771" i="9"/>
  <c r="AY2767" i="9"/>
  <c r="BC2767" i="9"/>
  <c r="AX2767" i="9"/>
  <c r="M2766" i="17" s="1"/>
  <c r="BB2767" i="9"/>
  <c r="O2766" i="17" s="1"/>
  <c r="AW2767" i="9"/>
  <c r="BA2767" i="9"/>
  <c r="N2766" i="17" s="1"/>
  <c r="AV2767" i="9"/>
  <c r="AZ2767" i="9"/>
  <c r="AY2763" i="9"/>
  <c r="BC2763" i="9"/>
  <c r="AX2763" i="9"/>
  <c r="M2762" i="17" s="1"/>
  <c r="BB2763" i="9"/>
  <c r="O2762" i="17" s="1"/>
  <c r="AW2763" i="9"/>
  <c r="BA2763" i="9"/>
  <c r="N2762" i="17" s="1"/>
  <c r="AV2763" i="9"/>
  <c r="AZ2763" i="9"/>
  <c r="AY2759" i="9"/>
  <c r="BC2759" i="9"/>
  <c r="AX2759" i="9"/>
  <c r="M2758" i="17" s="1"/>
  <c r="BB2759" i="9"/>
  <c r="O2758" i="17" s="1"/>
  <c r="AW2759" i="9"/>
  <c r="BA2759" i="9"/>
  <c r="N2758" i="17" s="1"/>
  <c r="AV2759" i="9"/>
  <c r="AZ2759" i="9"/>
  <c r="AY2755" i="9"/>
  <c r="BC2755" i="9"/>
  <c r="AX2755" i="9"/>
  <c r="M2754" i="17" s="1"/>
  <c r="BB2755" i="9"/>
  <c r="O2754" i="17" s="1"/>
  <c r="AW2755" i="9"/>
  <c r="BA2755" i="9"/>
  <c r="N2754" i="17" s="1"/>
  <c r="AV2755" i="9"/>
  <c r="AZ2755" i="9"/>
  <c r="AY2751" i="9"/>
  <c r="BC2751" i="9"/>
  <c r="AX2751" i="9"/>
  <c r="M2750" i="17" s="1"/>
  <c r="BB2751" i="9"/>
  <c r="O2750" i="17" s="1"/>
  <c r="AW2751" i="9"/>
  <c r="BA2751" i="9"/>
  <c r="N2750" i="17" s="1"/>
  <c r="AV2751" i="9"/>
  <c r="AZ2751" i="9"/>
  <c r="AY2747" i="9"/>
  <c r="BC2747" i="9"/>
  <c r="AX2747" i="9"/>
  <c r="M2746" i="17" s="1"/>
  <c r="BB2747" i="9"/>
  <c r="O2746" i="17" s="1"/>
  <c r="AW2747" i="9"/>
  <c r="BA2747" i="9"/>
  <c r="N2746" i="17" s="1"/>
  <c r="AV2747" i="9"/>
  <c r="AZ2747" i="9"/>
  <c r="AY2743" i="9"/>
  <c r="BC2743" i="9"/>
  <c r="AX2743" i="9"/>
  <c r="M2742" i="17" s="1"/>
  <c r="BB2743" i="9"/>
  <c r="O2742" i="17" s="1"/>
  <c r="AW2743" i="9"/>
  <c r="BA2743" i="9"/>
  <c r="N2742" i="17" s="1"/>
  <c r="AV2743" i="9"/>
  <c r="AZ2743" i="9"/>
  <c r="AY2739" i="9"/>
  <c r="BC2739" i="9"/>
  <c r="AX2739" i="9"/>
  <c r="M2738" i="17" s="1"/>
  <c r="BB2739" i="9"/>
  <c r="O2738" i="17" s="1"/>
  <c r="AW2739" i="9"/>
  <c r="BA2739" i="9"/>
  <c r="N2738" i="17" s="1"/>
  <c r="AV2739" i="9"/>
  <c r="AZ2739" i="9"/>
  <c r="AY2735" i="9"/>
  <c r="BC2735" i="9"/>
  <c r="AX2735" i="9"/>
  <c r="M2734" i="17" s="1"/>
  <c r="BB2735" i="9"/>
  <c r="O2734" i="17" s="1"/>
  <c r="AW2735" i="9"/>
  <c r="BA2735" i="9"/>
  <c r="N2734" i="17" s="1"/>
  <c r="AV2735" i="9"/>
  <c r="AZ2735" i="9"/>
  <c r="AY2731" i="9"/>
  <c r="BC2731" i="9"/>
  <c r="AX2731" i="9"/>
  <c r="M2730" i="17" s="1"/>
  <c r="BB2731" i="9"/>
  <c r="O2730" i="17" s="1"/>
  <c r="AW2731" i="9"/>
  <c r="BA2731" i="9"/>
  <c r="N2730" i="17" s="1"/>
  <c r="AV2731" i="9"/>
  <c r="AZ2731" i="9"/>
  <c r="AY2727" i="9"/>
  <c r="BC2727" i="9"/>
  <c r="AX2727" i="9"/>
  <c r="M2726" i="17" s="1"/>
  <c r="BB2727" i="9"/>
  <c r="O2726" i="17" s="1"/>
  <c r="AW2727" i="9"/>
  <c r="BA2727" i="9"/>
  <c r="N2726" i="17" s="1"/>
  <c r="AV2727" i="9"/>
  <c r="AZ2727" i="9"/>
  <c r="AY2723" i="9"/>
  <c r="BC2723" i="9"/>
  <c r="AX2723" i="9"/>
  <c r="M2722" i="17" s="1"/>
  <c r="BB2723" i="9"/>
  <c r="O2722" i="17" s="1"/>
  <c r="AW2723" i="9"/>
  <c r="BA2723" i="9"/>
  <c r="N2722" i="17" s="1"/>
  <c r="AV2723" i="9"/>
  <c r="AZ2723" i="9"/>
  <c r="AY2719" i="9"/>
  <c r="BC2719" i="9"/>
  <c r="AX2719" i="9"/>
  <c r="M2718" i="17" s="1"/>
  <c r="BB2719" i="9"/>
  <c r="O2718" i="17" s="1"/>
  <c r="AW2719" i="9"/>
  <c r="BA2719" i="9"/>
  <c r="N2718" i="17" s="1"/>
  <c r="AV2719" i="9"/>
  <c r="AZ2719" i="9"/>
  <c r="AY2715" i="9"/>
  <c r="BC2715" i="9"/>
  <c r="AX2715" i="9"/>
  <c r="M2714" i="17" s="1"/>
  <c r="BB2715" i="9"/>
  <c r="O2714" i="17" s="1"/>
  <c r="AW2715" i="9"/>
  <c r="BA2715" i="9"/>
  <c r="N2714" i="17" s="1"/>
  <c r="AV2715" i="9"/>
  <c r="AZ2715" i="9"/>
  <c r="AY2711" i="9"/>
  <c r="BC2711" i="9"/>
  <c r="AX2711" i="9"/>
  <c r="M2710" i="17" s="1"/>
  <c r="BB2711" i="9"/>
  <c r="O2710" i="17" s="1"/>
  <c r="AW2711" i="9"/>
  <c r="BA2711" i="9"/>
  <c r="N2710" i="17" s="1"/>
  <c r="AV2711" i="9"/>
  <c r="AZ2711" i="9"/>
  <c r="AY2707" i="9"/>
  <c r="BC2707" i="9"/>
  <c r="AX2707" i="9"/>
  <c r="M2706" i="17" s="1"/>
  <c r="BB2707" i="9"/>
  <c r="O2706" i="17" s="1"/>
  <c r="AW2707" i="9"/>
  <c r="BA2707" i="9"/>
  <c r="N2706" i="17" s="1"/>
  <c r="AV2707" i="9"/>
  <c r="AZ2707" i="9"/>
  <c r="AY2703" i="9"/>
  <c r="BC2703" i="9"/>
  <c r="AX2703" i="9"/>
  <c r="M2702" i="17" s="1"/>
  <c r="BB2703" i="9"/>
  <c r="O2702" i="17" s="1"/>
  <c r="AW2703" i="9"/>
  <c r="BA2703" i="9"/>
  <c r="N2702" i="17" s="1"/>
  <c r="AV2703" i="9"/>
  <c r="AZ2703" i="9"/>
  <c r="AY2699" i="9"/>
  <c r="BC2699" i="9"/>
  <c r="AX2699" i="9"/>
  <c r="M2698" i="17" s="1"/>
  <c r="BB2699" i="9"/>
  <c r="O2698" i="17" s="1"/>
  <c r="AW2699" i="9"/>
  <c r="BA2699" i="9"/>
  <c r="N2698" i="17" s="1"/>
  <c r="AV2699" i="9"/>
  <c r="AZ2699" i="9"/>
  <c r="AY2694" i="9"/>
  <c r="BC2694" i="9"/>
  <c r="AX2694" i="9"/>
  <c r="M2693" i="17" s="1"/>
  <c r="BB2694" i="9"/>
  <c r="O2693" i="17" s="1"/>
  <c r="AW2694" i="9"/>
  <c r="BA2694" i="9"/>
  <c r="N2693" i="17" s="1"/>
  <c r="AV2694" i="9"/>
  <c r="AZ2694" i="9"/>
  <c r="AY2690" i="9"/>
  <c r="BC2690" i="9"/>
  <c r="AX2690" i="9"/>
  <c r="M2689" i="17" s="1"/>
  <c r="BB2690" i="9"/>
  <c r="O2689" i="17" s="1"/>
  <c r="AW2690" i="9"/>
  <c r="BA2690" i="9"/>
  <c r="N2689" i="17" s="1"/>
  <c r="AV2690" i="9"/>
  <c r="AZ2690" i="9"/>
  <c r="AY2686" i="9"/>
  <c r="BC2686" i="9"/>
  <c r="AX2686" i="9"/>
  <c r="M2685" i="17" s="1"/>
  <c r="BB2686" i="9"/>
  <c r="O2685" i="17" s="1"/>
  <c r="AW2686" i="9"/>
  <c r="BA2686" i="9"/>
  <c r="N2685" i="17" s="1"/>
  <c r="AV2686" i="9"/>
  <c r="AZ2686" i="9"/>
  <c r="AY2682" i="9"/>
  <c r="BC2682" i="9"/>
  <c r="AX2682" i="9"/>
  <c r="M2681" i="17" s="1"/>
  <c r="BB2682" i="9"/>
  <c r="O2681" i="17" s="1"/>
  <c r="AW2682" i="9"/>
  <c r="BA2682" i="9"/>
  <c r="N2681" i="17" s="1"/>
  <c r="AV2682" i="9"/>
  <c r="AZ2682" i="9"/>
  <c r="AY2678" i="9"/>
  <c r="BC2678" i="9"/>
  <c r="AX2678" i="9"/>
  <c r="M2677" i="17" s="1"/>
  <c r="BB2678" i="9"/>
  <c r="O2677" i="17" s="1"/>
  <c r="AW2678" i="9"/>
  <c r="BA2678" i="9"/>
  <c r="N2677" i="17" s="1"/>
  <c r="AV2678" i="9"/>
  <c r="AZ2678" i="9"/>
  <c r="AY2674" i="9"/>
  <c r="BC2674" i="9"/>
  <c r="AX2674" i="9"/>
  <c r="M2673" i="17" s="1"/>
  <c r="BB2674" i="9"/>
  <c r="O2673" i="17" s="1"/>
  <c r="AW2674" i="9"/>
  <c r="BA2674" i="9"/>
  <c r="N2673" i="17" s="1"/>
  <c r="AV2674" i="9"/>
  <c r="AZ2674" i="9"/>
  <c r="AY2670" i="9"/>
  <c r="BC2670" i="9"/>
  <c r="AX2670" i="9"/>
  <c r="M2669" i="17" s="1"/>
  <c r="BB2670" i="9"/>
  <c r="O2669" i="17" s="1"/>
  <c r="AW2670" i="9"/>
  <c r="BA2670" i="9"/>
  <c r="N2669" i="17" s="1"/>
  <c r="AV2670" i="9"/>
  <c r="AZ2670" i="9"/>
  <c r="AY2666" i="9"/>
  <c r="BC2666" i="9"/>
  <c r="AX2666" i="9"/>
  <c r="M2665" i="17" s="1"/>
  <c r="BB2666" i="9"/>
  <c r="O2665" i="17" s="1"/>
  <c r="AW2666" i="9"/>
  <c r="BA2666" i="9"/>
  <c r="N2665" i="17" s="1"/>
  <c r="AV2666" i="9"/>
  <c r="AZ2666" i="9"/>
  <c r="AY2662" i="9"/>
  <c r="BC2662" i="9"/>
  <c r="AX2662" i="9"/>
  <c r="M2661" i="17" s="1"/>
  <c r="BB2662" i="9"/>
  <c r="O2661" i="17" s="1"/>
  <c r="AW2662" i="9"/>
  <c r="BA2662" i="9"/>
  <c r="N2661" i="17" s="1"/>
  <c r="AV2662" i="9"/>
  <c r="AZ2662" i="9"/>
  <c r="AY2658" i="9"/>
  <c r="BC2658" i="9"/>
  <c r="AX2658" i="9"/>
  <c r="M2657" i="17" s="1"/>
  <c r="BB2658" i="9"/>
  <c r="O2657" i="17" s="1"/>
  <c r="AW2658" i="9"/>
  <c r="BA2658" i="9"/>
  <c r="N2657" i="17" s="1"/>
  <c r="AV2658" i="9"/>
  <c r="AZ2658" i="9"/>
  <c r="AY2654" i="9"/>
  <c r="BC2654" i="9"/>
  <c r="AX2654" i="9"/>
  <c r="M2653" i="17" s="1"/>
  <c r="BB2654" i="9"/>
  <c r="O2653" i="17" s="1"/>
  <c r="AW2654" i="9"/>
  <c r="BA2654" i="9"/>
  <c r="N2653" i="17" s="1"/>
  <c r="AV2654" i="9"/>
  <c r="AZ2654" i="9"/>
  <c r="AY2650" i="9"/>
  <c r="BC2650" i="9"/>
  <c r="AX2650" i="9"/>
  <c r="M2649" i="17" s="1"/>
  <c r="BB2650" i="9"/>
  <c r="O2649" i="17" s="1"/>
  <c r="AW2650" i="9"/>
  <c r="BA2650" i="9"/>
  <c r="N2649" i="17" s="1"/>
  <c r="AV2650" i="9"/>
  <c r="AZ2650" i="9"/>
  <c r="AY2646" i="9"/>
  <c r="BC2646" i="9"/>
  <c r="AX2646" i="9"/>
  <c r="M2645" i="17" s="1"/>
  <c r="BB2646" i="9"/>
  <c r="O2645" i="17" s="1"/>
  <c r="AW2646" i="9"/>
  <c r="BA2646" i="9"/>
  <c r="N2645" i="17" s="1"/>
  <c r="AV2646" i="9"/>
  <c r="AZ2646" i="9"/>
  <c r="AY2642" i="9"/>
  <c r="BC2642" i="9"/>
  <c r="AX2642" i="9"/>
  <c r="M2641" i="17" s="1"/>
  <c r="BB2642" i="9"/>
  <c r="O2641" i="17" s="1"/>
  <c r="AW2642" i="9"/>
  <c r="BA2642" i="9"/>
  <c r="N2641" i="17" s="1"/>
  <c r="AV2642" i="9"/>
  <c r="AZ2642" i="9"/>
  <c r="AY2638" i="9"/>
  <c r="BC2638" i="9"/>
  <c r="AX2638" i="9"/>
  <c r="M2637" i="17" s="1"/>
  <c r="BB2638" i="9"/>
  <c r="O2637" i="17" s="1"/>
  <c r="AW2638" i="9"/>
  <c r="BA2638" i="9"/>
  <c r="N2637" i="17" s="1"/>
  <c r="AV2638" i="9"/>
  <c r="AZ2638" i="9"/>
  <c r="AY2634" i="9"/>
  <c r="BC2634" i="9"/>
  <c r="AX2634" i="9"/>
  <c r="M2633" i="17" s="1"/>
  <c r="BB2634" i="9"/>
  <c r="O2633" i="17" s="1"/>
  <c r="AW2634" i="9"/>
  <c r="BA2634" i="9"/>
  <c r="N2633" i="17" s="1"/>
  <c r="AV2634" i="9"/>
  <c r="AZ2634" i="9"/>
  <c r="AY2630" i="9"/>
  <c r="BC2630" i="9"/>
  <c r="AX2630" i="9"/>
  <c r="M2629" i="17" s="1"/>
  <c r="BB2630" i="9"/>
  <c r="O2629" i="17" s="1"/>
  <c r="AW2630" i="9"/>
  <c r="BA2630" i="9"/>
  <c r="N2629" i="17" s="1"/>
  <c r="AV2630" i="9"/>
  <c r="AZ2630" i="9"/>
  <c r="AY2626" i="9"/>
  <c r="BC2626" i="9"/>
  <c r="AX2626" i="9"/>
  <c r="M2625" i="17" s="1"/>
  <c r="BB2626" i="9"/>
  <c r="O2625" i="17" s="1"/>
  <c r="AW2626" i="9"/>
  <c r="BA2626" i="9"/>
  <c r="N2625" i="17" s="1"/>
  <c r="AV2626" i="9"/>
  <c r="AZ2626" i="9"/>
  <c r="AY2622" i="9"/>
  <c r="BC2622" i="9"/>
  <c r="AX2622" i="9"/>
  <c r="M2621" i="17" s="1"/>
  <c r="BB2622" i="9"/>
  <c r="O2621" i="17" s="1"/>
  <c r="AW2622" i="9"/>
  <c r="BA2622" i="9"/>
  <c r="N2621" i="17" s="1"/>
  <c r="AV2622" i="9"/>
  <c r="AZ2622" i="9"/>
  <c r="AY2618" i="9"/>
  <c r="BC2618" i="9"/>
  <c r="AX2618" i="9"/>
  <c r="M2617" i="17" s="1"/>
  <c r="BB2618" i="9"/>
  <c r="O2617" i="17" s="1"/>
  <c r="AW2618" i="9"/>
  <c r="BA2618" i="9"/>
  <c r="N2617" i="17" s="1"/>
  <c r="AV2618" i="9"/>
  <c r="AZ2618" i="9"/>
  <c r="AY2614" i="9"/>
  <c r="BC2614" i="9"/>
  <c r="AX2614" i="9"/>
  <c r="M2613" i="17" s="1"/>
  <c r="BB2614" i="9"/>
  <c r="O2613" i="17" s="1"/>
  <c r="AW2614" i="9"/>
  <c r="BA2614" i="9"/>
  <c r="N2613" i="17" s="1"/>
  <c r="AV2614" i="9"/>
  <c r="AZ2614" i="9"/>
  <c r="AY2610" i="9"/>
  <c r="BC2610" i="9"/>
  <c r="AX2610" i="9"/>
  <c r="M2609" i="17" s="1"/>
  <c r="BB2610" i="9"/>
  <c r="O2609" i="17" s="1"/>
  <c r="AW2610" i="9"/>
  <c r="BA2610" i="9"/>
  <c r="N2609" i="17" s="1"/>
  <c r="AV2610" i="9"/>
  <c r="AZ2610" i="9"/>
  <c r="AY2606" i="9"/>
  <c r="BC2606" i="9"/>
  <c r="AX2606" i="9"/>
  <c r="M2605" i="17" s="1"/>
  <c r="BB2606" i="9"/>
  <c r="O2605" i="17" s="1"/>
  <c r="AW2606" i="9"/>
  <c r="BA2606" i="9"/>
  <c r="N2605" i="17" s="1"/>
  <c r="AV2606" i="9"/>
  <c r="AZ2606" i="9"/>
  <c r="AY2602" i="9"/>
  <c r="BC2602" i="9"/>
  <c r="AX2602" i="9"/>
  <c r="M2601" i="17" s="1"/>
  <c r="BB2602" i="9"/>
  <c r="O2601" i="17" s="1"/>
  <c r="AW2602" i="9"/>
  <c r="BA2602" i="9"/>
  <c r="N2601" i="17" s="1"/>
  <c r="AV2602" i="9"/>
  <c r="AZ2602" i="9"/>
  <c r="AY2597" i="9"/>
  <c r="BC2597" i="9"/>
  <c r="AX2597" i="9"/>
  <c r="M2596" i="17" s="1"/>
  <c r="BB2597" i="9"/>
  <c r="O2596" i="17" s="1"/>
  <c r="AW2597" i="9"/>
  <c r="BA2597" i="9"/>
  <c r="N2596" i="17" s="1"/>
  <c r="AV2597" i="9"/>
  <c r="AZ2597" i="9"/>
  <c r="AY2593" i="9"/>
  <c r="BC2593" i="9"/>
  <c r="AX2593" i="9"/>
  <c r="M2592" i="17" s="1"/>
  <c r="BB2593" i="9"/>
  <c r="O2592" i="17" s="1"/>
  <c r="AW2593" i="9"/>
  <c r="BA2593" i="9"/>
  <c r="N2592" i="17" s="1"/>
  <c r="AV2593" i="9"/>
  <c r="AZ2593" i="9"/>
  <c r="AY2589" i="9"/>
  <c r="BC2589" i="9"/>
  <c r="AX2589" i="9"/>
  <c r="M2588" i="17" s="1"/>
  <c r="BB2589" i="9"/>
  <c r="O2588" i="17" s="1"/>
  <c r="AW2589" i="9"/>
  <c r="BA2589" i="9"/>
  <c r="N2588" i="17" s="1"/>
  <c r="AV2589" i="9"/>
  <c r="AZ2589" i="9"/>
  <c r="AY2585" i="9"/>
  <c r="BC2585" i="9"/>
  <c r="AX2585" i="9"/>
  <c r="M2584" i="17" s="1"/>
  <c r="BB2585" i="9"/>
  <c r="O2584" i="17" s="1"/>
  <c r="AW2585" i="9"/>
  <c r="BA2585" i="9"/>
  <c r="N2584" i="17" s="1"/>
  <c r="AV2585" i="9"/>
  <c r="AZ2585" i="9"/>
  <c r="AY2581" i="9"/>
  <c r="BC2581" i="9"/>
  <c r="AX2581" i="9"/>
  <c r="M2580" i="17" s="1"/>
  <c r="BB2581" i="9"/>
  <c r="O2580" i="17" s="1"/>
  <c r="AW2581" i="9"/>
  <c r="BA2581" i="9"/>
  <c r="N2580" i="17" s="1"/>
  <c r="AV2581" i="9"/>
  <c r="AZ2581" i="9"/>
  <c r="AY2577" i="9"/>
  <c r="BC2577" i="9"/>
  <c r="AX2577" i="9"/>
  <c r="M2576" i="17" s="1"/>
  <c r="BB2577" i="9"/>
  <c r="O2576" i="17" s="1"/>
  <c r="AW2577" i="9"/>
  <c r="BA2577" i="9"/>
  <c r="N2576" i="17" s="1"/>
  <c r="AV2577" i="9"/>
  <c r="AZ2577" i="9"/>
  <c r="AY2573" i="9"/>
  <c r="BC2573" i="9"/>
  <c r="AX2573" i="9"/>
  <c r="M2572" i="17" s="1"/>
  <c r="BB2573" i="9"/>
  <c r="O2572" i="17" s="1"/>
  <c r="AW2573" i="9"/>
  <c r="BA2573" i="9"/>
  <c r="N2572" i="17" s="1"/>
  <c r="AV2573" i="9"/>
  <c r="AZ2573" i="9"/>
  <c r="AY2569" i="9"/>
  <c r="BC2569" i="9"/>
  <c r="AX2569" i="9"/>
  <c r="M2568" i="17" s="1"/>
  <c r="BB2569" i="9"/>
  <c r="O2568" i="17" s="1"/>
  <c r="AW2569" i="9"/>
  <c r="BA2569" i="9"/>
  <c r="N2568" i="17" s="1"/>
  <c r="AV2569" i="9"/>
  <c r="AZ2569" i="9"/>
  <c r="AY2565" i="9"/>
  <c r="BC2565" i="9"/>
  <c r="AX2565" i="9"/>
  <c r="M2564" i="17" s="1"/>
  <c r="BB2565" i="9"/>
  <c r="O2564" i="17" s="1"/>
  <c r="AW2565" i="9"/>
  <c r="BA2565" i="9"/>
  <c r="N2564" i="17" s="1"/>
  <c r="AV2565" i="9"/>
  <c r="AZ2565" i="9"/>
  <c r="AY2561" i="9"/>
  <c r="BC2561" i="9"/>
  <c r="AX2561" i="9"/>
  <c r="M2560" i="17" s="1"/>
  <c r="BB2561" i="9"/>
  <c r="O2560" i="17" s="1"/>
  <c r="AW2561" i="9"/>
  <c r="BA2561" i="9"/>
  <c r="N2560" i="17" s="1"/>
  <c r="AV2561" i="9"/>
  <c r="AZ2561" i="9"/>
  <c r="AY2557" i="9"/>
  <c r="BC2557" i="9"/>
  <c r="AX2557" i="9"/>
  <c r="M2556" i="17" s="1"/>
  <c r="BB2557" i="9"/>
  <c r="O2556" i="17" s="1"/>
  <c r="AW2557" i="9"/>
  <c r="BA2557" i="9"/>
  <c r="N2556" i="17" s="1"/>
  <c r="AV2557" i="9"/>
  <c r="AZ2557" i="9"/>
  <c r="AY2553" i="9"/>
  <c r="BC2553" i="9"/>
  <c r="AX2553" i="9"/>
  <c r="M2552" i="17" s="1"/>
  <c r="BB2553" i="9"/>
  <c r="O2552" i="17" s="1"/>
  <c r="AW2553" i="9"/>
  <c r="BA2553" i="9"/>
  <c r="N2552" i="17" s="1"/>
  <c r="AV2553" i="9"/>
  <c r="AZ2553" i="9"/>
  <c r="AY2549" i="9"/>
  <c r="BC2549" i="9"/>
  <c r="AX2549" i="9"/>
  <c r="M2548" i="17" s="1"/>
  <c r="BB2549" i="9"/>
  <c r="O2548" i="17" s="1"/>
  <c r="AW2549" i="9"/>
  <c r="BA2549" i="9"/>
  <c r="N2548" i="17" s="1"/>
  <c r="AV2549" i="9"/>
  <c r="AZ2549" i="9"/>
  <c r="AY2545" i="9"/>
  <c r="BC2545" i="9"/>
  <c r="AX2545" i="9"/>
  <c r="M2544" i="17" s="1"/>
  <c r="BB2545" i="9"/>
  <c r="O2544" i="17" s="1"/>
  <c r="AW2545" i="9"/>
  <c r="BA2545" i="9"/>
  <c r="N2544" i="17" s="1"/>
  <c r="AV2545" i="9"/>
  <c r="AZ2545" i="9"/>
  <c r="AY2541" i="9"/>
  <c r="BC2541" i="9"/>
  <c r="AX2541" i="9"/>
  <c r="M2540" i="17" s="1"/>
  <c r="BB2541" i="9"/>
  <c r="O2540" i="17" s="1"/>
  <c r="AW2541" i="9"/>
  <c r="BA2541" i="9"/>
  <c r="N2540" i="17" s="1"/>
  <c r="AV2541" i="9"/>
  <c r="AZ2541" i="9"/>
  <c r="AY2537" i="9"/>
  <c r="BC2537" i="9"/>
  <c r="AX2537" i="9"/>
  <c r="M2536" i="17" s="1"/>
  <c r="BB2537" i="9"/>
  <c r="O2536" i="17" s="1"/>
  <c r="AW2537" i="9"/>
  <c r="BA2537" i="9"/>
  <c r="N2536" i="17" s="1"/>
  <c r="AV2537" i="9"/>
  <c r="AZ2537" i="9"/>
  <c r="AY2533" i="9"/>
  <c r="BC2533" i="9"/>
  <c r="AX2533" i="9"/>
  <c r="M2532" i="17" s="1"/>
  <c r="BB2533" i="9"/>
  <c r="O2532" i="17" s="1"/>
  <c r="AW2533" i="9"/>
  <c r="BA2533" i="9"/>
  <c r="N2532" i="17" s="1"/>
  <c r="AV2533" i="9"/>
  <c r="AZ2533" i="9"/>
  <c r="AY2529" i="9"/>
  <c r="BC2529" i="9"/>
  <c r="AX2529" i="9"/>
  <c r="M2528" i="17" s="1"/>
  <c r="BB2529" i="9"/>
  <c r="O2528" i="17" s="1"/>
  <c r="AW2529" i="9"/>
  <c r="BA2529" i="9"/>
  <c r="N2528" i="17" s="1"/>
  <c r="AV2529" i="9"/>
  <c r="AZ2529" i="9"/>
  <c r="AY2525" i="9"/>
  <c r="BC2525" i="9"/>
  <c r="AX2525" i="9"/>
  <c r="M2524" i="17" s="1"/>
  <c r="BB2525" i="9"/>
  <c r="O2524" i="17" s="1"/>
  <c r="AW2525" i="9"/>
  <c r="BA2525" i="9"/>
  <c r="N2524" i="17" s="1"/>
  <c r="AV2525" i="9"/>
  <c r="AZ2525" i="9"/>
  <c r="AY2521" i="9"/>
  <c r="BC2521" i="9"/>
  <c r="AX2521" i="9"/>
  <c r="M2520" i="17" s="1"/>
  <c r="BB2521" i="9"/>
  <c r="O2520" i="17" s="1"/>
  <c r="AW2521" i="9"/>
  <c r="BA2521" i="9"/>
  <c r="N2520" i="17" s="1"/>
  <c r="AV2521" i="9"/>
  <c r="AZ2521" i="9"/>
  <c r="AY2517" i="9"/>
  <c r="BC2517" i="9"/>
  <c r="AX2517" i="9"/>
  <c r="M2516" i="17" s="1"/>
  <c r="BB2517" i="9"/>
  <c r="O2516" i="17" s="1"/>
  <c r="AW2517" i="9"/>
  <c r="BA2517" i="9"/>
  <c r="N2516" i="17" s="1"/>
  <c r="AV2517" i="9"/>
  <c r="AZ2517" i="9"/>
  <c r="AY2513" i="9"/>
  <c r="BC2513" i="9"/>
  <c r="AX2513" i="9"/>
  <c r="M2512" i="17" s="1"/>
  <c r="BB2513" i="9"/>
  <c r="O2512" i="17" s="1"/>
  <c r="AW2513" i="9"/>
  <c r="BA2513" i="9"/>
  <c r="N2512" i="17" s="1"/>
  <c r="AV2513" i="9"/>
  <c r="AZ2513" i="9"/>
  <c r="AY2509" i="9"/>
  <c r="BC2509" i="9"/>
  <c r="AX2509" i="9"/>
  <c r="M2508" i="17" s="1"/>
  <c r="BB2509" i="9"/>
  <c r="O2508" i="17" s="1"/>
  <c r="AW2509" i="9"/>
  <c r="BA2509" i="9"/>
  <c r="N2508" i="17" s="1"/>
  <c r="AV2509" i="9"/>
  <c r="AZ2509" i="9"/>
  <c r="AY2505" i="9"/>
  <c r="BC2505" i="9"/>
  <c r="AX2505" i="9"/>
  <c r="M2504" i="17" s="1"/>
  <c r="BB2505" i="9"/>
  <c r="O2504" i="17" s="1"/>
  <c r="AW2505" i="9"/>
  <c r="BA2505" i="9"/>
  <c r="N2504" i="17" s="1"/>
  <c r="AV2505" i="9"/>
  <c r="AZ2505" i="9"/>
  <c r="AY2501" i="9"/>
  <c r="BC2501" i="9"/>
  <c r="AX2501" i="9"/>
  <c r="M2500" i="17" s="1"/>
  <c r="BB2501" i="9"/>
  <c r="O2500" i="17" s="1"/>
  <c r="AW2501" i="9"/>
  <c r="BA2501" i="9"/>
  <c r="N2500" i="17" s="1"/>
  <c r="AV2501" i="9"/>
  <c r="AZ2501" i="9"/>
  <c r="AY2496" i="9"/>
  <c r="BC2496" i="9"/>
  <c r="AX2496" i="9"/>
  <c r="M2495" i="17" s="1"/>
  <c r="BB2496" i="9"/>
  <c r="O2495" i="17" s="1"/>
  <c r="AW2496" i="9"/>
  <c r="BA2496" i="9"/>
  <c r="N2495" i="17" s="1"/>
  <c r="AV2496" i="9"/>
  <c r="AZ2496" i="9"/>
  <c r="AY2492" i="9"/>
  <c r="BC2492" i="9"/>
  <c r="AX2492" i="9"/>
  <c r="M2491" i="17" s="1"/>
  <c r="BB2492" i="9"/>
  <c r="O2491" i="17" s="1"/>
  <c r="AW2492" i="9"/>
  <c r="BA2492" i="9"/>
  <c r="N2491" i="17" s="1"/>
  <c r="AV2492" i="9"/>
  <c r="AZ2492" i="9"/>
  <c r="AY2488" i="9"/>
  <c r="BC2488" i="9"/>
  <c r="AX2488" i="9"/>
  <c r="M2487" i="17" s="1"/>
  <c r="BB2488" i="9"/>
  <c r="O2487" i="17" s="1"/>
  <c r="AW2488" i="9"/>
  <c r="BA2488" i="9"/>
  <c r="N2487" i="17" s="1"/>
  <c r="AV2488" i="9"/>
  <c r="AZ2488" i="9"/>
  <c r="AY2484" i="9"/>
  <c r="BC2484" i="9"/>
  <c r="AX2484" i="9"/>
  <c r="M2483" i="17" s="1"/>
  <c r="BB2484" i="9"/>
  <c r="O2483" i="17" s="1"/>
  <c r="AW2484" i="9"/>
  <c r="BA2484" i="9"/>
  <c r="N2483" i="17" s="1"/>
  <c r="AV2484" i="9"/>
  <c r="AZ2484" i="9"/>
  <c r="AY2480" i="9"/>
  <c r="BC2480" i="9"/>
  <c r="AX2480" i="9"/>
  <c r="M2479" i="17" s="1"/>
  <c r="BB2480" i="9"/>
  <c r="O2479" i="17" s="1"/>
  <c r="AW2480" i="9"/>
  <c r="BA2480" i="9"/>
  <c r="N2479" i="17" s="1"/>
  <c r="AV2480" i="9"/>
  <c r="AZ2480" i="9"/>
  <c r="AY2476" i="9"/>
  <c r="BC2476" i="9"/>
  <c r="AX2476" i="9"/>
  <c r="M2475" i="17" s="1"/>
  <c r="BB2476" i="9"/>
  <c r="O2475" i="17" s="1"/>
  <c r="AW2476" i="9"/>
  <c r="BA2476" i="9"/>
  <c r="N2475" i="17" s="1"/>
  <c r="AV2476" i="9"/>
  <c r="AZ2476" i="9"/>
  <c r="AY2472" i="9"/>
  <c r="BC2472" i="9"/>
  <c r="AX2472" i="9"/>
  <c r="M2471" i="17" s="1"/>
  <c r="BB2472" i="9"/>
  <c r="O2471" i="17" s="1"/>
  <c r="AW2472" i="9"/>
  <c r="BA2472" i="9"/>
  <c r="N2471" i="17" s="1"/>
  <c r="AV2472" i="9"/>
  <c r="AZ2472" i="9"/>
  <c r="AY2468" i="9"/>
  <c r="BC2468" i="9"/>
  <c r="AX2468" i="9"/>
  <c r="M2467" i="17" s="1"/>
  <c r="BB2468" i="9"/>
  <c r="O2467" i="17" s="1"/>
  <c r="AW2468" i="9"/>
  <c r="BA2468" i="9"/>
  <c r="N2467" i="17" s="1"/>
  <c r="AV2468" i="9"/>
  <c r="AZ2468" i="9"/>
  <c r="AY2464" i="9"/>
  <c r="BC2464" i="9"/>
  <c r="AX2464" i="9"/>
  <c r="M2463" i="17" s="1"/>
  <c r="BB2464" i="9"/>
  <c r="O2463" i="17" s="1"/>
  <c r="AW2464" i="9"/>
  <c r="BA2464" i="9"/>
  <c r="N2463" i="17" s="1"/>
  <c r="AV2464" i="9"/>
  <c r="AZ2464" i="9"/>
  <c r="AY2460" i="9"/>
  <c r="BC2460" i="9"/>
  <c r="AX2460" i="9"/>
  <c r="M2459" i="17" s="1"/>
  <c r="BB2460" i="9"/>
  <c r="O2459" i="17" s="1"/>
  <c r="AW2460" i="9"/>
  <c r="BA2460" i="9"/>
  <c r="N2459" i="17" s="1"/>
  <c r="AV2460" i="9"/>
  <c r="AZ2460" i="9"/>
  <c r="AY2456" i="9"/>
  <c r="BC2456" i="9"/>
  <c r="AX2456" i="9"/>
  <c r="M2455" i="17" s="1"/>
  <c r="BB2456" i="9"/>
  <c r="O2455" i="17" s="1"/>
  <c r="AW2456" i="9"/>
  <c r="BA2456" i="9"/>
  <c r="N2455" i="17" s="1"/>
  <c r="AV2456" i="9"/>
  <c r="AZ2456" i="9"/>
  <c r="AY2452" i="9"/>
  <c r="BC2452" i="9"/>
  <c r="AX2452" i="9"/>
  <c r="M2451" i="17" s="1"/>
  <c r="BB2452" i="9"/>
  <c r="O2451" i="17" s="1"/>
  <c r="AW2452" i="9"/>
  <c r="BA2452" i="9"/>
  <c r="N2451" i="17" s="1"/>
  <c r="AV2452" i="9"/>
  <c r="AZ2452" i="9"/>
  <c r="AY2448" i="9"/>
  <c r="BC2448" i="9"/>
  <c r="AX2448" i="9"/>
  <c r="M2447" i="17" s="1"/>
  <c r="BB2448" i="9"/>
  <c r="O2447" i="17" s="1"/>
  <c r="AW2448" i="9"/>
  <c r="BA2448" i="9"/>
  <c r="N2447" i="17" s="1"/>
  <c r="AV2448" i="9"/>
  <c r="AZ2448" i="9"/>
  <c r="AY2444" i="9"/>
  <c r="BC2444" i="9"/>
  <c r="AX2444" i="9"/>
  <c r="M2443" i="17" s="1"/>
  <c r="BB2444" i="9"/>
  <c r="O2443" i="17" s="1"/>
  <c r="AW2444" i="9"/>
  <c r="BA2444" i="9"/>
  <c r="N2443" i="17" s="1"/>
  <c r="AV2444" i="9"/>
  <c r="AZ2444" i="9"/>
  <c r="AY2440" i="9"/>
  <c r="BC2440" i="9"/>
  <c r="AX2440" i="9"/>
  <c r="M2439" i="17" s="1"/>
  <c r="BB2440" i="9"/>
  <c r="O2439" i="17" s="1"/>
  <c r="AW2440" i="9"/>
  <c r="BA2440" i="9"/>
  <c r="N2439" i="17" s="1"/>
  <c r="AV2440" i="9"/>
  <c r="AZ2440" i="9"/>
  <c r="AY2436" i="9"/>
  <c r="BC2436" i="9"/>
  <c r="AX2436" i="9"/>
  <c r="M2435" i="17" s="1"/>
  <c r="BB2436" i="9"/>
  <c r="O2435" i="17" s="1"/>
  <c r="AW2436" i="9"/>
  <c r="BA2436" i="9"/>
  <c r="N2435" i="17" s="1"/>
  <c r="AV2436" i="9"/>
  <c r="AZ2436" i="9"/>
  <c r="AY2432" i="9"/>
  <c r="BC2432" i="9"/>
  <c r="AX2432" i="9"/>
  <c r="M2431" i="17" s="1"/>
  <c r="BB2432" i="9"/>
  <c r="O2431" i="17" s="1"/>
  <c r="AW2432" i="9"/>
  <c r="BA2432" i="9"/>
  <c r="N2431" i="17" s="1"/>
  <c r="AV2432" i="9"/>
  <c r="AZ2432" i="9"/>
  <c r="AY2428" i="9"/>
  <c r="BC2428" i="9"/>
  <c r="AX2428" i="9"/>
  <c r="M2427" i="17" s="1"/>
  <c r="BB2428" i="9"/>
  <c r="O2427" i="17" s="1"/>
  <c r="AW2428" i="9"/>
  <c r="BA2428" i="9"/>
  <c r="N2427" i="17" s="1"/>
  <c r="AV2428" i="9"/>
  <c r="AZ2428" i="9"/>
  <c r="AY2424" i="9"/>
  <c r="BC2424" i="9"/>
  <c r="AX2424" i="9"/>
  <c r="M2423" i="17" s="1"/>
  <c r="BB2424" i="9"/>
  <c r="O2423" i="17" s="1"/>
  <c r="AW2424" i="9"/>
  <c r="BA2424" i="9"/>
  <c r="N2423" i="17" s="1"/>
  <c r="AV2424" i="9"/>
  <c r="AZ2424" i="9"/>
  <c r="AY2420" i="9"/>
  <c r="BC2420" i="9"/>
  <c r="AX2420" i="9"/>
  <c r="M2419" i="17" s="1"/>
  <c r="BB2420" i="9"/>
  <c r="O2419" i="17" s="1"/>
  <c r="AW2420" i="9"/>
  <c r="BA2420" i="9"/>
  <c r="N2419" i="17" s="1"/>
  <c r="AV2420" i="9"/>
  <c r="AZ2420" i="9"/>
  <c r="AY2416" i="9"/>
  <c r="BC2416" i="9"/>
  <c r="AX2416" i="9"/>
  <c r="M2415" i="17" s="1"/>
  <c r="BB2416" i="9"/>
  <c r="O2415" i="17" s="1"/>
  <c r="AW2416" i="9"/>
  <c r="BA2416" i="9"/>
  <c r="N2415" i="17" s="1"/>
  <c r="AV2416" i="9"/>
  <c r="AZ2416" i="9"/>
  <c r="AY2412" i="9"/>
  <c r="BC2412" i="9"/>
  <c r="AX2412" i="9"/>
  <c r="M2411" i="17" s="1"/>
  <c r="BB2412" i="9"/>
  <c r="O2411" i="17" s="1"/>
  <c r="AW2412" i="9"/>
  <c r="BA2412" i="9"/>
  <c r="N2411" i="17" s="1"/>
  <c r="AV2412" i="9"/>
  <c r="AZ2412" i="9"/>
  <c r="AY2408" i="9"/>
  <c r="BC2408" i="9"/>
  <c r="AX2408" i="9"/>
  <c r="M2407" i="17" s="1"/>
  <c r="BB2408" i="9"/>
  <c r="O2407" i="17" s="1"/>
  <c r="AW2408" i="9"/>
  <c r="BA2408" i="9"/>
  <c r="N2407" i="17" s="1"/>
  <c r="AV2408" i="9"/>
  <c r="AZ2408" i="9"/>
  <c r="AY2404" i="9"/>
  <c r="BC2404" i="9"/>
  <c r="AX2404" i="9"/>
  <c r="M2403" i="17" s="1"/>
  <c r="BB2404" i="9"/>
  <c r="O2403" i="17" s="1"/>
  <c r="AW2404" i="9"/>
  <c r="BA2404" i="9"/>
  <c r="N2403" i="17" s="1"/>
  <c r="AV2404" i="9"/>
  <c r="AZ2404" i="9"/>
  <c r="AY2400" i="9"/>
  <c r="BC2400" i="9"/>
  <c r="AX2400" i="9"/>
  <c r="M2399" i="17" s="1"/>
  <c r="BB2400" i="9"/>
  <c r="O2399" i="17" s="1"/>
  <c r="AW2400" i="9"/>
  <c r="BA2400" i="9"/>
  <c r="N2399" i="17" s="1"/>
  <c r="AV2400" i="9"/>
  <c r="AZ2400" i="9"/>
  <c r="AY2395" i="9"/>
  <c r="BC2395" i="9"/>
  <c r="AX2395" i="9"/>
  <c r="M2394" i="17" s="1"/>
  <c r="BB2395" i="9"/>
  <c r="O2394" i="17" s="1"/>
  <c r="AW2395" i="9"/>
  <c r="BA2395" i="9"/>
  <c r="N2394" i="17" s="1"/>
  <c r="AV2395" i="9"/>
  <c r="AZ2395" i="9"/>
  <c r="AY2391" i="9"/>
  <c r="BC2391" i="9"/>
  <c r="AX2391" i="9"/>
  <c r="M2390" i="17" s="1"/>
  <c r="BB2391" i="9"/>
  <c r="O2390" i="17" s="1"/>
  <c r="AW2391" i="9"/>
  <c r="BA2391" i="9"/>
  <c r="N2390" i="17" s="1"/>
  <c r="AV2391" i="9"/>
  <c r="AZ2391" i="9"/>
  <c r="AY2387" i="9"/>
  <c r="BC2387" i="9"/>
  <c r="AX2387" i="9"/>
  <c r="M2386" i="17" s="1"/>
  <c r="BB2387" i="9"/>
  <c r="O2386" i="17" s="1"/>
  <c r="AW2387" i="9"/>
  <c r="BA2387" i="9"/>
  <c r="N2386" i="17" s="1"/>
  <c r="AV2387" i="9"/>
  <c r="AZ2387" i="9"/>
  <c r="AY2383" i="9"/>
  <c r="BC2383" i="9"/>
  <c r="AX2383" i="9"/>
  <c r="M2382" i="17" s="1"/>
  <c r="BB2383" i="9"/>
  <c r="O2382" i="17" s="1"/>
  <c r="AW2383" i="9"/>
  <c r="BA2383" i="9"/>
  <c r="N2382" i="17" s="1"/>
  <c r="AV2383" i="9"/>
  <c r="AZ2383" i="9"/>
  <c r="AY2379" i="9"/>
  <c r="BC2379" i="9"/>
  <c r="AX2379" i="9"/>
  <c r="M2378" i="17" s="1"/>
  <c r="BB2379" i="9"/>
  <c r="O2378" i="17" s="1"/>
  <c r="AW2379" i="9"/>
  <c r="BA2379" i="9"/>
  <c r="N2378" i="17" s="1"/>
  <c r="AV2379" i="9"/>
  <c r="AZ2379" i="9"/>
  <c r="AY2375" i="9"/>
  <c r="BC2375" i="9"/>
  <c r="AX2375" i="9"/>
  <c r="M2374" i="17" s="1"/>
  <c r="BB2375" i="9"/>
  <c r="O2374" i="17" s="1"/>
  <c r="AW2375" i="9"/>
  <c r="BA2375" i="9"/>
  <c r="N2374" i="17" s="1"/>
  <c r="AV2375" i="9"/>
  <c r="AZ2375" i="9"/>
  <c r="AY2371" i="9"/>
  <c r="BC2371" i="9"/>
  <c r="AX2371" i="9"/>
  <c r="M2370" i="17" s="1"/>
  <c r="BB2371" i="9"/>
  <c r="O2370" i="17" s="1"/>
  <c r="AW2371" i="9"/>
  <c r="BA2371" i="9"/>
  <c r="N2370" i="17" s="1"/>
  <c r="AV2371" i="9"/>
  <c r="AZ2371" i="9"/>
  <c r="AY2367" i="9"/>
  <c r="BC2367" i="9"/>
  <c r="AX2367" i="9"/>
  <c r="M2366" i="17" s="1"/>
  <c r="BB2367" i="9"/>
  <c r="O2366" i="17" s="1"/>
  <c r="AW2367" i="9"/>
  <c r="BA2367" i="9"/>
  <c r="N2366" i="17" s="1"/>
  <c r="AV2367" i="9"/>
  <c r="AZ2367" i="9"/>
  <c r="AY2363" i="9"/>
  <c r="BC2363" i="9"/>
  <c r="AX2363" i="9"/>
  <c r="M2362" i="17" s="1"/>
  <c r="BB2363" i="9"/>
  <c r="O2362" i="17" s="1"/>
  <c r="AW2363" i="9"/>
  <c r="BA2363" i="9"/>
  <c r="N2362" i="17" s="1"/>
  <c r="AV2363" i="9"/>
  <c r="AZ2363" i="9"/>
  <c r="AY2359" i="9"/>
  <c r="BC2359" i="9"/>
  <c r="AX2359" i="9"/>
  <c r="M2358" i="17" s="1"/>
  <c r="BB2359" i="9"/>
  <c r="O2358" i="17" s="1"/>
  <c r="AW2359" i="9"/>
  <c r="BA2359" i="9"/>
  <c r="N2358" i="17" s="1"/>
  <c r="AV2359" i="9"/>
  <c r="AZ2359" i="9"/>
  <c r="AY2355" i="9"/>
  <c r="BC2355" i="9"/>
  <c r="AX2355" i="9"/>
  <c r="M2354" i="17" s="1"/>
  <c r="BB2355" i="9"/>
  <c r="O2354" i="17" s="1"/>
  <c r="AW2355" i="9"/>
  <c r="BA2355" i="9"/>
  <c r="N2354" i="17" s="1"/>
  <c r="AV2355" i="9"/>
  <c r="AZ2355" i="9"/>
  <c r="AY2351" i="9"/>
  <c r="BC2351" i="9"/>
  <c r="AX2351" i="9"/>
  <c r="M2350" i="17" s="1"/>
  <c r="BB2351" i="9"/>
  <c r="O2350" i="17" s="1"/>
  <c r="AW2351" i="9"/>
  <c r="BA2351" i="9"/>
  <c r="N2350" i="17" s="1"/>
  <c r="AV2351" i="9"/>
  <c r="AZ2351" i="9"/>
  <c r="AY2347" i="9"/>
  <c r="BC2347" i="9"/>
  <c r="AX2347" i="9"/>
  <c r="M2346" i="17" s="1"/>
  <c r="BB2347" i="9"/>
  <c r="O2346" i="17" s="1"/>
  <c r="AW2347" i="9"/>
  <c r="BA2347" i="9"/>
  <c r="N2346" i="17" s="1"/>
  <c r="AV2347" i="9"/>
  <c r="AZ2347" i="9"/>
  <c r="AY2343" i="9"/>
  <c r="BC2343" i="9"/>
  <c r="AX2343" i="9"/>
  <c r="M2342" i="17" s="1"/>
  <c r="BB2343" i="9"/>
  <c r="O2342" i="17" s="1"/>
  <c r="AW2343" i="9"/>
  <c r="BA2343" i="9"/>
  <c r="N2342" i="17" s="1"/>
  <c r="AV2343" i="9"/>
  <c r="AZ2343" i="9"/>
  <c r="AY2339" i="9"/>
  <c r="BC2339" i="9"/>
  <c r="AX2339" i="9"/>
  <c r="M2338" i="17" s="1"/>
  <c r="BB2339" i="9"/>
  <c r="O2338" i="17" s="1"/>
  <c r="AW2339" i="9"/>
  <c r="BA2339" i="9"/>
  <c r="N2338" i="17" s="1"/>
  <c r="AV2339" i="9"/>
  <c r="AZ2339" i="9"/>
  <c r="AY2335" i="9"/>
  <c r="BC2335" i="9"/>
  <c r="AX2335" i="9"/>
  <c r="M2334" i="17" s="1"/>
  <c r="BB2335" i="9"/>
  <c r="O2334" i="17" s="1"/>
  <c r="AW2335" i="9"/>
  <c r="BA2335" i="9"/>
  <c r="N2334" i="17" s="1"/>
  <c r="AV2335" i="9"/>
  <c r="AZ2335" i="9"/>
  <c r="AY2331" i="9"/>
  <c r="BC2331" i="9"/>
  <c r="AX2331" i="9"/>
  <c r="M2330" i="17" s="1"/>
  <c r="BB2331" i="9"/>
  <c r="O2330" i="17" s="1"/>
  <c r="AW2331" i="9"/>
  <c r="BA2331" i="9"/>
  <c r="N2330" i="17" s="1"/>
  <c r="AV2331" i="9"/>
  <c r="AZ2331" i="9"/>
  <c r="AY2327" i="9"/>
  <c r="BC2327" i="9"/>
  <c r="AX2327" i="9"/>
  <c r="M2326" i="17" s="1"/>
  <c r="BB2327" i="9"/>
  <c r="O2326" i="17" s="1"/>
  <c r="AW2327" i="9"/>
  <c r="BA2327" i="9"/>
  <c r="N2326" i="17" s="1"/>
  <c r="AV2327" i="9"/>
  <c r="AZ2327" i="9"/>
  <c r="AY2323" i="9"/>
  <c r="BC2323" i="9"/>
  <c r="AX2323" i="9"/>
  <c r="M2322" i="17" s="1"/>
  <c r="BB2323" i="9"/>
  <c r="O2322" i="17" s="1"/>
  <c r="AW2323" i="9"/>
  <c r="BA2323" i="9"/>
  <c r="N2322" i="17" s="1"/>
  <c r="AV2323" i="9"/>
  <c r="AZ2323" i="9"/>
  <c r="AY2319" i="9"/>
  <c r="BC2319" i="9"/>
  <c r="AX2319" i="9"/>
  <c r="M2318" i="17" s="1"/>
  <c r="BB2319" i="9"/>
  <c r="O2318" i="17" s="1"/>
  <c r="AW2319" i="9"/>
  <c r="BA2319" i="9"/>
  <c r="N2318" i="17" s="1"/>
  <c r="AV2319" i="9"/>
  <c r="AZ2319" i="9"/>
  <c r="AY2315" i="9"/>
  <c r="BC2315" i="9"/>
  <c r="AX2315" i="9"/>
  <c r="M2314" i="17" s="1"/>
  <c r="BB2315" i="9"/>
  <c r="O2314" i="17" s="1"/>
  <c r="AW2315" i="9"/>
  <c r="BA2315" i="9"/>
  <c r="N2314" i="17" s="1"/>
  <c r="AV2315" i="9"/>
  <c r="AZ2315" i="9"/>
  <c r="AY2311" i="9"/>
  <c r="BC2311" i="9"/>
  <c r="AX2311" i="9"/>
  <c r="M2310" i="17" s="1"/>
  <c r="BB2311" i="9"/>
  <c r="O2310" i="17" s="1"/>
  <c r="AW2311" i="9"/>
  <c r="BA2311" i="9"/>
  <c r="N2310" i="17" s="1"/>
  <c r="AV2311" i="9"/>
  <c r="AZ2311" i="9"/>
  <c r="AY2307" i="9"/>
  <c r="BC2307" i="9"/>
  <c r="AX2307" i="9"/>
  <c r="M2306" i="17" s="1"/>
  <c r="BB2307" i="9"/>
  <c r="O2306" i="17" s="1"/>
  <c r="AW2307" i="9"/>
  <c r="BA2307" i="9"/>
  <c r="N2306" i="17" s="1"/>
  <c r="AV2307" i="9"/>
  <c r="AZ2307" i="9"/>
  <c r="AY2303" i="9"/>
  <c r="BC2303" i="9"/>
  <c r="AX2303" i="9"/>
  <c r="M2302" i="17" s="1"/>
  <c r="BB2303" i="9"/>
  <c r="O2302" i="17" s="1"/>
  <c r="AW2303" i="9"/>
  <c r="BA2303" i="9"/>
  <c r="N2302" i="17" s="1"/>
  <c r="AV2303" i="9"/>
  <c r="AZ2303" i="9"/>
  <c r="AY2299" i="9"/>
  <c r="BC2299" i="9"/>
  <c r="AX2299" i="9"/>
  <c r="M2298" i="17" s="1"/>
  <c r="BB2299" i="9"/>
  <c r="O2298" i="17" s="1"/>
  <c r="AW2299" i="9"/>
  <c r="BA2299" i="9"/>
  <c r="N2298" i="17" s="1"/>
  <c r="AV2299" i="9"/>
  <c r="AZ2299" i="9"/>
  <c r="AY2294" i="9"/>
  <c r="BC2294" i="9"/>
  <c r="AX2294" i="9"/>
  <c r="M2293" i="17" s="1"/>
  <c r="BB2294" i="9"/>
  <c r="O2293" i="17" s="1"/>
  <c r="AW2294" i="9"/>
  <c r="BA2294" i="9"/>
  <c r="N2293" i="17" s="1"/>
  <c r="AV2294" i="9"/>
  <c r="AZ2294" i="9"/>
  <c r="AY2290" i="9"/>
  <c r="BC2290" i="9"/>
  <c r="AX2290" i="9"/>
  <c r="M2289" i="17" s="1"/>
  <c r="BB2290" i="9"/>
  <c r="O2289" i="17" s="1"/>
  <c r="AW2290" i="9"/>
  <c r="BA2290" i="9"/>
  <c r="N2289" i="17" s="1"/>
  <c r="AV2290" i="9"/>
  <c r="AZ2290" i="9"/>
  <c r="AY2286" i="9"/>
  <c r="BC2286" i="9"/>
  <c r="AX2286" i="9"/>
  <c r="M2285" i="17" s="1"/>
  <c r="BB2286" i="9"/>
  <c r="O2285" i="17" s="1"/>
  <c r="AW2286" i="9"/>
  <c r="BA2286" i="9"/>
  <c r="N2285" i="17" s="1"/>
  <c r="AV2286" i="9"/>
  <c r="AZ2286" i="9"/>
  <c r="AY2282" i="9"/>
  <c r="BC2282" i="9"/>
  <c r="AX2282" i="9"/>
  <c r="M2281" i="17" s="1"/>
  <c r="BB2282" i="9"/>
  <c r="O2281" i="17" s="1"/>
  <c r="AW2282" i="9"/>
  <c r="BA2282" i="9"/>
  <c r="N2281" i="17" s="1"/>
  <c r="AV2282" i="9"/>
  <c r="AZ2282" i="9"/>
  <c r="AY2278" i="9"/>
  <c r="BC2278" i="9"/>
  <c r="AX2278" i="9"/>
  <c r="M2277" i="17" s="1"/>
  <c r="BB2278" i="9"/>
  <c r="O2277" i="17" s="1"/>
  <c r="AW2278" i="9"/>
  <c r="BA2278" i="9"/>
  <c r="N2277" i="17" s="1"/>
  <c r="AV2278" i="9"/>
  <c r="AZ2278" i="9"/>
  <c r="AY2274" i="9"/>
  <c r="BC2274" i="9"/>
  <c r="AX2274" i="9"/>
  <c r="M2273" i="17" s="1"/>
  <c r="BB2274" i="9"/>
  <c r="O2273" i="17" s="1"/>
  <c r="AW2274" i="9"/>
  <c r="BA2274" i="9"/>
  <c r="N2273" i="17" s="1"/>
  <c r="AV2274" i="9"/>
  <c r="AZ2274" i="9"/>
  <c r="AY2270" i="9"/>
  <c r="BC2270" i="9"/>
  <c r="AX2270" i="9"/>
  <c r="M2269" i="17" s="1"/>
  <c r="BB2270" i="9"/>
  <c r="O2269" i="17" s="1"/>
  <c r="AW2270" i="9"/>
  <c r="BA2270" i="9"/>
  <c r="N2269" i="17" s="1"/>
  <c r="AV2270" i="9"/>
  <c r="AZ2270" i="9"/>
  <c r="AY2266" i="9"/>
  <c r="BC2266" i="9"/>
  <c r="AX2266" i="9"/>
  <c r="M2265" i="17" s="1"/>
  <c r="BB2266" i="9"/>
  <c r="O2265" i="17" s="1"/>
  <c r="AW2266" i="9"/>
  <c r="BA2266" i="9"/>
  <c r="N2265" i="17" s="1"/>
  <c r="AV2266" i="9"/>
  <c r="AZ2266" i="9"/>
  <c r="AY2262" i="9"/>
  <c r="BC2262" i="9"/>
  <c r="AX2262" i="9"/>
  <c r="M2261" i="17" s="1"/>
  <c r="BB2262" i="9"/>
  <c r="O2261" i="17" s="1"/>
  <c r="AW2262" i="9"/>
  <c r="BA2262" i="9"/>
  <c r="N2261" i="17" s="1"/>
  <c r="AV2262" i="9"/>
  <c r="AZ2262" i="9"/>
  <c r="AY2258" i="9"/>
  <c r="BC2258" i="9"/>
  <c r="AX2258" i="9"/>
  <c r="M2257" i="17" s="1"/>
  <c r="BB2258" i="9"/>
  <c r="O2257" i="17" s="1"/>
  <c r="AW2258" i="9"/>
  <c r="BA2258" i="9"/>
  <c r="N2257" i="17" s="1"/>
  <c r="AV2258" i="9"/>
  <c r="AZ2258" i="9"/>
  <c r="AY2254" i="9"/>
  <c r="BC2254" i="9"/>
  <c r="AX2254" i="9"/>
  <c r="M2253" i="17" s="1"/>
  <c r="BB2254" i="9"/>
  <c r="O2253" i="17" s="1"/>
  <c r="AW2254" i="9"/>
  <c r="BA2254" i="9"/>
  <c r="N2253" i="17" s="1"/>
  <c r="AV2254" i="9"/>
  <c r="AZ2254" i="9"/>
  <c r="AY2250" i="9"/>
  <c r="BC2250" i="9"/>
  <c r="AX2250" i="9"/>
  <c r="M2249" i="17" s="1"/>
  <c r="BB2250" i="9"/>
  <c r="O2249" i="17" s="1"/>
  <c r="AW2250" i="9"/>
  <c r="BA2250" i="9"/>
  <c r="N2249" i="17" s="1"/>
  <c r="AV2250" i="9"/>
  <c r="AZ2250" i="9"/>
  <c r="AY2246" i="9"/>
  <c r="BC2246" i="9"/>
  <c r="AX2246" i="9"/>
  <c r="M2245" i="17" s="1"/>
  <c r="BB2246" i="9"/>
  <c r="O2245" i="17" s="1"/>
  <c r="AW2246" i="9"/>
  <c r="BA2246" i="9"/>
  <c r="N2245" i="17" s="1"/>
  <c r="AV2246" i="9"/>
  <c r="AZ2246" i="9"/>
  <c r="AY2242" i="9"/>
  <c r="BC2242" i="9"/>
  <c r="AX2242" i="9"/>
  <c r="M2241" i="17" s="1"/>
  <c r="BB2242" i="9"/>
  <c r="O2241" i="17" s="1"/>
  <c r="AW2242" i="9"/>
  <c r="BA2242" i="9"/>
  <c r="N2241" i="17" s="1"/>
  <c r="AV2242" i="9"/>
  <c r="AZ2242" i="9"/>
  <c r="AY2238" i="9"/>
  <c r="BC2238" i="9"/>
  <c r="AX2238" i="9"/>
  <c r="M2237" i="17" s="1"/>
  <c r="BB2238" i="9"/>
  <c r="O2237" i="17" s="1"/>
  <c r="AW2238" i="9"/>
  <c r="BA2238" i="9"/>
  <c r="N2237" i="17" s="1"/>
  <c r="AV2238" i="9"/>
  <c r="AZ2238" i="9"/>
  <c r="AY2234" i="9"/>
  <c r="BC2234" i="9"/>
  <c r="AX2234" i="9"/>
  <c r="M2233" i="17" s="1"/>
  <c r="BB2234" i="9"/>
  <c r="O2233" i="17" s="1"/>
  <c r="AW2234" i="9"/>
  <c r="BA2234" i="9"/>
  <c r="N2233" i="17" s="1"/>
  <c r="AV2234" i="9"/>
  <c r="AZ2234" i="9"/>
  <c r="AY2230" i="9"/>
  <c r="BC2230" i="9"/>
  <c r="AX2230" i="9"/>
  <c r="M2229" i="17" s="1"/>
  <c r="BB2230" i="9"/>
  <c r="O2229" i="17" s="1"/>
  <c r="AW2230" i="9"/>
  <c r="BA2230" i="9"/>
  <c r="N2229" i="17" s="1"/>
  <c r="AV2230" i="9"/>
  <c r="AZ2230" i="9"/>
  <c r="AY2226" i="9"/>
  <c r="BC2226" i="9"/>
  <c r="AX2226" i="9"/>
  <c r="M2225" i="17" s="1"/>
  <c r="BB2226" i="9"/>
  <c r="O2225" i="17" s="1"/>
  <c r="AW2226" i="9"/>
  <c r="BA2226" i="9"/>
  <c r="N2225" i="17" s="1"/>
  <c r="AV2226" i="9"/>
  <c r="AZ2226" i="9"/>
  <c r="AY2222" i="9"/>
  <c r="BC2222" i="9"/>
  <c r="AX2222" i="9"/>
  <c r="M2221" i="17" s="1"/>
  <c r="BB2222" i="9"/>
  <c r="O2221" i="17" s="1"/>
  <c r="AW2222" i="9"/>
  <c r="BA2222" i="9"/>
  <c r="N2221" i="17" s="1"/>
  <c r="AV2222" i="9"/>
  <c r="AZ2222" i="9"/>
  <c r="AY2218" i="9"/>
  <c r="BC2218" i="9"/>
  <c r="AX2218" i="9"/>
  <c r="M2217" i="17" s="1"/>
  <c r="BB2218" i="9"/>
  <c r="O2217" i="17" s="1"/>
  <c r="AW2218" i="9"/>
  <c r="BA2218" i="9"/>
  <c r="N2217" i="17" s="1"/>
  <c r="AV2218" i="9"/>
  <c r="AZ2218" i="9"/>
  <c r="AY2214" i="9"/>
  <c r="BC2214" i="9"/>
  <c r="AX2214" i="9"/>
  <c r="M2213" i="17" s="1"/>
  <c r="BB2214" i="9"/>
  <c r="O2213" i="17" s="1"/>
  <c r="AW2214" i="9"/>
  <c r="BA2214" i="9"/>
  <c r="N2213" i="17" s="1"/>
  <c r="AV2214" i="9"/>
  <c r="AZ2214" i="9"/>
  <c r="AY2210" i="9"/>
  <c r="BC2210" i="9"/>
  <c r="AX2210" i="9"/>
  <c r="M2209" i="17" s="1"/>
  <c r="BB2210" i="9"/>
  <c r="O2209" i="17" s="1"/>
  <c r="AW2210" i="9"/>
  <c r="BA2210" i="9"/>
  <c r="N2209" i="17" s="1"/>
  <c r="AV2210" i="9"/>
  <c r="AZ2210" i="9"/>
  <c r="AY2206" i="9"/>
  <c r="BC2206" i="9"/>
  <c r="AX2206" i="9"/>
  <c r="M2205" i="17" s="1"/>
  <c r="BB2206" i="9"/>
  <c r="O2205" i="17" s="1"/>
  <c r="AW2206" i="9"/>
  <c r="BA2206" i="9"/>
  <c r="N2205" i="17" s="1"/>
  <c r="AV2206" i="9"/>
  <c r="AZ2206" i="9"/>
  <c r="AY2202" i="9"/>
  <c r="BC2202" i="9"/>
  <c r="AX2202" i="9"/>
  <c r="M2201" i="17" s="1"/>
  <c r="BB2202" i="9"/>
  <c r="O2201" i="17" s="1"/>
  <c r="AW2202" i="9"/>
  <c r="BA2202" i="9"/>
  <c r="N2201" i="17" s="1"/>
  <c r="AV2202" i="9"/>
  <c r="AZ2202" i="9"/>
  <c r="AY2197" i="9"/>
  <c r="BC2197" i="9"/>
  <c r="AX2197" i="9"/>
  <c r="M2196" i="17" s="1"/>
  <c r="BB2197" i="9"/>
  <c r="O2196" i="17" s="1"/>
  <c r="AW2197" i="9"/>
  <c r="BA2197" i="9"/>
  <c r="N2196" i="17" s="1"/>
  <c r="AV2197" i="9"/>
  <c r="AZ2197" i="9"/>
  <c r="AY2193" i="9"/>
  <c r="BC2193" i="9"/>
  <c r="AX2193" i="9"/>
  <c r="M2192" i="17" s="1"/>
  <c r="BB2193" i="9"/>
  <c r="O2192" i="17" s="1"/>
  <c r="AW2193" i="9"/>
  <c r="BA2193" i="9"/>
  <c r="N2192" i="17" s="1"/>
  <c r="AV2193" i="9"/>
  <c r="AZ2193" i="9"/>
  <c r="AY2189" i="9"/>
  <c r="BC2189" i="9"/>
  <c r="AX2189" i="9"/>
  <c r="M2188" i="17" s="1"/>
  <c r="BB2189" i="9"/>
  <c r="O2188" i="17" s="1"/>
  <c r="AW2189" i="9"/>
  <c r="BA2189" i="9"/>
  <c r="N2188" i="17" s="1"/>
  <c r="AV2189" i="9"/>
  <c r="AZ2189" i="9"/>
  <c r="AY2185" i="9"/>
  <c r="BC2185" i="9"/>
  <c r="AX2185" i="9"/>
  <c r="M2184" i="17" s="1"/>
  <c r="BB2185" i="9"/>
  <c r="O2184" i="17" s="1"/>
  <c r="AW2185" i="9"/>
  <c r="BA2185" i="9"/>
  <c r="N2184" i="17" s="1"/>
  <c r="AV2185" i="9"/>
  <c r="AZ2185" i="9"/>
  <c r="AY2181" i="9"/>
  <c r="BC2181" i="9"/>
  <c r="AX2181" i="9"/>
  <c r="M2180" i="17" s="1"/>
  <c r="BB2181" i="9"/>
  <c r="O2180" i="17" s="1"/>
  <c r="AW2181" i="9"/>
  <c r="BA2181" i="9"/>
  <c r="N2180" i="17" s="1"/>
  <c r="AV2181" i="9"/>
  <c r="AZ2181" i="9"/>
  <c r="AY2177" i="9"/>
  <c r="BC2177" i="9"/>
  <c r="AX2177" i="9"/>
  <c r="M2176" i="17" s="1"/>
  <c r="BB2177" i="9"/>
  <c r="O2176" i="17" s="1"/>
  <c r="AW2177" i="9"/>
  <c r="BA2177" i="9"/>
  <c r="N2176" i="17" s="1"/>
  <c r="AV2177" i="9"/>
  <c r="AZ2177" i="9"/>
  <c r="AY2173" i="9"/>
  <c r="BC2173" i="9"/>
  <c r="AX2173" i="9"/>
  <c r="M2172" i="17" s="1"/>
  <c r="BB2173" i="9"/>
  <c r="O2172" i="17" s="1"/>
  <c r="AW2173" i="9"/>
  <c r="BA2173" i="9"/>
  <c r="N2172" i="17" s="1"/>
  <c r="AV2173" i="9"/>
  <c r="AZ2173" i="9"/>
  <c r="AY2169" i="9"/>
  <c r="BC2169" i="9"/>
  <c r="AX2169" i="9"/>
  <c r="M2168" i="17" s="1"/>
  <c r="BB2169" i="9"/>
  <c r="O2168" i="17" s="1"/>
  <c r="AW2169" i="9"/>
  <c r="BA2169" i="9"/>
  <c r="N2168" i="17" s="1"/>
  <c r="AV2169" i="9"/>
  <c r="AZ2169" i="9"/>
  <c r="AY2165" i="9"/>
  <c r="BC2165" i="9"/>
  <c r="AX2165" i="9"/>
  <c r="M2164" i="17" s="1"/>
  <c r="BB2165" i="9"/>
  <c r="O2164" i="17" s="1"/>
  <c r="AW2165" i="9"/>
  <c r="BA2165" i="9"/>
  <c r="N2164" i="17" s="1"/>
  <c r="AV2165" i="9"/>
  <c r="AZ2165" i="9"/>
  <c r="AY2161" i="9"/>
  <c r="BC2161" i="9"/>
  <c r="AX2161" i="9"/>
  <c r="M2160" i="17" s="1"/>
  <c r="BB2161" i="9"/>
  <c r="O2160" i="17" s="1"/>
  <c r="AW2161" i="9"/>
  <c r="BA2161" i="9"/>
  <c r="N2160" i="17" s="1"/>
  <c r="AV2161" i="9"/>
  <c r="AZ2161" i="9"/>
  <c r="AY2157" i="9"/>
  <c r="BC2157" i="9"/>
  <c r="AX2157" i="9"/>
  <c r="M2156" i="17" s="1"/>
  <c r="BB2157" i="9"/>
  <c r="O2156" i="17" s="1"/>
  <c r="AW2157" i="9"/>
  <c r="BA2157" i="9"/>
  <c r="N2156" i="17" s="1"/>
  <c r="AV2157" i="9"/>
  <c r="AZ2157" i="9"/>
  <c r="AY2153" i="9"/>
  <c r="BC2153" i="9"/>
  <c r="AX2153" i="9"/>
  <c r="M2152" i="17" s="1"/>
  <c r="BB2153" i="9"/>
  <c r="O2152" i="17" s="1"/>
  <c r="AW2153" i="9"/>
  <c r="BA2153" i="9"/>
  <c r="N2152" i="17" s="1"/>
  <c r="AV2153" i="9"/>
  <c r="AZ2153" i="9"/>
  <c r="AY2149" i="9"/>
  <c r="BC2149" i="9"/>
  <c r="AX2149" i="9"/>
  <c r="M2148" i="17" s="1"/>
  <c r="BB2149" i="9"/>
  <c r="O2148" i="17" s="1"/>
  <c r="AW2149" i="9"/>
  <c r="BA2149" i="9"/>
  <c r="N2148" i="17" s="1"/>
  <c r="AV2149" i="9"/>
  <c r="AZ2149" i="9"/>
  <c r="AY2145" i="9"/>
  <c r="BC2145" i="9"/>
  <c r="AX2145" i="9"/>
  <c r="M2144" i="17" s="1"/>
  <c r="BB2145" i="9"/>
  <c r="O2144" i="17" s="1"/>
  <c r="AW2145" i="9"/>
  <c r="BA2145" i="9"/>
  <c r="N2144" i="17" s="1"/>
  <c r="AV2145" i="9"/>
  <c r="AZ2145" i="9"/>
  <c r="AY2141" i="9"/>
  <c r="BC2141" i="9"/>
  <c r="AX2141" i="9"/>
  <c r="M2140" i="17" s="1"/>
  <c r="BB2141" i="9"/>
  <c r="O2140" i="17" s="1"/>
  <c r="AW2141" i="9"/>
  <c r="BA2141" i="9"/>
  <c r="N2140" i="17" s="1"/>
  <c r="AV2141" i="9"/>
  <c r="AZ2141" i="9"/>
  <c r="AY2137" i="9"/>
  <c r="BC2137" i="9"/>
  <c r="AX2137" i="9"/>
  <c r="M2136" i="17" s="1"/>
  <c r="BB2137" i="9"/>
  <c r="O2136" i="17" s="1"/>
  <c r="AW2137" i="9"/>
  <c r="BA2137" i="9"/>
  <c r="N2136" i="17" s="1"/>
  <c r="AV2137" i="9"/>
  <c r="AZ2137" i="9"/>
  <c r="AY2133" i="9"/>
  <c r="BC2133" i="9"/>
  <c r="AX2133" i="9"/>
  <c r="M2132" i="17" s="1"/>
  <c r="BB2133" i="9"/>
  <c r="O2132" i="17" s="1"/>
  <c r="AW2133" i="9"/>
  <c r="BA2133" i="9"/>
  <c r="N2132" i="17" s="1"/>
  <c r="AV2133" i="9"/>
  <c r="AZ2133" i="9"/>
  <c r="AY2129" i="9"/>
  <c r="BC2129" i="9"/>
  <c r="AX2129" i="9"/>
  <c r="M2128" i="17" s="1"/>
  <c r="BB2129" i="9"/>
  <c r="O2128" i="17" s="1"/>
  <c r="AW2129" i="9"/>
  <c r="BA2129" i="9"/>
  <c r="N2128" i="17" s="1"/>
  <c r="AV2129" i="9"/>
  <c r="AZ2129" i="9"/>
  <c r="AY2125" i="9"/>
  <c r="BC2125" i="9"/>
  <c r="AX2125" i="9"/>
  <c r="M2124" i="17" s="1"/>
  <c r="BB2125" i="9"/>
  <c r="O2124" i="17" s="1"/>
  <c r="AW2125" i="9"/>
  <c r="BA2125" i="9"/>
  <c r="N2124" i="17" s="1"/>
  <c r="AV2125" i="9"/>
  <c r="AZ2125" i="9"/>
  <c r="AY2121" i="9"/>
  <c r="BC2121" i="9"/>
  <c r="AX2121" i="9"/>
  <c r="M2120" i="17" s="1"/>
  <c r="BB2121" i="9"/>
  <c r="O2120" i="17" s="1"/>
  <c r="AW2121" i="9"/>
  <c r="BA2121" i="9"/>
  <c r="N2120" i="17" s="1"/>
  <c r="AV2121" i="9"/>
  <c r="AZ2121" i="9"/>
  <c r="AY2117" i="9"/>
  <c r="BC2117" i="9"/>
  <c r="AX2117" i="9"/>
  <c r="M2116" i="17" s="1"/>
  <c r="BB2117" i="9"/>
  <c r="O2116" i="17" s="1"/>
  <c r="AW2117" i="9"/>
  <c r="BA2117" i="9"/>
  <c r="N2116" i="17" s="1"/>
  <c r="AV2117" i="9"/>
  <c r="AZ2117" i="9"/>
  <c r="AY2113" i="9"/>
  <c r="BC2113" i="9"/>
  <c r="AX2113" i="9"/>
  <c r="M2112" i="17" s="1"/>
  <c r="BB2113" i="9"/>
  <c r="O2112" i="17" s="1"/>
  <c r="AW2113" i="9"/>
  <c r="BA2113" i="9"/>
  <c r="N2112" i="17" s="1"/>
  <c r="AV2113" i="9"/>
  <c r="AZ2113" i="9"/>
  <c r="AY2109" i="9"/>
  <c r="BC2109" i="9"/>
  <c r="AX2109" i="9"/>
  <c r="M2108" i="17" s="1"/>
  <c r="BB2109" i="9"/>
  <c r="O2108" i="17" s="1"/>
  <c r="AW2109" i="9"/>
  <c r="BA2109" i="9"/>
  <c r="N2108" i="17" s="1"/>
  <c r="AV2109" i="9"/>
  <c r="AZ2109" i="9"/>
  <c r="AY2105" i="9"/>
  <c r="BC2105" i="9"/>
  <c r="AX2105" i="9"/>
  <c r="M2104" i="17" s="1"/>
  <c r="BB2105" i="9"/>
  <c r="O2104" i="17" s="1"/>
  <c r="AW2105" i="9"/>
  <c r="BA2105" i="9"/>
  <c r="N2104" i="17" s="1"/>
  <c r="AV2105" i="9"/>
  <c r="AZ2105" i="9"/>
  <c r="AY2101" i="9"/>
  <c r="BC2101" i="9"/>
  <c r="AX2101" i="9"/>
  <c r="M2100" i="17" s="1"/>
  <c r="BB2101" i="9"/>
  <c r="O2100" i="17" s="1"/>
  <c r="AW2101" i="9"/>
  <c r="BA2101" i="9"/>
  <c r="N2100" i="17" s="1"/>
  <c r="AV2101" i="9"/>
  <c r="AZ2101" i="9"/>
  <c r="AY2096" i="9"/>
  <c r="BC2096" i="9"/>
  <c r="AX2096" i="9"/>
  <c r="M2095" i="17" s="1"/>
  <c r="BB2096" i="9"/>
  <c r="O2095" i="17" s="1"/>
  <c r="AW2096" i="9"/>
  <c r="BA2096" i="9"/>
  <c r="N2095" i="17" s="1"/>
  <c r="AV2096" i="9"/>
  <c r="AZ2096" i="9"/>
  <c r="AY2092" i="9"/>
  <c r="BC2092" i="9"/>
  <c r="AX2092" i="9"/>
  <c r="M2091" i="17" s="1"/>
  <c r="BB2092" i="9"/>
  <c r="O2091" i="17" s="1"/>
  <c r="AW2092" i="9"/>
  <c r="BA2092" i="9"/>
  <c r="N2091" i="17" s="1"/>
  <c r="AV2092" i="9"/>
  <c r="AZ2092" i="9"/>
  <c r="AY2088" i="9"/>
  <c r="BC2088" i="9"/>
  <c r="AX2088" i="9"/>
  <c r="M2087" i="17" s="1"/>
  <c r="BB2088" i="9"/>
  <c r="O2087" i="17" s="1"/>
  <c r="AW2088" i="9"/>
  <c r="BA2088" i="9"/>
  <c r="N2087" i="17" s="1"/>
  <c r="AV2088" i="9"/>
  <c r="AZ2088" i="9"/>
  <c r="AY2084" i="9"/>
  <c r="BC2084" i="9"/>
  <c r="AX2084" i="9"/>
  <c r="M2083" i="17" s="1"/>
  <c r="BB2084" i="9"/>
  <c r="O2083" i="17" s="1"/>
  <c r="AW2084" i="9"/>
  <c r="BA2084" i="9"/>
  <c r="N2083" i="17" s="1"/>
  <c r="AV2084" i="9"/>
  <c r="AZ2084" i="9"/>
  <c r="AY2080" i="9"/>
  <c r="BC2080" i="9"/>
  <c r="AX2080" i="9"/>
  <c r="M2079" i="17" s="1"/>
  <c r="BB2080" i="9"/>
  <c r="O2079" i="17" s="1"/>
  <c r="AW2080" i="9"/>
  <c r="BA2080" i="9"/>
  <c r="N2079" i="17" s="1"/>
  <c r="AV2080" i="9"/>
  <c r="AZ2080" i="9"/>
  <c r="AY2076" i="9"/>
  <c r="BC2076" i="9"/>
  <c r="AX2076" i="9"/>
  <c r="M2075" i="17" s="1"/>
  <c r="BB2076" i="9"/>
  <c r="O2075" i="17" s="1"/>
  <c r="AW2076" i="9"/>
  <c r="BA2076" i="9"/>
  <c r="N2075" i="17" s="1"/>
  <c r="AV2076" i="9"/>
  <c r="AZ2076" i="9"/>
  <c r="AY2072" i="9"/>
  <c r="BC2072" i="9"/>
  <c r="AX2072" i="9"/>
  <c r="M2071" i="17" s="1"/>
  <c r="BB2072" i="9"/>
  <c r="O2071" i="17" s="1"/>
  <c r="AW2072" i="9"/>
  <c r="BA2072" i="9"/>
  <c r="N2071" i="17" s="1"/>
  <c r="AV2072" i="9"/>
  <c r="AZ2072" i="9"/>
  <c r="AY2068" i="9"/>
  <c r="BC2068" i="9"/>
  <c r="AX2068" i="9"/>
  <c r="M2067" i="17" s="1"/>
  <c r="BB2068" i="9"/>
  <c r="O2067" i="17" s="1"/>
  <c r="AW2068" i="9"/>
  <c r="BA2068" i="9"/>
  <c r="N2067" i="17" s="1"/>
  <c r="AV2068" i="9"/>
  <c r="AZ2068" i="9"/>
  <c r="AY2064" i="9"/>
  <c r="BC2064" i="9"/>
  <c r="AX2064" i="9"/>
  <c r="M2063" i="17" s="1"/>
  <c r="BB2064" i="9"/>
  <c r="O2063" i="17" s="1"/>
  <c r="AW2064" i="9"/>
  <c r="BA2064" i="9"/>
  <c r="N2063" i="17" s="1"/>
  <c r="AV2064" i="9"/>
  <c r="AZ2064" i="9"/>
  <c r="AY2060" i="9"/>
  <c r="BC2060" i="9"/>
  <c r="AX2060" i="9"/>
  <c r="M2059" i="17" s="1"/>
  <c r="BB2060" i="9"/>
  <c r="O2059" i="17" s="1"/>
  <c r="AW2060" i="9"/>
  <c r="BA2060" i="9"/>
  <c r="N2059" i="17" s="1"/>
  <c r="AV2060" i="9"/>
  <c r="AZ2060" i="9"/>
  <c r="AY2056" i="9"/>
  <c r="BC2056" i="9"/>
  <c r="AX2056" i="9"/>
  <c r="M2055" i="17" s="1"/>
  <c r="BB2056" i="9"/>
  <c r="O2055" i="17" s="1"/>
  <c r="AW2056" i="9"/>
  <c r="BA2056" i="9"/>
  <c r="N2055" i="17" s="1"/>
  <c r="AV2056" i="9"/>
  <c r="AZ2056" i="9"/>
  <c r="AY2052" i="9"/>
  <c r="BC2052" i="9"/>
  <c r="AX2052" i="9"/>
  <c r="M2051" i="17" s="1"/>
  <c r="BB2052" i="9"/>
  <c r="O2051" i="17" s="1"/>
  <c r="AW2052" i="9"/>
  <c r="BA2052" i="9"/>
  <c r="N2051" i="17" s="1"/>
  <c r="AV2052" i="9"/>
  <c r="AZ2052" i="9"/>
  <c r="AY2048" i="9"/>
  <c r="BC2048" i="9"/>
  <c r="AX2048" i="9"/>
  <c r="M2047" i="17" s="1"/>
  <c r="BB2048" i="9"/>
  <c r="O2047" i="17" s="1"/>
  <c r="AW2048" i="9"/>
  <c r="BA2048" i="9"/>
  <c r="N2047" i="17" s="1"/>
  <c r="AV2048" i="9"/>
  <c r="AZ2048" i="9"/>
  <c r="AY2044" i="9"/>
  <c r="BC2044" i="9"/>
  <c r="AX2044" i="9"/>
  <c r="M2043" i="17" s="1"/>
  <c r="BB2044" i="9"/>
  <c r="O2043" i="17" s="1"/>
  <c r="AW2044" i="9"/>
  <c r="BA2044" i="9"/>
  <c r="N2043" i="17" s="1"/>
  <c r="AV2044" i="9"/>
  <c r="AZ2044" i="9"/>
  <c r="AY2040" i="9"/>
  <c r="BC2040" i="9"/>
  <c r="AX2040" i="9"/>
  <c r="M2039" i="17" s="1"/>
  <c r="BB2040" i="9"/>
  <c r="O2039" i="17" s="1"/>
  <c r="AW2040" i="9"/>
  <c r="BA2040" i="9"/>
  <c r="N2039" i="17" s="1"/>
  <c r="AV2040" i="9"/>
  <c r="AZ2040" i="9"/>
  <c r="AY2036" i="9"/>
  <c r="BC2036" i="9"/>
  <c r="AX2036" i="9"/>
  <c r="M2035" i="17" s="1"/>
  <c r="BB2036" i="9"/>
  <c r="O2035" i="17" s="1"/>
  <c r="AW2036" i="9"/>
  <c r="BA2036" i="9"/>
  <c r="N2035" i="17" s="1"/>
  <c r="AV2036" i="9"/>
  <c r="AZ2036" i="9"/>
  <c r="AY2032" i="9"/>
  <c r="BC2032" i="9"/>
  <c r="AX2032" i="9"/>
  <c r="M2031" i="17" s="1"/>
  <c r="BB2032" i="9"/>
  <c r="O2031" i="17" s="1"/>
  <c r="AW2032" i="9"/>
  <c r="BA2032" i="9"/>
  <c r="N2031" i="17" s="1"/>
  <c r="AV2032" i="9"/>
  <c r="AZ2032" i="9"/>
  <c r="AY2028" i="9"/>
  <c r="BC2028" i="9"/>
  <c r="AX2028" i="9"/>
  <c r="M2027" i="17" s="1"/>
  <c r="BB2028" i="9"/>
  <c r="O2027" i="17" s="1"/>
  <c r="AW2028" i="9"/>
  <c r="BA2028" i="9"/>
  <c r="N2027" i="17" s="1"/>
  <c r="AV2028" i="9"/>
  <c r="AZ2028" i="9"/>
  <c r="AY2024" i="9"/>
  <c r="BC2024" i="9"/>
  <c r="AX2024" i="9"/>
  <c r="M2023" i="17" s="1"/>
  <c r="BB2024" i="9"/>
  <c r="O2023" i="17" s="1"/>
  <c r="AW2024" i="9"/>
  <c r="BA2024" i="9"/>
  <c r="N2023" i="17" s="1"/>
  <c r="AV2024" i="9"/>
  <c r="AZ2024" i="9"/>
  <c r="AY2020" i="9"/>
  <c r="BC2020" i="9"/>
  <c r="AX2020" i="9"/>
  <c r="M2019" i="17" s="1"/>
  <c r="BB2020" i="9"/>
  <c r="O2019" i="17" s="1"/>
  <c r="AW2020" i="9"/>
  <c r="BA2020" i="9"/>
  <c r="N2019" i="17" s="1"/>
  <c r="AV2020" i="9"/>
  <c r="AZ2020" i="9"/>
  <c r="AY2016" i="9"/>
  <c r="BC2016" i="9"/>
  <c r="AX2016" i="9"/>
  <c r="M2015" i="17" s="1"/>
  <c r="BB2016" i="9"/>
  <c r="O2015" i="17" s="1"/>
  <c r="AW2016" i="9"/>
  <c r="BA2016" i="9"/>
  <c r="N2015" i="17" s="1"/>
  <c r="AV2016" i="9"/>
  <c r="AZ2016" i="9"/>
  <c r="AY2012" i="9"/>
  <c r="BC2012" i="9"/>
  <c r="AX2012" i="9"/>
  <c r="M2011" i="17" s="1"/>
  <c r="BB2012" i="9"/>
  <c r="O2011" i="17" s="1"/>
  <c r="AW2012" i="9"/>
  <c r="BA2012" i="9"/>
  <c r="N2011" i="17" s="1"/>
  <c r="AV2012" i="9"/>
  <c r="AZ2012" i="9"/>
  <c r="AY2008" i="9"/>
  <c r="BC2008" i="9"/>
  <c r="AX2008" i="9"/>
  <c r="M2007" i="17" s="1"/>
  <c r="BB2008" i="9"/>
  <c r="O2007" i="17" s="1"/>
  <c r="AW2008" i="9"/>
  <c r="BA2008" i="9"/>
  <c r="N2007" i="17" s="1"/>
  <c r="AV2008" i="9"/>
  <c r="AZ2008" i="9"/>
  <c r="AY2004" i="9"/>
  <c r="BC2004" i="9"/>
  <c r="AX2004" i="9"/>
  <c r="M2003" i="17" s="1"/>
  <c r="BB2004" i="9"/>
  <c r="O2003" i="17" s="1"/>
  <c r="AW2004" i="9"/>
  <c r="BA2004" i="9"/>
  <c r="N2003" i="17" s="1"/>
  <c r="AV2004" i="9"/>
  <c r="AZ2004" i="9"/>
  <c r="AY2000" i="9"/>
  <c r="BC2000" i="9"/>
  <c r="AX2000" i="9"/>
  <c r="M1999" i="17" s="1"/>
  <c r="BB2000" i="9"/>
  <c r="O1999" i="17" s="1"/>
  <c r="AW2000" i="9"/>
  <c r="BA2000" i="9"/>
  <c r="N1999" i="17" s="1"/>
  <c r="AV2000" i="9"/>
  <c r="AZ2000" i="9"/>
  <c r="AY1995" i="9"/>
  <c r="BC1995" i="9"/>
  <c r="AX1995" i="9"/>
  <c r="M1994" i="17" s="1"/>
  <c r="BB1995" i="9"/>
  <c r="O1994" i="17" s="1"/>
  <c r="AW1995" i="9"/>
  <c r="BA1995" i="9"/>
  <c r="N1994" i="17" s="1"/>
  <c r="AV1995" i="9"/>
  <c r="AZ1995" i="9"/>
  <c r="AY1991" i="9"/>
  <c r="BC1991" i="9"/>
  <c r="AX1991" i="9"/>
  <c r="M1990" i="17" s="1"/>
  <c r="BB1991" i="9"/>
  <c r="O1990" i="17" s="1"/>
  <c r="AW1991" i="9"/>
  <c r="BA1991" i="9"/>
  <c r="N1990" i="17" s="1"/>
  <c r="AV1991" i="9"/>
  <c r="AZ1991" i="9"/>
  <c r="AY1977" i="9"/>
  <c r="BC1977" i="9"/>
  <c r="AX1977" i="9"/>
  <c r="M1976" i="17" s="1"/>
  <c r="BB1977" i="9"/>
  <c r="O1976" i="17" s="1"/>
  <c r="AW1977" i="9"/>
  <c r="BA1977" i="9"/>
  <c r="N1976" i="17" s="1"/>
  <c r="AV1977" i="9"/>
  <c r="AZ1977" i="9"/>
  <c r="AY1973" i="9"/>
  <c r="BC1973" i="9"/>
  <c r="AX1973" i="9"/>
  <c r="M1972" i="17" s="1"/>
  <c r="BB1973" i="9"/>
  <c r="O1972" i="17" s="1"/>
  <c r="AW1973" i="9"/>
  <c r="BA1973" i="9"/>
  <c r="N1972" i="17" s="1"/>
  <c r="AV1973" i="9"/>
  <c r="AZ1973" i="9"/>
  <c r="AY1969" i="9"/>
  <c r="BC1969" i="9"/>
  <c r="AX1969" i="9"/>
  <c r="M1968" i="17" s="1"/>
  <c r="BB1969" i="9"/>
  <c r="O1968" i="17" s="1"/>
  <c r="AW1969" i="9"/>
  <c r="BA1969" i="9"/>
  <c r="N1968" i="17" s="1"/>
  <c r="AV1969" i="9"/>
  <c r="AZ1969" i="9"/>
  <c r="AY1965" i="9"/>
  <c r="BC1965" i="9"/>
  <c r="AX1965" i="9"/>
  <c r="M1964" i="17" s="1"/>
  <c r="BB1965" i="9"/>
  <c r="O1964" i="17" s="1"/>
  <c r="AW1965" i="9"/>
  <c r="BA1965" i="9"/>
  <c r="N1964" i="17" s="1"/>
  <c r="AV1965" i="9"/>
  <c r="AZ1965" i="9"/>
  <c r="AY1961" i="9"/>
  <c r="BC1961" i="9"/>
  <c r="AX1961" i="9"/>
  <c r="M1960" i="17" s="1"/>
  <c r="BB1961" i="9"/>
  <c r="O1960" i="17" s="1"/>
  <c r="AW1961" i="9"/>
  <c r="BA1961" i="9"/>
  <c r="N1960" i="17" s="1"/>
  <c r="AV1961" i="9"/>
  <c r="AZ1961" i="9"/>
  <c r="AY1957" i="9"/>
  <c r="BC1957" i="9"/>
  <c r="AX1957" i="9"/>
  <c r="M1956" i="17" s="1"/>
  <c r="BB1957" i="9"/>
  <c r="O1956" i="17" s="1"/>
  <c r="AW1957" i="9"/>
  <c r="BA1957" i="9"/>
  <c r="N1956" i="17" s="1"/>
  <c r="AV1957" i="9"/>
  <c r="AZ1957" i="9"/>
  <c r="AY1953" i="9"/>
  <c r="BC1953" i="9"/>
  <c r="AX1953" i="9"/>
  <c r="M1952" i="17" s="1"/>
  <c r="BB1953" i="9"/>
  <c r="O1952" i="17" s="1"/>
  <c r="AW1953" i="9"/>
  <c r="BA1953" i="9"/>
  <c r="N1952" i="17" s="1"/>
  <c r="AV1953" i="9"/>
  <c r="AZ1953" i="9"/>
  <c r="AY1949" i="9"/>
  <c r="BC1949" i="9"/>
  <c r="AX1949" i="9"/>
  <c r="M1948" i="17" s="1"/>
  <c r="BB1949" i="9"/>
  <c r="O1948" i="17" s="1"/>
  <c r="AW1949" i="9"/>
  <c r="BA1949" i="9"/>
  <c r="N1948" i="17" s="1"/>
  <c r="AV1949" i="9"/>
  <c r="AZ1949" i="9"/>
  <c r="AY1945" i="9"/>
  <c r="BC1945" i="9"/>
  <c r="AX1945" i="9"/>
  <c r="M1944" i="17" s="1"/>
  <c r="BB1945" i="9"/>
  <c r="O1944" i="17" s="1"/>
  <c r="AW1945" i="9"/>
  <c r="BA1945" i="9"/>
  <c r="N1944" i="17" s="1"/>
  <c r="AV1945" i="9"/>
  <c r="AZ1945" i="9"/>
  <c r="AY1941" i="9"/>
  <c r="BC1941" i="9"/>
  <c r="AX1941" i="9"/>
  <c r="M1940" i="17" s="1"/>
  <c r="BB1941" i="9"/>
  <c r="O1940" i="17" s="1"/>
  <c r="AW1941" i="9"/>
  <c r="BA1941" i="9"/>
  <c r="N1940" i="17" s="1"/>
  <c r="AV1941" i="9"/>
  <c r="AZ1941" i="9"/>
  <c r="AY1937" i="9"/>
  <c r="BC1937" i="9"/>
  <c r="AX1937" i="9"/>
  <c r="M1936" i="17" s="1"/>
  <c r="BB1937" i="9"/>
  <c r="O1936" i="17" s="1"/>
  <c r="AW1937" i="9"/>
  <c r="BA1937" i="9"/>
  <c r="N1936" i="17" s="1"/>
  <c r="AV1937" i="9"/>
  <c r="AZ1937" i="9"/>
  <c r="AY1933" i="9"/>
  <c r="BC1933" i="9"/>
  <c r="AX1933" i="9"/>
  <c r="M1932" i="17" s="1"/>
  <c r="BB1933" i="9"/>
  <c r="O1932" i="17" s="1"/>
  <c r="AW1933" i="9"/>
  <c r="BA1933" i="9"/>
  <c r="N1932" i="17" s="1"/>
  <c r="AV1933" i="9"/>
  <c r="AZ1933" i="9"/>
  <c r="AY1929" i="9"/>
  <c r="BC1929" i="9"/>
  <c r="AX1929" i="9"/>
  <c r="M1928" i="17" s="1"/>
  <c r="BB1929" i="9"/>
  <c r="O1928" i="17" s="1"/>
  <c r="AW1929" i="9"/>
  <c r="BA1929" i="9"/>
  <c r="N1928" i="17" s="1"/>
  <c r="AV1929" i="9"/>
  <c r="AZ1929" i="9"/>
  <c r="AY1925" i="9"/>
  <c r="BC1925" i="9"/>
  <c r="AX1925" i="9"/>
  <c r="M1924" i="17" s="1"/>
  <c r="BB1925" i="9"/>
  <c r="O1924" i="17" s="1"/>
  <c r="AW1925" i="9"/>
  <c r="BA1925" i="9"/>
  <c r="N1924" i="17" s="1"/>
  <c r="AV1925" i="9"/>
  <c r="AZ1925" i="9"/>
  <c r="AY1921" i="9"/>
  <c r="BC1921" i="9"/>
  <c r="AX1921" i="9"/>
  <c r="M1920" i="17" s="1"/>
  <c r="BB1921" i="9"/>
  <c r="O1920" i="17" s="1"/>
  <c r="AW1921" i="9"/>
  <c r="BA1921" i="9"/>
  <c r="N1920" i="17" s="1"/>
  <c r="AV1921" i="9"/>
  <c r="AZ1921" i="9"/>
  <c r="AY1917" i="9"/>
  <c r="BC1917" i="9"/>
  <c r="AX1917" i="9"/>
  <c r="M1916" i="17" s="1"/>
  <c r="BB1917" i="9"/>
  <c r="O1916" i="17" s="1"/>
  <c r="AW1917" i="9"/>
  <c r="BA1917" i="9"/>
  <c r="N1916" i="17" s="1"/>
  <c r="AV1917" i="9"/>
  <c r="AZ1917" i="9"/>
  <c r="AY1913" i="9"/>
  <c r="BC1913" i="9"/>
  <c r="AX1913" i="9"/>
  <c r="M1912" i="17" s="1"/>
  <c r="BB1913" i="9"/>
  <c r="O1912" i="17" s="1"/>
  <c r="AW1913" i="9"/>
  <c r="BA1913" i="9"/>
  <c r="N1912" i="17" s="1"/>
  <c r="AV1913" i="9"/>
  <c r="AZ1913" i="9"/>
  <c r="AY1909" i="9"/>
  <c r="BC1909" i="9"/>
  <c r="AX1909" i="9"/>
  <c r="M1908" i="17" s="1"/>
  <c r="BB1909" i="9"/>
  <c r="O1908" i="17" s="1"/>
  <c r="AW1909" i="9"/>
  <c r="BA1909" i="9"/>
  <c r="N1908" i="17" s="1"/>
  <c r="AV1909" i="9"/>
  <c r="AZ1909" i="9"/>
  <c r="AY1905" i="9"/>
  <c r="BC1905" i="9"/>
  <c r="AX1905" i="9"/>
  <c r="M1904" i="17" s="1"/>
  <c r="BB1905" i="9"/>
  <c r="O1904" i="17" s="1"/>
  <c r="AW1905" i="9"/>
  <c r="BA1905" i="9"/>
  <c r="N1904" i="17" s="1"/>
  <c r="AV1905" i="9"/>
  <c r="AZ1905" i="9"/>
  <c r="AY1901" i="9"/>
  <c r="BC1901" i="9"/>
  <c r="AX1901" i="9"/>
  <c r="M1900" i="17" s="1"/>
  <c r="BB1901" i="9"/>
  <c r="O1900" i="17" s="1"/>
  <c r="AW1901" i="9"/>
  <c r="BA1901" i="9"/>
  <c r="N1900" i="17" s="1"/>
  <c r="AV1901" i="9"/>
  <c r="AZ1901" i="9"/>
  <c r="AY1896" i="9"/>
  <c r="BC1896" i="9"/>
  <c r="AX1896" i="9"/>
  <c r="M1895" i="17" s="1"/>
  <c r="BB1896" i="9"/>
  <c r="O1895" i="17" s="1"/>
  <c r="AW1896" i="9"/>
  <c r="BA1896" i="9"/>
  <c r="N1895" i="17" s="1"/>
  <c r="AV1896" i="9"/>
  <c r="AZ1896" i="9"/>
  <c r="AY1892" i="9"/>
  <c r="BC1892" i="9"/>
  <c r="AX1892" i="9"/>
  <c r="M1891" i="17" s="1"/>
  <c r="BB1892" i="9"/>
  <c r="O1891" i="17" s="1"/>
  <c r="AW1892" i="9"/>
  <c r="BA1892" i="9"/>
  <c r="N1891" i="17" s="1"/>
  <c r="AV1892" i="9"/>
  <c r="AZ1892" i="9"/>
  <c r="AY1888" i="9"/>
  <c r="BC1888" i="9"/>
  <c r="AX1888" i="9"/>
  <c r="M1887" i="17" s="1"/>
  <c r="BB1888" i="9"/>
  <c r="O1887" i="17" s="1"/>
  <c r="AW1888" i="9"/>
  <c r="BA1888" i="9"/>
  <c r="N1887" i="17" s="1"/>
  <c r="AV1888" i="9"/>
  <c r="AZ1888" i="9"/>
  <c r="AY1884" i="9"/>
  <c r="BC1884" i="9"/>
  <c r="AX1884" i="9"/>
  <c r="M1883" i="17" s="1"/>
  <c r="BB1884" i="9"/>
  <c r="O1883" i="17" s="1"/>
  <c r="AW1884" i="9"/>
  <c r="BA1884" i="9"/>
  <c r="N1883" i="17" s="1"/>
  <c r="AV1884" i="9"/>
  <c r="AZ1884" i="9"/>
  <c r="AY1880" i="9"/>
  <c r="BC1880" i="9"/>
  <c r="AX1880" i="9"/>
  <c r="M1879" i="17" s="1"/>
  <c r="BB1880" i="9"/>
  <c r="O1879" i="17" s="1"/>
  <c r="AW1880" i="9"/>
  <c r="BA1880" i="9"/>
  <c r="N1879" i="17" s="1"/>
  <c r="AV1880" i="9"/>
  <c r="AZ1880" i="9"/>
  <c r="AW1876" i="9"/>
  <c r="AY1876" i="9"/>
  <c r="BC1876" i="9"/>
  <c r="AX1876" i="9"/>
  <c r="M1875" i="17" s="1"/>
  <c r="BB1876" i="9"/>
  <c r="O1875" i="17" s="1"/>
  <c r="AV1876" i="9"/>
  <c r="BA1876" i="9"/>
  <c r="N1875" i="17" s="1"/>
  <c r="AZ1876" i="9"/>
  <c r="AW1872" i="9"/>
  <c r="BA1872" i="9"/>
  <c r="N1871" i="17" s="1"/>
  <c r="AV1872" i="9"/>
  <c r="AZ1872" i="9"/>
  <c r="AY1872" i="9"/>
  <c r="BC1872" i="9"/>
  <c r="BB1872" i="9"/>
  <c r="O1871" i="17" s="1"/>
  <c r="AX1872" i="9"/>
  <c r="M1871" i="17" s="1"/>
  <c r="AW1868" i="9"/>
  <c r="BA1868" i="9"/>
  <c r="N1867" i="17" s="1"/>
  <c r="AV1868" i="9"/>
  <c r="AZ1868" i="9"/>
  <c r="AY1868" i="9"/>
  <c r="BC1868" i="9"/>
  <c r="BB1868" i="9"/>
  <c r="O1867" i="17" s="1"/>
  <c r="AX1868" i="9"/>
  <c r="M1867" i="17" s="1"/>
  <c r="AW1864" i="9"/>
  <c r="BA1864" i="9"/>
  <c r="N1863" i="17" s="1"/>
  <c r="AV1864" i="9"/>
  <c r="AZ1864" i="9"/>
  <c r="AY1864" i="9"/>
  <c r="BC1864" i="9"/>
  <c r="BB1864" i="9"/>
  <c r="O1863" i="17" s="1"/>
  <c r="AX1864" i="9"/>
  <c r="M1863" i="17" s="1"/>
  <c r="AW1860" i="9"/>
  <c r="BA1860" i="9"/>
  <c r="N1859" i="17" s="1"/>
  <c r="AV1860" i="9"/>
  <c r="AZ1860" i="9"/>
  <c r="AY1860" i="9"/>
  <c r="BC1860" i="9"/>
  <c r="BB1860" i="9"/>
  <c r="O1859" i="17" s="1"/>
  <c r="AX1860" i="9"/>
  <c r="M1859" i="17" s="1"/>
  <c r="AW1856" i="9"/>
  <c r="BA1856" i="9"/>
  <c r="N1855" i="17" s="1"/>
  <c r="AV1856" i="9"/>
  <c r="AZ1856" i="9"/>
  <c r="AY1856" i="9"/>
  <c r="BC1856" i="9"/>
  <c r="BB1856" i="9"/>
  <c r="O1855" i="17" s="1"/>
  <c r="AX1856" i="9"/>
  <c r="M1855" i="17" s="1"/>
  <c r="AX1852" i="9"/>
  <c r="M1851" i="17" s="1"/>
  <c r="BB1852" i="9"/>
  <c r="O1851" i="17" s="1"/>
  <c r="AW1852" i="9"/>
  <c r="BA1852" i="9"/>
  <c r="N1851" i="17" s="1"/>
  <c r="AV1852" i="9"/>
  <c r="AZ1852" i="9"/>
  <c r="AY1852" i="9"/>
  <c r="BC1852" i="9"/>
  <c r="AX1848" i="9"/>
  <c r="M1847" i="17" s="1"/>
  <c r="BB1848" i="9"/>
  <c r="O1847" i="17" s="1"/>
  <c r="AW1848" i="9"/>
  <c r="BA1848" i="9"/>
  <c r="N1847" i="17" s="1"/>
  <c r="AV1848" i="9"/>
  <c r="AZ1848" i="9"/>
  <c r="AY1848" i="9"/>
  <c r="BC1848" i="9"/>
  <c r="AX1844" i="9"/>
  <c r="M1843" i="17" s="1"/>
  <c r="BB1844" i="9"/>
  <c r="O1843" i="17" s="1"/>
  <c r="AW1844" i="9"/>
  <c r="BA1844" i="9"/>
  <c r="N1843" i="17" s="1"/>
  <c r="AV1844" i="9"/>
  <c r="AZ1844" i="9"/>
  <c r="AY1844" i="9"/>
  <c r="BC1844" i="9"/>
  <c r="AX1840" i="9"/>
  <c r="M1839" i="17" s="1"/>
  <c r="BB1840" i="9"/>
  <c r="O1839" i="17" s="1"/>
  <c r="AW1840" i="9"/>
  <c r="BA1840" i="9"/>
  <c r="N1839" i="17" s="1"/>
  <c r="AV1840" i="9"/>
  <c r="AZ1840" i="9"/>
  <c r="AY1840" i="9"/>
  <c r="BC1840" i="9"/>
  <c r="AX1836" i="9"/>
  <c r="M1835" i="17" s="1"/>
  <c r="BB1836" i="9"/>
  <c r="O1835" i="17" s="1"/>
  <c r="AW1836" i="9"/>
  <c r="BA1836" i="9"/>
  <c r="N1835" i="17" s="1"/>
  <c r="AV1836" i="9"/>
  <c r="AZ1836" i="9"/>
  <c r="AY1836" i="9"/>
  <c r="BC1836" i="9"/>
  <c r="AX1832" i="9"/>
  <c r="M1831" i="17" s="1"/>
  <c r="BB1832" i="9"/>
  <c r="O1831" i="17" s="1"/>
  <c r="AW1832" i="9"/>
  <c r="BA1832" i="9"/>
  <c r="N1831" i="17" s="1"/>
  <c r="AV1832" i="9"/>
  <c r="AZ1832" i="9"/>
  <c r="AY1832" i="9"/>
  <c r="BC1832" i="9"/>
  <c r="AX1828" i="9"/>
  <c r="M1827" i="17" s="1"/>
  <c r="BB1828" i="9"/>
  <c r="O1827" i="17" s="1"/>
  <c r="AW1828" i="9"/>
  <c r="BA1828" i="9"/>
  <c r="N1827" i="17" s="1"/>
  <c r="AV1828" i="9"/>
  <c r="AZ1828" i="9"/>
  <c r="AY1828" i="9"/>
  <c r="BC1828" i="9"/>
  <c r="AX1824" i="9"/>
  <c r="M1823" i="17" s="1"/>
  <c r="BB1824" i="9"/>
  <c r="O1823" i="17" s="1"/>
  <c r="AW1824" i="9"/>
  <c r="BA1824" i="9"/>
  <c r="N1823" i="17" s="1"/>
  <c r="AV1824" i="9"/>
  <c r="AZ1824" i="9"/>
  <c r="AY1824" i="9"/>
  <c r="BC1824" i="9"/>
  <c r="AX1820" i="9"/>
  <c r="M1819" i="17" s="1"/>
  <c r="BB1820" i="9"/>
  <c r="O1819" i="17" s="1"/>
  <c r="AW1820" i="9"/>
  <c r="BA1820" i="9"/>
  <c r="N1819" i="17" s="1"/>
  <c r="AV1820" i="9"/>
  <c r="AZ1820" i="9"/>
  <c r="AY1820" i="9"/>
  <c r="BC1820" i="9"/>
  <c r="AX1816" i="9"/>
  <c r="M1815" i="17" s="1"/>
  <c r="BB1816" i="9"/>
  <c r="O1815" i="17" s="1"/>
  <c r="AW1816" i="9"/>
  <c r="BA1816" i="9"/>
  <c r="N1815" i="17" s="1"/>
  <c r="AV1816" i="9"/>
  <c r="AZ1816" i="9"/>
  <c r="AY1816" i="9"/>
  <c r="BC1816" i="9"/>
  <c r="AX1812" i="9"/>
  <c r="M1811" i="17" s="1"/>
  <c r="BB1812" i="9"/>
  <c r="O1811" i="17" s="1"/>
  <c r="AW1812" i="9"/>
  <c r="BA1812" i="9"/>
  <c r="N1811" i="17" s="1"/>
  <c r="AV1812" i="9"/>
  <c r="AZ1812" i="9"/>
  <c r="AY1812" i="9"/>
  <c r="BC1812" i="9"/>
  <c r="AX1808" i="9"/>
  <c r="M1807" i="17" s="1"/>
  <c r="BB1808" i="9"/>
  <c r="O1807" i="17" s="1"/>
  <c r="AW1808" i="9"/>
  <c r="BA1808" i="9"/>
  <c r="N1807" i="17" s="1"/>
  <c r="AV1808" i="9"/>
  <c r="AZ1808" i="9"/>
  <c r="AY1808" i="9"/>
  <c r="BC1808" i="9"/>
  <c r="AX1804" i="9"/>
  <c r="M1803" i="17" s="1"/>
  <c r="BB1804" i="9"/>
  <c r="O1803" i="17" s="1"/>
  <c r="AW1804" i="9"/>
  <c r="BA1804" i="9"/>
  <c r="N1803" i="17" s="1"/>
  <c r="AV1804" i="9"/>
  <c r="AZ1804" i="9"/>
  <c r="AY1804" i="9"/>
  <c r="BC1804" i="9"/>
  <c r="AX1800" i="9"/>
  <c r="M1799" i="17" s="1"/>
  <c r="BB1800" i="9"/>
  <c r="O1799" i="17" s="1"/>
  <c r="AW1800" i="9"/>
  <c r="BA1800" i="9"/>
  <c r="N1799" i="17" s="1"/>
  <c r="AV1800" i="9"/>
  <c r="AZ1800" i="9"/>
  <c r="AY1800" i="9"/>
  <c r="BC1800" i="9"/>
  <c r="AX1795" i="9"/>
  <c r="M1794" i="17" s="1"/>
  <c r="BB1795" i="9"/>
  <c r="O1794" i="17" s="1"/>
  <c r="AW1795" i="9"/>
  <c r="BA1795" i="9"/>
  <c r="N1794" i="17" s="1"/>
  <c r="AV1795" i="9"/>
  <c r="AZ1795" i="9"/>
  <c r="AY1795" i="9"/>
  <c r="BC1795" i="9"/>
  <c r="AX1791" i="9"/>
  <c r="M1790" i="17" s="1"/>
  <c r="BB1791" i="9"/>
  <c r="O1790" i="17" s="1"/>
  <c r="AW1791" i="9"/>
  <c r="BA1791" i="9"/>
  <c r="N1790" i="17" s="1"/>
  <c r="AV1791" i="9"/>
  <c r="AZ1791" i="9"/>
  <c r="AY1791" i="9"/>
  <c r="BC1791" i="9"/>
  <c r="AX1787" i="9"/>
  <c r="M1786" i="17" s="1"/>
  <c r="BB1787" i="9"/>
  <c r="O1786" i="17" s="1"/>
  <c r="AW1787" i="9"/>
  <c r="BA1787" i="9"/>
  <c r="N1786" i="17" s="1"/>
  <c r="AV1787" i="9"/>
  <c r="AZ1787" i="9"/>
  <c r="AY1787" i="9"/>
  <c r="BC1787" i="9"/>
  <c r="AX1783" i="9"/>
  <c r="M1782" i="17" s="1"/>
  <c r="BB1783" i="9"/>
  <c r="O1782" i="17" s="1"/>
  <c r="AW1783" i="9"/>
  <c r="BA1783" i="9"/>
  <c r="N1782" i="17" s="1"/>
  <c r="AV1783" i="9"/>
  <c r="AZ1783" i="9"/>
  <c r="AY1783" i="9"/>
  <c r="BC1783" i="9"/>
  <c r="AX1779" i="9"/>
  <c r="M1778" i="17" s="1"/>
  <c r="BB1779" i="9"/>
  <c r="O1778" i="17" s="1"/>
  <c r="AW1779" i="9"/>
  <c r="BA1779" i="9"/>
  <c r="N1778" i="17" s="1"/>
  <c r="AV1779" i="9"/>
  <c r="AZ1779" i="9"/>
  <c r="AY1779" i="9"/>
  <c r="BC1779" i="9"/>
  <c r="AX1775" i="9"/>
  <c r="M1774" i="17" s="1"/>
  <c r="BB1775" i="9"/>
  <c r="O1774" i="17" s="1"/>
  <c r="AW1775" i="9"/>
  <c r="BA1775" i="9"/>
  <c r="N1774" i="17" s="1"/>
  <c r="AV1775" i="9"/>
  <c r="AZ1775" i="9"/>
  <c r="AY1775" i="9"/>
  <c r="BC1775" i="9"/>
  <c r="AX1771" i="9"/>
  <c r="M1770" i="17" s="1"/>
  <c r="BB1771" i="9"/>
  <c r="O1770" i="17" s="1"/>
  <c r="AW1771" i="9"/>
  <c r="BA1771" i="9"/>
  <c r="N1770" i="17" s="1"/>
  <c r="AV1771" i="9"/>
  <c r="AZ1771" i="9"/>
  <c r="AY1771" i="9"/>
  <c r="BC1771" i="9"/>
  <c r="AX1767" i="9"/>
  <c r="M1766" i="17" s="1"/>
  <c r="BB1767" i="9"/>
  <c r="O1766" i="17" s="1"/>
  <c r="AW1767" i="9"/>
  <c r="BA1767" i="9"/>
  <c r="N1766" i="17" s="1"/>
  <c r="AV1767" i="9"/>
  <c r="AZ1767" i="9"/>
  <c r="AY1767" i="9"/>
  <c r="BC1767" i="9"/>
  <c r="AX1763" i="9"/>
  <c r="M1762" i="17" s="1"/>
  <c r="BB1763" i="9"/>
  <c r="O1762" i="17" s="1"/>
  <c r="AW1763" i="9"/>
  <c r="BA1763" i="9"/>
  <c r="N1762" i="17" s="1"/>
  <c r="AV1763" i="9"/>
  <c r="AZ1763" i="9"/>
  <c r="AY1763" i="9"/>
  <c r="BC1763" i="9"/>
  <c r="AX1759" i="9"/>
  <c r="M1758" i="17" s="1"/>
  <c r="BB1759" i="9"/>
  <c r="O1758" i="17" s="1"/>
  <c r="AW1759" i="9"/>
  <c r="BA1759" i="9"/>
  <c r="N1758" i="17" s="1"/>
  <c r="AV1759" i="9"/>
  <c r="AZ1759" i="9"/>
  <c r="AY1759" i="9"/>
  <c r="BC1759" i="9"/>
  <c r="AX1755" i="9"/>
  <c r="M1754" i="17" s="1"/>
  <c r="BB1755" i="9"/>
  <c r="O1754" i="17" s="1"/>
  <c r="AW1755" i="9"/>
  <c r="BA1755" i="9"/>
  <c r="N1754" i="17" s="1"/>
  <c r="AV1755" i="9"/>
  <c r="AZ1755" i="9"/>
  <c r="AY1755" i="9"/>
  <c r="BC1755" i="9"/>
  <c r="AX1751" i="9"/>
  <c r="M1750" i="17" s="1"/>
  <c r="BB1751" i="9"/>
  <c r="O1750" i="17" s="1"/>
  <c r="AW1751" i="9"/>
  <c r="BA1751" i="9"/>
  <c r="N1750" i="17" s="1"/>
  <c r="AV1751" i="9"/>
  <c r="AZ1751" i="9"/>
  <c r="AY1751" i="9"/>
  <c r="BC1751" i="9"/>
  <c r="AX1747" i="9"/>
  <c r="M1746" i="17" s="1"/>
  <c r="BB1747" i="9"/>
  <c r="O1746" i="17" s="1"/>
  <c r="AW1747" i="9"/>
  <c r="BA1747" i="9"/>
  <c r="N1746" i="17" s="1"/>
  <c r="AV1747" i="9"/>
  <c r="AZ1747" i="9"/>
  <c r="AY1747" i="9"/>
  <c r="BC1747" i="9"/>
  <c r="AX1743" i="9"/>
  <c r="M1742" i="17" s="1"/>
  <c r="BB1743" i="9"/>
  <c r="O1742" i="17" s="1"/>
  <c r="AW1743" i="9"/>
  <c r="BA1743" i="9"/>
  <c r="N1742" i="17" s="1"/>
  <c r="AV1743" i="9"/>
  <c r="AZ1743" i="9"/>
  <c r="AY1743" i="9"/>
  <c r="BC1743" i="9"/>
  <c r="AX1739" i="9"/>
  <c r="M1738" i="17" s="1"/>
  <c r="BB1739" i="9"/>
  <c r="O1738" i="17" s="1"/>
  <c r="AW1739" i="9"/>
  <c r="BA1739" i="9"/>
  <c r="N1738" i="17" s="1"/>
  <c r="AV1739" i="9"/>
  <c r="AZ1739" i="9"/>
  <c r="AY1739" i="9"/>
  <c r="BC1739" i="9"/>
  <c r="AX1735" i="9"/>
  <c r="M1734" i="17" s="1"/>
  <c r="BB1735" i="9"/>
  <c r="O1734" i="17" s="1"/>
  <c r="AW1735" i="9"/>
  <c r="BA1735" i="9"/>
  <c r="N1734" i="17" s="1"/>
  <c r="AV1735" i="9"/>
  <c r="AZ1735" i="9"/>
  <c r="AY1735" i="9"/>
  <c r="BC1735" i="9"/>
  <c r="AX1731" i="9"/>
  <c r="M1730" i="17" s="1"/>
  <c r="BB1731" i="9"/>
  <c r="O1730" i="17" s="1"/>
  <c r="AW1731" i="9"/>
  <c r="BA1731" i="9"/>
  <c r="N1730" i="17" s="1"/>
  <c r="AV1731" i="9"/>
  <c r="AZ1731" i="9"/>
  <c r="AY1731" i="9"/>
  <c r="BC1731" i="9"/>
  <c r="AX1727" i="9"/>
  <c r="M1726" i="17" s="1"/>
  <c r="BB1727" i="9"/>
  <c r="O1726" i="17" s="1"/>
  <c r="AW1727" i="9"/>
  <c r="BA1727" i="9"/>
  <c r="N1726" i="17" s="1"/>
  <c r="AV1727" i="9"/>
  <c r="AZ1727" i="9"/>
  <c r="AY1727" i="9"/>
  <c r="BC1727" i="9"/>
  <c r="AX1723" i="9"/>
  <c r="M1722" i="17" s="1"/>
  <c r="BB1723" i="9"/>
  <c r="O1722" i="17" s="1"/>
  <c r="AW1723" i="9"/>
  <c r="BA1723" i="9"/>
  <c r="N1722" i="17" s="1"/>
  <c r="AV1723" i="9"/>
  <c r="AZ1723" i="9"/>
  <c r="AY1723" i="9"/>
  <c r="BC1723" i="9"/>
  <c r="AX1719" i="9"/>
  <c r="M1718" i="17" s="1"/>
  <c r="BB1719" i="9"/>
  <c r="O1718" i="17" s="1"/>
  <c r="AW1719" i="9"/>
  <c r="BA1719" i="9"/>
  <c r="N1718" i="17" s="1"/>
  <c r="AV1719" i="9"/>
  <c r="AZ1719" i="9"/>
  <c r="AY1719" i="9"/>
  <c r="BC1719" i="9"/>
  <c r="AX1715" i="9"/>
  <c r="M1714" i="17" s="1"/>
  <c r="BB1715" i="9"/>
  <c r="O1714" i="17" s="1"/>
  <c r="AW1715" i="9"/>
  <c r="BA1715" i="9"/>
  <c r="N1714" i="17" s="1"/>
  <c r="AV1715" i="9"/>
  <c r="AZ1715" i="9"/>
  <c r="AY1715" i="9"/>
  <c r="BC1715" i="9"/>
  <c r="AX1711" i="9"/>
  <c r="M1710" i="17" s="1"/>
  <c r="BB1711" i="9"/>
  <c r="O1710" i="17" s="1"/>
  <c r="AW1711" i="9"/>
  <c r="BA1711" i="9"/>
  <c r="N1710" i="17" s="1"/>
  <c r="AV1711" i="9"/>
  <c r="AZ1711" i="9"/>
  <c r="AY1711" i="9"/>
  <c r="BC1711" i="9"/>
  <c r="AX1707" i="9"/>
  <c r="M1706" i="17" s="1"/>
  <c r="BB1707" i="9"/>
  <c r="O1706" i="17" s="1"/>
  <c r="AW1707" i="9"/>
  <c r="BA1707" i="9"/>
  <c r="N1706" i="17" s="1"/>
  <c r="AV1707" i="9"/>
  <c r="AZ1707" i="9"/>
  <c r="AY1707" i="9"/>
  <c r="BC1707" i="9"/>
  <c r="AX1703" i="9"/>
  <c r="M1702" i="17" s="1"/>
  <c r="BB1703" i="9"/>
  <c r="O1702" i="17" s="1"/>
  <c r="AW1703" i="9"/>
  <c r="BA1703" i="9"/>
  <c r="N1702" i="17" s="1"/>
  <c r="AV1703" i="9"/>
  <c r="AZ1703" i="9"/>
  <c r="AY1703" i="9"/>
  <c r="BC1703" i="9"/>
  <c r="AX1699" i="9"/>
  <c r="M1698" i="17" s="1"/>
  <c r="BB1699" i="9"/>
  <c r="O1698" i="17" s="1"/>
  <c r="AW1699" i="9"/>
  <c r="BA1699" i="9"/>
  <c r="N1698" i="17" s="1"/>
  <c r="AV1699" i="9"/>
  <c r="AZ1699" i="9"/>
  <c r="AY1699" i="9"/>
  <c r="BC1699" i="9"/>
  <c r="AX1694" i="9"/>
  <c r="M1693" i="17" s="1"/>
  <c r="BB1694" i="9"/>
  <c r="O1693" i="17" s="1"/>
  <c r="AW1694" i="9"/>
  <c r="BA1694" i="9"/>
  <c r="N1693" i="17" s="1"/>
  <c r="AV1694" i="9"/>
  <c r="AZ1694" i="9"/>
  <c r="AY1694" i="9"/>
  <c r="BC1694" i="9"/>
  <c r="AX1690" i="9"/>
  <c r="M1689" i="17" s="1"/>
  <c r="BB1690" i="9"/>
  <c r="O1689" i="17" s="1"/>
  <c r="AW1690" i="9"/>
  <c r="BA1690" i="9"/>
  <c r="N1689" i="17" s="1"/>
  <c r="AV1690" i="9"/>
  <c r="AZ1690" i="9"/>
  <c r="AY1690" i="9"/>
  <c r="BC1690" i="9"/>
  <c r="AX1686" i="9"/>
  <c r="M1685" i="17" s="1"/>
  <c r="BB1686" i="9"/>
  <c r="O1685" i="17" s="1"/>
  <c r="AW1686" i="9"/>
  <c r="BA1686" i="9"/>
  <c r="N1685" i="17" s="1"/>
  <c r="AV1686" i="9"/>
  <c r="AZ1686" i="9"/>
  <c r="AY1686" i="9"/>
  <c r="BC1686" i="9"/>
  <c r="AX1682" i="9"/>
  <c r="M1681" i="17" s="1"/>
  <c r="BB1682" i="9"/>
  <c r="O1681" i="17" s="1"/>
  <c r="AW1682" i="9"/>
  <c r="BA1682" i="9"/>
  <c r="N1681" i="17" s="1"/>
  <c r="AV1682" i="9"/>
  <c r="AZ1682" i="9"/>
  <c r="AY1682" i="9"/>
  <c r="BC1682" i="9"/>
  <c r="AX1678" i="9"/>
  <c r="M1677" i="17" s="1"/>
  <c r="BB1678" i="9"/>
  <c r="O1677" i="17" s="1"/>
  <c r="AW1678" i="9"/>
  <c r="BA1678" i="9"/>
  <c r="N1677" i="17" s="1"/>
  <c r="AV1678" i="9"/>
  <c r="AZ1678" i="9"/>
  <c r="AY1678" i="9"/>
  <c r="BC1678" i="9"/>
  <c r="AX1674" i="9"/>
  <c r="M1673" i="17" s="1"/>
  <c r="BB1674" i="9"/>
  <c r="O1673" i="17" s="1"/>
  <c r="AW1674" i="9"/>
  <c r="BA1674" i="9"/>
  <c r="N1673" i="17" s="1"/>
  <c r="AV1674" i="9"/>
  <c r="AZ1674" i="9"/>
  <c r="AY1674" i="9"/>
  <c r="BC1674" i="9"/>
  <c r="AX1670" i="9"/>
  <c r="M1669" i="17" s="1"/>
  <c r="BB1670" i="9"/>
  <c r="O1669" i="17" s="1"/>
  <c r="AW1670" i="9"/>
  <c r="BA1670" i="9"/>
  <c r="N1669" i="17" s="1"/>
  <c r="AV1670" i="9"/>
  <c r="AZ1670" i="9"/>
  <c r="AY1670" i="9"/>
  <c r="BC1670" i="9"/>
  <c r="AX1666" i="9"/>
  <c r="M1665" i="17" s="1"/>
  <c r="BB1666" i="9"/>
  <c r="O1665" i="17" s="1"/>
  <c r="AW1666" i="9"/>
  <c r="BA1666" i="9"/>
  <c r="N1665" i="17" s="1"/>
  <c r="AV1666" i="9"/>
  <c r="AZ1666" i="9"/>
  <c r="AY1666" i="9"/>
  <c r="BC1666" i="9"/>
  <c r="AX1662" i="9"/>
  <c r="M1661" i="17" s="1"/>
  <c r="BB1662" i="9"/>
  <c r="O1661" i="17" s="1"/>
  <c r="AW1662" i="9"/>
  <c r="BA1662" i="9"/>
  <c r="N1661" i="17" s="1"/>
  <c r="AV1662" i="9"/>
  <c r="AZ1662" i="9"/>
  <c r="AY1662" i="9"/>
  <c r="BC1662" i="9"/>
  <c r="AX1658" i="9"/>
  <c r="M1657" i="17" s="1"/>
  <c r="BB1658" i="9"/>
  <c r="O1657" i="17" s="1"/>
  <c r="AW1658" i="9"/>
  <c r="BA1658" i="9"/>
  <c r="N1657" i="17" s="1"/>
  <c r="AV1658" i="9"/>
  <c r="AZ1658" i="9"/>
  <c r="AY1658" i="9"/>
  <c r="BC1658" i="9"/>
  <c r="AX1654" i="9"/>
  <c r="M1653" i="17" s="1"/>
  <c r="BB1654" i="9"/>
  <c r="O1653" i="17" s="1"/>
  <c r="AW1654" i="9"/>
  <c r="BA1654" i="9"/>
  <c r="N1653" i="17" s="1"/>
  <c r="AV1654" i="9"/>
  <c r="AZ1654" i="9"/>
  <c r="AY1654" i="9"/>
  <c r="BC1654" i="9"/>
  <c r="AX1650" i="9"/>
  <c r="M1649" i="17" s="1"/>
  <c r="BB1650" i="9"/>
  <c r="O1649" i="17" s="1"/>
  <c r="AW1650" i="9"/>
  <c r="BA1650" i="9"/>
  <c r="N1649" i="17" s="1"/>
  <c r="AV1650" i="9"/>
  <c r="AZ1650" i="9"/>
  <c r="AY1650" i="9"/>
  <c r="BC1650" i="9"/>
  <c r="AX1646" i="9"/>
  <c r="M1645" i="17" s="1"/>
  <c r="BB1646" i="9"/>
  <c r="O1645" i="17" s="1"/>
  <c r="AW1646" i="9"/>
  <c r="BA1646" i="9"/>
  <c r="N1645" i="17" s="1"/>
  <c r="AV1646" i="9"/>
  <c r="AZ1646" i="9"/>
  <c r="AY1646" i="9"/>
  <c r="BC1646" i="9"/>
  <c r="AX1642" i="9"/>
  <c r="M1641" i="17" s="1"/>
  <c r="BB1642" i="9"/>
  <c r="O1641" i="17" s="1"/>
  <c r="AW1642" i="9"/>
  <c r="BA1642" i="9"/>
  <c r="N1641" i="17" s="1"/>
  <c r="AV1642" i="9"/>
  <c r="AZ1642" i="9"/>
  <c r="AY1642" i="9"/>
  <c r="BC1642" i="9"/>
  <c r="AX1638" i="9"/>
  <c r="M1637" i="17" s="1"/>
  <c r="BB1638" i="9"/>
  <c r="O1637" i="17" s="1"/>
  <c r="AW1638" i="9"/>
  <c r="BA1638" i="9"/>
  <c r="N1637" i="17" s="1"/>
  <c r="AV1638" i="9"/>
  <c r="AZ1638" i="9"/>
  <c r="AY1638" i="9"/>
  <c r="BC1638" i="9"/>
  <c r="AX1634" i="9"/>
  <c r="M1633" i="17" s="1"/>
  <c r="BB1634" i="9"/>
  <c r="O1633" i="17" s="1"/>
  <c r="AW1634" i="9"/>
  <c r="BA1634" i="9"/>
  <c r="N1633" i="17" s="1"/>
  <c r="AV1634" i="9"/>
  <c r="AZ1634" i="9"/>
  <c r="AY1634" i="9"/>
  <c r="BC1634" i="9"/>
  <c r="AX1630" i="9"/>
  <c r="M1629" i="17" s="1"/>
  <c r="BB1630" i="9"/>
  <c r="O1629" i="17" s="1"/>
  <c r="AW1630" i="9"/>
  <c r="BA1630" i="9"/>
  <c r="N1629" i="17" s="1"/>
  <c r="AV1630" i="9"/>
  <c r="AZ1630" i="9"/>
  <c r="AY1630" i="9"/>
  <c r="BC1630" i="9"/>
  <c r="AX1626" i="9"/>
  <c r="M1625" i="17" s="1"/>
  <c r="BB1626" i="9"/>
  <c r="O1625" i="17" s="1"/>
  <c r="AW1626" i="9"/>
  <c r="BA1626" i="9"/>
  <c r="N1625" i="17" s="1"/>
  <c r="AV1626" i="9"/>
  <c r="AZ1626" i="9"/>
  <c r="AY1626" i="9"/>
  <c r="BC1626" i="9"/>
  <c r="AX1622" i="9"/>
  <c r="M1621" i="17" s="1"/>
  <c r="BB1622" i="9"/>
  <c r="O1621" i="17" s="1"/>
  <c r="AW1622" i="9"/>
  <c r="BA1622" i="9"/>
  <c r="N1621" i="17" s="1"/>
  <c r="AV1622" i="9"/>
  <c r="AZ1622" i="9"/>
  <c r="AY1622" i="9"/>
  <c r="BC1622" i="9"/>
  <c r="AX1618" i="9"/>
  <c r="M1617" i="17" s="1"/>
  <c r="BB1618" i="9"/>
  <c r="O1617" i="17" s="1"/>
  <c r="AW1618" i="9"/>
  <c r="BA1618" i="9"/>
  <c r="N1617" i="17" s="1"/>
  <c r="AV1618" i="9"/>
  <c r="AZ1618" i="9"/>
  <c r="AY1618" i="9"/>
  <c r="BC1618" i="9"/>
  <c r="AX1614" i="9"/>
  <c r="M1613" i="17" s="1"/>
  <c r="BB1614" i="9"/>
  <c r="O1613" i="17" s="1"/>
  <c r="AW1614" i="9"/>
  <c r="BA1614" i="9"/>
  <c r="N1613" i="17" s="1"/>
  <c r="AV1614" i="9"/>
  <c r="AZ1614" i="9"/>
  <c r="AY1614" i="9"/>
  <c r="BC1614" i="9"/>
  <c r="AX1610" i="9"/>
  <c r="M1609" i="17" s="1"/>
  <c r="BB1610" i="9"/>
  <c r="O1609" i="17" s="1"/>
  <c r="AW1610" i="9"/>
  <c r="BA1610" i="9"/>
  <c r="N1609" i="17" s="1"/>
  <c r="AV1610" i="9"/>
  <c r="AZ1610" i="9"/>
  <c r="AY1610" i="9"/>
  <c r="BC1610" i="9"/>
  <c r="AX1606" i="9"/>
  <c r="M1605" i="17" s="1"/>
  <c r="BB1606" i="9"/>
  <c r="O1605" i="17" s="1"/>
  <c r="AW1606" i="9"/>
  <c r="BA1606" i="9"/>
  <c r="N1605" i="17" s="1"/>
  <c r="AV1606" i="9"/>
  <c r="AZ1606" i="9"/>
  <c r="AY1606" i="9"/>
  <c r="BC1606" i="9"/>
  <c r="AX1602" i="9"/>
  <c r="M1601" i="17" s="1"/>
  <c r="BB1602" i="9"/>
  <c r="O1601" i="17" s="1"/>
  <c r="AW1602" i="9"/>
  <c r="BA1602" i="9"/>
  <c r="N1601" i="17" s="1"/>
  <c r="AV1602" i="9"/>
  <c r="AZ1602" i="9"/>
  <c r="AY1602" i="9"/>
  <c r="BC1602" i="9"/>
  <c r="AX1597" i="9"/>
  <c r="M1596" i="17" s="1"/>
  <c r="BB1597" i="9"/>
  <c r="O1596" i="17" s="1"/>
  <c r="AW1597" i="9"/>
  <c r="BA1597" i="9"/>
  <c r="N1596" i="17" s="1"/>
  <c r="AV1597" i="9"/>
  <c r="AZ1597" i="9"/>
  <c r="AY1597" i="9"/>
  <c r="BC1597" i="9"/>
  <c r="AX1593" i="9"/>
  <c r="M1592" i="17" s="1"/>
  <c r="BB1593" i="9"/>
  <c r="O1592" i="17" s="1"/>
  <c r="AW1593" i="9"/>
  <c r="BA1593" i="9"/>
  <c r="N1592" i="17" s="1"/>
  <c r="AV1593" i="9"/>
  <c r="AZ1593" i="9"/>
  <c r="AY1593" i="9"/>
  <c r="BC1593" i="9"/>
  <c r="AX1589" i="9"/>
  <c r="M1588" i="17" s="1"/>
  <c r="BB1589" i="9"/>
  <c r="O1588" i="17" s="1"/>
  <c r="AW1589" i="9"/>
  <c r="BA1589" i="9"/>
  <c r="N1588" i="17" s="1"/>
  <c r="AV1589" i="9"/>
  <c r="AZ1589" i="9"/>
  <c r="AY1589" i="9"/>
  <c r="BC1589" i="9"/>
  <c r="AX1585" i="9"/>
  <c r="M1584" i="17" s="1"/>
  <c r="BB1585" i="9"/>
  <c r="O1584" i="17" s="1"/>
  <c r="AW1585" i="9"/>
  <c r="BA1585" i="9"/>
  <c r="N1584" i="17" s="1"/>
  <c r="AV1585" i="9"/>
  <c r="AZ1585" i="9"/>
  <c r="AY1585" i="9"/>
  <c r="BC1585" i="9"/>
  <c r="AX1581" i="9"/>
  <c r="M1580" i="17" s="1"/>
  <c r="BB1581" i="9"/>
  <c r="O1580" i="17" s="1"/>
  <c r="AW1581" i="9"/>
  <c r="BA1581" i="9"/>
  <c r="N1580" i="17" s="1"/>
  <c r="AV1581" i="9"/>
  <c r="AZ1581" i="9"/>
  <c r="AY1581" i="9"/>
  <c r="BC1581" i="9"/>
  <c r="AX1577" i="9"/>
  <c r="M1576" i="17" s="1"/>
  <c r="BB1577" i="9"/>
  <c r="O1576" i="17" s="1"/>
  <c r="AW1577" i="9"/>
  <c r="BA1577" i="9"/>
  <c r="N1576" i="17" s="1"/>
  <c r="AV1577" i="9"/>
  <c r="AZ1577" i="9"/>
  <c r="AY1577" i="9"/>
  <c r="BC1577" i="9"/>
  <c r="AX1573" i="9"/>
  <c r="M1572" i="17" s="1"/>
  <c r="BB1573" i="9"/>
  <c r="O1572" i="17" s="1"/>
  <c r="AW1573" i="9"/>
  <c r="BA1573" i="9"/>
  <c r="N1572" i="17" s="1"/>
  <c r="AV1573" i="9"/>
  <c r="AZ1573" i="9"/>
  <c r="AY1573" i="9"/>
  <c r="BC1573" i="9"/>
  <c r="AX1569" i="9"/>
  <c r="M1568" i="17" s="1"/>
  <c r="BB1569" i="9"/>
  <c r="O1568" i="17" s="1"/>
  <c r="AW1569" i="9"/>
  <c r="BA1569" i="9"/>
  <c r="N1568" i="17" s="1"/>
  <c r="AV1569" i="9"/>
  <c r="AZ1569" i="9"/>
  <c r="AY1569" i="9"/>
  <c r="BC1569" i="9"/>
  <c r="AX1565" i="9"/>
  <c r="M1564" i="17" s="1"/>
  <c r="BB1565" i="9"/>
  <c r="O1564" i="17" s="1"/>
  <c r="AW1565" i="9"/>
  <c r="BA1565" i="9"/>
  <c r="N1564" i="17" s="1"/>
  <c r="AV1565" i="9"/>
  <c r="AZ1565" i="9"/>
  <c r="AY1565" i="9"/>
  <c r="BC1565" i="9"/>
  <c r="AX1561" i="9"/>
  <c r="M1560" i="17" s="1"/>
  <c r="BB1561" i="9"/>
  <c r="O1560" i="17" s="1"/>
  <c r="AW1561" i="9"/>
  <c r="BA1561" i="9"/>
  <c r="N1560" i="17" s="1"/>
  <c r="AV1561" i="9"/>
  <c r="AZ1561" i="9"/>
  <c r="AY1561" i="9"/>
  <c r="BC1561" i="9"/>
  <c r="AX1557" i="9"/>
  <c r="M1556" i="17" s="1"/>
  <c r="BB1557" i="9"/>
  <c r="O1556" i="17" s="1"/>
  <c r="AW1557" i="9"/>
  <c r="BA1557" i="9"/>
  <c r="N1556" i="17" s="1"/>
  <c r="AV1557" i="9"/>
  <c r="AZ1557" i="9"/>
  <c r="AY1557" i="9"/>
  <c r="BC1557" i="9"/>
  <c r="AX1553" i="9"/>
  <c r="M1552" i="17" s="1"/>
  <c r="BB1553" i="9"/>
  <c r="O1552" i="17" s="1"/>
  <c r="AW1553" i="9"/>
  <c r="BA1553" i="9"/>
  <c r="N1552" i="17" s="1"/>
  <c r="AV1553" i="9"/>
  <c r="AZ1553" i="9"/>
  <c r="AY1553" i="9"/>
  <c r="BC1553" i="9"/>
  <c r="AX1549" i="9"/>
  <c r="M1548" i="17" s="1"/>
  <c r="BB1549" i="9"/>
  <c r="O1548" i="17" s="1"/>
  <c r="AW1549" i="9"/>
  <c r="BA1549" i="9"/>
  <c r="N1548" i="17" s="1"/>
  <c r="AV1549" i="9"/>
  <c r="AZ1549" i="9"/>
  <c r="AY1549" i="9"/>
  <c r="BC1549" i="9"/>
  <c r="AX1545" i="9"/>
  <c r="M1544" i="17" s="1"/>
  <c r="BB1545" i="9"/>
  <c r="O1544" i="17" s="1"/>
  <c r="AW1545" i="9"/>
  <c r="BA1545" i="9"/>
  <c r="N1544" i="17" s="1"/>
  <c r="AV1545" i="9"/>
  <c r="AZ1545" i="9"/>
  <c r="AY1545" i="9"/>
  <c r="BC1545" i="9"/>
  <c r="AX1541" i="9"/>
  <c r="M1540" i="17" s="1"/>
  <c r="BB1541" i="9"/>
  <c r="O1540" i="17" s="1"/>
  <c r="AW1541" i="9"/>
  <c r="BA1541" i="9"/>
  <c r="N1540" i="17" s="1"/>
  <c r="AV1541" i="9"/>
  <c r="AZ1541" i="9"/>
  <c r="AY1541" i="9"/>
  <c r="BC1541" i="9"/>
  <c r="AX1537" i="9"/>
  <c r="M1536" i="17" s="1"/>
  <c r="BB1537" i="9"/>
  <c r="O1536" i="17" s="1"/>
  <c r="AW1537" i="9"/>
  <c r="BA1537" i="9"/>
  <c r="N1536" i="17" s="1"/>
  <c r="AV1537" i="9"/>
  <c r="AZ1537" i="9"/>
  <c r="AY1537" i="9"/>
  <c r="BC1537" i="9"/>
  <c r="AX1533" i="9"/>
  <c r="M1532" i="17" s="1"/>
  <c r="BB1533" i="9"/>
  <c r="O1532" i="17" s="1"/>
  <c r="AW1533" i="9"/>
  <c r="BA1533" i="9"/>
  <c r="N1532" i="17" s="1"/>
  <c r="AV1533" i="9"/>
  <c r="AZ1533" i="9"/>
  <c r="AY1533" i="9"/>
  <c r="BC1533" i="9"/>
  <c r="AX1529" i="9"/>
  <c r="M1528" i="17" s="1"/>
  <c r="BB1529" i="9"/>
  <c r="O1528" i="17" s="1"/>
  <c r="AW1529" i="9"/>
  <c r="BA1529" i="9"/>
  <c r="N1528" i="17" s="1"/>
  <c r="AV1529" i="9"/>
  <c r="AZ1529" i="9"/>
  <c r="AY1529" i="9"/>
  <c r="BC1529" i="9"/>
  <c r="AX1525" i="9"/>
  <c r="M1524" i="17" s="1"/>
  <c r="BB1525" i="9"/>
  <c r="O1524" i="17" s="1"/>
  <c r="AW1525" i="9"/>
  <c r="BA1525" i="9"/>
  <c r="N1524" i="17" s="1"/>
  <c r="AV1525" i="9"/>
  <c r="AZ1525" i="9"/>
  <c r="AY1525" i="9"/>
  <c r="BC1525" i="9"/>
  <c r="AX1521" i="9"/>
  <c r="M1520" i="17" s="1"/>
  <c r="BB1521" i="9"/>
  <c r="O1520" i="17" s="1"/>
  <c r="AW1521" i="9"/>
  <c r="BA1521" i="9"/>
  <c r="N1520" i="17" s="1"/>
  <c r="AV1521" i="9"/>
  <c r="AZ1521" i="9"/>
  <c r="AY1521" i="9"/>
  <c r="BC1521" i="9"/>
  <c r="AX1517" i="9"/>
  <c r="M1516" i="17" s="1"/>
  <c r="BB1517" i="9"/>
  <c r="O1516" i="17" s="1"/>
  <c r="AW1517" i="9"/>
  <c r="BA1517" i="9"/>
  <c r="N1516" i="17" s="1"/>
  <c r="AV1517" i="9"/>
  <c r="AZ1517" i="9"/>
  <c r="AY1517" i="9"/>
  <c r="BC1517" i="9"/>
  <c r="AX1513" i="9"/>
  <c r="M1512" i="17" s="1"/>
  <c r="BB1513" i="9"/>
  <c r="O1512" i="17" s="1"/>
  <c r="AW1513" i="9"/>
  <c r="BA1513" i="9"/>
  <c r="N1512" i="17" s="1"/>
  <c r="AV1513" i="9"/>
  <c r="AZ1513" i="9"/>
  <c r="AY1513" i="9"/>
  <c r="BC1513" i="9"/>
  <c r="AX1509" i="9"/>
  <c r="M1508" i="17" s="1"/>
  <c r="BB1509" i="9"/>
  <c r="O1508" i="17" s="1"/>
  <c r="AW1509" i="9"/>
  <c r="BA1509" i="9"/>
  <c r="N1508" i="17" s="1"/>
  <c r="AV1509" i="9"/>
  <c r="AZ1509" i="9"/>
  <c r="AY1509" i="9"/>
  <c r="BC1509" i="9"/>
  <c r="AX1505" i="9"/>
  <c r="M1504" i="17" s="1"/>
  <c r="BB1505" i="9"/>
  <c r="O1504" i="17" s="1"/>
  <c r="AW1505" i="9"/>
  <c r="BA1505" i="9"/>
  <c r="N1504" i="17" s="1"/>
  <c r="AV1505" i="9"/>
  <c r="AZ1505" i="9"/>
  <c r="AY1505" i="9"/>
  <c r="BC1505" i="9"/>
  <c r="AX1501" i="9"/>
  <c r="M1500" i="17" s="1"/>
  <c r="BB1501" i="9"/>
  <c r="O1500" i="17" s="1"/>
  <c r="AW1501" i="9"/>
  <c r="BA1501" i="9"/>
  <c r="N1500" i="17" s="1"/>
  <c r="AV1501" i="9"/>
  <c r="AZ1501" i="9"/>
  <c r="AY1501" i="9"/>
  <c r="BC1501" i="9"/>
  <c r="AX1496" i="9"/>
  <c r="M1495" i="17" s="1"/>
  <c r="BB1496" i="9"/>
  <c r="O1495" i="17" s="1"/>
  <c r="AW1496" i="9"/>
  <c r="BA1496" i="9"/>
  <c r="N1495" i="17" s="1"/>
  <c r="AV1496" i="9"/>
  <c r="AZ1496" i="9"/>
  <c r="AY1496" i="9"/>
  <c r="BC1496" i="9"/>
  <c r="AX1492" i="9"/>
  <c r="M1491" i="17" s="1"/>
  <c r="BB1492" i="9"/>
  <c r="O1491" i="17" s="1"/>
  <c r="AW1492" i="9"/>
  <c r="BA1492" i="9"/>
  <c r="N1491" i="17" s="1"/>
  <c r="AV1492" i="9"/>
  <c r="AZ1492" i="9"/>
  <c r="AY1492" i="9"/>
  <c r="BC1492" i="9"/>
  <c r="AX1488" i="9"/>
  <c r="M1487" i="17" s="1"/>
  <c r="BB1488" i="9"/>
  <c r="O1487" i="17" s="1"/>
  <c r="AW1488" i="9"/>
  <c r="BA1488" i="9"/>
  <c r="N1487" i="17" s="1"/>
  <c r="AV1488" i="9"/>
  <c r="AZ1488" i="9"/>
  <c r="AY1488" i="9"/>
  <c r="BC1488" i="9"/>
  <c r="AX1484" i="9"/>
  <c r="M1483" i="17" s="1"/>
  <c r="BB1484" i="9"/>
  <c r="O1483" i="17" s="1"/>
  <c r="AW1484" i="9"/>
  <c r="BA1484" i="9"/>
  <c r="N1483" i="17" s="1"/>
  <c r="AV1484" i="9"/>
  <c r="AZ1484" i="9"/>
  <c r="AY1484" i="9"/>
  <c r="BC1484" i="9"/>
  <c r="AX1480" i="9"/>
  <c r="M1479" i="17" s="1"/>
  <c r="BB1480" i="9"/>
  <c r="O1479" i="17" s="1"/>
  <c r="AW1480" i="9"/>
  <c r="BA1480" i="9"/>
  <c r="N1479" i="17" s="1"/>
  <c r="AV1480" i="9"/>
  <c r="AZ1480" i="9"/>
  <c r="AY1480" i="9"/>
  <c r="BC1480" i="9"/>
  <c r="AX1476" i="9"/>
  <c r="M1475" i="17" s="1"/>
  <c r="BB1476" i="9"/>
  <c r="O1475" i="17" s="1"/>
  <c r="AW1476" i="9"/>
  <c r="BA1476" i="9"/>
  <c r="N1475" i="17" s="1"/>
  <c r="AV1476" i="9"/>
  <c r="AZ1476" i="9"/>
  <c r="AY1476" i="9"/>
  <c r="BC1476" i="9"/>
  <c r="AX1472" i="9"/>
  <c r="M1471" i="17" s="1"/>
  <c r="BB1472" i="9"/>
  <c r="O1471" i="17" s="1"/>
  <c r="AW1472" i="9"/>
  <c r="BA1472" i="9"/>
  <c r="N1471" i="17" s="1"/>
  <c r="AV1472" i="9"/>
  <c r="AZ1472" i="9"/>
  <c r="AY1472" i="9"/>
  <c r="BC1472" i="9"/>
  <c r="AX1468" i="9"/>
  <c r="M1467" i="17" s="1"/>
  <c r="BB1468" i="9"/>
  <c r="O1467" i="17" s="1"/>
  <c r="AW1468" i="9"/>
  <c r="BA1468" i="9"/>
  <c r="N1467" i="17" s="1"/>
  <c r="AV1468" i="9"/>
  <c r="AZ1468" i="9"/>
  <c r="AY1468" i="9"/>
  <c r="BC1468" i="9"/>
  <c r="AX1464" i="9"/>
  <c r="M1463" i="17" s="1"/>
  <c r="BB1464" i="9"/>
  <c r="O1463" i="17" s="1"/>
  <c r="AW1464" i="9"/>
  <c r="BA1464" i="9"/>
  <c r="N1463" i="17" s="1"/>
  <c r="AV1464" i="9"/>
  <c r="AZ1464" i="9"/>
  <c r="AY1464" i="9"/>
  <c r="BC1464" i="9"/>
  <c r="AX1460" i="9"/>
  <c r="M1459" i="17" s="1"/>
  <c r="BB1460" i="9"/>
  <c r="O1459" i="17" s="1"/>
  <c r="AW1460" i="9"/>
  <c r="BA1460" i="9"/>
  <c r="N1459" i="17" s="1"/>
  <c r="AV1460" i="9"/>
  <c r="AZ1460" i="9"/>
  <c r="AY1460" i="9"/>
  <c r="BC1460" i="9"/>
  <c r="AX1456" i="9"/>
  <c r="M1455" i="17" s="1"/>
  <c r="BB1456" i="9"/>
  <c r="O1455" i="17" s="1"/>
  <c r="AW1456" i="9"/>
  <c r="BA1456" i="9"/>
  <c r="N1455" i="17" s="1"/>
  <c r="AV1456" i="9"/>
  <c r="AZ1456" i="9"/>
  <c r="AY1456" i="9"/>
  <c r="BC1456" i="9"/>
  <c r="AX1452" i="9"/>
  <c r="M1451" i="17" s="1"/>
  <c r="BB1452" i="9"/>
  <c r="O1451" i="17" s="1"/>
  <c r="AW1452" i="9"/>
  <c r="BA1452" i="9"/>
  <c r="N1451" i="17" s="1"/>
  <c r="AV1452" i="9"/>
  <c r="AZ1452" i="9"/>
  <c r="AY1452" i="9"/>
  <c r="BC1452" i="9"/>
  <c r="AX1448" i="9"/>
  <c r="M1447" i="17" s="1"/>
  <c r="BB1448" i="9"/>
  <c r="O1447" i="17" s="1"/>
  <c r="AW1448" i="9"/>
  <c r="BA1448" i="9"/>
  <c r="N1447" i="17" s="1"/>
  <c r="AV1448" i="9"/>
  <c r="AZ1448" i="9"/>
  <c r="AY1448" i="9"/>
  <c r="BC1448" i="9"/>
  <c r="AX1444" i="9"/>
  <c r="M1443" i="17" s="1"/>
  <c r="BB1444" i="9"/>
  <c r="O1443" i="17" s="1"/>
  <c r="AW1444" i="9"/>
  <c r="BA1444" i="9"/>
  <c r="N1443" i="17" s="1"/>
  <c r="AV1444" i="9"/>
  <c r="AZ1444" i="9"/>
  <c r="AY1444" i="9"/>
  <c r="BC1444" i="9"/>
  <c r="AX1440" i="9"/>
  <c r="M1439" i="17" s="1"/>
  <c r="BB1440" i="9"/>
  <c r="O1439" i="17" s="1"/>
  <c r="AW1440" i="9"/>
  <c r="BA1440" i="9"/>
  <c r="N1439" i="17" s="1"/>
  <c r="AV1440" i="9"/>
  <c r="AZ1440" i="9"/>
  <c r="AY1440" i="9"/>
  <c r="BC1440" i="9"/>
  <c r="AX1436" i="9"/>
  <c r="M1435" i="17" s="1"/>
  <c r="BB1436" i="9"/>
  <c r="O1435" i="17" s="1"/>
  <c r="AW1436" i="9"/>
  <c r="BA1436" i="9"/>
  <c r="N1435" i="17" s="1"/>
  <c r="AV1436" i="9"/>
  <c r="AZ1436" i="9"/>
  <c r="AY1436" i="9"/>
  <c r="BC1436" i="9"/>
  <c r="AX1432" i="9"/>
  <c r="M1431" i="17" s="1"/>
  <c r="BB1432" i="9"/>
  <c r="O1431" i="17" s="1"/>
  <c r="AW1432" i="9"/>
  <c r="BA1432" i="9"/>
  <c r="N1431" i="17" s="1"/>
  <c r="AV1432" i="9"/>
  <c r="AZ1432" i="9"/>
  <c r="AY1432" i="9"/>
  <c r="BC1432" i="9"/>
  <c r="AX1428" i="9"/>
  <c r="M1427" i="17" s="1"/>
  <c r="BB1428" i="9"/>
  <c r="O1427" i="17" s="1"/>
  <c r="AZ1428" i="9"/>
  <c r="AY1428" i="9"/>
  <c r="AW1428" i="9"/>
  <c r="BC1428" i="9"/>
  <c r="AV1428" i="9"/>
  <c r="BA1428" i="9"/>
  <c r="N1427" i="17" s="1"/>
  <c r="AY1424" i="9"/>
  <c r="BC1424" i="9"/>
  <c r="AX1424" i="9"/>
  <c r="M1423" i="17" s="1"/>
  <c r="BB1424" i="9"/>
  <c r="O1423" i="17" s="1"/>
  <c r="AW1424" i="9"/>
  <c r="BA1424" i="9"/>
  <c r="N1423" i="17" s="1"/>
  <c r="AZ1424" i="9"/>
  <c r="AV1424" i="9"/>
  <c r="AY1420" i="9"/>
  <c r="BC1420" i="9"/>
  <c r="AX1420" i="9"/>
  <c r="M1419" i="17" s="1"/>
  <c r="BB1420" i="9"/>
  <c r="O1419" i="17" s="1"/>
  <c r="AW1420" i="9"/>
  <c r="BA1420" i="9"/>
  <c r="N1419" i="17" s="1"/>
  <c r="AZ1420" i="9"/>
  <c r="AV1420" i="9"/>
  <c r="AY1416" i="9"/>
  <c r="BC1416" i="9"/>
  <c r="AX1416" i="9"/>
  <c r="M1415" i="17" s="1"/>
  <c r="BB1416" i="9"/>
  <c r="O1415" i="17" s="1"/>
  <c r="AW1416" i="9"/>
  <c r="BA1416" i="9"/>
  <c r="N1415" i="17" s="1"/>
  <c r="AZ1416" i="9"/>
  <c r="AV1416" i="9"/>
  <c r="AY1412" i="9"/>
  <c r="BC1412" i="9"/>
  <c r="AX1412" i="9"/>
  <c r="M1411" i="17" s="1"/>
  <c r="BB1412" i="9"/>
  <c r="O1411" i="17" s="1"/>
  <c r="AW1412" i="9"/>
  <c r="BA1412" i="9"/>
  <c r="N1411" i="17" s="1"/>
  <c r="AZ1412" i="9"/>
  <c r="AV1412" i="9"/>
  <c r="AY1408" i="9"/>
  <c r="BC1408" i="9"/>
  <c r="AX1408" i="9"/>
  <c r="M1407" i="17" s="1"/>
  <c r="BB1408" i="9"/>
  <c r="O1407" i="17" s="1"/>
  <c r="AW1408" i="9"/>
  <c r="BA1408" i="9"/>
  <c r="N1407" i="17" s="1"/>
  <c r="AZ1408" i="9"/>
  <c r="AV1408" i="9"/>
  <c r="AY1404" i="9"/>
  <c r="BC1404" i="9"/>
  <c r="AX1404" i="9"/>
  <c r="M1403" i="17" s="1"/>
  <c r="BB1404" i="9"/>
  <c r="O1403" i="17" s="1"/>
  <c r="AW1404" i="9"/>
  <c r="BA1404" i="9"/>
  <c r="N1403" i="17" s="1"/>
  <c r="AZ1404" i="9"/>
  <c r="AV1404" i="9"/>
  <c r="AY1400" i="9"/>
  <c r="BC1400" i="9"/>
  <c r="AX1400" i="9"/>
  <c r="M1399" i="17" s="1"/>
  <c r="BB1400" i="9"/>
  <c r="O1399" i="17" s="1"/>
  <c r="AW1400" i="9"/>
  <c r="BA1400" i="9"/>
  <c r="N1399" i="17" s="1"/>
  <c r="AZ1400" i="9"/>
  <c r="AV1400" i="9"/>
  <c r="AY1395" i="9"/>
  <c r="BC1395" i="9"/>
  <c r="AX1395" i="9"/>
  <c r="M1394" i="17" s="1"/>
  <c r="BB1395" i="9"/>
  <c r="O1394" i="17" s="1"/>
  <c r="AW1395" i="9"/>
  <c r="BA1395" i="9"/>
  <c r="N1394" i="17" s="1"/>
  <c r="AV1395" i="9"/>
  <c r="AZ1395" i="9"/>
  <c r="AY1391" i="9"/>
  <c r="BC1391" i="9"/>
  <c r="AX1391" i="9"/>
  <c r="M1390" i="17" s="1"/>
  <c r="BB1391" i="9"/>
  <c r="O1390" i="17" s="1"/>
  <c r="AW1391" i="9"/>
  <c r="BA1391" i="9"/>
  <c r="N1390" i="17" s="1"/>
  <c r="AV1391" i="9"/>
  <c r="AZ1391" i="9"/>
  <c r="AY1387" i="9"/>
  <c r="BC1387" i="9"/>
  <c r="AX1387" i="9"/>
  <c r="M1386" i="17" s="1"/>
  <c r="BB1387" i="9"/>
  <c r="O1386" i="17" s="1"/>
  <c r="AW1387" i="9"/>
  <c r="BA1387" i="9"/>
  <c r="N1386" i="17" s="1"/>
  <c r="AV1387" i="9"/>
  <c r="AZ1387" i="9"/>
  <c r="AY1383" i="9"/>
  <c r="BC1383" i="9"/>
  <c r="AX1383" i="9"/>
  <c r="M1382" i="17" s="1"/>
  <c r="BB1383" i="9"/>
  <c r="O1382" i="17" s="1"/>
  <c r="AW1383" i="9"/>
  <c r="BA1383" i="9"/>
  <c r="N1382" i="17" s="1"/>
  <c r="AV1383" i="9"/>
  <c r="AZ1383" i="9"/>
  <c r="AY1379" i="9"/>
  <c r="BC1379" i="9"/>
  <c r="AX1379" i="9"/>
  <c r="M1378" i="17" s="1"/>
  <c r="BB1379" i="9"/>
  <c r="O1378" i="17" s="1"/>
  <c r="AW1379" i="9"/>
  <c r="BA1379" i="9"/>
  <c r="N1378" i="17" s="1"/>
  <c r="AV1379" i="9"/>
  <c r="AZ1379" i="9"/>
  <c r="AY1375" i="9"/>
  <c r="BC1375" i="9"/>
  <c r="AX1375" i="9"/>
  <c r="M1374" i="17" s="1"/>
  <c r="BB1375" i="9"/>
  <c r="O1374" i="17" s="1"/>
  <c r="AW1375" i="9"/>
  <c r="BA1375" i="9"/>
  <c r="N1374" i="17" s="1"/>
  <c r="AV1375" i="9"/>
  <c r="AZ1375" i="9"/>
  <c r="AY1371" i="9"/>
  <c r="BC1371" i="9"/>
  <c r="AX1371" i="9"/>
  <c r="M1370" i="17" s="1"/>
  <c r="BB1371" i="9"/>
  <c r="O1370" i="17" s="1"/>
  <c r="AW1371" i="9"/>
  <c r="BA1371" i="9"/>
  <c r="N1370" i="17" s="1"/>
  <c r="AV1371" i="9"/>
  <c r="AZ1371" i="9"/>
  <c r="AY1367" i="9"/>
  <c r="BC1367" i="9"/>
  <c r="AX1367" i="9"/>
  <c r="M1366" i="17" s="1"/>
  <c r="BB1367" i="9"/>
  <c r="O1366" i="17" s="1"/>
  <c r="AW1367" i="9"/>
  <c r="BA1367" i="9"/>
  <c r="N1366" i="17" s="1"/>
  <c r="AV1367" i="9"/>
  <c r="AZ1367" i="9"/>
  <c r="AY1363" i="9"/>
  <c r="BC1363" i="9"/>
  <c r="AX1363" i="9"/>
  <c r="M1362" i="17" s="1"/>
  <c r="BB1363" i="9"/>
  <c r="O1362" i="17" s="1"/>
  <c r="AW1363" i="9"/>
  <c r="BA1363" i="9"/>
  <c r="N1362" i="17" s="1"/>
  <c r="AV1363" i="9"/>
  <c r="AZ1363" i="9"/>
  <c r="AY1359" i="9"/>
  <c r="BC1359" i="9"/>
  <c r="AX1359" i="9"/>
  <c r="M1358" i="17" s="1"/>
  <c r="BB1359" i="9"/>
  <c r="O1358" i="17" s="1"/>
  <c r="AW1359" i="9"/>
  <c r="BA1359" i="9"/>
  <c r="N1358" i="17" s="1"/>
  <c r="AV1359" i="9"/>
  <c r="AZ1359" i="9"/>
  <c r="AY1355" i="9"/>
  <c r="BC1355" i="9"/>
  <c r="AX1355" i="9"/>
  <c r="M1354" i="17" s="1"/>
  <c r="BB1355" i="9"/>
  <c r="O1354" i="17" s="1"/>
  <c r="AW1355" i="9"/>
  <c r="BA1355" i="9"/>
  <c r="N1354" i="17" s="1"/>
  <c r="AV1355" i="9"/>
  <c r="AZ1355" i="9"/>
  <c r="AY1351" i="9"/>
  <c r="BC1351" i="9"/>
  <c r="AX1351" i="9"/>
  <c r="M1350" i="17" s="1"/>
  <c r="BB1351" i="9"/>
  <c r="O1350" i="17" s="1"/>
  <c r="AW1351" i="9"/>
  <c r="BA1351" i="9"/>
  <c r="N1350" i="17" s="1"/>
  <c r="AV1351" i="9"/>
  <c r="AZ1351" i="9"/>
  <c r="AY1347" i="9"/>
  <c r="BC1347" i="9"/>
  <c r="AX1347" i="9"/>
  <c r="M1346" i="17" s="1"/>
  <c r="BB1347" i="9"/>
  <c r="O1346" i="17" s="1"/>
  <c r="AW1347" i="9"/>
  <c r="BA1347" i="9"/>
  <c r="N1346" i="17" s="1"/>
  <c r="AV1347" i="9"/>
  <c r="AZ1347" i="9"/>
  <c r="AY1343" i="9"/>
  <c r="BC1343" i="9"/>
  <c r="AX1343" i="9"/>
  <c r="M1342" i="17" s="1"/>
  <c r="BB1343" i="9"/>
  <c r="O1342" i="17" s="1"/>
  <c r="AW1343" i="9"/>
  <c r="BA1343" i="9"/>
  <c r="N1342" i="17" s="1"/>
  <c r="AV1343" i="9"/>
  <c r="AZ1343" i="9"/>
  <c r="AY1339" i="9"/>
  <c r="BC1339" i="9"/>
  <c r="AX1339" i="9"/>
  <c r="M1338" i="17" s="1"/>
  <c r="BB1339" i="9"/>
  <c r="O1338" i="17" s="1"/>
  <c r="AW1339" i="9"/>
  <c r="BA1339" i="9"/>
  <c r="N1338" i="17" s="1"/>
  <c r="AV1339" i="9"/>
  <c r="AZ1339" i="9"/>
  <c r="AY1335" i="9"/>
  <c r="BC1335" i="9"/>
  <c r="AX1335" i="9"/>
  <c r="M1334" i="17" s="1"/>
  <c r="BB1335" i="9"/>
  <c r="O1334" i="17" s="1"/>
  <c r="AW1335" i="9"/>
  <c r="BA1335" i="9"/>
  <c r="N1334" i="17" s="1"/>
  <c r="AV1335" i="9"/>
  <c r="AZ1335" i="9"/>
  <c r="AY1331" i="9"/>
  <c r="BC1331" i="9"/>
  <c r="AX1331" i="9"/>
  <c r="M1330" i="17" s="1"/>
  <c r="BB1331" i="9"/>
  <c r="O1330" i="17" s="1"/>
  <c r="AW1331" i="9"/>
  <c r="BA1331" i="9"/>
  <c r="N1330" i="17" s="1"/>
  <c r="AV1331" i="9"/>
  <c r="AZ1331" i="9"/>
  <c r="AY1327" i="9"/>
  <c r="BC1327" i="9"/>
  <c r="AX1327" i="9"/>
  <c r="M1326" i="17" s="1"/>
  <c r="BB1327" i="9"/>
  <c r="O1326" i="17" s="1"/>
  <c r="AW1327" i="9"/>
  <c r="BA1327" i="9"/>
  <c r="N1326" i="17" s="1"/>
  <c r="AV1327" i="9"/>
  <c r="AZ1327" i="9"/>
  <c r="AY1323" i="9"/>
  <c r="BC1323" i="9"/>
  <c r="AX1323" i="9"/>
  <c r="M1322" i="17" s="1"/>
  <c r="BB1323" i="9"/>
  <c r="O1322" i="17" s="1"/>
  <c r="AW1323" i="9"/>
  <c r="BA1323" i="9"/>
  <c r="N1322" i="17" s="1"/>
  <c r="AV1323" i="9"/>
  <c r="AZ1323" i="9"/>
  <c r="AY1319" i="9"/>
  <c r="BC1319" i="9"/>
  <c r="AX1319" i="9"/>
  <c r="M1318" i="17" s="1"/>
  <c r="BB1319" i="9"/>
  <c r="O1318" i="17" s="1"/>
  <c r="AW1319" i="9"/>
  <c r="BA1319" i="9"/>
  <c r="N1318" i="17" s="1"/>
  <c r="AV1319" i="9"/>
  <c r="AZ1319" i="9"/>
  <c r="AY1315" i="9"/>
  <c r="BC1315" i="9"/>
  <c r="AX1315" i="9"/>
  <c r="M1314" i="17" s="1"/>
  <c r="BB1315" i="9"/>
  <c r="O1314" i="17" s="1"/>
  <c r="AW1315" i="9"/>
  <c r="BA1315" i="9"/>
  <c r="N1314" i="17" s="1"/>
  <c r="AV1315" i="9"/>
  <c r="AZ1315" i="9"/>
  <c r="AY1311" i="9"/>
  <c r="BC1311" i="9"/>
  <c r="AX1311" i="9"/>
  <c r="M1310" i="17" s="1"/>
  <c r="BB1311" i="9"/>
  <c r="O1310" i="17" s="1"/>
  <c r="AW1311" i="9"/>
  <c r="BA1311" i="9"/>
  <c r="N1310" i="17" s="1"/>
  <c r="AV1311" i="9"/>
  <c r="AZ1311" i="9"/>
  <c r="AY1307" i="9"/>
  <c r="BC1307" i="9"/>
  <c r="AX1307" i="9"/>
  <c r="M1306" i="17" s="1"/>
  <c r="BB1307" i="9"/>
  <c r="O1306" i="17" s="1"/>
  <c r="AW1307" i="9"/>
  <c r="BA1307" i="9"/>
  <c r="N1306" i="17" s="1"/>
  <c r="AV1307" i="9"/>
  <c r="AZ1307" i="9"/>
  <c r="AY1303" i="9"/>
  <c r="BC1303" i="9"/>
  <c r="AX1303" i="9"/>
  <c r="M1302" i="17" s="1"/>
  <c r="BB1303" i="9"/>
  <c r="O1302" i="17" s="1"/>
  <c r="AW1303" i="9"/>
  <c r="BA1303" i="9"/>
  <c r="N1302" i="17" s="1"/>
  <c r="AV1303" i="9"/>
  <c r="AZ1303" i="9"/>
  <c r="AY1299" i="9"/>
  <c r="BC1299" i="9"/>
  <c r="AX1299" i="9"/>
  <c r="M1298" i="17" s="1"/>
  <c r="BB1299" i="9"/>
  <c r="O1298" i="17" s="1"/>
  <c r="AW1299" i="9"/>
  <c r="BA1299" i="9"/>
  <c r="N1298" i="17" s="1"/>
  <c r="AV1299" i="9"/>
  <c r="AZ1299" i="9"/>
  <c r="AY1294" i="9"/>
  <c r="BC1294" i="9"/>
  <c r="AX1294" i="9"/>
  <c r="M1293" i="17" s="1"/>
  <c r="BB1294" i="9"/>
  <c r="O1293" i="17" s="1"/>
  <c r="AW1294" i="9"/>
  <c r="BA1294" i="9"/>
  <c r="N1293" i="17" s="1"/>
  <c r="AZ1294" i="9"/>
  <c r="AV1294" i="9"/>
  <c r="AY1290" i="9"/>
  <c r="BC1290" i="9"/>
  <c r="AX1290" i="9"/>
  <c r="M1289" i="17" s="1"/>
  <c r="BB1290" i="9"/>
  <c r="O1289" i="17" s="1"/>
  <c r="AW1290" i="9"/>
  <c r="BA1290" i="9"/>
  <c r="N1289" i="17" s="1"/>
  <c r="AZ1290" i="9"/>
  <c r="AV1290" i="9"/>
  <c r="AY1286" i="9"/>
  <c r="BC1286" i="9"/>
  <c r="AX1286" i="9"/>
  <c r="M1285" i="17" s="1"/>
  <c r="BB1286" i="9"/>
  <c r="O1285" i="17" s="1"/>
  <c r="AW1286" i="9"/>
  <c r="BA1286" i="9"/>
  <c r="N1285" i="17" s="1"/>
  <c r="AZ1286" i="9"/>
  <c r="AV1286" i="9"/>
  <c r="AY1282" i="9"/>
  <c r="BC1282" i="9"/>
  <c r="AX1282" i="9"/>
  <c r="M1281" i="17" s="1"/>
  <c r="BB1282" i="9"/>
  <c r="O1281" i="17" s="1"/>
  <c r="AW1282" i="9"/>
  <c r="BA1282" i="9"/>
  <c r="N1281" i="17" s="1"/>
  <c r="AZ1282" i="9"/>
  <c r="AV1282" i="9"/>
  <c r="AY1278" i="9"/>
  <c r="BC1278" i="9"/>
  <c r="AX1278" i="9"/>
  <c r="M1277" i="17" s="1"/>
  <c r="BB1278" i="9"/>
  <c r="O1277" i="17" s="1"/>
  <c r="AW1278" i="9"/>
  <c r="BA1278" i="9"/>
  <c r="N1277" i="17" s="1"/>
  <c r="AZ1278" i="9"/>
  <c r="AV1278" i="9"/>
  <c r="AY1274" i="9"/>
  <c r="BC1274" i="9"/>
  <c r="AX1274" i="9"/>
  <c r="M1273" i="17" s="1"/>
  <c r="BB1274" i="9"/>
  <c r="O1273" i="17" s="1"/>
  <c r="AW1274" i="9"/>
  <c r="BA1274" i="9"/>
  <c r="N1273" i="17" s="1"/>
  <c r="AZ1274" i="9"/>
  <c r="AV1274" i="9"/>
  <c r="AY1270" i="9"/>
  <c r="BC1270" i="9"/>
  <c r="AX1270" i="9"/>
  <c r="M1269" i="17" s="1"/>
  <c r="BB1270" i="9"/>
  <c r="O1269" i="17" s="1"/>
  <c r="AW1270" i="9"/>
  <c r="BA1270" i="9"/>
  <c r="N1269" i="17" s="1"/>
  <c r="AZ1270" i="9"/>
  <c r="AV1270" i="9"/>
  <c r="AY1266" i="9"/>
  <c r="BC1266" i="9"/>
  <c r="AX1266" i="9"/>
  <c r="M1265" i="17" s="1"/>
  <c r="BB1266" i="9"/>
  <c r="O1265" i="17" s="1"/>
  <c r="AW1266" i="9"/>
  <c r="BA1266" i="9"/>
  <c r="N1265" i="17" s="1"/>
  <c r="AZ1266" i="9"/>
  <c r="AV1266" i="9"/>
  <c r="AY1262" i="9"/>
  <c r="BC1262" i="9"/>
  <c r="AX1262" i="9"/>
  <c r="M1261" i="17" s="1"/>
  <c r="BB1262" i="9"/>
  <c r="O1261" i="17" s="1"/>
  <c r="AW1262" i="9"/>
  <c r="BA1262" i="9"/>
  <c r="N1261" i="17" s="1"/>
  <c r="AZ1262" i="9"/>
  <c r="AV1262" i="9"/>
  <c r="AY1258" i="9"/>
  <c r="BC1258" i="9"/>
  <c r="AX1258" i="9"/>
  <c r="M1257" i="17" s="1"/>
  <c r="BB1258" i="9"/>
  <c r="O1257" i="17" s="1"/>
  <c r="AW1258" i="9"/>
  <c r="BA1258" i="9"/>
  <c r="N1257" i="17" s="1"/>
  <c r="AZ1258" i="9"/>
  <c r="AV1258" i="9"/>
  <c r="AY1254" i="9"/>
  <c r="BC1254" i="9"/>
  <c r="AX1254" i="9"/>
  <c r="M1253" i="17" s="1"/>
  <c r="BB1254" i="9"/>
  <c r="O1253" i="17" s="1"/>
  <c r="AW1254" i="9"/>
  <c r="BA1254" i="9"/>
  <c r="N1253" i="17" s="1"/>
  <c r="AZ1254" i="9"/>
  <c r="AV1254" i="9"/>
  <c r="AY1250" i="9"/>
  <c r="BC1250" i="9"/>
  <c r="AX1250" i="9"/>
  <c r="M1249" i="17" s="1"/>
  <c r="BB1250" i="9"/>
  <c r="O1249" i="17" s="1"/>
  <c r="AW1250" i="9"/>
  <c r="BA1250" i="9"/>
  <c r="N1249" i="17" s="1"/>
  <c r="AZ1250" i="9"/>
  <c r="AV1250" i="9"/>
  <c r="AY1246" i="9"/>
  <c r="BC1246" i="9"/>
  <c r="AX1246" i="9"/>
  <c r="M1245" i="17" s="1"/>
  <c r="BB1246" i="9"/>
  <c r="O1245" i="17" s="1"/>
  <c r="AW1246" i="9"/>
  <c r="BA1246" i="9"/>
  <c r="N1245" i="17" s="1"/>
  <c r="AZ1246" i="9"/>
  <c r="AV1246" i="9"/>
  <c r="AY1242" i="9"/>
  <c r="BC1242" i="9"/>
  <c r="AX1242" i="9"/>
  <c r="M1241" i="17" s="1"/>
  <c r="BB1242" i="9"/>
  <c r="O1241" i="17" s="1"/>
  <c r="AW1242" i="9"/>
  <c r="BA1242" i="9"/>
  <c r="N1241" i="17" s="1"/>
  <c r="AZ1242" i="9"/>
  <c r="AV1242" i="9"/>
  <c r="AY1238" i="9"/>
  <c r="BC1238" i="9"/>
  <c r="AX1238" i="9"/>
  <c r="M1237" i="17" s="1"/>
  <c r="BB1238" i="9"/>
  <c r="O1237" i="17" s="1"/>
  <c r="AW1238" i="9"/>
  <c r="BA1238" i="9"/>
  <c r="N1237" i="17" s="1"/>
  <c r="AZ1238" i="9"/>
  <c r="AV1238" i="9"/>
  <c r="AY1234" i="9"/>
  <c r="BC1234" i="9"/>
  <c r="AZ1234" i="9"/>
  <c r="AX1234" i="9"/>
  <c r="M1233" i="17" s="1"/>
  <c r="AW1234" i="9"/>
  <c r="BB1234" i="9"/>
  <c r="O1233" i="17" s="1"/>
  <c r="BA1234" i="9"/>
  <c r="N1233" i="17" s="1"/>
  <c r="AV1234" i="9"/>
  <c r="AW1230" i="9"/>
  <c r="BA1230" i="9"/>
  <c r="N1229" i="17" s="1"/>
  <c r="AV1230" i="9"/>
  <c r="AZ1230" i="9"/>
  <c r="AY1230" i="9"/>
  <c r="BC1230" i="9"/>
  <c r="BB1230" i="9"/>
  <c r="O1229" i="17" s="1"/>
  <c r="AX1230" i="9"/>
  <c r="M1229" i="17" s="1"/>
  <c r="AW1226" i="9"/>
  <c r="BA1226" i="9"/>
  <c r="N1225" i="17" s="1"/>
  <c r="AV1226" i="9"/>
  <c r="AZ1226" i="9"/>
  <c r="AY1226" i="9"/>
  <c r="BC1226" i="9"/>
  <c r="BB1226" i="9"/>
  <c r="O1225" i="17" s="1"/>
  <c r="AX1226" i="9"/>
  <c r="M1225" i="17" s="1"/>
  <c r="AW1222" i="9"/>
  <c r="BA1222" i="9"/>
  <c r="N1221" i="17" s="1"/>
  <c r="AV1222" i="9"/>
  <c r="AZ1222" i="9"/>
  <c r="AY1222" i="9"/>
  <c r="BC1222" i="9"/>
  <c r="BB1222" i="9"/>
  <c r="O1221" i="17" s="1"/>
  <c r="AX1222" i="9"/>
  <c r="M1221" i="17" s="1"/>
  <c r="AW1218" i="9"/>
  <c r="BA1218" i="9"/>
  <c r="N1217" i="17" s="1"/>
  <c r="AV1218" i="9"/>
  <c r="AZ1218" i="9"/>
  <c r="AY1218" i="9"/>
  <c r="BC1218" i="9"/>
  <c r="BB1218" i="9"/>
  <c r="O1217" i="17" s="1"/>
  <c r="AX1218" i="9"/>
  <c r="M1217" i="17" s="1"/>
  <c r="AW1214" i="9"/>
  <c r="BA1214" i="9"/>
  <c r="N1213" i="17" s="1"/>
  <c r="AV1214" i="9"/>
  <c r="AZ1214" i="9"/>
  <c r="AY1214" i="9"/>
  <c r="BC1214" i="9"/>
  <c r="BB1214" i="9"/>
  <c r="O1213" i="17" s="1"/>
  <c r="AX1214" i="9"/>
  <c r="M1213" i="17" s="1"/>
  <c r="AW1210" i="9"/>
  <c r="BA1210" i="9"/>
  <c r="N1209" i="17" s="1"/>
  <c r="AV1210" i="9"/>
  <c r="AZ1210" i="9"/>
  <c r="AY1210" i="9"/>
  <c r="BC1210" i="9"/>
  <c r="BB1210" i="9"/>
  <c r="O1209" i="17" s="1"/>
  <c r="AX1210" i="9"/>
  <c r="M1209" i="17" s="1"/>
  <c r="AW1206" i="9"/>
  <c r="BA1206" i="9"/>
  <c r="N1205" i="17" s="1"/>
  <c r="AV1206" i="9"/>
  <c r="AZ1206" i="9"/>
  <c r="AY1206" i="9"/>
  <c r="BC1206" i="9"/>
  <c r="BB1206" i="9"/>
  <c r="O1205" i="17" s="1"/>
  <c r="AX1206" i="9"/>
  <c r="M1205" i="17" s="1"/>
  <c r="AW1202" i="9"/>
  <c r="BA1202" i="9"/>
  <c r="N1201" i="17" s="1"/>
  <c r="AV1202" i="9"/>
  <c r="AZ1202" i="9"/>
  <c r="AY1202" i="9"/>
  <c r="BC1202" i="9"/>
  <c r="BB1202" i="9"/>
  <c r="O1201" i="17" s="1"/>
  <c r="AX1202" i="9"/>
  <c r="M1201" i="17" s="1"/>
  <c r="AW1197" i="9"/>
  <c r="BA1197" i="9"/>
  <c r="N1196" i="17" s="1"/>
  <c r="AV1197" i="9"/>
  <c r="AZ1197" i="9"/>
  <c r="AY1197" i="9"/>
  <c r="BC1197" i="9"/>
  <c r="BB1197" i="9"/>
  <c r="O1196" i="17" s="1"/>
  <c r="AX1197" i="9"/>
  <c r="M1196" i="17" s="1"/>
  <c r="AW1193" i="9"/>
  <c r="BA1193" i="9"/>
  <c r="N1192" i="17" s="1"/>
  <c r="AV1193" i="9"/>
  <c r="AZ1193" i="9"/>
  <c r="AY1193" i="9"/>
  <c r="BC1193" i="9"/>
  <c r="BB1193" i="9"/>
  <c r="O1192" i="17" s="1"/>
  <c r="AX1193" i="9"/>
  <c r="M1192" i="17" s="1"/>
  <c r="AW1189" i="9"/>
  <c r="BA1189" i="9"/>
  <c r="N1188" i="17" s="1"/>
  <c r="AV1189" i="9"/>
  <c r="AZ1189" i="9"/>
  <c r="AY1189" i="9"/>
  <c r="BC1189" i="9"/>
  <c r="BB1189" i="9"/>
  <c r="O1188" i="17" s="1"/>
  <c r="AX1189" i="9"/>
  <c r="M1188" i="17" s="1"/>
  <c r="AW1185" i="9"/>
  <c r="BA1185" i="9"/>
  <c r="N1184" i="17" s="1"/>
  <c r="AV1185" i="9"/>
  <c r="AZ1185" i="9"/>
  <c r="AY1185" i="9"/>
  <c r="BC1185" i="9"/>
  <c r="BB1185" i="9"/>
  <c r="O1184" i="17" s="1"/>
  <c r="AX1185" i="9"/>
  <c r="M1184" i="17" s="1"/>
  <c r="AW1181" i="9"/>
  <c r="BA1181" i="9"/>
  <c r="N1180" i="17" s="1"/>
  <c r="AV1181" i="9"/>
  <c r="AZ1181" i="9"/>
  <c r="AY1181" i="9"/>
  <c r="BC1181" i="9"/>
  <c r="BB1181" i="9"/>
  <c r="O1180" i="17" s="1"/>
  <c r="AX1181" i="9"/>
  <c r="M1180" i="17" s="1"/>
  <c r="AW1177" i="9"/>
  <c r="BA1177" i="9"/>
  <c r="N1176" i="17" s="1"/>
  <c r="AV1177" i="9"/>
  <c r="AZ1177" i="9"/>
  <c r="AY1177" i="9"/>
  <c r="BC1177" i="9"/>
  <c r="BB1177" i="9"/>
  <c r="O1176" i="17" s="1"/>
  <c r="AX1177" i="9"/>
  <c r="M1176" i="17" s="1"/>
  <c r="AW1173" i="9"/>
  <c r="BA1173" i="9"/>
  <c r="N1172" i="17" s="1"/>
  <c r="AV1173" i="9"/>
  <c r="AZ1173" i="9"/>
  <c r="AY1173" i="9"/>
  <c r="BC1173" i="9"/>
  <c r="BB1173" i="9"/>
  <c r="O1172" i="17" s="1"/>
  <c r="AX1173" i="9"/>
  <c r="M1172" i="17" s="1"/>
  <c r="AW1169" i="9"/>
  <c r="BA1169" i="9"/>
  <c r="N1168" i="17" s="1"/>
  <c r="AV1169" i="9"/>
  <c r="AZ1169" i="9"/>
  <c r="AY1169" i="9"/>
  <c r="BC1169" i="9"/>
  <c r="BB1169" i="9"/>
  <c r="O1168" i="17" s="1"/>
  <c r="AX1169" i="9"/>
  <c r="M1168" i="17" s="1"/>
  <c r="AW1165" i="9"/>
  <c r="BA1165" i="9"/>
  <c r="N1164" i="17" s="1"/>
  <c r="AV1165" i="9"/>
  <c r="AZ1165" i="9"/>
  <c r="AY1165" i="9"/>
  <c r="BC1165" i="9"/>
  <c r="BB1165" i="9"/>
  <c r="O1164" i="17" s="1"/>
  <c r="AX1165" i="9"/>
  <c r="M1164" i="17" s="1"/>
  <c r="AW1161" i="9"/>
  <c r="BA1161" i="9"/>
  <c r="N1160" i="17" s="1"/>
  <c r="AV1161" i="9"/>
  <c r="AZ1161" i="9"/>
  <c r="AY1161" i="9"/>
  <c r="BC1161" i="9"/>
  <c r="BB1161" i="9"/>
  <c r="O1160" i="17" s="1"/>
  <c r="AX1161" i="9"/>
  <c r="M1160" i="17" s="1"/>
  <c r="AW1157" i="9"/>
  <c r="BA1157" i="9"/>
  <c r="N1156" i="17" s="1"/>
  <c r="AV1157" i="9"/>
  <c r="AZ1157" i="9"/>
  <c r="AY1157" i="9"/>
  <c r="BC1157" i="9"/>
  <c r="BB1157" i="9"/>
  <c r="O1156" i="17" s="1"/>
  <c r="AX1157" i="9"/>
  <c r="M1156" i="17" s="1"/>
  <c r="AW1153" i="9"/>
  <c r="BA1153" i="9"/>
  <c r="N1152" i="17" s="1"/>
  <c r="AV1153" i="9"/>
  <c r="AZ1153" i="9"/>
  <c r="AY1153" i="9"/>
  <c r="BC1153" i="9"/>
  <c r="BB1153" i="9"/>
  <c r="O1152" i="17" s="1"/>
  <c r="AX1153" i="9"/>
  <c r="M1152" i="17" s="1"/>
  <c r="AW1149" i="9"/>
  <c r="BA1149" i="9"/>
  <c r="N1148" i="17" s="1"/>
  <c r="AV1149" i="9"/>
  <c r="AZ1149" i="9"/>
  <c r="AY1149" i="9"/>
  <c r="BC1149" i="9"/>
  <c r="BB1149" i="9"/>
  <c r="O1148" i="17" s="1"/>
  <c r="AX1149" i="9"/>
  <c r="M1148" i="17" s="1"/>
  <c r="AW1145" i="9"/>
  <c r="BA1145" i="9"/>
  <c r="N1144" i="17" s="1"/>
  <c r="AV1145" i="9"/>
  <c r="AZ1145" i="9"/>
  <c r="AY1145" i="9"/>
  <c r="BC1145" i="9"/>
  <c r="BB1145" i="9"/>
  <c r="O1144" i="17" s="1"/>
  <c r="AX1145" i="9"/>
  <c r="M1144" i="17" s="1"/>
  <c r="AW1141" i="9"/>
  <c r="BA1141" i="9"/>
  <c r="N1140" i="17" s="1"/>
  <c r="AV1141" i="9"/>
  <c r="AZ1141" i="9"/>
  <c r="AY1141" i="9"/>
  <c r="BC1141" i="9"/>
  <c r="BB1141" i="9"/>
  <c r="O1140" i="17" s="1"/>
  <c r="AX1141" i="9"/>
  <c r="M1140" i="17" s="1"/>
  <c r="AW1137" i="9"/>
  <c r="BA1137" i="9"/>
  <c r="N1136" i="17" s="1"/>
  <c r="AV1137" i="9"/>
  <c r="AZ1137" i="9"/>
  <c r="AY1137" i="9"/>
  <c r="BC1137" i="9"/>
  <c r="BB1137" i="9"/>
  <c r="O1136" i="17" s="1"/>
  <c r="AX1137" i="9"/>
  <c r="M1136" i="17" s="1"/>
  <c r="AW1133" i="9"/>
  <c r="BA1133" i="9"/>
  <c r="N1132" i="17" s="1"/>
  <c r="AV1133" i="9"/>
  <c r="AZ1133" i="9"/>
  <c r="AY1133" i="9"/>
  <c r="BC1133" i="9"/>
  <c r="BB1133" i="9"/>
  <c r="O1132" i="17" s="1"/>
  <c r="AX1133" i="9"/>
  <c r="M1132" i="17" s="1"/>
  <c r="AW1129" i="9"/>
  <c r="BA1129" i="9"/>
  <c r="N1128" i="17" s="1"/>
  <c r="AV1129" i="9"/>
  <c r="AZ1129" i="9"/>
  <c r="AY1129" i="9"/>
  <c r="BC1129" i="9"/>
  <c r="BB1129" i="9"/>
  <c r="O1128" i="17" s="1"/>
  <c r="AX1129" i="9"/>
  <c r="M1128" i="17" s="1"/>
  <c r="AW1125" i="9"/>
  <c r="BA1125" i="9"/>
  <c r="N1124" i="17" s="1"/>
  <c r="AV1125" i="9"/>
  <c r="AZ1125" i="9"/>
  <c r="AY1125" i="9"/>
  <c r="BC1125" i="9"/>
  <c r="BB1125" i="9"/>
  <c r="O1124" i="17" s="1"/>
  <c r="AX1125" i="9"/>
  <c r="M1124" i="17" s="1"/>
  <c r="AW1121" i="9"/>
  <c r="BA1121" i="9"/>
  <c r="N1120" i="17" s="1"/>
  <c r="AV1121" i="9"/>
  <c r="AZ1121" i="9"/>
  <c r="AY1121" i="9"/>
  <c r="BC1121" i="9"/>
  <c r="BB1121" i="9"/>
  <c r="O1120" i="17" s="1"/>
  <c r="AX1121" i="9"/>
  <c r="M1120" i="17" s="1"/>
  <c r="AW1117" i="9"/>
  <c r="BA1117" i="9"/>
  <c r="N1116" i="17" s="1"/>
  <c r="AV1117" i="9"/>
  <c r="AZ1117" i="9"/>
  <c r="AY1117" i="9"/>
  <c r="BC1117" i="9"/>
  <c r="BB1117" i="9"/>
  <c r="O1116" i="17" s="1"/>
  <c r="AX1117" i="9"/>
  <c r="M1116" i="17" s="1"/>
  <c r="AW1113" i="9"/>
  <c r="BA1113" i="9"/>
  <c r="N1112" i="17" s="1"/>
  <c r="AV1113" i="9"/>
  <c r="AZ1113" i="9"/>
  <c r="AY1113" i="9"/>
  <c r="BC1113" i="9"/>
  <c r="BB1113" i="9"/>
  <c r="O1112" i="17" s="1"/>
  <c r="AX1113" i="9"/>
  <c r="M1112" i="17" s="1"/>
  <c r="AW1109" i="9"/>
  <c r="BA1109" i="9"/>
  <c r="N1108" i="17" s="1"/>
  <c r="AV1109" i="9"/>
  <c r="AZ1109" i="9"/>
  <c r="AY1109" i="9"/>
  <c r="BC1109" i="9"/>
  <c r="BB1109" i="9"/>
  <c r="O1108" i="17" s="1"/>
  <c r="AX1109" i="9"/>
  <c r="M1108" i="17" s="1"/>
  <c r="AW1105" i="9"/>
  <c r="BA1105" i="9"/>
  <c r="N1104" i="17" s="1"/>
  <c r="AV1105" i="9"/>
  <c r="AZ1105" i="9"/>
  <c r="AY1105" i="9"/>
  <c r="BC1105" i="9"/>
  <c r="BB1105" i="9"/>
  <c r="O1104" i="17" s="1"/>
  <c r="AX1105" i="9"/>
  <c r="M1104" i="17" s="1"/>
  <c r="AW1101" i="9"/>
  <c r="BA1101" i="9"/>
  <c r="N1100" i="17" s="1"/>
  <c r="AV1101" i="9"/>
  <c r="AZ1101" i="9"/>
  <c r="AY1101" i="9"/>
  <c r="BC1101" i="9"/>
  <c r="BB1101" i="9"/>
  <c r="O1100" i="17" s="1"/>
  <c r="AX1101" i="9"/>
  <c r="M1100" i="17" s="1"/>
  <c r="AW1096" i="9"/>
  <c r="BA1096" i="9"/>
  <c r="N1095" i="17" s="1"/>
  <c r="AV1096" i="9"/>
  <c r="AZ1096" i="9"/>
  <c r="AY1096" i="9"/>
  <c r="BC1096" i="9"/>
  <c r="BB1096" i="9"/>
  <c r="O1095" i="17" s="1"/>
  <c r="AX1096" i="9"/>
  <c r="M1095" i="17" s="1"/>
  <c r="AW1092" i="9"/>
  <c r="BA1092" i="9"/>
  <c r="N1091" i="17" s="1"/>
  <c r="AV1092" i="9"/>
  <c r="AZ1092" i="9"/>
  <c r="AY1092" i="9"/>
  <c r="BC1092" i="9"/>
  <c r="BB1092" i="9"/>
  <c r="O1091" i="17" s="1"/>
  <c r="AX1092" i="9"/>
  <c r="M1091" i="17" s="1"/>
  <c r="AW1088" i="9"/>
  <c r="BA1088" i="9"/>
  <c r="N1087" i="17" s="1"/>
  <c r="AV1088" i="9"/>
  <c r="AZ1088" i="9"/>
  <c r="AY1088" i="9"/>
  <c r="BC1088" i="9"/>
  <c r="BB1088" i="9"/>
  <c r="O1087" i="17" s="1"/>
  <c r="AX1088" i="9"/>
  <c r="M1087" i="17" s="1"/>
  <c r="AW1084" i="9"/>
  <c r="BA1084" i="9"/>
  <c r="N1083" i="17" s="1"/>
  <c r="AV1084" i="9"/>
  <c r="AZ1084" i="9"/>
  <c r="AY1084" i="9"/>
  <c r="BC1084" i="9"/>
  <c r="BB1084" i="9"/>
  <c r="O1083" i="17" s="1"/>
  <c r="AX1084" i="9"/>
  <c r="M1083" i="17" s="1"/>
  <c r="AW1080" i="9"/>
  <c r="BA1080" i="9"/>
  <c r="N1079" i="17" s="1"/>
  <c r="AV1080" i="9"/>
  <c r="AZ1080" i="9"/>
  <c r="AY1080" i="9"/>
  <c r="BC1080" i="9"/>
  <c r="BB1080" i="9"/>
  <c r="O1079" i="17" s="1"/>
  <c r="AX1080" i="9"/>
  <c r="M1079" i="17" s="1"/>
  <c r="AW1076" i="9"/>
  <c r="BA1076" i="9"/>
  <c r="N1075" i="17" s="1"/>
  <c r="AV1076" i="9"/>
  <c r="AZ1076" i="9"/>
  <c r="AY1076" i="9"/>
  <c r="BC1076" i="9"/>
  <c r="BB1076" i="9"/>
  <c r="O1075" i="17" s="1"/>
  <c r="AX1076" i="9"/>
  <c r="M1075" i="17" s="1"/>
  <c r="AW1072" i="9"/>
  <c r="BA1072" i="9"/>
  <c r="N1071" i="17" s="1"/>
  <c r="AV1072" i="9"/>
  <c r="AZ1072" i="9"/>
  <c r="AY1072" i="9"/>
  <c r="BC1072" i="9"/>
  <c r="BB1072" i="9"/>
  <c r="O1071" i="17" s="1"/>
  <c r="AX1072" i="9"/>
  <c r="M1071" i="17" s="1"/>
  <c r="AW1068" i="9"/>
  <c r="BA1068" i="9"/>
  <c r="N1067" i="17" s="1"/>
  <c r="AV1068" i="9"/>
  <c r="AZ1068" i="9"/>
  <c r="AY1068" i="9"/>
  <c r="BC1068" i="9"/>
  <c r="BB1068" i="9"/>
  <c r="O1067" i="17" s="1"/>
  <c r="AX1068" i="9"/>
  <c r="M1067" i="17" s="1"/>
  <c r="AW1064" i="9"/>
  <c r="BA1064" i="9"/>
  <c r="N1063" i="17" s="1"/>
  <c r="AV1064" i="9"/>
  <c r="AZ1064" i="9"/>
  <c r="AY1064" i="9"/>
  <c r="BC1064" i="9"/>
  <c r="BB1064" i="9"/>
  <c r="O1063" i="17" s="1"/>
  <c r="AX1064" i="9"/>
  <c r="M1063" i="17" s="1"/>
  <c r="AW1060" i="9"/>
  <c r="BA1060" i="9"/>
  <c r="N1059" i="17" s="1"/>
  <c r="AV1060" i="9"/>
  <c r="AZ1060" i="9"/>
  <c r="AY1060" i="9"/>
  <c r="BC1060" i="9"/>
  <c r="BB1060" i="9"/>
  <c r="O1059" i="17" s="1"/>
  <c r="AX1060" i="9"/>
  <c r="M1059" i="17" s="1"/>
  <c r="AW1056" i="9"/>
  <c r="BA1056" i="9"/>
  <c r="N1055" i="17" s="1"/>
  <c r="AV1056" i="9"/>
  <c r="AZ1056" i="9"/>
  <c r="AY1056" i="9"/>
  <c r="BC1056" i="9"/>
  <c r="BB1056" i="9"/>
  <c r="O1055" i="17" s="1"/>
  <c r="AX1056" i="9"/>
  <c r="M1055" i="17" s="1"/>
  <c r="AY2689" i="9"/>
  <c r="BC2689" i="9"/>
  <c r="AX2689" i="9"/>
  <c r="M2688" i="17" s="1"/>
  <c r="BB2689" i="9"/>
  <c r="O2688" i="17" s="1"/>
  <c r="AW2689" i="9"/>
  <c r="BA2689" i="9"/>
  <c r="N2688" i="17" s="1"/>
  <c r="AV2689" i="9"/>
  <c r="AZ2689" i="9"/>
  <c r="AY2685" i="9"/>
  <c r="BC2685" i="9"/>
  <c r="AX2685" i="9"/>
  <c r="M2684" i="17" s="1"/>
  <c r="BB2685" i="9"/>
  <c r="O2684" i="17" s="1"/>
  <c r="AW2685" i="9"/>
  <c r="BA2685" i="9"/>
  <c r="N2684" i="17" s="1"/>
  <c r="AV2685" i="9"/>
  <c r="AZ2685" i="9"/>
  <c r="AY2681" i="9"/>
  <c r="BC2681" i="9"/>
  <c r="AX2681" i="9"/>
  <c r="M2680" i="17" s="1"/>
  <c r="BB2681" i="9"/>
  <c r="O2680" i="17" s="1"/>
  <c r="AW2681" i="9"/>
  <c r="BA2681" i="9"/>
  <c r="N2680" i="17" s="1"/>
  <c r="AV2681" i="9"/>
  <c r="AZ2681" i="9"/>
  <c r="AY2677" i="9"/>
  <c r="BC2677" i="9"/>
  <c r="AX2677" i="9"/>
  <c r="M2676" i="17" s="1"/>
  <c r="BB2677" i="9"/>
  <c r="O2676" i="17" s="1"/>
  <c r="AW2677" i="9"/>
  <c r="BA2677" i="9"/>
  <c r="N2676" i="17" s="1"/>
  <c r="AV2677" i="9"/>
  <c r="AZ2677" i="9"/>
  <c r="AY2673" i="9"/>
  <c r="BC2673" i="9"/>
  <c r="AX2673" i="9"/>
  <c r="M2672" i="17" s="1"/>
  <c r="BB2673" i="9"/>
  <c r="O2672" i="17" s="1"/>
  <c r="AW2673" i="9"/>
  <c r="BA2673" i="9"/>
  <c r="N2672" i="17" s="1"/>
  <c r="AV2673" i="9"/>
  <c r="AZ2673" i="9"/>
  <c r="AY2669" i="9"/>
  <c r="BC2669" i="9"/>
  <c r="AX2669" i="9"/>
  <c r="M2668" i="17" s="1"/>
  <c r="BB2669" i="9"/>
  <c r="O2668" i="17" s="1"/>
  <c r="AW2669" i="9"/>
  <c r="BA2669" i="9"/>
  <c r="N2668" i="17" s="1"/>
  <c r="AV2669" i="9"/>
  <c r="AZ2669" i="9"/>
  <c r="AY2665" i="9"/>
  <c r="BC2665" i="9"/>
  <c r="AX2665" i="9"/>
  <c r="M2664" i="17" s="1"/>
  <c r="BB2665" i="9"/>
  <c r="O2664" i="17" s="1"/>
  <c r="AW2665" i="9"/>
  <c r="BA2665" i="9"/>
  <c r="N2664" i="17" s="1"/>
  <c r="AV2665" i="9"/>
  <c r="AZ2665" i="9"/>
  <c r="AY2661" i="9"/>
  <c r="BC2661" i="9"/>
  <c r="AX2661" i="9"/>
  <c r="M2660" i="17" s="1"/>
  <c r="BB2661" i="9"/>
  <c r="O2660" i="17" s="1"/>
  <c r="AW2661" i="9"/>
  <c r="BA2661" i="9"/>
  <c r="N2660" i="17" s="1"/>
  <c r="AV2661" i="9"/>
  <c r="AZ2661" i="9"/>
  <c r="AY2657" i="9"/>
  <c r="BC2657" i="9"/>
  <c r="AX2657" i="9"/>
  <c r="M2656" i="17" s="1"/>
  <c r="BB2657" i="9"/>
  <c r="O2656" i="17" s="1"/>
  <c r="AW2657" i="9"/>
  <c r="BA2657" i="9"/>
  <c r="N2656" i="17" s="1"/>
  <c r="AV2657" i="9"/>
  <c r="AZ2657" i="9"/>
  <c r="AY2653" i="9"/>
  <c r="BC2653" i="9"/>
  <c r="AX2653" i="9"/>
  <c r="M2652" i="17" s="1"/>
  <c r="BB2653" i="9"/>
  <c r="O2652" i="17" s="1"/>
  <c r="AW2653" i="9"/>
  <c r="BA2653" i="9"/>
  <c r="N2652" i="17" s="1"/>
  <c r="AV2653" i="9"/>
  <c r="AZ2653" i="9"/>
  <c r="AY2649" i="9"/>
  <c r="BC2649" i="9"/>
  <c r="AX2649" i="9"/>
  <c r="M2648" i="17" s="1"/>
  <c r="BB2649" i="9"/>
  <c r="O2648" i="17" s="1"/>
  <c r="AW2649" i="9"/>
  <c r="BA2649" i="9"/>
  <c r="N2648" i="17" s="1"/>
  <c r="AV2649" i="9"/>
  <c r="AZ2649" i="9"/>
  <c r="AY2645" i="9"/>
  <c r="BC2645" i="9"/>
  <c r="AX2645" i="9"/>
  <c r="M2644" i="17" s="1"/>
  <c r="BB2645" i="9"/>
  <c r="O2644" i="17" s="1"/>
  <c r="AW2645" i="9"/>
  <c r="BA2645" i="9"/>
  <c r="N2644" i="17" s="1"/>
  <c r="AV2645" i="9"/>
  <c r="AZ2645" i="9"/>
  <c r="AY2641" i="9"/>
  <c r="BC2641" i="9"/>
  <c r="AX2641" i="9"/>
  <c r="M2640" i="17" s="1"/>
  <c r="BB2641" i="9"/>
  <c r="O2640" i="17" s="1"/>
  <c r="AW2641" i="9"/>
  <c r="BA2641" i="9"/>
  <c r="N2640" i="17" s="1"/>
  <c r="AV2641" i="9"/>
  <c r="AZ2641" i="9"/>
  <c r="AY2637" i="9"/>
  <c r="BC2637" i="9"/>
  <c r="AX2637" i="9"/>
  <c r="M2636" i="17" s="1"/>
  <c r="BB2637" i="9"/>
  <c r="O2636" i="17" s="1"/>
  <c r="AW2637" i="9"/>
  <c r="BA2637" i="9"/>
  <c r="N2636" i="17" s="1"/>
  <c r="AV2637" i="9"/>
  <c r="AZ2637" i="9"/>
  <c r="AY2633" i="9"/>
  <c r="BC2633" i="9"/>
  <c r="AX2633" i="9"/>
  <c r="M2632" i="17" s="1"/>
  <c r="BB2633" i="9"/>
  <c r="O2632" i="17" s="1"/>
  <c r="AW2633" i="9"/>
  <c r="BA2633" i="9"/>
  <c r="N2632" i="17" s="1"/>
  <c r="AV2633" i="9"/>
  <c r="AZ2633" i="9"/>
  <c r="AY2629" i="9"/>
  <c r="BC2629" i="9"/>
  <c r="AX2629" i="9"/>
  <c r="M2628" i="17" s="1"/>
  <c r="BB2629" i="9"/>
  <c r="O2628" i="17" s="1"/>
  <c r="AW2629" i="9"/>
  <c r="BA2629" i="9"/>
  <c r="N2628" i="17" s="1"/>
  <c r="AV2629" i="9"/>
  <c r="AZ2629" i="9"/>
  <c r="AY2625" i="9"/>
  <c r="BC2625" i="9"/>
  <c r="AX2625" i="9"/>
  <c r="M2624" i="17" s="1"/>
  <c r="BB2625" i="9"/>
  <c r="O2624" i="17" s="1"/>
  <c r="AW2625" i="9"/>
  <c r="BA2625" i="9"/>
  <c r="N2624" i="17" s="1"/>
  <c r="AV2625" i="9"/>
  <c r="AZ2625" i="9"/>
  <c r="AY2621" i="9"/>
  <c r="BC2621" i="9"/>
  <c r="AX2621" i="9"/>
  <c r="M2620" i="17" s="1"/>
  <c r="BB2621" i="9"/>
  <c r="O2620" i="17" s="1"/>
  <c r="AW2621" i="9"/>
  <c r="BA2621" i="9"/>
  <c r="N2620" i="17" s="1"/>
  <c r="AV2621" i="9"/>
  <c r="AZ2621" i="9"/>
  <c r="AY2617" i="9"/>
  <c r="BC2617" i="9"/>
  <c r="AX2617" i="9"/>
  <c r="M2616" i="17" s="1"/>
  <c r="BB2617" i="9"/>
  <c r="O2616" i="17" s="1"/>
  <c r="AW2617" i="9"/>
  <c r="BA2617" i="9"/>
  <c r="N2616" i="17" s="1"/>
  <c r="AV2617" i="9"/>
  <c r="AZ2617" i="9"/>
  <c r="AY2613" i="9"/>
  <c r="BC2613" i="9"/>
  <c r="AX2613" i="9"/>
  <c r="M2612" i="17" s="1"/>
  <c r="BB2613" i="9"/>
  <c r="O2612" i="17" s="1"/>
  <c r="AW2613" i="9"/>
  <c r="BA2613" i="9"/>
  <c r="N2612" i="17" s="1"/>
  <c r="AV2613" i="9"/>
  <c r="AZ2613" i="9"/>
  <c r="AY2609" i="9"/>
  <c r="BC2609" i="9"/>
  <c r="AX2609" i="9"/>
  <c r="M2608" i="17" s="1"/>
  <c r="BB2609" i="9"/>
  <c r="O2608" i="17" s="1"/>
  <c r="AW2609" i="9"/>
  <c r="BA2609" i="9"/>
  <c r="N2608" i="17" s="1"/>
  <c r="AV2609" i="9"/>
  <c r="AZ2609" i="9"/>
  <c r="AW1052" i="9"/>
  <c r="BA1052" i="9"/>
  <c r="N1051" i="17" s="1"/>
  <c r="AV1052" i="9"/>
  <c r="AZ1052" i="9"/>
  <c r="AY1052" i="9"/>
  <c r="BC1052" i="9"/>
  <c r="BB1052" i="9"/>
  <c r="O1051" i="17" s="1"/>
  <c r="AX1052" i="9"/>
  <c r="M1051" i="17" s="1"/>
  <c r="AW1048" i="9"/>
  <c r="BA1048" i="9"/>
  <c r="N1047" i="17" s="1"/>
  <c r="AV1048" i="9"/>
  <c r="AZ1048" i="9"/>
  <c r="AY1048" i="9"/>
  <c r="BC1048" i="9"/>
  <c r="BB1048" i="9"/>
  <c r="O1047" i="17" s="1"/>
  <c r="AX1048" i="9"/>
  <c r="M1047" i="17" s="1"/>
  <c r="AW1044" i="9"/>
  <c r="BA1044" i="9"/>
  <c r="N1043" i="17" s="1"/>
  <c r="AV1044" i="9"/>
  <c r="AZ1044" i="9"/>
  <c r="AY1044" i="9"/>
  <c r="BC1044" i="9"/>
  <c r="BB1044" i="9"/>
  <c r="O1043" i="17" s="1"/>
  <c r="AX1044" i="9"/>
  <c r="M1043" i="17" s="1"/>
  <c r="AW1040" i="9"/>
  <c r="BA1040" i="9"/>
  <c r="N1039" i="17" s="1"/>
  <c r="AV1040" i="9"/>
  <c r="AZ1040" i="9"/>
  <c r="AY1040" i="9"/>
  <c r="BC1040" i="9"/>
  <c r="BB1040" i="9"/>
  <c r="O1039" i="17" s="1"/>
  <c r="AX1040" i="9"/>
  <c r="M1039" i="17" s="1"/>
  <c r="AW1036" i="9"/>
  <c r="BA1036" i="9"/>
  <c r="N1035" i="17" s="1"/>
  <c r="AV1036" i="9"/>
  <c r="AZ1036" i="9"/>
  <c r="AY1036" i="9"/>
  <c r="BC1036" i="9"/>
  <c r="BB1036" i="9"/>
  <c r="O1035" i="17" s="1"/>
  <c r="AX1036" i="9"/>
  <c r="M1035" i="17" s="1"/>
  <c r="AW1032" i="9"/>
  <c r="BA1032" i="9"/>
  <c r="N1031" i="17" s="1"/>
  <c r="AV1032" i="9"/>
  <c r="AZ1032" i="9"/>
  <c r="AY1032" i="9"/>
  <c r="BC1032" i="9"/>
  <c r="BB1032" i="9"/>
  <c r="O1031" i="17" s="1"/>
  <c r="AX1032" i="9"/>
  <c r="M1031" i="17" s="1"/>
  <c r="AW1028" i="9"/>
  <c r="BA1028" i="9"/>
  <c r="N1027" i="17" s="1"/>
  <c r="AV1028" i="9"/>
  <c r="AZ1028" i="9"/>
  <c r="AY1028" i="9"/>
  <c r="BC1028" i="9"/>
  <c r="BB1028" i="9"/>
  <c r="O1027" i="17" s="1"/>
  <c r="AX1028" i="9"/>
  <c r="M1027" i="17" s="1"/>
  <c r="AW1024" i="9"/>
  <c r="BA1024" i="9"/>
  <c r="N1023" i="17" s="1"/>
  <c r="AV1024" i="9"/>
  <c r="AZ1024" i="9"/>
  <c r="AY1024" i="9"/>
  <c r="BC1024" i="9"/>
  <c r="BB1024" i="9"/>
  <c r="O1023" i="17" s="1"/>
  <c r="AX1024" i="9"/>
  <c r="M1023" i="17" s="1"/>
  <c r="AW1020" i="9"/>
  <c r="BA1020" i="9"/>
  <c r="N1019" i="17" s="1"/>
  <c r="AV1020" i="9"/>
  <c r="AZ1020" i="9"/>
  <c r="AY1020" i="9"/>
  <c r="BC1020" i="9"/>
  <c r="BB1020" i="9"/>
  <c r="O1019" i="17" s="1"/>
  <c r="AX1020" i="9"/>
  <c r="M1019" i="17" s="1"/>
  <c r="AW1016" i="9"/>
  <c r="BA1016" i="9"/>
  <c r="N1015" i="17" s="1"/>
  <c r="AV1016" i="9"/>
  <c r="AZ1016" i="9"/>
  <c r="AY1016" i="9"/>
  <c r="BC1016" i="9"/>
  <c r="BB1016" i="9"/>
  <c r="O1015" i="17" s="1"/>
  <c r="AX1016" i="9"/>
  <c r="M1015" i="17" s="1"/>
  <c r="AW1012" i="9"/>
  <c r="BA1012" i="9"/>
  <c r="N1011" i="17" s="1"/>
  <c r="AV1012" i="9"/>
  <c r="AZ1012" i="9"/>
  <c r="AY1012" i="9"/>
  <c r="BC1012" i="9"/>
  <c r="BB1012" i="9"/>
  <c r="O1011" i="17" s="1"/>
  <c r="AX1012" i="9"/>
  <c r="M1011" i="17" s="1"/>
  <c r="AW1008" i="9"/>
  <c r="BA1008" i="9"/>
  <c r="N1007" i="17" s="1"/>
  <c r="AV1008" i="9"/>
  <c r="AZ1008" i="9"/>
  <c r="AY1008" i="9"/>
  <c r="BC1008" i="9"/>
  <c r="BB1008" i="9"/>
  <c r="O1007" i="17" s="1"/>
  <c r="AX1008" i="9"/>
  <c r="M1007" i="17" s="1"/>
  <c r="AW1004" i="9"/>
  <c r="BA1004" i="9"/>
  <c r="N1003" i="17" s="1"/>
  <c r="AV1004" i="9"/>
  <c r="AZ1004" i="9"/>
  <c r="AY1004" i="9"/>
  <c r="BC1004" i="9"/>
  <c r="BB1004" i="9"/>
  <c r="O1003" i="17" s="1"/>
  <c r="AX1004" i="9"/>
  <c r="M1003" i="17" s="1"/>
  <c r="AW1000" i="9"/>
  <c r="BA1000" i="9"/>
  <c r="N999" i="17" s="1"/>
  <c r="AV1000" i="9"/>
  <c r="AZ1000" i="9"/>
  <c r="AY1000" i="9"/>
  <c r="BC1000" i="9"/>
  <c r="BB1000" i="9"/>
  <c r="O999" i="17" s="1"/>
  <c r="AX1000" i="9"/>
  <c r="M999" i="17" s="1"/>
  <c r="AW995" i="9"/>
  <c r="BA995" i="9"/>
  <c r="N994" i="17" s="1"/>
  <c r="AV995" i="9"/>
  <c r="AZ995" i="9"/>
  <c r="AY995" i="9"/>
  <c r="BC995" i="9"/>
  <c r="BB995" i="9"/>
  <c r="O994" i="17" s="1"/>
  <c r="AX995" i="9"/>
  <c r="M994" i="17" s="1"/>
  <c r="AW991" i="9"/>
  <c r="BA991" i="9"/>
  <c r="N990" i="17" s="1"/>
  <c r="AV991" i="9"/>
  <c r="AZ991" i="9"/>
  <c r="AY991" i="9"/>
  <c r="BC991" i="9"/>
  <c r="BB991" i="9"/>
  <c r="O990" i="17" s="1"/>
  <c r="AX991" i="9"/>
  <c r="M990" i="17" s="1"/>
  <c r="AY977" i="9"/>
  <c r="BC977" i="9"/>
  <c r="AX977" i="9"/>
  <c r="M976" i="17" s="1"/>
  <c r="AW977" i="9"/>
  <c r="AV977" i="9"/>
  <c r="BB977" i="9"/>
  <c r="O976" i="17" s="1"/>
  <c r="BA977" i="9"/>
  <c r="N976" i="17" s="1"/>
  <c r="AZ977" i="9"/>
  <c r="AY973" i="9"/>
  <c r="BC973" i="9"/>
  <c r="AX973" i="9"/>
  <c r="M972" i="17" s="1"/>
  <c r="BB973" i="9"/>
  <c r="O972" i="17" s="1"/>
  <c r="AW973" i="9"/>
  <c r="BA973" i="9"/>
  <c r="N972" i="17" s="1"/>
  <c r="AV973" i="9"/>
  <c r="AZ973" i="9"/>
  <c r="AY969" i="9"/>
  <c r="BC969" i="9"/>
  <c r="AX969" i="9"/>
  <c r="M968" i="17" s="1"/>
  <c r="BB969" i="9"/>
  <c r="O968" i="17" s="1"/>
  <c r="AW969" i="9"/>
  <c r="BA969" i="9"/>
  <c r="N968" i="17" s="1"/>
  <c r="AV969" i="9"/>
  <c r="AZ969" i="9"/>
  <c r="AY965" i="9"/>
  <c r="BC965" i="9"/>
  <c r="AX965" i="9"/>
  <c r="M964" i="17" s="1"/>
  <c r="BB965" i="9"/>
  <c r="O964" i="17" s="1"/>
  <c r="AW965" i="9"/>
  <c r="BA965" i="9"/>
  <c r="N964" i="17" s="1"/>
  <c r="AV965" i="9"/>
  <c r="AZ965" i="9"/>
  <c r="AY961" i="9"/>
  <c r="BC961" i="9"/>
  <c r="AX961" i="9"/>
  <c r="M960" i="17" s="1"/>
  <c r="BB961" i="9"/>
  <c r="O960" i="17" s="1"/>
  <c r="AW961" i="9"/>
  <c r="BA961" i="9"/>
  <c r="N960" i="17" s="1"/>
  <c r="AV961" i="9"/>
  <c r="AZ961" i="9"/>
  <c r="AY957" i="9"/>
  <c r="BC957" i="9"/>
  <c r="AX957" i="9"/>
  <c r="M956" i="17" s="1"/>
  <c r="BB957" i="9"/>
  <c r="O956" i="17" s="1"/>
  <c r="AW957" i="9"/>
  <c r="BA957" i="9"/>
  <c r="N956" i="17" s="1"/>
  <c r="AV957" i="9"/>
  <c r="AZ957" i="9"/>
  <c r="AY953" i="9"/>
  <c r="BC953" i="9"/>
  <c r="AX953" i="9"/>
  <c r="M952" i="17" s="1"/>
  <c r="BB953" i="9"/>
  <c r="O952" i="17" s="1"/>
  <c r="AW953" i="9"/>
  <c r="BA953" i="9"/>
  <c r="N952" i="17" s="1"/>
  <c r="AV953" i="9"/>
  <c r="AZ953" i="9"/>
  <c r="AY949" i="9"/>
  <c r="BC949" i="9"/>
  <c r="AX949" i="9"/>
  <c r="M948" i="17" s="1"/>
  <c r="BB949" i="9"/>
  <c r="O948" i="17" s="1"/>
  <c r="AW949" i="9"/>
  <c r="BA949" i="9"/>
  <c r="N948" i="17" s="1"/>
  <c r="AV949" i="9"/>
  <c r="AZ949" i="9"/>
  <c r="AY945" i="9"/>
  <c r="BC945" i="9"/>
  <c r="AX945" i="9"/>
  <c r="M944" i="17" s="1"/>
  <c r="BB945" i="9"/>
  <c r="O944" i="17" s="1"/>
  <c r="AW945" i="9"/>
  <c r="BA945" i="9"/>
  <c r="N944" i="17" s="1"/>
  <c r="AV945" i="9"/>
  <c r="AZ945" i="9"/>
  <c r="AY941" i="9"/>
  <c r="BC941" i="9"/>
  <c r="AX941" i="9"/>
  <c r="M940" i="17" s="1"/>
  <c r="BB941" i="9"/>
  <c r="O940" i="17" s="1"/>
  <c r="AW941" i="9"/>
  <c r="BA941" i="9"/>
  <c r="N940" i="17" s="1"/>
  <c r="AV941" i="9"/>
  <c r="AZ941" i="9"/>
  <c r="AY937" i="9"/>
  <c r="BC937" i="9"/>
  <c r="AX937" i="9"/>
  <c r="M936" i="17" s="1"/>
  <c r="BB937" i="9"/>
  <c r="O936" i="17" s="1"/>
  <c r="AW937" i="9"/>
  <c r="BA937" i="9"/>
  <c r="N936" i="17" s="1"/>
  <c r="AV937" i="9"/>
  <c r="AZ937" i="9"/>
  <c r="AY933" i="9"/>
  <c r="BC933" i="9"/>
  <c r="AX933" i="9"/>
  <c r="M932" i="17" s="1"/>
  <c r="BB933" i="9"/>
  <c r="O932" i="17" s="1"/>
  <c r="AW933" i="9"/>
  <c r="BA933" i="9"/>
  <c r="N932" i="17" s="1"/>
  <c r="AV933" i="9"/>
  <c r="AZ933" i="9"/>
  <c r="AY929" i="9"/>
  <c r="BC929" i="9"/>
  <c r="AX929" i="9"/>
  <c r="M928" i="17" s="1"/>
  <c r="BB929" i="9"/>
  <c r="O928" i="17" s="1"/>
  <c r="AW929" i="9"/>
  <c r="BA929" i="9"/>
  <c r="N928" i="17" s="1"/>
  <c r="AV929" i="9"/>
  <c r="AZ929" i="9"/>
  <c r="AY925" i="9"/>
  <c r="BC925" i="9"/>
  <c r="AX925" i="9"/>
  <c r="M924" i="17" s="1"/>
  <c r="BB925" i="9"/>
  <c r="O924" i="17" s="1"/>
  <c r="AW925" i="9"/>
  <c r="BA925" i="9"/>
  <c r="N924" i="17" s="1"/>
  <c r="AV925" i="9"/>
  <c r="AZ925" i="9"/>
  <c r="AY921" i="9"/>
  <c r="BC921" i="9"/>
  <c r="AX921" i="9"/>
  <c r="M920" i="17" s="1"/>
  <c r="BB921" i="9"/>
  <c r="O920" i="17" s="1"/>
  <c r="AW921" i="9"/>
  <c r="BA921" i="9"/>
  <c r="N920" i="17" s="1"/>
  <c r="AV921" i="9"/>
  <c r="AZ921" i="9"/>
  <c r="AY917" i="9"/>
  <c r="BC917" i="9"/>
  <c r="AX917" i="9"/>
  <c r="M916" i="17" s="1"/>
  <c r="BB917" i="9"/>
  <c r="O916" i="17" s="1"/>
  <c r="AW917" i="9"/>
  <c r="BA917" i="9"/>
  <c r="N916" i="17" s="1"/>
  <c r="AV917" i="9"/>
  <c r="AZ917" i="9"/>
  <c r="AY913" i="9"/>
  <c r="BC913" i="9"/>
  <c r="AX913" i="9"/>
  <c r="M912" i="17" s="1"/>
  <c r="BB913" i="9"/>
  <c r="O912" i="17" s="1"/>
  <c r="AW913" i="9"/>
  <c r="BA913" i="9"/>
  <c r="N912" i="17" s="1"/>
  <c r="AV913" i="9"/>
  <c r="AZ913" i="9"/>
  <c r="AY909" i="9"/>
  <c r="BC909" i="9"/>
  <c r="AX909" i="9"/>
  <c r="M908" i="17" s="1"/>
  <c r="BB909" i="9"/>
  <c r="O908" i="17" s="1"/>
  <c r="AW909" i="9"/>
  <c r="BA909" i="9"/>
  <c r="N908" i="17" s="1"/>
  <c r="AV909" i="9"/>
  <c r="AZ909" i="9"/>
  <c r="AY905" i="9"/>
  <c r="BC905" i="9"/>
  <c r="AX905" i="9"/>
  <c r="M904" i="17" s="1"/>
  <c r="BB905" i="9"/>
  <c r="O904" i="17" s="1"/>
  <c r="AW905" i="9"/>
  <c r="BA905" i="9"/>
  <c r="N904" i="17" s="1"/>
  <c r="AV905" i="9"/>
  <c r="AZ905" i="9"/>
  <c r="AY901" i="9"/>
  <c r="BC901" i="9"/>
  <c r="AX901" i="9"/>
  <c r="M900" i="17" s="1"/>
  <c r="BB901" i="9"/>
  <c r="O900" i="17" s="1"/>
  <c r="AW901" i="9"/>
  <c r="BA901" i="9"/>
  <c r="N900" i="17" s="1"/>
  <c r="AV901" i="9"/>
  <c r="AZ901" i="9"/>
  <c r="AY896" i="9"/>
  <c r="BC896" i="9"/>
  <c r="AX896" i="9"/>
  <c r="M895" i="17" s="1"/>
  <c r="BB896" i="9"/>
  <c r="O895" i="17" s="1"/>
  <c r="AW896" i="9"/>
  <c r="BA896" i="9"/>
  <c r="N895" i="17" s="1"/>
  <c r="AV896" i="9"/>
  <c r="AZ896" i="9"/>
  <c r="AY892" i="9"/>
  <c r="BC892" i="9"/>
  <c r="AX892" i="9"/>
  <c r="M891" i="17" s="1"/>
  <c r="BB892" i="9"/>
  <c r="O891" i="17" s="1"/>
  <c r="AW892" i="9"/>
  <c r="BA892" i="9"/>
  <c r="N891" i="17" s="1"/>
  <c r="AV892" i="9"/>
  <c r="AZ892" i="9"/>
  <c r="AY888" i="9"/>
  <c r="BC888" i="9"/>
  <c r="AX888" i="9"/>
  <c r="M887" i="17" s="1"/>
  <c r="BB888" i="9"/>
  <c r="O887" i="17" s="1"/>
  <c r="AW888" i="9"/>
  <c r="BA888" i="9"/>
  <c r="N887" i="17" s="1"/>
  <c r="AV888" i="9"/>
  <c r="AZ888" i="9"/>
  <c r="AY884" i="9"/>
  <c r="BC884" i="9"/>
  <c r="AX884" i="9"/>
  <c r="M883" i="17" s="1"/>
  <c r="BB884" i="9"/>
  <c r="O883" i="17" s="1"/>
  <c r="AW884" i="9"/>
  <c r="BA884" i="9"/>
  <c r="N883" i="17" s="1"/>
  <c r="AV884" i="9"/>
  <c r="AZ884" i="9"/>
  <c r="AY880" i="9"/>
  <c r="BC880" i="9"/>
  <c r="AX880" i="9"/>
  <c r="M879" i="17" s="1"/>
  <c r="BB880" i="9"/>
  <c r="O879" i="17" s="1"/>
  <c r="AW880" i="9"/>
  <c r="BA880" i="9"/>
  <c r="N879" i="17" s="1"/>
  <c r="AV880" i="9"/>
  <c r="AZ880" i="9"/>
  <c r="AY876" i="9"/>
  <c r="BC876" i="9"/>
  <c r="AX876" i="9"/>
  <c r="M875" i="17" s="1"/>
  <c r="BB876" i="9"/>
  <c r="O875" i="17" s="1"/>
  <c r="AW876" i="9"/>
  <c r="BA876" i="9"/>
  <c r="N875" i="17" s="1"/>
  <c r="AV876" i="9"/>
  <c r="AZ876" i="9"/>
  <c r="AY872" i="9"/>
  <c r="BC872" i="9"/>
  <c r="AX872" i="9"/>
  <c r="M871" i="17" s="1"/>
  <c r="BB872" i="9"/>
  <c r="O871" i="17" s="1"/>
  <c r="AW872" i="9"/>
  <c r="BA872" i="9"/>
  <c r="N871" i="17" s="1"/>
  <c r="AV872" i="9"/>
  <c r="AZ872" i="9"/>
  <c r="AY868" i="9"/>
  <c r="BC868" i="9"/>
  <c r="AX868" i="9"/>
  <c r="M867" i="17" s="1"/>
  <c r="BB868" i="9"/>
  <c r="O867" i="17" s="1"/>
  <c r="AW868" i="9"/>
  <c r="BA868" i="9"/>
  <c r="N867" i="17" s="1"/>
  <c r="AV868" i="9"/>
  <c r="AZ868" i="9"/>
  <c r="AY864" i="9"/>
  <c r="BC864" i="9"/>
  <c r="AX864" i="9"/>
  <c r="M863" i="17" s="1"/>
  <c r="BB864" i="9"/>
  <c r="O863" i="17" s="1"/>
  <c r="AW864" i="9"/>
  <c r="BA864" i="9"/>
  <c r="N863" i="17" s="1"/>
  <c r="AV864" i="9"/>
  <c r="AZ864" i="9"/>
  <c r="AY860" i="9"/>
  <c r="BC860" i="9"/>
  <c r="AX860" i="9"/>
  <c r="M859" i="17" s="1"/>
  <c r="BB860" i="9"/>
  <c r="O859" i="17" s="1"/>
  <c r="AW860" i="9"/>
  <c r="BA860" i="9"/>
  <c r="N859" i="17" s="1"/>
  <c r="AV860" i="9"/>
  <c r="AZ860" i="9"/>
  <c r="AY856" i="9"/>
  <c r="BC856" i="9"/>
  <c r="AX856" i="9"/>
  <c r="M855" i="17" s="1"/>
  <c r="BB856" i="9"/>
  <c r="O855" i="17" s="1"/>
  <c r="AW856" i="9"/>
  <c r="BA856" i="9"/>
  <c r="N855" i="17" s="1"/>
  <c r="AV856" i="9"/>
  <c r="AZ856" i="9"/>
  <c r="AY852" i="9"/>
  <c r="BC852" i="9"/>
  <c r="AX852" i="9"/>
  <c r="M851" i="17" s="1"/>
  <c r="BB852" i="9"/>
  <c r="O851" i="17" s="1"/>
  <c r="AW852" i="9"/>
  <c r="BA852" i="9"/>
  <c r="N851" i="17" s="1"/>
  <c r="AV852" i="9"/>
  <c r="AZ852" i="9"/>
  <c r="AY848" i="9"/>
  <c r="BC848" i="9"/>
  <c r="AX848" i="9"/>
  <c r="M847" i="17" s="1"/>
  <c r="BB848" i="9"/>
  <c r="O847" i="17" s="1"/>
  <c r="AW848" i="9"/>
  <c r="BA848" i="9"/>
  <c r="N847" i="17" s="1"/>
  <c r="AV848" i="9"/>
  <c r="AZ848" i="9"/>
  <c r="AY844" i="9"/>
  <c r="BC844" i="9"/>
  <c r="AX844" i="9"/>
  <c r="M843" i="17" s="1"/>
  <c r="BB844" i="9"/>
  <c r="O843" i="17" s="1"/>
  <c r="AW844" i="9"/>
  <c r="BA844" i="9"/>
  <c r="N843" i="17" s="1"/>
  <c r="AV844" i="9"/>
  <c r="AZ844" i="9"/>
  <c r="AY840" i="9"/>
  <c r="BC840" i="9"/>
  <c r="AX840" i="9"/>
  <c r="M839" i="17" s="1"/>
  <c r="BB840" i="9"/>
  <c r="O839" i="17" s="1"/>
  <c r="AW840" i="9"/>
  <c r="BA840" i="9"/>
  <c r="N839" i="17" s="1"/>
  <c r="AV840" i="9"/>
  <c r="AZ840" i="9"/>
  <c r="AY836" i="9"/>
  <c r="BC836" i="9"/>
  <c r="AX836" i="9"/>
  <c r="M835" i="17" s="1"/>
  <c r="BB836" i="9"/>
  <c r="O835" i="17" s="1"/>
  <c r="AW836" i="9"/>
  <c r="BA836" i="9"/>
  <c r="N835" i="17" s="1"/>
  <c r="AV836" i="9"/>
  <c r="AZ836" i="9"/>
  <c r="AY832" i="9"/>
  <c r="BC832" i="9"/>
  <c r="AX832" i="9"/>
  <c r="M831" i="17" s="1"/>
  <c r="BB832" i="9"/>
  <c r="O831" i="17" s="1"/>
  <c r="AW832" i="9"/>
  <c r="BA832" i="9"/>
  <c r="N831" i="17" s="1"/>
  <c r="AV832" i="9"/>
  <c r="AZ832" i="9"/>
  <c r="AY828" i="9"/>
  <c r="BC828" i="9"/>
  <c r="AX828" i="9"/>
  <c r="M827" i="17" s="1"/>
  <c r="BB828" i="9"/>
  <c r="O827" i="17" s="1"/>
  <c r="AW828" i="9"/>
  <c r="BA828" i="9"/>
  <c r="N827" i="17" s="1"/>
  <c r="AV828" i="9"/>
  <c r="AZ828" i="9"/>
  <c r="AY824" i="9"/>
  <c r="BC824" i="9"/>
  <c r="AX824" i="9"/>
  <c r="M823" i="17" s="1"/>
  <c r="BB824" i="9"/>
  <c r="O823" i="17" s="1"/>
  <c r="AW824" i="9"/>
  <c r="BA824" i="9"/>
  <c r="N823" i="17" s="1"/>
  <c r="AV824" i="9"/>
  <c r="AZ824" i="9"/>
  <c r="AY820" i="9"/>
  <c r="BC820" i="9"/>
  <c r="AX820" i="9"/>
  <c r="M819" i="17" s="1"/>
  <c r="BB820" i="9"/>
  <c r="O819" i="17" s="1"/>
  <c r="AW820" i="9"/>
  <c r="BA820" i="9"/>
  <c r="N819" i="17" s="1"/>
  <c r="AV820" i="9"/>
  <c r="AZ820" i="9"/>
  <c r="AY816" i="9"/>
  <c r="BC816" i="9"/>
  <c r="AX816" i="9"/>
  <c r="M815" i="17" s="1"/>
  <c r="BB816" i="9"/>
  <c r="O815" i="17" s="1"/>
  <c r="AW816" i="9"/>
  <c r="BA816" i="9"/>
  <c r="N815" i="17" s="1"/>
  <c r="AV816" i="9"/>
  <c r="AZ816" i="9"/>
  <c r="AY812" i="9"/>
  <c r="BC812" i="9"/>
  <c r="AX812" i="9"/>
  <c r="M811" i="17" s="1"/>
  <c r="BB812" i="9"/>
  <c r="O811" i="17" s="1"/>
  <c r="AW812" i="9"/>
  <c r="BA812" i="9"/>
  <c r="N811" i="17" s="1"/>
  <c r="AV812" i="9"/>
  <c r="AZ812" i="9"/>
  <c r="AY808" i="9"/>
  <c r="BC808" i="9"/>
  <c r="AX808" i="9"/>
  <c r="M807" i="17" s="1"/>
  <c r="BB808" i="9"/>
  <c r="O807" i="17" s="1"/>
  <c r="AW808" i="9"/>
  <c r="BA808" i="9"/>
  <c r="N807" i="17" s="1"/>
  <c r="AV808" i="9"/>
  <c r="AZ808" i="9"/>
  <c r="AY804" i="9"/>
  <c r="BC804" i="9"/>
  <c r="AX804" i="9"/>
  <c r="M803" i="17" s="1"/>
  <c r="BB804" i="9"/>
  <c r="O803" i="17" s="1"/>
  <c r="AW804" i="9"/>
  <c r="BA804" i="9"/>
  <c r="N803" i="17" s="1"/>
  <c r="AV804" i="9"/>
  <c r="AZ804" i="9"/>
  <c r="AY799" i="9"/>
  <c r="BC799" i="9"/>
  <c r="AX799" i="9"/>
  <c r="M798" i="17" s="1"/>
  <c r="BB799" i="9"/>
  <c r="O798" i="17" s="1"/>
  <c r="AW799" i="9"/>
  <c r="BA799" i="9"/>
  <c r="N798" i="17" s="1"/>
  <c r="AV799" i="9"/>
  <c r="AZ799" i="9"/>
  <c r="AY794" i="9"/>
  <c r="BC794" i="9"/>
  <c r="AX794" i="9"/>
  <c r="M793" i="17" s="1"/>
  <c r="BB794" i="9"/>
  <c r="O793" i="17" s="1"/>
  <c r="AW794" i="9"/>
  <c r="BA794" i="9"/>
  <c r="N793" i="17" s="1"/>
  <c r="AV794" i="9"/>
  <c r="AZ794" i="9"/>
  <c r="AY790" i="9"/>
  <c r="BC790" i="9"/>
  <c r="AX790" i="9"/>
  <c r="M789" i="17" s="1"/>
  <c r="BB790" i="9"/>
  <c r="O789" i="17" s="1"/>
  <c r="AW790" i="9"/>
  <c r="BA790" i="9"/>
  <c r="N789" i="17" s="1"/>
  <c r="AV790" i="9"/>
  <c r="AZ790" i="9"/>
  <c r="AY786" i="9"/>
  <c r="BC786" i="9"/>
  <c r="AX786" i="9"/>
  <c r="M785" i="17" s="1"/>
  <c r="BB786" i="9"/>
  <c r="O785" i="17" s="1"/>
  <c r="AW786" i="9"/>
  <c r="BA786" i="9"/>
  <c r="N785" i="17" s="1"/>
  <c r="AV786" i="9"/>
  <c r="AZ786" i="9"/>
  <c r="AY782" i="9"/>
  <c r="BC782" i="9"/>
  <c r="AX782" i="9"/>
  <c r="M781" i="17" s="1"/>
  <c r="BB782" i="9"/>
  <c r="O781" i="17" s="1"/>
  <c r="AW782" i="9"/>
  <c r="BA782" i="9"/>
  <c r="N781" i="17" s="1"/>
  <c r="AV782" i="9"/>
  <c r="AZ782" i="9"/>
  <c r="AY778" i="9"/>
  <c r="BC778" i="9"/>
  <c r="AX778" i="9"/>
  <c r="M777" i="17" s="1"/>
  <c r="BB778" i="9"/>
  <c r="O777" i="17" s="1"/>
  <c r="AW778" i="9"/>
  <c r="BA778" i="9"/>
  <c r="N777" i="17" s="1"/>
  <c r="AV778" i="9"/>
  <c r="AZ778" i="9"/>
  <c r="AY774" i="9"/>
  <c r="BC774" i="9"/>
  <c r="AX774" i="9"/>
  <c r="M773" i="17" s="1"/>
  <c r="BB774" i="9"/>
  <c r="O773" i="17" s="1"/>
  <c r="AW774" i="9"/>
  <c r="BA774" i="9"/>
  <c r="N773" i="17" s="1"/>
  <c r="AV774" i="9"/>
  <c r="AZ774" i="9"/>
  <c r="AY770" i="9"/>
  <c r="BC770" i="9"/>
  <c r="AX770" i="9"/>
  <c r="M769" i="17" s="1"/>
  <c r="BB770" i="9"/>
  <c r="O769" i="17" s="1"/>
  <c r="AW770" i="9"/>
  <c r="BA770" i="9"/>
  <c r="N769" i="17" s="1"/>
  <c r="AV770" i="9"/>
  <c r="AZ770" i="9"/>
  <c r="AY766" i="9"/>
  <c r="BC766" i="9"/>
  <c r="AX766" i="9"/>
  <c r="M765" i="17" s="1"/>
  <c r="BB766" i="9"/>
  <c r="O765" i="17" s="1"/>
  <c r="AW766" i="9"/>
  <c r="BA766" i="9"/>
  <c r="N765" i="17" s="1"/>
  <c r="AV766" i="9"/>
  <c r="AZ766" i="9"/>
  <c r="AY762" i="9"/>
  <c r="BC762" i="9"/>
  <c r="AX762" i="9"/>
  <c r="M761" i="17" s="1"/>
  <c r="BB762" i="9"/>
  <c r="O761" i="17" s="1"/>
  <c r="AW762" i="9"/>
  <c r="BA762" i="9"/>
  <c r="N761" i="17" s="1"/>
  <c r="AV762" i="9"/>
  <c r="AZ762" i="9"/>
  <c r="AY758" i="9"/>
  <c r="BC758" i="9"/>
  <c r="AX758" i="9"/>
  <c r="M757" i="17" s="1"/>
  <c r="BB758" i="9"/>
  <c r="O757" i="17" s="1"/>
  <c r="AW758" i="9"/>
  <c r="BA758" i="9"/>
  <c r="N757" i="17" s="1"/>
  <c r="AV758" i="9"/>
  <c r="AZ758" i="9"/>
  <c r="AY754" i="9"/>
  <c r="BC754" i="9"/>
  <c r="AX754" i="9"/>
  <c r="M753" i="17" s="1"/>
  <c r="BB754" i="9"/>
  <c r="O753" i="17" s="1"/>
  <c r="AW754" i="9"/>
  <c r="BA754" i="9"/>
  <c r="N753" i="17" s="1"/>
  <c r="AV754" i="9"/>
  <c r="AZ754" i="9"/>
  <c r="AY750" i="9"/>
  <c r="BC750" i="9"/>
  <c r="AX750" i="9"/>
  <c r="M749" i="17" s="1"/>
  <c r="BB750" i="9"/>
  <c r="O749" i="17" s="1"/>
  <c r="AW750" i="9"/>
  <c r="BA750" i="9"/>
  <c r="N749" i="17" s="1"/>
  <c r="AV750" i="9"/>
  <c r="AZ750" i="9"/>
  <c r="AY746" i="9"/>
  <c r="BC746" i="9"/>
  <c r="AZ746" i="9"/>
  <c r="AX746" i="9"/>
  <c r="M745" i="17" s="1"/>
  <c r="AW746" i="9"/>
  <c r="BB746" i="9"/>
  <c r="O745" i="17" s="1"/>
  <c r="AV746" i="9"/>
  <c r="BA746" i="9"/>
  <c r="N745" i="17" s="1"/>
  <c r="AY742" i="9"/>
  <c r="BC742" i="9"/>
  <c r="AZ742" i="9"/>
  <c r="AX742" i="9"/>
  <c r="M741" i="17" s="1"/>
  <c r="AW742" i="9"/>
  <c r="BB742" i="9"/>
  <c r="O741" i="17" s="1"/>
  <c r="AV742" i="9"/>
  <c r="BA742" i="9"/>
  <c r="N741" i="17" s="1"/>
  <c r="AY738" i="9"/>
  <c r="BC738" i="9"/>
  <c r="AX738" i="9"/>
  <c r="M737" i="17" s="1"/>
  <c r="AW738" i="9"/>
  <c r="AZ738" i="9"/>
  <c r="AV738" i="9"/>
  <c r="BB738" i="9"/>
  <c r="O737" i="17" s="1"/>
  <c r="BA738" i="9"/>
  <c r="N737" i="17" s="1"/>
  <c r="AY734" i="9"/>
  <c r="BC734" i="9"/>
  <c r="AX734" i="9"/>
  <c r="M733" i="17" s="1"/>
  <c r="BB734" i="9"/>
  <c r="O733" i="17" s="1"/>
  <c r="AW734" i="9"/>
  <c r="BA734" i="9"/>
  <c r="N733" i="17" s="1"/>
  <c r="AZ734" i="9"/>
  <c r="AV734" i="9"/>
  <c r="AY730" i="9"/>
  <c r="BC730" i="9"/>
  <c r="AX730" i="9"/>
  <c r="M729" i="17" s="1"/>
  <c r="BB730" i="9"/>
  <c r="O729" i="17" s="1"/>
  <c r="AW730" i="9"/>
  <c r="BA730" i="9"/>
  <c r="N729" i="17" s="1"/>
  <c r="AZ730" i="9"/>
  <c r="AV730" i="9"/>
  <c r="AY726" i="9"/>
  <c r="BC726" i="9"/>
  <c r="AX726" i="9"/>
  <c r="M725" i="17" s="1"/>
  <c r="BB726" i="9"/>
  <c r="O725" i="17" s="1"/>
  <c r="AW726" i="9"/>
  <c r="BA726" i="9"/>
  <c r="N725" i="17" s="1"/>
  <c r="AZ726" i="9"/>
  <c r="AV726" i="9"/>
  <c r="AY722" i="9"/>
  <c r="BC722" i="9"/>
  <c r="AX722" i="9"/>
  <c r="M721" i="17" s="1"/>
  <c r="BB722" i="9"/>
  <c r="O721" i="17" s="1"/>
  <c r="AW722" i="9"/>
  <c r="BA722" i="9"/>
  <c r="N721" i="17" s="1"/>
  <c r="AZ722" i="9"/>
  <c r="AV722" i="9"/>
  <c r="AY718" i="9"/>
  <c r="BC718" i="9"/>
  <c r="AX718" i="9"/>
  <c r="M717" i="17" s="1"/>
  <c r="BB718" i="9"/>
  <c r="O717" i="17" s="1"/>
  <c r="AW718" i="9"/>
  <c r="BA718" i="9"/>
  <c r="N717" i="17" s="1"/>
  <c r="AZ718" i="9"/>
  <c r="AV718" i="9"/>
  <c r="AY714" i="9"/>
  <c r="BC714" i="9"/>
  <c r="AX714" i="9"/>
  <c r="M713" i="17" s="1"/>
  <c r="BB714" i="9"/>
  <c r="O713" i="17" s="1"/>
  <c r="AW714" i="9"/>
  <c r="BA714" i="9"/>
  <c r="N713" i="17" s="1"/>
  <c r="AZ714" i="9"/>
  <c r="AV714" i="9"/>
  <c r="AY710" i="9"/>
  <c r="BC710" i="9"/>
  <c r="AX710" i="9"/>
  <c r="M709" i="17" s="1"/>
  <c r="BB710" i="9"/>
  <c r="O709" i="17" s="1"/>
  <c r="AW710" i="9"/>
  <c r="BA710" i="9"/>
  <c r="N709" i="17" s="1"/>
  <c r="AZ710" i="9"/>
  <c r="AV710" i="9"/>
  <c r="AV706" i="9"/>
  <c r="AZ706" i="9"/>
  <c r="AY706" i="9"/>
  <c r="BC706" i="9"/>
  <c r="AX706" i="9"/>
  <c r="M705" i="17" s="1"/>
  <c r="BB706" i="9"/>
  <c r="O705" i="17" s="1"/>
  <c r="AW706" i="9"/>
  <c r="BA706" i="9"/>
  <c r="N705" i="17" s="1"/>
  <c r="AV702" i="9"/>
  <c r="AZ702" i="9"/>
  <c r="AY702" i="9"/>
  <c r="BC702" i="9"/>
  <c r="AX702" i="9"/>
  <c r="M701" i="17" s="1"/>
  <c r="BB702" i="9"/>
  <c r="O701" i="17" s="1"/>
  <c r="AW702" i="9"/>
  <c r="BA702" i="9"/>
  <c r="N701" i="17" s="1"/>
  <c r="AV697" i="9"/>
  <c r="AZ697" i="9"/>
  <c r="AY697" i="9"/>
  <c r="BC697" i="9"/>
  <c r="AX697" i="9"/>
  <c r="M696" i="17" s="1"/>
  <c r="BB697" i="9"/>
  <c r="O696" i="17" s="1"/>
  <c r="AW697" i="9"/>
  <c r="BA697" i="9"/>
  <c r="N696" i="17" s="1"/>
  <c r="AV693" i="9"/>
  <c r="AZ693" i="9"/>
  <c r="AY693" i="9"/>
  <c r="BC693" i="9"/>
  <c r="AX693" i="9"/>
  <c r="M692" i="17" s="1"/>
  <c r="BB693" i="9"/>
  <c r="O692" i="17" s="1"/>
  <c r="AW693" i="9"/>
  <c r="BA693" i="9"/>
  <c r="N692" i="17" s="1"/>
  <c r="AV689" i="9"/>
  <c r="AZ689" i="9"/>
  <c r="AY689" i="9"/>
  <c r="BC689" i="9"/>
  <c r="AX689" i="9"/>
  <c r="M688" i="17" s="1"/>
  <c r="BB689" i="9"/>
  <c r="O688" i="17" s="1"/>
  <c r="AW689" i="9"/>
  <c r="BA689" i="9"/>
  <c r="N688" i="17" s="1"/>
  <c r="AV685" i="9"/>
  <c r="AZ685" i="9"/>
  <c r="AY685" i="9"/>
  <c r="BC685" i="9"/>
  <c r="AX685" i="9"/>
  <c r="M684" i="17" s="1"/>
  <c r="BB685" i="9"/>
  <c r="O684" i="17" s="1"/>
  <c r="AW685" i="9"/>
  <c r="BA685" i="9"/>
  <c r="N684" i="17" s="1"/>
  <c r="AV681" i="9"/>
  <c r="AZ681" i="9"/>
  <c r="AY681" i="9"/>
  <c r="BC681" i="9"/>
  <c r="AX681" i="9"/>
  <c r="M680" i="17" s="1"/>
  <c r="BB681" i="9"/>
  <c r="O680" i="17" s="1"/>
  <c r="AW681" i="9"/>
  <c r="BA681" i="9"/>
  <c r="N680" i="17" s="1"/>
  <c r="AV677" i="9"/>
  <c r="AZ677" i="9"/>
  <c r="AY677" i="9"/>
  <c r="BC677" i="9"/>
  <c r="AX677" i="9"/>
  <c r="M676" i="17" s="1"/>
  <c r="BB677" i="9"/>
  <c r="O676" i="17" s="1"/>
  <c r="AW677" i="9"/>
  <c r="BA677" i="9"/>
  <c r="N676" i="17" s="1"/>
  <c r="AV673" i="9"/>
  <c r="AZ673" i="9"/>
  <c r="AY673" i="9"/>
  <c r="BC673" i="9"/>
  <c r="AX673" i="9"/>
  <c r="M672" i="17" s="1"/>
  <c r="BB673" i="9"/>
  <c r="O672" i="17" s="1"/>
  <c r="AW673" i="9"/>
  <c r="BA673" i="9"/>
  <c r="N672" i="17" s="1"/>
  <c r="AV669" i="9"/>
  <c r="AZ669" i="9"/>
  <c r="AY669" i="9"/>
  <c r="BC669" i="9"/>
  <c r="AX669" i="9"/>
  <c r="M668" i="17" s="1"/>
  <c r="BB669" i="9"/>
  <c r="O668" i="17" s="1"/>
  <c r="AW669" i="9"/>
  <c r="BA669" i="9"/>
  <c r="N668" i="17" s="1"/>
  <c r="AV665" i="9"/>
  <c r="AZ665" i="9"/>
  <c r="AY665" i="9"/>
  <c r="BC665" i="9"/>
  <c r="AX665" i="9"/>
  <c r="M664" i="17" s="1"/>
  <c r="BB665" i="9"/>
  <c r="O664" i="17" s="1"/>
  <c r="AW665" i="9"/>
  <c r="BA665" i="9"/>
  <c r="N664" i="17" s="1"/>
  <c r="AV661" i="9"/>
  <c r="AZ661" i="9"/>
  <c r="AY661" i="9"/>
  <c r="BC661" i="9"/>
  <c r="AX661" i="9"/>
  <c r="M660" i="17" s="1"/>
  <c r="BB661" i="9"/>
  <c r="O660" i="17" s="1"/>
  <c r="AW661" i="9"/>
  <c r="BA661" i="9"/>
  <c r="N660" i="17" s="1"/>
  <c r="AV657" i="9"/>
  <c r="AZ657" i="9"/>
  <c r="AY657" i="9"/>
  <c r="BC657" i="9"/>
  <c r="AX657" i="9"/>
  <c r="M656" i="17" s="1"/>
  <c r="BB657" i="9"/>
  <c r="O656" i="17" s="1"/>
  <c r="AW657" i="9"/>
  <c r="BA657" i="9"/>
  <c r="N656" i="17" s="1"/>
  <c r="AV653" i="9"/>
  <c r="AZ653" i="9"/>
  <c r="AY653" i="9"/>
  <c r="BC653" i="9"/>
  <c r="AX653" i="9"/>
  <c r="M652" i="17" s="1"/>
  <c r="BB653" i="9"/>
  <c r="O652" i="17" s="1"/>
  <c r="AW653" i="9"/>
  <c r="BA653" i="9"/>
  <c r="N652" i="17" s="1"/>
  <c r="AV649" i="9"/>
  <c r="AZ649" i="9"/>
  <c r="AY649" i="9"/>
  <c r="BC649" i="9"/>
  <c r="AX649" i="9"/>
  <c r="M648" i="17" s="1"/>
  <c r="BB649" i="9"/>
  <c r="O648" i="17" s="1"/>
  <c r="AW649" i="9"/>
  <c r="BA649" i="9"/>
  <c r="N648" i="17" s="1"/>
  <c r="AV645" i="9"/>
  <c r="AZ645" i="9"/>
  <c r="AY645" i="9"/>
  <c r="BC645" i="9"/>
  <c r="AX645" i="9"/>
  <c r="M644" i="17" s="1"/>
  <c r="BB645" i="9"/>
  <c r="O644" i="17" s="1"/>
  <c r="AW645" i="9"/>
  <c r="BA645" i="9"/>
  <c r="N644" i="17" s="1"/>
  <c r="AV641" i="9"/>
  <c r="AZ641" i="9"/>
  <c r="AY641" i="9"/>
  <c r="BC641" i="9"/>
  <c r="AX641" i="9"/>
  <c r="M640" i="17" s="1"/>
  <c r="BB641" i="9"/>
  <c r="O640" i="17" s="1"/>
  <c r="AW641" i="9"/>
  <c r="BA641" i="9"/>
  <c r="N640" i="17" s="1"/>
  <c r="AV637" i="9"/>
  <c r="AZ637" i="9"/>
  <c r="AY637" i="9"/>
  <c r="BC637" i="9"/>
  <c r="AX637" i="9"/>
  <c r="M636" i="17" s="1"/>
  <c r="BB637" i="9"/>
  <c r="O636" i="17" s="1"/>
  <c r="AW637" i="9"/>
  <c r="BA637" i="9"/>
  <c r="N636" i="17" s="1"/>
  <c r="AV633" i="9"/>
  <c r="AZ633" i="9"/>
  <c r="AY633" i="9"/>
  <c r="BC633" i="9"/>
  <c r="AX633" i="9"/>
  <c r="M632" i="17" s="1"/>
  <c r="BB633" i="9"/>
  <c r="O632" i="17" s="1"/>
  <c r="AW633" i="9"/>
  <c r="BA633" i="9"/>
  <c r="N632" i="17" s="1"/>
  <c r="AV629" i="9"/>
  <c r="AZ629" i="9"/>
  <c r="AY629" i="9"/>
  <c r="BC629" i="9"/>
  <c r="AX629" i="9"/>
  <c r="M628" i="17" s="1"/>
  <c r="BB629" i="9"/>
  <c r="O628" i="17" s="1"/>
  <c r="AW629" i="9"/>
  <c r="BA629" i="9"/>
  <c r="N628" i="17" s="1"/>
  <c r="AV625" i="9"/>
  <c r="AZ625" i="9"/>
  <c r="AY625" i="9"/>
  <c r="BC625" i="9"/>
  <c r="AX625" i="9"/>
  <c r="M624" i="17" s="1"/>
  <c r="BB625" i="9"/>
  <c r="O624" i="17" s="1"/>
  <c r="AW625" i="9"/>
  <c r="BA625" i="9"/>
  <c r="N624" i="17" s="1"/>
  <c r="AV621" i="9"/>
  <c r="AZ621" i="9"/>
  <c r="AY621" i="9"/>
  <c r="BC621" i="9"/>
  <c r="AX621" i="9"/>
  <c r="M620" i="17" s="1"/>
  <c r="BB621" i="9"/>
  <c r="O620" i="17" s="1"/>
  <c r="AW621" i="9"/>
  <c r="BA621" i="9"/>
  <c r="N620" i="17" s="1"/>
  <c r="AV617" i="9"/>
  <c r="AZ617" i="9"/>
  <c r="AY617" i="9"/>
  <c r="BC617" i="9"/>
  <c r="AX617" i="9"/>
  <c r="M616" i="17" s="1"/>
  <c r="BB617" i="9"/>
  <c r="O616" i="17" s="1"/>
  <c r="AW617" i="9"/>
  <c r="BA617" i="9"/>
  <c r="N616" i="17" s="1"/>
  <c r="AV613" i="9"/>
  <c r="AZ613" i="9"/>
  <c r="AY613" i="9"/>
  <c r="BC613" i="9"/>
  <c r="AX613" i="9"/>
  <c r="M612" i="17" s="1"/>
  <c r="BB613" i="9"/>
  <c r="O612" i="17" s="1"/>
  <c r="AW613" i="9"/>
  <c r="BA613" i="9"/>
  <c r="N612" i="17" s="1"/>
  <c r="AV609" i="9"/>
  <c r="AZ609" i="9"/>
  <c r="AY609" i="9"/>
  <c r="BC609" i="9"/>
  <c r="AX609" i="9"/>
  <c r="M608" i="17" s="1"/>
  <c r="BB609" i="9"/>
  <c r="O608" i="17" s="1"/>
  <c r="AW609" i="9"/>
  <c r="BA609" i="9"/>
  <c r="N608" i="17" s="1"/>
  <c r="AV605" i="9"/>
  <c r="AZ605" i="9"/>
  <c r="AY605" i="9"/>
  <c r="BC605" i="9"/>
  <c r="AX605" i="9"/>
  <c r="M604" i="17" s="1"/>
  <c r="BB605" i="9"/>
  <c r="O604" i="17" s="1"/>
  <c r="AW605" i="9"/>
  <c r="BA605" i="9"/>
  <c r="N604" i="17" s="1"/>
  <c r="AV601" i="9"/>
  <c r="AZ601" i="9"/>
  <c r="AY601" i="9"/>
  <c r="BC601" i="9"/>
  <c r="AX601" i="9"/>
  <c r="M600" i="17" s="1"/>
  <c r="BB601" i="9"/>
  <c r="O600" i="17" s="1"/>
  <c r="AW601" i="9"/>
  <c r="BA601" i="9"/>
  <c r="N600" i="17" s="1"/>
  <c r="AV596" i="9"/>
  <c r="AZ596" i="9"/>
  <c r="AY596" i="9"/>
  <c r="BC596" i="9"/>
  <c r="AX596" i="9"/>
  <c r="M595" i="17" s="1"/>
  <c r="BB596" i="9"/>
  <c r="O595" i="17" s="1"/>
  <c r="AW596" i="9"/>
  <c r="BA596" i="9"/>
  <c r="N595" i="17" s="1"/>
  <c r="AV592" i="9"/>
  <c r="AZ592" i="9"/>
  <c r="AY592" i="9"/>
  <c r="BC592" i="9"/>
  <c r="AX592" i="9"/>
  <c r="M591" i="17" s="1"/>
  <c r="BB592" i="9"/>
  <c r="O591" i="17" s="1"/>
  <c r="AW592" i="9"/>
  <c r="BA592" i="9"/>
  <c r="N591" i="17" s="1"/>
  <c r="AV588" i="9"/>
  <c r="AZ588" i="9"/>
  <c r="AY588" i="9"/>
  <c r="BC588" i="9"/>
  <c r="AX588" i="9"/>
  <c r="M587" i="17" s="1"/>
  <c r="BB588" i="9"/>
  <c r="O587" i="17" s="1"/>
  <c r="AW588" i="9"/>
  <c r="BA588" i="9"/>
  <c r="N587" i="17" s="1"/>
  <c r="AV584" i="9"/>
  <c r="AZ584" i="9"/>
  <c r="AY584" i="9"/>
  <c r="BC584" i="9"/>
  <c r="AX584" i="9"/>
  <c r="M583" i="17" s="1"/>
  <c r="BB584" i="9"/>
  <c r="O583" i="17" s="1"/>
  <c r="AW584" i="9"/>
  <c r="BA584" i="9"/>
  <c r="N583" i="17" s="1"/>
  <c r="AV580" i="9"/>
  <c r="AZ580" i="9"/>
  <c r="AY580" i="9"/>
  <c r="BC580" i="9"/>
  <c r="AX580" i="9"/>
  <c r="M579" i="17" s="1"/>
  <c r="BB580" i="9"/>
  <c r="O579" i="17" s="1"/>
  <c r="AW580" i="9"/>
  <c r="BA580" i="9"/>
  <c r="N579" i="17" s="1"/>
  <c r="AV576" i="9"/>
  <c r="AZ576" i="9"/>
  <c r="AY576" i="9"/>
  <c r="BC576" i="9"/>
  <c r="AX576" i="9"/>
  <c r="M575" i="17" s="1"/>
  <c r="BB576" i="9"/>
  <c r="O575" i="17" s="1"/>
  <c r="AW576" i="9"/>
  <c r="BA576" i="9"/>
  <c r="N575" i="17" s="1"/>
  <c r="AV572" i="9"/>
  <c r="AZ572" i="9"/>
  <c r="AY572" i="9"/>
  <c r="BC572" i="9"/>
  <c r="AX572" i="9"/>
  <c r="M571" i="17" s="1"/>
  <c r="BB572" i="9"/>
  <c r="O571" i="17" s="1"/>
  <c r="AW572" i="9"/>
  <c r="BA572" i="9"/>
  <c r="N571" i="17" s="1"/>
  <c r="AV568" i="9"/>
  <c r="AZ568" i="9"/>
  <c r="AY568" i="9"/>
  <c r="BC568" i="9"/>
  <c r="AX568" i="9"/>
  <c r="M567" i="17" s="1"/>
  <c r="BB568" i="9"/>
  <c r="O567" i="17" s="1"/>
  <c r="AW568" i="9"/>
  <c r="BA568" i="9"/>
  <c r="N567" i="17" s="1"/>
  <c r="AV564" i="9"/>
  <c r="AZ564" i="9"/>
  <c r="AY564" i="9"/>
  <c r="BC564" i="9"/>
  <c r="AX564" i="9"/>
  <c r="M563" i="17" s="1"/>
  <c r="BB564" i="9"/>
  <c r="O563" i="17" s="1"/>
  <c r="AW564" i="9"/>
  <c r="BA564" i="9"/>
  <c r="N563" i="17" s="1"/>
  <c r="AV560" i="9"/>
  <c r="AZ560" i="9"/>
  <c r="AY560" i="9"/>
  <c r="BC560" i="9"/>
  <c r="AX560" i="9"/>
  <c r="M559" i="17" s="1"/>
  <c r="BB560" i="9"/>
  <c r="O559" i="17" s="1"/>
  <c r="AW560" i="9"/>
  <c r="BA560" i="9"/>
  <c r="N559" i="17" s="1"/>
  <c r="AV556" i="9"/>
  <c r="AZ556" i="9"/>
  <c r="AY556" i="9"/>
  <c r="BC556" i="9"/>
  <c r="AX556" i="9"/>
  <c r="M555" i="17" s="1"/>
  <c r="BB556" i="9"/>
  <c r="O555" i="17" s="1"/>
  <c r="AW556" i="9"/>
  <c r="BA556" i="9"/>
  <c r="N555" i="17" s="1"/>
  <c r="AV552" i="9"/>
  <c r="AZ552" i="9"/>
  <c r="AY552" i="9"/>
  <c r="BC552" i="9"/>
  <c r="AX552" i="9"/>
  <c r="M551" i="17" s="1"/>
  <c r="BB552" i="9"/>
  <c r="O551" i="17" s="1"/>
  <c r="AW552" i="9"/>
  <c r="BA552" i="9"/>
  <c r="N551" i="17" s="1"/>
  <c r="AV548" i="9"/>
  <c r="AZ548" i="9"/>
  <c r="AY548" i="9"/>
  <c r="BC548" i="9"/>
  <c r="AX548" i="9"/>
  <c r="M547" i="17" s="1"/>
  <c r="BB548" i="9"/>
  <c r="O547" i="17" s="1"/>
  <c r="AW548" i="9"/>
  <c r="BA548" i="9"/>
  <c r="N547" i="17" s="1"/>
  <c r="AV544" i="9"/>
  <c r="AZ544" i="9"/>
  <c r="AY544" i="9"/>
  <c r="BC544" i="9"/>
  <c r="AX544" i="9"/>
  <c r="M543" i="17" s="1"/>
  <c r="BB544" i="9"/>
  <c r="O543" i="17" s="1"/>
  <c r="AW544" i="9"/>
  <c r="BA544" i="9"/>
  <c r="N543" i="17" s="1"/>
  <c r="AV540" i="9"/>
  <c r="AZ540" i="9"/>
  <c r="AY540" i="9"/>
  <c r="BC540" i="9"/>
  <c r="AX540" i="9"/>
  <c r="M539" i="17" s="1"/>
  <c r="BB540" i="9"/>
  <c r="O539" i="17" s="1"/>
  <c r="AW540" i="9"/>
  <c r="BA540" i="9"/>
  <c r="N539" i="17" s="1"/>
  <c r="AV536" i="9"/>
  <c r="AZ536" i="9"/>
  <c r="AY536" i="9"/>
  <c r="BC536" i="9"/>
  <c r="AX536" i="9"/>
  <c r="M535" i="17" s="1"/>
  <c r="BB536" i="9"/>
  <c r="O535" i="17" s="1"/>
  <c r="AW536" i="9"/>
  <c r="BA536" i="9"/>
  <c r="N535" i="17" s="1"/>
  <c r="AV532" i="9"/>
  <c r="AZ532" i="9"/>
  <c r="AY532" i="9"/>
  <c r="BC532" i="9"/>
  <c r="AX532" i="9"/>
  <c r="M531" i="17" s="1"/>
  <c r="BB532" i="9"/>
  <c r="O531" i="17" s="1"/>
  <c r="AW532" i="9"/>
  <c r="BA532" i="9"/>
  <c r="N531" i="17" s="1"/>
  <c r="AV528" i="9"/>
  <c r="AZ528" i="9"/>
  <c r="AY528" i="9"/>
  <c r="BC528" i="9"/>
  <c r="AX528" i="9"/>
  <c r="M527" i="17" s="1"/>
  <c r="BB528" i="9"/>
  <c r="O527" i="17" s="1"/>
  <c r="AW528" i="9"/>
  <c r="BA528" i="9"/>
  <c r="N527" i="17" s="1"/>
  <c r="AV524" i="9"/>
  <c r="AZ524" i="9"/>
  <c r="AY524" i="9"/>
  <c r="BC524" i="9"/>
  <c r="AX524" i="9"/>
  <c r="M523" i="17" s="1"/>
  <c r="BB524" i="9"/>
  <c r="O523" i="17" s="1"/>
  <c r="AW524" i="9"/>
  <c r="BA524" i="9"/>
  <c r="N523" i="17" s="1"/>
  <c r="AV520" i="9"/>
  <c r="AZ520" i="9"/>
  <c r="AY520" i="9"/>
  <c r="BC520" i="9"/>
  <c r="AX520" i="9"/>
  <c r="M519" i="17" s="1"/>
  <c r="BB520" i="9"/>
  <c r="O519" i="17" s="1"/>
  <c r="AW520" i="9"/>
  <c r="BA520" i="9"/>
  <c r="N519" i="17" s="1"/>
  <c r="AV516" i="9"/>
  <c r="AZ516" i="9"/>
  <c r="AY516" i="9"/>
  <c r="BC516" i="9"/>
  <c r="AX516" i="9"/>
  <c r="M515" i="17" s="1"/>
  <c r="BB516" i="9"/>
  <c r="O515" i="17" s="1"/>
  <c r="AW516" i="9"/>
  <c r="BA516" i="9"/>
  <c r="N515" i="17" s="1"/>
  <c r="AV512" i="9"/>
  <c r="AZ512" i="9"/>
  <c r="AY512" i="9"/>
  <c r="BC512" i="9"/>
  <c r="AX512" i="9"/>
  <c r="M511" i="17" s="1"/>
  <c r="BB512" i="9"/>
  <c r="O511" i="17" s="1"/>
  <c r="AW512" i="9"/>
  <c r="BA512" i="9"/>
  <c r="N511" i="17" s="1"/>
  <c r="AV508" i="9"/>
  <c r="AZ508" i="9"/>
  <c r="AY508" i="9"/>
  <c r="BC508" i="9"/>
  <c r="AX508" i="9"/>
  <c r="M507" i="17" s="1"/>
  <c r="BB508" i="9"/>
  <c r="O507" i="17" s="1"/>
  <c r="AW508" i="9"/>
  <c r="BA508" i="9"/>
  <c r="N507" i="17" s="1"/>
  <c r="AV504" i="9"/>
  <c r="AZ504" i="9"/>
  <c r="AY504" i="9"/>
  <c r="BC504" i="9"/>
  <c r="AX504" i="9"/>
  <c r="M503" i="17" s="1"/>
  <c r="BB504" i="9"/>
  <c r="O503" i="17" s="1"/>
  <c r="AW504" i="9"/>
  <c r="BA504" i="9"/>
  <c r="N503" i="17" s="1"/>
  <c r="AY500" i="9"/>
  <c r="BC500" i="9"/>
  <c r="AX500" i="9"/>
  <c r="M499" i="17" s="1"/>
  <c r="BB500" i="9"/>
  <c r="O499" i="17" s="1"/>
  <c r="AV500" i="9"/>
  <c r="AZ500" i="9"/>
  <c r="BA500" i="9"/>
  <c r="N499" i="17" s="1"/>
  <c r="AW500" i="9"/>
  <c r="AY495" i="9"/>
  <c r="BC495" i="9"/>
  <c r="AX495" i="9"/>
  <c r="M494" i="17" s="1"/>
  <c r="BB495" i="9"/>
  <c r="O494" i="17" s="1"/>
  <c r="AV495" i="9"/>
  <c r="AZ495" i="9"/>
  <c r="BA495" i="9"/>
  <c r="N494" i="17" s="1"/>
  <c r="AW495" i="9"/>
  <c r="AY491" i="9"/>
  <c r="BC491" i="9"/>
  <c r="AX491" i="9"/>
  <c r="M490" i="17" s="1"/>
  <c r="BB491" i="9"/>
  <c r="O490" i="17" s="1"/>
  <c r="AV491" i="9"/>
  <c r="AZ491" i="9"/>
  <c r="BA491" i="9"/>
  <c r="N490" i="17" s="1"/>
  <c r="AW491" i="9"/>
  <c r="AY487" i="9"/>
  <c r="BC487" i="9"/>
  <c r="AX487" i="9"/>
  <c r="M486" i="17" s="1"/>
  <c r="BB487" i="9"/>
  <c r="O486" i="17" s="1"/>
  <c r="AV487" i="9"/>
  <c r="AZ487" i="9"/>
  <c r="BA487" i="9"/>
  <c r="N486" i="17" s="1"/>
  <c r="AW487" i="9"/>
  <c r="AY483" i="9"/>
  <c r="BC483" i="9"/>
  <c r="AX483" i="9"/>
  <c r="M482" i="17" s="1"/>
  <c r="BB483" i="9"/>
  <c r="O482" i="17" s="1"/>
  <c r="AV483" i="9"/>
  <c r="AZ483" i="9"/>
  <c r="BA483" i="9"/>
  <c r="N482" i="17" s="1"/>
  <c r="AW483" i="9"/>
  <c r="AY479" i="9"/>
  <c r="BC479" i="9"/>
  <c r="AX479" i="9"/>
  <c r="M478" i="17" s="1"/>
  <c r="BB479" i="9"/>
  <c r="O478" i="17" s="1"/>
  <c r="AV479" i="9"/>
  <c r="AZ479" i="9"/>
  <c r="BA479" i="9"/>
  <c r="N478" i="17" s="1"/>
  <c r="AW479" i="9"/>
  <c r="AY475" i="9"/>
  <c r="BC475" i="9"/>
  <c r="AX475" i="9"/>
  <c r="M474" i="17" s="1"/>
  <c r="BB475" i="9"/>
  <c r="O474" i="17" s="1"/>
  <c r="AV475" i="9"/>
  <c r="AZ475" i="9"/>
  <c r="BA475" i="9"/>
  <c r="N474" i="17" s="1"/>
  <c r="AW475" i="9"/>
  <c r="AY471" i="9"/>
  <c r="BC471" i="9"/>
  <c r="AX471" i="9"/>
  <c r="M470" i="17" s="1"/>
  <c r="BB471" i="9"/>
  <c r="O470" i="17" s="1"/>
  <c r="AV471" i="9"/>
  <c r="AZ471" i="9"/>
  <c r="BA471" i="9"/>
  <c r="N470" i="17" s="1"/>
  <c r="AW471" i="9"/>
  <c r="AY467" i="9"/>
  <c r="BC467" i="9"/>
  <c r="AX467" i="9"/>
  <c r="M466" i="17" s="1"/>
  <c r="BB467" i="9"/>
  <c r="O466" i="17" s="1"/>
  <c r="AV467" i="9"/>
  <c r="AZ467" i="9"/>
  <c r="BA467" i="9"/>
  <c r="N466" i="17" s="1"/>
  <c r="AW467" i="9"/>
  <c r="AY463" i="9"/>
  <c r="BC463" i="9"/>
  <c r="AX463" i="9"/>
  <c r="M462" i="17" s="1"/>
  <c r="BB463" i="9"/>
  <c r="O462" i="17" s="1"/>
  <c r="AW463" i="9"/>
  <c r="BA463" i="9"/>
  <c r="N462" i="17" s="1"/>
  <c r="AV463" i="9"/>
  <c r="AZ463" i="9"/>
  <c r="AY459" i="9"/>
  <c r="BC459" i="9"/>
  <c r="AX459" i="9"/>
  <c r="M458" i="17" s="1"/>
  <c r="BB459" i="9"/>
  <c r="O458" i="17" s="1"/>
  <c r="AW459" i="9"/>
  <c r="BA459" i="9"/>
  <c r="N458" i="17" s="1"/>
  <c r="AV459" i="9"/>
  <c r="AZ459" i="9"/>
  <c r="AY455" i="9"/>
  <c r="BC455" i="9"/>
  <c r="AX455" i="9"/>
  <c r="M454" i="17" s="1"/>
  <c r="BB455" i="9"/>
  <c r="O454" i="17" s="1"/>
  <c r="AW455" i="9"/>
  <c r="BA455" i="9"/>
  <c r="N454" i="17" s="1"/>
  <c r="AV455" i="9"/>
  <c r="AZ455" i="9"/>
  <c r="AY451" i="9"/>
  <c r="BC451" i="9"/>
  <c r="AX451" i="9"/>
  <c r="M450" i="17" s="1"/>
  <c r="BB451" i="9"/>
  <c r="O450" i="17" s="1"/>
  <c r="AW451" i="9"/>
  <c r="BA451" i="9"/>
  <c r="N450" i="17" s="1"/>
  <c r="AV451" i="9"/>
  <c r="AZ451" i="9"/>
  <c r="AY447" i="9"/>
  <c r="BC447" i="9"/>
  <c r="AX447" i="9"/>
  <c r="M446" i="17" s="1"/>
  <c r="BB447" i="9"/>
  <c r="O446" i="17" s="1"/>
  <c r="AW447" i="9"/>
  <c r="BA447" i="9"/>
  <c r="N446" i="17" s="1"/>
  <c r="AV447" i="9"/>
  <c r="AZ447" i="9"/>
  <c r="AY443" i="9"/>
  <c r="BC443" i="9"/>
  <c r="AX443" i="9"/>
  <c r="M442" i="17" s="1"/>
  <c r="BB443" i="9"/>
  <c r="O442" i="17" s="1"/>
  <c r="AW443" i="9"/>
  <c r="BA443" i="9"/>
  <c r="N442" i="17" s="1"/>
  <c r="AV443" i="9"/>
  <c r="AZ443" i="9"/>
  <c r="AY439" i="9"/>
  <c r="BC439" i="9"/>
  <c r="AX439" i="9"/>
  <c r="M438" i="17" s="1"/>
  <c r="BB439" i="9"/>
  <c r="O438" i="17" s="1"/>
  <c r="AW439" i="9"/>
  <c r="BA439" i="9"/>
  <c r="N438" i="17" s="1"/>
  <c r="AV439" i="9"/>
  <c r="AZ439" i="9"/>
  <c r="AY435" i="9"/>
  <c r="BC435" i="9"/>
  <c r="AX435" i="9"/>
  <c r="M434" i="17" s="1"/>
  <c r="BB435" i="9"/>
  <c r="O434" i="17" s="1"/>
  <c r="AW435" i="9"/>
  <c r="BA435" i="9"/>
  <c r="N434" i="17" s="1"/>
  <c r="AV435" i="9"/>
  <c r="AZ435" i="9"/>
  <c r="AY431" i="9"/>
  <c r="BC431" i="9"/>
  <c r="AX431" i="9"/>
  <c r="M430" i="17" s="1"/>
  <c r="BB431" i="9"/>
  <c r="O430" i="17" s="1"/>
  <c r="AW431" i="9"/>
  <c r="BA431" i="9"/>
  <c r="N430" i="17" s="1"/>
  <c r="AV431" i="9"/>
  <c r="AZ431" i="9"/>
  <c r="AY427" i="9"/>
  <c r="BC427" i="9"/>
  <c r="AX427" i="9"/>
  <c r="M426" i="17" s="1"/>
  <c r="BB427" i="9"/>
  <c r="O426" i="17" s="1"/>
  <c r="AW427" i="9"/>
  <c r="BA427" i="9"/>
  <c r="N426" i="17" s="1"/>
  <c r="AV427" i="9"/>
  <c r="AZ427" i="9"/>
  <c r="AY423" i="9"/>
  <c r="BC423" i="9"/>
  <c r="AX423" i="9"/>
  <c r="M422" i="17" s="1"/>
  <c r="BB423" i="9"/>
  <c r="O422" i="17" s="1"/>
  <c r="AW423" i="9"/>
  <c r="BA423" i="9"/>
  <c r="N422" i="17" s="1"/>
  <c r="AV423" i="9"/>
  <c r="AZ423" i="9"/>
  <c r="AY419" i="9"/>
  <c r="BC419" i="9"/>
  <c r="AX419" i="9"/>
  <c r="M418" i="17" s="1"/>
  <c r="BB419" i="9"/>
  <c r="O418" i="17" s="1"/>
  <c r="AW419" i="9"/>
  <c r="BA419" i="9"/>
  <c r="N418" i="17" s="1"/>
  <c r="AV419" i="9"/>
  <c r="AZ419" i="9"/>
  <c r="AY415" i="9"/>
  <c r="BC415" i="9"/>
  <c r="AX415" i="9"/>
  <c r="M414" i="17" s="1"/>
  <c r="BB415" i="9"/>
  <c r="O414" i="17" s="1"/>
  <c r="AW415" i="9"/>
  <c r="BA415" i="9"/>
  <c r="N414" i="17" s="1"/>
  <c r="AV415" i="9"/>
  <c r="AZ415" i="9"/>
  <c r="AY411" i="9"/>
  <c r="BC411" i="9"/>
  <c r="AX411" i="9"/>
  <c r="M410" i="17" s="1"/>
  <c r="BB411" i="9"/>
  <c r="O410" i="17" s="1"/>
  <c r="AW411" i="9"/>
  <c r="BA411" i="9"/>
  <c r="N410" i="17" s="1"/>
  <c r="AV411" i="9"/>
  <c r="AZ411" i="9"/>
  <c r="AY407" i="9"/>
  <c r="BC407" i="9"/>
  <c r="AX407" i="9"/>
  <c r="M406" i="17" s="1"/>
  <c r="BB407" i="9"/>
  <c r="O406" i="17" s="1"/>
  <c r="AW407" i="9"/>
  <c r="BA407" i="9"/>
  <c r="N406" i="17" s="1"/>
  <c r="AV407" i="9"/>
  <c r="AZ407" i="9"/>
  <c r="AY403" i="9"/>
  <c r="BC403" i="9"/>
  <c r="AX403" i="9"/>
  <c r="M402" i="17" s="1"/>
  <c r="BB403" i="9"/>
  <c r="O402" i="17" s="1"/>
  <c r="AW403" i="9"/>
  <c r="BA403" i="9"/>
  <c r="N402" i="17" s="1"/>
  <c r="AV403" i="9"/>
  <c r="AZ403" i="9"/>
  <c r="AY399" i="9"/>
  <c r="BC399" i="9"/>
  <c r="AX399" i="9"/>
  <c r="M398" i="17" s="1"/>
  <c r="BB399" i="9"/>
  <c r="O398" i="17" s="1"/>
  <c r="AW399" i="9"/>
  <c r="BA399" i="9"/>
  <c r="N398" i="17" s="1"/>
  <c r="AV399" i="9"/>
  <c r="AZ399" i="9"/>
  <c r="AY394" i="9"/>
  <c r="BC394" i="9"/>
  <c r="AX394" i="9"/>
  <c r="M393" i="17" s="1"/>
  <c r="BB394" i="9"/>
  <c r="O393" i="17" s="1"/>
  <c r="AW394" i="9"/>
  <c r="BA394" i="9"/>
  <c r="N393" i="17" s="1"/>
  <c r="AV394" i="9"/>
  <c r="AZ394" i="9"/>
  <c r="AY390" i="9"/>
  <c r="BC390" i="9"/>
  <c r="AX390" i="9"/>
  <c r="M389" i="17" s="1"/>
  <c r="BB390" i="9"/>
  <c r="O389" i="17" s="1"/>
  <c r="AW390" i="9"/>
  <c r="BA390" i="9"/>
  <c r="N389" i="17" s="1"/>
  <c r="AV390" i="9"/>
  <c r="AZ390" i="9"/>
  <c r="AY386" i="9"/>
  <c r="BC386" i="9"/>
  <c r="AX386" i="9"/>
  <c r="M385" i="17" s="1"/>
  <c r="BB386" i="9"/>
  <c r="O385" i="17" s="1"/>
  <c r="AW386" i="9"/>
  <c r="BA386" i="9"/>
  <c r="N385" i="17" s="1"/>
  <c r="AV386" i="9"/>
  <c r="AZ386" i="9"/>
  <c r="AY382" i="9"/>
  <c r="BC382" i="9"/>
  <c r="AX382" i="9"/>
  <c r="M381" i="17" s="1"/>
  <c r="BB382" i="9"/>
  <c r="O381" i="17" s="1"/>
  <c r="AW382" i="9"/>
  <c r="BA382" i="9"/>
  <c r="N381" i="17" s="1"/>
  <c r="AV382" i="9"/>
  <c r="AZ382" i="9"/>
  <c r="AY378" i="9"/>
  <c r="BC378" i="9"/>
  <c r="AX378" i="9"/>
  <c r="M377" i="17" s="1"/>
  <c r="BB378" i="9"/>
  <c r="O377" i="17" s="1"/>
  <c r="AW378" i="9"/>
  <c r="BA378" i="9"/>
  <c r="N377" i="17" s="1"/>
  <c r="AV378" i="9"/>
  <c r="AZ378" i="9"/>
  <c r="AY374" i="9"/>
  <c r="BC374" i="9"/>
  <c r="AX374" i="9"/>
  <c r="M373" i="17" s="1"/>
  <c r="BB374" i="9"/>
  <c r="O373" i="17" s="1"/>
  <c r="AW374" i="9"/>
  <c r="BA374" i="9"/>
  <c r="N373" i="17" s="1"/>
  <c r="AV374" i="9"/>
  <c r="AZ374" i="9"/>
  <c r="AY370" i="9"/>
  <c r="BC370" i="9"/>
  <c r="AX370" i="9"/>
  <c r="M369" i="17" s="1"/>
  <c r="BB370" i="9"/>
  <c r="O369" i="17" s="1"/>
  <c r="AW370" i="9"/>
  <c r="BA370" i="9"/>
  <c r="N369" i="17" s="1"/>
  <c r="AV370" i="9"/>
  <c r="AZ370" i="9"/>
  <c r="AY366" i="9"/>
  <c r="BC366" i="9"/>
  <c r="AX366" i="9"/>
  <c r="M365" i="17" s="1"/>
  <c r="BB366" i="9"/>
  <c r="O365" i="17" s="1"/>
  <c r="AW366" i="9"/>
  <c r="BA366" i="9"/>
  <c r="N365" i="17" s="1"/>
  <c r="AV366" i="9"/>
  <c r="AZ366" i="9"/>
  <c r="AY362" i="9"/>
  <c r="BC362" i="9"/>
  <c r="AX362" i="9"/>
  <c r="M361" i="17" s="1"/>
  <c r="BB362" i="9"/>
  <c r="O361" i="17" s="1"/>
  <c r="AW362" i="9"/>
  <c r="BA362" i="9"/>
  <c r="N361" i="17" s="1"/>
  <c r="AV362" i="9"/>
  <c r="AZ362" i="9"/>
  <c r="AY358" i="9"/>
  <c r="BC358" i="9"/>
  <c r="AX358" i="9"/>
  <c r="M357" i="17" s="1"/>
  <c r="BB358" i="9"/>
  <c r="O357" i="17" s="1"/>
  <c r="AW358" i="9"/>
  <c r="BA358" i="9"/>
  <c r="N357" i="17" s="1"/>
  <c r="AV358" i="9"/>
  <c r="AZ358" i="9"/>
  <c r="AY354" i="9"/>
  <c r="BC354" i="9"/>
  <c r="AX354" i="9"/>
  <c r="M353" i="17" s="1"/>
  <c r="BB354" i="9"/>
  <c r="O353" i="17" s="1"/>
  <c r="AW354" i="9"/>
  <c r="BA354" i="9"/>
  <c r="N353" i="17" s="1"/>
  <c r="AV354" i="9"/>
  <c r="AZ354" i="9"/>
  <c r="AY350" i="9"/>
  <c r="BC350" i="9"/>
  <c r="AX350" i="9"/>
  <c r="M349" i="17" s="1"/>
  <c r="BB350" i="9"/>
  <c r="O349" i="17" s="1"/>
  <c r="AW350" i="9"/>
  <c r="BA350" i="9"/>
  <c r="N349" i="17" s="1"/>
  <c r="AV350" i="9"/>
  <c r="AZ350" i="9"/>
  <c r="AY346" i="9"/>
  <c r="BC346" i="9"/>
  <c r="AX346" i="9"/>
  <c r="M345" i="17" s="1"/>
  <c r="BB346" i="9"/>
  <c r="O345" i="17" s="1"/>
  <c r="AW346" i="9"/>
  <c r="BA346" i="9"/>
  <c r="N345" i="17" s="1"/>
  <c r="AV346" i="9"/>
  <c r="AZ346" i="9"/>
  <c r="AX342" i="9"/>
  <c r="M341" i="17" s="1"/>
  <c r="BB342" i="9"/>
  <c r="O341" i="17" s="1"/>
  <c r="AW342" i="9"/>
  <c r="BA342" i="9"/>
  <c r="N341" i="17" s="1"/>
  <c r="AY342" i="9"/>
  <c r="BC342" i="9"/>
  <c r="AV342" i="9"/>
  <c r="AZ342" i="9"/>
  <c r="AX338" i="9"/>
  <c r="M337" i="17" s="1"/>
  <c r="BB338" i="9"/>
  <c r="O337" i="17" s="1"/>
  <c r="AW338" i="9"/>
  <c r="BA338" i="9"/>
  <c r="N337" i="17" s="1"/>
  <c r="AY338" i="9"/>
  <c r="BC338" i="9"/>
  <c r="AV338" i="9"/>
  <c r="AZ338" i="9"/>
  <c r="AX334" i="9"/>
  <c r="M333" i="17" s="1"/>
  <c r="BB334" i="9"/>
  <c r="O333" i="17" s="1"/>
  <c r="AW334" i="9"/>
  <c r="BA334" i="9"/>
  <c r="N333" i="17" s="1"/>
  <c r="AY334" i="9"/>
  <c r="BC334" i="9"/>
  <c r="AV334" i="9"/>
  <c r="AZ334" i="9"/>
  <c r="AX330" i="9"/>
  <c r="M329" i="17" s="1"/>
  <c r="BB330" i="9"/>
  <c r="O329" i="17" s="1"/>
  <c r="AW330" i="9"/>
  <c r="BA330" i="9"/>
  <c r="N329" i="17" s="1"/>
  <c r="AY330" i="9"/>
  <c r="BC330" i="9"/>
  <c r="AV330" i="9"/>
  <c r="AZ330" i="9"/>
  <c r="AX326" i="9"/>
  <c r="M325" i="17" s="1"/>
  <c r="BB326" i="9"/>
  <c r="O325" i="17" s="1"/>
  <c r="AW326" i="9"/>
  <c r="BA326" i="9"/>
  <c r="N325" i="17" s="1"/>
  <c r="AY326" i="9"/>
  <c r="BC326" i="9"/>
  <c r="AV326" i="9"/>
  <c r="AZ326" i="9"/>
  <c r="AX322" i="9"/>
  <c r="M321" i="17" s="1"/>
  <c r="BB322" i="9"/>
  <c r="O321" i="17" s="1"/>
  <c r="AW322" i="9"/>
  <c r="BA322" i="9"/>
  <c r="N321" i="17" s="1"/>
  <c r="AY322" i="9"/>
  <c r="BC322" i="9"/>
  <c r="AV322" i="9"/>
  <c r="AZ322" i="9"/>
  <c r="AX318" i="9"/>
  <c r="M317" i="17" s="1"/>
  <c r="BB318" i="9"/>
  <c r="O317" i="17" s="1"/>
  <c r="AW318" i="9"/>
  <c r="BA318" i="9"/>
  <c r="N317" i="17" s="1"/>
  <c r="AY318" i="9"/>
  <c r="BC318" i="9"/>
  <c r="AV318" i="9"/>
  <c r="AZ318" i="9"/>
  <c r="AX314" i="9"/>
  <c r="M313" i="17" s="1"/>
  <c r="BB314" i="9"/>
  <c r="O313" i="17" s="1"/>
  <c r="AW314" i="9"/>
  <c r="BA314" i="9"/>
  <c r="N313" i="17" s="1"/>
  <c r="AV314" i="9"/>
  <c r="AY314" i="9"/>
  <c r="BC314" i="9"/>
  <c r="AZ314" i="9"/>
  <c r="AX310" i="9"/>
  <c r="M309" i="17" s="1"/>
  <c r="BB310" i="9"/>
  <c r="O309" i="17" s="1"/>
  <c r="AW310" i="9"/>
  <c r="BA310" i="9"/>
  <c r="N309" i="17" s="1"/>
  <c r="AV310" i="9"/>
  <c r="AZ310" i="9"/>
  <c r="AY310" i="9"/>
  <c r="BC310" i="9"/>
  <c r="AX306" i="9"/>
  <c r="M305" i="17" s="1"/>
  <c r="BB306" i="9"/>
  <c r="O305" i="17" s="1"/>
  <c r="AW306" i="9"/>
  <c r="BA306" i="9"/>
  <c r="N305" i="17" s="1"/>
  <c r="AV306" i="9"/>
  <c r="AZ306" i="9"/>
  <c r="AY306" i="9"/>
  <c r="BC306" i="9"/>
  <c r="AX302" i="9"/>
  <c r="M301" i="17" s="1"/>
  <c r="BB302" i="9"/>
  <c r="O301" i="17" s="1"/>
  <c r="AW302" i="9"/>
  <c r="BA302" i="9"/>
  <c r="N301" i="17" s="1"/>
  <c r="AV302" i="9"/>
  <c r="AZ302" i="9"/>
  <c r="AY302" i="9"/>
  <c r="BC302" i="9"/>
  <c r="AX297" i="9"/>
  <c r="M296" i="17" s="1"/>
  <c r="BB297" i="9"/>
  <c r="O296" i="17" s="1"/>
  <c r="AW297" i="9"/>
  <c r="BA297" i="9"/>
  <c r="N296" i="17" s="1"/>
  <c r="AV297" i="9"/>
  <c r="AZ297" i="9"/>
  <c r="AY297" i="9"/>
  <c r="BC297" i="9"/>
  <c r="AX293" i="9"/>
  <c r="M292" i="17" s="1"/>
  <c r="BB293" i="9"/>
  <c r="O292" i="17" s="1"/>
  <c r="AW293" i="9"/>
  <c r="BA293" i="9"/>
  <c r="N292" i="17" s="1"/>
  <c r="AV293" i="9"/>
  <c r="AZ293" i="9"/>
  <c r="AY293" i="9"/>
  <c r="BC293" i="9"/>
  <c r="AX289" i="9"/>
  <c r="M288" i="17" s="1"/>
  <c r="BB289" i="9"/>
  <c r="O288" i="17" s="1"/>
  <c r="AW289" i="9"/>
  <c r="BA289" i="9"/>
  <c r="N288" i="17" s="1"/>
  <c r="AV289" i="9"/>
  <c r="AZ289" i="9"/>
  <c r="AY289" i="9"/>
  <c r="BC289" i="9"/>
  <c r="AX285" i="9"/>
  <c r="M284" i="17" s="1"/>
  <c r="BB285" i="9"/>
  <c r="O284" i="17" s="1"/>
  <c r="AW285" i="9"/>
  <c r="BA285" i="9"/>
  <c r="N284" i="17" s="1"/>
  <c r="AV285" i="9"/>
  <c r="AZ285" i="9"/>
  <c r="AY285" i="9"/>
  <c r="BC285" i="9"/>
  <c r="AX281" i="9"/>
  <c r="M280" i="17" s="1"/>
  <c r="BB281" i="9"/>
  <c r="O280" i="17" s="1"/>
  <c r="AW281" i="9"/>
  <c r="BA281" i="9"/>
  <c r="N280" i="17" s="1"/>
  <c r="AV281" i="9"/>
  <c r="AZ281" i="9"/>
  <c r="AY281" i="9"/>
  <c r="BC281" i="9"/>
  <c r="AX277" i="9"/>
  <c r="M276" i="17" s="1"/>
  <c r="BB277" i="9"/>
  <c r="O276" i="17" s="1"/>
  <c r="AW277" i="9"/>
  <c r="BA277" i="9"/>
  <c r="N276" i="17" s="1"/>
  <c r="AV277" i="9"/>
  <c r="AZ277" i="9"/>
  <c r="AY277" i="9"/>
  <c r="BC277" i="9"/>
  <c r="AX273" i="9"/>
  <c r="M272" i="17" s="1"/>
  <c r="BB273" i="9"/>
  <c r="O272" i="17" s="1"/>
  <c r="AW273" i="9"/>
  <c r="BA273" i="9"/>
  <c r="N272" i="17" s="1"/>
  <c r="AV273" i="9"/>
  <c r="AZ273" i="9"/>
  <c r="AY273" i="9"/>
  <c r="BC273" i="9"/>
  <c r="AX269" i="9"/>
  <c r="M268" i="17" s="1"/>
  <c r="BB269" i="9"/>
  <c r="O268" i="17" s="1"/>
  <c r="AW269" i="9"/>
  <c r="BA269" i="9"/>
  <c r="N268" i="17" s="1"/>
  <c r="AV269" i="9"/>
  <c r="AZ269" i="9"/>
  <c r="AY269" i="9"/>
  <c r="BC269" i="9"/>
  <c r="AX265" i="9"/>
  <c r="M264" i="17" s="1"/>
  <c r="BB265" i="9"/>
  <c r="O264" i="17" s="1"/>
  <c r="AW265" i="9"/>
  <c r="BA265" i="9"/>
  <c r="N264" i="17" s="1"/>
  <c r="AV265" i="9"/>
  <c r="AZ265" i="9"/>
  <c r="AY265" i="9"/>
  <c r="BC265" i="9"/>
  <c r="AX261" i="9"/>
  <c r="M260" i="17" s="1"/>
  <c r="BB261" i="9"/>
  <c r="O260" i="17" s="1"/>
  <c r="AW261" i="9"/>
  <c r="BA261" i="9"/>
  <c r="N260" i="17" s="1"/>
  <c r="AV261" i="9"/>
  <c r="AZ261" i="9"/>
  <c r="AY261" i="9"/>
  <c r="BC261" i="9"/>
  <c r="AX257" i="9"/>
  <c r="M256" i="17" s="1"/>
  <c r="BB257" i="9"/>
  <c r="O256" i="17" s="1"/>
  <c r="AW257" i="9"/>
  <c r="BA257" i="9"/>
  <c r="N256" i="17" s="1"/>
  <c r="AV257" i="9"/>
  <c r="AZ257" i="9"/>
  <c r="AY257" i="9"/>
  <c r="BC257" i="9"/>
  <c r="AX253" i="9"/>
  <c r="M252" i="17" s="1"/>
  <c r="BB253" i="9"/>
  <c r="O252" i="17" s="1"/>
  <c r="AW253" i="9"/>
  <c r="BA253" i="9"/>
  <c r="N252" i="17" s="1"/>
  <c r="AV253" i="9"/>
  <c r="AZ253" i="9"/>
  <c r="AY253" i="9"/>
  <c r="BC253" i="9"/>
  <c r="AX249" i="9"/>
  <c r="M248" i="17" s="1"/>
  <c r="BB249" i="9"/>
  <c r="O248" i="17" s="1"/>
  <c r="AW249" i="9"/>
  <c r="BA249" i="9"/>
  <c r="N248" i="17" s="1"/>
  <c r="AV249" i="9"/>
  <c r="AZ249" i="9"/>
  <c r="AY249" i="9"/>
  <c r="BC249" i="9"/>
  <c r="AX245" i="9"/>
  <c r="M244" i="17" s="1"/>
  <c r="BB245" i="9"/>
  <c r="O244" i="17" s="1"/>
  <c r="AW245" i="9"/>
  <c r="BA245" i="9"/>
  <c r="N244" i="17" s="1"/>
  <c r="AV245" i="9"/>
  <c r="AZ245" i="9"/>
  <c r="AY245" i="9"/>
  <c r="BC245" i="9"/>
  <c r="AX241" i="9"/>
  <c r="M240" i="17" s="1"/>
  <c r="BB241" i="9"/>
  <c r="O240" i="17" s="1"/>
  <c r="AW241" i="9"/>
  <c r="BA241" i="9"/>
  <c r="N240" i="17" s="1"/>
  <c r="AV241" i="9"/>
  <c r="AZ241" i="9"/>
  <c r="AY241" i="9"/>
  <c r="BC241" i="9"/>
  <c r="AX237" i="9"/>
  <c r="M236" i="17" s="1"/>
  <c r="BB237" i="9"/>
  <c r="O236" i="17" s="1"/>
  <c r="AW237" i="9"/>
  <c r="BA237" i="9"/>
  <c r="N236" i="17" s="1"/>
  <c r="AV237" i="9"/>
  <c r="AZ237" i="9"/>
  <c r="AY237" i="9"/>
  <c r="BC237" i="9"/>
  <c r="AX233" i="9"/>
  <c r="M232" i="17" s="1"/>
  <c r="BB233" i="9"/>
  <c r="O232" i="17" s="1"/>
  <c r="AW233" i="9"/>
  <c r="BA233" i="9"/>
  <c r="N232" i="17" s="1"/>
  <c r="AV233" i="9"/>
  <c r="AZ233" i="9"/>
  <c r="AY233" i="9"/>
  <c r="BC233" i="9"/>
  <c r="AX229" i="9"/>
  <c r="M228" i="17" s="1"/>
  <c r="BB229" i="9"/>
  <c r="O228" i="17" s="1"/>
  <c r="AW229" i="9"/>
  <c r="BA229" i="9"/>
  <c r="N228" i="17" s="1"/>
  <c r="AV229" i="9"/>
  <c r="AZ229" i="9"/>
  <c r="AY229" i="9"/>
  <c r="BC229" i="9"/>
  <c r="AV225" i="9"/>
  <c r="AZ225" i="9"/>
  <c r="AY225" i="9"/>
  <c r="AX225" i="9"/>
  <c r="M224" i="17" s="1"/>
  <c r="BC225" i="9"/>
  <c r="AW225" i="9"/>
  <c r="BB225" i="9"/>
  <c r="O224" i="17" s="1"/>
  <c r="BA225" i="9"/>
  <c r="N224" i="17" s="1"/>
  <c r="AV221" i="9"/>
  <c r="AZ221" i="9"/>
  <c r="AY221" i="9"/>
  <c r="AX221" i="9"/>
  <c r="M220" i="17" s="1"/>
  <c r="BC221" i="9"/>
  <c r="AW221" i="9"/>
  <c r="BB221" i="9"/>
  <c r="O220" i="17" s="1"/>
  <c r="BA221" i="9"/>
  <c r="N220" i="17" s="1"/>
  <c r="AV217" i="9"/>
  <c r="AZ217" i="9"/>
  <c r="AY217" i="9"/>
  <c r="AX217" i="9"/>
  <c r="M216" i="17" s="1"/>
  <c r="BC217" i="9"/>
  <c r="AW217" i="9"/>
  <c r="BB217" i="9"/>
  <c r="O216" i="17" s="1"/>
  <c r="BA217" i="9"/>
  <c r="N216" i="17" s="1"/>
  <c r="AW213" i="9"/>
  <c r="BA213" i="9"/>
  <c r="N212" i="17" s="1"/>
  <c r="AV213" i="9"/>
  <c r="AZ213" i="9"/>
  <c r="AX213" i="9"/>
  <c r="M212" i="17" s="1"/>
  <c r="BB213" i="9"/>
  <c r="O212" i="17" s="1"/>
  <c r="AY213" i="9"/>
  <c r="BC213" i="9"/>
  <c r="AW209" i="9"/>
  <c r="BA209" i="9"/>
  <c r="N208" i="17" s="1"/>
  <c r="AV209" i="9"/>
  <c r="AZ209" i="9"/>
  <c r="AX209" i="9"/>
  <c r="M208" i="17" s="1"/>
  <c r="BB209" i="9"/>
  <c r="O208" i="17" s="1"/>
  <c r="AY209" i="9"/>
  <c r="BC209" i="9"/>
  <c r="AW205" i="9"/>
  <c r="BA205" i="9"/>
  <c r="N204" i="17" s="1"/>
  <c r="AV205" i="9"/>
  <c r="AZ205" i="9"/>
  <c r="AY205" i="9"/>
  <c r="BC205" i="9"/>
  <c r="AX205" i="9"/>
  <c r="M204" i="17" s="1"/>
  <c r="BB205" i="9"/>
  <c r="O204" i="17" s="1"/>
  <c r="AW201" i="9"/>
  <c r="BA201" i="9"/>
  <c r="N200" i="17" s="1"/>
  <c r="AV201" i="9"/>
  <c r="AZ201" i="9"/>
  <c r="AY201" i="9"/>
  <c r="BC201" i="9"/>
  <c r="AX201" i="9"/>
  <c r="M200" i="17" s="1"/>
  <c r="BB201" i="9"/>
  <c r="O200" i="17" s="1"/>
  <c r="AW196" i="9"/>
  <c r="BA196" i="9"/>
  <c r="N195" i="17" s="1"/>
  <c r="AV196" i="9"/>
  <c r="AZ196" i="9"/>
  <c r="AY196" i="9"/>
  <c r="BC196" i="9"/>
  <c r="AX196" i="9"/>
  <c r="M195" i="17" s="1"/>
  <c r="BB196" i="9"/>
  <c r="O195" i="17" s="1"/>
  <c r="AW192" i="9"/>
  <c r="BA192" i="9"/>
  <c r="N191" i="17" s="1"/>
  <c r="AV192" i="9"/>
  <c r="AZ192" i="9"/>
  <c r="AY192" i="9"/>
  <c r="BC192" i="9"/>
  <c r="AX192" i="9"/>
  <c r="M191" i="17" s="1"/>
  <c r="BB192" i="9"/>
  <c r="O191" i="17" s="1"/>
  <c r="AW188" i="9"/>
  <c r="BA188" i="9"/>
  <c r="N187" i="17" s="1"/>
  <c r="AV188" i="9"/>
  <c r="AZ188" i="9"/>
  <c r="AY188" i="9"/>
  <c r="BC188" i="9"/>
  <c r="AX188" i="9"/>
  <c r="M187" i="17" s="1"/>
  <c r="BB188" i="9"/>
  <c r="O187" i="17" s="1"/>
  <c r="AW184" i="9"/>
  <c r="BA184" i="9"/>
  <c r="N183" i="17" s="1"/>
  <c r="AV184" i="9"/>
  <c r="AZ184" i="9"/>
  <c r="AY184" i="9"/>
  <c r="BC184" i="9"/>
  <c r="AX184" i="9"/>
  <c r="M183" i="17" s="1"/>
  <c r="BB184" i="9"/>
  <c r="O183" i="17" s="1"/>
  <c r="AW180" i="9"/>
  <c r="BA180" i="9"/>
  <c r="N179" i="17" s="1"/>
  <c r="AV180" i="9"/>
  <c r="AZ180" i="9"/>
  <c r="AY180" i="9"/>
  <c r="BC180" i="9"/>
  <c r="AX180" i="9"/>
  <c r="M179" i="17" s="1"/>
  <c r="BB180" i="9"/>
  <c r="O179" i="17" s="1"/>
  <c r="AW176" i="9"/>
  <c r="BA176" i="9"/>
  <c r="N175" i="17" s="1"/>
  <c r="AV176" i="9"/>
  <c r="AZ176" i="9"/>
  <c r="AY176" i="9"/>
  <c r="BC176" i="9"/>
  <c r="AX176" i="9"/>
  <c r="M175" i="17" s="1"/>
  <c r="BB176" i="9"/>
  <c r="O175" i="17" s="1"/>
  <c r="AW172" i="9"/>
  <c r="BA172" i="9"/>
  <c r="N171" i="17" s="1"/>
  <c r="AV172" i="9"/>
  <c r="AZ172" i="9"/>
  <c r="AY172" i="9"/>
  <c r="BC172" i="9"/>
  <c r="AX172" i="9"/>
  <c r="M171" i="17" s="1"/>
  <c r="BB172" i="9"/>
  <c r="O171" i="17" s="1"/>
  <c r="AW168" i="9"/>
  <c r="BA168" i="9"/>
  <c r="N167" i="17" s="1"/>
  <c r="AV168" i="9"/>
  <c r="AZ168" i="9"/>
  <c r="AY168" i="9"/>
  <c r="BC168" i="9"/>
  <c r="AX168" i="9"/>
  <c r="M167" i="17" s="1"/>
  <c r="BB168" i="9"/>
  <c r="O167" i="17" s="1"/>
  <c r="AW164" i="9"/>
  <c r="BA164" i="9"/>
  <c r="N163" i="17" s="1"/>
  <c r="AV164" i="9"/>
  <c r="AZ164" i="9"/>
  <c r="AY164" i="9"/>
  <c r="BC164" i="9"/>
  <c r="AX164" i="9"/>
  <c r="M163" i="17" s="1"/>
  <c r="BB164" i="9"/>
  <c r="O163" i="17" s="1"/>
  <c r="AW160" i="9"/>
  <c r="BA160" i="9"/>
  <c r="N159" i="17" s="1"/>
  <c r="AV160" i="9"/>
  <c r="AZ160" i="9"/>
  <c r="AY160" i="9"/>
  <c r="BC160" i="9"/>
  <c r="AX160" i="9"/>
  <c r="M159" i="17" s="1"/>
  <c r="BB160" i="9"/>
  <c r="O159" i="17" s="1"/>
  <c r="AW156" i="9"/>
  <c r="BA156" i="9"/>
  <c r="N155" i="17" s="1"/>
  <c r="AV156" i="9"/>
  <c r="AZ156" i="9"/>
  <c r="AY156" i="9"/>
  <c r="BC156" i="9"/>
  <c r="AX156" i="9"/>
  <c r="M155" i="17" s="1"/>
  <c r="BB156" i="9"/>
  <c r="O155" i="17" s="1"/>
  <c r="AW152" i="9"/>
  <c r="BA152" i="9"/>
  <c r="N151" i="17" s="1"/>
  <c r="AV152" i="9"/>
  <c r="AZ152" i="9"/>
  <c r="AY152" i="9"/>
  <c r="BC152" i="9"/>
  <c r="AX152" i="9"/>
  <c r="M151" i="17" s="1"/>
  <c r="BB152" i="9"/>
  <c r="O151" i="17" s="1"/>
  <c r="AW148" i="9"/>
  <c r="BA148" i="9"/>
  <c r="N147" i="17" s="1"/>
  <c r="AV148" i="9"/>
  <c r="AZ148" i="9"/>
  <c r="AY148" i="9"/>
  <c r="BC148" i="9"/>
  <c r="AX148" i="9"/>
  <c r="M147" i="17" s="1"/>
  <c r="BB148" i="9"/>
  <c r="O147" i="17" s="1"/>
  <c r="AW144" i="9"/>
  <c r="BA144" i="9"/>
  <c r="N143" i="17" s="1"/>
  <c r="AV144" i="9"/>
  <c r="AZ144" i="9"/>
  <c r="AY144" i="9"/>
  <c r="BC144" i="9"/>
  <c r="AX144" i="9"/>
  <c r="M143" i="17" s="1"/>
  <c r="BB144" i="9"/>
  <c r="O143" i="17" s="1"/>
  <c r="AW140" i="9"/>
  <c r="BA140" i="9"/>
  <c r="N139" i="17" s="1"/>
  <c r="AV140" i="9"/>
  <c r="AZ140" i="9"/>
  <c r="AY140" i="9"/>
  <c r="BC140" i="9"/>
  <c r="AX140" i="9"/>
  <c r="M139" i="17" s="1"/>
  <c r="BB140" i="9"/>
  <c r="O139" i="17" s="1"/>
  <c r="AW136" i="9"/>
  <c r="BA136" i="9"/>
  <c r="N135" i="17" s="1"/>
  <c r="AV136" i="9"/>
  <c r="AZ136" i="9"/>
  <c r="AY136" i="9"/>
  <c r="BC136" i="9"/>
  <c r="AX136" i="9"/>
  <c r="M135" i="17" s="1"/>
  <c r="BB136" i="9"/>
  <c r="O135" i="17" s="1"/>
  <c r="AV132" i="9"/>
  <c r="AZ132" i="9"/>
  <c r="BA132" i="9"/>
  <c r="N131" i="17" s="1"/>
  <c r="AY132" i="9"/>
  <c r="AX132" i="9"/>
  <c r="M131" i="17" s="1"/>
  <c r="BC132" i="9"/>
  <c r="AW132" i="9"/>
  <c r="BB132" i="9"/>
  <c r="O131" i="17" s="1"/>
  <c r="AY128" i="9"/>
  <c r="BC128" i="9"/>
  <c r="AV128" i="9"/>
  <c r="AZ128" i="9"/>
  <c r="AX128" i="9"/>
  <c r="M127" i="17" s="1"/>
  <c r="AW128" i="9"/>
  <c r="BB128" i="9"/>
  <c r="O127" i="17" s="1"/>
  <c r="BA128" i="9"/>
  <c r="N127" i="17" s="1"/>
  <c r="AY124" i="9"/>
  <c r="BC124" i="9"/>
  <c r="AV124" i="9"/>
  <c r="AZ124" i="9"/>
  <c r="AX124" i="9"/>
  <c r="M123" i="17" s="1"/>
  <c r="AW124" i="9"/>
  <c r="BB124" i="9"/>
  <c r="O123" i="17" s="1"/>
  <c r="BA124" i="9"/>
  <c r="N123" i="17" s="1"/>
  <c r="AY120" i="9"/>
  <c r="BC120" i="9"/>
  <c r="AV120" i="9"/>
  <c r="AZ120" i="9"/>
  <c r="AX120" i="9"/>
  <c r="M119" i="17" s="1"/>
  <c r="AW120" i="9"/>
  <c r="BB120" i="9"/>
  <c r="O119" i="17" s="1"/>
  <c r="BA120" i="9"/>
  <c r="N119" i="17" s="1"/>
  <c r="AY116" i="9"/>
  <c r="BC116" i="9"/>
  <c r="AV116" i="9"/>
  <c r="AZ116" i="9"/>
  <c r="AX116" i="9"/>
  <c r="M115" i="17" s="1"/>
  <c r="AW116" i="9"/>
  <c r="BB116" i="9"/>
  <c r="O115" i="17" s="1"/>
  <c r="BA116" i="9"/>
  <c r="N115" i="17" s="1"/>
  <c r="AY112" i="9"/>
  <c r="BC112" i="9"/>
  <c r="AV112" i="9"/>
  <c r="AZ112" i="9"/>
  <c r="AX112" i="9"/>
  <c r="M111" i="17" s="1"/>
  <c r="AW112" i="9"/>
  <c r="BB112" i="9"/>
  <c r="O111" i="17" s="1"/>
  <c r="BA112" i="9"/>
  <c r="N111" i="17" s="1"/>
  <c r="AY108" i="9"/>
  <c r="BC108" i="9"/>
  <c r="AV108" i="9"/>
  <c r="AZ108" i="9"/>
  <c r="AX108" i="9"/>
  <c r="M107" i="17" s="1"/>
  <c r="AW108" i="9"/>
  <c r="BB108" i="9"/>
  <c r="O107" i="17" s="1"/>
  <c r="BA108" i="9"/>
  <c r="N107" i="17" s="1"/>
  <c r="AY104" i="9"/>
  <c r="BC104" i="9"/>
  <c r="AV104" i="9"/>
  <c r="AZ104" i="9"/>
  <c r="AX104" i="9"/>
  <c r="M103" i="17" s="1"/>
  <c r="AW104" i="9"/>
  <c r="BB104" i="9"/>
  <c r="O103" i="17" s="1"/>
  <c r="BA104" i="9"/>
  <c r="N103" i="17" s="1"/>
  <c r="AY100" i="9"/>
  <c r="BC100" i="9"/>
  <c r="AV100" i="9"/>
  <c r="AZ100" i="9"/>
  <c r="AX100" i="9"/>
  <c r="M99" i="17" s="1"/>
  <c r="AW100" i="9"/>
  <c r="BB100" i="9"/>
  <c r="O99" i="17" s="1"/>
  <c r="BA100" i="9"/>
  <c r="N99" i="17" s="1"/>
  <c r="AY95" i="9"/>
  <c r="BC95" i="9"/>
  <c r="AV95" i="9"/>
  <c r="AZ95" i="9"/>
  <c r="AX95" i="9"/>
  <c r="M94" i="17" s="1"/>
  <c r="AW95" i="9"/>
  <c r="BB95" i="9"/>
  <c r="O94" i="17" s="1"/>
  <c r="BA95" i="9"/>
  <c r="N94" i="17" s="1"/>
  <c r="AY91" i="9"/>
  <c r="BC91" i="9"/>
  <c r="AV91" i="9"/>
  <c r="AZ91" i="9"/>
  <c r="AX91" i="9"/>
  <c r="M90" i="17" s="1"/>
  <c r="AW91" i="9"/>
  <c r="BB91" i="9"/>
  <c r="O90" i="17" s="1"/>
  <c r="BA91" i="9"/>
  <c r="N90" i="17" s="1"/>
  <c r="AY87" i="9"/>
  <c r="BC87" i="9"/>
  <c r="AV87" i="9"/>
  <c r="AZ87" i="9"/>
  <c r="AX87" i="9"/>
  <c r="M86" i="17" s="1"/>
  <c r="AW87" i="9"/>
  <c r="BB87" i="9"/>
  <c r="O86" i="17" s="1"/>
  <c r="BA87" i="9"/>
  <c r="N86" i="17" s="1"/>
  <c r="AY83" i="9"/>
  <c r="BC83" i="9"/>
  <c r="AV83" i="9"/>
  <c r="AZ83" i="9"/>
  <c r="AX83" i="9"/>
  <c r="M82" i="17" s="1"/>
  <c r="AW83" i="9"/>
  <c r="BB83" i="9"/>
  <c r="O82" i="17" s="1"/>
  <c r="BA83" i="9"/>
  <c r="N82" i="17" s="1"/>
  <c r="AY79" i="9"/>
  <c r="BC79" i="9"/>
  <c r="AV79" i="9"/>
  <c r="AZ79" i="9"/>
  <c r="AX79" i="9"/>
  <c r="M78" i="17" s="1"/>
  <c r="AW79" i="9"/>
  <c r="BB79" i="9"/>
  <c r="O78" i="17" s="1"/>
  <c r="BA79" i="9"/>
  <c r="N78" i="17" s="1"/>
  <c r="AY75" i="9"/>
  <c r="BC75" i="9"/>
  <c r="AV75" i="9"/>
  <c r="AZ75" i="9"/>
  <c r="AX75" i="9"/>
  <c r="M74" i="17" s="1"/>
  <c r="AW75" i="9"/>
  <c r="BB75" i="9"/>
  <c r="O74" i="17" s="1"/>
  <c r="BA75" i="9"/>
  <c r="N74" i="17" s="1"/>
  <c r="AY71" i="9"/>
  <c r="BC71" i="9"/>
  <c r="AV71" i="9"/>
  <c r="AZ71" i="9"/>
  <c r="AX71" i="9"/>
  <c r="M70" i="17" s="1"/>
  <c r="AW71" i="9"/>
  <c r="BB71" i="9"/>
  <c r="O70" i="17" s="1"/>
  <c r="BA71" i="9"/>
  <c r="N70" i="17" s="1"/>
  <c r="AY67" i="9"/>
  <c r="BC67" i="9"/>
  <c r="AV67" i="9"/>
  <c r="AZ67" i="9"/>
  <c r="AX67" i="9"/>
  <c r="M66" i="17" s="1"/>
  <c r="AW67" i="9"/>
  <c r="BB67" i="9"/>
  <c r="O66" i="17" s="1"/>
  <c r="BA67" i="9"/>
  <c r="N66" i="17" s="1"/>
  <c r="AY63" i="9"/>
  <c r="BC63" i="9"/>
  <c r="AX63" i="9"/>
  <c r="M62" i="17" s="1"/>
  <c r="BB63" i="9"/>
  <c r="O62" i="17" s="1"/>
  <c r="AW63" i="9"/>
  <c r="BA63" i="9"/>
  <c r="N62" i="17" s="1"/>
  <c r="AV63" i="9"/>
  <c r="AZ63" i="9"/>
  <c r="AY59" i="9"/>
  <c r="BC59" i="9"/>
  <c r="AX59" i="9"/>
  <c r="M58" i="17" s="1"/>
  <c r="BB59" i="9"/>
  <c r="O58" i="17" s="1"/>
  <c r="AW59" i="9"/>
  <c r="BA59" i="9"/>
  <c r="N58" i="17" s="1"/>
  <c r="AV59" i="9"/>
  <c r="AZ59" i="9"/>
  <c r="AY55" i="9"/>
  <c r="BC55" i="9"/>
  <c r="AX55" i="9"/>
  <c r="M54" i="17" s="1"/>
  <c r="BB55" i="9"/>
  <c r="O54" i="17" s="1"/>
  <c r="AW55" i="9"/>
  <c r="BA55" i="9"/>
  <c r="N54" i="17" s="1"/>
  <c r="AV55" i="9"/>
  <c r="AZ55" i="9"/>
  <c r="AY51" i="9"/>
  <c r="BC51" i="9"/>
  <c r="AX51" i="9"/>
  <c r="M50" i="17" s="1"/>
  <c r="BB51" i="9"/>
  <c r="O50" i="17" s="1"/>
  <c r="AW51" i="9"/>
  <c r="BA51" i="9"/>
  <c r="N50" i="17" s="1"/>
  <c r="AV51" i="9"/>
  <c r="AZ51" i="9"/>
  <c r="AY47" i="9"/>
  <c r="BC47" i="9"/>
  <c r="AX47" i="9"/>
  <c r="M46" i="17" s="1"/>
  <c r="BB47" i="9"/>
  <c r="O46" i="17" s="1"/>
  <c r="AW47" i="9"/>
  <c r="BA47" i="9"/>
  <c r="N46" i="17" s="1"/>
  <c r="AV47" i="9"/>
  <c r="AZ47" i="9"/>
  <c r="AY43" i="9"/>
  <c r="BC43" i="9"/>
  <c r="AX43" i="9"/>
  <c r="M42" i="17" s="1"/>
  <c r="BB43" i="9"/>
  <c r="O42" i="17" s="1"/>
  <c r="AW43" i="9"/>
  <c r="BA43" i="9"/>
  <c r="N42" i="17" s="1"/>
  <c r="AV43" i="9"/>
  <c r="AZ43" i="9"/>
  <c r="AY39" i="9"/>
  <c r="BC39" i="9"/>
  <c r="AX39" i="9"/>
  <c r="M38" i="17" s="1"/>
  <c r="BB39" i="9"/>
  <c r="O38" i="17" s="1"/>
  <c r="AW39" i="9"/>
  <c r="BA39" i="9"/>
  <c r="N38" i="17" s="1"/>
  <c r="AV39" i="9"/>
  <c r="AZ39" i="9"/>
  <c r="AY35" i="9"/>
  <c r="BC35" i="9"/>
  <c r="AX35" i="9"/>
  <c r="M34" i="17" s="1"/>
  <c r="BB35" i="9"/>
  <c r="O34" i="17" s="1"/>
  <c r="AW35" i="9"/>
  <c r="BA35" i="9"/>
  <c r="N34" i="17" s="1"/>
  <c r="AV35" i="9"/>
  <c r="AZ35" i="9"/>
  <c r="AY31" i="9"/>
  <c r="BC31" i="9"/>
  <c r="AX31" i="9"/>
  <c r="M30" i="17" s="1"/>
  <c r="BB31" i="9"/>
  <c r="O30" i="17" s="1"/>
  <c r="AW31" i="9"/>
  <c r="BA31" i="9"/>
  <c r="N30" i="17" s="1"/>
  <c r="AV31" i="9"/>
  <c r="AZ31" i="9"/>
  <c r="AY27" i="9"/>
  <c r="BC27" i="9"/>
  <c r="AX27" i="9"/>
  <c r="M26" i="17" s="1"/>
  <c r="BB27" i="9"/>
  <c r="O26" i="17" s="1"/>
  <c r="AW27" i="9"/>
  <c r="BA27" i="9"/>
  <c r="N26" i="17" s="1"/>
  <c r="AV27" i="9"/>
  <c r="AZ27" i="9"/>
  <c r="AY23" i="9"/>
  <c r="BC23" i="9"/>
  <c r="AX23" i="9"/>
  <c r="M22" i="17" s="1"/>
  <c r="BB23" i="9"/>
  <c r="O22" i="17" s="1"/>
  <c r="AW23" i="9"/>
  <c r="BA23" i="9"/>
  <c r="N22" i="17" s="1"/>
  <c r="AV23" i="9"/>
  <c r="AZ23" i="9"/>
  <c r="AY19" i="9"/>
  <c r="BC19" i="9"/>
  <c r="AX19" i="9"/>
  <c r="M18" i="17" s="1"/>
  <c r="BB19" i="9"/>
  <c r="O18" i="17" s="1"/>
  <c r="AW19" i="9"/>
  <c r="BA19" i="9"/>
  <c r="N18" i="17" s="1"/>
  <c r="AV19" i="9"/>
  <c r="AZ19" i="9"/>
  <c r="AY15" i="9"/>
  <c r="BC15" i="9"/>
  <c r="AX15" i="9"/>
  <c r="M14" i="17" s="1"/>
  <c r="BB15" i="9"/>
  <c r="O14" i="17" s="1"/>
  <c r="AW15" i="9"/>
  <c r="BA15" i="9"/>
  <c r="N14" i="17" s="1"/>
  <c r="AV15" i="9"/>
  <c r="AZ15" i="9"/>
  <c r="AY11" i="9"/>
  <c r="BC11" i="9"/>
  <c r="AX11" i="9"/>
  <c r="M10" i="17" s="1"/>
  <c r="BB11" i="9"/>
  <c r="O10" i="17" s="1"/>
  <c r="AW11" i="9"/>
  <c r="BA11" i="9"/>
  <c r="N10" i="17" s="1"/>
  <c r="AV11" i="9"/>
  <c r="AZ11" i="9"/>
  <c r="AW3469" i="9"/>
  <c r="BA3469" i="9"/>
  <c r="N3468" i="17" s="1"/>
  <c r="AV3469" i="9"/>
  <c r="AZ3469" i="9"/>
  <c r="AY3469" i="9"/>
  <c r="BC3469" i="9"/>
  <c r="AX3469" i="9"/>
  <c r="M3468" i="17" s="1"/>
  <c r="BB3469" i="9"/>
  <c r="O3468" i="17" s="1"/>
  <c r="AW3465" i="9"/>
  <c r="BA3465" i="9"/>
  <c r="N3464" i="17" s="1"/>
  <c r="AV3465" i="9"/>
  <c r="AZ3465" i="9"/>
  <c r="AY3465" i="9"/>
  <c r="BC3465" i="9"/>
  <c r="AX3465" i="9"/>
  <c r="M3464" i="17" s="1"/>
  <c r="BB3465" i="9"/>
  <c r="O3464" i="17" s="1"/>
  <c r="AW3461" i="9"/>
  <c r="BA3461" i="9"/>
  <c r="N3460" i="17" s="1"/>
  <c r="AV3461" i="9"/>
  <c r="AZ3461" i="9"/>
  <c r="AY3461" i="9"/>
  <c r="BC3461" i="9"/>
  <c r="AX3461" i="9"/>
  <c r="M3460" i="17" s="1"/>
  <c r="BB3461" i="9"/>
  <c r="O3460" i="17" s="1"/>
  <c r="AW3457" i="9"/>
  <c r="BA3457" i="9"/>
  <c r="N3456" i="17" s="1"/>
  <c r="AV3457" i="9"/>
  <c r="AZ3457" i="9"/>
  <c r="AY3457" i="9"/>
  <c r="BC3457" i="9"/>
  <c r="AX3457" i="9"/>
  <c r="M3456" i="17" s="1"/>
  <c r="BB3457" i="9"/>
  <c r="O3456" i="17" s="1"/>
  <c r="AW3453" i="9"/>
  <c r="BA3453" i="9"/>
  <c r="N3452" i="17" s="1"/>
  <c r="AV3453" i="9"/>
  <c r="AZ3453" i="9"/>
  <c r="AY3453" i="9"/>
  <c r="BC3453" i="9"/>
  <c r="AX3453" i="9"/>
  <c r="M3452" i="17" s="1"/>
  <c r="BB3453" i="9"/>
  <c r="O3452" i="17" s="1"/>
  <c r="AW3449" i="9"/>
  <c r="BA3449" i="9"/>
  <c r="N3448" i="17" s="1"/>
  <c r="AV3449" i="9"/>
  <c r="AZ3449" i="9"/>
  <c r="AY3449" i="9"/>
  <c r="BC3449" i="9"/>
  <c r="AX3449" i="9"/>
  <c r="M3448" i="17" s="1"/>
  <c r="BB3449" i="9"/>
  <c r="O3448" i="17" s="1"/>
  <c r="AW3445" i="9"/>
  <c r="BA3445" i="9"/>
  <c r="N3444" i="17" s="1"/>
  <c r="AV3445" i="9"/>
  <c r="AZ3445" i="9"/>
  <c r="AY3445" i="9"/>
  <c r="BC3445" i="9"/>
  <c r="AX3445" i="9"/>
  <c r="M3444" i="17" s="1"/>
  <c r="BB3445" i="9"/>
  <c r="O3444" i="17" s="1"/>
  <c r="AW3441" i="9"/>
  <c r="BA3441" i="9"/>
  <c r="N3440" i="17" s="1"/>
  <c r="AV3441" i="9"/>
  <c r="AZ3441" i="9"/>
  <c r="AY3441" i="9"/>
  <c r="BC3441" i="9"/>
  <c r="AX3441" i="9"/>
  <c r="M3440" i="17" s="1"/>
  <c r="BB3441" i="9"/>
  <c r="O3440" i="17" s="1"/>
  <c r="AW3437" i="9"/>
  <c r="BA3437" i="9"/>
  <c r="N3436" i="17" s="1"/>
  <c r="AV3437" i="9"/>
  <c r="AZ3437" i="9"/>
  <c r="AY3437" i="9"/>
  <c r="BC3437" i="9"/>
  <c r="AX3437" i="9"/>
  <c r="M3436" i="17" s="1"/>
  <c r="BB3437" i="9"/>
  <c r="O3436" i="17" s="1"/>
  <c r="AW3433" i="9"/>
  <c r="BA3433" i="9"/>
  <c r="N3432" i="17" s="1"/>
  <c r="AV3433" i="9"/>
  <c r="AZ3433" i="9"/>
  <c r="AY3433" i="9"/>
  <c r="BC3433" i="9"/>
  <c r="AX3433" i="9"/>
  <c r="M3432" i="17" s="1"/>
  <c r="BB3433" i="9"/>
  <c r="O3432" i="17" s="1"/>
  <c r="AW3429" i="9"/>
  <c r="BA3429" i="9"/>
  <c r="N3428" i="17" s="1"/>
  <c r="AV3429" i="9"/>
  <c r="AZ3429" i="9"/>
  <c r="AY3429" i="9"/>
  <c r="BC3429" i="9"/>
  <c r="AX3429" i="9"/>
  <c r="M3428" i="17" s="1"/>
  <c r="BB3429" i="9"/>
  <c r="O3428" i="17" s="1"/>
  <c r="AW3425" i="9"/>
  <c r="BA3425" i="9"/>
  <c r="N3424" i="17" s="1"/>
  <c r="AV3425" i="9"/>
  <c r="AZ3425" i="9"/>
  <c r="AY3425" i="9"/>
  <c r="BC3425" i="9"/>
  <c r="AX3425" i="9"/>
  <c r="M3424" i="17" s="1"/>
  <c r="BB3425" i="9"/>
  <c r="O3424" i="17" s="1"/>
  <c r="AW3421" i="9"/>
  <c r="BA3421" i="9"/>
  <c r="N3420" i="17" s="1"/>
  <c r="AV3421" i="9"/>
  <c r="AZ3421" i="9"/>
  <c r="AY3421" i="9"/>
  <c r="BC3421" i="9"/>
  <c r="AX3421" i="9"/>
  <c r="M3420" i="17" s="1"/>
  <c r="BB3421" i="9"/>
  <c r="O3420" i="17" s="1"/>
  <c r="AW3417" i="9"/>
  <c r="BA3417" i="9"/>
  <c r="N3416" i="17" s="1"/>
  <c r="AV3417" i="9"/>
  <c r="AZ3417" i="9"/>
  <c r="AY3417" i="9"/>
  <c r="BC3417" i="9"/>
  <c r="AX3417" i="9"/>
  <c r="M3416" i="17" s="1"/>
  <c r="BB3417" i="9"/>
  <c r="O3416" i="17" s="1"/>
  <c r="AW3413" i="9"/>
  <c r="BA3413" i="9"/>
  <c r="N3412" i="17" s="1"/>
  <c r="AV3413" i="9"/>
  <c r="AZ3413" i="9"/>
  <c r="AY3413" i="9"/>
  <c r="BC3413" i="9"/>
  <c r="AX3413" i="9"/>
  <c r="M3412" i="17" s="1"/>
  <c r="BB3413" i="9"/>
  <c r="O3412" i="17" s="1"/>
  <c r="AW3409" i="9"/>
  <c r="BA3409" i="9"/>
  <c r="N3408" i="17" s="1"/>
  <c r="AV3409" i="9"/>
  <c r="AZ3409" i="9"/>
  <c r="AY3409" i="9"/>
  <c r="BC3409" i="9"/>
  <c r="AX3409" i="9"/>
  <c r="M3408" i="17" s="1"/>
  <c r="BB3409" i="9"/>
  <c r="O3408" i="17" s="1"/>
  <c r="AW3405" i="9"/>
  <c r="BA3405" i="9"/>
  <c r="N3404" i="17" s="1"/>
  <c r="AV3405" i="9"/>
  <c r="AZ3405" i="9"/>
  <c r="AY3405" i="9"/>
  <c r="BC3405" i="9"/>
  <c r="AX3405" i="9"/>
  <c r="M3404" i="17" s="1"/>
  <c r="BB3405" i="9"/>
  <c r="O3404" i="17" s="1"/>
  <c r="AW3401" i="9"/>
  <c r="BA3401" i="9"/>
  <c r="N3400" i="17" s="1"/>
  <c r="AV3401" i="9"/>
  <c r="AZ3401" i="9"/>
  <c r="AY3401" i="9"/>
  <c r="BC3401" i="9"/>
  <c r="AX3401" i="9"/>
  <c r="M3400" i="17" s="1"/>
  <c r="BB3401" i="9"/>
  <c r="O3400" i="17" s="1"/>
  <c r="AW3397" i="9"/>
  <c r="BA3397" i="9"/>
  <c r="N3396" i="17" s="1"/>
  <c r="AV3397" i="9"/>
  <c r="AZ3397" i="9"/>
  <c r="AY3397" i="9"/>
  <c r="BC3397" i="9"/>
  <c r="AX3397" i="9"/>
  <c r="M3396" i="17" s="1"/>
  <c r="BB3397" i="9"/>
  <c r="O3396" i="17" s="1"/>
  <c r="AW3393" i="9"/>
  <c r="BA3393" i="9"/>
  <c r="N3392" i="17" s="1"/>
  <c r="AV3393" i="9"/>
  <c r="AZ3393" i="9"/>
  <c r="AY3393" i="9"/>
  <c r="BC3393" i="9"/>
  <c r="AX3393" i="9"/>
  <c r="M3392" i="17" s="1"/>
  <c r="BB3393" i="9"/>
  <c r="O3392" i="17" s="1"/>
  <c r="AW3389" i="9"/>
  <c r="BA3389" i="9"/>
  <c r="N3388" i="17" s="1"/>
  <c r="AV3389" i="9"/>
  <c r="AZ3389" i="9"/>
  <c r="AY3389" i="9"/>
  <c r="BC3389" i="9"/>
  <c r="AX3389" i="9"/>
  <c r="M3388" i="17" s="1"/>
  <c r="BB3389" i="9"/>
  <c r="O3388" i="17" s="1"/>
  <c r="AW3385" i="9"/>
  <c r="BA3385" i="9"/>
  <c r="N3384" i="17" s="1"/>
  <c r="AV3385" i="9"/>
  <c r="AZ3385" i="9"/>
  <c r="AY3385" i="9"/>
  <c r="BC3385" i="9"/>
  <c r="AX3385" i="9"/>
  <c r="M3384" i="17" s="1"/>
  <c r="BB3385" i="9"/>
  <c r="O3384" i="17" s="1"/>
  <c r="AW3381" i="9"/>
  <c r="BA3381" i="9"/>
  <c r="N3380" i="17" s="1"/>
  <c r="AV3381" i="9"/>
  <c r="AZ3381" i="9"/>
  <c r="AY3381" i="9"/>
  <c r="BC3381" i="9"/>
  <c r="AX3381" i="9"/>
  <c r="M3380" i="17" s="1"/>
  <c r="BB3381" i="9"/>
  <c r="O3380" i="17" s="1"/>
  <c r="AW3376" i="9"/>
  <c r="BA3376" i="9"/>
  <c r="N3375" i="17" s="1"/>
  <c r="AV3376" i="9"/>
  <c r="AZ3376" i="9"/>
  <c r="AY3376" i="9"/>
  <c r="BC3376" i="9"/>
  <c r="AX3376" i="9"/>
  <c r="M3375" i="17" s="1"/>
  <c r="BB3376" i="9"/>
  <c r="O3375" i="17" s="1"/>
  <c r="AW3372" i="9"/>
  <c r="BA3372" i="9"/>
  <c r="N3371" i="17" s="1"/>
  <c r="AV3372" i="9"/>
  <c r="AZ3372" i="9"/>
  <c r="AY3372" i="9"/>
  <c r="BC3372" i="9"/>
  <c r="AX3372" i="9"/>
  <c r="M3371" i="17" s="1"/>
  <c r="BB3372" i="9"/>
  <c r="O3371" i="17" s="1"/>
  <c r="AW3368" i="9"/>
  <c r="BA3368" i="9"/>
  <c r="N3367" i="17" s="1"/>
  <c r="AV3368" i="9"/>
  <c r="AZ3368" i="9"/>
  <c r="AY3368" i="9"/>
  <c r="BC3368" i="9"/>
  <c r="AX3368" i="9"/>
  <c r="M3367" i="17" s="1"/>
  <c r="BB3368" i="9"/>
  <c r="O3367" i="17" s="1"/>
  <c r="AW3364" i="9"/>
  <c r="BA3364" i="9"/>
  <c r="N3363" i="17" s="1"/>
  <c r="AV3364" i="9"/>
  <c r="AZ3364" i="9"/>
  <c r="AY3364" i="9"/>
  <c r="BC3364" i="9"/>
  <c r="AX3364" i="9"/>
  <c r="M3363" i="17" s="1"/>
  <c r="BB3364" i="9"/>
  <c r="O3363" i="17" s="1"/>
  <c r="AW3360" i="9"/>
  <c r="BA3360" i="9"/>
  <c r="N3359" i="17" s="1"/>
  <c r="AV3360" i="9"/>
  <c r="AZ3360" i="9"/>
  <c r="AY3360" i="9"/>
  <c r="BC3360" i="9"/>
  <c r="AX3360" i="9"/>
  <c r="M3359" i="17" s="1"/>
  <c r="BB3360" i="9"/>
  <c r="O3359" i="17" s="1"/>
  <c r="AW3356" i="9"/>
  <c r="BA3356" i="9"/>
  <c r="N3355" i="17" s="1"/>
  <c r="AV3356" i="9"/>
  <c r="AZ3356" i="9"/>
  <c r="AY3356" i="9"/>
  <c r="BC3356" i="9"/>
  <c r="AX3356" i="9"/>
  <c r="M3355" i="17" s="1"/>
  <c r="BB3356" i="9"/>
  <c r="O3355" i="17" s="1"/>
  <c r="AW3352" i="9"/>
  <c r="BA3352" i="9"/>
  <c r="N3351" i="17" s="1"/>
  <c r="AV3352" i="9"/>
  <c r="AZ3352" i="9"/>
  <c r="AY3352" i="9"/>
  <c r="BC3352" i="9"/>
  <c r="AX3352" i="9"/>
  <c r="M3351" i="17" s="1"/>
  <c r="BB3352" i="9"/>
  <c r="O3351" i="17" s="1"/>
  <c r="AW3348" i="9"/>
  <c r="BA3348" i="9"/>
  <c r="N3347" i="17" s="1"/>
  <c r="AV3348" i="9"/>
  <c r="AZ3348" i="9"/>
  <c r="AY3348" i="9"/>
  <c r="BC3348" i="9"/>
  <c r="AX3348" i="9"/>
  <c r="M3347" i="17" s="1"/>
  <c r="BB3348" i="9"/>
  <c r="O3347" i="17" s="1"/>
  <c r="AW3344" i="9"/>
  <c r="BA3344" i="9"/>
  <c r="N3343" i="17" s="1"/>
  <c r="AV3344" i="9"/>
  <c r="AZ3344" i="9"/>
  <c r="AY3344" i="9"/>
  <c r="BC3344" i="9"/>
  <c r="AX3344" i="9"/>
  <c r="M3343" i="17" s="1"/>
  <c r="BB3344" i="9"/>
  <c r="O3343" i="17" s="1"/>
  <c r="AW3340" i="9"/>
  <c r="BA3340" i="9"/>
  <c r="N3339" i="17" s="1"/>
  <c r="AV3340" i="9"/>
  <c r="AZ3340" i="9"/>
  <c r="AY3340" i="9"/>
  <c r="BC3340" i="9"/>
  <c r="AX3340" i="9"/>
  <c r="M3339" i="17" s="1"/>
  <c r="BB3340" i="9"/>
  <c r="O3339" i="17" s="1"/>
  <c r="AW3336" i="9"/>
  <c r="BA3336" i="9"/>
  <c r="N3335" i="17" s="1"/>
  <c r="AV3336" i="9"/>
  <c r="AZ3336" i="9"/>
  <c r="AY3336" i="9"/>
  <c r="BC3336" i="9"/>
  <c r="AX3336" i="9"/>
  <c r="M3335" i="17" s="1"/>
  <c r="BB3336" i="9"/>
  <c r="O3335" i="17" s="1"/>
  <c r="AW3332" i="9"/>
  <c r="BA3332" i="9"/>
  <c r="N3331" i="17" s="1"/>
  <c r="AV3332" i="9"/>
  <c r="AZ3332" i="9"/>
  <c r="AY3332" i="9"/>
  <c r="BC3332" i="9"/>
  <c r="AX3332" i="9"/>
  <c r="M3331" i="17" s="1"/>
  <c r="BB3332" i="9"/>
  <c r="O3331" i="17" s="1"/>
  <c r="AW3328" i="9"/>
  <c r="BA3328" i="9"/>
  <c r="N3327" i="17" s="1"/>
  <c r="AV3328" i="9"/>
  <c r="AZ3328" i="9"/>
  <c r="AY3328" i="9"/>
  <c r="BC3328" i="9"/>
  <c r="AX3328" i="9"/>
  <c r="M3327" i="17" s="1"/>
  <c r="BB3328" i="9"/>
  <c r="O3327" i="17" s="1"/>
  <c r="AW3324" i="9"/>
  <c r="BA3324" i="9"/>
  <c r="N3323" i="17" s="1"/>
  <c r="AV3324" i="9"/>
  <c r="AZ3324" i="9"/>
  <c r="AY3324" i="9"/>
  <c r="BC3324" i="9"/>
  <c r="AX3324" i="9"/>
  <c r="M3323" i="17" s="1"/>
  <c r="BB3324" i="9"/>
  <c r="O3323" i="17" s="1"/>
  <c r="AW3320" i="9"/>
  <c r="BA3320" i="9"/>
  <c r="N3319" i="17" s="1"/>
  <c r="AV3320" i="9"/>
  <c r="AZ3320" i="9"/>
  <c r="AY3320" i="9"/>
  <c r="BC3320" i="9"/>
  <c r="AX3320" i="9"/>
  <c r="M3319" i="17" s="1"/>
  <c r="BB3320" i="9"/>
  <c r="O3319" i="17" s="1"/>
  <c r="AW3316" i="9"/>
  <c r="BA3316" i="9"/>
  <c r="N3315" i="17" s="1"/>
  <c r="AV3316" i="9"/>
  <c r="AZ3316" i="9"/>
  <c r="AY3316" i="9"/>
  <c r="BC3316" i="9"/>
  <c r="AX3316" i="9"/>
  <c r="M3315" i="17" s="1"/>
  <c r="BB3316" i="9"/>
  <c r="O3315" i="17" s="1"/>
  <c r="AW3312" i="9"/>
  <c r="BA3312" i="9"/>
  <c r="N3311" i="17" s="1"/>
  <c r="AV3312" i="9"/>
  <c r="AZ3312" i="9"/>
  <c r="AY3312" i="9"/>
  <c r="BC3312" i="9"/>
  <c r="AX3312" i="9"/>
  <c r="M3311" i="17" s="1"/>
  <c r="BB3312" i="9"/>
  <c r="O3311" i="17" s="1"/>
  <c r="AW3308" i="9"/>
  <c r="BA3308" i="9"/>
  <c r="N3307" i="17" s="1"/>
  <c r="AV3308" i="9"/>
  <c r="AZ3308" i="9"/>
  <c r="AY3308" i="9"/>
  <c r="BC3308" i="9"/>
  <c r="AX3308" i="9"/>
  <c r="M3307" i="17" s="1"/>
  <c r="BB3308" i="9"/>
  <c r="O3307" i="17" s="1"/>
  <c r="AW3304" i="9"/>
  <c r="BA3304" i="9"/>
  <c r="N3303" i="17" s="1"/>
  <c r="AV3304" i="9"/>
  <c r="AZ3304" i="9"/>
  <c r="AY3304" i="9"/>
  <c r="BC3304" i="9"/>
  <c r="AX3304" i="9"/>
  <c r="M3303" i="17" s="1"/>
  <c r="BB3304" i="9"/>
  <c r="O3303" i="17" s="1"/>
  <c r="AW3300" i="9"/>
  <c r="BA3300" i="9"/>
  <c r="N3299" i="17" s="1"/>
  <c r="AV3300" i="9"/>
  <c r="AZ3300" i="9"/>
  <c r="AY3300" i="9"/>
  <c r="BC3300" i="9"/>
  <c r="AX3300" i="9"/>
  <c r="M3299" i="17" s="1"/>
  <c r="BB3300" i="9"/>
  <c r="O3299" i="17" s="1"/>
  <c r="AW3296" i="9"/>
  <c r="BA3296" i="9"/>
  <c r="N3295" i="17" s="1"/>
  <c r="AV3296" i="9"/>
  <c r="AZ3296" i="9"/>
  <c r="AY3296" i="9"/>
  <c r="BC3296" i="9"/>
  <c r="AX3296" i="9"/>
  <c r="M3295" i="17" s="1"/>
  <c r="BB3296" i="9"/>
  <c r="O3295" i="17" s="1"/>
  <c r="AW3292" i="9"/>
  <c r="BA3292" i="9"/>
  <c r="N3291" i="17" s="1"/>
  <c r="AV3292" i="9"/>
  <c r="AZ3292" i="9"/>
  <c r="AY3292" i="9"/>
  <c r="BC3292" i="9"/>
  <c r="AX3292" i="9"/>
  <c r="M3291" i="17" s="1"/>
  <c r="BB3292" i="9"/>
  <c r="O3291" i="17" s="1"/>
  <c r="AW3288" i="9"/>
  <c r="BA3288" i="9"/>
  <c r="N3287" i="17" s="1"/>
  <c r="AV3288" i="9"/>
  <c r="AZ3288" i="9"/>
  <c r="AY3288" i="9"/>
  <c r="BC3288" i="9"/>
  <c r="AX3288" i="9"/>
  <c r="M3287" i="17" s="1"/>
  <c r="BB3288" i="9"/>
  <c r="O3287" i="17" s="1"/>
  <c r="AW3284" i="9"/>
  <c r="BA3284" i="9"/>
  <c r="N3283" i="17" s="1"/>
  <c r="AV3284" i="9"/>
  <c r="AZ3284" i="9"/>
  <c r="AY3284" i="9"/>
  <c r="BC3284" i="9"/>
  <c r="AX3284" i="9"/>
  <c r="M3283" i="17" s="1"/>
  <c r="BB3284" i="9"/>
  <c r="O3283" i="17" s="1"/>
  <c r="AW3280" i="9"/>
  <c r="BA3280" i="9"/>
  <c r="N3279" i="17" s="1"/>
  <c r="AV3280" i="9"/>
  <c r="AZ3280" i="9"/>
  <c r="AY3280" i="9"/>
  <c r="BC3280" i="9"/>
  <c r="AX3280" i="9"/>
  <c r="M3279" i="17" s="1"/>
  <c r="BB3280" i="9"/>
  <c r="O3279" i="17" s="1"/>
  <c r="AW3275" i="9"/>
  <c r="BA3275" i="9"/>
  <c r="N3274" i="17" s="1"/>
  <c r="AV3275" i="9"/>
  <c r="AZ3275" i="9"/>
  <c r="AY3275" i="9"/>
  <c r="BC3275" i="9"/>
  <c r="AX3275" i="9"/>
  <c r="M3274" i="17" s="1"/>
  <c r="BB3275" i="9"/>
  <c r="O3274" i="17" s="1"/>
  <c r="AW3271" i="9"/>
  <c r="BA3271" i="9"/>
  <c r="N3270" i="17" s="1"/>
  <c r="AV3271" i="9"/>
  <c r="AZ3271" i="9"/>
  <c r="AY3271" i="9"/>
  <c r="BC3271" i="9"/>
  <c r="AX3271" i="9"/>
  <c r="M3270" i="17" s="1"/>
  <c r="BB3271" i="9"/>
  <c r="O3270" i="17" s="1"/>
  <c r="AW3267" i="9"/>
  <c r="BA3267" i="9"/>
  <c r="N3266" i="17" s="1"/>
  <c r="AV3267" i="9"/>
  <c r="AZ3267" i="9"/>
  <c r="AY3267" i="9"/>
  <c r="BC3267" i="9"/>
  <c r="AX3267" i="9"/>
  <c r="M3266" i="17" s="1"/>
  <c r="BB3267" i="9"/>
  <c r="O3266" i="17" s="1"/>
  <c r="AW3263" i="9"/>
  <c r="BA3263" i="9"/>
  <c r="N3262" i="17" s="1"/>
  <c r="AV3263" i="9"/>
  <c r="AZ3263" i="9"/>
  <c r="AY3263" i="9"/>
  <c r="BC3263" i="9"/>
  <c r="AX3263" i="9"/>
  <c r="M3262" i="17" s="1"/>
  <c r="BB3263" i="9"/>
  <c r="O3262" i="17" s="1"/>
  <c r="AW3259" i="9"/>
  <c r="BA3259" i="9"/>
  <c r="N3258" i="17" s="1"/>
  <c r="AV3259" i="9"/>
  <c r="AZ3259" i="9"/>
  <c r="AY3259" i="9"/>
  <c r="BC3259" i="9"/>
  <c r="AX3259" i="9"/>
  <c r="M3258" i="17" s="1"/>
  <c r="BB3259" i="9"/>
  <c r="O3258" i="17" s="1"/>
  <c r="AW3255" i="9"/>
  <c r="BA3255" i="9"/>
  <c r="N3254" i="17" s="1"/>
  <c r="AV3255" i="9"/>
  <c r="AZ3255" i="9"/>
  <c r="AY3255" i="9"/>
  <c r="BC3255" i="9"/>
  <c r="AX3255" i="9"/>
  <c r="M3254" i="17" s="1"/>
  <c r="BB3255" i="9"/>
  <c r="O3254" i="17" s="1"/>
  <c r="AW3251" i="9"/>
  <c r="BA3251" i="9"/>
  <c r="N3250" i="17" s="1"/>
  <c r="AV3251" i="9"/>
  <c r="AZ3251" i="9"/>
  <c r="AY3251" i="9"/>
  <c r="BC3251" i="9"/>
  <c r="AX3251" i="9"/>
  <c r="M3250" i="17" s="1"/>
  <c r="BB3251" i="9"/>
  <c r="O3250" i="17" s="1"/>
  <c r="AW3247" i="9"/>
  <c r="BA3247" i="9"/>
  <c r="N3246" i="17" s="1"/>
  <c r="AV3247" i="9"/>
  <c r="AZ3247" i="9"/>
  <c r="AY3247" i="9"/>
  <c r="BC3247" i="9"/>
  <c r="AX3247" i="9"/>
  <c r="M3246" i="17" s="1"/>
  <c r="BB3247" i="9"/>
  <c r="O3246" i="17" s="1"/>
  <c r="AW3243" i="9"/>
  <c r="BA3243" i="9"/>
  <c r="N3242" i="17" s="1"/>
  <c r="AV3243" i="9"/>
  <c r="AZ3243" i="9"/>
  <c r="AY3243" i="9"/>
  <c r="BC3243" i="9"/>
  <c r="AX3243" i="9"/>
  <c r="M3242" i="17" s="1"/>
  <c r="BB3243" i="9"/>
  <c r="O3242" i="17" s="1"/>
  <c r="AW3239" i="9"/>
  <c r="BA3239" i="9"/>
  <c r="N3238" i="17" s="1"/>
  <c r="AV3239" i="9"/>
  <c r="AZ3239" i="9"/>
  <c r="AY3239" i="9"/>
  <c r="BC3239" i="9"/>
  <c r="AX3239" i="9"/>
  <c r="M3238" i="17" s="1"/>
  <c r="BB3239" i="9"/>
  <c r="O3238" i="17" s="1"/>
  <c r="AW3235" i="9"/>
  <c r="BA3235" i="9"/>
  <c r="N3234" i="17" s="1"/>
  <c r="AV3235" i="9"/>
  <c r="AZ3235" i="9"/>
  <c r="AY3235" i="9"/>
  <c r="BC3235" i="9"/>
  <c r="AX3235" i="9"/>
  <c r="M3234" i="17" s="1"/>
  <c r="BB3235" i="9"/>
  <c r="O3234" i="17" s="1"/>
  <c r="AW3231" i="9"/>
  <c r="BA3231" i="9"/>
  <c r="N3230" i="17" s="1"/>
  <c r="AV3231" i="9"/>
  <c r="AZ3231" i="9"/>
  <c r="AY3231" i="9"/>
  <c r="BC3231" i="9"/>
  <c r="AX3231" i="9"/>
  <c r="M3230" i="17" s="1"/>
  <c r="BB3231" i="9"/>
  <c r="O3230" i="17" s="1"/>
  <c r="AW3227" i="9"/>
  <c r="BA3227" i="9"/>
  <c r="N3226" i="17" s="1"/>
  <c r="AV3227" i="9"/>
  <c r="AZ3227" i="9"/>
  <c r="AY3227" i="9"/>
  <c r="BC3227" i="9"/>
  <c r="AX3227" i="9"/>
  <c r="M3226" i="17" s="1"/>
  <c r="BB3227" i="9"/>
  <c r="O3226" i="17" s="1"/>
  <c r="AW3223" i="9"/>
  <c r="BA3223" i="9"/>
  <c r="N3222" i="17" s="1"/>
  <c r="AV3223" i="9"/>
  <c r="AZ3223" i="9"/>
  <c r="AY3223" i="9"/>
  <c r="BC3223" i="9"/>
  <c r="AX3223" i="9"/>
  <c r="M3222" i="17" s="1"/>
  <c r="BB3223" i="9"/>
  <c r="O3222" i="17" s="1"/>
  <c r="AW3219" i="9"/>
  <c r="BA3219" i="9"/>
  <c r="N3218" i="17" s="1"/>
  <c r="AV3219" i="9"/>
  <c r="AZ3219" i="9"/>
  <c r="AY3219" i="9"/>
  <c r="BC3219" i="9"/>
  <c r="AX3219" i="9"/>
  <c r="M3218" i="17" s="1"/>
  <c r="BB3219" i="9"/>
  <c r="O3218" i="17" s="1"/>
  <c r="AW3215" i="9"/>
  <c r="BA3215" i="9"/>
  <c r="N3214" i="17" s="1"/>
  <c r="AV3215" i="9"/>
  <c r="AZ3215" i="9"/>
  <c r="AY3215" i="9"/>
  <c r="BC3215" i="9"/>
  <c r="AX3215" i="9"/>
  <c r="M3214" i="17" s="1"/>
  <c r="BB3215" i="9"/>
  <c r="O3214" i="17" s="1"/>
  <c r="AW3211" i="9"/>
  <c r="BA3211" i="9"/>
  <c r="N3210" i="17" s="1"/>
  <c r="AV3211" i="9"/>
  <c r="AZ3211" i="9"/>
  <c r="AY3211" i="9"/>
  <c r="BC3211" i="9"/>
  <c r="AX3211" i="9"/>
  <c r="M3210" i="17" s="1"/>
  <c r="BB3211" i="9"/>
  <c r="O3210" i="17" s="1"/>
  <c r="AW3207" i="9"/>
  <c r="BA3207" i="9"/>
  <c r="N3206" i="17" s="1"/>
  <c r="AV3207" i="9"/>
  <c r="AZ3207" i="9"/>
  <c r="AY3207" i="9"/>
  <c r="BC3207" i="9"/>
  <c r="AX3207" i="9"/>
  <c r="M3206" i="17" s="1"/>
  <c r="BB3207" i="9"/>
  <c r="O3206" i="17" s="1"/>
  <c r="AW3203" i="9"/>
  <c r="BA3203" i="9"/>
  <c r="N3202" i="17" s="1"/>
  <c r="AV3203" i="9"/>
  <c r="AZ3203" i="9"/>
  <c r="AY3203" i="9"/>
  <c r="BC3203" i="9"/>
  <c r="AX3203" i="9"/>
  <c r="M3202" i="17" s="1"/>
  <c r="BB3203" i="9"/>
  <c r="O3202" i="17" s="1"/>
  <c r="AW3199" i="9"/>
  <c r="BA3199" i="9"/>
  <c r="N3198" i="17" s="1"/>
  <c r="AV3199" i="9"/>
  <c r="AZ3199" i="9"/>
  <c r="AY3199" i="9"/>
  <c r="BC3199" i="9"/>
  <c r="AX3199" i="9"/>
  <c r="M3198" i="17" s="1"/>
  <c r="BB3199" i="9"/>
  <c r="O3198" i="17" s="1"/>
  <c r="AW3195" i="9"/>
  <c r="BA3195" i="9"/>
  <c r="N3194" i="17" s="1"/>
  <c r="AV3195" i="9"/>
  <c r="AZ3195" i="9"/>
  <c r="AY3195" i="9"/>
  <c r="BC3195" i="9"/>
  <c r="AX3195" i="9"/>
  <c r="M3194" i="17" s="1"/>
  <c r="BB3195" i="9"/>
  <c r="O3194" i="17" s="1"/>
  <c r="AW3191" i="9"/>
  <c r="BA3191" i="9"/>
  <c r="N3190" i="17" s="1"/>
  <c r="AV3191" i="9"/>
  <c r="AZ3191" i="9"/>
  <c r="AY3191" i="9"/>
  <c r="BC3191" i="9"/>
  <c r="AX3191" i="9"/>
  <c r="M3190" i="17" s="1"/>
  <c r="BB3191" i="9"/>
  <c r="O3190" i="17" s="1"/>
  <c r="AW3187" i="9"/>
  <c r="BA3187" i="9"/>
  <c r="N3186" i="17" s="1"/>
  <c r="AV3187" i="9"/>
  <c r="AZ3187" i="9"/>
  <c r="AY3187" i="9"/>
  <c r="BC3187" i="9"/>
  <c r="AX3187" i="9"/>
  <c r="M3186" i="17" s="1"/>
  <c r="BB3187" i="9"/>
  <c r="O3186" i="17" s="1"/>
  <c r="AW3183" i="9"/>
  <c r="BA3183" i="9"/>
  <c r="N3182" i="17" s="1"/>
  <c r="AV3183" i="9"/>
  <c r="AZ3183" i="9"/>
  <c r="AY3183" i="9"/>
  <c r="BC3183" i="9"/>
  <c r="AX3183" i="9"/>
  <c r="M3182" i="17" s="1"/>
  <c r="BB3183" i="9"/>
  <c r="O3182" i="17" s="1"/>
  <c r="AW3179" i="9"/>
  <c r="BA3179" i="9"/>
  <c r="N3178" i="17" s="1"/>
  <c r="AV3179" i="9"/>
  <c r="AZ3179" i="9"/>
  <c r="AY3179" i="9"/>
  <c r="BC3179" i="9"/>
  <c r="AX3179" i="9"/>
  <c r="M3178" i="17" s="1"/>
  <c r="BB3179" i="9"/>
  <c r="O3178" i="17" s="1"/>
  <c r="AW3174" i="9"/>
  <c r="BA3174" i="9"/>
  <c r="N3173" i="17" s="1"/>
  <c r="AV3174" i="9"/>
  <c r="AZ3174" i="9"/>
  <c r="AY3174" i="9"/>
  <c r="BC3174" i="9"/>
  <c r="AX3174" i="9"/>
  <c r="M3173" i="17" s="1"/>
  <c r="BB3174" i="9"/>
  <c r="O3173" i="17" s="1"/>
  <c r="AW3170" i="9"/>
  <c r="BA3170" i="9"/>
  <c r="N3169" i="17" s="1"/>
  <c r="AV3170" i="9"/>
  <c r="AZ3170" i="9"/>
  <c r="AY3170" i="9"/>
  <c r="BC3170" i="9"/>
  <c r="AX3170" i="9"/>
  <c r="M3169" i="17" s="1"/>
  <c r="BB3170" i="9"/>
  <c r="O3169" i="17" s="1"/>
  <c r="AW3166" i="9"/>
  <c r="BA3166" i="9"/>
  <c r="N3165" i="17" s="1"/>
  <c r="AV3166" i="9"/>
  <c r="AZ3166" i="9"/>
  <c r="AY3166" i="9"/>
  <c r="BC3166" i="9"/>
  <c r="AX3166" i="9"/>
  <c r="M3165" i="17" s="1"/>
  <c r="BB3166" i="9"/>
  <c r="O3165" i="17" s="1"/>
  <c r="AW3162" i="9"/>
  <c r="BA3162" i="9"/>
  <c r="N3161" i="17" s="1"/>
  <c r="AV3162" i="9"/>
  <c r="AZ3162" i="9"/>
  <c r="AY3162" i="9"/>
  <c r="BC3162" i="9"/>
  <c r="AX3162" i="9"/>
  <c r="M3161" i="17" s="1"/>
  <c r="BB3162" i="9"/>
  <c r="O3161" i="17" s="1"/>
  <c r="AW3158" i="9"/>
  <c r="BA3158" i="9"/>
  <c r="N3157" i="17" s="1"/>
  <c r="AV3158" i="9"/>
  <c r="AZ3158" i="9"/>
  <c r="AY3158" i="9"/>
  <c r="BC3158" i="9"/>
  <c r="AX3158" i="9"/>
  <c r="M3157" i="17" s="1"/>
  <c r="BB3158" i="9"/>
  <c r="O3157" i="17" s="1"/>
  <c r="AW3154" i="9"/>
  <c r="BA3154" i="9"/>
  <c r="N3153" i="17" s="1"/>
  <c r="AV3154" i="9"/>
  <c r="AZ3154" i="9"/>
  <c r="AY3154" i="9"/>
  <c r="BC3154" i="9"/>
  <c r="AX3154" i="9"/>
  <c r="M3153" i="17" s="1"/>
  <c r="BB3154" i="9"/>
  <c r="O3153" i="17" s="1"/>
  <c r="AW3150" i="9"/>
  <c r="BA3150" i="9"/>
  <c r="N3149" i="17" s="1"/>
  <c r="AV3150" i="9"/>
  <c r="AZ3150" i="9"/>
  <c r="AY3150" i="9"/>
  <c r="BC3150" i="9"/>
  <c r="AX3150" i="9"/>
  <c r="M3149" i="17" s="1"/>
  <c r="BB3150" i="9"/>
  <c r="O3149" i="17" s="1"/>
  <c r="AW3146" i="9"/>
  <c r="BA3146" i="9"/>
  <c r="N3145" i="17" s="1"/>
  <c r="AV3146" i="9"/>
  <c r="AZ3146" i="9"/>
  <c r="AY3146" i="9"/>
  <c r="BC3146" i="9"/>
  <c r="AX3146" i="9"/>
  <c r="M3145" i="17" s="1"/>
  <c r="BB3146" i="9"/>
  <c r="O3145" i="17" s="1"/>
  <c r="AW3142" i="9"/>
  <c r="BA3142" i="9"/>
  <c r="N3141" i="17" s="1"/>
  <c r="AV3142" i="9"/>
  <c r="AZ3142" i="9"/>
  <c r="AY3142" i="9"/>
  <c r="BC3142" i="9"/>
  <c r="AX3142" i="9"/>
  <c r="M3141" i="17" s="1"/>
  <c r="BB3142" i="9"/>
  <c r="O3141" i="17" s="1"/>
  <c r="AW3138" i="9"/>
  <c r="BA3138" i="9"/>
  <c r="N3137" i="17" s="1"/>
  <c r="AV3138" i="9"/>
  <c r="AZ3138" i="9"/>
  <c r="AY3138" i="9"/>
  <c r="BC3138" i="9"/>
  <c r="AX3138" i="9"/>
  <c r="M3137" i="17" s="1"/>
  <c r="BB3138" i="9"/>
  <c r="O3137" i="17" s="1"/>
  <c r="AW3134" i="9"/>
  <c r="BA3134" i="9"/>
  <c r="N3133" i="17" s="1"/>
  <c r="AV3134" i="9"/>
  <c r="AZ3134" i="9"/>
  <c r="AY3134" i="9"/>
  <c r="BC3134" i="9"/>
  <c r="AX3134" i="9"/>
  <c r="M3133" i="17" s="1"/>
  <c r="BB3134" i="9"/>
  <c r="O3133" i="17" s="1"/>
  <c r="AW3130" i="9"/>
  <c r="BA3130" i="9"/>
  <c r="N3129" i="17" s="1"/>
  <c r="AV3130" i="9"/>
  <c r="AZ3130" i="9"/>
  <c r="AY3130" i="9"/>
  <c r="BC3130" i="9"/>
  <c r="AX3130" i="9"/>
  <c r="M3129" i="17" s="1"/>
  <c r="BB3130" i="9"/>
  <c r="O3129" i="17" s="1"/>
  <c r="AW3126" i="9"/>
  <c r="BA3126" i="9"/>
  <c r="N3125" i="17" s="1"/>
  <c r="AV3126" i="9"/>
  <c r="AZ3126" i="9"/>
  <c r="AY3126" i="9"/>
  <c r="BC3126" i="9"/>
  <c r="AX3126" i="9"/>
  <c r="M3125" i="17" s="1"/>
  <c r="BB3126" i="9"/>
  <c r="O3125" i="17" s="1"/>
  <c r="AW3122" i="9"/>
  <c r="BA3122" i="9"/>
  <c r="N3121" i="17" s="1"/>
  <c r="AV3122" i="9"/>
  <c r="AZ3122" i="9"/>
  <c r="AY3122" i="9"/>
  <c r="BC3122" i="9"/>
  <c r="AX3122" i="9"/>
  <c r="M3121" i="17" s="1"/>
  <c r="BB3122" i="9"/>
  <c r="O3121" i="17" s="1"/>
  <c r="AW3118" i="9"/>
  <c r="BA3118" i="9"/>
  <c r="N3117" i="17" s="1"/>
  <c r="AV3118" i="9"/>
  <c r="AZ3118" i="9"/>
  <c r="AY3118" i="9"/>
  <c r="BC3118" i="9"/>
  <c r="AX3118" i="9"/>
  <c r="M3117" i="17" s="1"/>
  <c r="BB3118" i="9"/>
  <c r="O3117" i="17" s="1"/>
  <c r="AW3114" i="9"/>
  <c r="BA3114" i="9"/>
  <c r="N3113" i="17" s="1"/>
  <c r="AV3114" i="9"/>
  <c r="AZ3114" i="9"/>
  <c r="AY3114" i="9"/>
  <c r="BC3114" i="9"/>
  <c r="AX3114" i="9"/>
  <c r="M3113" i="17" s="1"/>
  <c r="BB3114" i="9"/>
  <c r="O3113" i="17" s="1"/>
  <c r="AW3110" i="9"/>
  <c r="BA3110" i="9"/>
  <c r="N3109" i="17" s="1"/>
  <c r="AV3110" i="9"/>
  <c r="AZ3110" i="9"/>
  <c r="AY3110" i="9"/>
  <c r="BC3110" i="9"/>
  <c r="AX3110" i="9"/>
  <c r="M3109" i="17" s="1"/>
  <c r="BB3110" i="9"/>
  <c r="O3109" i="17" s="1"/>
  <c r="AW3106" i="9"/>
  <c r="BA3106" i="9"/>
  <c r="N3105" i="17" s="1"/>
  <c r="AV3106" i="9"/>
  <c r="AZ3106" i="9"/>
  <c r="AY3106" i="9"/>
  <c r="BC3106" i="9"/>
  <c r="AX3106" i="9"/>
  <c r="M3105" i="17" s="1"/>
  <c r="BB3106" i="9"/>
  <c r="O3105" i="17" s="1"/>
  <c r="AW3102" i="9"/>
  <c r="BA3102" i="9"/>
  <c r="N3101" i="17" s="1"/>
  <c r="AV3102" i="9"/>
  <c r="AZ3102" i="9"/>
  <c r="AY3102" i="9"/>
  <c r="BC3102" i="9"/>
  <c r="AX3102" i="9"/>
  <c r="M3101" i="17" s="1"/>
  <c r="BB3102" i="9"/>
  <c r="O3101" i="17" s="1"/>
  <c r="AW3098" i="9"/>
  <c r="BA3098" i="9"/>
  <c r="N3097" i="17" s="1"/>
  <c r="AV3098" i="9"/>
  <c r="AZ3098" i="9"/>
  <c r="AY3098" i="9"/>
  <c r="BC3098" i="9"/>
  <c r="AX3098" i="9"/>
  <c r="M3097" i="17" s="1"/>
  <c r="BB3098" i="9"/>
  <c r="O3097" i="17" s="1"/>
  <c r="AW3094" i="9"/>
  <c r="BA3094" i="9"/>
  <c r="N3093" i="17" s="1"/>
  <c r="AV3094" i="9"/>
  <c r="AZ3094" i="9"/>
  <c r="AY3094" i="9"/>
  <c r="BC3094" i="9"/>
  <c r="AX3094" i="9"/>
  <c r="M3093" i="17" s="1"/>
  <c r="BB3094" i="9"/>
  <c r="O3093" i="17" s="1"/>
  <c r="AW3090" i="9"/>
  <c r="BA3090" i="9"/>
  <c r="N3089" i="17" s="1"/>
  <c r="AV3090" i="9"/>
  <c r="AZ3090" i="9"/>
  <c r="AY3090" i="9"/>
  <c r="BC3090" i="9"/>
  <c r="AX3090" i="9"/>
  <c r="M3089" i="17" s="1"/>
  <c r="BB3090" i="9"/>
  <c r="O3089" i="17" s="1"/>
  <c r="AW3086" i="9"/>
  <c r="BA3086" i="9"/>
  <c r="N3085" i="17" s="1"/>
  <c r="AV3086" i="9"/>
  <c r="AZ3086" i="9"/>
  <c r="AY3086" i="9"/>
  <c r="BC3086" i="9"/>
  <c r="AX3086" i="9"/>
  <c r="M3085" i="17" s="1"/>
  <c r="BB3086" i="9"/>
  <c r="O3085" i="17" s="1"/>
  <c r="AW3082" i="9"/>
  <c r="BA3082" i="9"/>
  <c r="N3081" i="17" s="1"/>
  <c r="AV3082" i="9"/>
  <c r="AZ3082" i="9"/>
  <c r="AY3082" i="9"/>
  <c r="BC3082" i="9"/>
  <c r="AX3082" i="9"/>
  <c r="M3081" i="17" s="1"/>
  <c r="BB3082" i="9"/>
  <c r="O3081" i="17" s="1"/>
  <c r="AW3077" i="9"/>
  <c r="BA3077" i="9"/>
  <c r="N3076" i="17" s="1"/>
  <c r="AV3077" i="9"/>
  <c r="AZ3077" i="9"/>
  <c r="AY3077" i="9"/>
  <c r="BC3077" i="9"/>
  <c r="AX3077" i="9"/>
  <c r="M3076" i="17" s="1"/>
  <c r="BB3077" i="9"/>
  <c r="O3076" i="17" s="1"/>
  <c r="AW3073" i="9"/>
  <c r="BA3073" i="9"/>
  <c r="N3072" i="17" s="1"/>
  <c r="AV3073" i="9"/>
  <c r="AZ3073" i="9"/>
  <c r="AY3073" i="9"/>
  <c r="BC3073" i="9"/>
  <c r="AX3073" i="9"/>
  <c r="M3072" i="17" s="1"/>
  <c r="BB3073" i="9"/>
  <c r="O3072" i="17" s="1"/>
  <c r="AW3069" i="9"/>
  <c r="BA3069" i="9"/>
  <c r="N3068" i="17" s="1"/>
  <c r="AV3069" i="9"/>
  <c r="AZ3069" i="9"/>
  <c r="AY3069" i="9"/>
  <c r="BC3069" i="9"/>
  <c r="AX3069" i="9"/>
  <c r="M3068" i="17" s="1"/>
  <c r="BB3069" i="9"/>
  <c r="O3068" i="17" s="1"/>
  <c r="AW3065" i="9"/>
  <c r="BA3065" i="9"/>
  <c r="N3064" i="17" s="1"/>
  <c r="AV3065" i="9"/>
  <c r="AZ3065" i="9"/>
  <c r="AY3065" i="9"/>
  <c r="BC3065" i="9"/>
  <c r="AX3065" i="9"/>
  <c r="M3064" i="17" s="1"/>
  <c r="BB3065" i="9"/>
  <c r="O3064" i="17" s="1"/>
  <c r="AW3061" i="9"/>
  <c r="BA3061" i="9"/>
  <c r="N3060" i="17" s="1"/>
  <c r="AV3061" i="9"/>
  <c r="AZ3061" i="9"/>
  <c r="AY3061" i="9"/>
  <c r="BC3061" i="9"/>
  <c r="AX3061" i="9"/>
  <c r="M3060" i="17" s="1"/>
  <c r="BB3061" i="9"/>
  <c r="O3060" i="17" s="1"/>
  <c r="AW3057" i="9"/>
  <c r="BA3057" i="9"/>
  <c r="N3056" i="17" s="1"/>
  <c r="AV3057" i="9"/>
  <c r="AZ3057" i="9"/>
  <c r="AY3057" i="9"/>
  <c r="BC3057" i="9"/>
  <c r="AX3057" i="9"/>
  <c r="M3056" i="17" s="1"/>
  <c r="BB3057" i="9"/>
  <c r="O3056" i="17" s="1"/>
  <c r="AW3053" i="9"/>
  <c r="BA3053" i="9"/>
  <c r="N3052" i="17" s="1"/>
  <c r="AV3053" i="9"/>
  <c r="AZ3053" i="9"/>
  <c r="AY3053" i="9"/>
  <c r="BC3053" i="9"/>
  <c r="AX3053" i="9"/>
  <c r="M3052" i="17" s="1"/>
  <c r="BB3053" i="9"/>
  <c r="O3052" i="17" s="1"/>
  <c r="AW3049" i="9"/>
  <c r="BA3049" i="9"/>
  <c r="N3048" i="17" s="1"/>
  <c r="AV3049" i="9"/>
  <c r="AZ3049" i="9"/>
  <c r="AY3049" i="9"/>
  <c r="BC3049" i="9"/>
  <c r="AX3049" i="9"/>
  <c r="M3048" i="17" s="1"/>
  <c r="BB3049" i="9"/>
  <c r="O3048" i="17" s="1"/>
  <c r="AW3045" i="9"/>
  <c r="BA3045" i="9"/>
  <c r="N3044" i="17" s="1"/>
  <c r="AV3045" i="9"/>
  <c r="AZ3045" i="9"/>
  <c r="AY3045" i="9"/>
  <c r="BC3045" i="9"/>
  <c r="AX3045" i="9"/>
  <c r="M3044" i="17" s="1"/>
  <c r="BB3045" i="9"/>
  <c r="O3044" i="17" s="1"/>
  <c r="AW3041" i="9"/>
  <c r="BA3041" i="9"/>
  <c r="N3040" i="17" s="1"/>
  <c r="AV3041" i="9"/>
  <c r="AZ3041" i="9"/>
  <c r="AY3041" i="9"/>
  <c r="BC3041" i="9"/>
  <c r="AX3041" i="9"/>
  <c r="M3040" i="17" s="1"/>
  <c r="BB3041" i="9"/>
  <c r="O3040" i="17" s="1"/>
  <c r="AW3037" i="9"/>
  <c r="BA3037" i="9"/>
  <c r="N3036" i="17" s="1"/>
  <c r="AV3037" i="9"/>
  <c r="AZ3037" i="9"/>
  <c r="AY3037" i="9"/>
  <c r="BC3037" i="9"/>
  <c r="AX3037" i="9"/>
  <c r="M3036" i="17" s="1"/>
  <c r="BB3037" i="9"/>
  <c r="O3036" i="17" s="1"/>
  <c r="AW3033" i="9"/>
  <c r="BA3033" i="9"/>
  <c r="N3032" i="17" s="1"/>
  <c r="AV3033" i="9"/>
  <c r="AZ3033" i="9"/>
  <c r="AY3033" i="9"/>
  <c r="BC3033" i="9"/>
  <c r="AX3033" i="9"/>
  <c r="M3032" i="17" s="1"/>
  <c r="BB3033" i="9"/>
  <c r="O3032" i="17" s="1"/>
  <c r="AW3029" i="9"/>
  <c r="BA3029" i="9"/>
  <c r="N3028" i="17" s="1"/>
  <c r="AV3029" i="9"/>
  <c r="AZ3029" i="9"/>
  <c r="AY3029" i="9"/>
  <c r="BC3029" i="9"/>
  <c r="AX3029" i="9"/>
  <c r="M3028" i="17" s="1"/>
  <c r="BB3029" i="9"/>
  <c r="O3028" i="17" s="1"/>
  <c r="AW3025" i="9"/>
  <c r="BA3025" i="9"/>
  <c r="N3024" i="17" s="1"/>
  <c r="AV3025" i="9"/>
  <c r="AZ3025" i="9"/>
  <c r="AY3025" i="9"/>
  <c r="BC3025" i="9"/>
  <c r="AX3025" i="9"/>
  <c r="M3024" i="17" s="1"/>
  <c r="BB3025" i="9"/>
  <c r="O3024" i="17" s="1"/>
  <c r="AW3021" i="9"/>
  <c r="BA3021" i="9"/>
  <c r="N3020" i="17" s="1"/>
  <c r="AV3021" i="9"/>
  <c r="AZ3021" i="9"/>
  <c r="AY3021" i="9"/>
  <c r="BC3021" i="9"/>
  <c r="AX3021" i="9"/>
  <c r="M3020" i="17" s="1"/>
  <c r="BB3021" i="9"/>
  <c r="O3020" i="17" s="1"/>
  <c r="AW3017" i="9"/>
  <c r="BA3017" i="9"/>
  <c r="N3016" i="17" s="1"/>
  <c r="AV3017" i="9"/>
  <c r="AZ3017" i="9"/>
  <c r="AY3017" i="9"/>
  <c r="BC3017" i="9"/>
  <c r="AX3017" i="9"/>
  <c r="M3016" i="17" s="1"/>
  <c r="BB3017" i="9"/>
  <c r="O3016" i="17" s="1"/>
  <c r="AW3013" i="9"/>
  <c r="BA3013" i="9"/>
  <c r="N3012" i="17" s="1"/>
  <c r="AV3013" i="9"/>
  <c r="AZ3013" i="9"/>
  <c r="AY3013" i="9"/>
  <c r="BC3013" i="9"/>
  <c r="AX3013" i="9"/>
  <c r="M3012" i="17" s="1"/>
  <c r="BB3013" i="9"/>
  <c r="O3012" i="17" s="1"/>
  <c r="AW3009" i="9"/>
  <c r="BA3009" i="9"/>
  <c r="N3008" i="17" s="1"/>
  <c r="AV3009" i="9"/>
  <c r="AZ3009" i="9"/>
  <c r="AY3009" i="9"/>
  <c r="BC3009" i="9"/>
  <c r="AX3009" i="9"/>
  <c r="M3008" i="17" s="1"/>
  <c r="BB3009" i="9"/>
  <c r="O3008" i="17" s="1"/>
  <c r="AW3005" i="9"/>
  <c r="BA3005" i="9"/>
  <c r="N3004" i="17" s="1"/>
  <c r="AV3005" i="9"/>
  <c r="AZ3005" i="9"/>
  <c r="AY3005" i="9"/>
  <c r="BC3005" i="9"/>
  <c r="AX3005" i="9"/>
  <c r="M3004" i="17" s="1"/>
  <c r="BB3005" i="9"/>
  <c r="O3004" i="17" s="1"/>
  <c r="AW3001" i="9"/>
  <c r="BA3001" i="9"/>
  <c r="N3000" i="17" s="1"/>
  <c r="AV3001" i="9"/>
  <c r="AZ3001" i="9"/>
  <c r="AY3001" i="9"/>
  <c r="BC3001" i="9"/>
  <c r="AX3001" i="9"/>
  <c r="M3000" i="17" s="1"/>
  <c r="BB3001" i="9"/>
  <c r="O3000" i="17" s="1"/>
  <c r="AW2997" i="9"/>
  <c r="BA2997" i="9"/>
  <c r="N2996" i="17" s="1"/>
  <c r="AV2997" i="9"/>
  <c r="AZ2997" i="9"/>
  <c r="AY2997" i="9"/>
  <c r="BC2997" i="9"/>
  <c r="AX2997" i="9"/>
  <c r="M2996" i="17" s="1"/>
  <c r="BB2997" i="9"/>
  <c r="O2996" i="17" s="1"/>
  <c r="AW2993" i="9"/>
  <c r="BA2993" i="9"/>
  <c r="N2992" i="17" s="1"/>
  <c r="AV2993" i="9"/>
  <c r="AZ2993" i="9"/>
  <c r="AY2993" i="9"/>
  <c r="BC2993" i="9"/>
  <c r="AX2993" i="9"/>
  <c r="M2992" i="17" s="1"/>
  <c r="BB2993" i="9"/>
  <c r="O2992" i="17" s="1"/>
  <c r="AW2989" i="9"/>
  <c r="BA2989" i="9"/>
  <c r="N2988" i="17" s="1"/>
  <c r="AV2989" i="9"/>
  <c r="AZ2989" i="9"/>
  <c r="AY2989" i="9"/>
  <c r="BC2989" i="9"/>
  <c r="AX2989" i="9"/>
  <c r="M2988" i="17" s="1"/>
  <c r="BB2989" i="9"/>
  <c r="O2988" i="17" s="1"/>
  <c r="AW2985" i="9"/>
  <c r="BA2985" i="9"/>
  <c r="N2984" i="17" s="1"/>
  <c r="AV2985" i="9"/>
  <c r="AZ2985" i="9"/>
  <c r="AY2985" i="9"/>
  <c r="BC2985" i="9"/>
  <c r="AX2985" i="9"/>
  <c r="M2984" i="17" s="1"/>
  <c r="BB2985" i="9"/>
  <c r="O2984" i="17" s="1"/>
  <c r="AW2981" i="9"/>
  <c r="BA2981" i="9"/>
  <c r="N2980" i="17" s="1"/>
  <c r="AV2981" i="9"/>
  <c r="AZ2981" i="9"/>
  <c r="AY2981" i="9"/>
  <c r="BC2981" i="9"/>
  <c r="AX2981" i="9"/>
  <c r="M2980" i="17" s="1"/>
  <c r="BB2981" i="9"/>
  <c r="O2980" i="17" s="1"/>
  <c r="AW2976" i="9"/>
  <c r="BA2976" i="9"/>
  <c r="N2975" i="17" s="1"/>
  <c r="AV2976" i="9"/>
  <c r="AZ2976" i="9"/>
  <c r="AY2976" i="9"/>
  <c r="BC2976" i="9"/>
  <c r="AX2976" i="9"/>
  <c r="M2975" i="17" s="1"/>
  <c r="BB2976" i="9"/>
  <c r="O2975" i="17" s="1"/>
  <c r="AW2972" i="9"/>
  <c r="BA2972" i="9"/>
  <c r="N2971" i="17" s="1"/>
  <c r="AV2972" i="9"/>
  <c r="AZ2972" i="9"/>
  <c r="AY2972" i="9"/>
  <c r="BC2972" i="9"/>
  <c r="AX2972" i="9"/>
  <c r="M2971" i="17" s="1"/>
  <c r="BB2972" i="9"/>
  <c r="O2971" i="17" s="1"/>
  <c r="AW2958" i="9"/>
  <c r="BA2958" i="9"/>
  <c r="N2957" i="17" s="1"/>
  <c r="AV2958" i="9"/>
  <c r="AZ2958" i="9"/>
  <c r="AY2958" i="9"/>
  <c r="BC2958" i="9"/>
  <c r="AX2958" i="9"/>
  <c r="M2957" i="17" s="1"/>
  <c r="BB2958" i="9"/>
  <c r="O2957" i="17" s="1"/>
  <c r="AW2954" i="9"/>
  <c r="BA2954" i="9"/>
  <c r="N2953" i="17" s="1"/>
  <c r="AV2954" i="9"/>
  <c r="AZ2954" i="9"/>
  <c r="AY2954" i="9"/>
  <c r="BC2954" i="9"/>
  <c r="AX2954" i="9"/>
  <c r="M2953" i="17" s="1"/>
  <c r="BB2954" i="9"/>
  <c r="O2953" i="17" s="1"/>
  <c r="AW2950" i="9"/>
  <c r="BA2950" i="9"/>
  <c r="N2949" i="17" s="1"/>
  <c r="AV2950" i="9"/>
  <c r="AZ2950" i="9"/>
  <c r="AY2950" i="9"/>
  <c r="BC2950" i="9"/>
  <c r="AX2950" i="9"/>
  <c r="M2949" i="17" s="1"/>
  <c r="BB2950" i="9"/>
  <c r="O2949" i="17" s="1"/>
  <c r="AW2946" i="9"/>
  <c r="BA2946" i="9"/>
  <c r="N2945" i="17" s="1"/>
  <c r="AV2946" i="9"/>
  <c r="AZ2946" i="9"/>
  <c r="AY2946" i="9"/>
  <c r="BC2946" i="9"/>
  <c r="AX2946" i="9"/>
  <c r="M2945" i="17" s="1"/>
  <c r="BB2946" i="9"/>
  <c r="O2945" i="17" s="1"/>
  <c r="AW2942" i="9"/>
  <c r="BA2942" i="9"/>
  <c r="N2941" i="17" s="1"/>
  <c r="AV2942" i="9"/>
  <c r="AZ2942" i="9"/>
  <c r="AY2942" i="9"/>
  <c r="BC2942" i="9"/>
  <c r="AX2942" i="9"/>
  <c r="M2941" i="17" s="1"/>
  <c r="BB2942" i="9"/>
  <c r="O2941" i="17" s="1"/>
  <c r="AW2938" i="9"/>
  <c r="BA2938" i="9"/>
  <c r="N2937" i="17" s="1"/>
  <c r="AV2938" i="9"/>
  <c r="AZ2938" i="9"/>
  <c r="AY2938" i="9"/>
  <c r="BC2938" i="9"/>
  <c r="AX2938" i="9"/>
  <c r="M2937" i="17" s="1"/>
  <c r="BB2938" i="9"/>
  <c r="O2937" i="17" s="1"/>
  <c r="AW2934" i="9"/>
  <c r="BA2934" i="9"/>
  <c r="N2933" i="17" s="1"/>
  <c r="AV2934" i="9"/>
  <c r="AZ2934" i="9"/>
  <c r="AY2934" i="9"/>
  <c r="BC2934" i="9"/>
  <c r="AX2934" i="9"/>
  <c r="M2933" i="17" s="1"/>
  <c r="BB2934" i="9"/>
  <c r="O2933" i="17" s="1"/>
  <c r="AW2930" i="9"/>
  <c r="BA2930" i="9"/>
  <c r="N2929" i="17" s="1"/>
  <c r="AV2930" i="9"/>
  <c r="AZ2930" i="9"/>
  <c r="AY2930" i="9"/>
  <c r="BC2930" i="9"/>
  <c r="AX2930" i="9"/>
  <c r="M2929" i="17" s="1"/>
  <c r="BB2930" i="9"/>
  <c r="O2929" i="17" s="1"/>
  <c r="AW2926" i="9"/>
  <c r="BA2926" i="9"/>
  <c r="N2925" i="17" s="1"/>
  <c r="AV2926" i="9"/>
  <c r="AZ2926" i="9"/>
  <c r="AY2926" i="9"/>
  <c r="BC2926" i="9"/>
  <c r="AX2926" i="9"/>
  <c r="M2925" i="17" s="1"/>
  <c r="BB2926" i="9"/>
  <c r="O2925" i="17" s="1"/>
  <c r="AW2922" i="9"/>
  <c r="BA2922" i="9"/>
  <c r="N2921" i="17" s="1"/>
  <c r="AV2922" i="9"/>
  <c r="AZ2922" i="9"/>
  <c r="AY2922" i="9"/>
  <c r="BC2922" i="9"/>
  <c r="AX2922" i="9"/>
  <c r="M2921" i="17" s="1"/>
  <c r="BB2922" i="9"/>
  <c r="O2921" i="17" s="1"/>
  <c r="AW2918" i="9"/>
  <c r="BA2918" i="9"/>
  <c r="N2917" i="17" s="1"/>
  <c r="AV2918" i="9"/>
  <c r="AZ2918" i="9"/>
  <c r="AY2918" i="9"/>
  <c r="BC2918" i="9"/>
  <c r="AX2918" i="9"/>
  <c r="M2917" i="17" s="1"/>
  <c r="BB2918" i="9"/>
  <c r="O2917" i="17" s="1"/>
  <c r="AW2914" i="9"/>
  <c r="BA2914" i="9"/>
  <c r="N2913" i="17" s="1"/>
  <c r="AV2914" i="9"/>
  <c r="AZ2914" i="9"/>
  <c r="AY2914" i="9"/>
  <c r="BC2914" i="9"/>
  <c r="AX2914" i="9"/>
  <c r="M2913" i="17" s="1"/>
  <c r="BB2914" i="9"/>
  <c r="O2913" i="17" s="1"/>
  <c r="AW2910" i="9"/>
  <c r="BA2910" i="9"/>
  <c r="N2909" i="17" s="1"/>
  <c r="AV2910" i="9"/>
  <c r="AZ2910" i="9"/>
  <c r="AY2910" i="9"/>
  <c r="BC2910" i="9"/>
  <c r="AX2910" i="9"/>
  <c r="M2909" i="17" s="1"/>
  <c r="BB2910" i="9"/>
  <c r="O2909" i="17" s="1"/>
  <c r="AW2906" i="9"/>
  <c r="BA2906" i="9"/>
  <c r="N2905" i="17" s="1"/>
  <c r="AV2906" i="9"/>
  <c r="AZ2906" i="9"/>
  <c r="AY2906" i="9"/>
  <c r="BC2906" i="9"/>
  <c r="AX2906" i="9"/>
  <c r="M2905" i="17" s="1"/>
  <c r="BB2906" i="9"/>
  <c r="O2905" i="17" s="1"/>
  <c r="AW2902" i="9"/>
  <c r="BA2902" i="9"/>
  <c r="N2901" i="17" s="1"/>
  <c r="AV2902" i="9"/>
  <c r="AZ2902" i="9"/>
  <c r="AY2902" i="9"/>
  <c r="BC2902" i="9"/>
  <c r="AX2902" i="9"/>
  <c r="M2901" i="17" s="1"/>
  <c r="BB2902" i="9"/>
  <c r="O2901" i="17" s="1"/>
  <c r="AW2898" i="9"/>
  <c r="BA2898" i="9"/>
  <c r="N2897" i="17" s="1"/>
  <c r="AV2898" i="9"/>
  <c r="AZ2898" i="9"/>
  <c r="AY2898" i="9"/>
  <c r="BC2898" i="9"/>
  <c r="AX2898" i="9"/>
  <c r="M2897" i="17" s="1"/>
  <c r="BB2898" i="9"/>
  <c r="O2897" i="17" s="1"/>
  <c r="AW2894" i="9"/>
  <c r="BA2894" i="9"/>
  <c r="N2893" i="17" s="1"/>
  <c r="AV2894" i="9"/>
  <c r="AZ2894" i="9"/>
  <c r="AY2894" i="9"/>
  <c r="BC2894" i="9"/>
  <c r="AX2894" i="9"/>
  <c r="M2893" i="17" s="1"/>
  <c r="BB2894" i="9"/>
  <c r="O2893" i="17" s="1"/>
  <c r="AW2890" i="9"/>
  <c r="BA2890" i="9"/>
  <c r="N2889" i="17" s="1"/>
  <c r="AV2890" i="9"/>
  <c r="AZ2890" i="9"/>
  <c r="AY2890" i="9"/>
  <c r="BC2890" i="9"/>
  <c r="AX2890" i="9"/>
  <c r="M2889" i="17" s="1"/>
  <c r="BB2890" i="9"/>
  <c r="O2889" i="17" s="1"/>
  <c r="AW2886" i="9"/>
  <c r="BA2886" i="9"/>
  <c r="N2885" i="17" s="1"/>
  <c r="AV2886" i="9"/>
  <c r="AZ2886" i="9"/>
  <c r="AY2886" i="9"/>
  <c r="BC2886" i="9"/>
  <c r="AX2886" i="9"/>
  <c r="M2885" i="17" s="1"/>
  <c r="BB2886" i="9"/>
  <c r="O2885" i="17" s="1"/>
  <c r="AX2882" i="9"/>
  <c r="M2881" i="17" s="1"/>
  <c r="BB2882" i="9"/>
  <c r="O2881" i="17" s="1"/>
  <c r="AY2882" i="9"/>
  <c r="AW2882" i="9"/>
  <c r="BC2882" i="9"/>
  <c r="AV2882" i="9"/>
  <c r="BA2882" i="9"/>
  <c r="N2881" i="17" s="1"/>
  <c r="AZ2882" i="9"/>
  <c r="AX2877" i="9"/>
  <c r="M2876" i="17" s="1"/>
  <c r="BB2877" i="9"/>
  <c r="O2876" i="17" s="1"/>
  <c r="AW2877" i="9"/>
  <c r="BA2877" i="9"/>
  <c r="N2876" i="17" s="1"/>
  <c r="AV2877" i="9"/>
  <c r="AZ2877" i="9"/>
  <c r="BC2877" i="9"/>
  <c r="AY2877" i="9"/>
  <c r="AX2873" i="9"/>
  <c r="M2872" i="17" s="1"/>
  <c r="BB2873" i="9"/>
  <c r="O2872" i="17" s="1"/>
  <c r="AW2873" i="9"/>
  <c r="BA2873" i="9"/>
  <c r="N2872" i="17" s="1"/>
  <c r="AV2873" i="9"/>
  <c r="AZ2873" i="9"/>
  <c r="BC2873" i="9"/>
  <c r="AY2873" i="9"/>
  <c r="AY2869" i="9"/>
  <c r="BC2869" i="9"/>
  <c r="AX2869" i="9"/>
  <c r="M2868" i="17" s="1"/>
  <c r="BB2869" i="9"/>
  <c r="O2868" i="17" s="1"/>
  <c r="AW2869" i="9"/>
  <c r="BA2869" i="9"/>
  <c r="N2868" i="17" s="1"/>
  <c r="AV2869" i="9"/>
  <c r="AZ2869" i="9"/>
  <c r="AY2865" i="9"/>
  <c r="BC2865" i="9"/>
  <c r="AX2865" i="9"/>
  <c r="M2864" i="17" s="1"/>
  <c r="BB2865" i="9"/>
  <c r="O2864" i="17" s="1"/>
  <c r="AW2865" i="9"/>
  <c r="BA2865" i="9"/>
  <c r="N2864" i="17" s="1"/>
  <c r="AV2865" i="9"/>
  <c r="AZ2865" i="9"/>
  <c r="AY2861" i="9"/>
  <c r="BC2861" i="9"/>
  <c r="AX2861" i="9"/>
  <c r="M2860" i="17" s="1"/>
  <c r="BB2861" i="9"/>
  <c r="O2860" i="17" s="1"/>
  <c r="AW2861" i="9"/>
  <c r="BA2861" i="9"/>
  <c r="N2860" i="17" s="1"/>
  <c r="AV2861" i="9"/>
  <c r="AZ2861" i="9"/>
  <c r="AY2857" i="9"/>
  <c r="BC2857" i="9"/>
  <c r="AX2857" i="9"/>
  <c r="M2856" i="17" s="1"/>
  <c r="BB2857" i="9"/>
  <c r="O2856" i="17" s="1"/>
  <c r="AW2857" i="9"/>
  <c r="BA2857" i="9"/>
  <c r="N2856" i="17" s="1"/>
  <c r="AV2857" i="9"/>
  <c r="AZ2857" i="9"/>
  <c r="AY2853" i="9"/>
  <c r="BC2853" i="9"/>
  <c r="AX2853" i="9"/>
  <c r="M2852" i="17" s="1"/>
  <c r="BB2853" i="9"/>
  <c r="O2852" i="17" s="1"/>
  <c r="AW2853" i="9"/>
  <c r="BA2853" i="9"/>
  <c r="N2852" i="17" s="1"/>
  <c r="AV2853" i="9"/>
  <c r="AZ2853" i="9"/>
  <c r="AY2849" i="9"/>
  <c r="BC2849" i="9"/>
  <c r="AX2849" i="9"/>
  <c r="M2848" i="17" s="1"/>
  <c r="BB2849" i="9"/>
  <c r="O2848" i="17" s="1"/>
  <c r="AW2849" i="9"/>
  <c r="BA2849" i="9"/>
  <c r="N2848" i="17" s="1"/>
  <c r="AV2849" i="9"/>
  <c r="AZ2849" i="9"/>
  <c r="AY2845" i="9"/>
  <c r="BC2845" i="9"/>
  <c r="AX2845" i="9"/>
  <c r="M2844" i="17" s="1"/>
  <c r="BB2845" i="9"/>
  <c r="O2844" i="17" s="1"/>
  <c r="AW2845" i="9"/>
  <c r="BA2845" i="9"/>
  <c r="N2844" i="17" s="1"/>
  <c r="AV2845" i="9"/>
  <c r="AZ2845" i="9"/>
  <c r="AY2841" i="9"/>
  <c r="BC2841" i="9"/>
  <c r="AX2841" i="9"/>
  <c r="M2840" i="17" s="1"/>
  <c r="BB2841" i="9"/>
  <c r="O2840" i="17" s="1"/>
  <c r="AW2841" i="9"/>
  <c r="BA2841" i="9"/>
  <c r="N2840" i="17" s="1"/>
  <c r="AV2841" i="9"/>
  <c r="AZ2841" i="9"/>
  <c r="AY2837" i="9"/>
  <c r="BC2837" i="9"/>
  <c r="AX2837" i="9"/>
  <c r="M2836" i="17" s="1"/>
  <c r="BB2837" i="9"/>
  <c r="O2836" i="17" s="1"/>
  <c r="AW2837" i="9"/>
  <c r="BA2837" i="9"/>
  <c r="N2836" i="17" s="1"/>
  <c r="AV2837" i="9"/>
  <c r="AZ2837" i="9"/>
  <c r="AY2833" i="9"/>
  <c r="BC2833" i="9"/>
  <c r="AX2833" i="9"/>
  <c r="M2832" i="17" s="1"/>
  <c r="BB2833" i="9"/>
  <c r="O2832" i="17" s="1"/>
  <c r="AW2833" i="9"/>
  <c r="BA2833" i="9"/>
  <c r="N2832" i="17" s="1"/>
  <c r="AV2833" i="9"/>
  <c r="AZ2833" i="9"/>
  <c r="AY2829" i="9"/>
  <c r="BC2829" i="9"/>
  <c r="AX2829" i="9"/>
  <c r="M2828" i="17" s="1"/>
  <c r="BB2829" i="9"/>
  <c r="O2828" i="17" s="1"/>
  <c r="AW2829" i="9"/>
  <c r="BA2829" i="9"/>
  <c r="N2828" i="17" s="1"/>
  <c r="AV2829" i="9"/>
  <c r="AZ2829" i="9"/>
  <c r="AY2825" i="9"/>
  <c r="BC2825" i="9"/>
  <c r="AX2825" i="9"/>
  <c r="M2824" i="17" s="1"/>
  <c r="BB2825" i="9"/>
  <c r="O2824" i="17" s="1"/>
  <c r="AW2825" i="9"/>
  <c r="BA2825" i="9"/>
  <c r="N2824" i="17" s="1"/>
  <c r="AV2825" i="9"/>
  <c r="AZ2825" i="9"/>
  <c r="AY2821" i="9"/>
  <c r="BC2821" i="9"/>
  <c r="AX2821" i="9"/>
  <c r="M2820" i="17" s="1"/>
  <c r="BB2821" i="9"/>
  <c r="O2820" i="17" s="1"/>
  <c r="AW2821" i="9"/>
  <c r="BA2821" i="9"/>
  <c r="N2820" i="17" s="1"/>
  <c r="AV2821" i="9"/>
  <c r="AZ2821" i="9"/>
  <c r="AY2817" i="9"/>
  <c r="BC2817" i="9"/>
  <c r="AX2817" i="9"/>
  <c r="M2816" i="17" s="1"/>
  <c r="BB2817" i="9"/>
  <c r="O2816" i="17" s="1"/>
  <c r="AW2817" i="9"/>
  <c r="BA2817" i="9"/>
  <c r="N2816" i="17" s="1"/>
  <c r="AV2817" i="9"/>
  <c r="AZ2817" i="9"/>
  <c r="AY2813" i="9"/>
  <c r="BC2813" i="9"/>
  <c r="AX2813" i="9"/>
  <c r="M2812" i="17" s="1"/>
  <c r="BB2813" i="9"/>
  <c r="O2812" i="17" s="1"/>
  <c r="AW2813" i="9"/>
  <c r="BA2813" i="9"/>
  <c r="N2812" i="17" s="1"/>
  <c r="AV2813" i="9"/>
  <c r="AZ2813" i="9"/>
  <c r="AY2809" i="9"/>
  <c r="BC2809" i="9"/>
  <c r="AX2809" i="9"/>
  <c r="M2808" i="17" s="1"/>
  <c r="BB2809" i="9"/>
  <c r="O2808" i="17" s="1"/>
  <c r="AW2809" i="9"/>
  <c r="BA2809" i="9"/>
  <c r="N2808" i="17" s="1"/>
  <c r="AV2809" i="9"/>
  <c r="AZ2809" i="9"/>
  <c r="AY2805" i="9"/>
  <c r="BC2805" i="9"/>
  <c r="AX2805" i="9"/>
  <c r="M2804" i="17" s="1"/>
  <c r="BB2805" i="9"/>
  <c r="O2804" i="17" s="1"/>
  <c r="AW2805" i="9"/>
  <c r="BA2805" i="9"/>
  <c r="N2804" i="17" s="1"/>
  <c r="AV2805" i="9"/>
  <c r="AZ2805" i="9"/>
  <c r="AY2801" i="9"/>
  <c r="BC2801" i="9"/>
  <c r="AX2801" i="9"/>
  <c r="M2800" i="17" s="1"/>
  <c r="BB2801" i="9"/>
  <c r="O2800" i="17" s="1"/>
  <c r="AW2801" i="9"/>
  <c r="BA2801" i="9"/>
  <c r="N2800" i="17" s="1"/>
  <c r="AV2801" i="9"/>
  <c r="AZ2801" i="9"/>
  <c r="AY2797" i="9"/>
  <c r="BC2797" i="9"/>
  <c r="AX2797" i="9"/>
  <c r="M2796" i="17" s="1"/>
  <c r="BB2797" i="9"/>
  <c r="O2796" i="17" s="1"/>
  <c r="AW2797" i="9"/>
  <c r="BA2797" i="9"/>
  <c r="N2796" i="17" s="1"/>
  <c r="AV2797" i="9"/>
  <c r="AZ2797" i="9"/>
  <c r="AY2793" i="9"/>
  <c r="BC2793" i="9"/>
  <c r="AX2793" i="9"/>
  <c r="M2792" i="17" s="1"/>
  <c r="BB2793" i="9"/>
  <c r="O2792" i="17" s="1"/>
  <c r="AW2793" i="9"/>
  <c r="BA2793" i="9"/>
  <c r="N2792" i="17" s="1"/>
  <c r="AV2793" i="9"/>
  <c r="AZ2793" i="9"/>
  <c r="AY2789" i="9"/>
  <c r="BC2789" i="9"/>
  <c r="AX2789" i="9"/>
  <c r="M2788" i="17" s="1"/>
  <c r="BB2789" i="9"/>
  <c r="O2788" i="17" s="1"/>
  <c r="AW2789" i="9"/>
  <c r="BA2789" i="9"/>
  <c r="N2788" i="17" s="1"/>
  <c r="AV2789" i="9"/>
  <c r="AZ2789" i="9"/>
  <c r="AY2785" i="9"/>
  <c r="BC2785" i="9"/>
  <c r="AX2785" i="9"/>
  <c r="M2784" i="17" s="1"/>
  <c r="BB2785" i="9"/>
  <c r="O2784" i="17" s="1"/>
  <c r="AW2785" i="9"/>
  <c r="BA2785" i="9"/>
  <c r="N2784" i="17" s="1"/>
  <c r="AV2785" i="9"/>
  <c r="AZ2785" i="9"/>
  <c r="AY2781" i="9"/>
  <c r="BC2781" i="9"/>
  <c r="AX2781" i="9"/>
  <c r="M2780" i="17" s="1"/>
  <c r="BB2781" i="9"/>
  <c r="O2780" i="17" s="1"/>
  <c r="AW2781" i="9"/>
  <c r="BA2781" i="9"/>
  <c r="N2780" i="17" s="1"/>
  <c r="AV2781" i="9"/>
  <c r="AZ2781" i="9"/>
  <c r="AY2776" i="9"/>
  <c r="BC2776" i="9"/>
  <c r="AX2776" i="9"/>
  <c r="M2775" i="17" s="1"/>
  <c r="BB2776" i="9"/>
  <c r="O2775" i="17" s="1"/>
  <c r="AW2776" i="9"/>
  <c r="BA2776" i="9"/>
  <c r="N2775" i="17" s="1"/>
  <c r="AV2776" i="9"/>
  <c r="AZ2776" i="9"/>
  <c r="AY2772" i="9"/>
  <c r="BC2772" i="9"/>
  <c r="AX2772" i="9"/>
  <c r="M2771" i="17" s="1"/>
  <c r="BB2772" i="9"/>
  <c r="O2771" i="17" s="1"/>
  <c r="AW2772" i="9"/>
  <c r="BA2772" i="9"/>
  <c r="N2771" i="17" s="1"/>
  <c r="AV2772" i="9"/>
  <c r="AZ2772" i="9"/>
  <c r="AY2768" i="9"/>
  <c r="BC2768" i="9"/>
  <c r="AX2768" i="9"/>
  <c r="M2767" i="17" s="1"/>
  <c r="BB2768" i="9"/>
  <c r="O2767" i="17" s="1"/>
  <c r="AW2768" i="9"/>
  <c r="BA2768" i="9"/>
  <c r="N2767" i="17" s="1"/>
  <c r="AV2768" i="9"/>
  <c r="AZ2768" i="9"/>
  <c r="AY2764" i="9"/>
  <c r="BC2764" i="9"/>
  <c r="AX2764" i="9"/>
  <c r="M2763" i="17" s="1"/>
  <c r="BB2764" i="9"/>
  <c r="O2763" i="17" s="1"/>
  <c r="AW2764" i="9"/>
  <c r="BA2764" i="9"/>
  <c r="N2763" i="17" s="1"/>
  <c r="AV2764" i="9"/>
  <c r="AZ2764" i="9"/>
  <c r="AY2760" i="9"/>
  <c r="BC2760" i="9"/>
  <c r="AX2760" i="9"/>
  <c r="M2759" i="17" s="1"/>
  <c r="BB2760" i="9"/>
  <c r="O2759" i="17" s="1"/>
  <c r="AW2760" i="9"/>
  <c r="BA2760" i="9"/>
  <c r="N2759" i="17" s="1"/>
  <c r="AV2760" i="9"/>
  <c r="AZ2760" i="9"/>
  <c r="AY2756" i="9"/>
  <c r="BC2756" i="9"/>
  <c r="AX2756" i="9"/>
  <c r="M2755" i="17" s="1"/>
  <c r="BB2756" i="9"/>
  <c r="O2755" i="17" s="1"/>
  <c r="AW2756" i="9"/>
  <c r="BA2756" i="9"/>
  <c r="N2755" i="17" s="1"/>
  <c r="AV2756" i="9"/>
  <c r="AZ2756" i="9"/>
  <c r="AY2752" i="9"/>
  <c r="BC2752" i="9"/>
  <c r="AX2752" i="9"/>
  <c r="M2751" i="17" s="1"/>
  <c r="BB2752" i="9"/>
  <c r="O2751" i="17" s="1"/>
  <c r="AW2752" i="9"/>
  <c r="BA2752" i="9"/>
  <c r="N2751" i="17" s="1"/>
  <c r="AV2752" i="9"/>
  <c r="AZ2752" i="9"/>
  <c r="AY2748" i="9"/>
  <c r="BC2748" i="9"/>
  <c r="AX2748" i="9"/>
  <c r="M2747" i="17" s="1"/>
  <c r="BB2748" i="9"/>
  <c r="O2747" i="17" s="1"/>
  <c r="AW2748" i="9"/>
  <c r="BA2748" i="9"/>
  <c r="N2747" i="17" s="1"/>
  <c r="AV2748" i="9"/>
  <c r="AZ2748" i="9"/>
  <c r="AY2744" i="9"/>
  <c r="BC2744" i="9"/>
  <c r="AX2744" i="9"/>
  <c r="M2743" i="17" s="1"/>
  <c r="BB2744" i="9"/>
  <c r="O2743" i="17" s="1"/>
  <c r="AW2744" i="9"/>
  <c r="BA2744" i="9"/>
  <c r="N2743" i="17" s="1"/>
  <c r="AV2744" i="9"/>
  <c r="AZ2744" i="9"/>
  <c r="AY2740" i="9"/>
  <c r="BC2740" i="9"/>
  <c r="AX2740" i="9"/>
  <c r="M2739" i="17" s="1"/>
  <c r="BB2740" i="9"/>
  <c r="O2739" i="17" s="1"/>
  <c r="AW2740" i="9"/>
  <c r="BA2740" i="9"/>
  <c r="N2739" i="17" s="1"/>
  <c r="AV2740" i="9"/>
  <c r="AZ2740" i="9"/>
  <c r="AY2736" i="9"/>
  <c r="BC2736" i="9"/>
  <c r="AX2736" i="9"/>
  <c r="M2735" i="17" s="1"/>
  <c r="BB2736" i="9"/>
  <c r="O2735" i="17" s="1"/>
  <c r="AW2736" i="9"/>
  <c r="BA2736" i="9"/>
  <c r="N2735" i="17" s="1"/>
  <c r="AV2736" i="9"/>
  <c r="AZ2736" i="9"/>
  <c r="AY2732" i="9"/>
  <c r="BC2732" i="9"/>
  <c r="AX2732" i="9"/>
  <c r="M2731" i="17" s="1"/>
  <c r="BB2732" i="9"/>
  <c r="O2731" i="17" s="1"/>
  <c r="AW2732" i="9"/>
  <c r="BA2732" i="9"/>
  <c r="N2731" i="17" s="1"/>
  <c r="AV2732" i="9"/>
  <c r="AZ2732" i="9"/>
  <c r="AY2728" i="9"/>
  <c r="BC2728" i="9"/>
  <c r="AX2728" i="9"/>
  <c r="M2727" i="17" s="1"/>
  <c r="BB2728" i="9"/>
  <c r="O2727" i="17" s="1"/>
  <c r="AW2728" i="9"/>
  <c r="BA2728" i="9"/>
  <c r="N2727" i="17" s="1"/>
  <c r="AV2728" i="9"/>
  <c r="AZ2728" i="9"/>
  <c r="AY2724" i="9"/>
  <c r="BC2724" i="9"/>
  <c r="AX2724" i="9"/>
  <c r="M2723" i="17" s="1"/>
  <c r="BB2724" i="9"/>
  <c r="O2723" i="17" s="1"/>
  <c r="AW2724" i="9"/>
  <c r="BA2724" i="9"/>
  <c r="N2723" i="17" s="1"/>
  <c r="AV2724" i="9"/>
  <c r="AZ2724" i="9"/>
  <c r="AY2720" i="9"/>
  <c r="BC2720" i="9"/>
  <c r="AX2720" i="9"/>
  <c r="M2719" i="17" s="1"/>
  <c r="BB2720" i="9"/>
  <c r="O2719" i="17" s="1"/>
  <c r="AW2720" i="9"/>
  <c r="BA2720" i="9"/>
  <c r="N2719" i="17" s="1"/>
  <c r="AV2720" i="9"/>
  <c r="AZ2720" i="9"/>
  <c r="AY2716" i="9"/>
  <c r="BC2716" i="9"/>
  <c r="AX2716" i="9"/>
  <c r="M2715" i="17" s="1"/>
  <c r="BB2716" i="9"/>
  <c r="O2715" i="17" s="1"/>
  <c r="AW2716" i="9"/>
  <c r="BA2716" i="9"/>
  <c r="N2715" i="17" s="1"/>
  <c r="AV2716" i="9"/>
  <c r="AZ2716" i="9"/>
  <c r="AY2712" i="9"/>
  <c r="BC2712" i="9"/>
  <c r="AX2712" i="9"/>
  <c r="M2711" i="17" s="1"/>
  <c r="BB2712" i="9"/>
  <c r="O2711" i="17" s="1"/>
  <c r="AW2712" i="9"/>
  <c r="BA2712" i="9"/>
  <c r="N2711" i="17" s="1"/>
  <c r="AV2712" i="9"/>
  <c r="AZ2712" i="9"/>
  <c r="AY2708" i="9"/>
  <c r="BC2708" i="9"/>
  <c r="AX2708" i="9"/>
  <c r="M2707" i="17" s="1"/>
  <c r="BB2708" i="9"/>
  <c r="O2707" i="17" s="1"/>
  <c r="AW2708" i="9"/>
  <c r="BA2708" i="9"/>
  <c r="N2707" i="17" s="1"/>
  <c r="AV2708" i="9"/>
  <c r="AZ2708" i="9"/>
  <c r="AY2704" i="9"/>
  <c r="BC2704" i="9"/>
  <c r="AX2704" i="9"/>
  <c r="M2703" i="17" s="1"/>
  <c r="BB2704" i="9"/>
  <c r="O2703" i="17" s="1"/>
  <c r="AW2704" i="9"/>
  <c r="BA2704" i="9"/>
  <c r="N2703" i="17" s="1"/>
  <c r="AV2704" i="9"/>
  <c r="AZ2704" i="9"/>
  <c r="AY2700" i="9"/>
  <c r="BC2700" i="9"/>
  <c r="AX2700" i="9"/>
  <c r="M2699" i="17" s="1"/>
  <c r="BB2700" i="9"/>
  <c r="O2699" i="17" s="1"/>
  <c r="AW2700" i="9"/>
  <c r="BA2700" i="9"/>
  <c r="N2699" i="17" s="1"/>
  <c r="AV2700" i="9"/>
  <c r="AZ2700" i="9"/>
  <c r="AY2695" i="9"/>
  <c r="BC2695" i="9"/>
  <c r="AX2695" i="9"/>
  <c r="M2694" i="17" s="1"/>
  <c r="BB2695" i="9"/>
  <c r="O2694" i="17" s="1"/>
  <c r="AW2695" i="9"/>
  <c r="BA2695" i="9"/>
  <c r="N2694" i="17" s="1"/>
  <c r="AV2695" i="9"/>
  <c r="AZ2695" i="9"/>
  <c r="AY2691" i="9"/>
  <c r="BC2691" i="9"/>
  <c r="AX2691" i="9"/>
  <c r="M2690" i="17" s="1"/>
  <c r="BB2691" i="9"/>
  <c r="O2690" i="17" s="1"/>
  <c r="AW2691" i="9"/>
  <c r="BA2691" i="9"/>
  <c r="N2690" i="17" s="1"/>
  <c r="AV2691" i="9"/>
  <c r="AZ2691" i="9"/>
  <c r="AY2687" i="9"/>
  <c r="BC2687" i="9"/>
  <c r="AX2687" i="9"/>
  <c r="M2686" i="17" s="1"/>
  <c r="BB2687" i="9"/>
  <c r="O2686" i="17" s="1"/>
  <c r="AW2687" i="9"/>
  <c r="BA2687" i="9"/>
  <c r="N2686" i="17" s="1"/>
  <c r="AV2687" i="9"/>
  <c r="AZ2687" i="9"/>
  <c r="AY2683" i="9"/>
  <c r="BC2683" i="9"/>
  <c r="AX2683" i="9"/>
  <c r="M2682" i="17" s="1"/>
  <c r="BB2683" i="9"/>
  <c r="O2682" i="17" s="1"/>
  <c r="AW2683" i="9"/>
  <c r="BA2683" i="9"/>
  <c r="N2682" i="17" s="1"/>
  <c r="AV2683" i="9"/>
  <c r="AZ2683" i="9"/>
  <c r="AY2679" i="9"/>
  <c r="BC2679" i="9"/>
  <c r="AX2679" i="9"/>
  <c r="M2678" i="17" s="1"/>
  <c r="BB2679" i="9"/>
  <c r="O2678" i="17" s="1"/>
  <c r="AW2679" i="9"/>
  <c r="BA2679" i="9"/>
  <c r="N2678" i="17" s="1"/>
  <c r="AV2679" i="9"/>
  <c r="AZ2679" i="9"/>
  <c r="AY2675" i="9"/>
  <c r="BC2675" i="9"/>
  <c r="AX2675" i="9"/>
  <c r="M2674" i="17" s="1"/>
  <c r="BB2675" i="9"/>
  <c r="O2674" i="17" s="1"/>
  <c r="AW2675" i="9"/>
  <c r="BA2675" i="9"/>
  <c r="N2674" i="17" s="1"/>
  <c r="AV2675" i="9"/>
  <c r="AZ2675" i="9"/>
  <c r="AY2671" i="9"/>
  <c r="BC2671" i="9"/>
  <c r="AX2671" i="9"/>
  <c r="M2670" i="17" s="1"/>
  <c r="BB2671" i="9"/>
  <c r="O2670" i="17" s="1"/>
  <c r="AW2671" i="9"/>
  <c r="BA2671" i="9"/>
  <c r="N2670" i="17" s="1"/>
  <c r="AV2671" i="9"/>
  <c r="AZ2671" i="9"/>
  <c r="AY2667" i="9"/>
  <c r="BC2667" i="9"/>
  <c r="AX2667" i="9"/>
  <c r="M2666" i="17" s="1"/>
  <c r="BB2667" i="9"/>
  <c r="O2666" i="17" s="1"/>
  <c r="AW2667" i="9"/>
  <c r="BA2667" i="9"/>
  <c r="N2666" i="17" s="1"/>
  <c r="AV2667" i="9"/>
  <c r="AZ2667" i="9"/>
  <c r="AY2663" i="9"/>
  <c r="BC2663" i="9"/>
  <c r="AX2663" i="9"/>
  <c r="M2662" i="17" s="1"/>
  <c r="BB2663" i="9"/>
  <c r="O2662" i="17" s="1"/>
  <c r="AW2663" i="9"/>
  <c r="BA2663" i="9"/>
  <c r="N2662" i="17" s="1"/>
  <c r="AV2663" i="9"/>
  <c r="AZ2663" i="9"/>
  <c r="AY2659" i="9"/>
  <c r="BC2659" i="9"/>
  <c r="AX2659" i="9"/>
  <c r="M2658" i="17" s="1"/>
  <c r="BB2659" i="9"/>
  <c r="O2658" i="17" s="1"/>
  <c r="AW2659" i="9"/>
  <c r="BA2659" i="9"/>
  <c r="N2658" i="17" s="1"/>
  <c r="AV2659" i="9"/>
  <c r="AZ2659" i="9"/>
  <c r="AY2655" i="9"/>
  <c r="BC2655" i="9"/>
  <c r="AX2655" i="9"/>
  <c r="M2654" i="17" s="1"/>
  <c r="BB2655" i="9"/>
  <c r="O2654" i="17" s="1"/>
  <c r="AW2655" i="9"/>
  <c r="BA2655" i="9"/>
  <c r="N2654" i="17" s="1"/>
  <c r="AV2655" i="9"/>
  <c r="AZ2655" i="9"/>
  <c r="AY2651" i="9"/>
  <c r="BC2651" i="9"/>
  <c r="AX2651" i="9"/>
  <c r="M2650" i="17" s="1"/>
  <c r="BB2651" i="9"/>
  <c r="O2650" i="17" s="1"/>
  <c r="AW2651" i="9"/>
  <c r="BA2651" i="9"/>
  <c r="N2650" i="17" s="1"/>
  <c r="AV2651" i="9"/>
  <c r="AZ2651" i="9"/>
  <c r="AY2647" i="9"/>
  <c r="BC2647" i="9"/>
  <c r="AX2647" i="9"/>
  <c r="M2646" i="17" s="1"/>
  <c r="BB2647" i="9"/>
  <c r="O2646" i="17" s="1"/>
  <c r="AW2647" i="9"/>
  <c r="BA2647" i="9"/>
  <c r="N2646" i="17" s="1"/>
  <c r="AV2647" i="9"/>
  <c r="AZ2647" i="9"/>
  <c r="AY2643" i="9"/>
  <c r="BC2643" i="9"/>
  <c r="AX2643" i="9"/>
  <c r="M2642" i="17" s="1"/>
  <c r="BB2643" i="9"/>
  <c r="O2642" i="17" s="1"/>
  <c r="AW2643" i="9"/>
  <c r="BA2643" i="9"/>
  <c r="N2642" i="17" s="1"/>
  <c r="AV2643" i="9"/>
  <c r="AZ2643" i="9"/>
  <c r="AY2639" i="9"/>
  <c r="BC2639" i="9"/>
  <c r="AX2639" i="9"/>
  <c r="M2638" i="17" s="1"/>
  <c r="BB2639" i="9"/>
  <c r="O2638" i="17" s="1"/>
  <c r="AW2639" i="9"/>
  <c r="BA2639" i="9"/>
  <c r="N2638" i="17" s="1"/>
  <c r="AV2639" i="9"/>
  <c r="AZ2639" i="9"/>
  <c r="AY2635" i="9"/>
  <c r="BC2635" i="9"/>
  <c r="AX2635" i="9"/>
  <c r="M2634" i="17" s="1"/>
  <c r="BB2635" i="9"/>
  <c r="O2634" i="17" s="1"/>
  <c r="AW2635" i="9"/>
  <c r="BA2635" i="9"/>
  <c r="N2634" i="17" s="1"/>
  <c r="AV2635" i="9"/>
  <c r="AZ2635" i="9"/>
  <c r="AY2631" i="9"/>
  <c r="BC2631" i="9"/>
  <c r="AX2631" i="9"/>
  <c r="M2630" i="17" s="1"/>
  <c r="BB2631" i="9"/>
  <c r="O2630" i="17" s="1"/>
  <c r="AW2631" i="9"/>
  <c r="BA2631" i="9"/>
  <c r="N2630" i="17" s="1"/>
  <c r="AV2631" i="9"/>
  <c r="AZ2631" i="9"/>
  <c r="AY2627" i="9"/>
  <c r="BC2627" i="9"/>
  <c r="AX2627" i="9"/>
  <c r="M2626" i="17" s="1"/>
  <c r="BB2627" i="9"/>
  <c r="O2626" i="17" s="1"/>
  <c r="AW2627" i="9"/>
  <c r="BA2627" i="9"/>
  <c r="N2626" i="17" s="1"/>
  <c r="AV2627" i="9"/>
  <c r="AZ2627" i="9"/>
  <c r="AY2623" i="9"/>
  <c r="BC2623" i="9"/>
  <c r="AX2623" i="9"/>
  <c r="M2622" i="17" s="1"/>
  <c r="BB2623" i="9"/>
  <c r="O2622" i="17" s="1"/>
  <c r="AW2623" i="9"/>
  <c r="BA2623" i="9"/>
  <c r="N2622" i="17" s="1"/>
  <c r="AV2623" i="9"/>
  <c r="AZ2623" i="9"/>
  <c r="AY2619" i="9"/>
  <c r="BC2619" i="9"/>
  <c r="AX2619" i="9"/>
  <c r="M2618" i="17" s="1"/>
  <c r="BB2619" i="9"/>
  <c r="O2618" i="17" s="1"/>
  <c r="AW2619" i="9"/>
  <c r="BA2619" i="9"/>
  <c r="N2618" i="17" s="1"/>
  <c r="AV2619" i="9"/>
  <c r="AZ2619" i="9"/>
  <c r="AY2615" i="9"/>
  <c r="BC2615" i="9"/>
  <c r="AX2615" i="9"/>
  <c r="M2614" i="17" s="1"/>
  <c r="BB2615" i="9"/>
  <c r="O2614" i="17" s="1"/>
  <c r="AW2615" i="9"/>
  <c r="BA2615" i="9"/>
  <c r="N2614" i="17" s="1"/>
  <c r="AV2615" i="9"/>
  <c r="AZ2615" i="9"/>
  <c r="AY2611" i="9"/>
  <c r="BC2611" i="9"/>
  <c r="AX2611" i="9"/>
  <c r="M2610" i="17" s="1"/>
  <c r="BB2611" i="9"/>
  <c r="O2610" i="17" s="1"/>
  <c r="AW2611" i="9"/>
  <c r="BA2611" i="9"/>
  <c r="N2610" i="17" s="1"/>
  <c r="AV2611" i="9"/>
  <c r="AZ2611" i="9"/>
  <c r="AY2607" i="9"/>
  <c r="BC2607" i="9"/>
  <c r="AX2607" i="9"/>
  <c r="M2606" i="17" s="1"/>
  <c r="BB2607" i="9"/>
  <c r="O2606" i="17" s="1"/>
  <c r="AW2607" i="9"/>
  <c r="BA2607" i="9"/>
  <c r="N2606" i="17" s="1"/>
  <c r="AV2607" i="9"/>
  <c r="AZ2607" i="9"/>
  <c r="AY2603" i="9"/>
  <c r="BC2603" i="9"/>
  <c r="AX2603" i="9"/>
  <c r="M2602" i="17" s="1"/>
  <c r="BB2603" i="9"/>
  <c r="O2602" i="17" s="1"/>
  <c r="AW2603" i="9"/>
  <c r="BA2603" i="9"/>
  <c r="N2602" i="17" s="1"/>
  <c r="AV2603" i="9"/>
  <c r="AZ2603" i="9"/>
  <c r="AY2599" i="9"/>
  <c r="BC2599" i="9"/>
  <c r="AX2599" i="9"/>
  <c r="M2598" i="17" s="1"/>
  <c r="BB2599" i="9"/>
  <c r="O2598" i="17" s="1"/>
  <c r="AW2599" i="9"/>
  <c r="BA2599" i="9"/>
  <c r="N2598" i="17" s="1"/>
  <c r="AV2599" i="9"/>
  <c r="AZ2599" i="9"/>
  <c r="AY2594" i="9"/>
  <c r="BC2594" i="9"/>
  <c r="AX2594" i="9"/>
  <c r="M2593" i="17" s="1"/>
  <c r="BB2594" i="9"/>
  <c r="O2593" i="17" s="1"/>
  <c r="AW2594" i="9"/>
  <c r="BA2594" i="9"/>
  <c r="N2593" i="17" s="1"/>
  <c r="AV2594" i="9"/>
  <c r="AZ2594" i="9"/>
  <c r="AY2590" i="9"/>
  <c r="BC2590" i="9"/>
  <c r="AX2590" i="9"/>
  <c r="M2589" i="17" s="1"/>
  <c r="BB2590" i="9"/>
  <c r="O2589" i="17" s="1"/>
  <c r="AW2590" i="9"/>
  <c r="BA2590" i="9"/>
  <c r="N2589" i="17" s="1"/>
  <c r="AV2590" i="9"/>
  <c r="AZ2590" i="9"/>
  <c r="AY2586" i="9"/>
  <c r="BC2586" i="9"/>
  <c r="AX2586" i="9"/>
  <c r="M2585" i="17" s="1"/>
  <c r="BB2586" i="9"/>
  <c r="O2585" i="17" s="1"/>
  <c r="AW2586" i="9"/>
  <c r="BA2586" i="9"/>
  <c r="N2585" i="17" s="1"/>
  <c r="AV2586" i="9"/>
  <c r="AZ2586" i="9"/>
  <c r="AY2582" i="9"/>
  <c r="BC2582" i="9"/>
  <c r="AX2582" i="9"/>
  <c r="M2581" i="17" s="1"/>
  <c r="BB2582" i="9"/>
  <c r="O2581" i="17" s="1"/>
  <c r="AW2582" i="9"/>
  <c r="BA2582" i="9"/>
  <c r="N2581" i="17" s="1"/>
  <c r="AV2582" i="9"/>
  <c r="AZ2582" i="9"/>
  <c r="AY2578" i="9"/>
  <c r="BC2578" i="9"/>
  <c r="AX2578" i="9"/>
  <c r="M2577" i="17" s="1"/>
  <c r="BB2578" i="9"/>
  <c r="O2577" i="17" s="1"/>
  <c r="AW2578" i="9"/>
  <c r="BA2578" i="9"/>
  <c r="N2577" i="17" s="1"/>
  <c r="AV2578" i="9"/>
  <c r="AZ2578" i="9"/>
  <c r="AY2574" i="9"/>
  <c r="BC2574" i="9"/>
  <c r="AX2574" i="9"/>
  <c r="M2573" i="17" s="1"/>
  <c r="BB2574" i="9"/>
  <c r="O2573" i="17" s="1"/>
  <c r="AW2574" i="9"/>
  <c r="BA2574" i="9"/>
  <c r="N2573" i="17" s="1"/>
  <c r="AV2574" i="9"/>
  <c r="AZ2574" i="9"/>
  <c r="AY2570" i="9"/>
  <c r="BC2570" i="9"/>
  <c r="AX2570" i="9"/>
  <c r="M2569" i="17" s="1"/>
  <c r="BB2570" i="9"/>
  <c r="O2569" i="17" s="1"/>
  <c r="AW2570" i="9"/>
  <c r="BA2570" i="9"/>
  <c r="N2569" i="17" s="1"/>
  <c r="AV2570" i="9"/>
  <c r="AZ2570" i="9"/>
  <c r="AY2566" i="9"/>
  <c r="BC2566" i="9"/>
  <c r="AX2566" i="9"/>
  <c r="M2565" i="17" s="1"/>
  <c r="BB2566" i="9"/>
  <c r="O2565" i="17" s="1"/>
  <c r="AW2566" i="9"/>
  <c r="BA2566" i="9"/>
  <c r="N2565" i="17" s="1"/>
  <c r="AV2566" i="9"/>
  <c r="AZ2566" i="9"/>
  <c r="AY2562" i="9"/>
  <c r="BC2562" i="9"/>
  <c r="AX2562" i="9"/>
  <c r="M2561" i="17" s="1"/>
  <c r="BB2562" i="9"/>
  <c r="O2561" i="17" s="1"/>
  <c r="AW2562" i="9"/>
  <c r="BA2562" i="9"/>
  <c r="N2561" i="17" s="1"/>
  <c r="AV2562" i="9"/>
  <c r="AZ2562" i="9"/>
  <c r="AY2558" i="9"/>
  <c r="BC2558" i="9"/>
  <c r="AX2558" i="9"/>
  <c r="M2557" i="17" s="1"/>
  <c r="BB2558" i="9"/>
  <c r="O2557" i="17" s="1"/>
  <c r="AW2558" i="9"/>
  <c r="BA2558" i="9"/>
  <c r="N2557" i="17" s="1"/>
  <c r="AV2558" i="9"/>
  <c r="AZ2558" i="9"/>
  <c r="AY2554" i="9"/>
  <c r="BC2554" i="9"/>
  <c r="AX2554" i="9"/>
  <c r="M2553" i="17" s="1"/>
  <c r="BB2554" i="9"/>
  <c r="O2553" i="17" s="1"/>
  <c r="AW2554" i="9"/>
  <c r="BA2554" i="9"/>
  <c r="N2553" i="17" s="1"/>
  <c r="AV2554" i="9"/>
  <c r="AZ2554" i="9"/>
  <c r="AY2550" i="9"/>
  <c r="BC2550" i="9"/>
  <c r="AX2550" i="9"/>
  <c r="M2549" i="17" s="1"/>
  <c r="BB2550" i="9"/>
  <c r="O2549" i="17" s="1"/>
  <c r="AW2550" i="9"/>
  <c r="BA2550" i="9"/>
  <c r="N2549" i="17" s="1"/>
  <c r="AV2550" i="9"/>
  <c r="AZ2550" i="9"/>
  <c r="AY2546" i="9"/>
  <c r="BC2546" i="9"/>
  <c r="AX2546" i="9"/>
  <c r="M2545" i="17" s="1"/>
  <c r="BB2546" i="9"/>
  <c r="O2545" i="17" s="1"/>
  <c r="AW2546" i="9"/>
  <c r="BA2546" i="9"/>
  <c r="N2545" i="17" s="1"/>
  <c r="AV2546" i="9"/>
  <c r="AZ2546" i="9"/>
  <c r="AY2542" i="9"/>
  <c r="BC2542" i="9"/>
  <c r="AX2542" i="9"/>
  <c r="M2541" i="17" s="1"/>
  <c r="BB2542" i="9"/>
  <c r="O2541" i="17" s="1"/>
  <c r="AW2542" i="9"/>
  <c r="BA2542" i="9"/>
  <c r="N2541" i="17" s="1"/>
  <c r="AV2542" i="9"/>
  <c r="AZ2542" i="9"/>
  <c r="AY2538" i="9"/>
  <c r="BC2538" i="9"/>
  <c r="AX2538" i="9"/>
  <c r="M2537" i="17" s="1"/>
  <c r="BB2538" i="9"/>
  <c r="O2537" i="17" s="1"/>
  <c r="AW2538" i="9"/>
  <c r="BA2538" i="9"/>
  <c r="N2537" i="17" s="1"/>
  <c r="AV2538" i="9"/>
  <c r="AZ2538" i="9"/>
  <c r="AY2534" i="9"/>
  <c r="BC2534" i="9"/>
  <c r="AX2534" i="9"/>
  <c r="M2533" i="17" s="1"/>
  <c r="BB2534" i="9"/>
  <c r="O2533" i="17" s="1"/>
  <c r="AW2534" i="9"/>
  <c r="BA2534" i="9"/>
  <c r="N2533" i="17" s="1"/>
  <c r="AV2534" i="9"/>
  <c r="AZ2534" i="9"/>
  <c r="AY2530" i="9"/>
  <c r="BC2530" i="9"/>
  <c r="AX2530" i="9"/>
  <c r="M2529" i="17" s="1"/>
  <c r="BB2530" i="9"/>
  <c r="O2529" i="17" s="1"/>
  <c r="AW2530" i="9"/>
  <c r="BA2530" i="9"/>
  <c r="N2529" i="17" s="1"/>
  <c r="AV2530" i="9"/>
  <c r="AZ2530" i="9"/>
  <c r="AY2526" i="9"/>
  <c r="BC2526" i="9"/>
  <c r="AX2526" i="9"/>
  <c r="M2525" i="17" s="1"/>
  <c r="BB2526" i="9"/>
  <c r="O2525" i="17" s="1"/>
  <c r="AW2526" i="9"/>
  <c r="BA2526" i="9"/>
  <c r="N2525" i="17" s="1"/>
  <c r="AV2526" i="9"/>
  <c r="AZ2526" i="9"/>
  <c r="AY2522" i="9"/>
  <c r="BC2522" i="9"/>
  <c r="AX2522" i="9"/>
  <c r="M2521" i="17" s="1"/>
  <c r="BB2522" i="9"/>
  <c r="O2521" i="17" s="1"/>
  <c r="AW2522" i="9"/>
  <c r="BA2522" i="9"/>
  <c r="N2521" i="17" s="1"/>
  <c r="AV2522" i="9"/>
  <c r="AZ2522" i="9"/>
  <c r="AY2518" i="9"/>
  <c r="BC2518" i="9"/>
  <c r="AX2518" i="9"/>
  <c r="M2517" i="17" s="1"/>
  <c r="BB2518" i="9"/>
  <c r="O2517" i="17" s="1"/>
  <c r="AW2518" i="9"/>
  <c r="BA2518" i="9"/>
  <c r="N2517" i="17" s="1"/>
  <c r="AV2518" i="9"/>
  <c r="AZ2518" i="9"/>
  <c r="AY2514" i="9"/>
  <c r="BC2514" i="9"/>
  <c r="AX2514" i="9"/>
  <c r="M2513" i="17" s="1"/>
  <c r="BB2514" i="9"/>
  <c r="O2513" i="17" s="1"/>
  <c r="AW2514" i="9"/>
  <c r="BA2514" i="9"/>
  <c r="N2513" i="17" s="1"/>
  <c r="AV2514" i="9"/>
  <c r="AZ2514" i="9"/>
  <c r="AY2510" i="9"/>
  <c r="BC2510" i="9"/>
  <c r="AX2510" i="9"/>
  <c r="M2509" i="17" s="1"/>
  <c r="BB2510" i="9"/>
  <c r="O2509" i="17" s="1"/>
  <c r="AW2510" i="9"/>
  <c r="BA2510" i="9"/>
  <c r="N2509" i="17" s="1"/>
  <c r="AV2510" i="9"/>
  <c r="AZ2510" i="9"/>
  <c r="AY2506" i="9"/>
  <c r="BC2506" i="9"/>
  <c r="AX2506" i="9"/>
  <c r="M2505" i="17" s="1"/>
  <c r="BB2506" i="9"/>
  <c r="O2505" i="17" s="1"/>
  <c r="AW2506" i="9"/>
  <c r="BA2506" i="9"/>
  <c r="N2505" i="17" s="1"/>
  <c r="AV2506" i="9"/>
  <c r="AZ2506" i="9"/>
  <c r="AY2502" i="9"/>
  <c r="BC2502" i="9"/>
  <c r="AX2502" i="9"/>
  <c r="M2501" i="17" s="1"/>
  <c r="BB2502" i="9"/>
  <c r="O2501" i="17" s="1"/>
  <c r="AW2502" i="9"/>
  <c r="BA2502" i="9"/>
  <c r="N2501" i="17" s="1"/>
  <c r="AV2502" i="9"/>
  <c r="AZ2502" i="9"/>
  <c r="AY2497" i="9"/>
  <c r="BC2497" i="9"/>
  <c r="AX2497" i="9"/>
  <c r="M2496" i="17" s="1"/>
  <c r="BB2497" i="9"/>
  <c r="O2496" i="17" s="1"/>
  <c r="AW2497" i="9"/>
  <c r="BA2497" i="9"/>
  <c r="N2496" i="17" s="1"/>
  <c r="AV2497" i="9"/>
  <c r="AZ2497" i="9"/>
  <c r="AY2493" i="9"/>
  <c r="BC2493" i="9"/>
  <c r="AX2493" i="9"/>
  <c r="M2492" i="17" s="1"/>
  <c r="BB2493" i="9"/>
  <c r="O2492" i="17" s="1"/>
  <c r="AW2493" i="9"/>
  <c r="BA2493" i="9"/>
  <c r="N2492" i="17" s="1"/>
  <c r="AV2493" i="9"/>
  <c r="AZ2493" i="9"/>
  <c r="AY2489" i="9"/>
  <c r="BC2489" i="9"/>
  <c r="AX2489" i="9"/>
  <c r="M2488" i="17" s="1"/>
  <c r="BB2489" i="9"/>
  <c r="O2488" i="17" s="1"/>
  <c r="AW2489" i="9"/>
  <c r="BA2489" i="9"/>
  <c r="N2488" i="17" s="1"/>
  <c r="AV2489" i="9"/>
  <c r="AZ2489" i="9"/>
  <c r="AY2485" i="9"/>
  <c r="BC2485" i="9"/>
  <c r="AX2485" i="9"/>
  <c r="M2484" i="17" s="1"/>
  <c r="BB2485" i="9"/>
  <c r="O2484" i="17" s="1"/>
  <c r="AW2485" i="9"/>
  <c r="BA2485" i="9"/>
  <c r="N2484" i="17" s="1"/>
  <c r="AV2485" i="9"/>
  <c r="AZ2485" i="9"/>
  <c r="AY2481" i="9"/>
  <c r="BC2481" i="9"/>
  <c r="AX2481" i="9"/>
  <c r="M2480" i="17" s="1"/>
  <c r="BB2481" i="9"/>
  <c r="O2480" i="17" s="1"/>
  <c r="AW2481" i="9"/>
  <c r="BA2481" i="9"/>
  <c r="N2480" i="17" s="1"/>
  <c r="AV2481" i="9"/>
  <c r="AZ2481" i="9"/>
  <c r="AY2477" i="9"/>
  <c r="BC2477" i="9"/>
  <c r="AX2477" i="9"/>
  <c r="M2476" i="17" s="1"/>
  <c r="BB2477" i="9"/>
  <c r="O2476" i="17" s="1"/>
  <c r="AW2477" i="9"/>
  <c r="BA2477" i="9"/>
  <c r="N2476" i="17" s="1"/>
  <c r="AV2477" i="9"/>
  <c r="AZ2477" i="9"/>
  <c r="AY2473" i="9"/>
  <c r="BC2473" i="9"/>
  <c r="AX2473" i="9"/>
  <c r="M2472" i="17" s="1"/>
  <c r="BB2473" i="9"/>
  <c r="O2472" i="17" s="1"/>
  <c r="AW2473" i="9"/>
  <c r="BA2473" i="9"/>
  <c r="N2472" i="17" s="1"/>
  <c r="AV2473" i="9"/>
  <c r="AZ2473" i="9"/>
  <c r="AY2469" i="9"/>
  <c r="BC2469" i="9"/>
  <c r="AX2469" i="9"/>
  <c r="M2468" i="17" s="1"/>
  <c r="BB2469" i="9"/>
  <c r="O2468" i="17" s="1"/>
  <c r="AW2469" i="9"/>
  <c r="BA2469" i="9"/>
  <c r="N2468" i="17" s="1"/>
  <c r="AV2469" i="9"/>
  <c r="AZ2469" i="9"/>
  <c r="AY2465" i="9"/>
  <c r="BC2465" i="9"/>
  <c r="AX2465" i="9"/>
  <c r="M2464" i="17" s="1"/>
  <c r="BB2465" i="9"/>
  <c r="O2464" i="17" s="1"/>
  <c r="AW2465" i="9"/>
  <c r="BA2465" i="9"/>
  <c r="N2464" i="17" s="1"/>
  <c r="AV2465" i="9"/>
  <c r="AZ2465" i="9"/>
  <c r="AY2461" i="9"/>
  <c r="BC2461" i="9"/>
  <c r="AX2461" i="9"/>
  <c r="M2460" i="17" s="1"/>
  <c r="BB2461" i="9"/>
  <c r="O2460" i="17" s="1"/>
  <c r="AW2461" i="9"/>
  <c r="BA2461" i="9"/>
  <c r="N2460" i="17" s="1"/>
  <c r="AV2461" i="9"/>
  <c r="AZ2461" i="9"/>
  <c r="AY2457" i="9"/>
  <c r="BC2457" i="9"/>
  <c r="AX2457" i="9"/>
  <c r="M2456" i="17" s="1"/>
  <c r="BB2457" i="9"/>
  <c r="O2456" i="17" s="1"/>
  <c r="AW2457" i="9"/>
  <c r="BA2457" i="9"/>
  <c r="N2456" i="17" s="1"/>
  <c r="AV2457" i="9"/>
  <c r="AZ2457" i="9"/>
  <c r="AY2453" i="9"/>
  <c r="BC2453" i="9"/>
  <c r="AX2453" i="9"/>
  <c r="M2452" i="17" s="1"/>
  <c r="BB2453" i="9"/>
  <c r="O2452" i="17" s="1"/>
  <c r="AW2453" i="9"/>
  <c r="BA2453" i="9"/>
  <c r="N2452" i="17" s="1"/>
  <c r="AV2453" i="9"/>
  <c r="AZ2453" i="9"/>
  <c r="AY2449" i="9"/>
  <c r="BC2449" i="9"/>
  <c r="AX2449" i="9"/>
  <c r="M2448" i="17" s="1"/>
  <c r="BB2449" i="9"/>
  <c r="O2448" i="17" s="1"/>
  <c r="AW2449" i="9"/>
  <c r="BA2449" i="9"/>
  <c r="N2448" i="17" s="1"/>
  <c r="AV2449" i="9"/>
  <c r="AZ2449" i="9"/>
  <c r="AY2445" i="9"/>
  <c r="BC2445" i="9"/>
  <c r="AX2445" i="9"/>
  <c r="M2444" i="17" s="1"/>
  <c r="BB2445" i="9"/>
  <c r="O2444" i="17" s="1"/>
  <c r="AW2445" i="9"/>
  <c r="BA2445" i="9"/>
  <c r="N2444" i="17" s="1"/>
  <c r="AV2445" i="9"/>
  <c r="AZ2445" i="9"/>
  <c r="AY2441" i="9"/>
  <c r="BC2441" i="9"/>
  <c r="AX2441" i="9"/>
  <c r="M2440" i="17" s="1"/>
  <c r="BB2441" i="9"/>
  <c r="O2440" i="17" s="1"/>
  <c r="AW2441" i="9"/>
  <c r="BA2441" i="9"/>
  <c r="N2440" i="17" s="1"/>
  <c r="AV2441" i="9"/>
  <c r="AZ2441" i="9"/>
  <c r="AY2437" i="9"/>
  <c r="BC2437" i="9"/>
  <c r="AX2437" i="9"/>
  <c r="M2436" i="17" s="1"/>
  <c r="BB2437" i="9"/>
  <c r="O2436" i="17" s="1"/>
  <c r="AW2437" i="9"/>
  <c r="BA2437" i="9"/>
  <c r="N2436" i="17" s="1"/>
  <c r="AV2437" i="9"/>
  <c r="AZ2437" i="9"/>
  <c r="AY2433" i="9"/>
  <c r="BC2433" i="9"/>
  <c r="AX2433" i="9"/>
  <c r="M2432" i="17" s="1"/>
  <c r="BB2433" i="9"/>
  <c r="O2432" i="17" s="1"/>
  <c r="AW2433" i="9"/>
  <c r="BA2433" i="9"/>
  <c r="N2432" i="17" s="1"/>
  <c r="AV2433" i="9"/>
  <c r="AZ2433" i="9"/>
  <c r="AY2429" i="9"/>
  <c r="BC2429" i="9"/>
  <c r="AX2429" i="9"/>
  <c r="M2428" i="17" s="1"/>
  <c r="BB2429" i="9"/>
  <c r="O2428" i="17" s="1"/>
  <c r="AW2429" i="9"/>
  <c r="BA2429" i="9"/>
  <c r="N2428" i="17" s="1"/>
  <c r="AV2429" i="9"/>
  <c r="AZ2429" i="9"/>
  <c r="AY2425" i="9"/>
  <c r="BC2425" i="9"/>
  <c r="AX2425" i="9"/>
  <c r="M2424" i="17" s="1"/>
  <c r="BB2425" i="9"/>
  <c r="O2424" i="17" s="1"/>
  <c r="AW2425" i="9"/>
  <c r="BA2425" i="9"/>
  <c r="N2424" i="17" s="1"/>
  <c r="AV2425" i="9"/>
  <c r="AZ2425" i="9"/>
  <c r="AY2421" i="9"/>
  <c r="BC2421" i="9"/>
  <c r="AX2421" i="9"/>
  <c r="M2420" i="17" s="1"/>
  <c r="BB2421" i="9"/>
  <c r="O2420" i="17" s="1"/>
  <c r="AW2421" i="9"/>
  <c r="BA2421" i="9"/>
  <c r="N2420" i="17" s="1"/>
  <c r="AV2421" i="9"/>
  <c r="AZ2421" i="9"/>
  <c r="AY2417" i="9"/>
  <c r="BC2417" i="9"/>
  <c r="AX2417" i="9"/>
  <c r="M2416" i="17" s="1"/>
  <c r="BB2417" i="9"/>
  <c r="O2416" i="17" s="1"/>
  <c r="AW2417" i="9"/>
  <c r="BA2417" i="9"/>
  <c r="N2416" i="17" s="1"/>
  <c r="AV2417" i="9"/>
  <c r="AZ2417" i="9"/>
  <c r="AY2413" i="9"/>
  <c r="BC2413" i="9"/>
  <c r="AX2413" i="9"/>
  <c r="M2412" i="17" s="1"/>
  <c r="BB2413" i="9"/>
  <c r="O2412" i="17" s="1"/>
  <c r="AW2413" i="9"/>
  <c r="BA2413" i="9"/>
  <c r="N2412" i="17" s="1"/>
  <c r="AV2413" i="9"/>
  <c r="AZ2413" i="9"/>
  <c r="AY2409" i="9"/>
  <c r="BC2409" i="9"/>
  <c r="AX2409" i="9"/>
  <c r="M2408" i="17" s="1"/>
  <c r="BB2409" i="9"/>
  <c r="O2408" i="17" s="1"/>
  <c r="AW2409" i="9"/>
  <c r="BA2409" i="9"/>
  <c r="N2408" i="17" s="1"/>
  <c r="AV2409" i="9"/>
  <c r="AZ2409" i="9"/>
  <c r="AY2405" i="9"/>
  <c r="BC2405" i="9"/>
  <c r="AX2405" i="9"/>
  <c r="M2404" i="17" s="1"/>
  <c r="BB2405" i="9"/>
  <c r="O2404" i="17" s="1"/>
  <c r="AW2405" i="9"/>
  <c r="BA2405" i="9"/>
  <c r="N2404" i="17" s="1"/>
  <c r="AV2405" i="9"/>
  <c r="AZ2405" i="9"/>
  <c r="AY2401" i="9"/>
  <c r="BC2401" i="9"/>
  <c r="AX2401" i="9"/>
  <c r="M2400" i="17" s="1"/>
  <c r="BB2401" i="9"/>
  <c r="O2400" i="17" s="1"/>
  <c r="AW2401" i="9"/>
  <c r="BA2401" i="9"/>
  <c r="N2400" i="17" s="1"/>
  <c r="AV2401" i="9"/>
  <c r="AZ2401" i="9"/>
  <c r="AY2396" i="9"/>
  <c r="BC2396" i="9"/>
  <c r="AX2396" i="9"/>
  <c r="M2395" i="17" s="1"/>
  <c r="BB2396" i="9"/>
  <c r="O2395" i="17" s="1"/>
  <c r="AW2396" i="9"/>
  <c r="BA2396" i="9"/>
  <c r="N2395" i="17" s="1"/>
  <c r="AV2396" i="9"/>
  <c r="AZ2396" i="9"/>
  <c r="AY2392" i="9"/>
  <c r="BC2392" i="9"/>
  <c r="AX2392" i="9"/>
  <c r="M2391" i="17" s="1"/>
  <c r="BB2392" i="9"/>
  <c r="O2391" i="17" s="1"/>
  <c r="AW2392" i="9"/>
  <c r="BA2392" i="9"/>
  <c r="N2391" i="17" s="1"/>
  <c r="AV2392" i="9"/>
  <c r="AZ2392" i="9"/>
  <c r="AY2388" i="9"/>
  <c r="BC2388" i="9"/>
  <c r="AX2388" i="9"/>
  <c r="M2387" i="17" s="1"/>
  <c r="BB2388" i="9"/>
  <c r="O2387" i="17" s="1"/>
  <c r="AW2388" i="9"/>
  <c r="BA2388" i="9"/>
  <c r="N2387" i="17" s="1"/>
  <c r="AV2388" i="9"/>
  <c r="AZ2388" i="9"/>
  <c r="AY2384" i="9"/>
  <c r="BC2384" i="9"/>
  <c r="AX2384" i="9"/>
  <c r="M2383" i="17" s="1"/>
  <c r="BB2384" i="9"/>
  <c r="O2383" i="17" s="1"/>
  <c r="AW2384" i="9"/>
  <c r="BA2384" i="9"/>
  <c r="N2383" i="17" s="1"/>
  <c r="AV2384" i="9"/>
  <c r="AZ2384" i="9"/>
  <c r="AY2380" i="9"/>
  <c r="BC2380" i="9"/>
  <c r="AX2380" i="9"/>
  <c r="M2379" i="17" s="1"/>
  <c r="BB2380" i="9"/>
  <c r="O2379" i="17" s="1"/>
  <c r="AW2380" i="9"/>
  <c r="BA2380" i="9"/>
  <c r="N2379" i="17" s="1"/>
  <c r="AZ2380" i="9"/>
  <c r="AV2380" i="9"/>
  <c r="AY2376" i="9"/>
  <c r="BC2376" i="9"/>
  <c r="AX2376" i="9"/>
  <c r="M2375" i="17" s="1"/>
  <c r="BB2376" i="9"/>
  <c r="O2375" i="17" s="1"/>
  <c r="AW2376" i="9"/>
  <c r="BA2376" i="9"/>
  <c r="N2375" i="17" s="1"/>
  <c r="AZ2376" i="9"/>
  <c r="AV2376" i="9"/>
  <c r="AY2372" i="9"/>
  <c r="BC2372" i="9"/>
  <c r="AX2372" i="9"/>
  <c r="M2371" i="17" s="1"/>
  <c r="BB2372" i="9"/>
  <c r="O2371" i="17" s="1"/>
  <c r="AW2372" i="9"/>
  <c r="BA2372" i="9"/>
  <c r="N2371" i="17" s="1"/>
  <c r="AV2372" i="9"/>
  <c r="AZ2372" i="9"/>
  <c r="AY2368" i="9"/>
  <c r="BC2368" i="9"/>
  <c r="AX2368" i="9"/>
  <c r="M2367" i="17" s="1"/>
  <c r="BB2368" i="9"/>
  <c r="O2367" i="17" s="1"/>
  <c r="AW2368" i="9"/>
  <c r="BA2368" i="9"/>
  <c r="N2367" i="17" s="1"/>
  <c r="AV2368" i="9"/>
  <c r="AZ2368" i="9"/>
  <c r="AY2364" i="9"/>
  <c r="BC2364" i="9"/>
  <c r="AX2364" i="9"/>
  <c r="M2363" i="17" s="1"/>
  <c r="BB2364" i="9"/>
  <c r="O2363" i="17" s="1"/>
  <c r="AW2364" i="9"/>
  <c r="BA2364" i="9"/>
  <c r="N2363" i="17" s="1"/>
  <c r="AV2364" i="9"/>
  <c r="AZ2364" i="9"/>
  <c r="AY2360" i="9"/>
  <c r="BC2360" i="9"/>
  <c r="AX2360" i="9"/>
  <c r="M2359" i="17" s="1"/>
  <c r="BB2360" i="9"/>
  <c r="O2359" i="17" s="1"/>
  <c r="AW2360" i="9"/>
  <c r="BA2360" i="9"/>
  <c r="N2359" i="17" s="1"/>
  <c r="AV2360" i="9"/>
  <c r="AZ2360" i="9"/>
  <c r="AY2356" i="9"/>
  <c r="BC2356" i="9"/>
  <c r="AX2356" i="9"/>
  <c r="M2355" i="17" s="1"/>
  <c r="BB2356" i="9"/>
  <c r="O2355" i="17" s="1"/>
  <c r="AW2356" i="9"/>
  <c r="BA2356" i="9"/>
  <c r="N2355" i="17" s="1"/>
  <c r="AV2356" i="9"/>
  <c r="AZ2356" i="9"/>
  <c r="AY2352" i="9"/>
  <c r="BC2352" i="9"/>
  <c r="AX2352" i="9"/>
  <c r="M2351" i="17" s="1"/>
  <c r="BB2352" i="9"/>
  <c r="O2351" i="17" s="1"/>
  <c r="AW2352" i="9"/>
  <c r="BA2352" i="9"/>
  <c r="N2351" i="17" s="1"/>
  <c r="AV2352" i="9"/>
  <c r="AZ2352" i="9"/>
  <c r="AY2348" i="9"/>
  <c r="BC2348" i="9"/>
  <c r="AX2348" i="9"/>
  <c r="M2347" i="17" s="1"/>
  <c r="BB2348" i="9"/>
  <c r="O2347" i="17" s="1"/>
  <c r="AW2348" i="9"/>
  <c r="BA2348" i="9"/>
  <c r="N2347" i="17" s="1"/>
  <c r="AV2348" i="9"/>
  <c r="AZ2348" i="9"/>
  <c r="AY2344" i="9"/>
  <c r="BC2344" i="9"/>
  <c r="AX2344" i="9"/>
  <c r="M2343" i="17" s="1"/>
  <c r="BB2344" i="9"/>
  <c r="O2343" i="17" s="1"/>
  <c r="AW2344" i="9"/>
  <c r="BA2344" i="9"/>
  <c r="N2343" i="17" s="1"/>
  <c r="AV2344" i="9"/>
  <c r="AZ2344" i="9"/>
  <c r="AY2340" i="9"/>
  <c r="BC2340" i="9"/>
  <c r="AX2340" i="9"/>
  <c r="M2339" i="17" s="1"/>
  <c r="BB2340" i="9"/>
  <c r="O2339" i="17" s="1"/>
  <c r="AW2340" i="9"/>
  <c r="BA2340" i="9"/>
  <c r="N2339" i="17" s="1"/>
  <c r="AV2340" i="9"/>
  <c r="AZ2340" i="9"/>
  <c r="AY2336" i="9"/>
  <c r="BC2336" i="9"/>
  <c r="AX2336" i="9"/>
  <c r="M2335" i="17" s="1"/>
  <c r="BB2336" i="9"/>
  <c r="O2335" i="17" s="1"/>
  <c r="AW2336" i="9"/>
  <c r="BA2336" i="9"/>
  <c r="N2335" i="17" s="1"/>
  <c r="AV2336" i="9"/>
  <c r="AZ2336" i="9"/>
  <c r="AY2332" i="9"/>
  <c r="BC2332" i="9"/>
  <c r="AX2332" i="9"/>
  <c r="M2331" i="17" s="1"/>
  <c r="BB2332" i="9"/>
  <c r="O2331" i="17" s="1"/>
  <c r="AW2332" i="9"/>
  <c r="BA2332" i="9"/>
  <c r="N2331" i="17" s="1"/>
  <c r="AV2332" i="9"/>
  <c r="AZ2332" i="9"/>
  <c r="AY2328" i="9"/>
  <c r="BC2328" i="9"/>
  <c r="AX2328" i="9"/>
  <c r="M2327" i="17" s="1"/>
  <c r="BB2328" i="9"/>
  <c r="O2327" i="17" s="1"/>
  <c r="AW2328" i="9"/>
  <c r="BA2328" i="9"/>
  <c r="N2327" i="17" s="1"/>
  <c r="AV2328" i="9"/>
  <c r="AZ2328" i="9"/>
  <c r="AY2324" i="9"/>
  <c r="BC2324" i="9"/>
  <c r="AX2324" i="9"/>
  <c r="M2323" i="17" s="1"/>
  <c r="BB2324" i="9"/>
  <c r="O2323" i="17" s="1"/>
  <c r="AW2324" i="9"/>
  <c r="BA2324" i="9"/>
  <c r="N2323" i="17" s="1"/>
  <c r="AV2324" i="9"/>
  <c r="AZ2324" i="9"/>
  <c r="AY2320" i="9"/>
  <c r="BC2320" i="9"/>
  <c r="AX2320" i="9"/>
  <c r="M2319" i="17" s="1"/>
  <c r="BB2320" i="9"/>
  <c r="O2319" i="17" s="1"/>
  <c r="AW2320" i="9"/>
  <c r="BA2320" i="9"/>
  <c r="N2319" i="17" s="1"/>
  <c r="AV2320" i="9"/>
  <c r="AZ2320" i="9"/>
  <c r="AY2316" i="9"/>
  <c r="BC2316" i="9"/>
  <c r="AX2316" i="9"/>
  <c r="M2315" i="17" s="1"/>
  <c r="BB2316" i="9"/>
  <c r="O2315" i="17" s="1"/>
  <c r="AW2316" i="9"/>
  <c r="BA2316" i="9"/>
  <c r="N2315" i="17" s="1"/>
  <c r="AV2316" i="9"/>
  <c r="AZ2316" i="9"/>
  <c r="AY2312" i="9"/>
  <c r="BC2312" i="9"/>
  <c r="AX2312" i="9"/>
  <c r="M2311" i="17" s="1"/>
  <c r="BB2312" i="9"/>
  <c r="O2311" i="17" s="1"/>
  <c r="AW2312" i="9"/>
  <c r="BA2312" i="9"/>
  <c r="N2311" i="17" s="1"/>
  <c r="AV2312" i="9"/>
  <c r="AZ2312" i="9"/>
  <c r="AY2308" i="9"/>
  <c r="BC2308" i="9"/>
  <c r="AX2308" i="9"/>
  <c r="M2307" i="17" s="1"/>
  <c r="BB2308" i="9"/>
  <c r="O2307" i="17" s="1"/>
  <c r="AW2308" i="9"/>
  <c r="BA2308" i="9"/>
  <c r="N2307" i="17" s="1"/>
  <c r="AV2308" i="9"/>
  <c r="AZ2308" i="9"/>
  <c r="AY2304" i="9"/>
  <c r="BC2304" i="9"/>
  <c r="AX2304" i="9"/>
  <c r="M2303" i="17" s="1"/>
  <c r="BB2304" i="9"/>
  <c r="O2303" i="17" s="1"/>
  <c r="AW2304" i="9"/>
  <c r="BA2304" i="9"/>
  <c r="N2303" i="17" s="1"/>
  <c r="AV2304" i="9"/>
  <c r="AZ2304" i="9"/>
  <c r="AY2300" i="9"/>
  <c r="BC2300" i="9"/>
  <c r="AX2300" i="9"/>
  <c r="M2299" i="17" s="1"/>
  <c r="BB2300" i="9"/>
  <c r="O2299" i="17" s="1"/>
  <c r="AW2300" i="9"/>
  <c r="BA2300" i="9"/>
  <c r="N2299" i="17" s="1"/>
  <c r="AV2300" i="9"/>
  <c r="AZ2300" i="9"/>
  <c r="AY2295" i="9"/>
  <c r="BC2295" i="9"/>
  <c r="AX2295" i="9"/>
  <c r="M2294" i="17" s="1"/>
  <c r="BB2295" i="9"/>
  <c r="O2294" i="17" s="1"/>
  <c r="AW2295" i="9"/>
  <c r="BA2295" i="9"/>
  <c r="N2294" i="17" s="1"/>
  <c r="AV2295" i="9"/>
  <c r="AZ2295" i="9"/>
  <c r="AY2291" i="9"/>
  <c r="BC2291" i="9"/>
  <c r="AX2291" i="9"/>
  <c r="M2290" i="17" s="1"/>
  <c r="BB2291" i="9"/>
  <c r="O2290" i="17" s="1"/>
  <c r="AW2291" i="9"/>
  <c r="BA2291" i="9"/>
  <c r="N2290" i="17" s="1"/>
  <c r="AV2291" i="9"/>
  <c r="AZ2291" i="9"/>
  <c r="AY2287" i="9"/>
  <c r="BC2287" i="9"/>
  <c r="AX2287" i="9"/>
  <c r="M2286" i="17" s="1"/>
  <c r="BB2287" i="9"/>
  <c r="O2286" i="17" s="1"/>
  <c r="AW2287" i="9"/>
  <c r="BA2287" i="9"/>
  <c r="N2286" i="17" s="1"/>
  <c r="AV2287" i="9"/>
  <c r="AZ2287" i="9"/>
  <c r="AY2283" i="9"/>
  <c r="BC2283" i="9"/>
  <c r="AX2283" i="9"/>
  <c r="M2282" i="17" s="1"/>
  <c r="BB2283" i="9"/>
  <c r="O2282" i="17" s="1"/>
  <c r="AW2283" i="9"/>
  <c r="BA2283" i="9"/>
  <c r="N2282" i="17" s="1"/>
  <c r="AV2283" i="9"/>
  <c r="AZ2283" i="9"/>
  <c r="AY2279" i="9"/>
  <c r="BC2279" i="9"/>
  <c r="AX2279" i="9"/>
  <c r="M2278" i="17" s="1"/>
  <c r="BB2279" i="9"/>
  <c r="O2278" i="17" s="1"/>
  <c r="AW2279" i="9"/>
  <c r="BA2279" i="9"/>
  <c r="N2278" i="17" s="1"/>
  <c r="AV2279" i="9"/>
  <c r="AZ2279" i="9"/>
  <c r="AY2275" i="9"/>
  <c r="BC2275" i="9"/>
  <c r="AX2275" i="9"/>
  <c r="M2274" i="17" s="1"/>
  <c r="BB2275" i="9"/>
  <c r="O2274" i="17" s="1"/>
  <c r="AW2275" i="9"/>
  <c r="BA2275" i="9"/>
  <c r="N2274" i="17" s="1"/>
  <c r="AV2275" i="9"/>
  <c r="AZ2275" i="9"/>
  <c r="AY2271" i="9"/>
  <c r="BC2271" i="9"/>
  <c r="AX2271" i="9"/>
  <c r="M2270" i="17" s="1"/>
  <c r="BB2271" i="9"/>
  <c r="O2270" i="17" s="1"/>
  <c r="AW2271" i="9"/>
  <c r="BA2271" i="9"/>
  <c r="N2270" i="17" s="1"/>
  <c r="AV2271" i="9"/>
  <c r="AZ2271" i="9"/>
  <c r="AY2267" i="9"/>
  <c r="BC2267" i="9"/>
  <c r="AX2267" i="9"/>
  <c r="M2266" i="17" s="1"/>
  <c r="BB2267" i="9"/>
  <c r="O2266" i="17" s="1"/>
  <c r="AW2267" i="9"/>
  <c r="BA2267" i="9"/>
  <c r="N2266" i="17" s="1"/>
  <c r="AV2267" i="9"/>
  <c r="AZ2267" i="9"/>
  <c r="AY2263" i="9"/>
  <c r="BC2263" i="9"/>
  <c r="AX2263" i="9"/>
  <c r="M2262" i="17" s="1"/>
  <c r="BB2263" i="9"/>
  <c r="O2262" i="17" s="1"/>
  <c r="AW2263" i="9"/>
  <c r="BA2263" i="9"/>
  <c r="N2262" i="17" s="1"/>
  <c r="AV2263" i="9"/>
  <c r="AZ2263" i="9"/>
  <c r="AY2259" i="9"/>
  <c r="BC2259" i="9"/>
  <c r="AX2259" i="9"/>
  <c r="M2258" i="17" s="1"/>
  <c r="BB2259" i="9"/>
  <c r="O2258" i="17" s="1"/>
  <c r="AW2259" i="9"/>
  <c r="BA2259" i="9"/>
  <c r="N2258" i="17" s="1"/>
  <c r="AV2259" i="9"/>
  <c r="AZ2259" i="9"/>
  <c r="AY2255" i="9"/>
  <c r="BC2255" i="9"/>
  <c r="AX2255" i="9"/>
  <c r="M2254" i="17" s="1"/>
  <c r="BB2255" i="9"/>
  <c r="O2254" i="17" s="1"/>
  <c r="AW2255" i="9"/>
  <c r="BA2255" i="9"/>
  <c r="N2254" i="17" s="1"/>
  <c r="AV2255" i="9"/>
  <c r="AZ2255" i="9"/>
  <c r="AY2251" i="9"/>
  <c r="BC2251" i="9"/>
  <c r="AX2251" i="9"/>
  <c r="M2250" i="17" s="1"/>
  <c r="BB2251" i="9"/>
  <c r="O2250" i="17" s="1"/>
  <c r="AW2251" i="9"/>
  <c r="BA2251" i="9"/>
  <c r="N2250" i="17" s="1"/>
  <c r="AV2251" i="9"/>
  <c r="AZ2251" i="9"/>
  <c r="AY2247" i="9"/>
  <c r="BC2247" i="9"/>
  <c r="AX2247" i="9"/>
  <c r="M2246" i="17" s="1"/>
  <c r="BB2247" i="9"/>
  <c r="O2246" i="17" s="1"/>
  <c r="AW2247" i="9"/>
  <c r="BA2247" i="9"/>
  <c r="N2246" i="17" s="1"/>
  <c r="AV2247" i="9"/>
  <c r="AZ2247" i="9"/>
  <c r="AY2243" i="9"/>
  <c r="BC2243" i="9"/>
  <c r="AX2243" i="9"/>
  <c r="M2242" i="17" s="1"/>
  <c r="BB2243" i="9"/>
  <c r="O2242" i="17" s="1"/>
  <c r="AW2243" i="9"/>
  <c r="BA2243" i="9"/>
  <c r="N2242" i="17" s="1"/>
  <c r="AV2243" i="9"/>
  <c r="AZ2243" i="9"/>
  <c r="AY2239" i="9"/>
  <c r="BC2239" i="9"/>
  <c r="AX2239" i="9"/>
  <c r="M2238" i="17" s="1"/>
  <c r="BB2239" i="9"/>
  <c r="O2238" i="17" s="1"/>
  <c r="AW2239" i="9"/>
  <c r="BA2239" i="9"/>
  <c r="N2238" i="17" s="1"/>
  <c r="AV2239" i="9"/>
  <c r="AZ2239" i="9"/>
  <c r="AY2235" i="9"/>
  <c r="BC2235" i="9"/>
  <c r="AX2235" i="9"/>
  <c r="M2234" i="17" s="1"/>
  <c r="BB2235" i="9"/>
  <c r="O2234" i="17" s="1"/>
  <c r="AW2235" i="9"/>
  <c r="BA2235" i="9"/>
  <c r="N2234" i="17" s="1"/>
  <c r="AV2235" i="9"/>
  <c r="AZ2235" i="9"/>
  <c r="AY2231" i="9"/>
  <c r="BC2231" i="9"/>
  <c r="AX2231" i="9"/>
  <c r="M2230" i="17" s="1"/>
  <c r="BB2231" i="9"/>
  <c r="O2230" i="17" s="1"/>
  <c r="AW2231" i="9"/>
  <c r="BA2231" i="9"/>
  <c r="N2230" i="17" s="1"/>
  <c r="AV2231" i="9"/>
  <c r="AZ2231" i="9"/>
  <c r="AY2227" i="9"/>
  <c r="BC2227" i="9"/>
  <c r="AX2227" i="9"/>
  <c r="M2226" i="17" s="1"/>
  <c r="BB2227" i="9"/>
  <c r="O2226" i="17" s="1"/>
  <c r="AW2227" i="9"/>
  <c r="BA2227" i="9"/>
  <c r="N2226" i="17" s="1"/>
  <c r="AV2227" i="9"/>
  <c r="AZ2227" i="9"/>
  <c r="AY2223" i="9"/>
  <c r="BC2223" i="9"/>
  <c r="AX2223" i="9"/>
  <c r="M2222" i="17" s="1"/>
  <c r="BB2223" i="9"/>
  <c r="O2222" i="17" s="1"/>
  <c r="AW2223" i="9"/>
  <c r="BA2223" i="9"/>
  <c r="N2222" i="17" s="1"/>
  <c r="AV2223" i="9"/>
  <c r="AZ2223" i="9"/>
  <c r="AY2219" i="9"/>
  <c r="BC2219" i="9"/>
  <c r="AX2219" i="9"/>
  <c r="M2218" i="17" s="1"/>
  <c r="BB2219" i="9"/>
  <c r="O2218" i="17" s="1"/>
  <c r="AW2219" i="9"/>
  <c r="BA2219" i="9"/>
  <c r="N2218" i="17" s="1"/>
  <c r="AV2219" i="9"/>
  <c r="AZ2219" i="9"/>
  <c r="AY2215" i="9"/>
  <c r="BC2215" i="9"/>
  <c r="AX2215" i="9"/>
  <c r="M2214" i="17" s="1"/>
  <c r="BB2215" i="9"/>
  <c r="O2214" i="17" s="1"/>
  <c r="AW2215" i="9"/>
  <c r="BA2215" i="9"/>
  <c r="N2214" i="17" s="1"/>
  <c r="AV2215" i="9"/>
  <c r="AZ2215" i="9"/>
  <c r="AY2211" i="9"/>
  <c r="BC2211" i="9"/>
  <c r="AX2211" i="9"/>
  <c r="M2210" i="17" s="1"/>
  <c r="BB2211" i="9"/>
  <c r="O2210" i="17" s="1"/>
  <c r="AW2211" i="9"/>
  <c r="BA2211" i="9"/>
  <c r="N2210" i="17" s="1"/>
  <c r="AV2211" i="9"/>
  <c r="AZ2211" i="9"/>
  <c r="AY2207" i="9"/>
  <c r="BC2207" i="9"/>
  <c r="AX2207" i="9"/>
  <c r="M2206" i="17" s="1"/>
  <c r="BB2207" i="9"/>
  <c r="O2206" i="17" s="1"/>
  <c r="AW2207" i="9"/>
  <c r="BA2207" i="9"/>
  <c r="N2206" i="17" s="1"/>
  <c r="AV2207" i="9"/>
  <c r="AZ2207" i="9"/>
  <c r="AY2203" i="9"/>
  <c r="BC2203" i="9"/>
  <c r="AX2203" i="9"/>
  <c r="M2202" i="17" s="1"/>
  <c r="BB2203" i="9"/>
  <c r="O2202" i="17" s="1"/>
  <c r="AW2203" i="9"/>
  <c r="BA2203" i="9"/>
  <c r="N2202" i="17" s="1"/>
  <c r="AV2203" i="9"/>
  <c r="AZ2203" i="9"/>
  <c r="AY2199" i="9"/>
  <c r="BC2199" i="9"/>
  <c r="AX2199" i="9"/>
  <c r="M2198" i="17" s="1"/>
  <c r="BB2199" i="9"/>
  <c r="O2198" i="17" s="1"/>
  <c r="AW2199" i="9"/>
  <c r="BA2199" i="9"/>
  <c r="N2198" i="17" s="1"/>
  <c r="AV2199" i="9"/>
  <c r="AZ2199" i="9"/>
  <c r="AY2194" i="9"/>
  <c r="BC2194" i="9"/>
  <c r="AX2194" i="9"/>
  <c r="M2193" i="17" s="1"/>
  <c r="BB2194" i="9"/>
  <c r="O2193" i="17" s="1"/>
  <c r="AW2194" i="9"/>
  <c r="BA2194" i="9"/>
  <c r="N2193" i="17" s="1"/>
  <c r="AV2194" i="9"/>
  <c r="AZ2194" i="9"/>
  <c r="AY2190" i="9"/>
  <c r="BC2190" i="9"/>
  <c r="AX2190" i="9"/>
  <c r="M2189" i="17" s="1"/>
  <c r="BB2190" i="9"/>
  <c r="O2189" i="17" s="1"/>
  <c r="AW2190" i="9"/>
  <c r="BA2190" i="9"/>
  <c r="N2189" i="17" s="1"/>
  <c r="AV2190" i="9"/>
  <c r="AZ2190" i="9"/>
  <c r="AY2186" i="9"/>
  <c r="BC2186" i="9"/>
  <c r="AX2186" i="9"/>
  <c r="M2185" i="17" s="1"/>
  <c r="BB2186" i="9"/>
  <c r="O2185" i="17" s="1"/>
  <c r="AW2186" i="9"/>
  <c r="BA2186" i="9"/>
  <c r="N2185" i="17" s="1"/>
  <c r="AV2186" i="9"/>
  <c r="AZ2186" i="9"/>
  <c r="AY2182" i="9"/>
  <c r="BC2182" i="9"/>
  <c r="AX2182" i="9"/>
  <c r="M2181" i="17" s="1"/>
  <c r="BB2182" i="9"/>
  <c r="O2181" i="17" s="1"/>
  <c r="AW2182" i="9"/>
  <c r="BA2182" i="9"/>
  <c r="N2181" i="17" s="1"/>
  <c r="AV2182" i="9"/>
  <c r="AZ2182" i="9"/>
  <c r="AY2178" i="9"/>
  <c r="BC2178" i="9"/>
  <c r="AX2178" i="9"/>
  <c r="M2177" i="17" s="1"/>
  <c r="BB2178" i="9"/>
  <c r="O2177" i="17" s="1"/>
  <c r="AW2178" i="9"/>
  <c r="BA2178" i="9"/>
  <c r="N2177" i="17" s="1"/>
  <c r="AV2178" i="9"/>
  <c r="AZ2178" i="9"/>
  <c r="AY2174" i="9"/>
  <c r="BC2174" i="9"/>
  <c r="AX2174" i="9"/>
  <c r="M2173" i="17" s="1"/>
  <c r="BB2174" i="9"/>
  <c r="O2173" i="17" s="1"/>
  <c r="AW2174" i="9"/>
  <c r="BA2174" i="9"/>
  <c r="N2173" i="17" s="1"/>
  <c r="AV2174" i="9"/>
  <c r="AZ2174" i="9"/>
  <c r="AY2170" i="9"/>
  <c r="BC2170" i="9"/>
  <c r="AX2170" i="9"/>
  <c r="M2169" i="17" s="1"/>
  <c r="BB2170" i="9"/>
  <c r="O2169" i="17" s="1"/>
  <c r="AW2170" i="9"/>
  <c r="BA2170" i="9"/>
  <c r="N2169" i="17" s="1"/>
  <c r="AV2170" i="9"/>
  <c r="AZ2170" i="9"/>
  <c r="AY2166" i="9"/>
  <c r="BC2166" i="9"/>
  <c r="AX2166" i="9"/>
  <c r="M2165" i="17" s="1"/>
  <c r="BB2166" i="9"/>
  <c r="O2165" i="17" s="1"/>
  <c r="AW2166" i="9"/>
  <c r="BA2166" i="9"/>
  <c r="N2165" i="17" s="1"/>
  <c r="AV2166" i="9"/>
  <c r="AZ2166" i="9"/>
  <c r="AY2162" i="9"/>
  <c r="BC2162" i="9"/>
  <c r="AX2162" i="9"/>
  <c r="M2161" i="17" s="1"/>
  <c r="BB2162" i="9"/>
  <c r="O2161" i="17" s="1"/>
  <c r="AW2162" i="9"/>
  <c r="BA2162" i="9"/>
  <c r="N2161" i="17" s="1"/>
  <c r="AV2162" i="9"/>
  <c r="AZ2162" i="9"/>
  <c r="AY2158" i="9"/>
  <c r="BC2158" i="9"/>
  <c r="AX2158" i="9"/>
  <c r="M2157" i="17" s="1"/>
  <c r="BB2158" i="9"/>
  <c r="O2157" i="17" s="1"/>
  <c r="AW2158" i="9"/>
  <c r="BA2158" i="9"/>
  <c r="N2157" i="17" s="1"/>
  <c r="AV2158" i="9"/>
  <c r="AZ2158" i="9"/>
  <c r="AY2154" i="9"/>
  <c r="BC2154" i="9"/>
  <c r="AX2154" i="9"/>
  <c r="M2153" i="17" s="1"/>
  <c r="BB2154" i="9"/>
  <c r="O2153" i="17" s="1"/>
  <c r="AW2154" i="9"/>
  <c r="BA2154" i="9"/>
  <c r="N2153" i="17" s="1"/>
  <c r="AV2154" i="9"/>
  <c r="AZ2154" i="9"/>
  <c r="AY2150" i="9"/>
  <c r="BC2150" i="9"/>
  <c r="AX2150" i="9"/>
  <c r="M2149" i="17" s="1"/>
  <c r="BB2150" i="9"/>
  <c r="O2149" i="17" s="1"/>
  <c r="AW2150" i="9"/>
  <c r="BA2150" i="9"/>
  <c r="N2149" i="17" s="1"/>
  <c r="AV2150" i="9"/>
  <c r="AZ2150" i="9"/>
  <c r="AY2146" i="9"/>
  <c r="BC2146" i="9"/>
  <c r="AX2146" i="9"/>
  <c r="M2145" i="17" s="1"/>
  <c r="BB2146" i="9"/>
  <c r="O2145" i="17" s="1"/>
  <c r="AW2146" i="9"/>
  <c r="BA2146" i="9"/>
  <c r="N2145" i="17" s="1"/>
  <c r="AV2146" i="9"/>
  <c r="AZ2146" i="9"/>
  <c r="AY2142" i="9"/>
  <c r="BC2142" i="9"/>
  <c r="AX2142" i="9"/>
  <c r="M2141" i="17" s="1"/>
  <c r="BB2142" i="9"/>
  <c r="O2141" i="17" s="1"/>
  <c r="AW2142" i="9"/>
  <c r="BA2142" i="9"/>
  <c r="N2141" i="17" s="1"/>
  <c r="AV2142" i="9"/>
  <c r="AZ2142" i="9"/>
  <c r="AY2138" i="9"/>
  <c r="BC2138" i="9"/>
  <c r="AX2138" i="9"/>
  <c r="M2137" i="17" s="1"/>
  <c r="BB2138" i="9"/>
  <c r="O2137" i="17" s="1"/>
  <c r="AW2138" i="9"/>
  <c r="BA2138" i="9"/>
  <c r="N2137" i="17" s="1"/>
  <c r="AV2138" i="9"/>
  <c r="AZ2138" i="9"/>
  <c r="AY2134" i="9"/>
  <c r="BC2134" i="9"/>
  <c r="AX2134" i="9"/>
  <c r="M2133" i="17" s="1"/>
  <c r="BB2134" i="9"/>
  <c r="O2133" i="17" s="1"/>
  <c r="AW2134" i="9"/>
  <c r="BA2134" i="9"/>
  <c r="N2133" i="17" s="1"/>
  <c r="AV2134" i="9"/>
  <c r="AZ2134" i="9"/>
  <c r="AY2130" i="9"/>
  <c r="BC2130" i="9"/>
  <c r="AX2130" i="9"/>
  <c r="M2129" i="17" s="1"/>
  <c r="BB2130" i="9"/>
  <c r="O2129" i="17" s="1"/>
  <c r="AW2130" i="9"/>
  <c r="BA2130" i="9"/>
  <c r="N2129" i="17" s="1"/>
  <c r="AV2130" i="9"/>
  <c r="AZ2130" i="9"/>
  <c r="AY2126" i="9"/>
  <c r="BC2126" i="9"/>
  <c r="AX2126" i="9"/>
  <c r="M2125" i="17" s="1"/>
  <c r="BB2126" i="9"/>
  <c r="O2125" i="17" s="1"/>
  <c r="AW2126" i="9"/>
  <c r="BA2126" i="9"/>
  <c r="N2125" i="17" s="1"/>
  <c r="AV2126" i="9"/>
  <c r="AZ2126" i="9"/>
  <c r="AY2122" i="9"/>
  <c r="BC2122" i="9"/>
  <c r="AX2122" i="9"/>
  <c r="M2121" i="17" s="1"/>
  <c r="BB2122" i="9"/>
  <c r="O2121" i="17" s="1"/>
  <c r="AW2122" i="9"/>
  <c r="BA2122" i="9"/>
  <c r="N2121" i="17" s="1"/>
  <c r="AV2122" i="9"/>
  <c r="AZ2122" i="9"/>
  <c r="AY2118" i="9"/>
  <c r="BC2118" i="9"/>
  <c r="AX2118" i="9"/>
  <c r="M2117" i="17" s="1"/>
  <c r="BB2118" i="9"/>
  <c r="O2117" i="17" s="1"/>
  <c r="AW2118" i="9"/>
  <c r="BA2118" i="9"/>
  <c r="N2117" i="17" s="1"/>
  <c r="AV2118" i="9"/>
  <c r="AZ2118" i="9"/>
  <c r="AY2114" i="9"/>
  <c r="BC2114" i="9"/>
  <c r="AX2114" i="9"/>
  <c r="M2113" i="17" s="1"/>
  <c r="BB2114" i="9"/>
  <c r="O2113" i="17" s="1"/>
  <c r="AW2114" i="9"/>
  <c r="BA2114" i="9"/>
  <c r="N2113" i="17" s="1"/>
  <c r="AV2114" i="9"/>
  <c r="AZ2114" i="9"/>
  <c r="AY2110" i="9"/>
  <c r="BC2110" i="9"/>
  <c r="AX2110" i="9"/>
  <c r="M2109" i="17" s="1"/>
  <c r="BB2110" i="9"/>
  <c r="O2109" i="17" s="1"/>
  <c r="AW2110" i="9"/>
  <c r="BA2110" i="9"/>
  <c r="N2109" i="17" s="1"/>
  <c r="AV2110" i="9"/>
  <c r="AZ2110" i="9"/>
  <c r="AY2106" i="9"/>
  <c r="BC2106" i="9"/>
  <c r="AX2106" i="9"/>
  <c r="M2105" i="17" s="1"/>
  <c r="BB2106" i="9"/>
  <c r="O2105" i="17" s="1"/>
  <c r="AW2106" i="9"/>
  <c r="BA2106" i="9"/>
  <c r="N2105" i="17" s="1"/>
  <c r="AV2106" i="9"/>
  <c r="AZ2106" i="9"/>
  <c r="AY2102" i="9"/>
  <c r="BC2102" i="9"/>
  <c r="AX2102" i="9"/>
  <c r="M2101" i="17" s="1"/>
  <c r="BB2102" i="9"/>
  <c r="O2101" i="17" s="1"/>
  <c r="AW2102" i="9"/>
  <c r="BA2102" i="9"/>
  <c r="N2101" i="17" s="1"/>
  <c r="AV2102" i="9"/>
  <c r="AZ2102" i="9"/>
  <c r="AY2097" i="9"/>
  <c r="BC2097" i="9"/>
  <c r="AX2097" i="9"/>
  <c r="M2096" i="17" s="1"/>
  <c r="BB2097" i="9"/>
  <c r="O2096" i="17" s="1"/>
  <c r="AW2097" i="9"/>
  <c r="BA2097" i="9"/>
  <c r="N2096" i="17" s="1"/>
  <c r="AV2097" i="9"/>
  <c r="AZ2097" i="9"/>
  <c r="AY2093" i="9"/>
  <c r="BC2093" i="9"/>
  <c r="AX2093" i="9"/>
  <c r="M2092" i="17" s="1"/>
  <c r="BB2093" i="9"/>
  <c r="O2092" i="17" s="1"/>
  <c r="AW2093" i="9"/>
  <c r="BA2093" i="9"/>
  <c r="N2092" i="17" s="1"/>
  <c r="AV2093" i="9"/>
  <c r="AZ2093" i="9"/>
  <c r="AY2089" i="9"/>
  <c r="BC2089" i="9"/>
  <c r="AX2089" i="9"/>
  <c r="M2088" i="17" s="1"/>
  <c r="BB2089" i="9"/>
  <c r="O2088" i="17" s="1"/>
  <c r="AW2089" i="9"/>
  <c r="BA2089" i="9"/>
  <c r="N2088" i="17" s="1"/>
  <c r="AV2089" i="9"/>
  <c r="AZ2089" i="9"/>
  <c r="AY2085" i="9"/>
  <c r="BC2085" i="9"/>
  <c r="AX2085" i="9"/>
  <c r="M2084" i="17" s="1"/>
  <c r="BB2085" i="9"/>
  <c r="O2084" i="17" s="1"/>
  <c r="AW2085" i="9"/>
  <c r="BA2085" i="9"/>
  <c r="N2084" i="17" s="1"/>
  <c r="AV2085" i="9"/>
  <c r="AZ2085" i="9"/>
  <c r="AY2081" i="9"/>
  <c r="BC2081" i="9"/>
  <c r="AX2081" i="9"/>
  <c r="M2080" i="17" s="1"/>
  <c r="BB2081" i="9"/>
  <c r="O2080" i="17" s="1"/>
  <c r="AW2081" i="9"/>
  <c r="BA2081" i="9"/>
  <c r="N2080" i="17" s="1"/>
  <c r="AV2081" i="9"/>
  <c r="AZ2081" i="9"/>
  <c r="AY2077" i="9"/>
  <c r="BC2077" i="9"/>
  <c r="AX2077" i="9"/>
  <c r="M2076" i="17" s="1"/>
  <c r="BB2077" i="9"/>
  <c r="O2076" i="17" s="1"/>
  <c r="AW2077" i="9"/>
  <c r="BA2077" i="9"/>
  <c r="N2076" i="17" s="1"/>
  <c r="AV2077" i="9"/>
  <c r="AZ2077" i="9"/>
  <c r="AY2073" i="9"/>
  <c r="BC2073" i="9"/>
  <c r="AX2073" i="9"/>
  <c r="M2072" i="17" s="1"/>
  <c r="BB2073" i="9"/>
  <c r="O2072" i="17" s="1"/>
  <c r="AW2073" i="9"/>
  <c r="BA2073" i="9"/>
  <c r="N2072" i="17" s="1"/>
  <c r="AV2073" i="9"/>
  <c r="AZ2073" i="9"/>
  <c r="AY2069" i="9"/>
  <c r="BC2069" i="9"/>
  <c r="AX2069" i="9"/>
  <c r="M2068" i="17" s="1"/>
  <c r="BB2069" i="9"/>
  <c r="O2068" i="17" s="1"/>
  <c r="AW2069" i="9"/>
  <c r="BA2069" i="9"/>
  <c r="N2068" i="17" s="1"/>
  <c r="AV2069" i="9"/>
  <c r="AZ2069" i="9"/>
  <c r="AY2065" i="9"/>
  <c r="BC2065" i="9"/>
  <c r="AX2065" i="9"/>
  <c r="M2064" i="17" s="1"/>
  <c r="BB2065" i="9"/>
  <c r="O2064" i="17" s="1"/>
  <c r="AW2065" i="9"/>
  <c r="BA2065" i="9"/>
  <c r="N2064" i="17" s="1"/>
  <c r="AV2065" i="9"/>
  <c r="AZ2065" i="9"/>
  <c r="AY2061" i="9"/>
  <c r="BC2061" i="9"/>
  <c r="AX2061" i="9"/>
  <c r="M2060" i="17" s="1"/>
  <c r="BB2061" i="9"/>
  <c r="O2060" i="17" s="1"/>
  <c r="AW2061" i="9"/>
  <c r="BA2061" i="9"/>
  <c r="N2060" i="17" s="1"/>
  <c r="AV2061" i="9"/>
  <c r="AZ2061" i="9"/>
  <c r="AY2057" i="9"/>
  <c r="BC2057" i="9"/>
  <c r="AX2057" i="9"/>
  <c r="M2056" i="17" s="1"/>
  <c r="BB2057" i="9"/>
  <c r="O2056" i="17" s="1"/>
  <c r="AW2057" i="9"/>
  <c r="BA2057" i="9"/>
  <c r="N2056" i="17" s="1"/>
  <c r="AV2057" i="9"/>
  <c r="AZ2057" i="9"/>
  <c r="AY2053" i="9"/>
  <c r="BC2053" i="9"/>
  <c r="AX2053" i="9"/>
  <c r="M2052" i="17" s="1"/>
  <c r="BB2053" i="9"/>
  <c r="O2052" i="17" s="1"/>
  <c r="AW2053" i="9"/>
  <c r="BA2053" i="9"/>
  <c r="N2052" i="17" s="1"/>
  <c r="AV2053" i="9"/>
  <c r="AZ2053" i="9"/>
  <c r="AY2049" i="9"/>
  <c r="BC2049" i="9"/>
  <c r="AX2049" i="9"/>
  <c r="M2048" i="17" s="1"/>
  <c r="BB2049" i="9"/>
  <c r="O2048" i="17" s="1"/>
  <c r="AW2049" i="9"/>
  <c r="BA2049" i="9"/>
  <c r="N2048" i="17" s="1"/>
  <c r="AV2049" i="9"/>
  <c r="AZ2049" i="9"/>
  <c r="AY2045" i="9"/>
  <c r="BC2045" i="9"/>
  <c r="AX2045" i="9"/>
  <c r="M2044" i="17" s="1"/>
  <c r="BB2045" i="9"/>
  <c r="O2044" i="17" s="1"/>
  <c r="AW2045" i="9"/>
  <c r="BA2045" i="9"/>
  <c r="N2044" i="17" s="1"/>
  <c r="AV2045" i="9"/>
  <c r="AZ2045" i="9"/>
  <c r="AY2041" i="9"/>
  <c r="BC2041" i="9"/>
  <c r="AX2041" i="9"/>
  <c r="M2040" i="17" s="1"/>
  <c r="BB2041" i="9"/>
  <c r="O2040" i="17" s="1"/>
  <c r="AW2041" i="9"/>
  <c r="BA2041" i="9"/>
  <c r="N2040" i="17" s="1"/>
  <c r="AV2041" i="9"/>
  <c r="AZ2041" i="9"/>
  <c r="AY2037" i="9"/>
  <c r="BC2037" i="9"/>
  <c r="AX2037" i="9"/>
  <c r="M2036" i="17" s="1"/>
  <c r="BB2037" i="9"/>
  <c r="O2036" i="17" s="1"/>
  <c r="AW2037" i="9"/>
  <c r="BA2037" i="9"/>
  <c r="N2036" i="17" s="1"/>
  <c r="AV2037" i="9"/>
  <c r="AZ2037" i="9"/>
  <c r="AY2033" i="9"/>
  <c r="BC2033" i="9"/>
  <c r="AX2033" i="9"/>
  <c r="M2032" i="17" s="1"/>
  <c r="BB2033" i="9"/>
  <c r="O2032" i="17" s="1"/>
  <c r="AW2033" i="9"/>
  <c r="BA2033" i="9"/>
  <c r="N2032" i="17" s="1"/>
  <c r="AV2033" i="9"/>
  <c r="AZ2033" i="9"/>
  <c r="AY2029" i="9"/>
  <c r="BC2029" i="9"/>
  <c r="AX2029" i="9"/>
  <c r="M2028" i="17" s="1"/>
  <c r="BB2029" i="9"/>
  <c r="O2028" i="17" s="1"/>
  <c r="AW2029" i="9"/>
  <c r="BA2029" i="9"/>
  <c r="N2028" i="17" s="1"/>
  <c r="AV2029" i="9"/>
  <c r="AZ2029" i="9"/>
  <c r="AY2025" i="9"/>
  <c r="BC2025" i="9"/>
  <c r="AX2025" i="9"/>
  <c r="M2024" i="17" s="1"/>
  <c r="BB2025" i="9"/>
  <c r="O2024" i="17" s="1"/>
  <c r="AW2025" i="9"/>
  <c r="BA2025" i="9"/>
  <c r="N2024" i="17" s="1"/>
  <c r="AV2025" i="9"/>
  <c r="AZ2025" i="9"/>
  <c r="AY2021" i="9"/>
  <c r="BC2021" i="9"/>
  <c r="AX2021" i="9"/>
  <c r="M2020" i="17" s="1"/>
  <c r="BB2021" i="9"/>
  <c r="O2020" i="17" s="1"/>
  <c r="AW2021" i="9"/>
  <c r="BA2021" i="9"/>
  <c r="N2020" i="17" s="1"/>
  <c r="AV2021" i="9"/>
  <c r="AZ2021" i="9"/>
  <c r="AY2017" i="9"/>
  <c r="BC2017" i="9"/>
  <c r="AX2017" i="9"/>
  <c r="M2016" i="17" s="1"/>
  <c r="BB2017" i="9"/>
  <c r="O2016" i="17" s="1"/>
  <c r="AW2017" i="9"/>
  <c r="BA2017" i="9"/>
  <c r="N2016" i="17" s="1"/>
  <c r="AV2017" i="9"/>
  <c r="AZ2017" i="9"/>
  <c r="AY2013" i="9"/>
  <c r="BC2013" i="9"/>
  <c r="AX2013" i="9"/>
  <c r="M2012" i="17" s="1"/>
  <c r="BB2013" i="9"/>
  <c r="O2012" i="17" s="1"/>
  <c r="AW2013" i="9"/>
  <c r="BA2013" i="9"/>
  <c r="N2012" i="17" s="1"/>
  <c r="AV2013" i="9"/>
  <c r="AZ2013" i="9"/>
  <c r="AY2009" i="9"/>
  <c r="BC2009" i="9"/>
  <c r="AX2009" i="9"/>
  <c r="M2008" i="17" s="1"/>
  <c r="BB2009" i="9"/>
  <c r="O2008" i="17" s="1"/>
  <c r="AW2009" i="9"/>
  <c r="BA2009" i="9"/>
  <c r="N2008" i="17" s="1"/>
  <c r="AV2009" i="9"/>
  <c r="AZ2009" i="9"/>
  <c r="AY2005" i="9"/>
  <c r="BC2005" i="9"/>
  <c r="AX2005" i="9"/>
  <c r="M2004" i="17" s="1"/>
  <c r="BB2005" i="9"/>
  <c r="O2004" i="17" s="1"/>
  <c r="AW2005" i="9"/>
  <c r="BA2005" i="9"/>
  <c r="N2004" i="17" s="1"/>
  <c r="AV2005" i="9"/>
  <c r="AZ2005" i="9"/>
  <c r="AY2001" i="9"/>
  <c r="BC2001" i="9"/>
  <c r="AX2001" i="9"/>
  <c r="M2000" i="17" s="1"/>
  <c r="BB2001" i="9"/>
  <c r="O2000" i="17" s="1"/>
  <c r="AW2001" i="9"/>
  <c r="BA2001" i="9"/>
  <c r="N2000" i="17" s="1"/>
  <c r="AV2001" i="9"/>
  <c r="AZ2001" i="9"/>
  <c r="AY1996" i="9"/>
  <c r="BC1996" i="9"/>
  <c r="AX1996" i="9"/>
  <c r="M1995" i="17" s="1"/>
  <c r="BB1996" i="9"/>
  <c r="O1995" i="17" s="1"/>
  <c r="AW1996" i="9"/>
  <c r="BA1996" i="9"/>
  <c r="N1995" i="17" s="1"/>
  <c r="AV1996" i="9"/>
  <c r="AZ1996" i="9"/>
  <c r="AY1992" i="9"/>
  <c r="BC1992" i="9"/>
  <c r="AX1992" i="9"/>
  <c r="M1991" i="17" s="1"/>
  <c r="BB1992" i="9"/>
  <c r="O1991" i="17" s="1"/>
  <c r="AW1992" i="9"/>
  <c r="BA1992" i="9"/>
  <c r="N1991" i="17" s="1"/>
  <c r="AV1992" i="9"/>
  <c r="AZ1992" i="9"/>
  <c r="AY1978" i="9"/>
  <c r="BC1978" i="9"/>
  <c r="AX1978" i="9"/>
  <c r="M1977" i="17" s="1"/>
  <c r="BB1978" i="9"/>
  <c r="O1977" i="17" s="1"/>
  <c r="AW1978" i="9"/>
  <c r="BA1978" i="9"/>
  <c r="N1977" i="17" s="1"/>
  <c r="AV1978" i="9"/>
  <c r="AZ1978" i="9"/>
  <c r="AY1974" i="9"/>
  <c r="BC1974" i="9"/>
  <c r="AX1974" i="9"/>
  <c r="M1973" i="17" s="1"/>
  <c r="BB1974" i="9"/>
  <c r="O1973" i="17" s="1"/>
  <c r="AW1974" i="9"/>
  <c r="BA1974" i="9"/>
  <c r="N1973" i="17" s="1"/>
  <c r="AV1974" i="9"/>
  <c r="AZ1974" i="9"/>
  <c r="AY1970" i="9"/>
  <c r="BC1970" i="9"/>
  <c r="AX1970" i="9"/>
  <c r="M1969" i="17" s="1"/>
  <c r="BB1970" i="9"/>
  <c r="O1969" i="17" s="1"/>
  <c r="AW1970" i="9"/>
  <c r="BA1970" i="9"/>
  <c r="N1969" i="17" s="1"/>
  <c r="AV1970" i="9"/>
  <c r="AZ1970" i="9"/>
  <c r="AY1966" i="9"/>
  <c r="BC1966" i="9"/>
  <c r="AX1966" i="9"/>
  <c r="M1965" i="17" s="1"/>
  <c r="BB1966" i="9"/>
  <c r="O1965" i="17" s="1"/>
  <c r="AW1966" i="9"/>
  <c r="BA1966" i="9"/>
  <c r="N1965" i="17" s="1"/>
  <c r="AV1966" i="9"/>
  <c r="AZ1966" i="9"/>
  <c r="AY1962" i="9"/>
  <c r="BC1962" i="9"/>
  <c r="AX1962" i="9"/>
  <c r="M1961" i="17" s="1"/>
  <c r="BB1962" i="9"/>
  <c r="O1961" i="17" s="1"/>
  <c r="AW1962" i="9"/>
  <c r="BA1962" i="9"/>
  <c r="N1961" i="17" s="1"/>
  <c r="AV1962" i="9"/>
  <c r="AZ1962" i="9"/>
  <c r="AY1958" i="9"/>
  <c r="BC1958" i="9"/>
  <c r="AX1958" i="9"/>
  <c r="M1957" i="17" s="1"/>
  <c r="BB1958" i="9"/>
  <c r="O1957" i="17" s="1"/>
  <c r="AW1958" i="9"/>
  <c r="BA1958" i="9"/>
  <c r="N1957" i="17" s="1"/>
  <c r="AV1958" i="9"/>
  <c r="AZ1958" i="9"/>
  <c r="AY1954" i="9"/>
  <c r="BC1954" i="9"/>
  <c r="AX1954" i="9"/>
  <c r="M1953" i="17" s="1"/>
  <c r="BB1954" i="9"/>
  <c r="O1953" i="17" s="1"/>
  <c r="AW1954" i="9"/>
  <c r="BA1954" i="9"/>
  <c r="N1953" i="17" s="1"/>
  <c r="AV1954" i="9"/>
  <c r="AZ1954" i="9"/>
  <c r="AY1950" i="9"/>
  <c r="BC1950" i="9"/>
  <c r="AX1950" i="9"/>
  <c r="M1949" i="17" s="1"/>
  <c r="BB1950" i="9"/>
  <c r="O1949" i="17" s="1"/>
  <c r="AW1950" i="9"/>
  <c r="BA1950" i="9"/>
  <c r="N1949" i="17" s="1"/>
  <c r="AV1950" i="9"/>
  <c r="AZ1950" i="9"/>
  <c r="AY1946" i="9"/>
  <c r="BC1946" i="9"/>
  <c r="AX1946" i="9"/>
  <c r="M1945" i="17" s="1"/>
  <c r="BB1946" i="9"/>
  <c r="O1945" i="17" s="1"/>
  <c r="AW1946" i="9"/>
  <c r="BA1946" i="9"/>
  <c r="N1945" i="17" s="1"/>
  <c r="AV1946" i="9"/>
  <c r="AZ1946" i="9"/>
  <c r="AY1942" i="9"/>
  <c r="BC1942" i="9"/>
  <c r="AX1942" i="9"/>
  <c r="M1941" i="17" s="1"/>
  <c r="BB1942" i="9"/>
  <c r="O1941" i="17" s="1"/>
  <c r="AW1942" i="9"/>
  <c r="BA1942" i="9"/>
  <c r="N1941" i="17" s="1"/>
  <c r="AV1942" i="9"/>
  <c r="AZ1942" i="9"/>
  <c r="AY1938" i="9"/>
  <c r="BC1938" i="9"/>
  <c r="AX1938" i="9"/>
  <c r="M1937" i="17" s="1"/>
  <c r="BB1938" i="9"/>
  <c r="O1937" i="17" s="1"/>
  <c r="AW1938" i="9"/>
  <c r="BA1938" i="9"/>
  <c r="N1937" i="17" s="1"/>
  <c r="AV1938" i="9"/>
  <c r="AZ1938" i="9"/>
  <c r="AY1934" i="9"/>
  <c r="BC1934" i="9"/>
  <c r="AX1934" i="9"/>
  <c r="M1933" i="17" s="1"/>
  <c r="BB1934" i="9"/>
  <c r="O1933" i="17" s="1"/>
  <c r="AW1934" i="9"/>
  <c r="BA1934" i="9"/>
  <c r="N1933" i="17" s="1"/>
  <c r="AV1934" i="9"/>
  <c r="AZ1934" i="9"/>
  <c r="AY1930" i="9"/>
  <c r="BC1930" i="9"/>
  <c r="AX1930" i="9"/>
  <c r="M1929" i="17" s="1"/>
  <c r="BB1930" i="9"/>
  <c r="O1929" i="17" s="1"/>
  <c r="AW1930" i="9"/>
  <c r="BA1930" i="9"/>
  <c r="N1929" i="17" s="1"/>
  <c r="AV1930" i="9"/>
  <c r="AZ1930" i="9"/>
  <c r="AY1926" i="9"/>
  <c r="BC1926" i="9"/>
  <c r="AX1926" i="9"/>
  <c r="M1925" i="17" s="1"/>
  <c r="BB1926" i="9"/>
  <c r="O1925" i="17" s="1"/>
  <c r="AW1926" i="9"/>
  <c r="BA1926" i="9"/>
  <c r="N1925" i="17" s="1"/>
  <c r="AV1926" i="9"/>
  <c r="AZ1926" i="9"/>
  <c r="AY1922" i="9"/>
  <c r="BC1922" i="9"/>
  <c r="AX1922" i="9"/>
  <c r="M1921" i="17" s="1"/>
  <c r="BB1922" i="9"/>
  <c r="O1921" i="17" s="1"/>
  <c r="AW1922" i="9"/>
  <c r="BA1922" i="9"/>
  <c r="N1921" i="17" s="1"/>
  <c r="AV1922" i="9"/>
  <c r="AZ1922" i="9"/>
  <c r="AY1918" i="9"/>
  <c r="BC1918" i="9"/>
  <c r="AX1918" i="9"/>
  <c r="M1917" i="17" s="1"/>
  <c r="BB1918" i="9"/>
  <c r="O1917" i="17" s="1"/>
  <c r="AW1918" i="9"/>
  <c r="BA1918" i="9"/>
  <c r="N1917" i="17" s="1"/>
  <c r="AV1918" i="9"/>
  <c r="AZ1918" i="9"/>
  <c r="AY1914" i="9"/>
  <c r="BC1914" i="9"/>
  <c r="AX1914" i="9"/>
  <c r="M1913" i="17" s="1"/>
  <c r="BB1914" i="9"/>
  <c r="O1913" i="17" s="1"/>
  <c r="AW1914" i="9"/>
  <c r="BA1914" i="9"/>
  <c r="N1913" i="17" s="1"/>
  <c r="AV1914" i="9"/>
  <c r="AZ1914" i="9"/>
  <c r="AY1910" i="9"/>
  <c r="BC1910" i="9"/>
  <c r="AX1910" i="9"/>
  <c r="M1909" i="17" s="1"/>
  <c r="BB1910" i="9"/>
  <c r="O1909" i="17" s="1"/>
  <c r="AW1910" i="9"/>
  <c r="BA1910" i="9"/>
  <c r="N1909" i="17" s="1"/>
  <c r="AV1910" i="9"/>
  <c r="AZ1910" i="9"/>
  <c r="AY1906" i="9"/>
  <c r="BC1906" i="9"/>
  <c r="AX1906" i="9"/>
  <c r="M1905" i="17" s="1"/>
  <c r="BB1906" i="9"/>
  <c r="O1905" i="17" s="1"/>
  <c r="AW1906" i="9"/>
  <c r="BA1906" i="9"/>
  <c r="N1905" i="17" s="1"/>
  <c r="AV1906" i="9"/>
  <c r="AZ1906" i="9"/>
  <c r="AY1902" i="9"/>
  <c r="BC1902" i="9"/>
  <c r="AX1902" i="9"/>
  <c r="M1901" i="17" s="1"/>
  <c r="BB1902" i="9"/>
  <c r="O1901" i="17" s="1"/>
  <c r="AW1902" i="9"/>
  <c r="BA1902" i="9"/>
  <c r="N1901" i="17" s="1"/>
  <c r="AV1902" i="9"/>
  <c r="AZ1902" i="9"/>
  <c r="AY1897" i="9"/>
  <c r="BC1897" i="9"/>
  <c r="AX1897" i="9"/>
  <c r="M1896" i="17" s="1"/>
  <c r="BB1897" i="9"/>
  <c r="O1896" i="17" s="1"/>
  <c r="AW1897" i="9"/>
  <c r="BA1897" i="9"/>
  <c r="N1896" i="17" s="1"/>
  <c r="AV1897" i="9"/>
  <c r="AZ1897" i="9"/>
  <c r="AY1893" i="9"/>
  <c r="BC1893" i="9"/>
  <c r="AX1893" i="9"/>
  <c r="M1892" i="17" s="1"/>
  <c r="BB1893" i="9"/>
  <c r="O1892" i="17" s="1"/>
  <c r="AW1893" i="9"/>
  <c r="BA1893" i="9"/>
  <c r="N1892" i="17" s="1"/>
  <c r="AV1893" i="9"/>
  <c r="AZ1893" i="9"/>
  <c r="AY1889" i="9"/>
  <c r="BC1889" i="9"/>
  <c r="AX1889" i="9"/>
  <c r="M1888" i="17" s="1"/>
  <c r="BB1889" i="9"/>
  <c r="O1888" i="17" s="1"/>
  <c r="AW1889" i="9"/>
  <c r="BA1889" i="9"/>
  <c r="N1888" i="17" s="1"/>
  <c r="AV1889" i="9"/>
  <c r="AZ1889" i="9"/>
  <c r="AY1885" i="9"/>
  <c r="BC1885" i="9"/>
  <c r="AX1885" i="9"/>
  <c r="M1884" i="17" s="1"/>
  <c r="BB1885" i="9"/>
  <c r="O1884" i="17" s="1"/>
  <c r="AW1885" i="9"/>
  <c r="BA1885" i="9"/>
  <c r="N1884" i="17" s="1"/>
  <c r="AV1885" i="9"/>
  <c r="AZ1885" i="9"/>
  <c r="AY1881" i="9"/>
  <c r="BC1881" i="9"/>
  <c r="AX1881" i="9"/>
  <c r="M1880" i="17" s="1"/>
  <c r="BB1881" i="9"/>
  <c r="O1880" i="17" s="1"/>
  <c r="AW1881" i="9"/>
  <c r="BA1881" i="9"/>
  <c r="N1880" i="17" s="1"/>
  <c r="AV1881" i="9"/>
  <c r="AZ1881" i="9"/>
  <c r="AY1877" i="9"/>
  <c r="BC1877" i="9"/>
  <c r="AX1877" i="9"/>
  <c r="M1876" i="17" s="1"/>
  <c r="BB1877" i="9"/>
  <c r="O1876" i="17" s="1"/>
  <c r="AW1877" i="9"/>
  <c r="BA1877" i="9"/>
  <c r="N1876" i="17" s="1"/>
  <c r="AV1877" i="9"/>
  <c r="AZ1877" i="9"/>
  <c r="AW1873" i="9"/>
  <c r="BA1873" i="9"/>
  <c r="N1872" i="17" s="1"/>
  <c r="AV1873" i="9"/>
  <c r="AZ1873" i="9"/>
  <c r="AY1873" i="9"/>
  <c r="BC1873" i="9"/>
  <c r="AX1873" i="9"/>
  <c r="M1872" i="17" s="1"/>
  <c r="BB1873" i="9"/>
  <c r="O1872" i="17" s="1"/>
  <c r="AW1869" i="9"/>
  <c r="BA1869" i="9"/>
  <c r="N1868" i="17" s="1"/>
  <c r="AV1869" i="9"/>
  <c r="AZ1869" i="9"/>
  <c r="AY1869" i="9"/>
  <c r="BC1869" i="9"/>
  <c r="AX1869" i="9"/>
  <c r="M1868" i="17" s="1"/>
  <c r="BB1869" i="9"/>
  <c r="O1868" i="17" s="1"/>
  <c r="AW1865" i="9"/>
  <c r="BA1865" i="9"/>
  <c r="N1864" i="17" s="1"/>
  <c r="AV1865" i="9"/>
  <c r="AZ1865" i="9"/>
  <c r="AY1865" i="9"/>
  <c r="BC1865" i="9"/>
  <c r="AX1865" i="9"/>
  <c r="M1864" i="17" s="1"/>
  <c r="BB1865" i="9"/>
  <c r="O1864" i="17" s="1"/>
  <c r="AW1861" i="9"/>
  <c r="BA1861" i="9"/>
  <c r="N1860" i="17" s="1"/>
  <c r="AV1861" i="9"/>
  <c r="AZ1861" i="9"/>
  <c r="AY1861" i="9"/>
  <c r="BC1861" i="9"/>
  <c r="AX1861" i="9"/>
  <c r="M1860" i="17" s="1"/>
  <c r="BB1861" i="9"/>
  <c r="O1860" i="17" s="1"/>
  <c r="AW1857" i="9"/>
  <c r="BA1857" i="9"/>
  <c r="N1856" i="17" s="1"/>
  <c r="AV1857" i="9"/>
  <c r="AZ1857" i="9"/>
  <c r="AY1857" i="9"/>
  <c r="BC1857" i="9"/>
  <c r="AX1857" i="9"/>
  <c r="M1856" i="17" s="1"/>
  <c r="BB1857" i="9"/>
  <c r="O1856" i="17" s="1"/>
  <c r="AX1853" i="9"/>
  <c r="M1852" i="17" s="1"/>
  <c r="BB1853" i="9"/>
  <c r="O1852" i="17" s="1"/>
  <c r="AW1853" i="9"/>
  <c r="BA1853" i="9"/>
  <c r="N1852" i="17" s="1"/>
  <c r="AV1853" i="9"/>
  <c r="AZ1853" i="9"/>
  <c r="AY1853" i="9"/>
  <c r="BC1853" i="9"/>
  <c r="AX1849" i="9"/>
  <c r="M1848" i="17" s="1"/>
  <c r="BB1849" i="9"/>
  <c r="O1848" i="17" s="1"/>
  <c r="AW1849" i="9"/>
  <c r="BA1849" i="9"/>
  <c r="N1848" i="17" s="1"/>
  <c r="AV1849" i="9"/>
  <c r="AZ1849" i="9"/>
  <c r="AY1849" i="9"/>
  <c r="BC1849" i="9"/>
  <c r="AX1845" i="9"/>
  <c r="M1844" i="17" s="1"/>
  <c r="BB1845" i="9"/>
  <c r="O1844" i="17" s="1"/>
  <c r="AW1845" i="9"/>
  <c r="BA1845" i="9"/>
  <c r="N1844" i="17" s="1"/>
  <c r="AV1845" i="9"/>
  <c r="AZ1845" i="9"/>
  <c r="AY1845" i="9"/>
  <c r="BC1845" i="9"/>
  <c r="AX1841" i="9"/>
  <c r="M1840" i="17" s="1"/>
  <c r="BB1841" i="9"/>
  <c r="O1840" i="17" s="1"/>
  <c r="AW1841" i="9"/>
  <c r="BA1841" i="9"/>
  <c r="N1840" i="17" s="1"/>
  <c r="AV1841" i="9"/>
  <c r="AZ1841" i="9"/>
  <c r="AY1841" i="9"/>
  <c r="BC1841" i="9"/>
  <c r="AX1837" i="9"/>
  <c r="M1836" i="17" s="1"/>
  <c r="BB1837" i="9"/>
  <c r="O1836" i="17" s="1"/>
  <c r="AW1837" i="9"/>
  <c r="BA1837" i="9"/>
  <c r="N1836" i="17" s="1"/>
  <c r="AV1837" i="9"/>
  <c r="AZ1837" i="9"/>
  <c r="AY1837" i="9"/>
  <c r="BC1837" i="9"/>
  <c r="AX1833" i="9"/>
  <c r="M1832" i="17" s="1"/>
  <c r="BB1833" i="9"/>
  <c r="O1832" i="17" s="1"/>
  <c r="AW1833" i="9"/>
  <c r="BA1833" i="9"/>
  <c r="N1832" i="17" s="1"/>
  <c r="AV1833" i="9"/>
  <c r="AZ1833" i="9"/>
  <c r="AY1833" i="9"/>
  <c r="BC1833" i="9"/>
  <c r="AX1829" i="9"/>
  <c r="M1828" i="17" s="1"/>
  <c r="BB1829" i="9"/>
  <c r="O1828" i="17" s="1"/>
  <c r="AW1829" i="9"/>
  <c r="BA1829" i="9"/>
  <c r="N1828" i="17" s="1"/>
  <c r="AV1829" i="9"/>
  <c r="AZ1829" i="9"/>
  <c r="AY1829" i="9"/>
  <c r="BC1829" i="9"/>
  <c r="AX1825" i="9"/>
  <c r="M1824" i="17" s="1"/>
  <c r="BB1825" i="9"/>
  <c r="O1824" i="17" s="1"/>
  <c r="AW1825" i="9"/>
  <c r="BA1825" i="9"/>
  <c r="N1824" i="17" s="1"/>
  <c r="AV1825" i="9"/>
  <c r="AZ1825" i="9"/>
  <c r="AY1825" i="9"/>
  <c r="BC1825" i="9"/>
  <c r="AX1821" i="9"/>
  <c r="M1820" i="17" s="1"/>
  <c r="BB1821" i="9"/>
  <c r="O1820" i="17" s="1"/>
  <c r="AW1821" i="9"/>
  <c r="BA1821" i="9"/>
  <c r="N1820" i="17" s="1"/>
  <c r="AV1821" i="9"/>
  <c r="AZ1821" i="9"/>
  <c r="AY1821" i="9"/>
  <c r="BC1821" i="9"/>
  <c r="AX1817" i="9"/>
  <c r="M1816" i="17" s="1"/>
  <c r="BB1817" i="9"/>
  <c r="O1816" i="17" s="1"/>
  <c r="AW1817" i="9"/>
  <c r="BA1817" i="9"/>
  <c r="N1816" i="17" s="1"/>
  <c r="AV1817" i="9"/>
  <c r="AZ1817" i="9"/>
  <c r="AY1817" i="9"/>
  <c r="BC1817" i="9"/>
  <c r="AX1813" i="9"/>
  <c r="M1812" i="17" s="1"/>
  <c r="BB1813" i="9"/>
  <c r="O1812" i="17" s="1"/>
  <c r="AW1813" i="9"/>
  <c r="BA1813" i="9"/>
  <c r="N1812" i="17" s="1"/>
  <c r="AV1813" i="9"/>
  <c r="AZ1813" i="9"/>
  <c r="AY1813" i="9"/>
  <c r="BC1813" i="9"/>
  <c r="AX1809" i="9"/>
  <c r="M1808" i="17" s="1"/>
  <c r="BB1809" i="9"/>
  <c r="O1808" i="17" s="1"/>
  <c r="AW1809" i="9"/>
  <c r="BA1809" i="9"/>
  <c r="N1808" i="17" s="1"/>
  <c r="AV1809" i="9"/>
  <c r="AZ1809" i="9"/>
  <c r="AY1809" i="9"/>
  <c r="BC1809" i="9"/>
  <c r="AX1805" i="9"/>
  <c r="M1804" i="17" s="1"/>
  <c r="BB1805" i="9"/>
  <c r="O1804" i="17" s="1"/>
  <c r="AW1805" i="9"/>
  <c r="BA1805" i="9"/>
  <c r="N1804" i="17" s="1"/>
  <c r="AV1805" i="9"/>
  <c r="AZ1805" i="9"/>
  <c r="AY1805" i="9"/>
  <c r="BC1805" i="9"/>
  <c r="AX1801" i="9"/>
  <c r="M1800" i="17" s="1"/>
  <c r="BB1801" i="9"/>
  <c r="O1800" i="17" s="1"/>
  <c r="AW1801" i="9"/>
  <c r="BA1801" i="9"/>
  <c r="N1800" i="17" s="1"/>
  <c r="AV1801" i="9"/>
  <c r="AZ1801" i="9"/>
  <c r="AY1801" i="9"/>
  <c r="BC1801" i="9"/>
  <c r="AX1796" i="9"/>
  <c r="M1795" i="17" s="1"/>
  <c r="BB1796" i="9"/>
  <c r="O1795" i="17" s="1"/>
  <c r="AW1796" i="9"/>
  <c r="BA1796" i="9"/>
  <c r="N1795" i="17" s="1"/>
  <c r="AV1796" i="9"/>
  <c r="AZ1796" i="9"/>
  <c r="AY1796" i="9"/>
  <c r="BC1796" i="9"/>
  <c r="AX1792" i="9"/>
  <c r="M1791" i="17" s="1"/>
  <c r="BB1792" i="9"/>
  <c r="O1791" i="17" s="1"/>
  <c r="AW1792" i="9"/>
  <c r="BA1792" i="9"/>
  <c r="N1791" i="17" s="1"/>
  <c r="AV1792" i="9"/>
  <c r="AZ1792" i="9"/>
  <c r="AY1792" i="9"/>
  <c r="BC1792" i="9"/>
  <c r="AX1788" i="9"/>
  <c r="M1787" i="17" s="1"/>
  <c r="BB1788" i="9"/>
  <c r="O1787" i="17" s="1"/>
  <c r="AW1788" i="9"/>
  <c r="BA1788" i="9"/>
  <c r="N1787" i="17" s="1"/>
  <c r="AV1788" i="9"/>
  <c r="AZ1788" i="9"/>
  <c r="AY1788" i="9"/>
  <c r="BC1788" i="9"/>
  <c r="AX1784" i="9"/>
  <c r="M1783" i="17" s="1"/>
  <c r="BB1784" i="9"/>
  <c r="O1783" i="17" s="1"/>
  <c r="AW1784" i="9"/>
  <c r="BA1784" i="9"/>
  <c r="N1783" i="17" s="1"/>
  <c r="AV1784" i="9"/>
  <c r="AZ1784" i="9"/>
  <c r="AY1784" i="9"/>
  <c r="BC1784" i="9"/>
  <c r="AX1780" i="9"/>
  <c r="M1779" i="17" s="1"/>
  <c r="BB1780" i="9"/>
  <c r="O1779" i="17" s="1"/>
  <c r="AW1780" i="9"/>
  <c r="BA1780" i="9"/>
  <c r="N1779" i="17" s="1"/>
  <c r="AV1780" i="9"/>
  <c r="AZ1780" i="9"/>
  <c r="AY1780" i="9"/>
  <c r="BC1780" i="9"/>
  <c r="AX1776" i="9"/>
  <c r="M1775" i="17" s="1"/>
  <c r="BB1776" i="9"/>
  <c r="O1775" i="17" s="1"/>
  <c r="AW1776" i="9"/>
  <c r="BA1776" i="9"/>
  <c r="N1775" i="17" s="1"/>
  <c r="AV1776" i="9"/>
  <c r="AZ1776" i="9"/>
  <c r="AY1776" i="9"/>
  <c r="BC1776" i="9"/>
  <c r="AX1772" i="9"/>
  <c r="M1771" i="17" s="1"/>
  <c r="BB1772" i="9"/>
  <c r="O1771" i="17" s="1"/>
  <c r="AW1772" i="9"/>
  <c r="BA1772" i="9"/>
  <c r="N1771" i="17" s="1"/>
  <c r="AV1772" i="9"/>
  <c r="AZ1772" i="9"/>
  <c r="AY1772" i="9"/>
  <c r="BC1772" i="9"/>
  <c r="AX1768" i="9"/>
  <c r="M1767" i="17" s="1"/>
  <c r="BB1768" i="9"/>
  <c r="O1767" i="17" s="1"/>
  <c r="AW1768" i="9"/>
  <c r="BA1768" i="9"/>
  <c r="N1767" i="17" s="1"/>
  <c r="AV1768" i="9"/>
  <c r="AZ1768" i="9"/>
  <c r="AY1768" i="9"/>
  <c r="BC1768" i="9"/>
  <c r="AW3470" i="9"/>
  <c r="BA3470" i="9"/>
  <c r="N3469" i="17" s="1"/>
  <c r="AV3470" i="9"/>
  <c r="AZ3470" i="9"/>
  <c r="AY3470" i="9"/>
  <c r="BC3470" i="9"/>
  <c r="AX3470" i="9"/>
  <c r="M3469" i="17" s="1"/>
  <c r="BB3470" i="9"/>
  <c r="O3469" i="17" s="1"/>
  <c r="AW3466" i="9"/>
  <c r="BA3466" i="9"/>
  <c r="N3465" i="17" s="1"/>
  <c r="AV3466" i="9"/>
  <c r="AZ3466" i="9"/>
  <c r="AY3466" i="9"/>
  <c r="BC3466" i="9"/>
  <c r="AX3466" i="9"/>
  <c r="M3465" i="17" s="1"/>
  <c r="BB3466" i="9"/>
  <c r="O3465" i="17" s="1"/>
  <c r="AW3462" i="9"/>
  <c r="BA3462" i="9"/>
  <c r="N3461" i="17" s="1"/>
  <c r="AV3462" i="9"/>
  <c r="AZ3462" i="9"/>
  <c r="AY3462" i="9"/>
  <c r="BC3462" i="9"/>
  <c r="AX3462" i="9"/>
  <c r="M3461" i="17" s="1"/>
  <c r="BB3462" i="9"/>
  <c r="O3461" i="17" s="1"/>
  <c r="AW3458" i="9"/>
  <c r="BA3458" i="9"/>
  <c r="N3457" i="17" s="1"/>
  <c r="AV3458" i="9"/>
  <c r="AZ3458" i="9"/>
  <c r="AY3458" i="9"/>
  <c r="BC3458" i="9"/>
  <c r="AX3458" i="9"/>
  <c r="M3457" i="17" s="1"/>
  <c r="BB3458" i="9"/>
  <c r="O3457" i="17" s="1"/>
  <c r="AW3454" i="9"/>
  <c r="BA3454" i="9"/>
  <c r="N3453" i="17" s="1"/>
  <c r="AV3454" i="9"/>
  <c r="AZ3454" i="9"/>
  <c r="AY3454" i="9"/>
  <c r="BC3454" i="9"/>
  <c r="AX3454" i="9"/>
  <c r="M3453" i="17" s="1"/>
  <c r="BB3454" i="9"/>
  <c r="O3453" i="17" s="1"/>
  <c r="AW3450" i="9"/>
  <c r="BA3450" i="9"/>
  <c r="N3449" i="17" s="1"/>
  <c r="AV3450" i="9"/>
  <c r="AZ3450" i="9"/>
  <c r="AY3450" i="9"/>
  <c r="BC3450" i="9"/>
  <c r="AX3450" i="9"/>
  <c r="M3449" i="17" s="1"/>
  <c r="BB3450" i="9"/>
  <c r="O3449" i="17" s="1"/>
  <c r="AW3446" i="9"/>
  <c r="BA3446" i="9"/>
  <c r="N3445" i="17" s="1"/>
  <c r="AV3446" i="9"/>
  <c r="AZ3446" i="9"/>
  <c r="AY3446" i="9"/>
  <c r="BC3446" i="9"/>
  <c r="AX3446" i="9"/>
  <c r="M3445" i="17" s="1"/>
  <c r="BB3446" i="9"/>
  <c r="O3445" i="17" s="1"/>
  <c r="AW3442" i="9"/>
  <c r="BA3442" i="9"/>
  <c r="N3441" i="17" s="1"/>
  <c r="AV3442" i="9"/>
  <c r="AZ3442" i="9"/>
  <c r="AY3442" i="9"/>
  <c r="BC3442" i="9"/>
  <c r="AX3442" i="9"/>
  <c r="M3441" i="17" s="1"/>
  <c r="BB3442" i="9"/>
  <c r="O3441" i="17" s="1"/>
  <c r="AW3438" i="9"/>
  <c r="BA3438" i="9"/>
  <c r="N3437" i="17" s="1"/>
  <c r="AV3438" i="9"/>
  <c r="AZ3438" i="9"/>
  <c r="AY3438" i="9"/>
  <c r="BC3438" i="9"/>
  <c r="AX3438" i="9"/>
  <c r="M3437" i="17" s="1"/>
  <c r="BB3438" i="9"/>
  <c r="O3437" i="17" s="1"/>
  <c r="AW3434" i="9"/>
  <c r="BA3434" i="9"/>
  <c r="N3433" i="17" s="1"/>
  <c r="AV3434" i="9"/>
  <c r="AZ3434" i="9"/>
  <c r="AY3434" i="9"/>
  <c r="BC3434" i="9"/>
  <c r="AX3434" i="9"/>
  <c r="M3433" i="17" s="1"/>
  <c r="BB3434" i="9"/>
  <c r="O3433" i="17" s="1"/>
  <c r="AW3430" i="9"/>
  <c r="BA3430" i="9"/>
  <c r="N3429" i="17" s="1"/>
  <c r="AV3430" i="9"/>
  <c r="AZ3430" i="9"/>
  <c r="AY3430" i="9"/>
  <c r="BC3430" i="9"/>
  <c r="AX3430" i="9"/>
  <c r="M3429" i="17" s="1"/>
  <c r="BB3430" i="9"/>
  <c r="O3429" i="17" s="1"/>
  <c r="AW3426" i="9"/>
  <c r="BA3426" i="9"/>
  <c r="N3425" i="17" s="1"/>
  <c r="AV3426" i="9"/>
  <c r="AZ3426" i="9"/>
  <c r="AY3426" i="9"/>
  <c r="BC3426" i="9"/>
  <c r="AX3426" i="9"/>
  <c r="M3425" i="17" s="1"/>
  <c r="BB3426" i="9"/>
  <c r="O3425" i="17" s="1"/>
  <c r="AW3422" i="9"/>
  <c r="BA3422" i="9"/>
  <c r="N3421" i="17" s="1"/>
  <c r="AV3422" i="9"/>
  <c r="AZ3422" i="9"/>
  <c r="AY3422" i="9"/>
  <c r="BC3422" i="9"/>
  <c r="AX3422" i="9"/>
  <c r="M3421" i="17" s="1"/>
  <c r="BB3422" i="9"/>
  <c r="O3421" i="17" s="1"/>
  <c r="AW3418" i="9"/>
  <c r="BA3418" i="9"/>
  <c r="N3417" i="17" s="1"/>
  <c r="AV3418" i="9"/>
  <c r="AZ3418" i="9"/>
  <c r="AY3418" i="9"/>
  <c r="BC3418" i="9"/>
  <c r="AX3418" i="9"/>
  <c r="M3417" i="17" s="1"/>
  <c r="BB3418" i="9"/>
  <c r="O3417" i="17" s="1"/>
  <c r="AW3414" i="9"/>
  <c r="BA3414" i="9"/>
  <c r="N3413" i="17" s="1"/>
  <c r="AV3414" i="9"/>
  <c r="AZ3414" i="9"/>
  <c r="AY3414" i="9"/>
  <c r="BC3414" i="9"/>
  <c r="AX3414" i="9"/>
  <c r="M3413" i="17" s="1"/>
  <c r="BB3414" i="9"/>
  <c r="O3413" i="17" s="1"/>
  <c r="AW3410" i="9"/>
  <c r="BA3410" i="9"/>
  <c r="N3409" i="17" s="1"/>
  <c r="AV3410" i="9"/>
  <c r="AZ3410" i="9"/>
  <c r="AY3410" i="9"/>
  <c r="BC3410" i="9"/>
  <c r="AX3410" i="9"/>
  <c r="M3409" i="17" s="1"/>
  <c r="BB3410" i="9"/>
  <c r="O3409" i="17" s="1"/>
  <c r="AW3406" i="9"/>
  <c r="BA3406" i="9"/>
  <c r="N3405" i="17" s="1"/>
  <c r="AV3406" i="9"/>
  <c r="AZ3406" i="9"/>
  <c r="AY3406" i="9"/>
  <c r="BC3406" i="9"/>
  <c r="AX3406" i="9"/>
  <c r="M3405" i="17" s="1"/>
  <c r="BB3406" i="9"/>
  <c r="O3405" i="17" s="1"/>
  <c r="AW3402" i="9"/>
  <c r="BA3402" i="9"/>
  <c r="N3401" i="17" s="1"/>
  <c r="AV3402" i="9"/>
  <c r="AZ3402" i="9"/>
  <c r="AY3402" i="9"/>
  <c r="BC3402" i="9"/>
  <c r="AX3402" i="9"/>
  <c r="M3401" i="17" s="1"/>
  <c r="BB3402" i="9"/>
  <c r="O3401" i="17" s="1"/>
  <c r="AW3398" i="9"/>
  <c r="BA3398" i="9"/>
  <c r="N3397" i="17" s="1"/>
  <c r="AV3398" i="9"/>
  <c r="AZ3398" i="9"/>
  <c r="AY3398" i="9"/>
  <c r="BC3398" i="9"/>
  <c r="AX3398" i="9"/>
  <c r="M3397" i="17" s="1"/>
  <c r="BB3398" i="9"/>
  <c r="O3397" i="17" s="1"/>
  <c r="AW3394" i="9"/>
  <c r="BA3394" i="9"/>
  <c r="N3393" i="17" s="1"/>
  <c r="AV3394" i="9"/>
  <c r="AZ3394" i="9"/>
  <c r="AY3394" i="9"/>
  <c r="BC3394" i="9"/>
  <c r="AX3394" i="9"/>
  <c r="M3393" i="17" s="1"/>
  <c r="BB3394" i="9"/>
  <c r="O3393" i="17" s="1"/>
  <c r="AW3390" i="9"/>
  <c r="BA3390" i="9"/>
  <c r="N3389" i="17" s="1"/>
  <c r="AV3390" i="9"/>
  <c r="AZ3390" i="9"/>
  <c r="AY3390" i="9"/>
  <c r="BC3390" i="9"/>
  <c r="AX3390" i="9"/>
  <c r="M3389" i="17" s="1"/>
  <c r="BB3390" i="9"/>
  <c r="O3389" i="17" s="1"/>
  <c r="AW3386" i="9"/>
  <c r="BA3386" i="9"/>
  <c r="N3385" i="17" s="1"/>
  <c r="AV3386" i="9"/>
  <c r="AZ3386" i="9"/>
  <c r="AY3386" i="9"/>
  <c r="BC3386" i="9"/>
  <c r="AX3386" i="9"/>
  <c r="M3385" i="17" s="1"/>
  <c r="BB3386" i="9"/>
  <c r="O3385" i="17" s="1"/>
  <c r="AW3382" i="9"/>
  <c r="BA3382" i="9"/>
  <c r="N3381" i="17" s="1"/>
  <c r="AV3382" i="9"/>
  <c r="AZ3382" i="9"/>
  <c r="AY3382" i="9"/>
  <c r="BC3382" i="9"/>
  <c r="AX3382" i="9"/>
  <c r="M3381" i="17" s="1"/>
  <c r="BB3382" i="9"/>
  <c r="O3381" i="17" s="1"/>
  <c r="AW3377" i="9"/>
  <c r="BA3377" i="9"/>
  <c r="N3376" i="17" s="1"/>
  <c r="AV3377" i="9"/>
  <c r="AZ3377" i="9"/>
  <c r="AY3377" i="9"/>
  <c r="BC3377" i="9"/>
  <c r="AX3377" i="9"/>
  <c r="M3376" i="17" s="1"/>
  <c r="BB3377" i="9"/>
  <c r="O3376" i="17" s="1"/>
  <c r="AW3373" i="9"/>
  <c r="BA3373" i="9"/>
  <c r="N3372" i="17" s="1"/>
  <c r="AV3373" i="9"/>
  <c r="AZ3373" i="9"/>
  <c r="AY3373" i="9"/>
  <c r="BC3373" i="9"/>
  <c r="AX3373" i="9"/>
  <c r="M3372" i="17" s="1"/>
  <c r="BB3373" i="9"/>
  <c r="O3372" i="17" s="1"/>
  <c r="AW3369" i="9"/>
  <c r="BA3369" i="9"/>
  <c r="N3368" i="17" s="1"/>
  <c r="AV3369" i="9"/>
  <c r="AZ3369" i="9"/>
  <c r="AY3369" i="9"/>
  <c r="BC3369" i="9"/>
  <c r="AX3369" i="9"/>
  <c r="M3368" i="17" s="1"/>
  <c r="BB3369" i="9"/>
  <c r="O3368" i="17" s="1"/>
  <c r="AW3365" i="9"/>
  <c r="BA3365" i="9"/>
  <c r="N3364" i="17" s="1"/>
  <c r="AV3365" i="9"/>
  <c r="AZ3365" i="9"/>
  <c r="AY3365" i="9"/>
  <c r="BC3365" i="9"/>
  <c r="AX3365" i="9"/>
  <c r="M3364" i="17" s="1"/>
  <c r="BB3365" i="9"/>
  <c r="O3364" i="17" s="1"/>
  <c r="AW3361" i="9"/>
  <c r="BA3361" i="9"/>
  <c r="N3360" i="17" s="1"/>
  <c r="AV3361" i="9"/>
  <c r="AZ3361" i="9"/>
  <c r="AY3361" i="9"/>
  <c r="BC3361" i="9"/>
  <c r="AX3361" i="9"/>
  <c r="M3360" i="17" s="1"/>
  <c r="BB3361" i="9"/>
  <c r="O3360" i="17" s="1"/>
  <c r="AW3357" i="9"/>
  <c r="BA3357" i="9"/>
  <c r="N3356" i="17" s="1"/>
  <c r="AV3357" i="9"/>
  <c r="AZ3357" i="9"/>
  <c r="AY3357" i="9"/>
  <c r="BC3357" i="9"/>
  <c r="AX3357" i="9"/>
  <c r="M3356" i="17" s="1"/>
  <c r="BB3357" i="9"/>
  <c r="O3356" i="17" s="1"/>
  <c r="AW3353" i="9"/>
  <c r="BA3353" i="9"/>
  <c r="N3352" i="17" s="1"/>
  <c r="AV3353" i="9"/>
  <c r="AZ3353" i="9"/>
  <c r="AY3353" i="9"/>
  <c r="BC3353" i="9"/>
  <c r="AX3353" i="9"/>
  <c r="M3352" i="17" s="1"/>
  <c r="BB3353" i="9"/>
  <c r="O3352" i="17" s="1"/>
  <c r="AW3349" i="9"/>
  <c r="BA3349" i="9"/>
  <c r="N3348" i="17" s="1"/>
  <c r="AV3349" i="9"/>
  <c r="AZ3349" i="9"/>
  <c r="AY3349" i="9"/>
  <c r="BC3349" i="9"/>
  <c r="AX3349" i="9"/>
  <c r="M3348" i="17" s="1"/>
  <c r="BB3349" i="9"/>
  <c r="O3348" i="17" s="1"/>
  <c r="AW3345" i="9"/>
  <c r="BA3345" i="9"/>
  <c r="N3344" i="17" s="1"/>
  <c r="AV3345" i="9"/>
  <c r="AZ3345" i="9"/>
  <c r="AY3345" i="9"/>
  <c r="BC3345" i="9"/>
  <c r="AX3345" i="9"/>
  <c r="M3344" i="17" s="1"/>
  <c r="BB3345" i="9"/>
  <c r="O3344" i="17" s="1"/>
  <c r="AW3341" i="9"/>
  <c r="BA3341" i="9"/>
  <c r="N3340" i="17" s="1"/>
  <c r="AV3341" i="9"/>
  <c r="AZ3341" i="9"/>
  <c r="AY3341" i="9"/>
  <c r="BC3341" i="9"/>
  <c r="AX3341" i="9"/>
  <c r="M3340" i="17" s="1"/>
  <c r="BB3341" i="9"/>
  <c r="O3340" i="17" s="1"/>
  <c r="AW3337" i="9"/>
  <c r="BA3337" i="9"/>
  <c r="N3336" i="17" s="1"/>
  <c r="AV3337" i="9"/>
  <c r="AZ3337" i="9"/>
  <c r="AY3337" i="9"/>
  <c r="BC3337" i="9"/>
  <c r="AX3337" i="9"/>
  <c r="M3336" i="17" s="1"/>
  <c r="BB3337" i="9"/>
  <c r="O3336" i="17" s="1"/>
  <c r="AW3333" i="9"/>
  <c r="BA3333" i="9"/>
  <c r="N3332" i="17" s="1"/>
  <c r="AV3333" i="9"/>
  <c r="AZ3333" i="9"/>
  <c r="AY3333" i="9"/>
  <c r="BC3333" i="9"/>
  <c r="AX3333" i="9"/>
  <c r="M3332" i="17" s="1"/>
  <c r="BB3333" i="9"/>
  <c r="O3332" i="17" s="1"/>
  <c r="AW3329" i="9"/>
  <c r="BA3329" i="9"/>
  <c r="N3328" i="17" s="1"/>
  <c r="AV3329" i="9"/>
  <c r="AZ3329" i="9"/>
  <c r="AY3329" i="9"/>
  <c r="BC3329" i="9"/>
  <c r="AX3329" i="9"/>
  <c r="M3328" i="17" s="1"/>
  <c r="BB3329" i="9"/>
  <c r="O3328" i="17" s="1"/>
  <c r="AW3325" i="9"/>
  <c r="BA3325" i="9"/>
  <c r="N3324" i="17" s="1"/>
  <c r="AV3325" i="9"/>
  <c r="AZ3325" i="9"/>
  <c r="AY3325" i="9"/>
  <c r="BC3325" i="9"/>
  <c r="AX3325" i="9"/>
  <c r="M3324" i="17" s="1"/>
  <c r="BB3325" i="9"/>
  <c r="O3324" i="17" s="1"/>
  <c r="AW3321" i="9"/>
  <c r="BA3321" i="9"/>
  <c r="N3320" i="17" s="1"/>
  <c r="AV3321" i="9"/>
  <c r="AZ3321" i="9"/>
  <c r="AY3321" i="9"/>
  <c r="BC3321" i="9"/>
  <c r="AX3321" i="9"/>
  <c r="M3320" i="17" s="1"/>
  <c r="BB3321" i="9"/>
  <c r="O3320" i="17" s="1"/>
  <c r="AW3317" i="9"/>
  <c r="BA3317" i="9"/>
  <c r="N3316" i="17" s="1"/>
  <c r="AV3317" i="9"/>
  <c r="AZ3317" i="9"/>
  <c r="AY3317" i="9"/>
  <c r="BC3317" i="9"/>
  <c r="AX3317" i="9"/>
  <c r="M3316" i="17" s="1"/>
  <c r="BB3317" i="9"/>
  <c r="O3316" i="17" s="1"/>
  <c r="AW3313" i="9"/>
  <c r="BA3313" i="9"/>
  <c r="N3312" i="17" s="1"/>
  <c r="AV3313" i="9"/>
  <c r="AZ3313" i="9"/>
  <c r="AY3313" i="9"/>
  <c r="BC3313" i="9"/>
  <c r="AX3313" i="9"/>
  <c r="M3312" i="17" s="1"/>
  <c r="BB3313" i="9"/>
  <c r="O3312" i="17" s="1"/>
  <c r="AW3309" i="9"/>
  <c r="BA3309" i="9"/>
  <c r="N3308" i="17" s="1"/>
  <c r="AV3309" i="9"/>
  <c r="AZ3309" i="9"/>
  <c r="AY3309" i="9"/>
  <c r="BC3309" i="9"/>
  <c r="AX3309" i="9"/>
  <c r="M3308" i="17" s="1"/>
  <c r="BB3309" i="9"/>
  <c r="O3308" i="17" s="1"/>
  <c r="AW3305" i="9"/>
  <c r="BA3305" i="9"/>
  <c r="N3304" i="17" s="1"/>
  <c r="AV3305" i="9"/>
  <c r="AZ3305" i="9"/>
  <c r="AY3305" i="9"/>
  <c r="BC3305" i="9"/>
  <c r="AX3305" i="9"/>
  <c r="M3304" i="17" s="1"/>
  <c r="BB3305" i="9"/>
  <c r="O3304" i="17" s="1"/>
  <c r="AW3301" i="9"/>
  <c r="BA3301" i="9"/>
  <c r="N3300" i="17" s="1"/>
  <c r="AV3301" i="9"/>
  <c r="AZ3301" i="9"/>
  <c r="AY3301" i="9"/>
  <c r="BC3301" i="9"/>
  <c r="AX3301" i="9"/>
  <c r="M3300" i="17" s="1"/>
  <c r="BB3301" i="9"/>
  <c r="O3300" i="17" s="1"/>
  <c r="AW3297" i="9"/>
  <c r="BA3297" i="9"/>
  <c r="N3296" i="17" s="1"/>
  <c r="AV3297" i="9"/>
  <c r="AZ3297" i="9"/>
  <c r="AY3297" i="9"/>
  <c r="BC3297" i="9"/>
  <c r="AX3297" i="9"/>
  <c r="M3296" i="17" s="1"/>
  <c r="BB3297" i="9"/>
  <c r="O3296" i="17" s="1"/>
  <c r="AW3293" i="9"/>
  <c r="BA3293" i="9"/>
  <c r="N3292" i="17" s="1"/>
  <c r="AV3293" i="9"/>
  <c r="AZ3293" i="9"/>
  <c r="AY3293" i="9"/>
  <c r="BC3293" i="9"/>
  <c r="AX3293" i="9"/>
  <c r="M3292" i="17" s="1"/>
  <c r="BB3293" i="9"/>
  <c r="O3292" i="17" s="1"/>
  <c r="AW3289" i="9"/>
  <c r="BA3289" i="9"/>
  <c r="N3288" i="17" s="1"/>
  <c r="AV3289" i="9"/>
  <c r="AZ3289" i="9"/>
  <c r="AY3289" i="9"/>
  <c r="BC3289" i="9"/>
  <c r="AX3289" i="9"/>
  <c r="M3288" i="17" s="1"/>
  <c r="BB3289" i="9"/>
  <c r="O3288" i="17" s="1"/>
  <c r="AW3285" i="9"/>
  <c r="BA3285" i="9"/>
  <c r="N3284" i="17" s="1"/>
  <c r="AV3285" i="9"/>
  <c r="AZ3285" i="9"/>
  <c r="AY3285" i="9"/>
  <c r="BC3285" i="9"/>
  <c r="AX3285" i="9"/>
  <c r="M3284" i="17" s="1"/>
  <c r="BB3285" i="9"/>
  <c r="O3284" i="17" s="1"/>
  <c r="AW3281" i="9"/>
  <c r="BA3281" i="9"/>
  <c r="N3280" i="17" s="1"/>
  <c r="AV3281" i="9"/>
  <c r="AZ3281" i="9"/>
  <c r="AY3281" i="9"/>
  <c r="BC3281" i="9"/>
  <c r="AX3281" i="9"/>
  <c r="M3280" i="17" s="1"/>
  <c r="BB3281" i="9"/>
  <c r="O3280" i="17" s="1"/>
  <c r="AW3276" i="9"/>
  <c r="BA3276" i="9"/>
  <c r="N3275" i="17" s="1"/>
  <c r="AV3276" i="9"/>
  <c r="AZ3276" i="9"/>
  <c r="AY3276" i="9"/>
  <c r="BC3276" i="9"/>
  <c r="AX3276" i="9"/>
  <c r="M3275" i="17" s="1"/>
  <c r="BB3276" i="9"/>
  <c r="O3275" i="17" s="1"/>
  <c r="AW3272" i="9"/>
  <c r="BA3272" i="9"/>
  <c r="N3271" i="17" s="1"/>
  <c r="AV3272" i="9"/>
  <c r="AZ3272" i="9"/>
  <c r="AY3272" i="9"/>
  <c r="BC3272" i="9"/>
  <c r="AX3272" i="9"/>
  <c r="M3271" i="17" s="1"/>
  <c r="BB3272" i="9"/>
  <c r="O3271" i="17" s="1"/>
  <c r="AW3268" i="9"/>
  <c r="BA3268" i="9"/>
  <c r="N3267" i="17" s="1"/>
  <c r="AV3268" i="9"/>
  <c r="AZ3268" i="9"/>
  <c r="AY3268" i="9"/>
  <c r="BC3268" i="9"/>
  <c r="AX3268" i="9"/>
  <c r="M3267" i="17" s="1"/>
  <c r="BB3268" i="9"/>
  <c r="O3267" i="17" s="1"/>
  <c r="AW3264" i="9"/>
  <c r="BA3264" i="9"/>
  <c r="N3263" i="17" s="1"/>
  <c r="AV3264" i="9"/>
  <c r="AZ3264" i="9"/>
  <c r="AY3264" i="9"/>
  <c r="BC3264" i="9"/>
  <c r="AX3264" i="9"/>
  <c r="M3263" i="17" s="1"/>
  <c r="BB3264" i="9"/>
  <c r="O3263" i="17" s="1"/>
  <c r="AW3260" i="9"/>
  <c r="BA3260" i="9"/>
  <c r="N3259" i="17" s="1"/>
  <c r="AV3260" i="9"/>
  <c r="AZ3260" i="9"/>
  <c r="AY3260" i="9"/>
  <c r="BC3260" i="9"/>
  <c r="AX3260" i="9"/>
  <c r="M3259" i="17" s="1"/>
  <c r="BB3260" i="9"/>
  <c r="O3259" i="17" s="1"/>
  <c r="AW3256" i="9"/>
  <c r="BA3256" i="9"/>
  <c r="N3255" i="17" s="1"/>
  <c r="AV3256" i="9"/>
  <c r="AZ3256" i="9"/>
  <c r="AY3256" i="9"/>
  <c r="BC3256" i="9"/>
  <c r="AX3256" i="9"/>
  <c r="M3255" i="17" s="1"/>
  <c r="BB3256" i="9"/>
  <c r="O3255" i="17" s="1"/>
  <c r="AW3252" i="9"/>
  <c r="BA3252" i="9"/>
  <c r="N3251" i="17" s="1"/>
  <c r="AV3252" i="9"/>
  <c r="AZ3252" i="9"/>
  <c r="AY3252" i="9"/>
  <c r="BC3252" i="9"/>
  <c r="AX3252" i="9"/>
  <c r="M3251" i="17" s="1"/>
  <c r="BB3252" i="9"/>
  <c r="O3251" i="17" s="1"/>
  <c r="AW3248" i="9"/>
  <c r="BA3248" i="9"/>
  <c r="N3247" i="17" s="1"/>
  <c r="AV3248" i="9"/>
  <c r="AZ3248" i="9"/>
  <c r="AY3248" i="9"/>
  <c r="BC3248" i="9"/>
  <c r="AX3248" i="9"/>
  <c r="M3247" i="17" s="1"/>
  <c r="BB3248" i="9"/>
  <c r="O3247" i="17" s="1"/>
  <c r="AW3244" i="9"/>
  <c r="BA3244" i="9"/>
  <c r="N3243" i="17" s="1"/>
  <c r="AV3244" i="9"/>
  <c r="AZ3244" i="9"/>
  <c r="AY3244" i="9"/>
  <c r="BC3244" i="9"/>
  <c r="AX3244" i="9"/>
  <c r="M3243" i="17" s="1"/>
  <c r="BB3244" i="9"/>
  <c r="O3243" i="17" s="1"/>
  <c r="AW3240" i="9"/>
  <c r="BA3240" i="9"/>
  <c r="N3239" i="17" s="1"/>
  <c r="AV3240" i="9"/>
  <c r="AZ3240" i="9"/>
  <c r="AY3240" i="9"/>
  <c r="BC3240" i="9"/>
  <c r="AX3240" i="9"/>
  <c r="M3239" i="17" s="1"/>
  <c r="BB3240" i="9"/>
  <c r="O3239" i="17" s="1"/>
  <c r="AW3236" i="9"/>
  <c r="BA3236" i="9"/>
  <c r="N3235" i="17" s="1"/>
  <c r="AV3236" i="9"/>
  <c r="AZ3236" i="9"/>
  <c r="AY3236" i="9"/>
  <c r="BC3236" i="9"/>
  <c r="AX3236" i="9"/>
  <c r="M3235" i="17" s="1"/>
  <c r="BB3236" i="9"/>
  <c r="O3235" i="17" s="1"/>
  <c r="AW3232" i="9"/>
  <c r="BA3232" i="9"/>
  <c r="N3231" i="17" s="1"/>
  <c r="AV3232" i="9"/>
  <c r="AZ3232" i="9"/>
  <c r="AY3232" i="9"/>
  <c r="BC3232" i="9"/>
  <c r="AX3232" i="9"/>
  <c r="M3231" i="17" s="1"/>
  <c r="BB3232" i="9"/>
  <c r="O3231" i="17" s="1"/>
  <c r="AW3228" i="9"/>
  <c r="BA3228" i="9"/>
  <c r="N3227" i="17" s="1"/>
  <c r="AV3228" i="9"/>
  <c r="AZ3228" i="9"/>
  <c r="AY3228" i="9"/>
  <c r="BC3228" i="9"/>
  <c r="AX3228" i="9"/>
  <c r="M3227" i="17" s="1"/>
  <c r="BB3228" i="9"/>
  <c r="O3227" i="17" s="1"/>
  <c r="AW3224" i="9"/>
  <c r="BA3224" i="9"/>
  <c r="N3223" i="17" s="1"/>
  <c r="AV3224" i="9"/>
  <c r="AZ3224" i="9"/>
  <c r="AY3224" i="9"/>
  <c r="BC3224" i="9"/>
  <c r="AX3224" i="9"/>
  <c r="M3223" i="17" s="1"/>
  <c r="BB3224" i="9"/>
  <c r="O3223" i="17" s="1"/>
  <c r="AW3220" i="9"/>
  <c r="BA3220" i="9"/>
  <c r="N3219" i="17" s="1"/>
  <c r="AV3220" i="9"/>
  <c r="AZ3220" i="9"/>
  <c r="AY3220" i="9"/>
  <c r="BC3220" i="9"/>
  <c r="AX3220" i="9"/>
  <c r="M3219" i="17" s="1"/>
  <c r="BB3220" i="9"/>
  <c r="O3219" i="17" s="1"/>
  <c r="AW3216" i="9"/>
  <c r="BA3216" i="9"/>
  <c r="N3215" i="17" s="1"/>
  <c r="AV3216" i="9"/>
  <c r="AZ3216" i="9"/>
  <c r="AY3216" i="9"/>
  <c r="BC3216" i="9"/>
  <c r="AX3216" i="9"/>
  <c r="M3215" i="17" s="1"/>
  <c r="BB3216" i="9"/>
  <c r="O3215" i="17" s="1"/>
  <c r="AW3212" i="9"/>
  <c r="BA3212" i="9"/>
  <c r="N3211" i="17" s="1"/>
  <c r="AV3212" i="9"/>
  <c r="AZ3212" i="9"/>
  <c r="AY3212" i="9"/>
  <c r="BC3212" i="9"/>
  <c r="AX3212" i="9"/>
  <c r="M3211" i="17" s="1"/>
  <c r="BB3212" i="9"/>
  <c r="O3211" i="17" s="1"/>
  <c r="AW3208" i="9"/>
  <c r="BA3208" i="9"/>
  <c r="N3207" i="17" s="1"/>
  <c r="AV3208" i="9"/>
  <c r="AZ3208" i="9"/>
  <c r="AY3208" i="9"/>
  <c r="BC3208" i="9"/>
  <c r="AX3208" i="9"/>
  <c r="M3207" i="17" s="1"/>
  <c r="BB3208" i="9"/>
  <c r="O3207" i="17" s="1"/>
  <c r="AW3204" i="9"/>
  <c r="BA3204" i="9"/>
  <c r="N3203" i="17" s="1"/>
  <c r="AV3204" i="9"/>
  <c r="AZ3204" i="9"/>
  <c r="AY3204" i="9"/>
  <c r="BC3204" i="9"/>
  <c r="AX3204" i="9"/>
  <c r="M3203" i="17" s="1"/>
  <c r="BB3204" i="9"/>
  <c r="O3203" i="17" s="1"/>
  <c r="AW3200" i="9"/>
  <c r="BA3200" i="9"/>
  <c r="N3199" i="17" s="1"/>
  <c r="AV3200" i="9"/>
  <c r="AZ3200" i="9"/>
  <c r="AY3200" i="9"/>
  <c r="BC3200" i="9"/>
  <c r="AX3200" i="9"/>
  <c r="M3199" i="17" s="1"/>
  <c r="BB3200" i="9"/>
  <c r="O3199" i="17" s="1"/>
  <c r="AW3196" i="9"/>
  <c r="BA3196" i="9"/>
  <c r="N3195" i="17" s="1"/>
  <c r="AV3196" i="9"/>
  <c r="AZ3196" i="9"/>
  <c r="AY3196" i="9"/>
  <c r="BC3196" i="9"/>
  <c r="AX3196" i="9"/>
  <c r="M3195" i="17" s="1"/>
  <c r="BB3196" i="9"/>
  <c r="O3195" i="17" s="1"/>
  <c r="AW3192" i="9"/>
  <c r="BA3192" i="9"/>
  <c r="N3191" i="17" s="1"/>
  <c r="AV3192" i="9"/>
  <c r="AZ3192" i="9"/>
  <c r="AY3192" i="9"/>
  <c r="BC3192" i="9"/>
  <c r="AX3192" i="9"/>
  <c r="M3191" i="17" s="1"/>
  <c r="BB3192" i="9"/>
  <c r="O3191" i="17" s="1"/>
  <c r="AW3188" i="9"/>
  <c r="BA3188" i="9"/>
  <c r="N3187" i="17" s="1"/>
  <c r="AV3188" i="9"/>
  <c r="AZ3188" i="9"/>
  <c r="AY3188" i="9"/>
  <c r="BC3188" i="9"/>
  <c r="AX3188" i="9"/>
  <c r="M3187" i="17" s="1"/>
  <c r="BB3188" i="9"/>
  <c r="O3187" i="17" s="1"/>
  <c r="AW3184" i="9"/>
  <c r="BA3184" i="9"/>
  <c r="N3183" i="17" s="1"/>
  <c r="AV3184" i="9"/>
  <c r="AZ3184" i="9"/>
  <c r="AY3184" i="9"/>
  <c r="BC3184" i="9"/>
  <c r="AX3184" i="9"/>
  <c r="M3183" i="17" s="1"/>
  <c r="BB3184" i="9"/>
  <c r="O3183" i="17" s="1"/>
  <c r="AW3180" i="9"/>
  <c r="BA3180" i="9"/>
  <c r="N3179" i="17" s="1"/>
  <c r="AV3180" i="9"/>
  <c r="AZ3180" i="9"/>
  <c r="AY3180" i="9"/>
  <c r="BC3180" i="9"/>
  <c r="AX3180" i="9"/>
  <c r="M3179" i="17" s="1"/>
  <c r="BB3180" i="9"/>
  <c r="O3179" i="17" s="1"/>
  <c r="AW3175" i="9"/>
  <c r="BA3175" i="9"/>
  <c r="N3174" i="17" s="1"/>
  <c r="AV3175" i="9"/>
  <c r="AZ3175" i="9"/>
  <c r="AY3175" i="9"/>
  <c r="BC3175" i="9"/>
  <c r="AX3175" i="9"/>
  <c r="M3174" i="17" s="1"/>
  <c r="BB3175" i="9"/>
  <c r="O3174" i="17" s="1"/>
  <c r="AW3171" i="9"/>
  <c r="BA3171" i="9"/>
  <c r="N3170" i="17" s="1"/>
  <c r="AV3171" i="9"/>
  <c r="AZ3171" i="9"/>
  <c r="AY3171" i="9"/>
  <c r="BC3171" i="9"/>
  <c r="AX3171" i="9"/>
  <c r="M3170" i="17" s="1"/>
  <c r="BB3171" i="9"/>
  <c r="O3170" i="17" s="1"/>
  <c r="AW3167" i="9"/>
  <c r="BA3167" i="9"/>
  <c r="N3166" i="17" s="1"/>
  <c r="AV3167" i="9"/>
  <c r="AZ3167" i="9"/>
  <c r="AY3167" i="9"/>
  <c r="BC3167" i="9"/>
  <c r="AX3167" i="9"/>
  <c r="M3166" i="17" s="1"/>
  <c r="BB3167" i="9"/>
  <c r="O3166" i="17" s="1"/>
  <c r="AW3163" i="9"/>
  <c r="BA3163" i="9"/>
  <c r="N3162" i="17" s="1"/>
  <c r="AV3163" i="9"/>
  <c r="AZ3163" i="9"/>
  <c r="AY3163" i="9"/>
  <c r="BC3163" i="9"/>
  <c r="AX3163" i="9"/>
  <c r="M3162" i="17" s="1"/>
  <c r="BB3163" i="9"/>
  <c r="O3162" i="17" s="1"/>
  <c r="AW3159" i="9"/>
  <c r="BA3159" i="9"/>
  <c r="N3158" i="17" s="1"/>
  <c r="AV3159" i="9"/>
  <c r="AZ3159" i="9"/>
  <c r="AY3159" i="9"/>
  <c r="BC3159" i="9"/>
  <c r="AX3159" i="9"/>
  <c r="M3158" i="17" s="1"/>
  <c r="BB3159" i="9"/>
  <c r="O3158" i="17" s="1"/>
  <c r="AW3155" i="9"/>
  <c r="BA3155" i="9"/>
  <c r="N3154" i="17" s="1"/>
  <c r="AV3155" i="9"/>
  <c r="AZ3155" i="9"/>
  <c r="AY3155" i="9"/>
  <c r="BC3155" i="9"/>
  <c r="AX3155" i="9"/>
  <c r="M3154" i="17" s="1"/>
  <c r="BB3155" i="9"/>
  <c r="O3154" i="17" s="1"/>
  <c r="AW3151" i="9"/>
  <c r="BA3151" i="9"/>
  <c r="N3150" i="17" s="1"/>
  <c r="AV3151" i="9"/>
  <c r="AZ3151" i="9"/>
  <c r="AY3151" i="9"/>
  <c r="BC3151" i="9"/>
  <c r="AX3151" i="9"/>
  <c r="M3150" i="17" s="1"/>
  <c r="BB3151" i="9"/>
  <c r="O3150" i="17" s="1"/>
  <c r="AW3147" i="9"/>
  <c r="BA3147" i="9"/>
  <c r="N3146" i="17" s="1"/>
  <c r="AV3147" i="9"/>
  <c r="AZ3147" i="9"/>
  <c r="AY3147" i="9"/>
  <c r="BC3147" i="9"/>
  <c r="AX3147" i="9"/>
  <c r="M3146" i="17" s="1"/>
  <c r="BB3147" i="9"/>
  <c r="O3146" i="17" s="1"/>
  <c r="AW3143" i="9"/>
  <c r="BA3143" i="9"/>
  <c r="N3142" i="17" s="1"/>
  <c r="AV3143" i="9"/>
  <c r="AZ3143" i="9"/>
  <c r="AY3143" i="9"/>
  <c r="BC3143" i="9"/>
  <c r="AX3143" i="9"/>
  <c r="M3142" i="17" s="1"/>
  <c r="BB3143" i="9"/>
  <c r="O3142" i="17" s="1"/>
  <c r="AW3139" i="9"/>
  <c r="BA3139" i="9"/>
  <c r="N3138" i="17" s="1"/>
  <c r="AV3139" i="9"/>
  <c r="AZ3139" i="9"/>
  <c r="AY3139" i="9"/>
  <c r="BC3139" i="9"/>
  <c r="AX3139" i="9"/>
  <c r="M3138" i="17" s="1"/>
  <c r="BB3139" i="9"/>
  <c r="O3138" i="17" s="1"/>
  <c r="AW3135" i="9"/>
  <c r="BA3135" i="9"/>
  <c r="N3134" i="17" s="1"/>
  <c r="AV3135" i="9"/>
  <c r="AZ3135" i="9"/>
  <c r="AY3135" i="9"/>
  <c r="BC3135" i="9"/>
  <c r="AX3135" i="9"/>
  <c r="M3134" i="17" s="1"/>
  <c r="BB3135" i="9"/>
  <c r="O3134" i="17" s="1"/>
  <c r="AW3131" i="9"/>
  <c r="BA3131" i="9"/>
  <c r="N3130" i="17" s="1"/>
  <c r="AV3131" i="9"/>
  <c r="AZ3131" i="9"/>
  <c r="AY3131" i="9"/>
  <c r="BC3131" i="9"/>
  <c r="AX3131" i="9"/>
  <c r="M3130" i="17" s="1"/>
  <c r="BB3131" i="9"/>
  <c r="O3130" i="17" s="1"/>
  <c r="AW3127" i="9"/>
  <c r="BA3127" i="9"/>
  <c r="N3126" i="17" s="1"/>
  <c r="AV3127" i="9"/>
  <c r="AZ3127" i="9"/>
  <c r="AY3127" i="9"/>
  <c r="BC3127" i="9"/>
  <c r="AX3127" i="9"/>
  <c r="M3126" i="17" s="1"/>
  <c r="BB3127" i="9"/>
  <c r="O3126" i="17" s="1"/>
  <c r="AW3123" i="9"/>
  <c r="BA3123" i="9"/>
  <c r="N3122" i="17" s="1"/>
  <c r="AV3123" i="9"/>
  <c r="AZ3123" i="9"/>
  <c r="AY3123" i="9"/>
  <c r="BC3123" i="9"/>
  <c r="AX3123" i="9"/>
  <c r="M3122" i="17" s="1"/>
  <c r="BB3123" i="9"/>
  <c r="O3122" i="17" s="1"/>
  <c r="AW3119" i="9"/>
  <c r="BA3119" i="9"/>
  <c r="N3118" i="17" s="1"/>
  <c r="AV3119" i="9"/>
  <c r="AZ3119" i="9"/>
  <c r="AY3119" i="9"/>
  <c r="BC3119" i="9"/>
  <c r="AX3119" i="9"/>
  <c r="M3118" i="17" s="1"/>
  <c r="BB3119" i="9"/>
  <c r="O3118" i="17" s="1"/>
  <c r="AW3115" i="9"/>
  <c r="BA3115" i="9"/>
  <c r="N3114" i="17" s="1"/>
  <c r="AV3115" i="9"/>
  <c r="AZ3115" i="9"/>
  <c r="AY3115" i="9"/>
  <c r="BC3115" i="9"/>
  <c r="AX3115" i="9"/>
  <c r="M3114" i="17" s="1"/>
  <c r="BB3115" i="9"/>
  <c r="O3114" i="17" s="1"/>
  <c r="AW3111" i="9"/>
  <c r="BA3111" i="9"/>
  <c r="N3110" i="17" s="1"/>
  <c r="AV3111" i="9"/>
  <c r="AZ3111" i="9"/>
  <c r="AY3111" i="9"/>
  <c r="BC3111" i="9"/>
  <c r="AX3111" i="9"/>
  <c r="M3110" i="17" s="1"/>
  <c r="BB3111" i="9"/>
  <c r="O3110" i="17" s="1"/>
  <c r="AW3107" i="9"/>
  <c r="BA3107" i="9"/>
  <c r="N3106" i="17" s="1"/>
  <c r="AV3107" i="9"/>
  <c r="AZ3107" i="9"/>
  <c r="AY3107" i="9"/>
  <c r="BC3107" i="9"/>
  <c r="AX3107" i="9"/>
  <c r="M3106" i="17" s="1"/>
  <c r="BB3107" i="9"/>
  <c r="O3106" i="17" s="1"/>
  <c r="AW3103" i="9"/>
  <c r="BA3103" i="9"/>
  <c r="N3102" i="17" s="1"/>
  <c r="AV3103" i="9"/>
  <c r="AZ3103" i="9"/>
  <c r="AY3103" i="9"/>
  <c r="BC3103" i="9"/>
  <c r="AX3103" i="9"/>
  <c r="M3102" i="17" s="1"/>
  <c r="BB3103" i="9"/>
  <c r="O3102" i="17" s="1"/>
  <c r="AW3099" i="9"/>
  <c r="BA3099" i="9"/>
  <c r="N3098" i="17" s="1"/>
  <c r="AV3099" i="9"/>
  <c r="AZ3099" i="9"/>
  <c r="AY3099" i="9"/>
  <c r="BC3099" i="9"/>
  <c r="AX3099" i="9"/>
  <c r="M3098" i="17" s="1"/>
  <c r="BB3099" i="9"/>
  <c r="O3098" i="17" s="1"/>
  <c r="AW3095" i="9"/>
  <c r="BA3095" i="9"/>
  <c r="N3094" i="17" s="1"/>
  <c r="AV3095" i="9"/>
  <c r="AZ3095" i="9"/>
  <c r="AY3095" i="9"/>
  <c r="BC3095" i="9"/>
  <c r="AX3095" i="9"/>
  <c r="M3094" i="17" s="1"/>
  <c r="BB3095" i="9"/>
  <c r="O3094" i="17" s="1"/>
  <c r="AW3091" i="9"/>
  <c r="BA3091" i="9"/>
  <c r="N3090" i="17" s="1"/>
  <c r="AV3091" i="9"/>
  <c r="AZ3091" i="9"/>
  <c r="AY3091" i="9"/>
  <c r="BC3091" i="9"/>
  <c r="AX3091" i="9"/>
  <c r="M3090" i="17" s="1"/>
  <c r="BB3091" i="9"/>
  <c r="O3090" i="17" s="1"/>
  <c r="AW3087" i="9"/>
  <c r="BA3087" i="9"/>
  <c r="N3086" i="17" s="1"/>
  <c r="AV3087" i="9"/>
  <c r="AZ3087" i="9"/>
  <c r="AY3087" i="9"/>
  <c r="BC3087" i="9"/>
  <c r="AX3087" i="9"/>
  <c r="M3086" i="17" s="1"/>
  <c r="BB3087" i="9"/>
  <c r="O3086" i="17" s="1"/>
  <c r="AW3083" i="9"/>
  <c r="BA3083" i="9"/>
  <c r="N3082" i="17" s="1"/>
  <c r="AV3083" i="9"/>
  <c r="AZ3083" i="9"/>
  <c r="AY3083" i="9"/>
  <c r="BC3083" i="9"/>
  <c r="AX3083" i="9"/>
  <c r="M3082" i="17" s="1"/>
  <c r="BB3083" i="9"/>
  <c r="O3082" i="17" s="1"/>
  <c r="AW3079" i="9"/>
  <c r="BA3079" i="9"/>
  <c r="N3078" i="17" s="1"/>
  <c r="AV3079" i="9"/>
  <c r="AZ3079" i="9"/>
  <c r="AY3079" i="9"/>
  <c r="BC3079" i="9"/>
  <c r="AX3079" i="9"/>
  <c r="M3078" i="17" s="1"/>
  <c r="BB3079" i="9"/>
  <c r="O3078" i="17" s="1"/>
  <c r="AW3074" i="9"/>
  <c r="BA3074" i="9"/>
  <c r="N3073" i="17" s="1"/>
  <c r="AV3074" i="9"/>
  <c r="AZ3074" i="9"/>
  <c r="AY3074" i="9"/>
  <c r="BC3074" i="9"/>
  <c r="AX3074" i="9"/>
  <c r="M3073" i="17" s="1"/>
  <c r="BB3074" i="9"/>
  <c r="O3073" i="17" s="1"/>
  <c r="AW3070" i="9"/>
  <c r="BA3070" i="9"/>
  <c r="N3069" i="17" s="1"/>
  <c r="AV3070" i="9"/>
  <c r="AZ3070" i="9"/>
  <c r="AY3070" i="9"/>
  <c r="BC3070" i="9"/>
  <c r="AX3070" i="9"/>
  <c r="M3069" i="17" s="1"/>
  <c r="BB3070" i="9"/>
  <c r="O3069" i="17" s="1"/>
  <c r="AW3066" i="9"/>
  <c r="BA3066" i="9"/>
  <c r="N3065" i="17" s="1"/>
  <c r="AV3066" i="9"/>
  <c r="AZ3066" i="9"/>
  <c r="AY3066" i="9"/>
  <c r="BC3066" i="9"/>
  <c r="AX3066" i="9"/>
  <c r="M3065" i="17" s="1"/>
  <c r="BB3066" i="9"/>
  <c r="O3065" i="17" s="1"/>
  <c r="AW3062" i="9"/>
  <c r="BA3062" i="9"/>
  <c r="N3061" i="17" s="1"/>
  <c r="AV3062" i="9"/>
  <c r="AZ3062" i="9"/>
  <c r="AY3062" i="9"/>
  <c r="BC3062" i="9"/>
  <c r="AX3062" i="9"/>
  <c r="M3061" i="17" s="1"/>
  <c r="BB3062" i="9"/>
  <c r="O3061" i="17" s="1"/>
  <c r="AW3058" i="9"/>
  <c r="BA3058" i="9"/>
  <c r="N3057" i="17" s="1"/>
  <c r="AV3058" i="9"/>
  <c r="AZ3058" i="9"/>
  <c r="AY3058" i="9"/>
  <c r="BC3058" i="9"/>
  <c r="AX3058" i="9"/>
  <c r="M3057" i="17" s="1"/>
  <c r="BB3058" i="9"/>
  <c r="O3057" i="17" s="1"/>
  <c r="AW3054" i="9"/>
  <c r="BA3054" i="9"/>
  <c r="N3053" i="17" s="1"/>
  <c r="AV3054" i="9"/>
  <c r="AZ3054" i="9"/>
  <c r="AY3054" i="9"/>
  <c r="BC3054" i="9"/>
  <c r="AX3054" i="9"/>
  <c r="M3053" i="17" s="1"/>
  <c r="BB3054" i="9"/>
  <c r="O3053" i="17" s="1"/>
  <c r="AW3050" i="9"/>
  <c r="BA3050" i="9"/>
  <c r="N3049" i="17" s="1"/>
  <c r="AV3050" i="9"/>
  <c r="AZ3050" i="9"/>
  <c r="AY3050" i="9"/>
  <c r="BC3050" i="9"/>
  <c r="AX3050" i="9"/>
  <c r="M3049" i="17" s="1"/>
  <c r="BB3050" i="9"/>
  <c r="O3049" i="17" s="1"/>
  <c r="AW3046" i="9"/>
  <c r="BA3046" i="9"/>
  <c r="N3045" i="17" s="1"/>
  <c r="AV3046" i="9"/>
  <c r="AZ3046" i="9"/>
  <c r="AY3046" i="9"/>
  <c r="BC3046" i="9"/>
  <c r="AX3046" i="9"/>
  <c r="M3045" i="17" s="1"/>
  <c r="BB3046" i="9"/>
  <c r="O3045" i="17" s="1"/>
  <c r="AW3042" i="9"/>
  <c r="BA3042" i="9"/>
  <c r="N3041" i="17" s="1"/>
  <c r="AV3042" i="9"/>
  <c r="AZ3042" i="9"/>
  <c r="AY3042" i="9"/>
  <c r="BC3042" i="9"/>
  <c r="AX3042" i="9"/>
  <c r="M3041" i="17" s="1"/>
  <c r="BB3042" i="9"/>
  <c r="O3041" i="17" s="1"/>
  <c r="AW3038" i="9"/>
  <c r="BA3038" i="9"/>
  <c r="N3037" i="17" s="1"/>
  <c r="AV3038" i="9"/>
  <c r="AZ3038" i="9"/>
  <c r="AY3038" i="9"/>
  <c r="BC3038" i="9"/>
  <c r="AX3038" i="9"/>
  <c r="M3037" i="17" s="1"/>
  <c r="BB3038" i="9"/>
  <c r="O3037" i="17" s="1"/>
  <c r="AW3034" i="9"/>
  <c r="BA3034" i="9"/>
  <c r="N3033" i="17" s="1"/>
  <c r="AV3034" i="9"/>
  <c r="AZ3034" i="9"/>
  <c r="AY3034" i="9"/>
  <c r="BC3034" i="9"/>
  <c r="AX3034" i="9"/>
  <c r="M3033" i="17" s="1"/>
  <c r="BB3034" i="9"/>
  <c r="O3033" i="17" s="1"/>
  <c r="AW3030" i="9"/>
  <c r="BA3030" i="9"/>
  <c r="N3029" i="17" s="1"/>
  <c r="AV3030" i="9"/>
  <c r="AZ3030" i="9"/>
  <c r="AY3030" i="9"/>
  <c r="BC3030" i="9"/>
  <c r="AX3030" i="9"/>
  <c r="M3029" i="17" s="1"/>
  <c r="BB3030" i="9"/>
  <c r="O3029" i="17" s="1"/>
  <c r="AW3026" i="9"/>
  <c r="BA3026" i="9"/>
  <c r="N3025" i="17" s="1"/>
  <c r="AV3026" i="9"/>
  <c r="AZ3026" i="9"/>
  <c r="AY3026" i="9"/>
  <c r="BC3026" i="9"/>
  <c r="AX3026" i="9"/>
  <c r="M3025" i="17" s="1"/>
  <c r="BB3026" i="9"/>
  <c r="O3025" i="17" s="1"/>
  <c r="AW3022" i="9"/>
  <c r="BA3022" i="9"/>
  <c r="N3021" i="17" s="1"/>
  <c r="AV3022" i="9"/>
  <c r="AZ3022" i="9"/>
  <c r="AY3022" i="9"/>
  <c r="BC3022" i="9"/>
  <c r="AX3022" i="9"/>
  <c r="M3021" i="17" s="1"/>
  <c r="BB3022" i="9"/>
  <c r="O3021" i="17" s="1"/>
  <c r="AW3018" i="9"/>
  <c r="BA3018" i="9"/>
  <c r="N3017" i="17" s="1"/>
  <c r="AV3018" i="9"/>
  <c r="AZ3018" i="9"/>
  <c r="AY3018" i="9"/>
  <c r="BC3018" i="9"/>
  <c r="AX3018" i="9"/>
  <c r="M3017" i="17" s="1"/>
  <c r="BB3018" i="9"/>
  <c r="O3017" i="17" s="1"/>
  <c r="AW3014" i="9"/>
  <c r="BA3014" i="9"/>
  <c r="N3013" i="17" s="1"/>
  <c r="AV3014" i="9"/>
  <c r="AZ3014" i="9"/>
  <c r="AY3014" i="9"/>
  <c r="BC3014" i="9"/>
  <c r="AX3014" i="9"/>
  <c r="M3013" i="17" s="1"/>
  <c r="BB3014" i="9"/>
  <c r="O3013" i="17" s="1"/>
  <c r="AW3010" i="9"/>
  <c r="BA3010" i="9"/>
  <c r="N3009" i="17" s="1"/>
  <c r="AV3010" i="9"/>
  <c r="AZ3010" i="9"/>
  <c r="AY3010" i="9"/>
  <c r="BC3010" i="9"/>
  <c r="AX3010" i="9"/>
  <c r="M3009" i="17" s="1"/>
  <c r="BB3010" i="9"/>
  <c r="O3009" i="17" s="1"/>
  <c r="AW3006" i="9"/>
  <c r="BA3006" i="9"/>
  <c r="N3005" i="17" s="1"/>
  <c r="AV3006" i="9"/>
  <c r="AZ3006" i="9"/>
  <c r="AY3006" i="9"/>
  <c r="BC3006" i="9"/>
  <c r="AX3006" i="9"/>
  <c r="M3005" i="17" s="1"/>
  <c r="BB3006" i="9"/>
  <c r="O3005" i="17" s="1"/>
  <c r="AW3002" i="9"/>
  <c r="BA3002" i="9"/>
  <c r="N3001" i="17" s="1"/>
  <c r="AV3002" i="9"/>
  <c r="AZ3002" i="9"/>
  <c r="AY3002" i="9"/>
  <c r="BC3002" i="9"/>
  <c r="AX3002" i="9"/>
  <c r="M3001" i="17" s="1"/>
  <c r="BB3002" i="9"/>
  <c r="O3001" i="17" s="1"/>
  <c r="AW2998" i="9"/>
  <c r="BA2998" i="9"/>
  <c r="N2997" i="17" s="1"/>
  <c r="AV2998" i="9"/>
  <c r="AZ2998" i="9"/>
  <c r="AY2998" i="9"/>
  <c r="BC2998" i="9"/>
  <c r="AX2998" i="9"/>
  <c r="M2997" i="17" s="1"/>
  <c r="BB2998" i="9"/>
  <c r="O2997" i="17" s="1"/>
  <c r="AW2994" i="9"/>
  <c r="BA2994" i="9"/>
  <c r="N2993" i="17" s="1"/>
  <c r="AV2994" i="9"/>
  <c r="AZ2994" i="9"/>
  <c r="AY2994" i="9"/>
  <c r="BC2994" i="9"/>
  <c r="AX2994" i="9"/>
  <c r="M2993" i="17" s="1"/>
  <c r="BB2994" i="9"/>
  <c r="O2993" i="17" s="1"/>
  <c r="AW2990" i="9"/>
  <c r="BA2990" i="9"/>
  <c r="N2989" i="17" s="1"/>
  <c r="AV2990" i="9"/>
  <c r="AZ2990" i="9"/>
  <c r="AY2990" i="9"/>
  <c r="BC2990" i="9"/>
  <c r="AX2990" i="9"/>
  <c r="M2989" i="17" s="1"/>
  <c r="BB2990" i="9"/>
  <c r="O2989" i="17" s="1"/>
  <c r="AW2986" i="9"/>
  <c r="BA2986" i="9"/>
  <c r="N2985" i="17" s="1"/>
  <c r="AV2986" i="9"/>
  <c r="AZ2986" i="9"/>
  <c r="AY2986" i="9"/>
  <c r="BC2986" i="9"/>
  <c r="AX2986" i="9"/>
  <c r="M2985" i="17" s="1"/>
  <c r="BB2986" i="9"/>
  <c r="O2985" i="17" s="1"/>
  <c r="AW2982" i="9"/>
  <c r="BA2982" i="9"/>
  <c r="N2981" i="17" s="1"/>
  <c r="AV2982" i="9"/>
  <c r="AZ2982" i="9"/>
  <c r="AY2982" i="9"/>
  <c r="BC2982" i="9"/>
  <c r="AX2982" i="9"/>
  <c r="M2981" i="17" s="1"/>
  <c r="BB2982" i="9"/>
  <c r="O2981" i="17" s="1"/>
  <c r="AW2977" i="9"/>
  <c r="BA2977" i="9"/>
  <c r="N2976" i="17" s="1"/>
  <c r="AV2977" i="9"/>
  <c r="AZ2977" i="9"/>
  <c r="AY2977" i="9"/>
  <c r="BC2977" i="9"/>
  <c r="AX2977" i="9"/>
  <c r="M2976" i="17" s="1"/>
  <c r="BB2977" i="9"/>
  <c r="O2976" i="17" s="1"/>
  <c r="AW2973" i="9"/>
  <c r="BA2973" i="9"/>
  <c r="N2972" i="17" s="1"/>
  <c r="AV2973" i="9"/>
  <c r="AZ2973" i="9"/>
  <c r="AY2973" i="9"/>
  <c r="BC2973" i="9"/>
  <c r="AX2973" i="9"/>
  <c r="M2972" i="17" s="1"/>
  <c r="BB2973" i="9"/>
  <c r="O2972" i="17" s="1"/>
  <c r="AW2959" i="9"/>
  <c r="BA2959" i="9"/>
  <c r="N2958" i="17" s="1"/>
  <c r="AV2959" i="9"/>
  <c r="AZ2959" i="9"/>
  <c r="AY2959" i="9"/>
  <c r="BC2959" i="9"/>
  <c r="AX2959" i="9"/>
  <c r="M2958" i="17" s="1"/>
  <c r="BB2959" i="9"/>
  <c r="O2958" i="17" s="1"/>
  <c r="AW2955" i="9"/>
  <c r="BA2955" i="9"/>
  <c r="N2954" i="17" s="1"/>
  <c r="AV2955" i="9"/>
  <c r="AZ2955" i="9"/>
  <c r="AY2955" i="9"/>
  <c r="BC2955" i="9"/>
  <c r="AX2955" i="9"/>
  <c r="M2954" i="17" s="1"/>
  <c r="BB2955" i="9"/>
  <c r="O2954" i="17" s="1"/>
  <c r="AW2951" i="9"/>
  <c r="BA2951" i="9"/>
  <c r="N2950" i="17" s="1"/>
  <c r="AV2951" i="9"/>
  <c r="AZ2951" i="9"/>
  <c r="AY2951" i="9"/>
  <c r="BC2951" i="9"/>
  <c r="AX2951" i="9"/>
  <c r="M2950" i="17" s="1"/>
  <c r="BB2951" i="9"/>
  <c r="O2950" i="17" s="1"/>
  <c r="AW2947" i="9"/>
  <c r="BA2947" i="9"/>
  <c r="N2946" i="17" s="1"/>
  <c r="AV2947" i="9"/>
  <c r="AZ2947" i="9"/>
  <c r="AY2947" i="9"/>
  <c r="BC2947" i="9"/>
  <c r="AX2947" i="9"/>
  <c r="M2946" i="17" s="1"/>
  <c r="BB2947" i="9"/>
  <c r="O2946" i="17" s="1"/>
  <c r="AW2943" i="9"/>
  <c r="BA2943" i="9"/>
  <c r="N2942" i="17" s="1"/>
  <c r="AV2943" i="9"/>
  <c r="AZ2943" i="9"/>
  <c r="AY2943" i="9"/>
  <c r="BC2943" i="9"/>
  <c r="AX2943" i="9"/>
  <c r="M2942" i="17" s="1"/>
  <c r="BB2943" i="9"/>
  <c r="O2942" i="17" s="1"/>
  <c r="AW2939" i="9"/>
  <c r="BA2939" i="9"/>
  <c r="N2938" i="17" s="1"/>
  <c r="AV2939" i="9"/>
  <c r="AZ2939" i="9"/>
  <c r="AY2939" i="9"/>
  <c r="BC2939" i="9"/>
  <c r="AX2939" i="9"/>
  <c r="M2938" i="17" s="1"/>
  <c r="BB2939" i="9"/>
  <c r="O2938" i="17" s="1"/>
  <c r="AW2935" i="9"/>
  <c r="BA2935" i="9"/>
  <c r="N2934" i="17" s="1"/>
  <c r="AV2935" i="9"/>
  <c r="AZ2935" i="9"/>
  <c r="AY2935" i="9"/>
  <c r="BC2935" i="9"/>
  <c r="AX2935" i="9"/>
  <c r="M2934" i="17" s="1"/>
  <c r="BB2935" i="9"/>
  <c r="O2934" i="17" s="1"/>
  <c r="AW2931" i="9"/>
  <c r="BA2931" i="9"/>
  <c r="N2930" i="17" s="1"/>
  <c r="AV2931" i="9"/>
  <c r="AZ2931" i="9"/>
  <c r="AY2931" i="9"/>
  <c r="BC2931" i="9"/>
  <c r="AX2931" i="9"/>
  <c r="M2930" i="17" s="1"/>
  <c r="BB2931" i="9"/>
  <c r="O2930" i="17" s="1"/>
  <c r="AW2927" i="9"/>
  <c r="BA2927" i="9"/>
  <c r="N2926" i="17" s="1"/>
  <c r="AV2927" i="9"/>
  <c r="AZ2927" i="9"/>
  <c r="AY2927" i="9"/>
  <c r="BC2927" i="9"/>
  <c r="AX2927" i="9"/>
  <c r="M2926" i="17" s="1"/>
  <c r="BB2927" i="9"/>
  <c r="O2926" i="17" s="1"/>
  <c r="AW2923" i="9"/>
  <c r="BA2923" i="9"/>
  <c r="N2922" i="17" s="1"/>
  <c r="AV2923" i="9"/>
  <c r="AZ2923" i="9"/>
  <c r="AY2923" i="9"/>
  <c r="BC2923" i="9"/>
  <c r="AX2923" i="9"/>
  <c r="M2922" i="17" s="1"/>
  <c r="BB2923" i="9"/>
  <c r="O2922" i="17" s="1"/>
  <c r="AW2919" i="9"/>
  <c r="BA2919" i="9"/>
  <c r="N2918" i="17" s="1"/>
  <c r="AV2919" i="9"/>
  <c r="AZ2919" i="9"/>
  <c r="AY2919" i="9"/>
  <c r="BC2919" i="9"/>
  <c r="AX2919" i="9"/>
  <c r="M2918" i="17" s="1"/>
  <c r="BB2919" i="9"/>
  <c r="O2918" i="17" s="1"/>
  <c r="AW2915" i="9"/>
  <c r="BA2915" i="9"/>
  <c r="N2914" i="17" s="1"/>
  <c r="AV2915" i="9"/>
  <c r="AZ2915" i="9"/>
  <c r="AY2915" i="9"/>
  <c r="BC2915" i="9"/>
  <c r="AX2915" i="9"/>
  <c r="M2914" i="17" s="1"/>
  <c r="BB2915" i="9"/>
  <c r="O2914" i="17" s="1"/>
  <c r="AW2911" i="9"/>
  <c r="BA2911" i="9"/>
  <c r="N2910" i="17" s="1"/>
  <c r="AV2911" i="9"/>
  <c r="AZ2911" i="9"/>
  <c r="AY2911" i="9"/>
  <c r="BC2911" i="9"/>
  <c r="AX2911" i="9"/>
  <c r="M2910" i="17" s="1"/>
  <c r="BB2911" i="9"/>
  <c r="O2910" i="17" s="1"/>
  <c r="AW2907" i="9"/>
  <c r="BA2907" i="9"/>
  <c r="N2906" i="17" s="1"/>
  <c r="AV2907" i="9"/>
  <c r="AZ2907" i="9"/>
  <c r="AY2907" i="9"/>
  <c r="BC2907" i="9"/>
  <c r="AX2907" i="9"/>
  <c r="M2906" i="17" s="1"/>
  <c r="BB2907" i="9"/>
  <c r="O2906" i="17" s="1"/>
  <c r="AW2903" i="9"/>
  <c r="BA2903" i="9"/>
  <c r="N2902" i="17" s="1"/>
  <c r="AV2903" i="9"/>
  <c r="AZ2903" i="9"/>
  <c r="AY2903" i="9"/>
  <c r="BC2903" i="9"/>
  <c r="AX2903" i="9"/>
  <c r="M2902" i="17" s="1"/>
  <c r="BB2903" i="9"/>
  <c r="O2902" i="17" s="1"/>
  <c r="AW2899" i="9"/>
  <c r="BA2899" i="9"/>
  <c r="N2898" i="17" s="1"/>
  <c r="AV2899" i="9"/>
  <c r="AZ2899" i="9"/>
  <c r="AY2899" i="9"/>
  <c r="BC2899" i="9"/>
  <c r="AX2899" i="9"/>
  <c r="M2898" i="17" s="1"/>
  <c r="BB2899" i="9"/>
  <c r="O2898" i="17" s="1"/>
  <c r="AW2895" i="9"/>
  <c r="BA2895" i="9"/>
  <c r="N2894" i="17" s="1"/>
  <c r="AV2895" i="9"/>
  <c r="AZ2895" i="9"/>
  <c r="AY2895" i="9"/>
  <c r="BC2895" i="9"/>
  <c r="AX2895" i="9"/>
  <c r="M2894" i="17" s="1"/>
  <c r="BB2895" i="9"/>
  <c r="O2894" i="17" s="1"/>
  <c r="AW2891" i="9"/>
  <c r="BA2891" i="9"/>
  <c r="N2890" i="17" s="1"/>
  <c r="AV2891" i="9"/>
  <c r="AZ2891" i="9"/>
  <c r="AY2891" i="9"/>
  <c r="BC2891" i="9"/>
  <c r="AX2891" i="9"/>
  <c r="M2890" i="17" s="1"/>
  <c r="BB2891" i="9"/>
  <c r="O2890" i="17" s="1"/>
  <c r="AW2887" i="9"/>
  <c r="BA2887" i="9"/>
  <c r="N2886" i="17" s="1"/>
  <c r="AV2887" i="9"/>
  <c r="AZ2887" i="9"/>
  <c r="AY2887" i="9"/>
  <c r="BC2887" i="9"/>
  <c r="AX2887" i="9"/>
  <c r="M2886" i="17" s="1"/>
  <c r="BB2887" i="9"/>
  <c r="O2886" i="17" s="1"/>
  <c r="AX2883" i="9"/>
  <c r="M2882" i="17" s="1"/>
  <c r="AV2883" i="9"/>
  <c r="BA2883" i="9"/>
  <c r="N2882" i="17" s="1"/>
  <c r="AZ2883" i="9"/>
  <c r="AY2883" i="9"/>
  <c r="BC2883" i="9"/>
  <c r="AW2883" i="9"/>
  <c r="BB2883" i="9"/>
  <c r="O2882" i="17" s="1"/>
  <c r="AX2879" i="9"/>
  <c r="M2878" i="17" s="1"/>
  <c r="BB2879" i="9"/>
  <c r="O2878" i="17" s="1"/>
  <c r="AW2879" i="9"/>
  <c r="BA2879" i="9"/>
  <c r="N2878" i="17" s="1"/>
  <c r="AV2879" i="9"/>
  <c r="AZ2879" i="9"/>
  <c r="BC2879" i="9"/>
  <c r="AY2879" i="9"/>
  <c r="AX2874" i="9"/>
  <c r="M2873" i="17" s="1"/>
  <c r="BB2874" i="9"/>
  <c r="O2873" i="17" s="1"/>
  <c r="AW2874" i="9"/>
  <c r="BA2874" i="9"/>
  <c r="N2873" i="17" s="1"/>
  <c r="AV2874" i="9"/>
  <c r="AZ2874" i="9"/>
  <c r="AY2874" i="9"/>
  <c r="BC2874" i="9"/>
  <c r="AY2870" i="9"/>
  <c r="BC2870" i="9"/>
  <c r="AX2870" i="9"/>
  <c r="M2869" i="17" s="1"/>
  <c r="BB2870" i="9"/>
  <c r="O2869" i="17" s="1"/>
  <c r="AW2870" i="9"/>
  <c r="BA2870" i="9"/>
  <c r="N2869" i="17" s="1"/>
  <c r="AV2870" i="9"/>
  <c r="AZ2870" i="9"/>
  <c r="AY2866" i="9"/>
  <c r="BC2866" i="9"/>
  <c r="AX2866" i="9"/>
  <c r="M2865" i="17" s="1"/>
  <c r="BB2866" i="9"/>
  <c r="O2865" i="17" s="1"/>
  <c r="AW2866" i="9"/>
  <c r="BA2866" i="9"/>
  <c r="N2865" i="17" s="1"/>
  <c r="AV2866" i="9"/>
  <c r="AZ2866" i="9"/>
  <c r="AY2862" i="9"/>
  <c r="BC2862" i="9"/>
  <c r="AX2862" i="9"/>
  <c r="M2861" i="17" s="1"/>
  <c r="BB2862" i="9"/>
  <c r="O2861" i="17" s="1"/>
  <c r="AW2862" i="9"/>
  <c r="BA2862" i="9"/>
  <c r="N2861" i="17" s="1"/>
  <c r="AV2862" i="9"/>
  <c r="AZ2862" i="9"/>
  <c r="AY2858" i="9"/>
  <c r="BC2858" i="9"/>
  <c r="AX2858" i="9"/>
  <c r="M2857" i="17" s="1"/>
  <c r="BB2858" i="9"/>
  <c r="O2857" i="17" s="1"/>
  <c r="AW2858" i="9"/>
  <c r="BA2858" i="9"/>
  <c r="N2857" i="17" s="1"/>
  <c r="AV2858" i="9"/>
  <c r="AZ2858" i="9"/>
  <c r="AY2854" i="9"/>
  <c r="BC2854" i="9"/>
  <c r="AX2854" i="9"/>
  <c r="M2853" i="17" s="1"/>
  <c r="BB2854" i="9"/>
  <c r="O2853" i="17" s="1"/>
  <c r="AW2854" i="9"/>
  <c r="BA2854" i="9"/>
  <c r="N2853" i="17" s="1"/>
  <c r="AV2854" i="9"/>
  <c r="AZ2854" i="9"/>
  <c r="AY2850" i="9"/>
  <c r="BC2850" i="9"/>
  <c r="AX2850" i="9"/>
  <c r="M2849" i="17" s="1"/>
  <c r="BB2850" i="9"/>
  <c r="O2849" i="17" s="1"/>
  <c r="AW2850" i="9"/>
  <c r="BA2850" i="9"/>
  <c r="N2849" i="17" s="1"/>
  <c r="AV2850" i="9"/>
  <c r="AZ2850" i="9"/>
  <c r="AY2846" i="9"/>
  <c r="BC2846" i="9"/>
  <c r="AX2846" i="9"/>
  <c r="M2845" i="17" s="1"/>
  <c r="BB2846" i="9"/>
  <c r="O2845" i="17" s="1"/>
  <c r="AW2846" i="9"/>
  <c r="BA2846" i="9"/>
  <c r="N2845" i="17" s="1"/>
  <c r="AV2846" i="9"/>
  <c r="AZ2846" i="9"/>
  <c r="AY2842" i="9"/>
  <c r="BC2842" i="9"/>
  <c r="AX2842" i="9"/>
  <c r="M2841" i="17" s="1"/>
  <c r="BB2842" i="9"/>
  <c r="O2841" i="17" s="1"/>
  <c r="AW2842" i="9"/>
  <c r="BA2842" i="9"/>
  <c r="N2841" i="17" s="1"/>
  <c r="AV2842" i="9"/>
  <c r="AZ2842" i="9"/>
  <c r="AY2838" i="9"/>
  <c r="BC2838" i="9"/>
  <c r="AX2838" i="9"/>
  <c r="M2837" i="17" s="1"/>
  <c r="BB2838" i="9"/>
  <c r="O2837" i="17" s="1"/>
  <c r="AW2838" i="9"/>
  <c r="BA2838" i="9"/>
  <c r="N2837" i="17" s="1"/>
  <c r="AV2838" i="9"/>
  <c r="AZ2838" i="9"/>
  <c r="AY2834" i="9"/>
  <c r="BC2834" i="9"/>
  <c r="AX2834" i="9"/>
  <c r="M2833" i="17" s="1"/>
  <c r="BB2834" i="9"/>
  <c r="O2833" i="17" s="1"/>
  <c r="AW2834" i="9"/>
  <c r="BA2834" i="9"/>
  <c r="N2833" i="17" s="1"/>
  <c r="AV2834" i="9"/>
  <c r="AZ2834" i="9"/>
  <c r="AY2830" i="9"/>
  <c r="BC2830" i="9"/>
  <c r="AX2830" i="9"/>
  <c r="M2829" i="17" s="1"/>
  <c r="BB2830" i="9"/>
  <c r="O2829" i="17" s="1"/>
  <c r="AW2830" i="9"/>
  <c r="BA2830" i="9"/>
  <c r="N2829" i="17" s="1"/>
  <c r="AV2830" i="9"/>
  <c r="AZ2830" i="9"/>
  <c r="AY2826" i="9"/>
  <c r="BC2826" i="9"/>
  <c r="AX2826" i="9"/>
  <c r="M2825" i="17" s="1"/>
  <c r="BB2826" i="9"/>
  <c r="O2825" i="17" s="1"/>
  <c r="AW2826" i="9"/>
  <c r="BA2826" i="9"/>
  <c r="N2825" i="17" s="1"/>
  <c r="AV2826" i="9"/>
  <c r="AZ2826" i="9"/>
  <c r="AY2822" i="9"/>
  <c r="BC2822" i="9"/>
  <c r="AX2822" i="9"/>
  <c r="M2821" i="17" s="1"/>
  <c r="BB2822" i="9"/>
  <c r="O2821" i="17" s="1"/>
  <c r="AW2822" i="9"/>
  <c r="BA2822" i="9"/>
  <c r="N2821" i="17" s="1"/>
  <c r="AV2822" i="9"/>
  <c r="AZ2822" i="9"/>
  <c r="AY2818" i="9"/>
  <c r="BC2818" i="9"/>
  <c r="AX2818" i="9"/>
  <c r="M2817" i="17" s="1"/>
  <c r="BB2818" i="9"/>
  <c r="O2817" i="17" s="1"/>
  <c r="AW2818" i="9"/>
  <c r="BA2818" i="9"/>
  <c r="N2817" i="17" s="1"/>
  <c r="AV2818" i="9"/>
  <c r="AZ2818" i="9"/>
  <c r="AY2814" i="9"/>
  <c r="BC2814" i="9"/>
  <c r="AX2814" i="9"/>
  <c r="M2813" i="17" s="1"/>
  <c r="BB2814" i="9"/>
  <c r="O2813" i="17" s="1"/>
  <c r="AW2814" i="9"/>
  <c r="BA2814" i="9"/>
  <c r="N2813" i="17" s="1"/>
  <c r="AV2814" i="9"/>
  <c r="AZ2814" i="9"/>
  <c r="AY2810" i="9"/>
  <c r="BC2810" i="9"/>
  <c r="AX2810" i="9"/>
  <c r="M2809" i="17" s="1"/>
  <c r="BB2810" i="9"/>
  <c r="O2809" i="17" s="1"/>
  <c r="AW2810" i="9"/>
  <c r="BA2810" i="9"/>
  <c r="N2809" i="17" s="1"/>
  <c r="AV2810" i="9"/>
  <c r="AZ2810" i="9"/>
  <c r="AY2806" i="9"/>
  <c r="BC2806" i="9"/>
  <c r="AX2806" i="9"/>
  <c r="M2805" i="17" s="1"/>
  <c r="BB2806" i="9"/>
  <c r="O2805" i="17" s="1"/>
  <c r="AW2806" i="9"/>
  <c r="BA2806" i="9"/>
  <c r="N2805" i="17" s="1"/>
  <c r="AV2806" i="9"/>
  <c r="AZ2806" i="9"/>
  <c r="AY2802" i="9"/>
  <c r="BC2802" i="9"/>
  <c r="AX2802" i="9"/>
  <c r="M2801" i="17" s="1"/>
  <c r="BB2802" i="9"/>
  <c r="O2801" i="17" s="1"/>
  <c r="AW2802" i="9"/>
  <c r="BA2802" i="9"/>
  <c r="N2801" i="17" s="1"/>
  <c r="AV2802" i="9"/>
  <c r="AZ2802" i="9"/>
  <c r="AY2798" i="9"/>
  <c r="BC2798" i="9"/>
  <c r="AX2798" i="9"/>
  <c r="M2797" i="17" s="1"/>
  <c r="BB2798" i="9"/>
  <c r="O2797" i="17" s="1"/>
  <c r="AW2798" i="9"/>
  <c r="BA2798" i="9"/>
  <c r="N2797" i="17" s="1"/>
  <c r="AV2798" i="9"/>
  <c r="AZ2798" i="9"/>
  <c r="AY2794" i="9"/>
  <c r="BC2794" i="9"/>
  <c r="AX2794" i="9"/>
  <c r="M2793" i="17" s="1"/>
  <c r="BB2794" i="9"/>
  <c r="O2793" i="17" s="1"/>
  <c r="AW2794" i="9"/>
  <c r="BA2794" i="9"/>
  <c r="N2793" i="17" s="1"/>
  <c r="AV2794" i="9"/>
  <c r="AZ2794" i="9"/>
  <c r="AY2790" i="9"/>
  <c r="BC2790" i="9"/>
  <c r="AX2790" i="9"/>
  <c r="M2789" i="17" s="1"/>
  <c r="BB2790" i="9"/>
  <c r="O2789" i="17" s="1"/>
  <c r="AW2790" i="9"/>
  <c r="BA2790" i="9"/>
  <c r="N2789" i="17" s="1"/>
  <c r="AV2790" i="9"/>
  <c r="AZ2790" i="9"/>
  <c r="AY2786" i="9"/>
  <c r="BC2786" i="9"/>
  <c r="AX2786" i="9"/>
  <c r="M2785" i="17" s="1"/>
  <c r="BB2786" i="9"/>
  <c r="O2785" i="17" s="1"/>
  <c r="AW2786" i="9"/>
  <c r="BA2786" i="9"/>
  <c r="N2785" i="17" s="1"/>
  <c r="AV2786" i="9"/>
  <c r="AZ2786" i="9"/>
  <c r="AY2782" i="9"/>
  <c r="BC2782" i="9"/>
  <c r="AX2782" i="9"/>
  <c r="M2781" i="17" s="1"/>
  <c r="BB2782" i="9"/>
  <c r="O2781" i="17" s="1"/>
  <c r="AW2782" i="9"/>
  <c r="BA2782" i="9"/>
  <c r="N2781" i="17" s="1"/>
  <c r="AV2782" i="9"/>
  <c r="AZ2782" i="9"/>
  <c r="AY2777" i="9"/>
  <c r="BC2777" i="9"/>
  <c r="AX2777" i="9"/>
  <c r="M2776" i="17" s="1"/>
  <c r="BB2777" i="9"/>
  <c r="O2776" i="17" s="1"/>
  <c r="AW2777" i="9"/>
  <c r="BA2777" i="9"/>
  <c r="N2776" i="17" s="1"/>
  <c r="AV2777" i="9"/>
  <c r="AZ2777" i="9"/>
  <c r="AY2773" i="9"/>
  <c r="BC2773" i="9"/>
  <c r="AX2773" i="9"/>
  <c r="M2772" i="17" s="1"/>
  <c r="BB2773" i="9"/>
  <c r="O2772" i="17" s="1"/>
  <c r="AW2773" i="9"/>
  <c r="BA2773" i="9"/>
  <c r="N2772" i="17" s="1"/>
  <c r="AV2773" i="9"/>
  <c r="AZ2773" i="9"/>
  <c r="AY2769" i="9"/>
  <c r="BC2769" i="9"/>
  <c r="AX2769" i="9"/>
  <c r="M2768" i="17" s="1"/>
  <c r="BB2769" i="9"/>
  <c r="O2768" i="17" s="1"/>
  <c r="AW2769" i="9"/>
  <c r="BA2769" i="9"/>
  <c r="N2768" i="17" s="1"/>
  <c r="AV2769" i="9"/>
  <c r="AZ2769" i="9"/>
  <c r="AY2765" i="9"/>
  <c r="BC2765" i="9"/>
  <c r="AX2765" i="9"/>
  <c r="M2764" i="17" s="1"/>
  <c r="BB2765" i="9"/>
  <c r="O2764" i="17" s="1"/>
  <c r="AW2765" i="9"/>
  <c r="BA2765" i="9"/>
  <c r="N2764" i="17" s="1"/>
  <c r="AV2765" i="9"/>
  <c r="AZ2765" i="9"/>
  <c r="AY2761" i="9"/>
  <c r="BC2761" i="9"/>
  <c r="AX2761" i="9"/>
  <c r="M2760" i="17" s="1"/>
  <c r="BB2761" i="9"/>
  <c r="O2760" i="17" s="1"/>
  <c r="AW2761" i="9"/>
  <c r="BA2761" i="9"/>
  <c r="N2760" i="17" s="1"/>
  <c r="AV2761" i="9"/>
  <c r="AZ2761" i="9"/>
  <c r="AY2757" i="9"/>
  <c r="BC2757" i="9"/>
  <c r="AX2757" i="9"/>
  <c r="M2756" i="17" s="1"/>
  <c r="BB2757" i="9"/>
  <c r="O2756" i="17" s="1"/>
  <c r="AW2757" i="9"/>
  <c r="BA2757" i="9"/>
  <c r="N2756" i="17" s="1"/>
  <c r="AV2757" i="9"/>
  <c r="AZ2757" i="9"/>
  <c r="AY2753" i="9"/>
  <c r="BC2753" i="9"/>
  <c r="AX2753" i="9"/>
  <c r="M2752" i="17" s="1"/>
  <c r="BB2753" i="9"/>
  <c r="O2752" i="17" s="1"/>
  <c r="AW2753" i="9"/>
  <c r="BA2753" i="9"/>
  <c r="N2752" i="17" s="1"/>
  <c r="AV2753" i="9"/>
  <c r="AZ2753" i="9"/>
  <c r="AY2749" i="9"/>
  <c r="BC2749" i="9"/>
  <c r="AX2749" i="9"/>
  <c r="M2748" i="17" s="1"/>
  <c r="BB2749" i="9"/>
  <c r="O2748" i="17" s="1"/>
  <c r="AW2749" i="9"/>
  <c r="BA2749" i="9"/>
  <c r="N2748" i="17" s="1"/>
  <c r="AV2749" i="9"/>
  <c r="AZ2749" i="9"/>
  <c r="AY2745" i="9"/>
  <c r="BC2745" i="9"/>
  <c r="AX2745" i="9"/>
  <c r="M2744" i="17" s="1"/>
  <c r="BB2745" i="9"/>
  <c r="O2744" i="17" s="1"/>
  <c r="AW2745" i="9"/>
  <c r="BA2745" i="9"/>
  <c r="N2744" i="17" s="1"/>
  <c r="AV2745" i="9"/>
  <c r="AZ2745" i="9"/>
  <c r="AY2741" i="9"/>
  <c r="BC2741" i="9"/>
  <c r="AX2741" i="9"/>
  <c r="M2740" i="17" s="1"/>
  <c r="BB2741" i="9"/>
  <c r="O2740" i="17" s="1"/>
  <c r="AW2741" i="9"/>
  <c r="BA2741" i="9"/>
  <c r="N2740" i="17" s="1"/>
  <c r="AV2741" i="9"/>
  <c r="AZ2741" i="9"/>
  <c r="AY2737" i="9"/>
  <c r="BC2737" i="9"/>
  <c r="AX2737" i="9"/>
  <c r="M2736" i="17" s="1"/>
  <c r="BB2737" i="9"/>
  <c r="O2736" i="17" s="1"/>
  <c r="AW2737" i="9"/>
  <c r="BA2737" i="9"/>
  <c r="N2736" i="17" s="1"/>
  <c r="AV2737" i="9"/>
  <c r="AZ2737" i="9"/>
  <c r="AY2733" i="9"/>
  <c r="BC2733" i="9"/>
  <c r="AX2733" i="9"/>
  <c r="M2732" i="17" s="1"/>
  <c r="BB2733" i="9"/>
  <c r="O2732" i="17" s="1"/>
  <c r="AW2733" i="9"/>
  <c r="BA2733" i="9"/>
  <c r="N2732" i="17" s="1"/>
  <c r="AV2733" i="9"/>
  <c r="AZ2733" i="9"/>
  <c r="AY2729" i="9"/>
  <c r="BC2729" i="9"/>
  <c r="AX2729" i="9"/>
  <c r="M2728" i="17" s="1"/>
  <c r="BB2729" i="9"/>
  <c r="O2728" i="17" s="1"/>
  <c r="AW2729" i="9"/>
  <c r="BA2729" i="9"/>
  <c r="N2728" i="17" s="1"/>
  <c r="AV2729" i="9"/>
  <c r="AZ2729" i="9"/>
  <c r="AY2725" i="9"/>
  <c r="BC2725" i="9"/>
  <c r="AX2725" i="9"/>
  <c r="M2724" i="17" s="1"/>
  <c r="BB2725" i="9"/>
  <c r="O2724" i="17" s="1"/>
  <c r="AW2725" i="9"/>
  <c r="BA2725" i="9"/>
  <c r="N2724" i="17" s="1"/>
  <c r="AV2725" i="9"/>
  <c r="AZ2725" i="9"/>
  <c r="AY2721" i="9"/>
  <c r="BC2721" i="9"/>
  <c r="AX2721" i="9"/>
  <c r="M2720" i="17" s="1"/>
  <c r="BB2721" i="9"/>
  <c r="O2720" i="17" s="1"/>
  <c r="AW2721" i="9"/>
  <c r="BA2721" i="9"/>
  <c r="N2720" i="17" s="1"/>
  <c r="AV2721" i="9"/>
  <c r="AZ2721" i="9"/>
  <c r="AY2717" i="9"/>
  <c r="BC2717" i="9"/>
  <c r="AX2717" i="9"/>
  <c r="M2716" i="17" s="1"/>
  <c r="BB2717" i="9"/>
  <c r="O2716" i="17" s="1"/>
  <c r="AW2717" i="9"/>
  <c r="BA2717" i="9"/>
  <c r="N2716" i="17" s="1"/>
  <c r="AV2717" i="9"/>
  <c r="AZ2717" i="9"/>
  <c r="AY2713" i="9"/>
  <c r="BC2713" i="9"/>
  <c r="AX2713" i="9"/>
  <c r="M2712" i="17" s="1"/>
  <c r="BB2713" i="9"/>
  <c r="O2712" i="17" s="1"/>
  <c r="AW2713" i="9"/>
  <c r="BA2713" i="9"/>
  <c r="N2712" i="17" s="1"/>
  <c r="AV2713" i="9"/>
  <c r="AZ2713" i="9"/>
  <c r="AY2709" i="9"/>
  <c r="BC2709" i="9"/>
  <c r="AX2709" i="9"/>
  <c r="M2708" i="17" s="1"/>
  <c r="BB2709" i="9"/>
  <c r="O2708" i="17" s="1"/>
  <c r="AW2709" i="9"/>
  <c r="BA2709" i="9"/>
  <c r="N2708" i="17" s="1"/>
  <c r="AV2709" i="9"/>
  <c r="AZ2709" i="9"/>
  <c r="AY2705" i="9"/>
  <c r="BC2705" i="9"/>
  <c r="AX2705" i="9"/>
  <c r="M2704" i="17" s="1"/>
  <c r="BB2705" i="9"/>
  <c r="O2704" i="17" s="1"/>
  <c r="AW2705" i="9"/>
  <c r="BA2705" i="9"/>
  <c r="N2704" i="17" s="1"/>
  <c r="AV2705" i="9"/>
  <c r="AZ2705" i="9"/>
  <c r="AY2701" i="9"/>
  <c r="BC2701" i="9"/>
  <c r="AX2701" i="9"/>
  <c r="M2700" i="17" s="1"/>
  <c r="BB2701" i="9"/>
  <c r="O2700" i="17" s="1"/>
  <c r="AW2701" i="9"/>
  <c r="BA2701" i="9"/>
  <c r="N2700" i="17" s="1"/>
  <c r="AV2701" i="9"/>
  <c r="AZ2701" i="9"/>
  <c r="AY2696" i="9"/>
  <c r="BC2696" i="9"/>
  <c r="AX2696" i="9"/>
  <c r="M2695" i="17" s="1"/>
  <c r="BB2696" i="9"/>
  <c r="O2695" i="17" s="1"/>
  <c r="AW2696" i="9"/>
  <c r="BA2696" i="9"/>
  <c r="N2695" i="17" s="1"/>
  <c r="AV2696" i="9"/>
  <c r="AZ2696" i="9"/>
  <c r="AY2692" i="9"/>
  <c r="BC2692" i="9"/>
  <c r="AX2692" i="9"/>
  <c r="M2691" i="17" s="1"/>
  <c r="BB2692" i="9"/>
  <c r="O2691" i="17" s="1"/>
  <c r="AW2692" i="9"/>
  <c r="BA2692" i="9"/>
  <c r="N2691" i="17" s="1"/>
  <c r="AV2692" i="9"/>
  <c r="AZ2692" i="9"/>
  <c r="AY2688" i="9"/>
  <c r="BC2688" i="9"/>
  <c r="AX2688" i="9"/>
  <c r="M2687" i="17" s="1"/>
  <c r="BB2688" i="9"/>
  <c r="O2687" i="17" s="1"/>
  <c r="AW2688" i="9"/>
  <c r="BA2688" i="9"/>
  <c r="N2687" i="17" s="1"/>
  <c r="AV2688" i="9"/>
  <c r="AZ2688" i="9"/>
  <c r="AY2684" i="9"/>
  <c r="BC2684" i="9"/>
  <c r="AX2684" i="9"/>
  <c r="M2683" i="17" s="1"/>
  <c r="BB2684" i="9"/>
  <c r="O2683" i="17" s="1"/>
  <c r="AW2684" i="9"/>
  <c r="BA2684" i="9"/>
  <c r="N2683" i="17" s="1"/>
  <c r="AV2684" i="9"/>
  <c r="AZ2684" i="9"/>
  <c r="AY2680" i="9"/>
  <c r="BC2680" i="9"/>
  <c r="AX2680" i="9"/>
  <c r="M2679" i="17" s="1"/>
  <c r="BB2680" i="9"/>
  <c r="O2679" i="17" s="1"/>
  <c r="AW2680" i="9"/>
  <c r="BA2680" i="9"/>
  <c r="N2679" i="17" s="1"/>
  <c r="AV2680" i="9"/>
  <c r="AZ2680" i="9"/>
  <c r="AY2676" i="9"/>
  <c r="BC2676" i="9"/>
  <c r="AX2676" i="9"/>
  <c r="M2675" i="17" s="1"/>
  <c r="BB2676" i="9"/>
  <c r="O2675" i="17" s="1"/>
  <c r="AW2676" i="9"/>
  <c r="BA2676" i="9"/>
  <c r="N2675" i="17" s="1"/>
  <c r="AV2676" i="9"/>
  <c r="AZ2676" i="9"/>
  <c r="AY2672" i="9"/>
  <c r="BC2672" i="9"/>
  <c r="AX2672" i="9"/>
  <c r="M2671" i="17" s="1"/>
  <c r="BB2672" i="9"/>
  <c r="O2671" i="17" s="1"/>
  <c r="AW2672" i="9"/>
  <c r="BA2672" i="9"/>
  <c r="N2671" i="17" s="1"/>
  <c r="AV2672" i="9"/>
  <c r="AZ2672" i="9"/>
  <c r="AY2668" i="9"/>
  <c r="BC2668" i="9"/>
  <c r="AX2668" i="9"/>
  <c r="M2667" i="17" s="1"/>
  <c r="BB2668" i="9"/>
  <c r="O2667" i="17" s="1"/>
  <c r="AW2668" i="9"/>
  <c r="BA2668" i="9"/>
  <c r="N2667" i="17" s="1"/>
  <c r="AV2668" i="9"/>
  <c r="AZ2668" i="9"/>
  <c r="AY2664" i="9"/>
  <c r="BC2664" i="9"/>
  <c r="AX2664" i="9"/>
  <c r="M2663" i="17" s="1"/>
  <c r="BB2664" i="9"/>
  <c r="O2663" i="17" s="1"/>
  <c r="AW2664" i="9"/>
  <c r="BA2664" i="9"/>
  <c r="N2663" i="17" s="1"/>
  <c r="AV2664" i="9"/>
  <c r="AZ2664" i="9"/>
  <c r="AY2660" i="9"/>
  <c r="BC2660" i="9"/>
  <c r="AX2660" i="9"/>
  <c r="M2659" i="17" s="1"/>
  <c r="BB2660" i="9"/>
  <c r="O2659" i="17" s="1"/>
  <c r="AW2660" i="9"/>
  <c r="BA2660" i="9"/>
  <c r="N2659" i="17" s="1"/>
  <c r="AV2660" i="9"/>
  <c r="AZ2660" i="9"/>
  <c r="AY2656" i="9"/>
  <c r="BC2656" i="9"/>
  <c r="AX2656" i="9"/>
  <c r="M2655" i="17" s="1"/>
  <c r="BB2656" i="9"/>
  <c r="O2655" i="17" s="1"/>
  <c r="AW2656" i="9"/>
  <c r="BA2656" i="9"/>
  <c r="N2655" i="17" s="1"/>
  <c r="AV2656" i="9"/>
  <c r="AZ2656" i="9"/>
  <c r="AY2652" i="9"/>
  <c r="BC2652" i="9"/>
  <c r="AX2652" i="9"/>
  <c r="M2651" i="17" s="1"/>
  <c r="BB2652" i="9"/>
  <c r="O2651" i="17" s="1"/>
  <c r="AW2652" i="9"/>
  <c r="BA2652" i="9"/>
  <c r="N2651" i="17" s="1"/>
  <c r="AV2652" i="9"/>
  <c r="AZ2652" i="9"/>
  <c r="AY2648" i="9"/>
  <c r="BC2648" i="9"/>
  <c r="AX2648" i="9"/>
  <c r="M2647" i="17" s="1"/>
  <c r="BB2648" i="9"/>
  <c r="O2647" i="17" s="1"/>
  <c r="AW2648" i="9"/>
  <c r="BA2648" i="9"/>
  <c r="N2647" i="17" s="1"/>
  <c r="AV2648" i="9"/>
  <c r="AZ2648" i="9"/>
  <c r="AY2644" i="9"/>
  <c r="BC2644" i="9"/>
  <c r="AX2644" i="9"/>
  <c r="M2643" i="17" s="1"/>
  <c r="BB2644" i="9"/>
  <c r="O2643" i="17" s="1"/>
  <c r="AW2644" i="9"/>
  <c r="BA2644" i="9"/>
  <c r="N2643" i="17" s="1"/>
  <c r="AV2644" i="9"/>
  <c r="AZ2644" i="9"/>
  <c r="AY2640" i="9"/>
  <c r="BC2640" i="9"/>
  <c r="AX2640" i="9"/>
  <c r="M2639" i="17" s="1"/>
  <c r="BB2640" i="9"/>
  <c r="O2639" i="17" s="1"/>
  <c r="AW2640" i="9"/>
  <c r="BA2640" i="9"/>
  <c r="N2639" i="17" s="1"/>
  <c r="AV2640" i="9"/>
  <c r="AZ2640" i="9"/>
  <c r="AY2636" i="9"/>
  <c r="BC2636" i="9"/>
  <c r="AX2636" i="9"/>
  <c r="M2635" i="17" s="1"/>
  <c r="BB2636" i="9"/>
  <c r="O2635" i="17" s="1"/>
  <c r="AW2636" i="9"/>
  <c r="BA2636" i="9"/>
  <c r="N2635" i="17" s="1"/>
  <c r="AV2636" i="9"/>
  <c r="AZ2636" i="9"/>
  <c r="AY2632" i="9"/>
  <c r="BC2632" i="9"/>
  <c r="AX2632" i="9"/>
  <c r="M2631" i="17" s="1"/>
  <c r="BB2632" i="9"/>
  <c r="O2631" i="17" s="1"/>
  <c r="AW2632" i="9"/>
  <c r="BA2632" i="9"/>
  <c r="N2631" i="17" s="1"/>
  <c r="AV2632" i="9"/>
  <c r="AZ2632" i="9"/>
  <c r="AY2628" i="9"/>
  <c r="BC2628" i="9"/>
  <c r="AX2628" i="9"/>
  <c r="M2627" i="17" s="1"/>
  <c r="BB2628" i="9"/>
  <c r="O2627" i="17" s="1"/>
  <c r="AW2628" i="9"/>
  <c r="BA2628" i="9"/>
  <c r="N2627" i="17" s="1"/>
  <c r="AV2628" i="9"/>
  <c r="AZ2628" i="9"/>
  <c r="AY2624" i="9"/>
  <c r="BC2624" i="9"/>
  <c r="AX2624" i="9"/>
  <c r="M2623" i="17" s="1"/>
  <c r="BB2624" i="9"/>
  <c r="O2623" i="17" s="1"/>
  <c r="AW2624" i="9"/>
  <c r="BA2624" i="9"/>
  <c r="N2623" i="17" s="1"/>
  <c r="AV2624" i="9"/>
  <c r="AZ2624" i="9"/>
  <c r="AY2620" i="9"/>
  <c r="BC2620" i="9"/>
  <c r="AX2620" i="9"/>
  <c r="M2619" i="17" s="1"/>
  <c r="BB2620" i="9"/>
  <c r="O2619" i="17" s="1"/>
  <c r="AW2620" i="9"/>
  <c r="BA2620" i="9"/>
  <c r="N2619" i="17" s="1"/>
  <c r="AV2620" i="9"/>
  <c r="AZ2620" i="9"/>
  <c r="AY2616" i="9"/>
  <c r="BC2616" i="9"/>
  <c r="AX2616" i="9"/>
  <c r="M2615" i="17" s="1"/>
  <c r="BB2616" i="9"/>
  <c r="O2615" i="17" s="1"/>
  <c r="AW2616" i="9"/>
  <c r="BA2616" i="9"/>
  <c r="N2615" i="17" s="1"/>
  <c r="AV2616" i="9"/>
  <c r="AZ2616" i="9"/>
  <c r="AY2612" i="9"/>
  <c r="BC2612" i="9"/>
  <c r="AX2612" i="9"/>
  <c r="M2611" i="17" s="1"/>
  <c r="BB2612" i="9"/>
  <c r="O2611" i="17" s="1"/>
  <c r="AW2612" i="9"/>
  <c r="BA2612" i="9"/>
  <c r="N2611" i="17" s="1"/>
  <c r="AV2612" i="9"/>
  <c r="AZ2612" i="9"/>
  <c r="AY2608" i="9"/>
  <c r="BC2608" i="9"/>
  <c r="AX2608" i="9"/>
  <c r="M2607" i="17" s="1"/>
  <c r="BB2608" i="9"/>
  <c r="O2607" i="17" s="1"/>
  <c r="AW2608" i="9"/>
  <c r="BA2608" i="9"/>
  <c r="N2607" i="17" s="1"/>
  <c r="AV2608" i="9"/>
  <c r="AZ2608" i="9"/>
  <c r="AY2604" i="9"/>
  <c r="BC2604" i="9"/>
  <c r="AX2604" i="9"/>
  <c r="M2603" i="17" s="1"/>
  <c r="BB2604" i="9"/>
  <c r="O2603" i="17" s="1"/>
  <c r="AW2604" i="9"/>
  <c r="BA2604" i="9"/>
  <c r="N2603" i="17" s="1"/>
  <c r="AV2604" i="9"/>
  <c r="AZ2604" i="9"/>
  <c r="AY2600" i="9"/>
  <c r="BC2600" i="9"/>
  <c r="AX2600" i="9"/>
  <c r="M2599" i="17" s="1"/>
  <c r="BB2600" i="9"/>
  <c r="O2599" i="17" s="1"/>
  <c r="AW2600" i="9"/>
  <c r="BA2600" i="9"/>
  <c r="N2599" i="17" s="1"/>
  <c r="AV2600" i="9"/>
  <c r="AZ2600" i="9"/>
  <c r="AY2595" i="9"/>
  <c r="BC2595" i="9"/>
  <c r="AX2595" i="9"/>
  <c r="M2594" i="17" s="1"/>
  <c r="BB2595" i="9"/>
  <c r="O2594" i="17" s="1"/>
  <c r="AW2595" i="9"/>
  <c r="BA2595" i="9"/>
  <c r="N2594" i="17" s="1"/>
  <c r="AV2595" i="9"/>
  <c r="AZ2595" i="9"/>
  <c r="AY2591" i="9"/>
  <c r="BC2591" i="9"/>
  <c r="AX2591" i="9"/>
  <c r="M2590" i="17" s="1"/>
  <c r="BB2591" i="9"/>
  <c r="O2590" i="17" s="1"/>
  <c r="AW2591" i="9"/>
  <c r="BA2591" i="9"/>
  <c r="N2590" i="17" s="1"/>
  <c r="AV2591" i="9"/>
  <c r="AZ2591" i="9"/>
  <c r="AY2587" i="9"/>
  <c r="BC2587" i="9"/>
  <c r="AX2587" i="9"/>
  <c r="M2586" i="17" s="1"/>
  <c r="BB2587" i="9"/>
  <c r="O2586" i="17" s="1"/>
  <c r="AW2587" i="9"/>
  <c r="BA2587" i="9"/>
  <c r="N2586" i="17" s="1"/>
  <c r="AV2587" i="9"/>
  <c r="AZ2587" i="9"/>
  <c r="AY2583" i="9"/>
  <c r="BC2583" i="9"/>
  <c r="AX2583" i="9"/>
  <c r="M2582" i="17" s="1"/>
  <c r="BB2583" i="9"/>
  <c r="O2582" i="17" s="1"/>
  <c r="AW2583" i="9"/>
  <c r="BA2583" i="9"/>
  <c r="N2582" i="17" s="1"/>
  <c r="AV2583" i="9"/>
  <c r="AZ2583" i="9"/>
  <c r="AY2579" i="9"/>
  <c r="BC2579" i="9"/>
  <c r="AX2579" i="9"/>
  <c r="M2578" i="17" s="1"/>
  <c r="BB2579" i="9"/>
  <c r="O2578" i="17" s="1"/>
  <c r="AW2579" i="9"/>
  <c r="BA2579" i="9"/>
  <c r="N2578" i="17" s="1"/>
  <c r="AV2579" i="9"/>
  <c r="AZ2579" i="9"/>
  <c r="AY2575" i="9"/>
  <c r="BC2575" i="9"/>
  <c r="AX2575" i="9"/>
  <c r="M2574" i="17" s="1"/>
  <c r="BB2575" i="9"/>
  <c r="O2574" i="17" s="1"/>
  <c r="AW2575" i="9"/>
  <c r="BA2575" i="9"/>
  <c r="N2574" i="17" s="1"/>
  <c r="AV2575" i="9"/>
  <c r="AZ2575" i="9"/>
  <c r="AY2571" i="9"/>
  <c r="BC2571" i="9"/>
  <c r="AX2571" i="9"/>
  <c r="M2570" i="17" s="1"/>
  <c r="BB2571" i="9"/>
  <c r="O2570" i="17" s="1"/>
  <c r="AW2571" i="9"/>
  <c r="BA2571" i="9"/>
  <c r="N2570" i="17" s="1"/>
  <c r="AV2571" i="9"/>
  <c r="AZ2571" i="9"/>
  <c r="AY2567" i="9"/>
  <c r="BC2567" i="9"/>
  <c r="AX2567" i="9"/>
  <c r="M2566" i="17" s="1"/>
  <c r="BB2567" i="9"/>
  <c r="O2566" i="17" s="1"/>
  <c r="AW2567" i="9"/>
  <c r="BA2567" i="9"/>
  <c r="N2566" i="17" s="1"/>
  <c r="AV2567" i="9"/>
  <c r="AZ2567" i="9"/>
  <c r="AY2563" i="9"/>
  <c r="BC2563" i="9"/>
  <c r="AX2563" i="9"/>
  <c r="M2562" i="17" s="1"/>
  <c r="BB2563" i="9"/>
  <c r="O2562" i="17" s="1"/>
  <c r="AW2563" i="9"/>
  <c r="BA2563" i="9"/>
  <c r="N2562" i="17" s="1"/>
  <c r="AV2563" i="9"/>
  <c r="AZ2563" i="9"/>
  <c r="AY2559" i="9"/>
  <c r="BC2559" i="9"/>
  <c r="AX2559" i="9"/>
  <c r="M2558" i="17" s="1"/>
  <c r="BB2559" i="9"/>
  <c r="O2558" i="17" s="1"/>
  <c r="AW2559" i="9"/>
  <c r="BA2559" i="9"/>
  <c r="N2558" i="17" s="1"/>
  <c r="AV2559" i="9"/>
  <c r="AZ2559" i="9"/>
  <c r="AY2555" i="9"/>
  <c r="BC2555" i="9"/>
  <c r="AX2555" i="9"/>
  <c r="M2554" i="17" s="1"/>
  <c r="BB2555" i="9"/>
  <c r="O2554" i="17" s="1"/>
  <c r="AW2555" i="9"/>
  <c r="BA2555" i="9"/>
  <c r="N2554" i="17" s="1"/>
  <c r="AV2555" i="9"/>
  <c r="AZ2555" i="9"/>
  <c r="AY2551" i="9"/>
  <c r="BC2551" i="9"/>
  <c r="AX2551" i="9"/>
  <c r="M2550" i="17" s="1"/>
  <c r="BB2551" i="9"/>
  <c r="O2550" i="17" s="1"/>
  <c r="AW2551" i="9"/>
  <c r="BA2551" i="9"/>
  <c r="N2550" i="17" s="1"/>
  <c r="AV2551" i="9"/>
  <c r="AZ2551" i="9"/>
  <c r="AY2547" i="9"/>
  <c r="BC2547" i="9"/>
  <c r="AX2547" i="9"/>
  <c r="M2546" i="17" s="1"/>
  <c r="BB2547" i="9"/>
  <c r="O2546" i="17" s="1"/>
  <c r="AW2547" i="9"/>
  <c r="BA2547" i="9"/>
  <c r="N2546" i="17" s="1"/>
  <c r="AV2547" i="9"/>
  <c r="AZ2547" i="9"/>
  <c r="AY2543" i="9"/>
  <c r="BC2543" i="9"/>
  <c r="AX2543" i="9"/>
  <c r="M2542" i="17" s="1"/>
  <c r="BB2543" i="9"/>
  <c r="O2542" i="17" s="1"/>
  <c r="AW2543" i="9"/>
  <c r="BA2543" i="9"/>
  <c r="N2542" i="17" s="1"/>
  <c r="AV2543" i="9"/>
  <c r="AZ2543" i="9"/>
  <c r="AY2539" i="9"/>
  <c r="BC2539" i="9"/>
  <c r="AX2539" i="9"/>
  <c r="M2538" i="17" s="1"/>
  <c r="BB2539" i="9"/>
  <c r="O2538" i="17" s="1"/>
  <c r="AW2539" i="9"/>
  <c r="BA2539" i="9"/>
  <c r="N2538" i="17" s="1"/>
  <c r="AV2539" i="9"/>
  <c r="AZ2539" i="9"/>
  <c r="AY2535" i="9"/>
  <c r="BC2535" i="9"/>
  <c r="AX2535" i="9"/>
  <c r="M2534" i="17" s="1"/>
  <c r="BB2535" i="9"/>
  <c r="O2534" i="17" s="1"/>
  <c r="AW2535" i="9"/>
  <c r="BA2535" i="9"/>
  <c r="N2534" i="17" s="1"/>
  <c r="AV2535" i="9"/>
  <c r="AZ2535" i="9"/>
  <c r="AY2531" i="9"/>
  <c r="BC2531" i="9"/>
  <c r="AX2531" i="9"/>
  <c r="M2530" i="17" s="1"/>
  <c r="BB2531" i="9"/>
  <c r="O2530" i="17" s="1"/>
  <c r="AW2531" i="9"/>
  <c r="BA2531" i="9"/>
  <c r="N2530" i="17" s="1"/>
  <c r="AV2531" i="9"/>
  <c r="AZ2531" i="9"/>
  <c r="AY2527" i="9"/>
  <c r="BC2527" i="9"/>
  <c r="AX2527" i="9"/>
  <c r="M2526" i="17" s="1"/>
  <c r="BB2527" i="9"/>
  <c r="O2526" i="17" s="1"/>
  <c r="AW2527" i="9"/>
  <c r="BA2527" i="9"/>
  <c r="N2526" i="17" s="1"/>
  <c r="AV2527" i="9"/>
  <c r="AZ2527" i="9"/>
  <c r="AY2523" i="9"/>
  <c r="BC2523" i="9"/>
  <c r="AX2523" i="9"/>
  <c r="M2522" i="17" s="1"/>
  <c r="BB2523" i="9"/>
  <c r="O2522" i="17" s="1"/>
  <c r="AW2523" i="9"/>
  <c r="BA2523" i="9"/>
  <c r="N2522" i="17" s="1"/>
  <c r="AV2523" i="9"/>
  <c r="AZ2523" i="9"/>
  <c r="AY2519" i="9"/>
  <c r="BC2519" i="9"/>
  <c r="AX2519" i="9"/>
  <c r="M2518" i="17" s="1"/>
  <c r="BB2519" i="9"/>
  <c r="O2518" i="17" s="1"/>
  <c r="AW2519" i="9"/>
  <c r="BA2519" i="9"/>
  <c r="N2518" i="17" s="1"/>
  <c r="AV2519" i="9"/>
  <c r="AZ2519" i="9"/>
  <c r="AY2515" i="9"/>
  <c r="BC2515" i="9"/>
  <c r="AX2515" i="9"/>
  <c r="M2514" i="17" s="1"/>
  <c r="BB2515" i="9"/>
  <c r="O2514" i="17" s="1"/>
  <c r="AW2515" i="9"/>
  <c r="BA2515" i="9"/>
  <c r="N2514" i="17" s="1"/>
  <c r="AV2515" i="9"/>
  <c r="AZ2515" i="9"/>
  <c r="AY2511" i="9"/>
  <c r="BC2511" i="9"/>
  <c r="AX2511" i="9"/>
  <c r="M2510" i="17" s="1"/>
  <c r="BB2511" i="9"/>
  <c r="O2510" i="17" s="1"/>
  <c r="AW2511" i="9"/>
  <c r="BA2511" i="9"/>
  <c r="N2510" i="17" s="1"/>
  <c r="AV2511" i="9"/>
  <c r="AZ2511" i="9"/>
  <c r="AY2507" i="9"/>
  <c r="BC2507" i="9"/>
  <c r="AX2507" i="9"/>
  <c r="M2506" i="17" s="1"/>
  <c r="BB2507" i="9"/>
  <c r="O2506" i="17" s="1"/>
  <c r="AW2507" i="9"/>
  <c r="BA2507" i="9"/>
  <c r="N2506" i="17" s="1"/>
  <c r="AV2507" i="9"/>
  <c r="AZ2507" i="9"/>
  <c r="AY2503" i="9"/>
  <c r="BC2503" i="9"/>
  <c r="AX2503" i="9"/>
  <c r="M2502" i="17" s="1"/>
  <c r="BB2503" i="9"/>
  <c r="O2502" i="17" s="1"/>
  <c r="AW2503" i="9"/>
  <c r="BA2503" i="9"/>
  <c r="N2502" i="17" s="1"/>
  <c r="AV2503" i="9"/>
  <c r="AZ2503" i="9"/>
  <c r="AY2499" i="9"/>
  <c r="BC2499" i="9"/>
  <c r="AX2499" i="9"/>
  <c r="M2498" i="17" s="1"/>
  <c r="BB2499" i="9"/>
  <c r="O2498" i="17" s="1"/>
  <c r="AW2499" i="9"/>
  <c r="BA2499" i="9"/>
  <c r="N2498" i="17" s="1"/>
  <c r="AV2499" i="9"/>
  <c r="AZ2499" i="9"/>
  <c r="AY2494" i="9"/>
  <c r="BC2494" i="9"/>
  <c r="AX2494" i="9"/>
  <c r="M2493" i="17" s="1"/>
  <c r="BB2494" i="9"/>
  <c r="O2493" i="17" s="1"/>
  <c r="AW2494" i="9"/>
  <c r="BA2494" i="9"/>
  <c r="N2493" i="17" s="1"/>
  <c r="AV2494" i="9"/>
  <c r="AZ2494" i="9"/>
  <c r="AY2490" i="9"/>
  <c r="BC2490" i="9"/>
  <c r="AX2490" i="9"/>
  <c r="M2489" i="17" s="1"/>
  <c r="BB2490" i="9"/>
  <c r="O2489" i="17" s="1"/>
  <c r="AW2490" i="9"/>
  <c r="BA2490" i="9"/>
  <c r="N2489" i="17" s="1"/>
  <c r="AV2490" i="9"/>
  <c r="AZ2490" i="9"/>
  <c r="AY2486" i="9"/>
  <c r="BC2486" i="9"/>
  <c r="AX2486" i="9"/>
  <c r="M2485" i="17" s="1"/>
  <c r="BB2486" i="9"/>
  <c r="O2485" i="17" s="1"/>
  <c r="AW2486" i="9"/>
  <c r="BA2486" i="9"/>
  <c r="N2485" i="17" s="1"/>
  <c r="AV2486" i="9"/>
  <c r="AZ2486" i="9"/>
  <c r="AY2482" i="9"/>
  <c r="BC2482" i="9"/>
  <c r="AX2482" i="9"/>
  <c r="M2481" i="17" s="1"/>
  <c r="BB2482" i="9"/>
  <c r="O2481" i="17" s="1"/>
  <c r="AW2482" i="9"/>
  <c r="BA2482" i="9"/>
  <c r="N2481" i="17" s="1"/>
  <c r="AV2482" i="9"/>
  <c r="AZ2482" i="9"/>
  <c r="AY2478" i="9"/>
  <c r="BC2478" i="9"/>
  <c r="AX2478" i="9"/>
  <c r="M2477" i="17" s="1"/>
  <c r="BB2478" i="9"/>
  <c r="O2477" i="17" s="1"/>
  <c r="AW2478" i="9"/>
  <c r="BA2478" i="9"/>
  <c r="N2477" i="17" s="1"/>
  <c r="AV2478" i="9"/>
  <c r="AZ2478" i="9"/>
  <c r="AY2474" i="9"/>
  <c r="BC2474" i="9"/>
  <c r="AX2474" i="9"/>
  <c r="M2473" i="17" s="1"/>
  <c r="BB2474" i="9"/>
  <c r="O2473" i="17" s="1"/>
  <c r="AW2474" i="9"/>
  <c r="BA2474" i="9"/>
  <c r="N2473" i="17" s="1"/>
  <c r="AV2474" i="9"/>
  <c r="AZ2474" i="9"/>
  <c r="AY2470" i="9"/>
  <c r="BC2470" i="9"/>
  <c r="AX2470" i="9"/>
  <c r="M2469" i="17" s="1"/>
  <c r="BB2470" i="9"/>
  <c r="O2469" i="17" s="1"/>
  <c r="AW2470" i="9"/>
  <c r="BA2470" i="9"/>
  <c r="N2469" i="17" s="1"/>
  <c r="AV2470" i="9"/>
  <c r="AZ2470" i="9"/>
  <c r="AY2466" i="9"/>
  <c r="BC2466" i="9"/>
  <c r="AX2466" i="9"/>
  <c r="M2465" i="17" s="1"/>
  <c r="BB2466" i="9"/>
  <c r="O2465" i="17" s="1"/>
  <c r="AW2466" i="9"/>
  <c r="BA2466" i="9"/>
  <c r="N2465" i="17" s="1"/>
  <c r="AV2466" i="9"/>
  <c r="AZ2466" i="9"/>
  <c r="AY2462" i="9"/>
  <c r="BC2462" i="9"/>
  <c r="AX2462" i="9"/>
  <c r="M2461" i="17" s="1"/>
  <c r="BB2462" i="9"/>
  <c r="O2461" i="17" s="1"/>
  <c r="AW2462" i="9"/>
  <c r="BA2462" i="9"/>
  <c r="N2461" i="17" s="1"/>
  <c r="AV2462" i="9"/>
  <c r="AZ2462" i="9"/>
  <c r="AY2458" i="9"/>
  <c r="BC2458" i="9"/>
  <c r="AX2458" i="9"/>
  <c r="M2457" i="17" s="1"/>
  <c r="BB2458" i="9"/>
  <c r="O2457" i="17" s="1"/>
  <c r="AW2458" i="9"/>
  <c r="BA2458" i="9"/>
  <c r="N2457" i="17" s="1"/>
  <c r="AV2458" i="9"/>
  <c r="AZ2458" i="9"/>
  <c r="AY2454" i="9"/>
  <c r="BC2454" i="9"/>
  <c r="AX2454" i="9"/>
  <c r="M2453" i="17" s="1"/>
  <c r="BB2454" i="9"/>
  <c r="O2453" i="17" s="1"/>
  <c r="AW2454" i="9"/>
  <c r="BA2454" i="9"/>
  <c r="N2453" i="17" s="1"/>
  <c r="AV2454" i="9"/>
  <c r="AZ2454" i="9"/>
  <c r="AY2450" i="9"/>
  <c r="BC2450" i="9"/>
  <c r="AX2450" i="9"/>
  <c r="M2449" i="17" s="1"/>
  <c r="BB2450" i="9"/>
  <c r="O2449" i="17" s="1"/>
  <c r="AW2450" i="9"/>
  <c r="BA2450" i="9"/>
  <c r="N2449" i="17" s="1"/>
  <c r="AV2450" i="9"/>
  <c r="AZ2450" i="9"/>
  <c r="AY2446" i="9"/>
  <c r="BC2446" i="9"/>
  <c r="AX2446" i="9"/>
  <c r="M2445" i="17" s="1"/>
  <c r="BB2446" i="9"/>
  <c r="O2445" i="17" s="1"/>
  <c r="AW2446" i="9"/>
  <c r="BA2446" i="9"/>
  <c r="N2445" i="17" s="1"/>
  <c r="AV2446" i="9"/>
  <c r="AZ2446" i="9"/>
  <c r="AY2442" i="9"/>
  <c r="BC2442" i="9"/>
  <c r="AX2442" i="9"/>
  <c r="M2441" i="17" s="1"/>
  <c r="BB2442" i="9"/>
  <c r="O2441" i="17" s="1"/>
  <c r="AW2442" i="9"/>
  <c r="BA2442" i="9"/>
  <c r="N2441" i="17" s="1"/>
  <c r="AV2442" i="9"/>
  <c r="AZ2442" i="9"/>
  <c r="AY2438" i="9"/>
  <c r="BC2438" i="9"/>
  <c r="AX2438" i="9"/>
  <c r="M2437" i="17" s="1"/>
  <c r="BB2438" i="9"/>
  <c r="O2437" i="17" s="1"/>
  <c r="AW2438" i="9"/>
  <c r="BA2438" i="9"/>
  <c r="N2437" i="17" s="1"/>
  <c r="AV2438" i="9"/>
  <c r="AZ2438" i="9"/>
  <c r="AY2434" i="9"/>
  <c r="BC2434" i="9"/>
  <c r="AX2434" i="9"/>
  <c r="M2433" i="17" s="1"/>
  <c r="BB2434" i="9"/>
  <c r="O2433" i="17" s="1"/>
  <c r="AW2434" i="9"/>
  <c r="BA2434" i="9"/>
  <c r="N2433" i="17" s="1"/>
  <c r="AV2434" i="9"/>
  <c r="AZ2434" i="9"/>
  <c r="AY2430" i="9"/>
  <c r="BC2430" i="9"/>
  <c r="AX2430" i="9"/>
  <c r="M2429" i="17" s="1"/>
  <c r="BB2430" i="9"/>
  <c r="O2429" i="17" s="1"/>
  <c r="AW2430" i="9"/>
  <c r="BA2430" i="9"/>
  <c r="N2429" i="17" s="1"/>
  <c r="AV2430" i="9"/>
  <c r="AZ2430" i="9"/>
  <c r="AY2426" i="9"/>
  <c r="BC2426" i="9"/>
  <c r="AX2426" i="9"/>
  <c r="M2425" i="17" s="1"/>
  <c r="BB2426" i="9"/>
  <c r="O2425" i="17" s="1"/>
  <c r="AW2426" i="9"/>
  <c r="BA2426" i="9"/>
  <c r="N2425" i="17" s="1"/>
  <c r="AV2426" i="9"/>
  <c r="AZ2426" i="9"/>
  <c r="AY2422" i="9"/>
  <c r="BC2422" i="9"/>
  <c r="AX2422" i="9"/>
  <c r="M2421" i="17" s="1"/>
  <c r="BB2422" i="9"/>
  <c r="O2421" i="17" s="1"/>
  <c r="AW2422" i="9"/>
  <c r="BA2422" i="9"/>
  <c r="N2421" i="17" s="1"/>
  <c r="AV2422" i="9"/>
  <c r="AZ2422" i="9"/>
  <c r="AY2418" i="9"/>
  <c r="BC2418" i="9"/>
  <c r="AX2418" i="9"/>
  <c r="M2417" i="17" s="1"/>
  <c r="BB2418" i="9"/>
  <c r="O2417" i="17" s="1"/>
  <c r="AW2418" i="9"/>
  <c r="BA2418" i="9"/>
  <c r="N2417" i="17" s="1"/>
  <c r="AV2418" i="9"/>
  <c r="AZ2418" i="9"/>
  <c r="AY2414" i="9"/>
  <c r="BC2414" i="9"/>
  <c r="AX2414" i="9"/>
  <c r="M2413" i="17" s="1"/>
  <c r="BB2414" i="9"/>
  <c r="O2413" i="17" s="1"/>
  <c r="AW2414" i="9"/>
  <c r="BA2414" i="9"/>
  <c r="N2413" i="17" s="1"/>
  <c r="AV2414" i="9"/>
  <c r="AZ2414" i="9"/>
  <c r="AY2410" i="9"/>
  <c r="BC2410" i="9"/>
  <c r="AX2410" i="9"/>
  <c r="M2409" i="17" s="1"/>
  <c r="BB2410" i="9"/>
  <c r="O2409" i="17" s="1"/>
  <c r="AW2410" i="9"/>
  <c r="BA2410" i="9"/>
  <c r="N2409" i="17" s="1"/>
  <c r="AV2410" i="9"/>
  <c r="AZ2410" i="9"/>
  <c r="AY2406" i="9"/>
  <c r="BC2406" i="9"/>
  <c r="AX2406" i="9"/>
  <c r="M2405" i="17" s="1"/>
  <c r="BB2406" i="9"/>
  <c r="O2405" i="17" s="1"/>
  <c r="AW2406" i="9"/>
  <c r="BA2406" i="9"/>
  <c r="N2405" i="17" s="1"/>
  <c r="AV2406" i="9"/>
  <c r="AZ2406" i="9"/>
  <c r="AY2402" i="9"/>
  <c r="BC2402" i="9"/>
  <c r="AX2402" i="9"/>
  <c r="M2401" i="17" s="1"/>
  <c r="BB2402" i="9"/>
  <c r="O2401" i="17" s="1"/>
  <c r="AW2402" i="9"/>
  <c r="BA2402" i="9"/>
  <c r="N2401" i="17" s="1"/>
  <c r="AV2402" i="9"/>
  <c r="AZ2402" i="9"/>
  <c r="AY2397" i="9"/>
  <c r="BC2397" i="9"/>
  <c r="AX2397" i="9"/>
  <c r="M2396" i="17" s="1"/>
  <c r="BB2397" i="9"/>
  <c r="O2396" i="17" s="1"/>
  <c r="AW2397" i="9"/>
  <c r="BA2397" i="9"/>
  <c r="N2396" i="17" s="1"/>
  <c r="AV2397" i="9"/>
  <c r="AZ2397" i="9"/>
  <c r="AY2393" i="9"/>
  <c r="BC2393" i="9"/>
  <c r="AX2393" i="9"/>
  <c r="M2392" i="17" s="1"/>
  <c r="BB2393" i="9"/>
  <c r="O2392" i="17" s="1"/>
  <c r="AW2393" i="9"/>
  <c r="BA2393" i="9"/>
  <c r="N2392" i="17" s="1"/>
  <c r="AV2393" i="9"/>
  <c r="AZ2393" i="9"/>
  <c r="AY2389" i="9"/>
  <c r="BC2389" i="9"/>
  <c r="AX2389" i="9"/>
  <c r="M2388" i="17" s="1"/>
  <c r="BB2389" i="9"/>
  <c r="O2388" i="17" s="1"/>
  <c r="AW2389" i="9"/>
  <c r="BA2389" i="9"/>
  <c r="N2388" i="17" s="1"/>
  <c r="AV2389" i="9"/>
  <c r="AZ2389" i="9"/>
  <c r="AY2385" i="9"/>
  <c r="BC2385" i="9"/>
  <c r="AX2385" i="9"/>
  <c r="M2384" i="17" s="1"/>
  <c r="BB2385" i="9"/>
  <c r="O2384" i="17" s="1"/>
  <c r="AW2385" i="9"/>
  <c r="BA2385" i="9"/>
  <c r="N2384" i="17" s="1"/>
  <c r="AV2385" i="9"/>
  <c r="AZ2385" i="9"/>
  <c r="AY2381" i="9"/>
  <c r="BC2381" i="9"/>
  <c r="AX2381" i="9"/>
  <c r="M2380" i="17" s="1"/>
  <c r="BB2381" i="9"/>
  <c r="O2380" i="17" s="1"/>
  <c r="AW2381" i="9"/>
  <c r="BA2381" i="9"/>
  <c r="N2380" i="17" s="1"/>
  <c r="AV2381" i="9"/>
  <c r="AZ2381" i="9"/>
  <c r="AY2377" i="9"/>
  <c r="BC2377" i="9"/>
  <c r="AX2377" i="9"/>
  <c r="M2376" i="17" s="1"/>
  <c r="BB2377" i="9"/>
  <c r="O2376" i="17" s="1"/>
  <c r="AW2377" i="9"/>
  <c r="BA2377" i="9"/>
  <c r="N2376" i="17" s="1"/>
  <c r="AV2377" i="9"/>
  <c r="AZ2377" i="9"/>
  <c r="AY2373" i="9"/>
  <c r="BC2373" i="9"/>
  <c r="AX2373" i="9"/>
  <c r="M2372" i="17" s="1"/>
  <c r="BB2373" i="9"/>
  <c r="O2372" i="17" s="1"/>
  <c r="AW2373" i="9"/>
  <c r="BA2373" i="9"/>
  <c r="N2372" i="17" s="1"/>
  <c r="AV2373" i="9"/>
  <c r="AZ2373" i="9"/>
  <c r="AY2369" i="9"/>
  <c r="BC2369" i="9"/>
  <c r="AX2369" i="9"/>
  <c r="M2368" i="17" s="1"/>
  <c r="BB2369" i="9"/>
  <c r="O2368" i="17" s="1"/>
  <c r="AW2369" i="9"/>
  <c r="BA2369" i="9"/>
  <c r="N2368" i="17" s="1"/>
  <c r="AV2369" i="9"/>
  <c r="AZ2369" i="9"/>
  <c r="AY2365" i="9"/>
  <c r="BC2365" i="9"/>
  <c r="AX2365" i="9"/>
  <c r="M2364" i="17" s="1"/>
  <c r="BB2365" i="9"/>
  <c r="O2364" i="17" s="1"/>
  <c r="AW2365" i="9"/>
  <c r="BA2365" i="9"/>
  <c r="N2364" i="17" s="1"/>
  <c r="AV2365" i="9"/>
  <c r="AZ2365" i="9"/>
  <c r="AY2361" i="9"/>
  <c r="BC2361" i="9"/>
  <c r="AX2361" i="9"/>
  <c r="M2360" i="17" s="1"/>
  <c r="BB2361" i="9"/>
  <c r="O2360" i="17" s="1"/>
  <c r="AW2361" i="9"/>
  <c r="BA2361" i="9"/>
  <c r="N2360" i="17" s="1"/>
  <c r="AV2361" i="9"/>
  <c r="AZ2361" i="9"/>
  <c r="AY2357" i="9"/>
  <c r="BC2357" i="9"/>
  <c r="AX2357" i="9"/>
  <c r="M2356" i="17" s="1"/>
  <c r="BB2357" i="9"/>
  <c r="O2356" i="17" s="1"/>
  <c r="AW2357" i="9"/>
  <c r="BA2357" i="9"/>
  <c r="N2356" i="17" s="1"/>
  <c r="AV2357" i="9"/>
  <c r="AZ2357" i="9"/>
  <c r="AY2353" i="9"/>
  <c r="BC2353" i="9"/>
  <c r="AX2353" i="9"/>
  <c r="M2352" i="17" s="1"/>
  <c r="BB2353" i="9"/>
  <c r="O2352" i="17" s="1"/>
  <c r="AW2353" i="9"/>
  <c r="BA2353" i="9"/>
  <c r="N2352" i="17" s="1"/>
  <c r="AV2353" i="9"/>
  <c r="AZ2353" i="9"/>
  <c r="AY2349" i="9"/>
  <c r="BC2349" i="9"/>
  <c r="AX2349" i="9"/>
  <c r="M2348" i="17" s="1"/>
  <c r="BB2349" i="9"/>
  <c r="O2348" i="17" s="1"/>
  <c r="AW2349" i="9"/>
  <c r="BA2349" i="9"/>
  <c r="N2348" i="17" s="1"/>
  <c r="AV2349" i="9"/>
  <c r="AZ2349" i="9"/>
  <c r="AY2345" i="9"/>
  <c r="BC2345" i="9"/>
  <c r="AX2345" i="9"/>
  <c r="M2344" i="17" s="1"/>
  <c r="BB2345" i="9"/>
  <c r="O2344" i="17" s="1"/>
  <c r="AW2345" i="9"/>
  <c r="BA2345" i="9"/>
  <c r="N2344" i="17" s="1"/>
  <c r="AV2345" i="9"/>
  <c r="AZ2345" i="9"/>
  <c r="AY2341" i="9"/>
  <c r="BC2341" i="9"/>
  <c r="AX2341" i="9"/>
  <c r="M2340" i="17" s="1"/>
  <c r="BB2341" i="9"/>
  <c r="O2340" i="17" s="1"/>
  <c r="AW2341" i="9"/>
  <c r="BA2341" i="9"/>
  <c r="N2340" i="17" s="1"/>
  <c r="AV2341" i="9"/>
  <c r="AZ2341" i="9"/>
  <c r="AY2337" i="9"/>
  <c r="BC2337" i="9"/>
  <c r="AX2337" i="9"/>
  <c r="M2336" i="17" s="1"/>
  <c r="BB2337" i="9"/>
  <c r="O2336" i="17" s="1"/>
  <c r="AW2337" i="9"/>
  <c r="BA2337" i="9"/>
  <c r="N2336" i="17" s="1"/>
  <c r="AV2337" i="9"/>
  <c r="AZ2337" i="9"/>
  <c r="AY2333" i="9"/>
  <c r="BC2333" i="9"/>
  <c r="AX2333" i="9"/>
  <c r="M2332" i="17" s="1"/>
  <c r="BB2333" i="9"/>
  <c r="O2332" i="17" s="1"/>
  <c r="AW2333" i="9"/>
  <c r="BA2333" i="9"/>
  <c r="N2332" i="17" s="1"/>
  <c r="AV2333" i="9"/>
  <c r="AZ2333" i="9"/>
  <c r="AY2329" i="9"/>
  <c r="BC2329" i="9"/>
  <c r="AX2329" i="9"/>
  <c r="M2328" i="17" s="1"/>
  <c r="BB2329" i="9"/>
  <c r="O2328" i="17" s="1"/>
  <c r="AW2329" i="9"/>
  <c r="BA2329" i="9"/>
  <c r="N2328" i="17" s="1"/>
  <c r="AV2329" i="9"/>
  <c r="AZ2329" i="9"/>
  <c r="AY2325" i="9"/>
  <c r="BC2325" i="9"/>
  <c r="AX2325" i="9"/>
  <c r="M2324" i="17" s="1"/>
  <c r="BB2325" i="9"/>
  <c r="O2324" i="17" s="1"/>
  <c r="AW2325" i="9"/>
  <c r="BA2325" i="9"/>
  <c r="N2324" i="17" s="1"/>
  <c r="AV2325" i="9"/>
  <c r="AZ2325" i="9"/>
  <c r="AY2321" i="9"/>
  <c r="BC2321" i="9"/>
  <c r="AX2321" i="9"/>
  <c r="M2320" i="17" s="1"/>
  <c r="BB2321" i="9"/>
  <c r="O2320" i="17" s="1"/>
  <c r="AW2321" i="9"/>
  <c r="BA2321" i="9"/>
  <c r="N2320" i="17" s="1"/>
  <c r="AV2321" i="9"/>
  <c r="AZ2321" i="9"/>
  <c r="AY2317" i="9"/>
  <c r="BC2317" i="9"/>
  <c r="AX2317" i="9"/>
  <c r="M2316" i="17" s="1"/>
  <c r="BB2317" i="9"/>
  <c r="O2316" i="17" s="1"/>
  <c r="AW2317" i="9"/>
  <c r="BA2317" i="9"/>
  <c r="N2316" i="17" s="1"/>
  <c r="AV2317" i="9"/>
  <c r="AZ2317" i="9"/>
  <c r="AY2313" i="9"/>
  <c r="BC2313" i="9"/>
  <c r="AX2313" i="9"/>
  <c r="M2312" i="17" s="1"/>
  <c r="BB2313" i="9"/>
  <c r="O2312" i="17" s="1"/>
  <c r="AW2313" i="9"/>
  <c r="BA2313" i="9"/>
  <c r="N2312" i="17" s="1"/>
  <c r="AV2313" i="9"/>
  <c r="AZ2313" i="9"/>
  <c r="AY2309" i="9"/>
  <c r="BC2309" i="9"/>
  <c r="AX2309" i="9"/>
  <c r="M2308" i="17" s="1"/>
  <c r="BB2309" i="9"/>
  <c r="O2308" i="17" s="1"/>
  <c r="AW2309" i="9"/>
  <c r="BA2309" i="9"/>
  <c r="N2308" i="17" s="1"/>
  <c r="AV2309" i="9"/>
  <c r="AZ2309" i="9"/>
  <c r="AY2305" i="9"/>
  <c r="BC2305" i="9"/>
  <c r="AX2305" i="9"/>
  <c r="M2304" i="17" s="1"/>
  <c r="BB2305" i="9"/>
  <c r="O2304" i="17" s="1"/>
  <c r="AW2305" i="9"/>
  <c r="BA2305" i="9"/>
  <c r="N2304" i="17" s="1"/>
  <c r="AV2305" i="9"/>
  <c r="AZ2305" i="9"/>
  <c r="AY2301" i="9"/>
  <c r="BC2301" i="9"/>
  <c r="AX2301" i="9"/>
  <c r="M2300" i="17" s="1"/>
  <c r="BB2301" i="9"/>
  <c r="O2300" i="17" s="1"/>
  <c r="AW2301" i="9"/>
  <c r="BA2301" i="9"/>
  <c r="N2300" i="17" s="1"/>
  <c r="AV2301" i="9"/>
  <c r="AZ2301" i="9"/>
  <c r="AY2296" i="9"/>
  <c r="BC2296" i="9"/>
  <c r="AX2296" i="9"/>
  <c r="M2295" i="17" s="1"/>
  <c r="BB2296" i="9"/>
  <c r="O2295" i="17" s="1"/>
  <c r="AW2296" i="9"/>
  <c r="BA2296" i="9"/>
  <c r="N2295" i="17" s="1"/>
  <c r="AV2296" i="9"/>
  <c r="AZ2296" i="9"/>
  <c r="AY2292" i="9"/>
  <c r="BC2292" i="9"/>
  <c r="AX2292" i="9"/>
  <c r="M2291" i="17" s="1"/>
  <c r="BB2292" i="9"/>
  <c r="O2291" i="17" s="1"/>
  <c r="AW2292" i="9"/>
  <c r="BA2292" i="9"/>
  <c r="N2291" i="17" s="1"/>
  <c r="AV2292" i="9"/>
  <c r="AZ2292" i="9"/>
  <c r="AY2288" i="9"/>
  <c r="BC2288" i="9"/>
  <c r="AX2288" i="9"/>
  <c r="M2287" i="17" s="1"/>
  <c r="BB2288" i="9"/>
  <c r="O2287" i="17" s="1"/>
  <c r="AW2288" i="9"/>
  <c r="BA2288" i="9"/>
  <c r="N2287" i="17" s="1"/>
  <c r="AV2288" i="9"/>
  <c r="AZ2288" i="9"/>
  <c r="AY2284" i="9"/>
  <c r="BC2284" i="9"/>
  <c r="AX2284" i="9"/>
  <c r="M2283" i="17" s="1"/>
  <c r="BB2284" i="9"/>
  <c r="O2283" i="17" s="1"/>
  <c r="AW2284" i="9"/>
  <c r="BA2284" i="9"/>
  <c r="N2283" i="17" s="1"/>
  <c r="AV2284" i="9"/>
  <c r="AZ2284" i="9"/>
  <c r="AY2280" i="9"/>
  <c r="BC2280" i="9"/>
  <c r="AX2280" i="9"/>
  <c r="M2279" i="17" s="1"/>
  <c r="BB2280" i="9"/>
  <c r="O2279" i="17" s="1"/>
  <c r="AW2280" i="9"/>
  <c r="BA2280" i="9"/>
  <c r="N2279" i="17" s="1"/>
  <c r="AV2280" i="9"/>
  <c r="AZ2280" i="9"/>
  <c r="AY2276" i="9"/>
  <c r="BC2276" i="9"/>
  <c r="AX2276" i="9"/>
  <c r="M2275" i="17" s="1"/>
  <c r="BB2276" i="9"/>
  <c r="O2275" i="17" s="1"/>
  <c r="AW2276" i="9"/>
  <c r="BA2276" i="9"/>
  <c r="N2275" i="17" s="1"/>
  <c r="AV2276" i="9"/>
  <c r="AZ2276" i="9"/>
  <c r="AY2272" i="9"/>
  <c r="BC2272" i="9"/>
  <c r="AX2272" i="9"/>
  <c r="M2271" i="17" s="1"/>
  <c r="BB2272" i="9"/>
  <c r="O2271" i="17" s="1"/>
  <c r="AW2272" i="9"/>
  <c r="BA2272" i="9"/>
  <c r="N2271" i="17" s="1"/>
  <c r="AV2272" i="9"/>
  <c r="AZ2272" i="9"/>
  <c r="AY2268" i="9"/>
  <c r="BC2268" i="9"/>
  <c r="AX2268" i="9"/>
  <c r="M2267" i="17" s="1"/>
  <c r="BB2268" i="9"/>
  <c r="O2267" i="17" s="1"/>
  <c r="AW2268" i="9"/>
  <c r="BA2268" i="9"/>
  <c r="N2267" i="17" s="1"/>
  <c r="AV2268" i="9"/>
  <c r="AZ2268" i="9"/>
  <c r="AY2264" i="9"/>
  <c r="BC2264" i="9"/>
  <c r="AX2264" i="9"/>
  <c r="M2263" i="17" s="1"/>
  <c r="BB2264" i="9"/>
  <c r="O2263" i="17" s="1"/>
  <c r="AW2264" i="9"/>
  <c r="BA2264" i="9"/>
  <c r="N2263" i="17" s="1"/>
  <c r="AV2264" i="9"/>
  <c r="AZ2264" i="9"/>
  <c r="AY2260" i="9"/>
  <c r="BC2260" i="9"/>
  <c r="AX2260" i="9"/>
  <c r="M2259" i="17" s="1"/>
  <c r="BB2260" i="9"/>
  <c r="O2259" i="17" s="1"/>
  <c r="AW2260" i="9"/>
  <c r="BA2260" i="9"/>
  <c r="N2259" i="17" s="1"/>
  <c r="AV2260" i="9"/>
  <c r="AZ2260" i="9"/>
  <c r="AY2256" i="9"/>
  <c r="BC2256" i="9"/>
  <c r="AX2256" i="9"/>
  <c r="M2255" i="17" s="1"/>
  <c r="BB2256" i="9"/>
  <c r="O2255" i="17" s="1"/>
  <c r="AW2256" i="9"/>
  <c r="BA2256" i="9"/>
  <c r="N2255" i="17" s="1"/>
  <c r="AV2256" i="9"/>
  <c r="AZ2256" i="9"/>
  <c r="AY2252" i="9"/>
  <c r="BC2252" i="9"/>
  <c r="AX2252" i="9"/>
  <c r="M2251" i="17" s="1"/>
  <c r="BB2252" i="9"/>
  <c r="O2251" i="17" s="1"/>
  <c r="AW2252" i="9"/>
  <c r="BA2252" i="9"/>
  <c r="N2251" i="17" s="1"/>
  <c r="AV2252" i="9"/>
  <c r="AZ2252" i="9"/>
  <c r="AY2248" i="9"/>
  <c r="BC2248" i="9"/>
  <c r="AX2248" i="9"/>
  <c r="M2247" i="17" s="1"/>
  <c r="BB2248" i="9"/>
  <c r="O2247" i="17" s="1"/>
  <c r="AW2248" i="9"/>
  <c r="BA2248" i="9"/>
  <c r="N2247" i="17" s="1"/>
  <c r="AV2248" i="9"/>
  <c r="AZ2248" i="9"/>
  <c r="AY2244" i="9"/>
  <c r="BC2244" i="9"/>
  <c r="AX2244" i="9"/>
  <c r="M2243" i="17" s="1"/>
  <c r="BB2244" i="9"/>
  <c r="O2243" i="17" s="1"/>
  <c r="AW2244" i="9"/>
  <c r="BA2244" i="9"/>
  <c r="N2243" i="17" s="1"/>
  <c r="AV2244" i="9"/>
  <c r="AZ2244" i="9"/>
  <c r="AY2240" i="9"/>
  <c r="BC2240" i="9"/>
  <c r="AX2240" i="9"/>
  <c r="M2239" i="17" s="1"/>
  <c r="BB2240" i="9"/>
  <c r="O2239" i="17" s="1"/>
  <c r="AW2240" i="9"/>
  <c r="BA2240" i="9"/>
  <c r="N2239" i="17" s="1"/>
  <c r="AV2240" i="9"/>
  <c r="AZ2240" i="9"/>
  <c r="AY2236" i="9"/>
  <c r="BC2236" i="9"/>
  <c r="AX2236" i="9"/>
  <c r="M2235" i="17" s="1"/>
  <c r="BB2236" i="9"/>
  <c r="O2235" i="17" s="1"/>
  <c r="AW2236" i="9"/>
  <c r="BA2236" i="9"/>
  <c r="N2235" i="17" s="1"/>
  <c r="AV2236" i="9"/>
  <c r="AZ2236" i="9"/>
  <c r="AY2232" i="9"/>
  <c r="BC2232" i="9"/>
  <c r="AX2232" i="9"/>
  <c r="M2231" i="17" s="1"/>
  <c r="BB2232" i="9"/>
  <c r="O2231" i="17" s="1"/>
  <c r="AW2232" i="9"/>
  <c r="BA2232" i="9"/>
  <c r="N2231" i="17" s="1"/>
  <c r="AV2232" i="9"/>
  <c r="AZ2232" i="9"/>
  <c r="AY2228" i="9"/>
  <c r="BC2228" i="9"/>
  <c r="AX2228" i="9"/>
  <c r="M2227" i="17" s="1"/>
  <c r="BB2228" i="9"/>
  <c r="O2227" i="17" s="1"/>
  <c r="AW2228" i="9"/>
  <c r="BA2228" i="9"/>
  <c r="N2227" i="17" s="1"/>
  <c r="AV2228" i="9"/>
  <c r="AZ2228" i="9"/>
  <c r="AY2224" i="9"/>
  <c r="BC2224" i="9"/>
  <c r="AX2224" i="9"/>
  <c r="M2223" i="17" s="1"/>
  <c r="BB2224" i="9"/>
  <c r="O2223" i="17" s="1"/>
  <c r="AW2224" i="9"/>
  <c r="BA2224" i="9"/>
  <c r="N2223" i="17" s="1"/>
  <c r="AV2224" i="9"/>
  <c r="AZ2224" i="9"/>
  <c r="AY2220" i="9"/>
  <c r="BC2220" i="9"/>
  <c r="AX2220" i="9"/>
  <c r="M2219" i="17" s="1"/>
  <c r="BB2220" i="9"/>
  <c r="O2219" i="17" s="1"/>
  <c r="AW2220" i="9"/>
  <c r="BA2220" i="9"/>
  <c r="N2219" i="17" s="1"/>
  <c r="AV2220" i="9"/>
  <c r="AZ2220" i="9"/>
  <c r="AY2216" i="9"/>
  <c r="BC2216" i="9"/>
  <c r="AX2216" i="9"/>
  <c r="M2215" i="17" s="1"/>
  <c r="BB2216" i="9"/>
  <c r="O2215" i="17" s="1"/>
  <c r="AW2216" i="9"/>
  <c r="BA2216" i="9"/>
  <c r="N2215" i="17" s="1"/>
  <c r="AV2216" i="9"/>
  <c r="AZ2216" i="9"/>
  <c r="AY2212" i="9"/>
  <c r="BC2212" i="9"/>
  <c r="AX2212" i="9"/>
  <c r="M2211" i="17" s="1"/>
  <c r="BB2212" i="9"/>
  <c r="O2211" i="17" s="1"/>
  <c r="AW2212" i="9"/>
  <c r="BA2212" i="9"/>
  <c r="N2211" i="17" s="1"/>
  <c r="AV2212" i="9"/>
  <c r="AZ2212" i="9"/>
  <c r="AY2208" i="9"/>
  <c r="BC2208" i="9"/>
  <c r="AX2208" i="9"/>
  <c r="M2207" i="17" s="1"/>
  <c r="BB2208" i="9"/>
  <c r="O2207" i="17" s="1"/>
  <c r="AW2208" i="9"/>
  <c r="BA2208" i="9"/>
  <c r="N2207" i="17" s="1"/>
  <c r="AV2208" i="9"/>
  <c r="AZ2208" i="9"/>
  <c r="AY2204" i="9"/>
  <c r="BC2204" i="9"/>
  <c r="AX2204" i="9"/>
  <c r="M2203" i="17" s="1"/>
  <c r="BB2204" i="9"/>
  <c r="O2203" i="17" s="1"/>
  <c r="AW2204" i="9"/>
  <c r="BA2204" i="9"/>
  <c r="N2203" i="17" s="1"/>
  <c r="AV2204" i="9"/>
  <c r="AZ2204" i="9"/>
  <c r="AY2200" i="9"/>
  <c r="BC2200" i="9"/>
  <c r="AX2200" i="9"/>
  <c r="M2199" i="17" s="1"/>
  <c r="BB2200" i="9"/>
  <c r="O2199" i="17" s="1"/>
  <c r="AW2200" i="9"/>
  <c r="BA2200" i="9"/>
  <c r="N2199" i="17" s="1"/>
  <c r="AV2200" i="9"/>
  <c r="AZ2200" i="9"/>
  <c r="AY2195" i="9"/>
  <c r="BC2195" i="9"/>
  <c r="AX2195" i="9"/>
  <c r="M2194" i="17" s="1"/>
  <c r="BB2195" i="9"/>
  <c r="O2194" i="17" s="1"/>
  <c r="AW2195" i="9"/>
  <c r="BA2195" i="9"/>
  <c r="N2194" i="17" s="1"/>
  <c r="AV2195" i="9"/>
  <c r="AZ2195" i="9"/>
  <c r="AY2191" i="9"/>
  <c r="BC2191" i="9"/>
  <c r="AX2191" i="9"/>
  <c r="M2190" i="17" s="1"/>
  <c r="BB2191" i="9"/>
  <c r="O2190" i="17" s="1"/>
  <c r="AW2191" i="9"/>
  <c r="BA2191" i="9"/>
  <c r="N2190" i="17" s="1"/>
  <c r="AV2191" i="9"/>
  <c r="AZ2191" i="9"/>
  <c r="AY2187" i="9"/>
  <c r="BC2187" i="9"/>
  <c r="AX2187" i="9"/>
  <c r="M2186" i="17" s="1"/>
  <c r="BB2187" i="9"/>
  <c r="O2186" i="17" s="1"/>
  <c r="AW2187" i="9"/>
  <c r="BA2187" i="9"/>
  <c r="N2186" i="17" s="1"/>
  <c r="AV2187" i="9"/>
  <c r="AZ2187" i="9"/>
  <c r="AY2183" i="9"/>
  <c r="BC2183" i="9"/>
  <c r="AX2183" i="9"/>
  <c r="M2182" i="17" s="1"/>
  <c r="BB2183" i="9"/>
  <c r="O2182" i="17" s="1"/>
  <c r="AW2183" i="9"/>
  <c r="BA2183" i="9"/>
  <c r="N2182" i="17" s="1"/>
  <c r="AV2183" i="9"/>
  <c r="AZ2183" i="9"/>
  <c r="AY2179" i="9"/>
  <c r="BC2179" i="9"/>
  <c r="AX2179" i="9"/>
  <c r="M2178" i="17" s="1"/>
  <c r="BB2179" i="9"/>
  <c r="O2178" i="17" s="1"/>
  <c r="AW2179" i="9"/>
  <c r="BA2179" i="9"/>
  <c r="N2178" i="17" s="1"/>
  <c r="AV2179" i="9"/>
  <c r="AZ2179" i="9"/>
  <c r="AY2175" i="9"/>
  <c r="BC2175" i="9"/>
  <c r="AX2175" i="9"/>
  <c r="M2174" i="17" s="1"/>
  <c r="BB2175" i="9"/>
  <c r="O2174" i="17" s="1"/>
  <c r="AW2175" i="9"/>
  <c r="BA2175" i="9"/>
  <c r="N2174" i="17" s="1"/>
  <c r="AV2175" i="9"/>
  <c r="AZ2175" i="9"/>
  <c r="AY2171" i="9"/>
  <c r="BC2171" i="9"/>
  <c r="AX2171" i="9"/>
  <c r="M2170" i="17" s="1"/>
  <c r="BB2171" i="9"/>
  <c r="O2170" i="17" s="1"/>
  <c r="AW2171" i="9"/>
  <c r="BA2171" i="9"/>
  <c r="N2170" i="17" s="1"/>
  <c r="AV2171" i="9"/>
  <c r="AZ2171" i="9"/>
  <c r="AY2167" i="9"/>
  <c r="BC2167" i="9"/>
  <c r="AX2167" i="9"/>
  <c r="M2166" i="17" s="1"/>
  <c r="BB2167" i="9"/>
  <c r="O2166" i="17" s="1"/>
  <c r="AW2167" i="9"/>
  <c r="BA2167" i="9"/>
  <c r="N2166" i="17" s="1"/>
  <c r="AV2167" i="9"/>
  <c r="AZ2167" i="9"/>
  <c r="AY2163" i="9"/>
  <c r="BC2163" i="9"/>
  <c r="AX2163" i="9"/>
  <c r="M2162" i="17" s="1"/>
  <c r="BB2163" i="9"/>
  <c r="O2162" i="17" s="1"/>
  <c r="AW2163" i="9"/>
  <c r="BA2163" i="9"/>
  <c r="N2162" i="17" s="1"/>
  <c r="AV2163" i="9"/>
  <c r="AZ2163" i="9"/>
  <c r="AY2159" i="9"/>
  <c r="BC2159" i="9"/>
  <c r="AX2159" i="9"/>
  <c r="M2158" i="17" s="1"/>
  <c r="BB2159" i="9"/>
  <c r="O2158" i="17" s="1"/>
  <c r="AW2159" i="9"/>
  <c r="BA2159" i="9"/>
  <c r="N2158" i="17" s="1"/>
  <c r="AV2159" i="9"/>
  <c r="AZ2159" i="9"/>
  <c r="AY2155" i="9"/>
  <c r="BC2155" i="9"/>
  <c r="AX2155" i="9"/>
  <c r="M2154" i="17" s="1"/>
  <c r="BB2155" i="9"/>
  <c r="O2154" i="17" s="1"/>
  <c r="AW2155" i="9"/>
  <c r="BA2155" i="9"/>
  <c r="N2154" i="17" s="1"/>
  <c r="AV2155" i="9"/>
  <c r="AZ2155" i="9"/>
  <c r="AY2151" i="9"/>
  <c r="BC2151" i="9"/>
  <c r="AX2151" i="9"/>
  <c r="M2150" i="17" s="1"/>
  <c r="BB2151" i="9"/>
  <c r="O2150" i="17" s="1"/>
  <c r="AW2151" i="9"/>
  <c r="BA2151" i="9"/>
  <c r="N2150" i="17" s="1"/>
  <c r="AV2151" i="9"/>
  <c r="AZ2151" i="9"/>
  <c r="AY2147" i="9"/>
  <c r="BC2147" i="9"/>
  <c r="AX2147" i="9"/>
  <c r="M2146" i="17" s="1"/>
  <c r="BB2147" i="9"/>
  <c r="O2146" i="17" s="1"/>
  <c r="AW2147" i="9"/>
  <c r="BA2147" i="9"/>
  <c r="N2146" i="17" s="1"/>
  <c r="AV2147" i="9"/>
  <c r="AZ2147" i="9"/>
  <c r="AY2143" i="9"/>
  <c r="BC2143" i="9"/>
  <c r="AX2143" i="9"/>
  <c r="M2142" i="17" s="1"/>
  <c r="BB2143" i="9"/>
  <c r="O2142" i="17" s="1"/>
  <c r="AW2143" i="9"/>
  <c r="BA2143" i="9"/>
  <c r="N2142" i="17" s="1"/>
  <c r="AV2143" i="9"/>
  <c r="AZ2143" i="9"/>
  <c r="AY2139" i="9"/>
  <c r="BC2139" i="9"/>
  <c r="AX2139" i="9"/>
  <c r="M2138" i="17" s="1"/>
  <c r="BB2139" i="9"/>
  <c r="O2138" i="17" s="1"/>
  <c r="AW2139" i="9"/>
  <c r="BA2139" i="9"/>
  <c r="N2138" i="17" s="1"/>
  <c r="AV2139" i="9"/>
  <c r="AZ2139" i="9"/>
  <c r="AY2135" i="9"/>
  <c r="BC2135" i="9"/>
  <c r="AX2135" i="9"/>
  <c r="M2134" i="17" s="1"/>
  <c r="BB2135" i="9"/>
  <c r="O2134" i="17" s="1"/>
  <c r="AW2135" i="9"/>
  <c r="BA2135" i="9"/>
  <c r="N2134" i="17" s="1"/>
  <c r="AV2135" i="9"/>
  <c r="AZ2135" i="9"/>
  <c r="AY2131" i="9"/>
  <c r="BC2131" i="9"/>
  <c r="AX2131" i="9"/>
  <c r="M2130" i="17" s="1"/>
  <c r="BB2131" i="9"/>
  <c r="O2130" i="17" s="1"/>
  <c r="AW2131" i="9"/>
  <c r="BA2131" i="9"/>
  <c r="N2130" i="17" s="1"/>
  <c r="AV2131" i="9"/>
  <c r="AZ2131" i="9"/>
  <c r="AY2127" i="9"/>
  <c r="BC2127" i="9"/>
  <c r="AX2127" i="9"/>
  <c r="M2126" i="17" s="1"/>
  <c r="BB2127" i="9"/>
  <c r="O2126" i="17" s="1"/>
  <c r="AW2127" i="9"/>
  <c r="BA2127" i="9"/>
  <c r="N2126" i="17" s="1"/>
  <c r="AV2127" i="9"/>
  <c r="AZ2127" i="9"/>
  <c r="AY2123" i="9"/>
  <c r="BC2123" i="9"/>
  <c r="AX2123" i="9"/>
  <c r="M2122" i="17" s="1"/>
  <c r="BB2123" i="9"/>
  <c r="O2122" i="17" s="1"/>
  <c r="AW2123" i="9"/>
  <c r="BA2123" i="9"/>
  <c r="N2122" i="17" s="1"/>
  <c r="AV2123" i="9"/>
  <c r="AZ2123" i="9"/>
  <c r="AY2119" i="9"/>
  <c r="BC2119" i="9"/>
  <c r="AX2119" i="9"/>
  <c r="M2118" i="17" s="1"/>
  <c r="BB2119" i="9"/>
  <c r="O2118" i="17" s="1"/>
  <c r="AW2119" i="9"/>
  <c r="BA2119" i="9"/>
  <c r="N2118" i="17" s="1"/>
  <c r="AV2119" i="9"/>
  <c r="AZ2119" i="9"/>
  <c r="AY2115" i="9"/>
  <c r="BC2115" i="9"/>
  <c r="AX2115" i="9"/>
  <c r="M2114" i="17" s="1"/>
  <c r="BB2115" i="9"/>
  <c r="O2114" i="17" s="1"/>
  <c r="AW2115" i="9"/>
  <c r="BA2115" i="9"/>
  <c r="N2114" i="17" s="1"/>
  <c r="AV2115" i="9"/>
  <c r="AZ2115" i="9"/>
  <c r="AY2111" i="9"/>
  <c r="BC2111" i="9"/>
  <c r="AX2111" i="9"/>
  <c r="M2110" i="17" s="1"/>
  <c r="BB2111" i="9"/>
  <c r="O2110" i="17" s="1"/>
  <c r="AW2111" i="9"/>
  <c r="BA2111" i="9"/>
  <c r="N2110" i="17" s="1"/>
  <c r="AV2111" i="9"/>
  <c r="AZ2111" i="9"/>
  <c r="AY2107" i="9"/>
  <c r="BC2107" i="9"/>
  <c r="AX2107" i="9"/>
  <c r="M2106" i="17" s="1"/>
  <c r="BB2107" i="9"/>
  <c r="O2106" i="17" s="1"/>
  <c r="AW2107" i="9"/>
  <c r="BA2107" i="9"/>
  <c r="N2106" i="17" s="1"/>
  <c r="AV2107" i="9"/>
  <c r="AZ2107" i="9"/>
  <c r="AY2103" i="9"/>
  <c r="BC2103" i="9"/>
  <c r="AX2103" i="9"/>
  <c r="M2102" i="17" s="1"/>
  <c r="BB2103" i="9"/>
  <c r="O2102" i="17" s="1"/>
  <c r="AW2103" i="9"/>
  <c r="BA2103" i="9"/>
  <c r="N2102" i="17" s="1"/>
  <c r="AV2103" i="9"/>
  <c r="AZ2103" i="9"/>
  <c r="AY2099" i="9"/>
  <c r="BC2099" i="9"/>
  <c r="AX2099" i="9"/>
  <c r="M2098" i="17" s="1"/>
  <c r="BB2099" i="9"/>
  <c r="O2098" i="17" s="1"/>
  <c r="AW2099" i="9"/>
  <c r="BA2099" i="9"/>
  <c r="N2098" i="17" s="1"/>
  <c r="AV2099" i="9"/>
  <c r="AZ2099" i="9"/>
  <c r="AY2094" i="9"/>
  <c r="BC2094" i="9"/>
  <c r="AX2094" i="9"/>
  <c r="M2093" i="17" s="1"/>
  <c r="BB2094" i="9"/>
  <c r="O2093" i="17" s="1"/>
  <c r="AW2094" i="9"/>
  <c r="BA2094" i="9"/>
  <c r="N2093" i="17" s="1"/>
  <c r="AV2094" i="9"/>
  <c r="AZ2094" i="9"/>
  <c r="AY2090" i="9"/>
  <c r="BC2090" i="9"/>
  <c r="AX2090" i="9"/>
  <c r="M2089" i="17" s="1"/>
  <c r="BB2090" i="9"/>
  <c r="O2089" i="17" s="1"/>
  <c r="AW2090" i="9"/>
  <c r="BA2090" i="9"/>
  <c r="N2089" i="17" s="1"/>
  <c r="AV2090" i="9"/>
  <c r="AZ2090" i="9"/>
  <c r="AY2086" i="9"/>
  <c r="BC2086" i="9"/>
  <c r="AX2086" i="9"/>
  <c r="M2085" i="17" s="1"/>
  <c r="BB2086" i="9"/>
  <c r="O2085" i="17" s="1"/>
  <c r="AW2086" i="9"/>
  <c r="BA2086" i="9"/>
  <c r="N2085" i="17" s="1"/>
  <c r="AV2086" i="9"/>
  <c r="AZ2086" i="9"/>
  <c r="AY2082" i="9"/>
  <c r="BC2082" i="9"/>
  <c r="AX2082" i="9"/>
  <c r="M2081" i="17" s="1"/>
  <c r="BB2082" i="9"/>
  <c r="O2081" i="17" s="1"/>
  <c r="AW2082" i="9"/>
  <c r="BA2082" i="9"/>
  <c r="N2081" i="17" s="1"/>
  <c r="AV2082" i="9"/>
  <c r="AZ2082" i="9"/>
  <c r="AY2078" i="9"/>
  <c r="BC2078" i="9"/>
  <c r="AX2078" i="9"/>
  <c r="M2077" i="17" s="1"/>
  <c r="BB2078" i="9"/>
  <c r="O2077" i="17" s="1"/>
  <c r="AW2078" i="9"/>
  <c r="BA2078" i="9"/>
  <c r="N2077" i="17" s="1"/>
  <c r="AV2078" i="9"/>
  <c r="AZ2078" i="9"/>
  <c r="AY2074" i="9"/>
  <c r="BC2074" i="9"/>
  <c r="AX2074" i="9"/>
  <c r="M2073" i="17" s="1"/>
  <c r="BB2074" i="9"/>
  <c r="O2073" i="17" s="1"/>
  <c r="AW2074" i="9"/>
  <c r="BA2074" i="9"/>
  <c r="N2073" i="17" s="1"/>
  <c r="AV2074" i="9"/>
  <c r="AZ2074" i="9"/>
  <c r="AY2070" i="9"/>
  <c r="BC2070" i="9"/>
  <c r="AX2070" i="9"/>
  <c r="M2069" i="17" s="1"/>
  <c r="BB2070" i="9"/>
  <c r="O2069" i="17" s="1"/>
  <c r="AW2070" i="9"/>
  <c r="BA2070" i="9"/>
  <c r="N2069" i="17" s="1"/>
  <c r="AV2070" i="9"/>
  <c r="AZ2070" i="9"/>
  <c r="AY2066" i="9"/>
  <c r="BC2066" i="9"/>
  <c r="AX2066" i="9"/>
  <c r="M2065" i="17" s="1"/>
  <c r="BB2066" i="9"/>
  <c r="O2065" i="17" s="1"/>
  <c r="AW2066" i="9"/>
  <c r="BA2066" i="9"/>
  <c r="N2065" i="17" s="1"/>
  <c r="AV2066" i="9"/>
  <c r="AZ2066" i="9"/>
  <c r="AY2062" i="9"/>
  <c r="BC2062" i="9"/>
  <c r="AX2062" i="9"/>
  <c r="M2061" i="17" s="1"/>
  <c r="BB2062" i="9"/>
  <c r="O2061" i="17" s="1"/>
  <c r="AW2062" i="9"/>
  <c r="BA2062" i="9"/>
  <c r="N2061" i="17" s="1"/>
  <c r="AV2062" i="9"/>
  <c r="AZ2062" i="9"/>
  <c r="AY2058" i="9"/>
  <c r="BC2058" i="9"/>
  <c r="AX2058" i="9"/>
  <c r="M2057" i="17" s="1"/>
  <c r="BB2058" i="9"/>
  <c r="O2057" i="17" s="1"/>
  <c r="AW2058" i="9"/>
  <c r="BA2058" i="9"/>
  <c r="N2057" i="17" s="1"/>
  <c r="AV2058" i="9"/>
  <c r="AZ2058" i="9"/>
  <c r="AY2054" i="9"/>
  <c r="BC2054" i="9"/>
  <c r="AX2054" i="9"/>
  <c r="M2053" i="17" s="1"/>
  <c r="BB2054" i="9"/>
  <c r="O2053" i="17" s="1"/>
  <c r="AW2054" i="9"/>
  <c r="BA2054" i="9"/>
  <c r="N2053" i="17" s="1"/>
  <c r="AV2054" i="9"/>
  <c r="AZ2054" i="9"/>
  <c r="AY2050" i="9"/>
  <c r="BC2050" i="9"/>
  <c r="AX2050" i="9"/>
  <c r="M2049" i="17" s="1"/>
  <c r="BB2050" i="9"/>
  <c r="O2049" i="17" s="1"/>
  <c r="AW2050" i="9"/>
  <c r="BA2050" i="9"/>
  <c r="N2049" i="17" s="1"/>
  <c r="AV2050" i="9"/>
  <c r="AZ2050" i="9"/>
  <c r="AY2046" i="9"/>
  <c r="BC2046" i="9"/>
  <c r="AX2046" i="9"/>
  <c r="M2045" i="17" s="1"/>
  <c r="BB2046" i="9"/>
  <c r="O2045" i="17" s="1"/>
  <c r="AW2046" i="9"/>
  <c r="BA2046" i="9"/>
  <c r="N2045" i="17" s="1"/>
  <c r="AV2046" i="9"/>
  <c r="AZ2046" i="9"/>
  <c r="AY2042" i="9"/>
  <c r="BC2042" i="9"/>
  <c r="AX2042" i="9"/>
  <c r="M2041" i="17" s="1"/>
  <c r="BB2042" i="9"/>
  <c r="O2041" i="17" s="1"/>
  <c r="AW2042" i="9"/>
  <c r="BA2042" i="9"/>
  <c r="N2041" i="17" s="1"/>
  <c r="AV2042" i="9"/>
  <c r="AZ2042" i="9"/>
  <c r="AY2038" i="9"/>
  <c r="BC2038" i="9"/>
  <c r="AX2038" i="9"/>
  <c r="M2037" i="17" s="1"/>
  <c r="BB2038" i="9"/>
  <c r="O2037" i="17" s="1"/>
  <c r="AW2038" i="9"/>
  <c r="BA2038" i="9"/>
  <c r="N2037" i="17" s="1"/>
  <c r="AV2038" i="9"/>
  <c r="AZ2038" i="9"/>
  <c r="AY2034" i="9"/>
  <c r="BC2034" i="9"/>
  <c r="AX2034" i="9"/>
  <c r="M2033" i="17" s="1"/>
  <c r="BB2034" i="9"/>
  <c r="O2033" i="17" s="1"/>
  <c r="AW2034" i="9"/>
  <c r="BA2034" i="9"/>
  <c r="N2033" i="17" s="1"/>
  <c r="AV2034" i="9"/>
  <c r="AZ2034" i="9"/>
  <c r="AY2030" i="9"/>
  <c r="BC2030" i="9"/>
  <c r="AX2030" i="9"/>
  <c r="M2029" i="17" s="1"/>
  <c r="BB2030" i="9"/>
  <c r="O2029" i="17" s="1"/>
  <c r="AW2030" i="9"/>
  <c r="BA2030" i="9"/>
  <c r="N2029" i="17" s="1"/>
  <c r="AV2030" i="9"/>
  <c r="AZ2030" i="9"/>
  <c r="AY2026" i="9"/>
  <c r="BC2026" i="9"/>
  <c r="AX2026" i="9"/>
  <c r="M2025" i="17" s="1"/>
  <c r="BB2026" i="9"/>
  <c r="O2025" i="17" s="1"/>
  <c r="AW2026" i="9"/>
  <c r="BA2026" i="9"/>
  <c r="N2025" i="17" s="1"/>
  <c r="AV2026" i="9"/>
  <c r="AZ2026" i="9"/>
  <c r="AY2022" i="9"/>
  <c r="BC2022" i="9"/>
  <c r="AX2022" i="9"/>
  <c r="M2021" i="17" s="1"/>
  <c r="BB2022" i="9"/>
  <c r="O2021" i="17" s="1"/>
  <c r="AW2022" i="9"/>
  <c r="BA2022" i="9"/>
  <c r="N2021" i="17" s="1"/>
  <c r="AV2022" i="9"/>
  <c r="AZ2022" i="9"/>
  <c r="AY2018" i="9"/>
  <c r="BC2018" i="9"/>
  <c r="AX2018" i="9"/>
  <c r="M2017" i="17" s="1"/>
  <c r="BB2018" i="9"/>
  <c r="O2017" i="17" s="1"/>
  <c r="AW2018" i="9"/>
  <c r="BA2018" i="9"/>
  <c r="N2017" i="17" s="1"/>
  <c r="AV2018" i="9"/>
  <c r="AZ2018" i="9"/>
  <c r="AY2014" i="9"/>
  <c r="BC2014" i="9"/>
  <c r="AX2014" i="9"/>
  <c r="M2013" i="17" s="1"/>
  <c r="BB2014" i="9"/>
  <c r="O2013" i="17" s="1"/>
  <c r="AW2014" i="9"/>
  <c r="BA2014" i="9"/>
  <c r="N2013" i="17" s="1"/>
  <c r="AV2014" i="9"/>
  <c r="AZ2014" i="9"/>
  <c r="AY2010" i="9"/>
  <c r="BC2010" i="9"/>
  <c r="AX2010" i="9"/>
  <c r="M2009" i="17" s="1"/>
  <c r="BB2010" i="9"/>
  <c r="O2009" i="17" s="1"/>
  <c r="AW2010" i="9"/>
  <c r="BA2010" i="9"/>
  <c r="N2009" i="17" s="1"/>
  <c r="AV2010" i="9"/>
  <c r="AZ2010" i="9"/>
  <c r="AY2006" i="9"/>
  <c r="BC2006" i="9"/>
  <c r="AX2006" i="9"/>
  <c r="M2005" i="17" s="1"/>
  <c r="BB2006" i="9"/>
  <c r="O2005" i="17" s="1"/>
  <c r="AW2006" i="9"/>
  <c r="BA2006" i="9"/>
  <c r="N2005" i="17" s="1"/>
  <c r="AV2006" i="9"/>
  <c r="AZ2006" i="9"/>
  <c r="AY2002" i="9"/>
  <c r="BC2002" i="9"/>
  <c r="AX2002" i="9"/>
  <c r="M2001" i="17" s="1"/>
  <c r="BB2002" i="9"/>
  <c r="O2001" i="17" s="1"/>
  <c r="AW2002" i="9"/>
  <c r="BA2002" i="9"/>
  <c r="N2001" i="17" s="1"/>
  <c r="AV2002" i="9"/>
  <c r="AZ2002" i="9"/>
  <c r="AY1997" i="9"/>
  <c r="BC1997" i="9"/>
  <c r="AX1997" i="9"/>
  <c r="M1996" i="17" s="1"/>
  <c r="BB1997" i="9"/>
  <c r="O1996" i="17" s="1"/>
  <c r="AW1997" i="9"/>
  <c r="BA1997" i="9"/>
  <c r="N1996" i="17" s="1"/>
  <c r="AV1997" i="9"/>
  <c r="AZ1997" i="9"/>
  <c r="AY1993" i="9"/>
  <c r="BC1993" i="9"/>
  <c r="AX1993" i="9"/>
  <c r="M1992" i="17" s="1"/>
  <c r="BB1993" i="9"/>
  <c r="O1992" i="17" s="1"/>
  <c r="AW1993" i="9"/>
  <c r="BA1993" i="9"/>
  <c r="N1992" i="17" s="1"/>
  <c r="AV1993" i="9"/>
  <c r="AZ1993" i="9"/>
  <c r="AY1979" i="9"/>
  <c r="BC1979" i="9"/>
  <c r="AX1979" i="9"/>
  <c r="M1978" i="17" s="1"/>
  <c r="BB1979" i="9"/>
  <c r="O1978" i="17" s="1"/>
  <c r="AW1979" i="9"/>
  <c r="BA1979" i="9"/>
  <c r="N1978" i="17" s="1"/>
  <c r="AV1979" i="9"/>
  <c r="AZ1979" i="9"/>
  <c r="AY1975" i="9"/>
  <c r="BC1975" i="9"/>
  <c r="AX1975" i="9"/>
  <c r="M1974" i="17" s="1"/>
  <c r="BB1975" i="9"/>
  <c r="O1974" i="17" s="1"/>
  <c r="AW1975" i="9"/>
  <c r="BA1975" i="9"/>
  <c r="N1974" i="17" s="1"/>
  <c r="AV1975" i="9"/>
  <c r="AZ1975" i="9"/>
  <c r="AY1971" i="9"/>
  <c r="BC1971" i="9"/>
  <c r="AX1971" i="9"/>
  <c r="M1970" i="17" s="1"/>
  <c r="BB1971" i="9"/>
  <c r="O1970" i="17" s="1"/>
  <c r="AW1971" i="9"/>
  <c r="BA1971" i="9"/>
  <c r="N1970" i="17" s="1"/>
  <c r="AV1971" i="9"/>
  <c r="AZ1971" i="9"/>
  <c r="AY1967" i="9"/>
  <c r="BC1967" i="9"/>
  <c r="AX1967" i="9"/>
  <c r="M1966" i="17" s="1"/>
  <c r="BB1967" i="9"/>
  <c r="O1966" i="17" s="1"/>
  <c r="AW1967" i="9"/>
  <c r="BA1967" i="9"/>
  <c r="N1966" i="17" s="1"/>
  <c r="AV1967" i="9"/>
  <c r="AZ1967" i="9"/>
  <c r="AY1963" i="9"/>
  <c r="BC1963" i="9"/>
  <c r="AX1963" i="9"/>
  <c r="M1962" i="17" s="1"/>
  <c r="BB1963" i="9"/>
  <c r="O1962" i="17" s="1"/>
  <c r="AW1963" i="9"/>
  <c r="BA1963" i="9"/>
  <c r="N1962" i="17" s="1"/>
  <c r="AV1963" i="9"/>
  <c r="AZ1963" i="9"/>
  <c r="AY1959" i="9"/>
  <c r="BC1959" i="9"/>
  <c r="AX1959" i="9"/>
  <c r="M1958" i="17" s="1"/>
  <c r="BB1959" i="9"/>
  <c r="O1958" i="17" s="1"/>
  <c r="AW1959" i="9"/>
  <c r="BA1959" i="9"/>
  <c r="N1958" i="17" s="1"/>
  <c r="AV1959" i="9"/>
  <c r="AZ1959" i="9"/>
  <c r="AY1955" i="9"/>
  <c r="BC1955" i="9"/>
  <c r="AX1955" i="9"/>
  <c r="M1954" i="17" s="1"/>
  <c r="BB1955" i="9"/>
  <c r="O1954" i="17" s="1"/>
  <c r="AW1955" i="9"/>
  <c r="BA1955" i="9"/>
  <c r="N1954" i="17" s="1"/>
  <c r="AV1955" i="9"/>
  <c r="AZ1955" i="9"/>
  <c r="AY1951" i="9"/>
  <c r="BC1951" i="9"/>
  <c r="AX1951" i="9"/>
  <c r="M1950" i="17" s="1"/>
  <c r="BB1951" i="9"/>
  <c r="O1950" i="17" s="1"/>
  <c r="AW1951" i="9"/>
  <c r="BA1951" i="9"/>
  <c r="N1950" i="17" s="1"/>
  <c r="AV1951" i="9"/>
  <c r="AZ1951" i="9"/>
  <c r="AY1947" i="9"/>
  <c r="BC1947" i="9"/>
  <c r="AX1947" i="9"/>
  <c r="M1946" i="17" s="1"/>
  <c r="BB1947" i="9"/>
  <c r="O1946" i="17" s="1"/>
  <c r="AW1947" i="9"/>
  <c r="BA1947" i="9"/>
  <c r="N1946" i="17" s="1"/>
  <c r="AV1947" i="9"/>
  <c r="AZ1947" i="9"/>
  <c r="AY1943" i="9"/>
  <c r="BC1943" i="9"/>
  <c r="AX1943" i="9"/>
  <c r="M1942" i="17" s="1"/>
  <c r="BB1943" i="9"/>
  <c r="O1942" i="17" s="1"/>
  <c r="AW1943" i="9"/>
  <c r="BA1943" i="9"/>
  <c r="N1942" i="17" s="1"/>
  <c r="AV1943" i="9"/>
  <c r="AZ1943" i="9"/>
  <c r="AY1939" i="9"/>
  <c r="BC1939" i="9"/>
  <c r="AX1939" i="9"/>
  <c r="M1938" i="17" s="1"/>
  <c r="BB1939" i="9"/>
  <c r="O1938" i="17" s="1"/>
  <c r="AW1939" i="9"/>
  <c r="BA1939" i="9"/>
  <c r="N1938" i="17" s="1"/>
  <c r="AV1939" i="9"/>
  <c r="AZ1939" i="9"/>
  <c r="AY1935" i="9"/>
  <c r="BC1935" i="9"/>
  <c r="AX1935" i="9"/>
  <c r="M1934" i="17" s="1"/>
  <c r="BB1935" i="9"/>
  <c r="O1934" i="17" s="1"/>
  <c r="AW1935" i="9"/>
  <c r="BA1935" i="9"/>
  <c r="N1934" i="17" s="1"/>
  <c r="AV1935" i="9"/>
  <c r="AZ1935" i="9"/>
  <c r="AY1931" i="9"/>
  <c r="BC1931" i="9"/>
  <c r="AX1931" i="9"/>
  <c r="M1930" i="17" s="1"/>
  <c r="BB1931" i="9"/>
  <c r="O1930" i="17" s="1"/>
  <c r="AW1931" i="9"/>
  <c r="BA1931" i="9"/>
  <c r="N1930" i="17" s="1"/>
  <c r="AV1931" i="9"/>
  <c r="AZ1931" i="9"/>
  <c r="AY1927" i="9"/>
  <c r="BC1927" i="9"/>
  <c r="AX1927" i="9"/>
  <c r="M1926" i="17" s="1"/>
  <c r="BB1927" i="9"/>
  <c r="O1926" i="17" s="1"/>
  <c r="AW1927" i="9"/>
  <c r="BA1927" i="9"/>
  <c r="N1926" i="17" s="1"/>
  <c r="AV1927" i="9"/>
  <c r="AZ1927" i="9"/>
  <c r="AY1923" i="9"/>
  <c r="BC1923" i="9"/>
  <c r="AX1923" i="9"/>
  <c r="M1922" i="17" s="1"/>
  <c r="BB1923" i="9"/>
  <c r="O1922" i="17" s="1"/>
  <c r="AW1923" i="9"/>
  <c r="BA1923" i="9"/>
  <c r="N1922" i="17" s="1"/>
  <c r="AV1923" i="9"/>
  <c r="AZ1923" i="9"/>
  <c r="AY1919" i="9"/>
  <c r="BC1919" i="9"/>
  <c r="AX1919" i="9"/>
  <c r="M1918" i="17" s="1"/>
  <c r="BB1919" i="9"/>
  <c r="O1918" i="17" s="1"/>
  <c r="AW1919" i="9"/>
  <c r="BA1919" i="9"/>
  <c r="N1918" i="17" s="1"/>
  <c r="AV1919" i="9"/>
  <c r="AZ1919" i="9"/>
  <c r="AY1915" i="9"/>
  <c r="BC1915" i="9"/>
  <c r="AX1915" i="9"/>
  <c r="M1914" i="17" s="1"/>
  <c r="BB1915" i="9"/>
  <c r="O1914" i="17" s="1"/>
  <c r="AW1915" i="9"/>
  <c r="BA1915" i="9"/>
  <c r="N1914" i="17" s="1"/>
  <c r="AV1915" i="9"/>
  <c r="AZ1915" i="9"/>
  <c r="AY1911" i="9"/>
  <c r="BC1911" i="9"/>
  <c r="AX1911" i="9"/>
  <c r="M1910" i="17" s="1"/>
  <c r="BB1911" i="9"/>
  <c r="O1910" i="17" s="1"/>
  <c r="AW1911" i="9"/>
  <c r="BA1911" i="9"/>
  <c r="N1910" i="17" s="1"/>
  <c r="AV1911" i="9"/>
  <c r="AZ1911" i="9"/>
  <c r="AY1907" i="9"/>
  <c r="BC1907" i="9"/>
  <c r="AX1907" i="9"/>
  <c r="M1906" i="17" s="1"/>
  <c r="BB1907" i="9"/>
  <c r="O1906" i="17" s="1"/>
  <c r="AW1907" i="9"/>
  <c r="BA1907" i="9"/>
  <c r="N1906" i="17" s="1"/>
  <c r="AV1907" i="9"/>
  <c r="AZ1907" i="9"/>
  <c r="AY1903" i="9"/>
  <c r="BC1903" i="9"/>
  <c r="AX1903" i="9"/>
  <c r="M1902" i="17" s="1"/>
  <c r="BB1903" i="9"/>
  <c r="O1902" i="17" s="1"/>
  <c r="AW1903" i="9"/>
  <c r="BA1903" i="9"/>
  <c r="N1902" i="17" s="1"/>
  <c r="AV1903" i="9"/>
  <c r="AZ1903" i="9"/>
  <c r="AY1899" i="9"/>
  <c r="BC1899" i="9"/>
  <c r="AX1899" i="9"/>
  <c r="M1898" i="17" s="1"/>
  <c r="BB1899" i="9"/>
  <c r="O1898" i="17" s="1"/>
  <c r="AW1899" i="9"/>
  <c r="BA1899" i="9"/>
  <c r="N1898" i="17" s="1"/>
  <c r="AV1899" i="9"/>
  <c r="AZ1899" i="9"/>
  <c r="AY1894" i="9"/>
  <c r="BC1894" i="9"/>
  <c r="AX1894" i="9"/>
  <c r="M1893" i="17" s="1"/>
  <c r="BB1894" i="9"/>
  <c r="O1893" i="17" s="1"/>
  <c r="AW1894" i="9"/>
  <c r="BA1894" i="9"/>
  <c r="N1893" i="17" s="1"/>
  <c r="AV1894" i="9"/>
  <c r="AZ1894" i="9"/>
  <c r="AY1890" i="9"/>
  <c r="BC1890" i="9"/>
  <c r="AX1890" i="9"/>
  <c r="M1889" i="17" s="1"/>
  <c r="BB1890" i="9"/>
  <c r="O1889" i="17" s="1"/>
  <c r="AW1890" i="9"/>
  <c r="BA1890" i="9"/>
  <c r="N1889" i="17" s="1"/>
  <c r="AV1890" i="9"/>
  <c r="AZ1890" i="9"/>
  <c r="AY1886" i="9"/>
  <c r="BC1886" i="9"/>
  <c r="AX1886" i="9"/>
  <c r="M1885" i="17" s="1"/>
  <c r="BB1886" i="9"/>
  <c r="O1885" i="17" s="1"/>
  <c r="AW1886" i="9"/>
  <c r="BA1886" i="9"/>
  <c r="N1885" i="17" s="1"/>
  <c r="AV1886" i="9"/>
  <c r="AZ1886" i="9"/>
  <c r="AY1882" i="9"/>
  <c r="BC1882" i="9"/>
  <c r="AX1882" i="9"/>
  <c r="M1881" i="17" s="1"/>
  <c r="BB1882" i="9"/>
  <c r="O1881" i="17" s="1"/>
  <c r="AW1882" i="9"/>
  <c r="BA1882" i="9"/>
  <c r="N1881" i="17" s="1"/>
  <c r="AV1882" i="9"/>
  <c r="AZ1882" i="9"/>
  <c r="AY1878" i="9"/>
  <c r="BC1878" i="9"/>
  <c r="AX1878" i="9"/>
  <c r="M1877" i="17" s="1"/>
  <c r="BB1878" i="9"/>
  <c r="O1877" i="17" s="1"/>
  <c r="AW1878" i="9"/>
  <c r="BA1878" i="9"/>
  <c r="N1877" i="17" s="1"/>
  <c r="AV1878" i="9"/>
  <c r="AZ1878" i="9"/>
  <c r="AW1874" i="9"/>
  <c r="BA1874" i="9"/>
  <c r="N1873" i="17" s="1"/>
  <c r="AV1874" i="9"/>
  <c r="AZ1874" i="9"/>
  <c r="AY1874" i="9"/>
  <c r="BC1874" i="9"/>
  <c r="BB1874" i="9"/>
  <c r="O1873" i="17" s="1"/>
  <c r="AX1874" i="9"/>
  <c r="M1873" i="17" s="1"/>
  <c r="AW1870" i="9"/>
  <c r="BA1870" i="9"/>
  <c r="N1869" i="17" s="1"/>
  <c r="AV1870" i="9"/>
  <c r="AZ1870" i="9"/>
  <c r="AY1870" i="9"/>
  <c r="BC1870" i="9"/>
  <c r="BB1870" i="9"/>
  <c r="O1869" i="17" s="1"/>
  <c r="AX1870" i="9"/>
  <c r="M1869" i="17" s="1"/>
  <c r="AW1866" i="9"/>
  <c r="BA1866" i="9"/>
  <c r="N1865" i="17" s="1"/>
  <c r="AV1866" i="9"/>
  <c r="AZ1866" i="9"/>
  <c r="AY1866" i="9"/>
  <c r="BC1866" i="9"/>
  <c r="BB1866" i="9"/>
  <c r="O1865" i="17" s="1"/>
  <c r="AX1866" i="9"/>
  <c r="M1865" i="17" s="1"/>
  <c r="AW1862" i="9"/>
  <c r="BA1862" i="9"/>
  <c r="N1861" i="17" s="1"/>
  <c r="AV1862" i="9"/>
  <c r="AZ1862" i="9"/>
  <c r="AY1862" i="9"/>
  <c r="BC1862" i="9"/>
  <c r="BB1862" i="9"/>
  <c r="O1861" i="17" s="1"/>
  <c r="AX1862" i="9"/>
  <c r="M1861" i="17" s="1"/>
  <c r="AW1858" i="9"/>
  <c r="BA1858" i="9"/>
  <c r="N1857" i="17" s="1"/>
  <c r="AV1858" i="9"/>
  <c r="AZ1858" i="9"/>
  <c r="AY1858" i="9"/>
  <c r="BC1858" i="9"/>
  <c r="BB1858" i="9"/>
  <c r="O1857" i="17" s="1"/>
  <c r="AX1858" i="9"/>
  <c r="M1857" i="17" s="1"/>
  <c r="AX1854" i="9"/>
  <c r="M1853" i="17" s="1"/>
  <c r="BB1854" i="9"/>
  <c r="O1853" i="17" s="1"/>
  <c r="AW1854" i="9"/>
  <c r="BA1854" i="9"/>
  <c r="N1853" i="17" s="1"/>
  <c r="AV1854" i="9"/>
  <c r="AZ1854" i="9"/>
  <c r="AY1854" i="9"/>
  <c r="BC1854" i="9"/>
  <c r="AX1850" i="9"/>
  <c r="M1849" i="17" s="1"/>
  <c r="BB1850" i="9"/>
  <c r="O1849" i="17" s="1"/>
  <c r="AW1850" i="9"/>
  <c r="BA1850" i="9"/>
  <c r="N1849" i="17" s="1"/>
  <c r="AV1850" i="9"/>
  <c r="AZ1850" i="9"/>
  <c r="AY1850" i="9"/>
  <c r="BC1850" i="9"/>
  <c r="AX1846" i="9"/>
  <c r="M1845" i="17" s="1"/>
  <c r="BB1846" i="9"/>
  <c r="O1845" i="17" s="1"/>
  <c r="AW1846" i="9"/>
  <c r="BA1846" i="9"/>
  <c r="N1845" i="17" s="1"/>
  <c r="AV1846" i="9"/>
  <c r="AZ1846" i="9"/>
  <c r="AY1846" i="9"/>
  <c r="BC1846" i="9"/>
  <c r="AX1842" i="9"/>
  <c r="M1841" i="17" s="1"/>
  <c r="BB1842" i="9"/>
  <c r="O1841" i="17" s="1"/>
  <c r="AW1842" i="9"/>
  <c r="BA1842" i="9"/>
  <c r="N1841" i="17" s="1"/>
  <c r="AV1842" i="9"/>
  <c r="AZ1842" i="9"/>
  <c r="AY1842" i="9"/>
  <c r="BC1842" i="9"/>
  <c r="AX1838" i="9"/>
  <c r="M1837" i="17" s="1"/>
  <c r="BB1838" i="9"/>
  <c r="O1837" i="17" s="1"/>
  <c r="AW1838" i="9"/>
  <c r="BA1838" i="9"/>
  <c r="N1837" i="17" s="1"/>
  <c r="AV1838" i="9"/>
  <c r="AZ1838" i="9"/>
  <c r="AY1838" i="9"/>
  <c r="BC1838" i="9"/>
  <c r="AX1834" i="9"/>
  <c r="M1833" i="17" s="1"/>
  <c r="BB1834" i="9"/>
  <c r="O1833" i="17" s="1"/>
  <c r="AW1834" i="9"/>
  <c r="BA1834" i="9"/>
  <c r="N1833" i="17" s="1"/>
  <c r="AV1834" i="9"/>
  <c r="AZ1834" i="9"/>
  <c r="AY1834" i="9"/>
  <c r="BC1834" i="9"/>
  <c r="AX1830" i="9"/>
  <c r="M1829" i="17" s="1"/>
  <c r="BB1830" i="9"/>
  <c r="O1829" i="17" s="1"/>
  <c r="AW1830" i="9"/>
  <c r="BA1830" i="9"/>
  <c r="N1829" i="17" s="1"/>
  <c r="AV1830" i="9"/>
  <c r="AZ1830" i="9"/>
  <c r="AY1830" i="9"/>
  <c r="BC1830" i="9"/>
  <c r="AX1826" i="9"/>
  <c r="M1825" i="17" s="1"/>
  <c r="BB1826" i="9"/>
  <c r="O1825" i="17" s="1"/>
  <c r="AW1826" i="9"/>
  <c r="BA1826" i="9"/>
  <c r="N1825" i="17" s="1"/>
  <c r="AV1826" i="9"/>
  <c r="AZ1826" i="9"/>
  <c r="AY1826" i="9"/>
  <c r="BC1826" i="9"/>
  <c r="AX1822" i="9"/>
  <c r="M1821" i="17" s="1"/>
  <c r="BB1822" i="9"/>
  <c r="O1821" i="17" s="1"/>
  <c r="AW1822" i="9"/>
  <c r="BA1822" i="9"/>
  <c r="N1821" i="17" s="1"/>
  <c r="AV1822" i="9"/>
  <c r="AZ1822" i="9"/>
  <c r="AY1822" i="9"/>
  <c r="BC1822" i="9"/>
  <c r="AX1818" i="9"/>
  <c r="M1817" i="17" s="1"/>
  <c r="BB1818" i="9"/>
  <c r="O1817" i="17" s="1"/>
  <c r="AW1818" i="9"/>
  <c r="BA1818" i="9"/>
  <c r="N1817" i="17" s="1"/>
  <c r="AV1818" i="9"/>
  <c r="AZ1818" i="9"/>
  <c r="AY1818" i="9"/>
  <c r="BC1818" i="9"/>
  <c r="AX1814" i="9"/>
  <c r="M1813" i="17" s="1"/>
  <c r="BB1814" i="9"/>
  <c r="O1813" i="17" s="1"/>
  <c r="AW1814" i="9"/>
  <c r="BA1814" i="9"/>
  <c r="N1813" i="17" s="1"/>
  <c r="AV1814" i="9"/>
  <c r="AZ1814" i="9"/>
  <c r="AY1814" i="9"/>
  <c r="BC1814" i="9"/>
  <c r="AX1810" i="9"/>
  <c r="M1809" i="17" s="1"/>
  <c r="BB1810" i="9"/>
  <c r="O1809" i="17" s="1"/>
  <c r="AW1810" i="9"/>
  <c r="BA1810" i="9"/>
  <c r="N1809" i="17" s="1"/>
  <c r="AV1810" i="9"/>
  <c r="AZ1810" i="9"/>
  <c r="AY1810" i="9"/>
  <c r="BC1810" i="9"/>
  <c r="AX1806" i="9"/>
  <c r="M1805" i="17" s="1"/>
  <c r="BB1806" i="9"/>
  <c r="O1805" i="17" s="1"/>
  <c r="AW1806" i="9"/>
  <c r="BA1806" i="9"/>
  <c r="N1805" i="17" s="1"/>
  <c r="AV1806" i="9"/>
  <c r="AZ1806" i="9"/>
  <c r="AY1806" i="9"/>
  <c r="BC1806" i="9"/>
  <c r="AX1802" i="9"/>
  <c r="M1801" i="17" s="1"/>
  <c r="BB1802" i="9"/>
  <c r="O1801" i="17" s="1"/>
  <c r="AW1802" i="9"/>
  <c r="BA1802" i="9"/>
  <c r="N1801" i="17" s="1"/>
  <c r="AV1802" i="9"/>
  <c r="AZ1802" i="9"/>
  <c r="AY1802" i="9"/>
  <c r="BC1802" i="9"/>
  <c r="AX1797" i="9"/>
  <c r="M1796" i="17" s="1"/>
  <c r="BB1797" i="9"/>
  <c r="O1796" i="17" s="1"/>
  <c r="AW1797" i="9"/>
  <c r="BA1797" i="9"/>
  <c r="N1796" i="17" s="1"/>
  <c r="AV1797" i="9"/>
  <c r="AZ1797" i="9"/>
  <c r="AY1797" i="9"/>
  <c r="BC1797" i="9"/>
  <c r="AX1793" i="9"/>
  <c r="M1792" i="17" s="1"/>
  <c r="BB1793" i="9"/>
  <c r="O1792" i="17" s="1"/>
  <c r="AW1793" i="9"/>
  <c r="BA1793" i="9"/>
  <c r="N1792" i="17" s="1"/>
  <c r="AV1793" i="9"/>
  <c r="AZ1793" i="9"/>
  <c r="AY1793" i="9"/>
  <c r="BC1793" i="9"/>
  <c r="AX1789" i="9"/>
  <c r="M1788" i="17" s="1"/>
  <c r="BB1789" i="9"/>
  <c r="O1788" i="17" s="1"/>
  <c r="AW1789" i="9"/>
  <c r="BA1789" i="9"/>
  <c r="N1788" i="17" s="1"/>
  <c r="AV1789" i="9"/>
  <c r="AZ1789" i="9"/>
  <c r="AY1789" i="9"/>
  <c r="BC1789" i="9"/>
  <c r="AX1785" i="9"/>
  <c r="M1784" i="17" s="1"/>
  <c r="BB1785" i="9"/>
  <c r="O1784" i="17" s="1"/>
  <c r="AW1785" i="9"/>
  <c r="BA1785" i="9"/>
  <c r="N1784" i="17" s="1"/>
  <c r="AV1785" i="9"/>
  <c r="AZ1785" i="9"/>
  <c r="AY1785" i="9"/>
  <c r="BC1785" i="9"/>
  <c r="AX1781" i="9"/>
  <c r="M1780" i="17" s="1"/>
  <c r="BB1781" i="9"/>
  <c r="O1780" i="17" s="1"/>
  <c r="AW1781" i="9"/>
  <c r="BA1781" i="9"/>
  <c r="N1780" i="17" s="1"/>
  <c r="AV1781" i="9"/>
  <c r="AZ1781" i="9"/>
  <c r="AY1781" i="9"/>
  <c r="BC1781" i="9"/>
  <c r="AX1777" i="9"/>
  <c r="M1776" i="17" s="1"/>
  <c r="BB1777" i="9"/>
  <c r="O1776" i="17" s="1"/>
  <c r="AW1777" i="9"/>
  <c r="BA1777" i="9"/>
  <c r="N1776" i="17" s="1"/>
  <c r="AV1777" i="9"/>
  <c r="AZ1777" i="9"/>
  <c r="AY1777" i="9"/>
  <c r="BC1777" i="9"/>
  <c r="AX1773" i="9"/>
  <c r="M1772" i="17" s="1"/>
  <c r="BB1773" i="9"/>
  <c r="O1772" i="17" s="1"/>
  <c r="AW1773" i="9"/>
  <c r="BA1773" i="9"/>
  <c r="N1772" i="17" s="1"/>
  <c r="AV1773" i="9"/>
  <c r="AZ1773" i="9"/>
  <c r="AY1773" i="9"/>
  <c r="BC1773" i="9"/>
  <c r="AX1769" i="9"/>
  <c r="M1768" i="17" s="1"/>
  <c r="BB1769" i="9"/>
  <c r="O1768" i="17" s="1"/>
  <c r="AW1769" i="9"/>
  <c r="BA1769" i="9"/>
  <c r="N1768" i="17" s="1"/>
  <c r="AV1769" i="9"/>
  <c r="AZ1769" i="9"/>
  <c r="AY1769" i="9"/>
  <c r="BC1769" i="9"/>
  <c r="AX1765" i="9"/>
  <c r="M1764" i="17" s="1"/>
  <c r="BB1765" i="9"/>
  <c r="O1764" i="17" s="1"/>
  <c r="AW1765" i="9"/>
  <c r="BA1765" i="9"/>
  <c r="N1764" i="17" s="1"/>
  <c r="AV1765" i="9"/>
  <c r="AZ1765" i="9"/>
  <c r="AY1765" i="9"/>
  <c r="BC1765" i="9"/>
  <c r="AX1761" i="9"/>
  <c r="M1760" i="17" s="1"/>
  <c r="BB1761" i="9"/>
  <c r="O1760" i="17" s="1"/>
  <c r="AW1761" i="9"/>
  <c r="BA1761" i="9"/>
  <c r="N1760" i="17" s="1"/>
  <c r="AV1761" i="9"/>
  <c r="AZ1761" i="9"/>
  <c r="AY1761" i="9"/>
  <c r="BC1761" i="9"/>
  <c r="AX1757" i="9"/>
  <c r="M1756" i="17" s="1"/>
  <c r="BB1757" i="9"/>
  <c r="O1756" i="17" s="1"/>
  <c r="AW1757" i="9"/>
  <c r="BA1757" i="9"/>
  <c r="N1756" i="17" s="1"/>
  <c r="AV1757" i="9"/>
  <c r="AZ1757" i="9"/>
  <c r="AY1757" i="9"/>
  <c r="BC1757" i="9"/>
  <c r="AX1753" i="9"/>
  <c r="M1752" i="17" s="1"/>
  <c r="BB1753" i="9"/>
  <c r="O1752" i="17" s="1"/>
  <c r="AW1753" i="9"/>
  <c r="BA1753" i="9"/>
  <c r="N1752" i="17" s="1"/>
  <c r="AV1753" i="9"/>
  <c r="AZ1753" i="9"/>
  <c r="AY1753" i="9"/>
  <c r="BC1753" i="9"/>
  <c r="AX1749" i="9"/>
  <c r="M1748" i="17" s="1"/>
  <c r="BB1749" i="9"/>
  <c r="O1748" i="17" s="1"/>
  <c r="AW1749" i="9"/>
  <c r="BA1749" i="9"/>
  <c r="N1748" i="17" s="1"/>
  <c r="AV1749" i="9"/>
  <c r="AZ1749" i="9"/>
  <c r="AY1749" i="9"/>
  <c r="BC1749" i="9"/>
  <c r="AX1745" i="9"/>
  <c r="M1744" i="17" s="1"/>
  <c r="BB1745" i="9"/>
  <c r="O1744" i="17" s="1"/>
  <c r="AW1745" i="9"/>
  <c r="BA1745" i="9"/>
  <c r="N1744" i="17" s="1"/>
  <c r="AV1745" i="9"/>
  <c r="AZ1745" i="9"/>
  <c r="AY1745" i="9"/>
  <c r="BC1745" i="9"/>
  <c r="AX1741" i="9"/>
  <c r="M1740" i="17" s="1"/>
  <c r="BB1741" i="9"/>
  <c r="O1740" i="17" s="1"/>
  <c r="AW1741" i="9"/>
  <c r="BA1741" i="9"/>
  <c r="N1740" i="17" s="1"/>
  <c r="AV1741" i="9"/>
  <c r="AZ1741" i="9"/>
  <c r="AY1741" i="9"/>
  <c r="BC1741" i="9"/>
  <c r="AX1737" i="9"/>
  <c r="M1736" i="17" s="1"/>
  <c r="BB1737" i="9"/>
  <c r="O1736" i="17" s="1"/>
  <c r="AW1737" i="9"/>
  <c r="BA1737" i="9"/>
  <c r="N1736" i="17" s="1"/>
  <c r="AV1737" i="9"/>
  <c r="AZ1737" i="9"/>
  <c r="AY1737" i="9"/>
  <c r="BC1737" i="9"/>
  <c r="AX1733" i="9"/>
  <c r="M1732" i="17" s="1"/>
  <c r="BB1733" i="9"/>
  <c r="O1732" i="17" s="1"/>
  <c r="AW1733" i="9"/>
  <c r="BA1733" i="9"/>
  <c r="N1732" i="17" s="1"/>
  <c r="AV1733" i="9"/>
  <c r="AZ1733" i="9"/>
  <c r="AY1733" i="9"/>
  <c r="BC1733" i="9"/>
  <c r="AX1729" i="9"/>
  <c r="M1728" i="17" s="1"/>
  <c r="BB1729" i="9"/>
  <c r="O1728" i="17" s="1"/>
  <c r="AW1729" i="9"/>
  <c r="BA1729" i="9"/>
  <c r="N1728" i="17" s="1"/>
  <c r="AV1729" i="9"/>
  <c r="AZ1729" i="9"/>
  <c r="AY1729" i="9"/>
  <c r="BC1729" i="9"/>
  <c r="AX1725" i="9"/>
  <c r="M1724" i="17" s="1"/>
  <c r="BB1725" i="9"/>
  <c r="O1724" i="17" s="1"/>
  <c r="AW1725" i="9"/>
  <c r="BA1725" i="9"/>
  <c r="N1724" i="17" s="1"/>
  <c r="AV1725" i="9"/>
  <c r="AZ1725" i="9"/>
  <c r="AY1725" i="9"/>
  <c r="BC1725" i="9"/>
  <c r="AX1721" i="9"/>
  <c r="M1720" i="17" s="1"/>
  <c r="BB1721" i="9"/>
  <c r="O1720" i="17" s="1"/>
  <c r="AW1721" i="9"/>
  <c r="BA1721" i="9"/>
  <c r="N1720" i="17" s="1"/>
  <c r="AV1721" i="9"/>
  <c r="AZ1721" i="9"/>
  <c r="AY1721" i="9"/>
  <c r="BC1721" i="9"/>
  <c r="AX1717" i="9"/>
  <c r="M1716" i="17" s="1"/>
  <c r="BB1717" i="9"/>
  <c r="O1716" i="17" s="1"/>
  <c r="AW1717" i="9"/>
  <c r="BA1717" i="9"/>
  <c r="N1716" i="17" s="1"/>
  <c r="AV1717" i="9"/>
  <c r="AZ1717" i="9"/>
  <c r="AY1717" i="9"/>
  <c r="BC1717" i="9"/>
  <c r="AX1713" i="9"/>
  <c r="M1712" i="17" s="1"/>
  <c r="BB1713" i="9"/>
  <c r="O1712" i="17" s="1"/>
  <c r="AW1713" i="9"/>
  <c r="BA1713" i="9"/>
  <c r="N1712" i="17" s="1"/>
  <c r="AV1713" i="9"/>
  <c r="AZ1713" i="9"/>
  <c r="AY1713" i="9"/>
  <c r="BC1713" i="9"/>
  <c r="AX1709" i="9"/>
  <c r="M1708" i="17" s="1"/>
  <c r="BB1709" i="9"/>
  <c r="O1708" i="17" s="1"/>
  <c r="AW1709" i="9"/>
  <c r="BA1709" i="9"/>
  <c r="N1708" i="17" s="1"/>
  <c r="AV1709" i="9"/>
  <c r="AZ1709" i="9"/>
  <c r="AY1709" i="9"/>
  <c r="BC1709" i="9"/>
  <c r="AX1705" i="9"/>
  <c r="M1704" i="17" s="1"/>
  <c r="BB1705" i="9"/>
  <c r="O1704" i="17" s="1"/>
  <c r="AW1705" i="9"/>
  <c r="BA1705" i="9"/>
  <c r="N1704" i="17" s="1"/>
  <c r="AV1705" i="9"/>
  <c r="AZ1705" i="9"/>
  <c r="AY1705" i="9"/>
  <c r="BC1705" i="9"/>
  <c r="AX1701" i="9"/>
  <c r="M1700" i="17" s="1"/>
  <c r="BB1701" i="9"/>
  <c r="O1700" i="17" s="1"/>
  <c r="AW1701" i="9"/>
  <c r="BA1701" i="9"/>
  <c r="N1700" i="17" s="1"/>
  <c r="AV1701" i="9"/>
  <c r="AZ1701" i="9"/>
  <c r="AY1701" i="9"/>
  <c r="BC1701" i="9"/>
  <c r="AX1696" i="9"/>
  <c r="M1695" i="17" s="1"/>
  <c r="BB1696" i="9"/>
  <c r="O1695" i="17" s="1"/>
  <c r="AW1696" i="9"/>
  <c r="BA1696" i="9"/>
  <c r="N1695" i="17" s="1"/>
  <c r="AV1696" i="9"/>
  <c r="AZ1696" i="9"/>
  <c r="AY1696" i="9"/>
  <c r="BC1696" i="9"/>
  <c r="AX1692" i="9"/>
  <c r="M1691" i="17" s="1"/>
  <c r="BB1692" i="9"/>
  <c r="O1691" i="17" s="1"/>
  <c r="AW1692" i="9"/>
  <c r="BA1692" i="9"/>
  <c r="N1691" i="17" s="1"/>
  <c r="AV1692" i="9"/>
  <c r="AZ1692" i="9"/>
  <c r="AY1692" i="9"/>
  <c r="BC1692" i="9"/>
  <c r="AX1688" i="9"/>
  <c r="M1687" i="17" s="1"/>
  <c r="BB1688" i="9"/>
  <c r="O1687" i="17" s="1"/>
  <c r="AW1688" i="9"/>
  <c r="BA1688" i="9"/>
  <c r="N1687" i="17" s="1"/>
  <c r="AV1688" i="9"/>
  <c r="AZ1688" i="9"/>
  <c r="AY1688" i="9"/>
  <c r="BC1688" i="9"/>
  <c r="AX1684" i="9"/>
  <c r="M1683" i="17" s="1"/>
  <c r="BB1684" i="9"/>
  <c r="O1683" i="17" s="1"/>
  <c r="AW1684" i="9"/>
  <c r="BA1684" i="9"/>
  <c r="N1683" i="17" s="1"/>
  <c r="AV1684" i="9"/>
  <c r="AZ1684" i="9"/>
  <c r="AY1684" i="9"/>
  <c r="BC1684" i="9"/>
  <c r="AX1680" i="9"/>
  <c r="M1679" i="17" s="1"/>
  <c r="BB1680" i="9"/>
  <c r="O1679" i="17" s="1"/>
  <c r="AW1680" i="9"/>
  <c r="BA1680" i="9"/>
  <c r="N1679" i="17" s="1"/>
  <c r="AV1680" i="9"/>
  <c r="AZ1680" i="9"/>
  <c r="AY1680" i="9"/>
  <c r="BC1680" i="9"/>
  <c r="AX1676" i="9"/>
  <c r="M1675" i="17" s="1"/>
  <c r="BB1676" i="9"/>
  <c r="O1675" i="17" s="1"/>
  <c r="AW1676" i="9"/>
  <c r="BA1676" i="9"/>
  <c r="N1675" i="17" s="1"/>
  <c r="AV1676" i="9"/>
  <c r="AZ1676" i="9"/>
  <c r="AY1676" i="9"/>
  <c r="BC1676" i="9"/>
  <c r="AX1672" i="9"/>
  <c r="M1671" i="17" s="1"/>
  <c r="BB1672" i="9"/>
  <c r="O1671" i="17" s="1"/>
  <c r="AW1672" i="9"/>
  <c r="BA1672" i="9"/>
  <c r="N1671" i="17" s="1"/>
  <c r="AV1672" i="9"/>
  <c r="AZ1672" i="9"/>
  <c r="AY1672" i="9"/>
  <c r="BC1672" i="9"/>
  <c r="AX1668" i="9"/>
  <c r="M1667" i="17" s="1"/>
  <c r="BB1668" i="9"/>
  <c r="O1667" i="17" s="1"/>
  <c r="AW1668" i="9"/>
  <c r="BA1668" i="9"/>
  <c r="N1667" i="17" s="1"/>
  <c r="AV1668" i="9"/>
  <c r="AZ1668" i="9"/>
  <c r="AY1668" i="9"/>
  <c r="BC1668" i="9"/>
  <c r="AX1664" i="9"/>
  <c r="M1663" i="17" s="1"/>
  <c r="BB1664" i="9"/>
  <c r="O1663" i="17" s="1"/>
  <c r="AW1664" i="9"/>
  <c r="BA1664" i="9"/>
  <c r="N1663" i="17" s="1"/>
  <c r="AV1664" i="9"/>
  <c r="AZ1664" i="9"/>
  <c r="AY1664" i="9"/>
  <c r="BC1664" i="9"/>
  <c r="AX1660" i="9"/>
  <c r="M1659" i="17" s="1"/>
  <c r="BB1660" i="9"/>
  <c r="O1659" i="17" s="1"/>
  <c r="AW1660" i="9"/>
  <c r="BA1660" i="9"/>
  <c r="N1659" i="17" s="1"/>
  <c r="AV1660" i="9"/>
  <c r="AZ1660" i="9"/>
  <c r="AY1660" i="9"/>
  <c r="BC1660" i="9"/>
  <c r="AX1656" i="9"/>
  <c r="M1655" i="17" s="1"/>
  <c r="BB1656" i="9"/>
  <c r="O1655" i="17" s="1"/>
  <c r="AW1656" i="9"/>
  <c r="BA1656" i="9"/>
  <c r="N1655" i="17" s="1"/>
  <c r="AV1656" i="9"/>
  <c r="AZ1656" i="9"/>
  <c r="AY1656" i="9"/>
  <c r="BC1656" i="9"/>
  <c r="AX1652" i="9"/>
  <c r="M1651" i="17" s="1"/>
  <c r="BB1652" i="9"/>
  <c r="O1651" i="17" s="1"/>
  <c r="AW1652" i="9"/>
  <c r="BA1652" i="9"/>
  <c r="N1651" i="17" s="1"/>
  <c r="AV1652" i="9"/>
  <c r="AZ1652" i="9"/>
  <c r="AY1652" i="9"/>
  <c r="BC1652" i="9"/>
  <c r="AX1648" i="9"/>
  <c r="M1647" i="17" s="1"/>
  <c r="BB1648" i="9"/>
  <c r="O1647" i="17" s="1"/>
  <c r="AW1648" i="9"/>
  <c r="BA1648" i="9"/>
  <c r="N1647" i="17" s="1"/>
  <c r="AV1648" i="9"/>
  <c r="AZ1648" i="9"/>
  <c r="AY1648" i="9"/>
  <c r="BC1648" i="9"/>
  <c r="AX1644" i="9"/>
  <c r="M1643" i="17" s="1"/>
  <c r="BB1644" i="9"/>
  <c r="O1643" i="17" s="1"/>
  <c r="AW1644" i="9"/>
  <c r="BA1644" i="9"/>
  <c r="N1643" i="17" s="1"/>
  <c r="AV1644" i="9"/>
  <c r="AZ1644" i="9"/>
  <c r="AY1644" i="9"/>
  <c r="BC1644" i="9"/>
  <c r="AX1640" i="9"/>
  <c r="M1639" i="17" s="1"/>
  <c r="BB1640" i="9"/>
  <c r="O1639" i="17" s="1"/>
  <c r="AW1640" i="9"/>
  <c r="BA1640" i="9"/>
  <c r="N1639" i="17" s="1"/>
  <c r="AV1640" i="9"/>
  <c r="AZ1640" i="9"/>
  <c r="AY1640" i="9"/>
  <c r="BC1640" i="9"/>
  <c r="AX1636" i="9"/>
  <c r="M1635" i="17" s="1"/>
  <c r="BB1636" i="9"/>
  <c r="O1635" i="17" s="1"/>
  <c r="AW1636" i="9"/>
  <c r="BA1636" i="9"/>
  <c r="N1635" i="17" s="1"/>
  <c r="AV1636" i="9"/>
  <c r="AZ1636" i="9"/>
  <c r="AY1636" i="9"/>
  <c r="BC1636" i="9"/>
  <c r="AX1632" i="9"/>
  <c r="M1631" i="17" s="1"/>
  <c r="BB1632" i="9"/>
  <c r="O1631" i="17" s="1"/>
  <c r="AW1632" i="9"/>
  <c r="BA1632" i="9"/>
  <c r="N1631" i="17" s="1"/>
  <c r="AV1632" i="9"/>
  <c r="AZ1632" i="9"/>
  <c r="AY1632" i="9"/>
  <c r="BC1632" i="9"/>
  <c r="AX1628" i="9"/>
  <c r="M1627" i="17" s="1"/>
  <c r="BB1628" i="9"/>
  <c r="O1627" i="17" s="1"/>
  <c r="AW1628" i="9"/>
  <c r="BA1628" i="9"/>
  <c r="N1627" i="17" s="1"/>
  <c r="AV1628" i="9"/>
  <c r="AZ1628" i="9"/>
  <c r="AY1628" i="9"/>
  <c r="BC1628" i="9"/>
  <c r="AX1624" i="9"/>
  <c r="M1623" i="17" s="1"/>
  <c r="BB1624" i="9"/>
  <c r="O1623" i="17" s="1"/>
  <c r="AW1624" i="9"/>
  <c r="BA1624" i="9"/>
  <c r="N1623" i="17" s="1"/>
  <c r="AV1624" i="9"/>
  <c r="AZ1624" i="9"/>
  <c r="AY1624" i="9"/>
  <c r="BC1624" i="9"/>
  <c r="AX1620" i="9"/>
  <c r="M1619" i="17" s="1"/>
  <c r="BB1620" i="9"/>
  <c r="O1619" i="17" s="1"/>
  <c r="AW1620" i="9"/>
  <c r="BA1620" i="9"/>
  <c r="N1619" i="17" s="1"/>
  <c r="AV1620" i="9"/>
  <c r="AZ1620" i="9"/>
  <c r="AY1620" i="9"/>
  <c r="BC1620" i="9"/>
  <c r="AX1616" i="9"/>
  <c r="M1615" i="17" s="1"/>
  <c r="BB1616" i="9"/>
  <c r="O1615" i="17" s="1"/>
  <c r="AW1616" i="9"/>
  <c r="BA1616" i="9"/>
  <c r="N1615" i="17" s="1"/>
  <c r="AV1616" i="9"/>
  <c r="AZ1616" i="9"/>
  <c r="AY1616" i="9"/>
  <c r="BC1616" i="9"/>
  <c r="AY2605" i="9"/>
  <c r="BC2605" i="9"/>
  <c r="AX2605" i="9"/>
  <c r="M2604" i="17" s="1"/>
  <c r="BB2605" i="9"/>
  <c r="O2604" i="17" s="1"/>
  <c r="AW2605" i="9"/>
  <c r="BA2605" i="9"/>
  <c r="N2604" i="17" s="1"/>
  <c r="AV2605" i="9"/>
  <c r="AZ2605" i="9"/>
  <c r="AY7" i="9"/>
  <c r="BC7" i="9"/>
  <c r="AX7" i="9"/>
  <c r="M6" i="17" s="1"/>
  <c r="BB7" i="9"/>
  <c r="O6" i="17" s="1"/>
  <c r="AW7" i="9"/>
  <c r="BA7" i="9"/>
  <c r="N6" i="17" s="1"/>
  <c r="AV7" i="9"/>
  <c r="AZ7" i="9"/>
  <c r="AX1764" i="9"/>
  <c r="M1763" i="17" s="1"/>
  <c r="BB1764" i="9"/>
  <c r="O1763" i="17" s="1"/>
  <c r="AW1764" i="9"/>
  <c r="BA1764" i="9"/>
  <c r="N1763" i="17" s="1"/>
  <c r="AV1764" i="9"/>
  <c r="AZ1764" i="9"/>
  <c r="AY1764" i="9"/>
  <c r="BC1764" i="9"/>
  <c r="AX1760" i="9"/>
  <c r="M1759" i="17" s="1"/>
  <c r="BB1760" i="9"/>
  <c r="O1759" i="17" s="1"/>
  <c r="AW1760" i="9"/>
  <c r="BA1760" i="9"/>
  <c r="N1759" i="17" s="1"/>
  <c r="AV1760" i="9"/>
  <c r="AZ1760" i="9"/>
  <c r="AY1760" i="9"/>
  <c r="BC1760" i="9"/>
  <c r="AX1756" i="9"/>
  <c r="M1755" i="17" s="1"/>
  <c r="BB1756" i="9"/>
  <c r="O1755" i="17" s="1"/>
  <c r="AW1756" i="9"/>
  <c r="BA1756" i="9"/>
  <c r="N1755" i="17" s="1"/>
  <c r="AV1756" i="9"/>
  <c r="AZ1756" i="9"/>
  <c r="AY1756" i="9"/>
  <c r="BC1756" i="9"/>
  <c r="AX1752" i="9"/>
  <c r="M1751" i="17" s="1"/>
  <c r="BB1752" i="9"/>
  <c r="O1751" i="17" s="1"/>
  <c r="AW1752" i="9"/>
  <c r="BA1752" i="9"/>
  <c r="N1751" i="17" s="1"/>
  <c r="AV1752" i="9"/>
  <c r="AZ1752" i="9"/>
  <c r="AY1752" i="9"/>
  <c r="BC1752" i="9"/>
  <c r="AX1748" i="9"/>
  <c r="M1747" i="17" s="1"/>
  <c r="BB1748" i="9"/>
  <c r="O1747" i="17" s="1"/>
  <c r="AW1748" i="9"/>
  <c r="BA1748" i="9"/>
  <c r="N1747" i="17" s="1"/>
  <c r="AV1748" i="9"/>
  <c r="AZ1748" i="9"/>
  <c r="AY1748" i="9"/>
  <c r="BC1748" i="9"/>
  <c r="AX1744" i="9"/>
  <c r="M1743" i="17" s="1"/>
  <c r="BB1744" i="9"/>
  <c r="O1743" i="17" s="1"/>
  <c r="AW1744" i="9"/>
  <c r="BA1744" i="9"/>
  <c r="N1743" i="17" s="1"/>
  <c r="AV1744" i="9"/>
  <c r="AZ1744" i="9"/>
  <c r="AY1744" i="9"/>
  <c r="BC1744" i="9"/>
  <c r="AX1740" i="9"/>
  <c r="M1739" i="17" s="1"/>
  <c r="BB1740" i="9"/>
  <c r="O1739" i="17" s="1"/>
  <c r="AW1740" i="9"/>
  <c r="BA1740" i="9"/>
  <c r="N1739" i="17" s="1"/>
  <c r="AV1740" i="9"/>
  <c r="AZ1740" i="9"/>
  <c r="AY1740" i="9"/>
  <c r="BC1740" i="9"/>
  <c r="AX1736" i="9"/>
  <c r="M1735" i="17" s="1"/>
  <c r="BB1736" i="9"/>
  <c r="O1735" i="17" s="1"/>
  <c r="AW1736" i="9"/>
  <c r="BA1736" i="9"/>
  <c r="N1735" i="17" s="1"/>
  <c r="AV1736" i="9"/>
  <c r="AZ1736" i="9"/>
  <c r="AY1736" i="9"/>
  <c r="BC1736" i="9"/>
  <c r="AX1732" i="9"/>
  <c r="M1731" i="17" s="1"/>
  <c r="BB1732" i="9"/>
  <c r="O1731" i="17" s="1"/>
  <c r="AW1732" i="9"/>
  <c r="BA1732" i="9"/>
  <c r="N1731" i="17" s="1"/>
  <c r="AV1732" i="9"/>
  <c r="AZ1732" i="9"/>
  <c r="AY1732" i="9"/>
  <c r="BC1732" i="9"/>
  <c r="AX1728" i="9"/>
  <c r="M1727" i="17" s="1"/>
  <c r="BB1728" i="9"/>
  <c r="O1727" i="17" s="1"/>
  <c r="AW1728" i="9"/>
  <c r="BA1728" i="9"/>
  <c r="N1727" i="17" s="1"/>
  <c r="AV1728" i="9"/>
  <c r="AZ1728" i="9"/>
  <c r="AY1728" i="9"/>
  <c r="BC1728" i="9"/>
  <c r="AX1724" i="9"/>
  <c r="M1723" i="17" s="1"/>
  <c r="BB1724" i="9"/>
  <c r="O1723" i="17" s="1"/>
  <c r="AW1724" i="9"/>
  <c r="BA1724" i="9"/>
  <c r="N1723" i="17" s="1"/>
  <c r="AV1724" i="9"/>
  <c r="AZ1724" i="9"/>
  <c r="AY1724" i="9"/>
  <c r="BC1724" i="9"/>
  <c r="AX1720" i="9"/>
  <c r="M1719" i="17" s="1"/>
  <c r="BB1720" i="9"/>
  <c r="O1719" i="17" s="1"/>
  <c r="AW1720" i="9"/>
  <c r="BA1720" i="9"/>
  <c r="N1719" i="17" s="1"/>
  <c r="AV1720" i="9"/>
  <c r="AZ1720" i="9"/>
  <c r="AY1720" i="9"/>
  <c r="BC1720" i="9"/>
  <c r="AX1716" i="9"/>
  <c r="M1715" i="17" s="1"/>
  <c r="BB1716" i="9"/>
  <c r="O1715" i="17" s="1"/>
  <c r="AW1716" i="9"/>
  <c r="BA1716" i="9"/>
  <c r="N1715" i="17" s="1"/>
  <c r="AV1716" i="9"/>
  <c r="AZ1716" i="9"/>
  <c r="AY1716" i="9"/>
  <c r="BC1716" i="9"/>
  <c r="AX1712" i="9"/>
  <c r="M1711" i="17" s="1"/>
  <c r="BB1712" i="9"/>
  <c r="O1711" i="17" s="1"/>
  <c r="AW1712" i="9"/>
  <c r="BA1712" i="9"/>
  <c r="N1711" i="17" s="1"/>
  <c r="AV1712" i="9"/>
  <c r="AZ1712" i="9"/>
  <c r="AY1712" i="9"/>
  <c r="BC1712" i="9"/>
  <c r="AX1708" i="9"/>
  <c r="M1707" i="17" s="1"/>
  <c r="BB1708" i="9"/>
  <c r="O1707" i="17" s="1"/>
  <c r="AW1708" i="9"/>
  <c r="BA1708" i="9"/>
  <c r="N1707" i="17" s="1"/>
  <c r="AV1708" i="9"/>
  <c r="AZ1708" i="9"/>
  <c r="AY1708" i="9"/>
  <c r="BC1708" i="9"/>
  <c r="AX1704" i="9"/>
  <c r="M1703" i="17" s="1"/>
  <c r="BB1704" i="9"/>
  <c r="O1703" i="17" s="1"/>
  <c r="AW1704" i="9"/>
  <c r="BA1704" i="9"/>
  <c r="N1703" i="17" s="1"/>
  <c r="AV1704" i="9"/>
  <c r="AZ1704" i="9"/>
  <c r="AY1704" i="9"/>
  <c r="BC1704" i="9"/>
  <c r="AX1700" i="9"/>
  <c r="M1699" i="17" s="1"/>
  <c r="BB1700" i="9"/>
  <c r="O1699" i="17" s="1"/>
  <c r="AW1700" i="9"/>
  <c r="BA1700" i="9"/>
  <c r="N1699" i="17" s="1"/>
  <c r="AV1700" i="9"/>
  <c r="AZ1700" i="9"/>
  <c r="AY1700" i="9"/>
  <c r="BC1700" i="9"/>
  <c r="AX1695" i="9"/>
  <c r="M1694" i="17" s="1"/>
  <c r="BB1695" i="9"/>
  <c r="O1694" i="17" s="1"/>
  <c r="AW1695" i="9"/>
  <c r="BA1695" i="9"/>
  <c r="N1694" i="17" s="1"/>
  <c r="AV1695" i="9"/>
  <c r="AZ1695" i="9"/>
  <c r="AY1695" i="9"/>
  <c r="BC1695" i="9"/>
  <c r="AX1691" i="9"/>
  <c r="M1690" i="17" s="1"/>
  <c r="BB1691" i="9"/>
  <c r="O1690" i="17" s="1"/>
  <c r="AW1691" i="9"/>
  <c r="BA1691" i="9"/>
  <c r="N1690" i="17" s="1"/>
  <c r="AV1691" i="9"/>
  <c r="AZ1691" i="9"/>
  <c r="AY1691" i="9"/>
  <c r="BC1691" i="9"/>
  <c r="AX1687" i="9"/>
  <c r="M1686" i="17" s="1"/>
  <c r="BB1687" i="9"/>
  <c r="O1686" i="17" s="1"/>
  <c r="AW1687" i="9"/>
  <c r="BA1687" i="9"/>
  <c r="N1686" i="17" s="1"/>
  <c r="AV1687" i="9"/>
  <c r="AZ1687" i="9"/>
  <c r="AY1687" i="9"/>
  <c r="BC1687" i="9"/>
  <c r="AX1683" i="9"/>
  <c r="M1682" i="17" s="1"/>
  <c r="BB1683" i="9"/>
  <c r="O1682" i="17" s="1"/>
  <c r="AW1683" i="9"/>
  <c r="BA1683" i="9"/>
  <c r="N1682" i="17" s="1"/>
  <c r="AV1683" i="9"/>
  <c r="AZ1683" i="9"/>
  <c r="AY1683" i="9"/>
  <c r="BC1683" i="9"/>
  <c r="AX1679" i="9"/>
  <c r="M1678" i="17" s="1"/>
  <c r="BB1679" i="9"/>
  <c r="O1678" i="17" s="1"/>
  <c r="AW1679" i="9"/>
  <c r="BA1679" i="9"/>
  <c r="N1678" i="17" s="1"/>
  <c r="AV1679" i="9"/>
  <c r="AZ1679" i="9"/>
  <c r="AY1679" i="9"/>
  <c r="BC1679" i="9"/>
  <c r="AX1675" i="9"/>
  <c r="M1674" i="17" s="1"/>
  <c r="BB1675" i="9"/>
  <c r="O1674" i="17" s="1"/>
  <c r="AW1675" i="9"/>
  <c r="BA1675" i="9"/>
  <c r="N1674" i="17" s="1"/>
  <c r="AV1675" i="9"/>
  <c r="AZ1675" i="9"/>
  <c r="AY1675" i="9"/>
  <c r="BC1675" i="9"/>
  <c r="AX1671" i="9"/>
  <c r="M1670" i="17" s="1"/>
  <c r="BB1671" i="9"/>
  <c r="O1670" i="17" s="1"/>
  <c r="AW1671" i="9"/>
  <c r="BA1671" i="9"/>
  <c r="N1670" i="17" s="1"/>
  <c r="AV1671" i="9"/>
  <c r="AZ1671" i="9"/>
  <c r="AY1671" i="9"/>
  <c r="BC1671" i="9"/>
  <c r="AX1667" i="9"/>
  <c r="M1666" i="17" s="1"/>
  <c r="BB1667" i="9"/>
  <c r="O1666" i="17" s="1"/>
  <c r="AW1667" i="9"/>
  <c r="BA1667" i="9"/>
  <c r="N1666" i="17" s="1"/>
  <c r="AV1667" i="9"/>
  <c r="AZ1667" i="9"/>
  <c r="AY1667" i="9"/>
  <c r="BC1667" i="9"/>
  <c r="AX1663" i="9"/>
  <c r="M1662" i="17" s="1"/>
  <c r="BB1663" i="9"/>
  <c r="O1662" i="17" s="1"/>
  <c r="AW1663" i="9"/>
  <c r="BA1663" i="9"/>
  <c r="N1662" i="17" s="1"/>
  <c r="AV1663" i="9"/>
  <c r="AZ1663" i="9"/>
  <c r="AY1663" i="9"/>
  <c r="BC1663" i="9"/>
  <c r="AX1659" i="9"/>
  <c r="M1658" i="17" s="1"/>
  <c r="BB1659" i="9"/>
  <c r="O1658" i="17" s="1"/>
  <c r="AW1659" i="9"/>
  <c r="BA1659" i="9"/>
  <c r="N1658" i="17" s="1"/>
  <c r="AV1659" i="9"/>
  <c r="AZ1659" i="9"/>
  <c r="AY1659" i="9"/>
  <c r="BC1659" i="9"/>
  <c r="AX1655" i="9"/>
  <c r="M1654" i="17" s="1"/>
  <c r="BB1655" i="9"/>
  <c r="O1654" i="17" s="1"/>
  <c r="AW1655" i="9"/>
  <c r="BA1655" i="9"/>
  <c r="N1654" i="17" s="1"/>
  <c r="AV1655" i="9"/>
  <c r="AZ1655" i="9"/>
  <c r="AY1655" i="9"/>
  <c r="BC1655" i="9"/>
  <c r="AX1651" i="9"/>
  <c r="M1650" i="17" s="1"/>
  <c r="BB1651" i="9"/>
  <c r="O1650" i="17" s="1"/>
  <c r="AW1651" i="9"/>
  <c r="BA1651" i="9"/>
  <c r="N1650" i="17" s="1"/>
  <c r="AV1651" i="9"/>
  <c r="AZ1651" i="9"/>
  <c r="AY1651" i="9"/>
  <c r="BC1651" i="9"/>
  <c r="AX1647" i="9"/>
  <c r="M1646" i="17" s="1"/>
  <c r="BB1647" i="9"/>
  <c r="O1646" i="17" s="1"/>
  <c r="AW1647" i="9"/>
  <c r="BA1647" i="9"/>
  <c r="N1646" i="17" s="1"/>
  <c r="AV1647" i="9"/>
  <c r="AZ1647" i="9"/>
  <c r="AY1647" i="9"/>
  <c r="BC1647" i="9"/>
  <c r="AX1643" i="9"/>
  <c r="M1642" i="17" s="1"/>
  <c r="BB1643" i="9"/>
  <c r="O1642" i="17" s="1"/>
  <c r="AW1643" i="9"/>
  <c r="BA1643" i="9"/>
  <c r="N1642" i="17" s="1"/>
  <c r="AV1643" i="9"/>
  <c r="AZ1643" i="9"/>
  <c r="AY1643" i="9"/>
  <c r="BC1643" i="9"/>
  <c r="AX1639" i="9"/>
  <c r="M1638" i="17" s="1"/>
  <c r="BB1639" i="9"/>
  <c r="O1638" i="17" s="1"/>
  <c r="AW1639" i="9"/>
  <c r="BA1639" i="9"/>
  <c r="N1638" i="17" s="1"/>
  <c r="AV1639" i="9"/>
  <c r="AZ1639" i="9"/>
  <c r="AY1639" i="9"/>
  <c r="BC1639" i="9"/>
  <c r="AX1635" i="9"/>
  <c r="M1634" i="17" s="1"/>
  <c r="BB1635" i="9"/>
  <c r="O1634" i="17" s="1"/>
  <c r="AW1635" i="9"/>
  <c r="BA1635" i="9"/>
  <c r="N1634" i="17" s="1"/>
  <c r="AV1635" i="9"/>
  <c r="AZ1635" i="9"/>
  <c r="AY1635" i="9"/>
  <c r="BC1635" i="9"/>
  <c r="AX1631" i="9"/>
  <c r="M1630" i="17" s="1"/>
  <c r="BB1631" i="9"/>
  <c r="O1630" i="17" s="1"/>
  <c r="AW1631" i="9"/>
  <c r="BA1631" i="9"/>
  <c r="N1630" i="17" s="1"/>
  <c r="AV1631" i="9"/>
  <c r="AZ1631" i="9"/>
  <c r="AY1631" i="9"/>
  <c r="BC1631" i="9"/>
  <c r="AX1627" i="9"/>
  <c r="M1626" i="17" s="1"/>
  <c r="BB1627" i="9"/>
  <c r="O1626" i="17" s="1"/>
  <c r="AW1627" i="9"/>
  <c r="BA1627" i="9"/>
  <c r="N1626" i="17" s="1"/>
  <c r="AV1627" i="9"/>
  <c r="AZ1627" i="9"/>
  <c r="AY1627" i="9"/>
  <c r="BC1627" i="9"/>
  <c r="AX1623" i="9"/>
  <c r="M1622" i="17" s="1"/>
  <c r="BB1623" i="9"/>
  <c r="O1622" i="17" s="1"/>
  <c r="AW1623" i="9"/>
  <c r="BA1623" i="9"/>
  <c r="N1622" i="17" s="1"/>
  <c r="AV1623" i="9"/>
  <c r="AZ1623" i="9"/>
  <c r="AY1623" i="9"/>
  <c r="BC1623" i="9"/>
  <c r="AX1619" i="9"/>
  <c r="M1618" i="17" s="1"/>
  <c r="BB1619" i="9"/>
  <c r="O1618" i="17" s="1"/>
  <c r="AW1619" i="9"/>
  <c r="BA1619" i="9"/>
  <c r="N1618" i="17" s="1"/>
  <c r="AV1619" i="9"/>
  <c r="AZ1619" i="9"/>
  <c r="AY1619" i="9"/>
  <c r="BC1619" i="9"/>
  <c r="AX1615" i="9"/>
  <c r="M1614" i="17" s="1"/>
  <c r="BB1615" i="9"/>
  <c r="O1614" i="17" s="1"/>
  <c r="AW1615" i="9"/>
  <c r="BA1615" i="9"/>
  <c r="N1614" i="17" s="1"/>
  <c r="AV1615" i="9"/>
  <c r="AZ1615" i="9"/>
  <c r="AY1615" i="9"/>
  <c r="BC1615" i="9"/>
  <c r="AX1611" i="9"/>
  <c r="M1610" i="17" s="1"/>
  <c r="BB1611" i="9"/>
  <c r="O1610" i="17" s="1"/>
  <c r="AW1611" i="9"/>
  <c r="BA1611" i="9"/>
  <c r="N1610" i="17" s="1"/>
  <c r="AV1611" i="9"/>
  <c r="AZ1611" i="9"/>
  <c r="AY1611" i="9"/>
  <c r="BC1611" i="9"/>
  <c r="AX1607" i="9"/>
  <c r="M1606" i="17" s="1"/>
  <c r="BB1607" i="9"/>
  <c r="O1606" i="17" s="1"/>
  <c r="AW1607" i="9"/>
  <c r="BA1607" i="9"/>
  <c r="N1606" i="17" s="1"/>
  <c r="AV1607" i="9"/>
  <c r="AZ1607" i="9"/>
  <c r="AY1607" i="9"/>
  <c r="BC1607" i="9"/>
  <c r="AX1603" i="9"/>
  <c r="M1602" i="17" s="1"/>
  <c r="BB1603" i="9"/>
  <c r="O1602" i="17" s="1"/>
  <c r="AW1603" i="9"/>
  <c r="BA1603" i="9"/>
  <c r="N1602" i="17" s="1"/>
  <c r="AV1603" i="9"/>
  <c r="AZ1603" i="9"/>
  <c r="AY1603" i="9"/>
  <c r="BC1603" i="9"/>
  <c r="AX1599" i="9"/>
  <c r="M1598" i="17" s="1"/>
  <c r="BB1599" i="9"/>
  <c r="O1598" i="17" s="1"/>
  <c r="AW1599" i="9"/>
  <c r="BA1599" i="9"/>
  <c r="N1598" i="17" s="1"/>
  <c r="AV1599" i="9"/>
  <c r="AZ1599" i="9"/>
  <c r="AY1599" i="9"/>
  <c r="BC1599" i="9"/>
  <c r="AX1594" i="9"/>
  <c r="M1593" i="17" s="1"/>
  <c r="BB1594" i="9"/>
  <c r="O1593" i="17" s="1"/>
  <c r="AW1594" i="9"/>
  <c r="BA1594" i="9"/>
  <c r="N1593" i="17" s="1"/>
  <c r="AV1594" i="9"/>
  <c r="AZ1594" i="9"/>
  <c r="AY1594" i="9"/>
  <c r="BC1594" i="9"/>
  <c r="AX1590" i="9"/>
  <c r="M1589" i="17" s="1"/>
  <c r="BB1590" i="9"/>
  <c r="O1589" i="17" s="1"/>
  <c r="AW1590" i="9"/>
  <c r="BA1590" i="9"/>
  <c r="N1589" i="17" s="1"/>
  <c r="AV1590" i="9"/>
  <c r="AZ1590" i="9"/>
  <c r="AY1590" i="9"/>
  <c r="BC1590" i="9"/>
  <c r="AX1586" i="9"/>
  <c r="M1585" i="17" s="1"/>
  <c r="BB1586" i="9"/>
  <c r="O1585" i="17" s="1"/>
  <c r="AW1586" i="9"/>
  <c r="BA1586" i="9"/>
  <c r="N1585" i="17" s="1"/>
  <c r="AV1586" i="9"/>
  <c r="AZ1586" i="9"/>
  <c r="AY1586" i="9"/>
  <c r="BC1586" i="9"/>
  <c r="AX1582" i="9"/>
  <c r="M1581" i="17" s="1"/>
  <c r="BB1582" i="9"/>
  <c r="O1581" i="17" s="1"/>
  <c r="AW1582" i="9"/>
  <c r="BA1582" i="9"/>
  <c r="N1581" i="17" s="1"/>
  <c r="AV1582" i="9"/>
  <c r="AZ1582" i="9"/>
  <c r="AY1582" i="9"/>
  <c r="BC1582" i="9"/>
  <c r="AX1578" i="9"/>
  <c r="M1577" i="17" s="1"/>
  <c r="BB1578" i="9"/>
  <c r="O1577" i="17" s="1"/>
  <c r="AW1578" i="9"/>
  <c r="BA1578" i="9"/>
  <c r="N1577" i="17" s="1"/>
  <c r="AV1578" i="9"/>
  <c r="AZ1578" i="9"/>
  <c r="AY1578" i="9"/>
  <c r="BC1578" i="9"/>
  <c r="AX1574" i="9"/>
  <c r="M1573" i="17" s="1"/>
  <c r="BB1574" i="9"/>
  <c r="O1573" i="17" s="1"/>
  <c r="AW1574" i="9"/>
  <c r="BA1574" i="9"/>
  <c r="N1573" i="17" s="1"/>
  <c r="AV1574" i="9"/>
  <c r="AZ1574" i="9"/>
  <c r="AY1574" i="9"/>
  <c r="BC1574" i="9"/>
  <c r="AX1570" i="9"/>
  <c r="M1569" i="17" s="1"/>
  <c r="BB1570" i="9"/>
  <c r="O1569" i="17" s="1"/>
  <c r="AW1570" i="9"/>
  <c r="BA1570" i="9"/>
  <c r="N1569" i="17" s="1"/>
  <c r="AV1570" i="9"/>
  <c r="AZ1570" i="9"/>
  <c r="AY1570" i="9"/>
  <c r="BC1570" i="9"/>
  <c r="AX1566" i="9"/>
  <c r="M1565" i="17" s="1"/>
  <c r="BB1566" i="9"/>
  <c r="O1565" i="17" s="1"/>
  <c r="AW1566" i="9"/>
  <c r="BA1566" i="9"/>
  <c r="N1565" i="17" s="1"/>
  <c r="AV1566" i="9"/>
  <c r="AZ1566" i="9"/>
  <c r="AY1566" i="9"/>
  <c r="BC1566" i="9"/>
  <c r="AX1562" i="9"/>
  <c r="M1561" i="17" s="1"/>
  <c r="BB1562" i="9"/>
  <c r="O1561" i="17" s="1"/>
  <c r="AW1562" i="9"/>
  <c r="BA1562" i="9"/>
  <c r="N1561" i="17" s="1"/>
  <c r="AV1562" i="9"/>
  <c r="AZ1562" i="9"/>
  <c r="AY1562" i="9"/>
  <c r="BC1562" i="9"/>
  <c r="AX1558" i="9"/>
  <c r="M1557" i="17" s="1"/>
  <c r="BB1558" i="9"/>
  <c r="O1557" i="17" s="1"/>
  <c r="AW1558" i="9"/>
  <c r="BA1558" i="9"/>
  <c r="N1557" i="17" s="1"/>
  <c r="AV1558" i="9"/>
  <c r="AZ1558" i="9"/>
  <c r="AY1558" i="9"/>
  <c r="BC1558" i="9"/>
  <c r="AX1554" i="9"/>
  <c r="M1553" i="17" s="1"/>
  <c r="BB1554" i="9"/>
  <c r="O1553" i="17" s="1"/>
  <c r="AW1554" i="9"/>
  <c r="BA1554" i="9"/>
  <c r="N1553" i="17" s="1"/>
  <c r="AV1554" i="9"/>
  <c r="AZ1554" i="9"/>
  <c r="AY1554" i="9"/>
  <c r="BC1554" i="9"/>
  <c r="AX1550" i="9"/>
  <c r="M1549" i="17" s="1"/>
  <c r="BB1550" i="9"/>
  <c r="O1549" i="17" s="1"/>
  <c r="AW1550" i="9"/>
  <c r="BA1550" i="9"/>
  <c r="N1549" i="17" s="1"/>
  <c r="AV1550" i="9"/>
  <c r="AZ1550" i="9"/>
  <c r="AY1550" i="9"/>
  <c r="BC1550" i="9"/>
  <c r="AX1546" i="9"/>
  <c r="M1545" i="17" s="1"/>
  <c r="BB1546" i="9"/>
  <c r="O1545" i="17" s="1"/>
  <c r="AW1546" i="9"/>
  <c r="BA1546" i="9"/>
  <c r="N1545" i="17" s="1"/>
  <c r="AV1546" i="9"/>
  <c r="AZ1546" i="9"/>
  <c r="AY1546" i="9"/>
  <c r="BC1546" i="9"/>
  <c r="AX1542" i="9"/>
  <c r="M1541" i="17" s="1"/>
  <c r="BB1542" i="9"/>
  <c r="O1541" i="17" s="1"/>
  <c r="AW1542" i="9"/>
  <c r="BA1542" i="9"/>
  <c r="N1541" i="17" s="1"/>
  <c r="AV1542" i="9"/>
  <c r="AZ1542" i="9"/>
  <c r="AY1542" i="9"/>
  <c r="BC1542" i="9"/>
  <c r="AX1538" i="9"/>
  <c r="M1537" i="17" s="1"/>
  <c r="BB1538" i="9"/>
  <c r="O1537" i="17" s="1"/>
  <c r="AW1538" i="9"/>
  <c r="BA1538" i="9"/>
  <c r="N1537" i="17" s="1"/>
  <c r="AV1538" i="9"/>
  <c r="AZ1538" i="9"/>
  <c r="AY1538" i="9"/>
  <c r="BC1538" i="9"/>
  <c r="AX1534" i="9"/>
  <c r="M1533" i="17" s="1"/>
  <c r="BB1534" i="9"/>
  <c r="O1533" i="17" s="1"/>
  <c r="AW1534" i="9"/>
  <c r="BA1534" i="9"/>
  <c r="N1533" i="17" s="1"/>
  <c r="AV1534" i="9"/>
  <c r="AZ1534" i="9"/>
  <c r="AY1534" i="9"/>
  <c r="BC1534" i="9"/>
  <c r="AX1530" i="9"/>
  <c r="M1529" i="17" s="1"/>
  <c r="BB1530" i="9"/>
  <c r="O1529" i="17" s="1"/>
  <c r="AW1530" i="9"/>
  <c r="BA1530" i="9"/>
  <c r="N1529" i="17" s="1"/>
  <c r="AV1530" i="9"/>
  <c r="AZ1530" i="9"/>
  <c r="AY1530" i="9"/>
  <c r="BC1530" i="9"/>
  <c r="AX1526" i="9"/>
  <c r="M1525" i="17" s="1"/>
  <c r="BB1526" i="9"/>
  <c r="O1525" i="17" s="1"/>
  <c r="AW1526" i="9"/>
  <c r="BA1526" i="9"/>
  <c r="N1525" i="17" s="1"/>
  <c r="AV1526" i="9"/>
  <c r="AZ1526" i="9"/>
  <c r="AY1526" i="9"/>
  <c r="BC1526" i="9"/>
  <c r="AX1522" i="9"/>
  <c r="M1521" i="17" s="1"/>
  <c r="BB1522" i="9"/>
  <c r="O1521" i="17" s="1"/>
  <c r="AW1522" i="9"/>
  <c r="BA1522" i="9"/>
  <c r="N1521" i="17" s="1"/>
  <c r="AV1522" i="9"/>
  <c r="AZ1522" i="9"/>
  <c r="AY1522" i="9"/>
  <c r="BC1522" i="9"/>
  <c r="AX1518" i="9"/>
  <c r="M1517" i="17" s="1"/>
  <c r="BB1518" i="9"/>
  <c r="O1517" i="17" s="1"/>
  <c r="AW1518" i="9"/>
  <c r="BA1518" i="9"/>
  <c r="N1517" i="17" s="1"/>
  <c r="AV1518" i="9"/>
  <c r="AZ1518" i="9"/>
  <c r="AY1518" i="9"/>
  <c r="BC1518" i="9"/>
  <c r="AX1514" i="9"/>
  <c r="M1513" i="17" s="1"/>
  <c r="BB1514" i="9"/>
  <c r="O1513" i="17" s="1"/>
  <c r="AW1514" i="9"/>
  <c r="BA1514" i="9"/>
  <c r="N1513" i="17" s="1"/>
  <c r="AV1514" i="9"/>
  <c r="AZ1514" i="9"/>
  <c r="AY1514" i="9"/>
  <c r="BC1514" i="9"/>
  <c r="AX1510" i="9"/>
  <c r="M1509" i="17" s="1"/>
  <c r="BB1510" i="9"/>
  <c r="O1509" i="17" s="1"/>
  <c r="AW1510" i="9"/>
  <c r="BA1510" i="9"/>
  <c r="N1509" i="17" s="1"/>
  <c r="AV1510" i="9"/>
  <c r="AZ1510" i="9"/>
  <c r="AY1510" i="9"/>
  <c r="BC1510" i="9"/>
  <c r="AX1506" i="9"/>
  <c r="M1505" i="17" s="1"/>
  <c r="BB1506" i="9"/>
  <c r="O1505" i="17" s="1"/>
  <c r="AW1506" i="9"/>
  <c r="BA1506" i="9"/>
  <c r="N1505" i="17" s="1"/>
  <c r="AV1506" i="9"/>
  <c r="AZ1506" i="9"/>
  <c r="AY1506" i="9"/>
  <c r="BC1506" i="9"/>
  <c r="AX1502" i="9"/>
  <c r="M1501" i="17" s="1"/>
  <c r="BB1502" i="9"/>
  <c r="O1501" i="17" s="1"/>
  <c r="AW1502" i="9"/>
  <c r="BA1502" i="9"/>
  <c r="N1501" i="17" s="1"/>
  <c r="AV1502" i="9"/>
  <c r="AZ1502" i="9"/>
  <c r="AY1502" i="9"/>
  <c r="BC1502" i="9"/>
  <c r="AX1497" i="9"/>
  <c r="M1496" i="17" s="1"/>
  <c r="BB1497" i="9"/>
  <c r="O1496" i="17" s="1"/>
  <c r="AW1497" i="9"/>
  <c r="BA1497" i="9"/>
  <c r="N1496" i="17" s="1"/>
  <c r="AV1497" i="9"/>
  <c r="AZ1497" i="9"/>
  <c r="AY1497" i="9"/>
  <c r="BC1497" i="9"/>
  <c r="AX1493" i="9"/>
  <c r="M1492" i="17" s="1"/>
  <c r="BB1493" i="9"/>
  <c r="O1492" i="17" s="1"/>
  <c r="AW1493" i="9"/>
  <c r="BA1493" i="9"/>
  <c r="N1492" i="17" s="1"/>
  <c r="AV1493" i="9"/>
  <c r="AZ1493" i="9"/>
  <c r="AY1493" i="9"/>
  <c r="BC1493" i="9"/>
  <c r="AX1489" i="9"/>
  <c r="M1488" i="17" s="1"/>
  <c r="BB1489" i="9"/>
  <c r="O1488" i="17" s="1"/>
  <c r="AW1489" i="9"/>
  <c r="BA1489" i="9"/>
  <c r="N1488" i="17" s="1"/>
  <c r="AV1489" i="9"/>
  <c r="AZ1489" i="9"/>
  <c r="AY1489" i="9"/>
  <c r="BC1489" i="9"/>
  <c r="AX1485" i="9"/>
  <c r="M1484" i="17" s="1"/>
  <c r="BB1485" i="9"/>
  <c r="O1484" i="17" s="1"/>
  <c r="AW1485" i="9"/>
  <c r="BA1485" i="9"/>
  <c r="N1484" i="17" s="1"/>
  <c r="AV1485" i="9"/>
  <c r="AZ1485" i="9"/>
  <c r="AY1485" i="9"/>
  <c r="BC1485" i="9"/>
  <c r="AX1481" i="9"/>
  <c r="M1480" i="17" s="1"/>
  <c r="BB1481" i="9"/>
  <c r="O1480" i="17" s="1"/>
  <c r="AW1481" i="9"/>
  <c r="BA1481" i="9"/>
  <c r="N1480" i="17" s="1"/>
  <c r="AV1481" i="9"/>
  <c r="AZ1481" i="9"/>
  <c r="AY1481" i="9"/>
  <c r="BC1481" i="9"/>
  <c r="AX1477" i="9"/>
  <c r="M1476" i="17" s="1"/>
  <c r="BB1477" i="9"/>
  <c r="O1476" i="17" s="1"/>
  <c r="AW1477" i="9"/>
  <c r="BA1477" i="9"/>
  <c r="N1476" i="17" s="1"/>
  <c r="AV1477" i="9"/>
  <c r="AZ1477" i="9"/>
  <c r="AY1477" i="9"/>
  <c r="BC1477" i="9"/>
  <c r="AX1473" i="9"/>
  <c r="M1472" i="17" s="1"/>
  <c r="BB1473" i="9"/>
  <c r="O1472" i="17" s="1"/>
  <c r="AW1473" i="9"/>
  <c r="BA1473" i="9"/>
  <c r="N1472" i="17" s="1"/>
  <c r="AV1473" i="9"/>
  <c r="AZ1473" i="9"/>
  <c r="AY1473" i="9"/>
  <c r="BC1473" i="9"/>
  <c r="AX1469" i="9"/>
  <c r="M1468" i="17" s="1"/>
  <c r="BB1469" i="9"/>
  <c r="O1468" i="17" s="1"/>
  <c r="AW1469" i="9"/>
  <c r="BA1469" i="9"/>
  <c r="N1468" i="17" s="1"/>
  <c r="AV1469" i="9"/>
  <c r="AZ1469" i="9"/>
  <c r="AY1469" i="9"/>
  <c r="BC1469" i="9"/>
  <c r="AX1465" i="9"/>
  <c r="M1464" i="17" s="1"/>
  <c r="BB1465" i="9"/>
  <c r="O1464" i="17" s="1"/>
  <c r="AW1465" i="9"/>
  <c r="BA1465" i="9"/>
  <c r="N1464" i="17" s="1"/>
  <c r="AV1465" i="9"/>
  <c r="AZ1465" i="9"/>
  <c r="AY1465" i="9"/>
  <c r="BC1465" i="9"/>
  <c r="AX1461" i="9"/>
  <c r="M1460" i="17" s="1"/>
  <c r="BB1461" i="9"/>
  <c r="O1460" i="17" s="1"/>
  <c r="AW1461" i="9"/>
  <c r="BA1461" i="9"/>
  <c r="N1460" i="17" s="1"/>
  <c r="AV1461" i="9"/>
  <c r="AZ1461" i="9"/>
  <c r="AY1461" i="9"/>
  <c r="BC1461" i="9"/>
  <c r="AX1457" i="9"/>
  <c r="M1456" i="17" s="1"/>
  <c r="BB1457" i="9"/>
  <c r="O1456" i="17" s="1"/>
  <c r="AW1457" i="9"/>
  <c r="BA1457" i="9"/>
  <c r="N1456" i="17" s="1"/>
  <c r="AV1457" i="9"/>
  <c r="AZ1457" i="9"/>
  <c r="AY1457" i="9"/>
  <c r="BC1457" i="9"/>
  <c r="AX1453" i="9"/>
  <c r="M1452" i="17" s="1"/>
  <c r="BB1453" i="9"/>
  <c r="O1452" i="17" s="1"/>
  <c r="AW1453" i="9"/>
  <c r="BA1453" i="9"/>
  <c r="N1452" i="17" s="1"/>
  <c r="AV1453" i="9"/>
  <c r="AZ1453" i="9"/>
  <c r="AY1453" i="9"/>
  <c r="BC1453" i="9"/>
  <c r="AX1449" i="9"/>
  <c r="M1448" i="17" s="1"/>
  <c r="BB1449" i="9"/>
  <c r="O1448" i="17" s="1"/>
  <c r="AW1449" i="9"/>
  <c r="BA1449" i="9"/>
  <c r="N1448" i="17" s="1"/>
  <c r="AV1449" i="9"/>
  <c r="AZ1449" i="9"/>
  <c r="AY1449" i="9"/>
  <c r="BC1449" i="9"/>
  <c r="AX1445" i="9"/>
  <c r="M1444" i="17" s="1"/>
  <c r="BB1445" i="9"/>
  <c r="O1444" i="17" s="1"/>
  <c r="AW1445" i="9"/>
  <c r="BA1445" i="9"/>
  <c r="N1444" i="17" s="1"/>
  <c r="AV1445" i="9"/>
  <c r="AZ1445" i="9"/>
  <c r="AY1445" i="9"/>
  <c r="BC1445" i="9"/>
  <c r="AX1441" i="9"/>
  <c r="M1440" i="17" s="1"/>
  <c r="BB1441" i="9"/>
  <c r="O1440" i="17" s="1"/>
  <c r="AW1441" i="9"/>
  <c r="BA1441" i="9"/>
  <c r="N1440" i="17" s="1"/>
  <c r="AV1441" i="9"/>
  <c r="AZ1441" i="9"/>
  <c r="AY1441" i="9"/>
  <c r="BC1441" i="9"/>
  <c r="AX1437" i="9"/>
  <c r="M1436" i="17" s="1"/>
  <c r="BB1437" i="9"/>
  <c r="O1436" i="17" s="1"/>
  <c r="AW1437" i="9"/>
  <c r="BA1437" i="9"/>
  <c r="N1436" i="17" s="1"/>
  <c r="AV1437" i="9"/>
  <c r="AZ1437" i="9"/>
  <c r="AY1437" i="9"/>
  <c r="BC1437" i="9"/>
  <c r="AX1433" i="9"/>
  <c r="M1432" i="17" s="1"/>
  <c r="BB1433" i="9"/>
  <c r="O1432" i="17" s="1"/>
  <c r="AW1433" i="9"/>
  <c r="BA1433" i="9"/>
  <c r="N1432" i="17" s="1"/>
  <c r="AV1433" i="9"/>
  <c r="AZ1433" i="9"/>
  <c r="AY1433" i="9"/>
  <c r="BC1433" i="9"/>
  <c r="AX1429" i="9"/>
  <c r="M1428" i="17" s="1"/>
  <c r="BB1429" i="9"/>
  <c r="O1428" i="17" s="1"/>
  <c r="AW1429" i="9"/>
  <c r="BC1429" i="9"/>
  <c r="AV1429" i="9"/>
  <c r="BA1429" i="9"/>
  <c r="N1428" i="17" s="1"/>
  <c r="AZ1429" i="9"/>
  <c r="AY1429" i="9"/>
  <c r="AY1425" i="9"/>
  <c r="BC1425" i="9"/>
  <c r="AX1425" i="9"/>
  <c r="M1424" i="17" s="1"/>
  <c r="BB1425" i="9"/>
  <c r="O1424" i="17" s="1"/>
  <c r="AW1425" i="9"/>
  <c r="BA1425" i="9"/>
  <c r="N1424" i="17" s="1"/>
  <c r="AV1425" i="9"/>
  <c r="AZ1425" i="9"/>
  <c r="AY1421" i="9"/>
  <c r="BC1421" i="9"/>
  <c r="AX1421" i="9"/>
  <c r="M1420" i="17" s="1"/>
  <c r="BB1421" i="9"/>
  <c r="O1420" i="17" s="1"/>
  <c r="AW1421" i="9"/>
  <c r="BA1421" i="9"/>
  <c r="N1420" i="17" s="1"/>
  <c r="AV1421" i="9"/>
  <c r="AZ1421" i="9"/>
  <c r="AY1417" i="9"/>
  <c r="BC1417" i="9"/>
  <c r="AX1417" i="9"/>
  <c r="M1416" i="17" s="1"/>
  <c r="BB1417" i="9"/>
  <c r="O1416" i="17" s="1"/>
  <c r="AW1417" i="9"/>
  <c r="BA1417" i="9"/>
  <c r="N1416" i="17" s="1"/>
  <c r="AV1417" i="9"/>
  <c r="AZ1417" i="9"/>
  <c r="AY1413" i="9"/>
  <c r="BC1413" i="9"/>
  <c r="AX1413" i="9"/>
  <c r="M1412" i="17" s="1"/>
  <c r="BB1413" i="9"/>
  <c r="O1412" i="17" s="1"/>
  <c r="AW1413" i="9"/>
  <c r="BA1413" i="9"/>
  <c r="N1412" i="17" s="1"/>
  <c r="AV1413" i="9"/>
  <c r="AZ1413" i="9"/>
  <c r="AY1409" i="9"/>
  <c r="BC1409" i="9"/>
  <c r="AX1409" i="9"/>
  <c r="M1408" i="17" s="1"/>
  <c r="BB1409" i="9"/>
  <c r="O1408" i="17" s="1"/>
  <c r="AW1409" i="9"/>
  <c r="BA1409" i="9"/>
  <c r="N1408" i="17" s="1"/>
  <c r="AV1409" i="9"/>
  <c r="AZ1409" i="9"/>
  <c r="AY1405" i="9"/>
  <c r="BC1405" i="9"/>
  <c r="AX1405" i="9"/>
  <c r="M1404" i="17" s="1"/>
  <c r="BB1405" i="9"/>
  <c r="O1404" i="17" s="1"/>
  <c r="AW1405" i="9"/>
  <c r="BA1405" i="9"/>
  <c r="N1404" i="17" s="1"/>
  <c r="AV1405" i="9"/>
  <c r="AZ1405" i="9"/>
  <c r="AY1401" i="9"/>
  <c r="BC1401" i="9"/>
  <c r="AX1401" i="9"/>
  <c r="M1400" i="17" s="1"/>
  <c r="BB1401" i="9"/>
  <c r="O1400" i="17" s="1"/>
  <c r="AW1401" i="9"/>
  <c r="BA1401" i="9"/>
  <c r="N1400" i="17" s="1"/>
  <c r="AV1401" i="9"/>
  <c r="AZ1401" i="9"/>
  <c r="AY1396" i="9"/>
  <c r="BC1396" i="9"/>
  <c r="AX1396" i="9"/>
  <c r="M1395" i="17" s="1"/>
  <c r="BB1396" i="9"/>
  <c r="O1395" i="17" s="1"/>
  <c r="AW1396" i="9"/>
  <c r="BA1396" i="9"/>
  <c r="N1395" i="17" s="1"/>
  <c r="AZ1396" i="9"/>
  <c r="AV1396" i="9"/>
  <c r="AY1392" i="9"/>
  <c r="BC1392" i="9"/>
  <c r="AX1392" i="9"/>
  <c r="M1391" i="17" s="1"/>
  <c r="BB1392" i="9"/>
  <c r="O1391" i="17" s="1"/>
  <c r="AW1392" i="9"/>
  <c r="BA1392" i="9"/>
  <c r="N1391" i="17" s="1"/>
  <c r="AZ1392" i="9"/>
  <c r="AV1392" i="9"/>
  <c r="AY1388" i="9"/>
  <c r="BC1388" i="9"/>
  <c r="AX1388" i="9"/>
  <c r="M1387" i="17" s="1"/>
  <c r="BB1388" i="9"/>
  <c r="O1387" i="17" s="1"/>
  <c r="AW1388" i="9"/>
  <c r="BA1388" i="9"/>
  <c r="N1387" i="17" s="1"/>
  <c r="AZ1388" i="9"/>
  <c r="AV1388" i="9"/>
  <c r="AY1384" i="9"/>
  <c r="BC1384" i="9"/>
  <c r="AX1384" i="9"/>
  <c r="M1383" i="17" s="1"/>
  <c r="BB1384" i="9"/>
  <c r="O1383" i="17" s="1"/>
  <c r="AW1384" i="9"/>
  <c r="BA1384" i="9"/>
  <c r="N1383" i="17" s="1"/>
  <c r="AZ1384" i="9"/>
  <c r="AV1384" i="9"/>
  <c r="AY1380" i="9"/>
  <c r="BC1380" i="9"/>
  <c r="AX1380" i="9"/>
  <c r="M1379" i="17" s="1"/>
  <c r="BB1380" i="9"/>
  <c r="O1379" i="17" s="1"/>
  <c r="AW1380" i="9"/>
  <c r="BA1380" i="9"/>
  <c r="N1379" i="17" s="1"/>
  <c r="AZ1380" i="9"/>
  <c r="AV1380" i="9"/>
  <c r="AY1376" i="9"/>
  <c r="BC1376" i="9"/>
  <c r="AX1376" i="9"/>
  <c r="M1375" i="17" s="1"/>
  <c r="BB1376" i="9"/>
  <c r="O1375" i="17" s="1"/>
  <c r="AW1376" i="9"/>
  <c r="BA1376" i="9"/>
  <c r="N1375" i="17" s="1"/>
  <c r="AZ1376" i="9"/>
  <c r="AV1376" i="9"/>
  <c r="AY1372" i="9"/>
  <c r="BC1372" i="9"/>
  <c r="AX1372" i="9"/>
  <c r="M1371" i="17" s="1"/>
  <c r="BB1372" i="9"/>
  <c r="O1371" i="17" s="1"/>
  <c r="AW1372" i="9"/>
  <c r="BA1372" i="9"/>
  <c r="N1371" i="17" s="1"/>
  <c r="AZ1372" i="9"/>
  <c r="AV1372" i="9"/>
  <c r="AY1368" i="9"/>
  <c r="BC1368" i="9"/>
  <c r="AX1368" i="9"/>
  <c r="M1367" i="17" s="1"/>
  <c r="BB1368" i="9"/>
  <c r="O1367" i="17" s="1"/>
  <c r="AW1368" i="9"/>
  <c r="BA1368" i="9"/>
  <c r="N1367" i="17" s="1"/>
  <c r="AZ1368" i="9"/>
  <c r="AV1368" i="9"/>
  <c r="AY1364" i="9"/>
  <c r="BC1364" i="9"/>
  <c r="AX1364" i="9"/>
  <c r="M1363" i="17" s="1"/>
  <c r="BB1364" i="9"/>
  <c r="O1363" i="17" s="1"/>
  <c r="AW1364" i="9"/>
  <c r="BA1364" i="9"/>
  <c r="N1363" i="17" s="1"/>
  <c r="AZ1364" i="9"/>
  <c r="AV1364" i="9"/>
  <c r="AY1360" i="9"/>
  <c r="BC1360" i="9"/>
  <c r="AX1360" i="9"/>
  <c r="M1359" i="17" s="1"/>
  <c r="BB1360" i="9"/>
  <c r="O1359" i="17" s="1"/>
  <c r="AW1360" i="9"/>
  <c r="BA1360" i="9"/>
  <c r="N1359" i="17" s="1"/>
  <c r="AZ1360" i="9"/>
  <c r="AV1360" i="9"/>
  <c r="AY1356" i="9"/>
  <c r="BC1356" i="9"/>
  <c r="AX1356" i="9"/>
  <c r="M1355" i="17" s="1"/>
  <c r="BB1356" i="9"/>
  <c r="O1355" i="17" s="1"/>
  <c r="AW1356" i="9"/>
  <c r="BA1356" i="9"/>
  <c r="N1355" i="17" s="1"/>
  <c r="AZ1356" i="9"/>
  <c r="AV1356" i="9"/>
  <c r="AY1352" i="9"/>
  <c r="BC1352" i="9"/>
  <c r="AX1352" i="9"/>
  <c r="M1351" i="17" s="1"/>
  <c r="BB1352" i="9"/>
  <c r="O1351" i="17" s="1"/>
  <c r="AW1352" i="9"/>
  <c r="BA1352" i="9"/>
  <c r="N1351" i="17" s="1"/>
  <c r="AZ1352" i="9"/>
  <c r="AV1352" i="9"/>
  <c r="AY1348" i="9"/>
  <c r="BC1348" i="9"/>
  <c r="AX1348" i="9"/>
  <c r="M1347" i="17" s="1"/>
  <c r="BB1348" i="9"/>
  <c r="O1347" i="17" s="1"/>
  <c r="AW1348" i="9"/>
  <c r="BA1348" i="9"/>
  <c r="N1347" i="17" s="1"/>
  <c r="AZ1348" i="9"/>
  <c r="AV1348" i="9"/>
  <c r="AY1344" i="9"/>
  <c r="BC1344" i="9"/>
  <c r="AX1344" i="9"/>
  <c r="M1343" i="17" s="1"/>
  <c r="BB1344" i="9"/>
  <c r="O1343" i="17" s="1"/>
  <c r="AW1344" i="9"/>
  <c r="BA1344" i="9"/>
  <c r="N1343" i="17" s="1"/>
  <c r="AZ1344" i="9"/>
  <c r="AV1344" i="9"/>
  <c r="AY1340" i="9"/>
  <c r="BC1340" i="9"/>
  <c r="AX1340" i="9"/>
  <c r="M1339" i="17" s="1"/>
  <c r="BB1340" i="9"/>
  <c r="O1339" i="17" s="1"/>
  <c r="AW1340" i="9"/>
  <c r="BA1340" i="9"/>
  <c r="N1339" i="17" s="1"/>
  <c r="AZ1340" i="9"/>
  <c r="AV1340" i="9"/>
  <c r="AY1336" i="9"/>
  <c r="BC1336" i="9"/>
  <c r="AX1336" i="9"/>
  <c r="M1335" i="17" s="1"/>
  <c r="BB1336" i="9"/>
  <c r="O1335" i="17" s="1"/>
  <c r="AW1336" i="9"/>
  <c r="BA1336" i="9"/>
  <c r="N1335" i="17" s="1"/>
  <c r="AZ1336" i="9"/>
  <c r="AV1336" i="9"/>
  <c r="AY1332" i="9"/>
  <c r="BC1332" i="9"/>
  <c r="AX1332" i="9"/>
  <c r="M1331" i="17" s="1"/>
  <c r="BB1332" i="9"/>
  <c r="O1331" i="17" s="1"/>
  <c r="AW1332" i="9"/>
  <c r="BA1332" i="9"/>
  <c r="N1331" i="17" s="1"/>
  <c r="AZ1332" i="9"/>
  <c r="AV1332" i="9"/>
  <c r="AY1328" i="9"/>
  <c r="BC1328" i="9"/>
  <c r="AX1328" i="9"/>
  <c r="M1327" i="17" s="1"/>
  <c r="BB1328" i="9"/>
  <c r="O1327" i="17" s="1"/>
  <c r="AW1328" i="9"/>
  <c r="BA1328" i="9"/>
  <c r="N1327" i="17" s="1"/>
  <c r="AZ1328" i="9"/>
  <c r="AV1328" i="9"/>
  <c r="AY1324" i="9"/>
  <c r="BC1324" i="9"/>
  <c r="AX1324" i="9"/>
  <c r="M1323" i="17" s="1"/>
  <c r="BB1324" i="9"/>
  <c r="O1323" i="17" s="1"/>
  <c r="AW1324" i="9"/>
  <c r="BA1324" i="9"/>
  <c r="N1323" i="17" s="1"/>
  <c r="AZ1324" i="9"/>
  <c r="AV1324" i="9"/>
  <c r="AY1320" i="9"/>
  <c r="BC1320" i="9"/>
  <c r="AX1320" i="9"/>
  <c r="M1319" i="17" s="1"/>
  <c r="BB1320" i="9"/>
  <c r="O1319" i="17" s="1"/>
  <c r="AW1320" i="9"/>
  <c r="BA1320" i="9"/>
  <c r="N1319" i="17" s="1"/>
  <c r="AZ1320" i="9"/>
  <c r="AV1320" i="9"/>
  <c r="AY1316" i="9"/>
  <c r="BC1316" i="9"/>
  <c r="AX1316" i="9"/>
  <c r="M1315" i="17" s="1"/>
  <c r="BB1316" i="9"/>
  <c r="O1315" i="17" s="1"/>
  <c r="AW1316" i="9"/>
  <c r="BA1316" i="9"/>
  <c r="N1315" i="17" s="1"/>
  <c r="AZ1316" i="9"/>
  <c r="AV1316" i="9"/>
  <c r="AY1312" i="9"/>
  <c r="BC1312" i="9"/>
  <c r="AX1312" i="9"/>
  <c r="M1311" i="17" s="1"/>
  <c r="BB1312" i="9"/>
  <c r="O1311" i="17" s="1"/>
  <c r="AW1312" i="9"/>
  <c r="BA1312" i="9"/>
  <c r="N1311" i="17" s="1"/>
  <c r="AZ1312" i="9"/>
  <c r="AV1312" i="9"/>
  <c r="AY1308" i="9"/>
  <c r="BC1308" i="9"/>
  <c r="AX1308" i="9"/>
  <c r="M1307" i="17" s="1"/>
  <c r="BB1308" i="9"/>
  <c r="O1307" i="17" s="1"/>
  <c r="AW1308" i="9"/>
  <c r="BA1308" i="9"/>
  <c r="N1307" i="17" s="1"/>
  <c r="AZ1308" i="9"/>
  <c r="AV1308" i="9"/>
  <c r="AY1304" i="9"/>
  <c r="BC1304" i="9"/>
  <c r="AX1304" i="9"/>
  <c r="M1303" i="17" s="1"/>
  <c r="BB1304" i="9"/>
  <c r="O1303" i="17" s="1"/>
  <c r="AW1304" i="9"/>
  <c r="BA1304" i="9"/>
  <c r="N1303" i="17" s="1"/>
  <c r="AZ1304" i="9"/>
  <c r="AV1304" i="9"/>
  <c r="AY1300" i="9"/>
  <c r="BC1300" i="9"/>
  <c r="AX1300" i="9"/>
  <c r="M1299" i="17" s="1"/>
  <c r="BB1300" i="9"/>
  <c r="O1299" i="17" s="1"/>
  <c r="AW1300" i="9"/>
  <c r="BA1300" i="9"/>
  <c r="N1299" i="17" s="1"/>
  <c r="AZ1300" i="9"/>
  <c r="AV1300" i="9"/>
  <c r="AY1295" i="9"/>
  <c r="BC1295" i="9"/>
  <c r="AX1295" i="9"/>
  <c r="M1294" i="17" s="1"/>
  <c r="BB1295" i="9"/>
  <c r="O1294" i="17" s="1"/>
  <c r="AW1295" i="9"/>
  <c r="BA1295" i="9"/>
  <c r="N1294" i="17" s="1"/>
  <c r="AV1295" i="9"/>
  <c r="AZ1295" i="9"/>
  <c r="AY1291" i="9"/>
  <c r="BC1291" i="9"/>
  <c r="AX1291" i="9"/>
  <c r="M1290" i="17" s="1"/>
  <c r="BB1291" i="9"/>
  <c r="O1290" i="17" s="1"/>
  <c r="AW1291" i="9"/>
  <c r="BA1291" i="9"/>
  <c r="N1290" i="17" s="1"/>
  <c r="AV1291" i="9"/>
  <c r="AZ1291" i="9"/>
  <c r="AY1287" i="9"/>
  <c r="BC1287" i="9"/>
  <c r="AX1287" i="9"/>
  <c r="M1286" i="17" s="1"/>
  <c r="BB1287" i="9"/>
  <c r="O1286" i="17" s="1"/>
  <c r="AW1287" i="9"/>
  <c r="BA1287" i="9"/>
  <c r="N1286" i="17" s="1"/>
  <c r="AV1287" i="9"/>
  <c r="AZ1287" i="9"/>
  <c r="AY1283" i="9"/>
  <c r="BC1283" i="9"/>
  <c r="AX1283" i="9"/>
  <c r="M1282" i="17" s="1"/>
  <c r="BB1283" i="9"/>
  <c r="O1282" i="17" s="1"/>
  <c r="AW1283" i="9"/>
  <c r="BA1283" i="9"/>
  <c r="N1282" i="17" s="1"/>
  <c r="AV1283" i="9"/>
  <c r="AZ1283" i="9"/>
  <c r="AY1279" i="9"/>
  <c r="BC1279" i="9"/>
  <c r="AX1279" i="9"/>
  <c r="M1278" i="17" s="1"/>
  <c r="BB1279" i="9"/>
  <c r="O1278" i="17" s="1"/>
  <c r="AW1279" i="9"/>
  <c r="BA1279" i="9"/>
  <c r="N1278" i="17" s="1"/>
  <c r="AV1279" i="9"/>
  <c r="AZ1279" i="9"/>
  <c r="AY1275" i="9"/>
  <c r="BC1275" i="9"/>
  <c r="AX1275" i="9"/>
  <c r="M1274" i="17" s="1"/>
  <c r="BB1275" i="9"/>
  <c r="O1274" i="17" s="1"/>
  <c r="AW1275" i="9"/>
  <c r="BA1275" i="9"/>
  <c r="N1274" i="17" s="1"/>
  <c r="AV1275" i="9"/>
  <c r="AZ1275" i="9"/>
  <c r="AY1271" i="9"/>
  <c r="BC1271" i="9"/>
  <c r="AX1271" i="9"/>
  <c r="M1270" i="17" s="1"/>
  <c r="BB1271" i="9"/>
  <c r="O1270" i="17" s="1"/>
  <c r="AW1271" i="9"/>
  <c r="BA1271" i="9"/>
  <c r="N1270" i="17" s="1"/>
  <c r="AV1271" i="9"/>
  <c r="AZ1271" i="9"/>
  <c r="AY1267" i="9"/>
  <c r="BC1267" i="9"/>
  <c r="AX1267" i="9"/>
  <c r="M1266" i="17" s="1"/>
  <c r="BB1267" i="9"/>
  <c r="O1266" i="17" s="1"/>
  <c r="AW1267" i="9"/>
  <c r="BA1267" i="9"/>
  <c r="N1266" i="17" s="1"/>
  <c r="AV1267" i="9"/>
  <c r="AZ1267" i="9"/>
  <c r="AY1263" i="9"/>
  <c r="BC1263" i="9"/>
  <c r="AX1263" i="9"/>
  <c r="M1262" i="17" s="1"/>
  <c r="BB1263" i="9"/>
  <c r="O1262" i="17" s="1"/>
  <c r="AW1263" i="9"/>
  <c r="BA1263" i="9"/>
  <c r="N1262" i="17" s="1"/>
  <c r="AV1263" i="9"/>
  <c r="AZ1263" i="9"/>
  <c r="AY1259" i="9"/>
  <c r="BC1259" i="9"/>
  <c r="AX1259" i="9"/>
  <c r="M1258" i="17" s="1"/>
  <c r="BB1259" i="9"/>
  <c r="O1258" i="17" s="1"/>
  <c r="AW1259" i="9"/>
  <c r="BA1259" i="9"/>
  <c r="N1258" i="17" s="1"/>
  <c r="AV1259" i="9"/>
  <c r="AZ1259" i="9"/>
  <c r="AY1255" i="9"/>
  <c r="BC1255" i="9"/>
  <c r="AX1255" i="9"/>
  <c r="M1254" i="17" s="1"/>
  <c r="BB1255" i="9"/>
  <c r="O1254" i="17" s="1"/>
  <c r="AW1255" i="9"/>
  <c r="BA1255" i="9"/>
  <c r="N1254" i="17" s="1"/>
  <c r="AV1255" i="9"/>
  <c r="AZ1255" i="9"/>
  <c r="AY1251" i="9"/>
  <c r="BC1251" i="9"/>
  <c r="AX1251" i="9"/>
  <c r="M1250" i="17" s="1"/>
  <c r="BB1251" i="9"/>
  <c r="O1250" i="17" s="1"/>
  <c r="AW1251" i="9"/>
  <c r="BA1251" i="9"/>
  <c r="N1250" i="17" s="1"/>
  <c r="AV1251" i="9"/>
  <c r="AZ1251" i="9"/>
  <c r="AY1247" i="9"/>
  <c r="BC1247" i="9"/>
  <c r="AX1247" i="9"/>
  <c r="M1246" i="17" s="1"/>
  <c r="BB1247" i="9"/>
  <c r="O1246" i="17" s="1"/>
  <c r="AW1247" i="9"/>
  <c r="BA1247" i="9"/>
  <c r="N1246" i="17" s="1"/>
  <c r="AV1247" i="9"/>
  <c r="AZ1247" i="9"/>
  <c r="AY1243" i="9"/>
  <c r="BC1243" i="9"/>
  <c r="AX1243" i="9"/>
  <c r="M1242" i="17" s="1"/>
  <c r="BB1243" i="9"/>
  <c r="O1242" i="17" s="1"/>
  <c r="AW1243" i="9"/>
  <c r="BA1243" i="9"/>
  <c r="N1242" i="17" s="1"/>
  <c r="AV1243" i="9"/>
  <c r="AZ1243" i="9"/>
  <c r="AY1239" i="9"/>
  <c r="BC1239" i="9"/>
  <c r="AX1239" i="9"/>
  <c r="M1238" i="17" s="1"/>
  <c r="BB1239" i="9"/>
  <c r="O1238" i="17" s="1"/>
  <c r="AW1239" i="9"/>
  <c r="BA1239" i="9"/>
  <c r="N1238" i="17" s="1"/>
  <c r="AV1239" i="9"/>
  <c r="AZ1239" i="9"/>
  <c r="AY1235" i="9"/>
  <c r="BC1235" i="9"/>
  <c r="AW1235" i="9"/>
  <c r="BB1235" i="9"/>
  <c r="O1234" i="17" s="1"/>
  <c r="AV1235" i="9"/>
  <c r="BA1235" i="9"/>
  <c r="N1234" i="17" s="1"/>
  <c r="AZ1235" i="9"/>
  <c r="AX1235" i="9"/>
  <c r="M1234" i="17" s="1"/>
  <c r="AW1231" i="9"/>
  <c r="BA1231" i="9"/>
  <c r="N1230" i="17" s="1"/>
  <c r="AV1231" i="9"/>
  <c r="AZ1231" i="9"/>
  <c r="AY1231" i="9"/>
  <c r="BC1231" i="9"/>
  <c r="BB1231" i="9"/>
  <c r="O1230" i="17" s="1"/>
  <c r="AX1231" i="9"/>
  <c r="M1230" i="17" s="1"/>
  <c r="AW1227" i="9"/>
  <c r="BA1227" i="9"/>
  <c r="N1226" i="17" s="1"/>
  <c r="AV1227" i="9"/>
  <c r="AZ1227" i="9"/>
  <c r="AY1227" i="9"/>
  <c r="BC1227" i="9"/>
  <c r="BB1227" i="9"/>
  <c r="O1226" i="17" s="1"/>
  <c r="AX1227" i="9"/>
  <c r="M1226" i="17" s="1"/>
  <c r="AW1223" i="9"/>
  <c r="BA1223" i="9"/>
  <c r="N1222" i="17" s="1"/>
  <c r="AV1223" i="9"/>
  <c r="AZ1223" i="9"/>
  <c r="AY1223" i="9"/>
  <c r="BC1223" i="9"/>
  <c r="BB1223" i="9"/>
  <c r="O1222" i="17" s="1"/>
  <c r="AX1223" i="9"/>
  <c r="M1222" i="17" s="1"/>
  <c r="AW1219" i="9"/>
  <c r="BA1219" i="9"/>
  <c r="N1218" i="17" s="1"/>
  <c r="AV1219" i="9"/>
  <c r="AZ1219" i="9"/>
  <c r="AY1219" i="9"/>
  <c r="BC1219" i="9"/>
  <c r="BB1219" i="9"/>
  <c r="O1218" i="17" s="1"/>
  <c r="AX1219" i="9"/>
  <c r="M1218" i="17" s="1"/>
  <c r="AW1215" i="9"/>
  <c r="BA1215" i="9"/>
  <c r="N1214" i="17" s="1"/>
  <c r="AV1215" i="9"/>
  <c r="AZ1215" i="9"/>
  <c r="AY1215" i="9"/>
  <c r="BC1215" i="9"/>
  <c r="BB1215" i="9"/>
  <c r="O1214" i="17" s="1"/>
  <c r="AX1215" i="9"/>
  <c r="M1214" i="17" s="1"/>
  <c r="AW1211" i="9"/>
  <c r="BA1211" i="9"/>
  <c r="N1210" i="17" s="1"/>
  <c r="AV1211" i="9"/>
  <c r="AZ1211" i="9"/>
  <c r="AY1211" i="9"/>
  <c r="BC1211" i="9"/>
  <c r="BB1211" i="9"/>
  <c r="O1210" i="17" s="1"/>
  <c r="AX1211" i="9"/>
  <c r="M1210" i="17" s="1"/>
  <c r="AW1207" i="9"/>
  <c r="BA1207" i="9"/>
  <c r="N1206" i="17" s="1"/>
  <c r="AV1207" i="9"/>
  <c r="AZ1207" i="9"/>
  <c r="AY1207" i="9"/>
  <c r="BC1207" i="9"/>
  <c r="BB1207" i="9"/>
  <c r="O1206" i="17" s="1"/>
  <c r="AX1207" i="9"/>
  <c r="M1206" i="17" s="1"/>
  <c r="AW1203" i="9"/>
  <c r="BA1203" i="9"/>
  <c r="N1202" i="17" s="1"/>
  <c r="AV1203" i="9"/>
  <c r="AZ1203" i="9"/>
  <c r="AY1203" i="9"/>
  <c r="BC1203" i="9"/>
  <c r="BB1203" i="9"/>
  <c r="O1202" i="17" s="1"/>
  <c r="AX1203" i="9"/>
  <c r="M1202" i="17" s="1"/>
  <c r="AW1199" i="9"/>
  <c r="BA1199" i="9"/>
  <c r="N1198" i="17" s="1"/>
  <c r="AV1199" i="9"/>
  <c r="AZ1199" i="9"/>
  <c r="AY1199" i="9"/>
  <c r="BC1199" i="9"/>
  <c r="BB1199" i="9"/>
  <c r="O1198" i="17" s="1"/>
  <c r="AX1199" i="9"/>
  <c r="M1198" i="17" s="1"/>
  <c r="AW1194" i="9"/>
  <c r="BA1194" i="9"/>
  <c r="N1193" i="17" s="1"/>
  <c r="AV1194" i="9"/>
  <c r="AZ1194" i="9"/>
  <c r="AY1194" i="9"/>
  <c r="BC1194" i="9"/>
  <c r="BB1194" i="9"/>
  <c r="O1193" i="17" s="1"/>
  <c r="AX1194" i="9"/>
  <c r="M1193" i="17" s="1"/>
  <c r="AW1190" i="9"/>
  <c r="BA1190" i="9"/>
  <c r="N1189" i="17" s="1"/>
  <c r="AV1190" i="9"/>
  <c r="AZ1190" i="9"/>
  <c r="AY1190" i="9"/>
  <c r="BC1190" i="9"/>
  <c r="BB1190" i="9"/>
  <c r="O1189" i="17" s="1"/>
  <c r="AX1190" i="9"/>
  <c r="M1189" i="17" s="1"/>
  <c r="AW1186" i="9"/>
  <c r="BA1186" i="9"/>
  <c r="N1185" i="17" s="1"/>
  <c r="AV1186" i="9"/>
  <c r="AZ1186" i="9"/>
  <c r="AY1186" i="9"/>
  <c r="BC1186" i="9"/>
  <c r="BB1186" i="9"/>
  <c r="O1185" i="17" s="1"/>
  <c r="AX1186" i="9"/>
  <c r="M1185" i="17" s="1"/>
  <c r="AW1182" i="9"/>
  <c r="BA1182" i="9"/>
  <c r="N1181" i="17" s="1"/>
  <c r="AV1182" i="9"/>
  <c r="AZ1182" i="9"/>
  <c r="AY1182" i="9"/>
  <c r="BC1182" i="9"/>
  <c r="BB1182" i="9"/>
  <c r="O1181" i="17" s="1"/>
  <c r="AX1182" i="9"/>
  <c r="M1181" i="17" s="1"/>
  <c r="AW1178" i="9"/>
  <c r="BA1178" i="9"/>
  <c r="N1177" i="17" s="1"/>
  <c r="AV1178" i="9"/>
  <c r="AZ1178" i="9"/>
  <c r="AY1178" i="9"/>
  <c r="BC1178" i="9"/>
  <c r="BB1178" i="9"/>
  <c r="O1177" i="17" s="1"/>
  <c r="AX1178" i="9"/>
  <c r="M1177" i="17" s="1"/>
  <c r="AW1174" i="9"/>
  <c r="BA1174" i="9"/>
  <c r="N1173" i="17" s="1"/>
  <c r="AV1174" i="9"/>
  <c r="AZ1174" i="9"/>
  <c r="AY1174" i="9"/>
  <c r="BC1174" i="9"/>
  <c r="BB1174" i="9"/>
  <c r="O1173" i="17" s="1"/>
  <c r="AX1174" i="9"/>
  <c r="M1173" i="17" s="1"/>
  <c r="AW1170" i="9"/>
  <c r="BA1170" i="9"/>
  <c r="N1169" i="17" s="1"/>
  <c r="AV1170" i="9"/>
  <c r="AZ1170" i="9"/>
  <c r="AY1170" i="9"/>
  <c r="BC1170" i="9"/>
  <c r="BB1170" i="9"/>
  <c r="O1169" i="17" s="1"/>
  <c r="AX1170" i="9"/>
  <c r="M1169" i="17" s="1"/>
  <c r="AW1166" i="9"/>
  <c r="BA1166" i="9"/>
  <c r="N1165" i="17" s="1"/>
  <c r="AV1166" i="9"/>
  <c r="AZ1166" i="9"/>
  <c r="AY1166" i="9"/>
  <c r="BC1166" i="9"/>
  <c r="BB1166" i="9"/>
  <c r="O1165" i="17" s="1"/>
  <c r="AX1166" i="9"/>
  <c r="M1165" i="17" s="1"/>
  <c r="AW1162" i="9"/>
  <c r="BA1162" i="9"/>
  <c r="N1161" i="17" s="1"/>
  <c r="AV1162" i="9"/>
  <c r="AZ1162" i="9"/>
  <c r="AY1162" i="9"/>
  <c r="BC1162" i="9"/>
  <c r="BB1162" i="9"/>
  <c r="O1161" i="17" s="1"/>
  <c r="AX1162" i="9"/>
  <c r="M1161" i="17" s="1"/>
  <c r="AW1158" i="9"/>
  <c r="BA1158" i="9"/>
  <c r="N1157" i="17" s="1"/>
  <c r="AV1158" i="9"/>
  <c r="AZ1158" i="9"/>
  <c r="AY1158" i="9"/>
  <c r="BC1158" i="9"/>
  <c r="BB1158" i="9"/>
  <c r="O1157" i="17" s="1"/>
  <c r="AX1158" i="9"/>
  <c r="M1157" i="17" s="1"/>
  <c r="AW1154" i="9"/>
  <c r="BA1154" i="9"/>
  <c r="N1153" i="17" s="1"/>
  <c r="AV1154" i="9"/>
  <c r="AZ1154" i="9"/>
  <c r="AY1154" i="9"/>
  <c r="BC1154" i="9"/>
  <c r="BB1154" i="9"/>
  <c r="O1153" i="17" s="1"/>
  <c r="AX1154" i="9"/>
  <c r="M1153" i="17" s="1"/>
  <c r="AW1150" i="9"/>
  <c r="BA1150" i="9"/>
  <c r="N1149" i="17" s="1"/>
  <c r="AV1150" i="9"/>
  <c r="AZ1150" i="9"/>
  <c r="AY1150" i="9"/>
  <c r="BC1150" i="9"/>
  <c r="BB1150" i="9"/>
  <c r="O1149" i="17" s="1"/>
  <c r="AX1150" i="9"/>
  <c r="M1149" i="17" s="1"/>
  <c r="AW1146" i="9"/>
  <c r="BA1146" i="9"/>
  <c r="N1145" i="17" s="1"/>
  <c r="AV1146" i="9"/>
  <c r="AZ1146" i="9"/>
  <c r="AY1146" i="9"/>
  <c r="BC1146" i="9"/>
  <c r="BB1146" i="9"/>
  <c r="O1145" i="17" s="1"/>
  <c r="AX1146" i="9"/>
  <c r="M1145" i="17" s="1"/>
  <c r="AW1142" i="9"/>
  <c r="BA1142" i="9"/>
  <c r="N1141" i="17" s="1"/>
  <c r="AV1142" i="9"/>
  <c r="AZ1142" i="9"/>
  <c r="AY1142" i="9"/>
  <c r="BC1142" i="9"/>
  <c r="BB1142" i="9"/>
  <c r="O1141" i="17" s="1"/>
  <c r="AX1142" i="9"/>
  <c r="M1141" i="17" s="1"/>
  <c r="AW1138" i="9"/>
  <c r="BA1138" i="9"/>
  <c r="N1137" i="17" s="1"/>
  <c r="AV1138" i="9"/>
  <c r="AZ1138" i="9"/>
  <c r="AY1138" i="9"/>
  <c r="BC1138" i="9"/>
  <c r="BB1138" i="9"/>
  <c r="O1137" i="17" s="1"/>
  <c r="AX1138" i="9"/>
  <c r="M1137" i="17" s="1"/>
  <c r="AW1134" i="9"/>
  <c r="BA1134" i="9"/>
  <c r="N1133" i="17" s="1"/>
  <c r="AV1134" i="9"/>
  <c r="AZ1134" i="9"/>
  <c r="AY1134" i="9"/>
  <c r="BC1134" i="9"/>
  <c r="BB1134" i="9"/>
  <c r="O1133" i="17" s="1"/>
  <c r="AX1134" i="9"/>
  <c r="M1133" i="17" s="1"/>
  <c r="AW1130" i="9"/>
  <c r="BA1130" i="9"/>
  <c r="N1129" i="17" s="1"/>
  <c r="AV1130" i="9"/>
  <c r="AZ1130" i="9"/>
  <c r="AY1130" i="9"/>
  <c r="BC1130" i="9"/>
  <c r="BB1130" i="9"/>
  <c r="O1129" i="17" s="1"/>
  <c r="AX1130" i="9"/>
  <c r="M1129" i="17" s="1"/>
  <c r="AW1126" i="9"/>
  <c r="BA1126" i="9"/>
  <c r="N1125" i="17" s="1"/>
  <c r="AV1126" i="9"/>
  <c r="AZ1126" i="9"/>
  <c r="AY1126" i="9"/>
  <c r="BC1126" i="9"/>
  <c r="BB1126" i="9"/>
  <c r="O1125" i="17" s="1"/>
  <c r="AX1126" i="9"/>
  <c r="M1125" i="17" s="1"/>
  <c r="AW1122" i="9"/>
  <c r="BA1122" i="9"/>
  <c r="N1121" i="17" s="1"/>
  <c r="AV1122" i="9"/>
  <c r="AZ1122" i="9"/>
  <c r="AY1122" i="9"/>
  <c r="BC1122" i="9"/>
  <c r="BB1122" i="9"/>
  <c r="O1121" i="17" s="1"/>
  <c r="AX1122" i="9"/>
  <c r="M1121" i="17" s="1"/>
  <c r="AW1118" i="9"/>
  <c r="BA1118" i="9"/>
  <c r="N1117" i="17" s="1"/>
  <c r="AV1118" i="9"/>
  <c r="AZ1118" i="9"/>
  <c r="AY1118" i="9"/>
  <c r="BC1118" i="9"/>
  <c r="BB1118" i="9"/>
  <c r="O1117" i="17" s="1"/>
  <c r="AX1118" i="9"/>
  <c r="M1117" i="17" s="1"/>
  <c r="AW1114" i="9"/>
  <c r="BA1114" i="9"/>
  <c r="N1113" i="17" s="1"/>
  <c r="AV1114" i="9"/>
  <c r="AZ1114" i="9"/>
  <c r="AY1114" i="9"/>
  <c r="BC1114" i="9"/>
  <c r="BB1114" i="9"/>
  <c r="O1113" i="17" s="1"/>
  <c r="AX1114" i="9"/>
  <c r="M1113" i="17" s="1"/>
  <c r="AW1110" i="9"/>
  <c r="BA1110" i="9"/>
  <c r="N1109" i="17" s="1"/>
  <c r="AV1110" i="9"/>
  <c r="AZ1110" i="9"/>
  <c r="AY1110" i="9"/>
  <c r="BC1110" i="9"/>
  <c r="BB1110" i="9"/>
  <c r="O1109" i="17" s="1"/>
  <c r="AX1110" i="9"/>
  <c r="M1109" i="17" s="1"/>
  <c r="AW1106" i="9"/>
  <c r="BA1106" i="9"/>
  <c r="N1105" i="17" s="1"/>
  <c r="AV1106" i="9"/>
  <c r="AZ1106" i="9"/>
  <c r="AY1106" i="9"/>
  <c r="BC1106" i="9"/>
  <c r="BB1106" i="9"/>
  <c r="O1105" i="17" s="1"/>
  <c r="AX1106" i="9"/>
  <c r="M1105" i="17" s="1"/>
  <c r="AW1102" i="9"/>
  <c r="BA1102" i="9"/>
  <c r="N1101" i="17" s="1"/>
  <c r="AV1102" i="9"/>
  <c r="AZ1102" i="9"/>
  <c r="AY1102" i="9"/>
  <c r="BC1102" i="9"/>
  <c r="BB1102" i="9"/>
  <c r="O1101" i="17" s="1"/>
  <c r="AX1102" i="9"/>
  <c r="M1101" i="17" s="1"/>
  <c r="AW1097" i="9"/>
  <c r="BA1097" i="9"/>
  <c r="N1096" i="17" s="1"/>
  <c r="AV1097" i="9"/>
  <c r="AZ1097" i="9"/>
  <c r="AY1097" i="9"/>
  <c r="BC1097" i="9"/>
  <c r="BB1097" i="9"/>
  <c r="O1096" i="17" s="1"/>
  <c r="AX1097" i="9"/>
  <c r="M1096" i="17" s="1"/>
  <c r="AW1093" i="9"/>
  <c r="BA1093" i="9"/>
  <c r="N1092" i="17" s="1"/>
  <c r="AV1093" i="9"/>
  <c r="AZ1093" i="9"/>
  <c r="AY1093" i="9"/>
  <c r="BC1093" i="9"/>
  <c r="BB1093" i="9"/>
  <c r="O1092" i="17" s="1"/>
  <c r="AX1093" i="9"/>
  <c r="M1092" i="17" s="1"/>
  <c r="AW1089" i="9"/>
  <c r="BA1089" i="9"/>
  <c r="N1088" i="17" s="1"/>
  <c r="AV1089" i="9"/>
  <c r="AZ1089" i="9"/>
  <c r="AY1089" i="9"/>
  <c r="BC1089" i="9"/>
  <c r="BB1089" i="9"/>
  <c r="O1088" i="17" s="1"/>
  <c r="AX1089" i="9"/>
  <c r="M1088" i="17" s="1"/>
  <c r="AW1085" i="9"/>
  <c r="BA1085" i="9"/>
  <c r="N1084" i="17" s="1"/>
  <c r="AV1085" i="9"/>
  <c r="AZ1085" i="9"/>
  <c r="AY1085" i="9"/>
  <c r="BC1085" i="9"/>
  <c r="BB1085" i="9"/>
  <c r="O1084" i="17" s="1"/>
  <c r="AX1085" i="9"/>
  <c r="M1084" i="17" s="1"/>
  <c r="AW1081" i="9"/>
  <c r="BA1081" i="9"/>
  <c r="N1080" i="17" s="1"/>
  <c r="AV1081" i="9"/>
  <c r="AZ1081" i="9"/>
  <c r="AY1081" i="9"/>
  <c r="BC1081" i="9"/>
  <c r="BB1081" i="9"/>
  <c r="O1080" i="17" s="1"/>
  <c r="AX1081" i="9"/>
  <c r="M1080" i="17" s="1"/>
  <c r="AW1077" i="9"/>
  <c r="BA1077" i="9"/>
  <c r="N1076" i="17" s="1"/>
  <c r="AV1077" i="9"/>
  <c r="AZ1077" i="9"/>
  <c r="AY1077" i="9"/>
  <c r="BC1077" i="9"/>
  <c r="BB1077" i="9"/>
  <c r="O1076" i="17" s="1"/>
  <c r="AX1077" i="9"/>
  <c r="M1076" i="17" s="1"/>
  <c r="AW1073" i="9"/>
  <c r="BA1073" i="9"/>
  <c r="N1072" i="17" s="1"/>
  <c r="AV1073" i="9"/>
  <c r="AZ1073" i="9"/>
  <c r="AY1073" i="9"/>
  <c r="BC1073" i="9"/>
  <c r="BB1073" i="9"/>
  <c r="O1072" i="17" s="1"/>
  <c r="AX1073" i="9"/>
  <c r="M1072" i="17" s="1"/>
  <c r="AW1069" i="9"/>
  <c r="BA1069" i="9"/>
  <c r="N1068" i="17" s="1"/>
  <c r="AV1069" i="9"/>
  <c r="AZ1069" i="9"/>
  <c r="AY1069" i="9"/>
  <c r="BC1069" i="9"/>
  <c r="BB1069" i="9"/>
  <c r="O1068" i="17" s="1"/>
  <c r="AX1069" i="9"/>
  <c r="M1068" i="17" s="1"/>
  <c r="AW1065" i="9"/>
  <c r="BA1065" i="9"/>
  <c r="N1064" i="17" s="1"/>
  <c r="AV1065" i="9"/>
  <c r="AZ1065" i="9"/>
  <c r="AY1065" i="9"/>
  <c r="BC1065" i="9"/>
  <c r="BB1065" i="9"/>
  <c r="O1064" i="17" s="1"/>
  <c r="AX1065" i="9"/>
  <c r="M1064" i="17" s="1"/>
  <c r="AW1061" i="9"/>
  <c r="BA1061" i="9"/>
  <c r="N1060" i="17" s="1"/>
  <c r="AV1061" i="9"/>
  <c r="AZ1061" i="9"/>
  <c r="AY1061" i="9"/>
  <c r="BC1061" i="9"/>
  <c r="BB1061" i="9"/>
  <c r="O1060" i="17" s="1"/>
  <c r="AX1061" i="9"/>
  <c r="M1060" i="17" s="1"/>
  <c r="AW1057" i="9"/>
  <c r="BA1057" i="9"/>
  <c r="N1056" i="17" s="1"/>
  <c r="AV1057" i="9"/>
  <c r="AZ1057" i="9"/>
  <c r="AY1057" i="9"/>
  <c r="BC1057" i="9"/>
  <c r="BB1057" i="9"/>
  <c r="O1056" i="17" s="1"/>
  <c r="AX1057" i="9"/>
  <c r="M1056" i="17" s="1"/>
  <c r="AW1053" i="9"/>
  <c r="BA1053" i="9"/>
  <c r="N1052" i="17" s="1"/>
  <c r="AV1053" i="9"/>
  <c r="AZ1053" i="9"/>
  <c r="AY1053" i="9"/>
  <c r="BC1053" i="9"/>
  <c r="BB1053" i="9"/>
  <c r="O1052" i="17" s="1"/>
  <c r="AX1053" i="9"/>
  <c r="M1052" i="17" s="1"/>
  <c r="AW1049" i="9"/>
  <c r="BA1049" i="9"/>
  <c r="N1048" i="17" s="1"/>
  <c r="AV1049" i="9"/>
  <c r="AZ1049" i="9"/>
  <c r="AY1049" i="9"/>
  <c r="BC1049" i="9"/>
  <c r="BB1049" i="9"/>
  <c r="O1048" i="17" s="1"/>
  <c r="AX1049" i="9"/>
  <c r="M1048" i="17" s="1"/>
  <c r="AW1045" i="9"/>
  <c r="BA1045" i="9"/>
  <c r="N1044" i="17" s="1"/>
  <c r="AV1045" i="9"/>
  <c r="AZ1045" i="9"/>
  <c r="AY1045" i="9"/>
  <c r="BC1045" i="9"/>
  <c r="BB1045" i="9"/>
  <c r="O1044" i="17" s="1"/>
  <c r="AX1045" i="9"/>
  <c r="M1044" i="17" s="1"/>
  <c r="AW1041" i="9"/>
  <c r="BA1041" i="9"/>
  <c r="N1040" i="17" s="1"/>
  <c r="AV1041" i="9"/>
  <c r="AZ1041" i="9"/>
  <c r="AY1041" i="9"/>
  <c r="BC1041" i="9"/>
  <c r="BB1041" i="9"/>
  <c r="O1040" i="17" s="1"/>
  <c r="AX1041" i="9"/>
  <c r="M1040" i="17" s="1"/>
  <c r="AW1037" i="9"/>
  <c r="BA1037" i="9"/>
  <c r="N1036" i="17" s="1"/>
  <c r="AV1037" i="9"/>
  <c r="AZ1037" i="9"/>
  <c r="AY1037" i="9"/>
  <c r="BC1037" i="9"/>
  <c r="BB1037" i="9"/>
  <c r="O1036" i="17" s="1"/>
  <c r="AX1037" i="9"/>
  <c r="M1036" i="17" s="1"/>
  <c r="AW1033" i="9"/>
  <c r="BA1033" i="9"/>
  <c r="N1032" i="17" s="1"/>
  <c r="AV1033" i="9"/>
  <c r="AZ1033" i="9"/>
  <c r="AY1033" i="9"/>
  <c r="BC1033" i="9"/>
  <c r="BB1033" i="9"/>
  <c r="O1032" i="17" s="1"/>
  <c r="AX1033" i="9"/>
  <c r="M1032" i="17" s="1"/>
  <c r="AW1029" i="9"/>
  <c r="BA1029" i="9"/>
  <c r="N1028" i="17" s="1"/>
  <c r="AV1029" i="9"/>
  <c r="AZ1029" i="9"/>
  <c r="AY1029" i="9"/>
  <c r="BC1029" i="9"/>
  <c r="BB1029" i="9"/>
  <c r="O1028" i="17" s="1"/>
  <c r="AX1029" i="9"/>
  <c r="M1028" i="17" s="1"/>
  <c r="AW1025" i="9"/>
  <c r="BA1025" i="9"/>
  <c r="N1024" i="17" s="1"/>
  <c r="AV1025" i="9"/>
  <c r="AZ1025" i="9"/>
  <c r="AY1025" i="9"/>
  <c r="BC1025" i="9"/>
  <c r="BB1025" i="9"/>
  <c r="O1024" i="17" s="1"/>
  <c r="AX1025" i="9"/>
  <c r="M1024" i="17" s="1"/>
  <c r="AW1021" i="9"/>
  <c r="BA1021" i="9"/>
  <c r="N1020" i="17" s="1"/>
  <c r="AV1021" i="9"/>
  <c r="AZ1021" i="9"/>
  <c r="AY1021" i="9"/>
  <c r="BC1021" i="9"/>
  <c r="BB1021" i="9"/>
  <c r="O1020" i="17" s="1"/>
  <c r="AX1021" i="9"/>
  <c r="M1020" i="17" s="1"/>
  <c r="AW1017" i="9"/>
  <c r="BA1017" i="9"/>
  <c r="N1016" i="17" s="1"/>
  <c r="AV1017" i="9"/>
  <c r="AZ1017" i="9"/>
  <c r="AY1017" i="9"/>
  <c r="BC1017" i="9"/>
  <c r="BB1017" i="9"/>
  <c r="O1016" i="17" s="1"/>
  <c r="AX1017" i="9"/>
  <c r="M1016" i="17" s="1"/>
  <c r="AW1013" i="9"/>
  <c r="BA1013" i="9"/>
  <c r="N1012" i="17" s="1"/>
  <c r="AV1013" i="9"/>
  <c r="AZ1013" i="9"/>
  <c r="AY1013" i="9"/>
  <c r="BC1013" i="9"/>
  <c r="BB1013" i="9"/>
  <c r="O1012" i="17" s="1"/>
  <c r="AX1013" i="9"/>
  <c r="M1012" i="17" s="1"/>
  <c r="AW1009" i="9"/>
  <c r="BA1009" i="9"/>
  <c r="N1008" i="17" s="1"/>
  <c r="AV1009" i="9"/>
  <c r="AZ1009" i="9"/>
  <c r="AY1009" i="9"/>
  <c r="BC1009" i="9"/>
  <c r="BB1009" i="9"/>
  <c r="O1008" i="17" s="1"/>
  <c r="AX1009" i="9"/>
  <c r="M1008" i="17" s="1"/>
  <c r="AW1005" i="9"/>
  <c r="BA1005" i="9"/>
  <c r="N1004" i="17" s="1"/>
  <c r="AV1005" i="9"/>
  <c r="AZ1005" i="9"/>
  <c r="AY1005" i="9"/>
  <c r="BC1005" i="9"/>
  <c r="BB1005" i="9"/>
  <c r="O1004" i="17" s="1"/>
  <c r="AX1005" i="9"/>
  <c r="M1004" i="17" s="1"/>
  <c r="AW1001" i="9"/>
  <c r="BA1001" i="9"/>
  <c r="N1000" i="17" s="1"/>
  <c r="AV1001" i="9"/>
  <c r="AZ1001" i="9"/>
  <c r="AY1001" i="9"/>
  <c r="BC1001" i="9"/>
  <c r="BB1001" i="9"/>
  <c r="O1000" i="17" s="1"/>
  <c r="AX1001" i="9"/>
  <c r="M1000" i="17" s="1"/>
  <c r="AW996" i="9"/>
  <c r="BA996" i="9"/>
  <c r="N995" i="17" s="1"/>
  <c r="AV996" i="9"/>
  <c r="AZ996" i="9"/>
  <c r="AY996" i="9"/>
  <c r="BC996" i="9"/>
  <c r="BB996" i="9"/>
  <c r="O995" i="17" s="1"/>
  <c r="AX996" i="9"/>
  <c r="M995" i="17" s="1"/>
  <c r="AW992" i="9"/>
  <c r="BA992" i="9"/>
  <c r="N991" i="17" s="1"/>
  <c r="AV992" i="9"/>
  <c r="AZ992" i="9"/>
  <c r="AY992" i="9"/>
  <c r="BC992" i="9"/>
  <c r="BB992" i="9"/>
  <c r="O991" i="17" s="1"/>
  <c r="AX992" i="9"/>
  <c r="M991" i="17" s="1"/>
  <c r="AY978" i="9"/>
  <c r="BC978" i="9"/>
  <c r="AV978" i="9"/>
  <c r="AZ978" i="9"/>
  <c r="AX978" i="9"/>
  <c r="M977" i="17" s="1"/>
  <c r="AW978" i="9"/>
  <c r="BB978" i="9"/>
  <c r="O977" i="17" s="1"/>
  <c r="BA978" i="9"/>
  <c r="N977" i="17" s="1"/>
  <c r="AY974" i="9"/>
  <c r="BC974" i="9"/>
  <c r="AX974" i="9"/>
  <c r="M973" i="17" s="1"/>
  <c r="BB974" i="9"/>
  <c r="O973" i="17" s="1"/>
  <c r="AW974" i="9"/>
  <c r="BA974" i="9"/>
  <c r="N973" i="17" s="1"/>
  <c r="AV974" i="9"/>
  <c r="AZ974" i="9"/>
  <c r="AY970" i="9"/>
  <c r="BC970" i="9"/>
  <c r="AX970" i="9"/>
  <c r="M969" i="17" s="1"/>
  <c r="BB970" i="9"/>
  <c r="O969" i="17" s="1"/>
  <c r="AW970" i="9"/>
  <c r="BA970" i="9"/>
  <c r="N969" i="17" s="1"/>
  <c r="AV970" i="9"/>
  <c r="AZ970" i="9"/>
  <c r="AY966" i="9"/>
  <c r="BC966" i="9"/>
  <c r="AX966" i="9"/>
  <c r="M965" i="17" s="1"/>
  <c r="BB966" i="9"/>
  <c r="O965" i="17" s="1"/>
  <c r="AW966" i="9"/>
  <c r="BA966" i="9"/>
  <c r="N965" i="17" s="1"/>
  <c r="AV966" i="9"/>
  <c r="AZ966" i="9"/>
  <c r="AY962" i="9"/>
  <c r="BC962" i="9"/>
  <c r="AX962" i="9"/>
  <c r="M961" i="17" s="1"/>
  <c r="BB962" i="9"/>
  <c r="O961" i="17" s="1"/>
  <c r="AW962" i="9"/>
  <c r="BA962" i="9"/>
  <c r="N961" i="17" s="1"/>
  <c r="AV962" i="9"/>
  <c r="AZ962" i="9"/>
  <c r="AY958" i="9"/>
  <c r="BC958" i="9"/>
  <c r="AX958" i="9"/>
  <c r="M957" i="17" s="1"/>
  <c r="BB958" i="9"/>
  <c r="O957" i="17" s="1"/>
  <c r="AW958" i="9"/>
  <c r="BA958" i="9"/>
  <c r="N957" i="17" s="1"/>
  <c r="AV958" i="9"/>
  <c r="AZ958" i="9"/>
  <c r="AY954" i="9"/>
  <c r="BC954" i="9"/>
  <c r="AX954" i="9"/>
  <c r="M953" i="17" s="1"/>
  <c r="BB954" i="9"/>
  <c r="O953" i="17" s="1"/>
  <c r="AW954" i="9"/>
  <c r="BA954" i="9"/>
  <c r="N953" i="17" s="1"/>
  <c r="AV954" i="9"/>
  <c r="AZ954" i="9"/>
  <c r="AY950" i="9"/>
  <c r="BC950" i="9"/>
  <c r="AX950" i="9"/>
  <c r="M949" i="17" s="1"/>
  <c r="BB950" i="9"/>
  <c r="O949" i="17" s="1"/>
  <c r="AW950" i="9"/>
  <c r="BA950" i="9"/>
  <c r="N949" i="17" s="1"/>
  <c r="AV950" i="9"/>
  <c r="AZ950" i="9"/>
  <c r="AY946" i="9"/>
  <c r="BC946" i="9"/>
  <c r="AX946" i="9"/>
  <c r="M945" i="17" s="1"/>
  <c r="BB946" i="9"/>
  <c r="O945" i="17" s="1"/>
  <c r="AW946" i="9"/>
  <c r="BA946" i="9"/>
  <c r="N945" i="17" s="1"/>
  <c r="AV946" i="9"/>
  <c r="AZ946" i="9"/>
  <c r="AY942" i="9"/>
  <c r="BC942" i="9"/>
  <c r="AX942" i="9"/>
  <c r="M941" i="17" s="1"/>
  <c r="BB942" i="9"/>
  <c r="O941" i="17" s="1"/>
  <c r="AW942" i="9"/>
  <c r="BA942" i="9"/>
  <c r="N941" i="17" s="1"/>
  <c r="AV942" i="9"/>
  <c r="AZ942" i="9"/>
  <c r="AY938" i="9"/>
  <c r="BC938" i="9"/>
  <c r="AX938" i="9"/>
  <c r="M937" i="17" s="1"/>
  <c r="BB938" i="9"/>
  <c r="O937" i="17" s="1"/>
  <c r="AW938" i="9"/>
  <c r="BA938" i="9"/>
  <c r="N937" i="17" s="1"/>
  <c r="AV938" i="9"/>
  <c r="AZ938" i="9"/>
  <c r="AY934" i="9"/>
  <c r="BC934" i="9"/>
  <c r="AX934" i="9"/>
  <c r="M933" i="17" s="1"/>
  <c r="BB934" i="9"/>
  <c r="O933" i="17" s="1"/>
  <c r="AW934" i="9"/>
  <c r="BA934" i="9"/>
  <c r="N933" i="17" s="1"/>
  <c r="AV934" i="9"/>
  <c r="AZ934" i="9"/>
  <c r="AY930" i="9"/>
  <c r="BC930" i="9"/>
  <c r="AX930" i="9"/>
  <c r="M929" i="17" s="1"/>
  <c r="BB930" i="9"/>
  <c r="O929" i="17" s="1"/>
  <c r="AW930" i="9"/>
  <c r="BA930" i="9"/>
  <c r="N929" i="17" s="1"/>
  <c r="AV930" i="9"/>
  <c r="AZ930" i="9"/>
  <c r="AY926" i="9"/>
  <c r="BC926" i="9"/>
  <c r="AX926" i="9"/>
  <c r="M925" i="17" s="1"/>
  <c r="BB926" i="9"/>
  <c r="O925" i="17" s="1"/>
  <c r="AW926" i="9"/>
  <c r="BA926" i="9"/>
  <c r="N925" i="17" s="1"/>
  <c r="AV926" i="9"/>
  <c r="AZ926" i="9"/>
  <c r="AY922" i="9"/>
  <c r="BC922" i="9"/>
  <c r="AX922" i="9"/>
  <c r="M921" i="17" s="1"/>
  <c r="BB922" i="9"/>
  <c r="O921" i="17" s="1"/>
  <c r="AW922" i="9"/>
  <c r="BA922" i="9"/>
  <c r="N921" i="17" s="1"/>
  <c r="AV922" i="9"/>
  <c r="AZ922" i="9"/>
  <c r="AY918" i="9"/>
  <c r="BC918" i="9"/>
  <c r="AX918" i="9"/>
  <c r="M917" i="17" s="1"/>
  <c r="BB918" i="9"/>
  <c r="O917" i="17" s="1"/>
  <c r="AW918" i="9"/>
  <c r="BA918" i="9"/>
  <c r="N917" i="17" s="1"/>
  <c r="AV918" i="9"/>
  <c r="AZ918" i="9"/>
  <c r="AY914" i="9"/>
  <c r="BC914" i="9"/>
  <c r="AX914" i="9"/>
  <c r="M913" i="17" s="1"/>
  <c r="BB914" i="9"/>
  <c r="O913" i="17" s="1"/>
  <c r="AW914" i="9"/>
  <c r="BA914" i="9"/>
  <c r="N913" i="17" s="1"/>
  <c r="AV914" i="9"/>
  <c r="AZ914" i="9"/>
  <c r="AY910" i="9"/>
  <c r="BC910" i="9"/>
  <c r="AX910" i="9"/>
  <c r="M909" i="17" s="1"/>
  <c r="BB910" i="9"/>
  <c r="O909" i="17" s="1"/>
  <c r="AW910" i="9"/>
  <c r="BA910" i="9"/>
  <c r="N909" i="17" s="1"/>
  <c r="AV910" i="9"/>
  <c r="AZ910" i="9"/>
  <c r="AY906" i="9"/>
  <c r="BC906" i="9"/>
  <c r="AX906" i="9"/>
  <c r="M905" i="17" s="1"/>
  <c r="BB906" i="9"/>
  <c r="O905" i="17" s="1"/>
  <c r="AW906" i="9"/>
  <c r="BA906" i="9"/>
  <c r="N905" i="17" s="1"/>
  <c r="AV906" i="9"/>
  <c r="AZ906" i="9"/>
  <c r="AY902" i="9"/>
  <c r="BC902" i="9"/>
  <c r="AX902" i="9"/>
  <c r="M901" i="17" s="1"/>
  <c r="BB902" i="9"/>
  <c r="O901" i="17" s="1"/>
  <c r="AW902" i="9"/>
  <c r="BA902" i="9"/>
  <c r="N901" i="17" s="1"/>
  <c r="AV902" i="9"/>
  <c r="AZ902" i="9"/>
  <c r="AY897" i="9"/>
  <c r="BC897" i="9"/>
  <c r="AX897" i="9"/>
  <c r="M896" i="17" s="1"/>
  <c r="BB897" i="9"/>
  <c r="O896" i="17" s="1"/>
  <c r="AW897" i="9"/>
  <c r="BA897" i="9"/>
  <c r="N896" i="17" s="1"/>
  <c r="AV897" i="9"/>
  <c r="AZ897" i="9"/>
  <c r="AY893" i="9"/>
  <c r="BC893" i="9"/>
  <c r="AX893" i="9"/>
  <c r="M892" i="17" s="1"/>
  <c r="BB893" i="9"/>
  <c r="O892" i="17" s="1"/>
  <c r="AW893" i="9"/>
  <c r="BA893" i="9"/>
  <c r="N892" i="17" s="1"/>
  <c r="AV893" i="9"/>
  <c r="AZ893" i="9"/>
  <c r="AY889" i="9"/>
  <c r="BC889" i="9"/>
  <c r="AX889" i="9"/>
  <c r="M888" i="17" s="1"/>
  <c r="BB889" i="9"/>
  <c r="O888" i="17" s="1"/>
  <c r="AW889" i="9"/>
  <c r="BA889" i="9"/>
  <c r="N888" i="17" s="1"/>
  <c r="AV889" i="9"/>
  <c r="AZ889" i="9"/>
  <c r="AY885" i="9"/>
  <c r="BC885" i="9"/>
  <c r="AX885" i="9"/>
  <c r="M884" i="17" s="1"/>
  <c r="BB885" i="9"/>
  <c r="O884" i="17" s="1"/>
  <c r="AW885" i="9"/>
  <c r="BA885" i="9"/>
  <c r="N884" i="17" s="1"/>
  <c r="AV885" i="9"/>
  <c r="AZ885" i="9"/>
  <c r="AY881" i="9"/>
  <c r="BC881" i="9"/>
  <c r="AX881" i="9"/>
  <c r="M880" i="17" s="1"/>
  <c r="BB881" i="9"/>
  <c r="O880" i="17" s="1"/>
  <c r="AW881" i="9"/>
  <c r="BA881" i="9"/>
  <c r="N880" i="17" s="1"/>
  <c r="AV881" i="9"/>
  <c r="AZ881" i="9"/>
  <c r="AY877" i="9"/>
  <c r="BC877" i="9"/>
  <c r="AX877" i="9"/>
  <c r="M876" i="17" s="1"/>
  <c r="BB877" i="9"/>
  <c r="O876" i="17" s="1"/>
  <c r="AW877" i="9"/>
  <c r="BA877" i="9"/>
  <c r="N876" i="17" s="1"/>
  <c r="AV877" i="9"/>
  <c r="AZ877" i="9"/>
  <c r="AY873" i="9"/>
  <c r="BC873" i="9"/>
  <c r="AX873" i="9"/>
  <c r="M872" i="17" s="1"/>
  <c r="BB873" i="9"/>
  <c r="O872" i="17" s="1"/>
  <c r="AW873" i="9"/>
  <c r="BA873" i="9"/>
  <c r="N872" i="17" s="1"/>
  <c r="AV873" i="9"/>
  <c r="AZ873" i="9"/>
  <c r="AY869" i="9"/>
  <c r="BC869" i="9"/>
  <c r="AX869" i="9"/>
  <c r="M868" i="17" s="1"/>
  <c r="BB869" i="9"/>
  <c r="O868" i="17" s="1"/>
  <c r="AW869" i="9"/>
  <c r="BA869" i="9"/>
  <c r="N868" i="17" s="1"/>
  <c r="AV869" i="9"/>
  <c r="AZ869" i="9"/>
  <c r="AY865" i="9"/>
  <c r="BC865" i="9"/>
  <c r="AX865" i="9"/>
  <c r="M864" i="17" s="1"/>
  <c r="BB865" i="9"/>
  <c r="O864" i="17" s="1"/>
  <c r="AW865" i="9"/>
  <c r="BA865" i="9"/>
  <c r="N864" i="17" s="1"/>
  <c r="AV865" i="9"/>
  <c r="AZ865" i="9"/>
  <c r="AY861" i="9"/>
  <c r="BC861" i="9"/>
  <c r="AX861" i="9"/>
  <c r="M860" i="17" s="1"/>
  <c r="BB861" i="9"/>
  <c r="O860" i="17" s="1"/>
  <c r="AW861" i="9"/>
  <c r="BA861" i="9"/>
  <c r="N860" i="17" s="1"/>
  <c r="AV861" i="9"/>
  <c r="AZ861" i="9"/>
  <c r="AY857" i="9"/>
  <c r="BC857" i="9"/>
  <c r="AX857" i="9"/>
  <c r="M856" i="17" s="1"/>
  <c r="BB857" i="9"/>
  <c r="O856" i="17" s="1"/>
  <c r="AW857" i="9"/>
  <c r="BA857" i="9"/>
  <c r="N856" i="17" s="1"/>
  <c r="AV857" i="9"/>
  <c r="AZ857" i="9"/>
  <c r="AY853" i="9"/>
  <c r="BC853" i="9"/>
  <c r="AX853" i="9"/>
  <c r="M852" i="17" s="1"/>
  <c r="BB853" i="9"/>
  <c r="O852" i="17" s="1"/>
  <c r="AW853" i="9"/>
  <c r="BA853" i="9"/>
  <c r="N852" i="17" s="1"/>
  <c r="AV853" i="9"/>
  <c r="AZ853" i="9"/>
  <c r="AY849" i="9"/>
  <c r="BC849" i="9"/>
  <c r="AX849" i="9"/>
  <c r="M848" i="17" s="1"/>
  <c r="BB849" i="9"/>
  <c r="O848" i="17" s="1"/>
  <c r="AW849" i="9"/>
  <c r="BA849" i="9"/>
  <c r="N848" i="17" s="1"/>
  <c r="AV849" i="9"/>
  <c r="AZ849" i="9"/>
  <c r="AY845" i="9"/>
  <c r="BC845" i="9"/>
  <c r="AX845" i="9"/>
  <c r="M844" i="17" s="1"/>
  <c r="BB845" i="9"/>
  <c r="O844" i="17" s="1"/>
  <c r="AW845" i="9"/>
  <c r="BA845" i="9"/>
  <c r="N844" i="17" s="1"/>
  <c r="AV845" i="9"/>
  <c r="AZ845" i="9"/>
  <c r="AY841" i="9"/>
  <c r="BC841" i="9"/>
  <c r="AX841" i="9"/>
  <c r="M840" i="17" s="1"/>
  <c r="BB841" i="9"/>
  <c r="O840" i="17" s="1"/>
  <c r="AW841" i="9"/>
  <c r="BA841" i="9"/>
  <c r="N840" i="17" s="1"/>
  <c r="AV841" i="9"/>
  <c r="AZ841" i="9"/>
  <c r="AY837" i="9"/>
  <c r="BC837" i="9"/>
  <c r="AX837" i="9"/>
  <c r="M836" i="17" s="1"/>
  <c r="BB837" i="9"/>
  <c r="O836" i="17" s="1"/>
  <c r="AW837" i="9"/>
  <c r="BA837" i="9"/>
  <c r="N836" i="17" s="1"/>
  <c r="AV837" i="9"/>
  <c r="AZ837" i="9"/>
  <c r="AY833" i="9"/>
  <c r="BC833" i="9"/>
  <c r="AX833" i="9"/>
  <c r="M832" i="17" s="1"/>
  <c r="BB833" i="9"/>
  <c r="O832" i="17" s="1"/>
  <c r="AW833" i="9"/>
  <c r="BA833" i="9"/>
  <c r="N832" i="17" s="1"/>
  <c r="AV833" i="9"/>
  <c r="AZ833" i="9"/>
  <c r="AY829" i="9"/>
  <c r="BC829" i="9"/>
  <c r="AX829" i="9"/>
  <c r="M828" i="17" s="1"/>
  <c r="BB829" i="9"/>
  <c r="O828" i="17" s="1"/>
  <c r="AW829" i="9"/>
  <c r="BA829" i="9"/>
  <c r="N828" i="17" s="1"/>
  <c r="AV829" i="9"/>
  <c r="AZ829" i="9"/>
  <c r="AY825" i="9"/>
  <c r="BC825" i="9"/>
  <c r="AX825" i="9"/>
  <c r="M824" i="17" s="1"/>
  <c r="BB825" i="9"/>
  <c r="O824" i="17" s="1"/>
  <c r="AW825" i="9"/>
  <c r="BA825" i="9"/>
  <c r="N824" i="17" s="1"/>
  <c r="AV825" i="9"/>
  <c r="AZ825" i="9"/>
  <c r="AY821" i="9"/>
  <c r="BC821" i="9"/>
  <c r="AX821" i="9"/>
  <c r="M820" i="17" s="1"/>
  <c r="BB821" i="9"/>
  <c r="O820" i="17" s="1"/>
  <c r="AW821" i="9"/>
  <c r="BA821" i="9"/>
  <c r="N820" i="17" s="1"/>
  <c r="AV821" i="9"/>
  <c r="AZ821" i="9"/>
  <c r="AY817" i="9"/>
  <c r="BC817" i="9"/>
  <c r="AX817" i="9"/>
  <c r="M816" i="17" s="1"/>
  <c r="BB817" i="9"/>
  <c r="O816" i="17" s="1"/>
  <c r="AW817" i="9"/>
  <c r="BA817" i="9"/>
  <c r="N816" i="17" s="1"/>
  <c r="AV817" i="9"/>
  <c r="AZ817" i="9"/>
  <c r="AY813" i="9"/>
  <c r="BC813" i="9"/>
  <c r="AX813" i="9"/>
  <c r="M812" i="17" s="1"/>
  <c r="BB813" i="9"/>
  <c r="O812" i="17" s="1"/>
  <c r="AW813" i="9"/>
  <c r="BA813" i="9"/>
  <c r="N812" i="17" s="1"/>
  <c r="AV813" i="9"/>
  <c r="AZ813" i="9"/>
  <c r="AY809" i="9"/>
  <c r="BC809" i="9"/>
  <c r="AX809" i="9"/>
  <c r="M808" i="17" s="1"/>
  <c r="BB809" i="9"/>
  <c r="O808" i="17" s="1"/>
  <c r="AW809" i="9"/>
  <c r="BA809" i="9"/>
  <c r="N808" i="17" s="1"/>
  <c r="AV809" i="9"/>
  <c r="AZ809" i="9"/>
  <c r="AY805" i="9"/>
  <c r="BC805" i="9"/>
  <c r="AX805" i="9"/>
  <c r="M804" i="17" s="1"/>
  <c r="BB805" i="9"/>
  <c r="O804" i="17" s="1"/>
  <c r="AW805" i="9"/>
  <c r="BA805" i="9"/>
  <c r="N804" i="17" s="1"/>
  <c r="AV805" i="9"/>
  <c r="AZ805" i="9"/>
  <c r="AY800" i="9"/>
  <c r="BC800" i="9"/>
  <c r="AX800" i="9"/>
  <c r="M799" i="17" s="1"/>
  <c r="BB800" i="9"/>
  <c r="O799" i="17" s="1"/>
  <c r="AW800" i="9"/>
  <c r="BA800" i="9"/>
  <c r="N799" i="17" s="1"/>
  <c r="AV800" i="9"/>
  <c r="AZ800" i="9"/>
  <c r="AY795" i="9"/>
  <c r="BC795" i="9"/>
  <c r="AX795" i="9"/>
  <c r="M794" i="17" s="1"/>
  <c r="BB795" i="9"/>
  <c r="O794" i="17" s="1"/>
  <c r="AW795" i="9"/>
  <c r="BA795" i="9"/>
  <c r="N794" i="17" s="1"/>
  <c r="AV795" i="9"/>
  <c r="AZ795" i="9"/>
  <c r="AY791" i="9"/>
  <c r="BC791" i="9"/>
  <c r="AX791" i="9"/>
  <c r="M790" i="17" s="1"/>
  <c r="BB791" i="9"/>
  <c r="O790" i="17" s="1"/>
  <c r="AW791" i="9"/>
  <c r="BA791" i="9"/>
  <c r="N790" i="17" s="1"/>
  <c r="AV791" i="9"/>
  <c r="AZ791" i="9"/>
  <c r="AY787" i="9"/>
  <c r="BC787" i="9"/>
  <c r="AX787" i="9"/>
  <c r="M786" i="17" s="1"/>
  <c r="BB787" i="9"/>
  <c r="O786" i="17" s="1"/>
  <c r="AW787" i="9"/>
  <c r="BA787" i="9"/>
  <c r="N786" i="17" s="1"/>
  <c r="AV787" i="9"/>
  <c r="AZ787" i="9"/>
  <c r="AY783" i="9"/>
  <c r="BC783" i="9"/>
  <c r="AX783" i="9"/>
  <c r="M782" i="17" s="1"/>
  <c r="BB783" i="9"/>
  <c r="O782" i="17" s="1"/>
  <c r="AW783" i="9"/>
  <c r="BA783" i="9"/>
  <c r="N782" i="17" s="1"/>
  <c r="AV783" i="9"/>
  <c r="AZ783" i="9"/>
  <c r="AY779" i="9"/>
  <c r="BC779" i="9"/>
  <c r="AX779" i="9"/>
  <c r="M778" i="17" s="1"/>
  <c r="BB779" i="9"/>
  <c r="O778" i="17" s="1"/>
  <c r="AW779" i="9"/>
  <c r="BA779" i="9"/>
  <c r="N778" i="17" s="1"/>
  <c r="AV779" i="9"/>
  <c r="AZ779" i="9"/>
  <c r="AY775" i="9"/>
  <c r="BC775" i="9"/>
  <c r="AX775" i="9"/>
  <c r="M774" i="17" s="1"/>
  <c r="BB775" i="9"/>
  <c r="O774" i="17" s="1"/>
  <c r="AW775" i="9"/>
  <c r="BA775" i="9"/>
  <c r="N774" i="17" s="1"/>
  <c r="AV775" i="9"/>
  <c r="AZ775" i="9"/>
  <c r="AY771" i="9"/>
  <c r="BC771" i="9"/>
  <c r="AX771" i="9"/>
  <c r="M770" i="17" s="1"/>
  <c r="BB771" i="9"/>
  <c r="O770" i="17" s="1"/>
  <c r="AW771" i="9"/>
  <c r="BA771" i="9"/>
  <c r="N770" i="17" s="1"/>
  <c r="AV771" i="9"/>
  <c r="AZ771" i="9"/>
  <c r="AY767" i="9"/>
  <c r="BC767" i="9"/>
  <c r="AX767" i="9"/>
  <c r="M766" i="17" s="1"/>
  <c r="BB767" i="9"/>
  <c r="O766" i="17" s="1"/>
  <c r="AW767" i="9"/>
  <c r="BA767" i="9"/>
  <c r="N766" i="17" s="1"/>
  <c r="AV767" i="9"/>
  <c r="AZ767" i="9"/>
  <c r="AY763" i="9"/>
  <c r="BC763" i="9"/>
  <c r="AX763" i="9"/>
  <c r="M762" i="17" s="1"/>
  <c r="BB763" i="9"/>
  <c r="O762" i="17" s="1"/>
  <c r="AW763" i="9"/>
  <c r="BA763" i="9"/>
  <c r="N762" i="17" s="1"/>
  <c r="AV763" i="9"/>
  <c r="AZ763" i="9"/>
  <c r="AY759" i="9"/>
  <c r="BC759" i="9"/>
  <c r="AX759" i="9"/>
  <c r="M758" i="17" s="1"/>
  <c r="BB759" i="9"/>
  <c r="O758" i="17" s="1"/>
  <c r="AW759" i="9"/>
  <c r="BA759" i="9"/>
  <c r="N758" i="17" s="1"/>
  <c r="AV759" i="9"/>
  <c r="AZ759" i="9"/>
  <c r="AY755" i="9"/>
  <c r="BC755" i="9"/>
  <c r="AX755" i="9"/>
  <c r="M754" i="17" s="1"/>
  <c r="BB755" i="9"/>
  <c r="O754" i="17" s="1"/>
  <c r="AW755" i="9"/>
  <c r="BA755" i="9"/>
  <c r="N754" i="17" s="1"/>
  <c r="AV755" i="9"/>
  <c r="AZ755" i="9"/>
  <c r="AY751" i="9"/>
  <c r="BC751" i="9"/>
  <c r="AX751" i="9"/>
  <c r="M750" i="17" s="1"/>
  <c r="BB751" i="9"/>
  <c r="O750" i="17" s="1"/>
  <c r="AW751" i="9"/>
  <c r="BA751" i="9"/>
  <c r="N750" i="17" s="1"/>
  <c r="AV751" i="9"/>
  <c r="AZ751" i="9"/>
  <c r="AY747" i="9"/>
  <c r="BC747" i="9"/>
  <c r="AW747" i="9"/>
  <c r="BB747" i="9"/>
  <c r="O746" i="17" s="1"/>
  <c r="AV747" i="9"/>
  <c r="BA747" i="9"/>
  <c r="N746" i="17" s="1"/>
  <c r="AZ747" i="9"/>
  <c r="AX747" i="9"/>
  <c r="M746" i="17" s="1"/>
  <c r="AY743" i="9"/>
  <c r="BC743" i="9"/>
  <c r="AW743" i="9"/>
  <c r="BB743" i="9"/>
  <c r="O742" i="17" s="1"/>
  <c r="AV743" i="9"/>
  <c r="BA743" i="9"/>
  <c r="N742" i="17" s="1"/>
  <c r="AZ743" i="9"/>
  <c r="AX743" i="9"/>
  <c r="M742" i="17" s="1"/>
  <c r="AY739" i="9"/>
  <c r="BC739" i="9"/>
  <c r="AW739" i="9"/>
  <c r="BB739" i="9"/>
  <c r="O738" i="17" s="1"/>
  <c r="AV739" i="9"/>
  <c r="BA739" i="9"/>
  <c r="N738" i="17" s="1"/>
  <c r="AZ739" i="9"/>
  <c r="AX739" i="9"/>
  <c r="M738" i="17" s="1"/>
  <c r="AY735" i="9"/>
  <c r="BC735" i="9"/>
  <c r="AX735" i="9"/>
  <c r="M734" i="17" s="1"/>
  <c r="BB735" i="9"/>
  <c r="O734" i="17" s="1"/>
  <c r="AW735" i="9"/>
  <c r="BA735" i="9"/>
  <c r="N734" i="17" s="1"/>
  <c r="AZ735" i="9"/>
  <c r="AV735" i="9"/>
  <c r="AY731" i="9"/>
  <c r="BC731" i="9"/>
  <c r="AX731" i="9"/>
  <c r="M730" i="17" s="1"/>
  <c r="BB731" i="9"/>
  <c r="O730" i="17" s="1"/>
  <c r="AW731" i="9"/>
  <c r="BA731" i="9"/>
  <c r="N730" i="17" s="1"/>
  <c r="AZ731" i="9"/>
  <c r="AV731" i="9"/>
  <c r="AY727" i="9"/>
  <c r="BC727" i="9"/>
  <c r="AX727" i="9"/>
  <c r="M726" i="17" s="1"/>
  <c r="BB727" i="9"/>
  <c r="O726" i="17" s="1"/>
  <c r="AW727" i="9"/>
  <c r="BA727" i="9"/>
  <c r="N726" i="17" s="1"/>
  <c r="AZ727" i="9"/>
  <c r="AV727" i="9"/>
  <c r="AY723" i="9"/>
  <c r="BC723" i="9"/>
  <c r="AX723" i="9"/>
  <c r="M722" i="17" s="1"/>
  <c r="BB723" i="9"/>
  <c r="O722" i="17" s="1"/>
  <c r="AW723" i="9"/>
  <c r="BA723" i="9"/>
  <c r="N722" i="17" s="1"/>
  <c r="AZ723" i="9"/>
  <c r="AV723" i="9"/>
  <c r="AX1612" i="9"/>
  <c r="M1611" i="17" s="1"/>
  <c r="BB1612" i="9"/>
  <c r="O1611" i="17" s="1"/>
  <c r="AW1612" i="9"/>
  <c r="BA1612" i="9"/>
  <c r="N1611" i="17" s="1"/>
  <c r="AV1612" i="9"/>
  <c r="AZ1612" i="9"/>
  <c r="AY1612" i="9"/>
  <c r="BC1612" i="9"/>
  <c r="AX1608" i="9"/>
  <c r="M1607" i="17" s="1"/>
  <c r="BB1608" i="9"/>
  <c r="O1607" i="17" s="1"/>
  <c r="AW1608" i="9"/>
  <c r="BA1608" i="9"/>
  <c r="N1607" i="17" s="1"/>
  <c r="AV1608" i="9"/>
  <c r="AZ1608" i="9"/>
  <c r="AY1608" i="9"/>
  <c r="BC1608" i="9"/>
  <c r="AX1604" i="9"/>
  <c r="M1603" i="17" s="1"/>
  <c r="BB1604" i="9"/>
  <c r="O1603" i="17" s="1"/>
  <c r="AW1604" i="9"/>
  <c r="BA1604" i="9"/>
  <c r="N1603" i="17" s="1"/>
  <c r="AV1604" i="9"/>
  <c r="AZ1604" i="9"/>
  <c r="AY1604" i="9"/>
  <c r="BC1604" i="9"/>
  <c r="AX1600" i="9"/>
  <c r="M1599" i="17" s="1"/>
  <c r="BB1600" i="9"/>
  <c r="O1599" i="17" s="1"/>
  <c r="AW1600" i="9"/>
  <c r="BA1600" i="9"/>
  <c r="N1599" i="17" s="1"/>
  <c r="AV1600" i="9"/>
  <c r="AZ1600" i="9"/>
  <c r="AY1600" i="9"/>
  <c r="BC1600" i="9"/>
  <c r="AX1595" i="9"/>
  <c r="M1594" i="17" s="1"/>
  <c r="BB1595" i="9"/>
  <c r="O1594" i="17" s="1"/>
  <c r="AW1595" i="9"/>
  <c r="BA1595" i="9"/>
  <c r="N1594" i="17" s="1"/>
  <c r="AV1595" i="9"/>
  <c r="AZ1595" i="9"/>
  <c r="AY1595" i="9"/>
  <c r="BC1595" i="9"/>
  <c r="AX1591" i="9"/>
  <c r="M1590" i="17" s="1"/>
  <c r="BB1591" i="9"/>
  <c r="O1590" i="17" s="1"/>
  <c r="AW1591" i="9"/>
  <c r="BA1591" i="9"/>
  <c r="N1590" i="17" s="1"/>
  <c r="AV1591" i="9"/>
  <c r="AZ1591" i="9"/>
  <c r="AY1591" i="9"/>
  <c r="BC1591" i="9"/>
  <c r="AX1587" i="9"/>
  <c r="M1586" i="17" s="1"/>
  <c r="BB1587" i="9"/>
  <c r="O1586" i="17" s="1"/>
  <c r="AW1587" i="9"/>
  <c r="BA1587" i="9"/>
  <c r="N1586" i="17" s="1"/>
  <c r="AV1587" i="9"/>
  <c r="AZ1587" i="9"/>
  <c r="AY1587" i="9"/>
  <c r="BC1587" i="9"/>
  <c r="AX1583" i="9"/>
  <c r="M1582" i="17" s="1"/>
  <c r="BB1583" i="9"/>
  <c r="O1582" i="17" s="1"/>
  <c r="AW1583" i="9"/>
  <c r="BA1583" i="9"/>
  <c r="N1582" i="17" s="1"/>
  <c r="AV1583" i="9"/>
  <c r="AZ1583" i="9"/>
  <c r="AY1583" i="9"/>
  <c r="BC1583" i="9"/>
  <c r="AX1579" i="9"/>
  <c r="M1578" i="17" s="1"/>
  <c r="BB1579" i="9"/>
  <c r="O1578" i="17" s="1"/>
  <c r="AW1579" i="9"/>
  <c r="BA1579" i="9"/>
  <c r="N1578" i="17" s="1"/>
  <c r="AV1579" i="9"/>
  <c r="AZ1579" i="9"/>
  <c r="AY1579" i="9"/>
  <c r="BC1579" i="9"/>
  <c r="AX1575" i="9"/>
  <c r="M1574" i="17" s="1"/>
  <c r="BB1575" i="9"/>
  <c r="O1574" i="17" s="1"/>
  <c r="AW1575" i="9"/>
  <c r="BA1575" i="9"/>
  <c r="N1574" i="17" s="1"/>
  <c r="AV1575" i="9"/>
  <c r="AZ1575" i="9"/>
  <c r="AY1575" i="9"/>
  <c r="BC1575" i="9"/>
  <c r="AX1571" i="9"/>
  <c r="M1570" i="17" s="1"/>
  <c r="BB1571" i="9"/>
  <c r="O1570" i="17" s="1"/>
  <c r="AW1571" i="9"/>
  <c r="BA1571" i="9"/>
  <c r="N1570" i="17" s="1"/>
  <c r="AV1571" i="9"/>
  <c r="AZ1571" i="9"/>
  <c r="AY1571" i="9"/>
  <c r="BC1571" i="9"/>
  <c r="AX1567" i="9"/>
  <c r="M1566" i="17" s="1"/>
  <c r="BB1567" i="9"/>
  <c r="O1566" i="17" s="1"/>
  <c r="AW1567" i="9"/>
  <c r="BA1567" i="9"/>
  <c r="N1566" i="17" s="1"/>
  <c r="AV1567" i="9"/>
  <c r="AZ1567" i="9"/>
  <c r="AY1567" i="9"/>
  <c r="BC1567" i="9"/>
  <c r="AX1563" i="9"/>
  <c r="M1562" i="17" s="1"/>
  <c r="BB1563" i="9"/>
  <c r="O1562" i="17" s="1"/>
  <c r="AW1563" i="9"/>
  <c r="BA1563" i="9"/>
  <c r="N1562" i="17" s="1"/>
  <c r="AV1563" i="9"/>
  <c r="AZ1563" i="9"/>
  <c r="AY1563" i="9"/>
  <c r="BC1563" i="9"/>
  <c r="AX1559" i="9"/>
  <c r="M1558" i="17" s="1"/>
  <c r="BB1559" i="9"/>
  <c r="O1558" i="17" s="1"/>
  <c r="AW1559" i="9"/>
  <c r="BA1559" i="9"/>
  <c r="N1558" i="17" s="1"/>
  <c r="AV1559" i="9"/>
  <c r="AZ1559" i="9"/>
  <c r="AY1559" i="9"/>
  <c r="BC1559" i="9"/>
  <c r="AX1555" i="9"/>
  <c r="M1554" i="17" s="1"/>
  <c r="BB1555" i="9"/>
  <c r="O1554" i="17" s="1"/>
  <c r="AW1555" i="9"/>
  <c r="BA1555" i="9"/>
  <c r="N1554" i="17" s="1"/>
  <c r="AV1555" i="9"/>
  <c r="AZ1555" i="9"/>
  <c r="AY1555" i="9"/>
  <c r="BC1555" i="9"/>
  <c r="AX1551" i="9"/>
  <c r="M1550" i="17" s="1"/>
  <c r="BB1551" i="9"/>
  <c r="O1550" i="17" s="1"/>
  <c r="AW1551" i="9"/>
  <c r="BA1551" i="9"/>
  <c r="N1550" i="17" s="1"/>
  <c r="AV1551" i="9"/>
  <c r="AZ1551" i="9"/>
  <c r="AY1551" i="9"/>
  <c r="BC1551" i="9"/>
  <c r="AX1547" i="9"/>
  <c r="M1546" i="17" s="1"/>
  <c r="BB1547" i="9"/>
  <c r="O1546" i="17" s="1"/>
  <c r="AW1547" i="9"/>
  <c r="BA1547" i="9"/>
  <c r="N1546" i="17" s="1"/>
  <c r="AV1547" i="9"/>
  <c r="AZ1547" i="9"/>
  <c r="AY1547" i="9"/>
  <c r="BC1547" i="9"/>
  <c r="AX1543" i="9"/>
  <c r="M1542" i="17" s="1"/>
  <c r="BB1543" i="9"/>
  <c r="O1542" i="17" s="1"/>
  <c r="AW1543" i="9"/>
  <c r="BA1543" i="9"/>
  <c r="N1542" i="17" s="1"/>
  <c r="AV1543" i="9"/>
  <c r="AZ1543" i="9"/>
  <c r="AY1543" i="9"/>
  <c r="BC1543" i="9"/>
  <c r="AX1539" i="9"/>
  <c r="M1538" i="17" s="1"/>
  <c r="BB1539" i="9"/>
  <c r="O1538" i="17" s="1"/>
  <c r="AW1539" i="9"/>
  <c r="BA1539" i="9"/>
  <c r="N1538" i="17" s="1"/>
  <c r="AV1539" i="9"/>
  <c r="AZ1539" i="9"/>
  <c r="AY1539" i="9"/>
  <c r="BC1539" i="9"/>
  <c r="AX1535" i="9"/>
  <c r="M1534" i="17" s="1"/>
  <c r="BB1535" i="9"/>
  <c r="O1534" i="17" s="1"/>
  <c r="AW1535" i="9"/>
  <c r="BA1535" i="9"/>
  <c r="N1534" i="17" s="1"/>
  <c r="AV1535" i="9"/>
  <c r="AZ1535" i="9"/>
  <c r="AY1535" i="9"/>
  <c r="BC1535" i="9"/>
  <c r="AX1531" i="9"/>
  <c r="M1530" i="17" s="1"/>
  <c r="BB1531" i="9"/>
  <c r="O1530" i="17" s="1"/>
  <c r="AW1531" i="9"/>
  <c r="BA1531" i="9"/>
  <c r="N1530" i="17" s="1"/>
  <c r="AV1531" i="9"/>
  <c r="AZ1531" i="9"/>
  <c r="AY1531" i="9"/>
  <c r="BC1531" i="9"/>
  <c r="AX1527" i="9"/>
  <c r="M1526" i="17" s="1"/>
  <c r="BB1527" i="9"/>
  <c r="O1526" i="17" s="1"/>
  <c r="AW1527" i="9"/>
  <c r="BA1527" i="9"/>
  <c r="N1526" i="17" s="1"/>
  <c r="AV1527" i="9"/>
  <c r="AZ1527" i="9"/>
  <c r="AY1527" i="9"/>
  <c r="BC1527" i="9"/>
  <c r="AX1523" i="9"/>
  <c r="M1522" i="17" s="1"/>
  <c r="BB1523" i="9"/>
  <c r="O1522" i="17" s="1"/>
  <c r="AW1523" i="9"/>
  <c r="BA1523" i="9"/>
  <c r="N1522" i="17" s="1"/>
  <c r="AV1523" i="9"/>
  <c r="AZ1523" i="9"/>
  <c r="AY1523" i="9"/>
  <c r="BC1523" i="9"/>
  <c r="AX1519" i="9"/>
  <c r="M1518" i="17" s="1"/>
  <c r="BB1519" i="9"/>
  <c r="O1518" i="17" s="1"/>
  <c r="AW1519" i="9"/>
  <c r="BA1519" i="9"/>
  <c r="N1518" i="17" s="1"/>
  <c r="AV1519" i="9"/>
  <c r="AZ1519" i="9"/>
  <c r="AY1519" i="9"/>
  <c r="BC1519" i="9"/>
  <c r="AX1515" i="9"/>
  <c r="M1514" i="17" s="1"/>
  <c r="BB1515" i="9"/>
  <c r="O1514" i="17" s="1"/>
  <c r="AW1515" i="9"/>
  <c r="BA1515" i="9"/>
  <c r="N1514" i="17" s="1"/>
  <c r="AV1515" i="9"/>
  <c r="AZ1515" i="9"/>
  <c r="AY1515" i="9"/>
  <c r="BC1515" i="9"/>
  <c r="AX1511" i="9"/>
  <c r="M1510" i="17" s="1"/>
  <c r="BB1511" i="9"/>
  <c r="O1510" i="17" s="1"/>
  <c r="AW1511" i="9"/>
  <c r="BA1511" i="9"/>
  <c r="N1510" i="17" s="1"/>
  <c r="AV1511" i="9"/>
  <c r="AZ1511" i="9"/>
  <c r="AY1511" i="9"/>
  <c r="BC1511" i="9"/>
  <c r="AX1507" i="9"/>
  <c r="M1506" i="17" s="1"/>
  <c r="BB1507" i="9"/>
  <c r="O1506" i="17" s="1"/>
  <c r="AW1507" i="9"/>
  <c r="BA1507" i="9"/>
  <c r="N1506" i="17" s="1"/>
  <c r="AV1507" i="9"/>
  <c r="AZ1507" i="9"/>
  <c r="AY1507" i="9"/>
  <c r="BC1507" i="9"/>
  <c r="AX1503" i="9"/>
  <c r="M1502" i="17" s="1"/>
  <c r="BB1503" i="9"/>
  <c r="O1502" i="17" s="1"/>
  <c r="AW1503" i="9"/>
  <c r="BA1503" i="9"/>
  <c r="N1502" i="17" s="1"/>
  <c r="AV1503" i="9"/>
  <c r="AZ1503" i="9"/>
  <c r="AY1503" i="9"/>
  <c r="BC1503" i="9"/>
  <c r="AX1499" i="9"/>
  <c r="M1498" i="17" s="1"/>
  <c r="BB1499" i="9"/>
  <c r="O1498" i="17" s="1"/>
  <c r="AW1499" i="9"/>
  <c r="BA1499" i="9"/>
  <c r="N1498" i="17" s="1"/>
  <c r="AV1499" i="9"/>
  <c r="AZ1499" i="9"/>
  <c r="AY1499" i="9"/>
  <c r="BC1499" i="9"/>
  <c r="AX1494" i="9"/>
  <c r="M1493" i="17" s="1"/>
  <c r="BB1494" i="9"/>
  <c r="O1493" i="17" s="1"/>
  <c r="AW1494" i="9"/>
  <c r="BA1494" i="9"/>
  <c r="N1493" i="17" s="1"/>
  <c r="AV1494" i="9"/>
  <c r="AZ1494" i="9"/>
  <c r="AY1494" i="9"/>
  <c r="BC1494" i="9"/>
  <c r="AX1490" i="9"/>
  <c r="M1489" i="17" s="1"/>
  <c r="BB1490" i="9"/>
  <c r="O1489" i="17" s="1"/>
  <c r="AW1490" i="9"/>
  <c r="BA1490" i="9"/>
  <c r="N1489" i="17" s="1"/>
  <c r="AV1490" i="9"/>
  <c r="AZ1490" i="9"/>
  <c r="AY1490" i="9"/>
  <c r="BC1490" i="9"/>
  <c r="AX1486" i="9"/>
  <c r="M1485" i="17" s="1"/>
  <c r="BB1486" i="9"/>
  <c r="O1485" i="17" s="1"/>
  <c r="AW1486" i="9"/>
  <c r="BA1486" i="9"/>
  <c r="N1485" i="17" s="1"/>
  <c r="AV1486" i="9"/>
  <c r="AZ1486" i="9"/>
  <c r="AY1486" i="9"/>
  <c r="BC1486" i="9"/>
  <c r="AX1482" i="9"/>
  <c r="M1481" i="17" s="1"/>
  <c r="BB1482" i="9"/>
  <c r="O1481" i="17" s="1"/>
  <c r="AW1482" i="9"/>
  <c r="BA1482" i="9"/>
  <c r="N1481" i="17" s="1"/>
  <c r="AV1482" i="9"/>
  <c r="AZ1482" i="9"/>
  <c r="AY1482" i="9"/>
  <c r="BC1482" i="9"/>
  <c r="AX1478" i="9"/>
  <c r="M1477" i="17" s="1"/>
  <c r="BB1478" i="9"/>
  <c r="O1477" i="17" s="1"/>
  <c r="AW1478" i="9"/>
  <c r="BA1478" i="9"/>
  <c r="N1477" i="17" s="1"/>
  <c r="AV1478" i="9"/>
  <c r="AZ1478" i="9"/>
  <c r="AY1478" i="9"/>
  <c r="BC1478" i="9"/>
  <c r="AX1474" i="9"/>
  <c r="M1473" i="17" s="1"/>
  <c r="BB1474" i="9"/>
  <c r="O1473" i="17" s="1"/>
  <c r="AW1474" i="9"/>
  <c r="BA1474" i="9"/>
  <c r="N1473" i="17" s="1"/>
  <c r="AV1474" i="9"/>
  <c r="AZ1474" i="9"/>
  <c r="AY1474" i="9"/>
  <c r="BC1474" i="9"/>
  <c r="AX1470" i="9"/>
  <c r="M1469" i="17" s="1"/>
  <c r="BB1470" i="9"/>
  <c r="O1469" i="17" s="1"/>
  <c r="AW1470" i="9"/>
  <c r="BA1470" i="9"/>
  <c r="N1469" i="17" s="1"/>
  <c r="AV1470" i="9"/>
  <c r="AZ1470" i="9"/>
  <c r="AY1470" i="9"/>
  <c r="BC1470" i="9"/>
  <c r="AX1466" i="9"/>
  <c r="M1465" i="17" s="1"/>
  <c r="BB1466" i="9"/>
  <c r="O1465" i="17" s="1"/>
  <c r="AW1466" i="9"/>
  <c r="BA1466" i="9"/>
  <c r="N1465" i="17" s="1"/>
  <c r="AV1466" i="9"/>
  <c r="AZ1466" i="9"/>
  <c r="AY1466" i="9"/>
  <c r="BC1466" i="9"/>
  <c r="AX1462" i="9"/>
  <c r="M1461" i="17" s="1"/>
  <c r="BB1462" i="9"/>
  <c r="O1461" i="17" s="1"/>
  <c r="AW1462" i="9"/>
  <c r="BA1462" i="9"/>
  <c r="N1461" i="17" s="1"/>
  <c r="AV1462" i="9"/>
  <c r="AZ1462" i="9"/>
  <c r="AY1462" i="9"/>
  <c r="BC1462" i="9"/>
  <c r="AX1458" i="9"/>
  <c r="M1457" i="17" s="1"/>
  <c r="BB1458" i="9"/>
  <c r="O1457" i="17" s="1"/>
  <c r="AW1458" i="9"/>
  <c r="BA1458" i="9"/>
  <c r="N1457" i="17" s="1"/>
  <c r="AV1458" i="9"/>
  <c r="AZ1458" i="9"/>
  <c r="AY1458" i="9"/>
  <c r="BC1458" i="9"/>
  <c r="AX1454" i="9"/>
  <c r="M1453" i="17" s="1"/>
  <c r="BB1454" i="9"/>
  <c r="O1453" i="17" s="1"/>
  <c r="AW1454" i="9"/>
  <c r="BA1454" i="9"/>
  <c r="N1453" i="17" s="1"/>
  <c r="AV1454" i="9"/>
  <c r="AZ1454" i="9"/>
  <c r="AY1454" i="9"/>
  <c r="BC1454" i="9"/>
  <c r="AX1450" i="9"/>
  <c r="M1449" i="17" s="1"/>
  <c r="BB1450" i="9"/>
  <c r="O1449" i="17" s="1"/>
  <c r="AW1450" i="9"/>
  <c r="BA1450" i="9"/>
  <c r="N1449" i="17" s="1"/>
  <c r="AV1450" i="9"/>
  <c r="AZ1450" i="9"/>
  <c r="AY1450" i="9"/>
  <c r="BC1450" i="9"/>
  <c r="AX1446" i="9"/>
  <c r="M1445" i="17" s="1"/>
  <c r="BB1446" i="9"/>
  <c r="O1445" i="17" s="1"/>
  <c r="AW1446" i="9"/>
  <c r="BA1446" i="9"/>
  <c r="N1445" i="17" s="1"/>
  <c r="AV1446" i="9"/>
  <c r="AZ1446" i="9"/>
  <c r="AY1446" i="9"/>
  <c r="BC1446" i="9"/>
  <c r="AX1442" i="9"/>
  <c r="M1441" i="17" s="1"/>
  <c r="BB1442" i="9"/>
  <c r="O1441" i="17" s="1"/>
  <c r="AW1442" i="9"/>
  <c r="BA1442" i="9"/>
  <c r="N1441" i="17" s="1"/>
  <c r="AV1442" i="9"/>
  <c r="AZ1442" i="9"/>
  <c r="AY1442" i="9"/>
  <c r="BC1442" i="9"/>
  <c r="AX1438" i="9"/>
  <c r="M1437" i="17" s="1"/>
  <c r="BB1438" i="9"/>
  <c r="O1437" i="17" s="1"/>
  <c r="AW1438" i="9"/>
  <c r="BA1438" i="9"/>
  <c r="N1437" i="17" s="1"/>
  <c r="AV1438" i="9"/>
  <c r="AZ1438" i="9"/>
  <c r="AY1438" i="9"/>
  <c r="BC1438" i="9"/>
  <c r="AX1434" i="9"/>
  <c r="M1433" i="17" s="1"/>
  <c r="BB1434" i="9"/>
  <c r="O1433" i="17" s="1"/>
  <c r="AW1434" i="9"/>
  <c r="BA1434" i="9"/>
  <c r="N1433" i="17" s="1"/>
  <c r="AV1434" i="9"/>
  <c r="AZ1434" i="9"/>
  <c r="AY1434" i="9"/>
  <c r="BC1434" i="9"/>
  <c r="AX1430" i="9"/>
  <c r="M1429" i="17" s="1"/>
  <c r="BB1430" i="9"/>
  <c r="O1429" i="17" s="1"/>
  <c r="AZ1430" i="9"/>
  <c r="AY1430" i="9"/>
  <c r="AW1430" i="9"/>
  <c r="BC1430" i="9"/>
  <c r="AV1430" i="9"/>
  <c r="BA1430" i="9"/>
  <c r="N1429" i="17" s="1"/>
  <c r="AY1426" i="9"/>
  <c r="BC1426" i="9"/>
  <c r="AX1426" i="9"/>
  <c r="M1425" i="17" s="1"/>
  <c r="BB1426" i="9"/>
  <c r="O1425" i="17" s="1"/>
  <c r="AW1426" i="9"/>
  <c r="BA1426" i="9"/>
  <c r="N1425" i="17" s="1"/>
  <c r="AZ1426" i="9"/>
  <c r="AV1426" i="9"/>
  <c r="AY1422" i="9"/>
  <c r="BC1422" i="9"/>
  <c r="AX1422" i="9"/>
  <c r="M1421" i="17" s="1"/>
  <c r="BB1422" i="9"/>
  <c r="O1421" i="17" s="1"/>
  <c r="AW1422" i="9"/>
  <c r="BA1422" i="9"/>
  <c r="N1421" i="17" s="1"/>
  <c r="AZ1422" i="9"/>
  <c r="AV1422" i="9"/>
  <c r="AY1418" i="9"/>
  <c r="BC1418" i="9"/>
  <c r="AX1418" i="9"/>
  <c r="M1417" i="17" s="1"/>
  <c r="BB1418" i="9"/>
  <c r="O1417" i="17" s="1"/>
  <c r="AW1418" i="9"/>
  <c r="BA1418" i="9"/>
  <c r="N1417" i="17" s="1"/>
  <c r="AZ1418" i="9"/>
  <c r="AV1418" i="9"/>
  <c r="AY1414" i="9"/>
  <c r="BC1414" i="9"/>
  <c r="AX1414" i="9"/>
  <c r="M1413" i="17" s="1"/>
  <c r="BB1414" i="9"/>
  <c r="O1413" i="17" s="1"/>
  <c r="AW1414" i="9"/>
  <c r="BA1414" i="9"/>
  <c r="N1413" i="17" s="1"/>
  <c r="AZ1414" i="9"/>
  <c r="AV1414" i="9"/>
  <c r="AY1410" i="9"/>
  <c r="BC1410" i="9"/>
  <c r="AX1410" i="9"/>
  <c r="M1409" i="17" s="1"/>
  <c r="BB1410" i="9"/>
  <c r="O1409" i="17" s="1"/>
  <c r="AW1410" i="9"/>
  <c r="BA1410" i="9"/>
  <c r="N1409" i="17" s="1"/>
  <c r="AZ1410" i="9"/>
  <c r="AV1410" i="9"/>
  <c r="AY1406" i="9"/>
  <c r="BC1406" i="9"/>
  <c r="AX1406" i="9"/>
  <c r="M1405" i="17" s="1"/>
  <c r="BB1406" i="9"/>
  <c r="O1405" i="17" s="1"/>
  <c r="AW1406" i="9"/>
  <c r="BA1406" i="9"/>
  <c r="N1405" i="17" s="1"/>
  <c r="AZ1406" i="9"/>
  <c r="AV1406" i="9"/>
  <c r="AY1402" i="9"/>
  <c r="BC1402" i="9"/>
  <c r="AX1402" i="9"/>
  <c r="M1401" i="17" s="1"/>
  <c r="BB1402" i="9"/>
  <c r="O1401" i="17" s="1"/>
  <c r="AW1402" i="9"/>
  <c r="BA1402" i="9"/>
  <c r="N1401" i="17" s="1"/>
  <c r="AZ1402" i="9"/>
  <c r="AV1402" i="9"/>
  <c r="AY1397" i="9"/>
  <c r="BC1397" i="9"/>
  <c r="AX1397" i="9"/>
  <c r="M1396" i="17" s="1"/>
  <c r="BB1397" i="9"/>
  <c r="O1396" i="17" s="1"/>
  <c r="AW1397" i="9"/>
  <c r="BA1397" i="9"/>
  <c r="N1396" i="17" s="1"/>
  <c r="AV1397" i="9"/>
  <c r="AZ1397" i="9"/>
  <c r="AY1393" i="9"/>
  <c r="BC1393" i="9"/>
  <c r="AX1393" i="9"/>
  <c r="M1392" i="17" s="1"/>
  <c r="BB1393" i="9"/>
  <c r="O1392" i="17" s="1"/>
  <c r="AW1393" i="9"/>
  <c r="BA1393" i="9"/>
  <c r="N1392" i="17" s="1"/>
  <c r="AV1393" i="9"/>
  <c r="AZ1393" i="9"/>
  <c r="AY1389" i="9"/>
  <c r="BC1389" i="9"/>
  <c r="AX1389" i="9"/>
  <c r="M1388" i="17" s="1"/>
  <c r="BB1389" i="9"/>
  <c r="O1388" i="17" s="1"/>
  <c r="AW1389" i="9"/>
  <c r="BA1389" i="9"/>
  <c r="N1388" i="17" s="1"/>
  <c r="AV1389" i="9"/>
  <c r="AZ1389" i="9"/>
  <c r="AY1385" i="9"/>
  <c r="BC1385" i="9"/>
  <c r="AX1385" i="9"/>
  <c r="M1384" i="17" s="1"/>
  <c r="BB1385" i="9"/>
  <c r="O1384" i="17" s="1"/>
  <c r="AW1385" i="9"/>
  <c r="BA1385" i="9"/>
  <c r="N1384" i="17" s="1"/>
  <c r="AV1385" i="9"/>
  <c r="AZ1385" i="9"/>
  <c r="AY1381" i="9"/>
  <c r="BC1381" i="9"/>
  <c r="AX1381" i="9"/>
  <c r="M1380" i="17" s="1"/>
  <c r="BB1381" i="9"/>
  <c r="O1380" i="17" s="1"/>
  <c r="AW1381" i="9"/>
  <c r="BA1381" i="9"/>
  <c r="N1380" i="17" s="1"/>
  <c r="AV1381" i="9"/>
  <c r="AZ1381" i="9"/>
  <c r="AY1377" i="9"/>
  <c r="BC1377" i="9"/>
  <c r="AX1377" i="9"/>
  <c r="M1376" i="17" s="1"/>
  <c r="BB1377" i="9"/>
  <c r="O1376" i="17" s="1"/>
  <c r="AW1377" i="9"/>
  <c r="BA1377" i="9"/>
  <c r="N1376" i="17" s="1"/>
  <c r="AV1377" i="9"/>
  <c r="AZ1377" i="9"/>
  <c r="AY1373" i="9"/>
  <c r="BC1373" i="9"/>
  <c r="AX1373" i="9"/>
  <c r="M1372" i="17" s="1"/>
  <c r="BB1373" i="9"/>
  <c r="O1372" i="17" s="1"/>
  <c r="AW1373" i="9"/>
  <c r="BA1373" i="9"/>
  <c r="N1372" i="17" s="1"/>
  <c r="AV1373" i="9"/>
  <c r="AZ1373" i="9"/>
  <c r="AY1369" i="9"/>
  <c r="BC1369" i="9"/>
  <c r="AX1369" i="9"/>
  <c r="M1368" i="17" s="1"/>
  <c r="BB1369" i="9"/>
  <c r="O1368" i="17" s="1"/>
  <c r="AW1369" i="9"/>
  <c r="BA1369" i="9"/>
  <c r="N1368" i="17" s="1"/>
  <c r="AV1369" i="9"/>
  <c r="AZ1369" i="9"/>
  <c r="AY1365" i="9"/>
  <c r="BC1365" i="9"/>
  <c r="AX1365" i="9"/>
  <c r="M1364" i="17" s="1"/>
  <c r="BB1365" i="9"/>
  <c r="O1364" i="17" s="1"/>
  <c r="AW1365" i="9"/>
  <c r="BA1365" i="9"/>
  <c r="N1364" i="17" s="1"/>
  <c r="AV1365" i="9"/>
  <c r="AZ1365" i="9"/>
  <c r="AY1361" i="9"/>
  <c r="BC1361" i="9"/>
  <c r="AX1361" i="9"/>
  <c r="M1360" i="17" s="1"/>
  <c r="BB1361" i="9"/>
  <c r="O1360" i="17" s="1"/>
  <c r="AW1361" i="9"/>
  <c r="BA1361" i="9"/>
  <c r="N1360" i="17" s="1"/>
  <c r="AV1361" i="9"/>
  <c r="AZ1361" i="9"/>
  <c r="AY1357" i="9"/>
  <c r="BC1357" i="9"/>
  <c r="AX1357" i="9"/>
  <c r="M1356" i="17" s="1"/>
  <c r="BB1357" i="9"/>
  <c r="O1356" i="17" s="1"/>
  <c r="AW1357" i="9"/>
  <c r="BA1357" i="9"/>
  <c r="N1356" i="17" s="1"/>
  <c r="AV1357" i="9"/>
  <c r="AZ1357" i="9"/>
  <c r="AY1353" i="9"/>
  <c r="BC1353" i="9"/>
  <c r="AX1353" i="9"/>
  <c r="M1352" i="17" s="1"/>
  <c r="BB1353" i="9"/>
  <c r="O1352" i="17" s="1"/>
  <c r="AW1353" i="9"/>
  <c r="BA1353" i="9"/>
  <c r="N1352" i="17" s="1"/>
  <c r="AV1353" i="9"/>
  <c r="AZ1353" i="9"/>
  <c r="AY1349" i="9"/>
  <c r="BC1349" i="9"/>
  <c r="AX1349" i="9"/>
  <c r="M1348" i="17" s="1"/>
  <c r="BB1349" i="9"/>
  <c r="O1348" i="17" s="1"/>
  <c r="AW1349" i="9"/>
  <c r="BA1349" i="9"/>
  <c r="N1348" i="17" s="1"/>
  <c r="AV1349" i="9"/>
  <c r="AZ1349" i="9"/>
  <c r="AY1345" i="9"/>
  <c r="BC1345" i="9"/>
  <c r="AX1345" i="9"/>
  <c r="M1344" i="17" s="1"/>
  <c r="BB1345" i="9"/>
  <c r="O1344" i="17" s="1"/>
  <c r="AW1345" i="9"/>
  <c r="BA1345" i="9"/>
  <c r="N1344" i="17" s="1"/>
  <c r="AV1345" i="9"/>
  <c r="AZ1345" i="9"/>
  <c r="AY1341" i="9"/>
  <c r="BC1341" i="9"/>
  <c r="AX1341" i="9"/>
  <c r="M1340" i="17" s="1"/>
  <c r="BB1341" i="9"/>
  <c r="O1340" i="17" s="1"/>
  <c r="AW1341" i="9"/>
  <c r="BA1341" i="9"/>
  <c r="N1340" i="17" s="1"/>
  <c r="AV1341" i="9"/>
  <c r="AZ1341" i="9"/>
  <c r="AY1337" i="9"/>
  <c r="BC1337" i="9"/>
  <c r="AX1337" i="9"/>
  <c r="M1336" i="17" s="1"/>
  <c r="BB1337" i="9"/>
  <c r="O1336" i="17" s="1"/>
  <c r="AW1337" i="9"/>
  <c r="BA1337" i="9"/>
  <c r="N1336" i="17" s="1"/>
  <c r="AV1337" i="9"/>
  <c r="AZ1337" i="9"/>
  <c r="AY1333" i="9"/>
  <c r="BC1333" i="9"/>
  <c r="AX1333" i="9"/>
  <c r="M1332" i="17" s="1"/>
  <c r="BB1333" i="9"/>
  <c r="O1332" i="17" s="1"/>
  <c r="AW1333" i="9"/>
  <c r="BA1333" i="9"/>
  <c r="N1332" i="17" s="1"/>
  <c r="AV1333" i="9"/>
  <c r="AZ1333" i="9"/>
  <c r="AY1329" i="9"/>
  <c r="BC1329" i="9"/>
  <c r="AX1329" i="9"/>
  <c r="M1328" i="17" s="1"/>
  <c r="BB1329" i="9"/>
  <c r="O1328" i="17" s="1"/>
  <c r="AW1329" i="9"/>
  <c r="BA1329" i="9"/>
  <c r="N1328" i="17" s="1"/>
  <c r="AV1329" i="9"/>
  <c r="AZ1329" i="9"/>
  <c r="AY1325" i="9"/>
  <c r="BC1325" i="9"/>
  <c r="AX1325" i="9"/>
  <c r="M1324" i="17" s="1"/>
  <c r="BB1325" i="9"/>
  <c r="O1324" i="17" s="1"/>
  <c r="AW1325" i="9"/>
  <c r="BA1325" i="9"/>
  <c r="N1324" i="17" s="1"/>
  <c r="AV1325" i="9"/>
  <c r="AZ1325" i="9"/>
  <c r="AY1321" i="9"/>
  <c r="BC1321" i="9"/>
  <c r="AX1321" i="9"/>
  <c r="M1320" i="17" s="1"/>
  <c r="BB1321" i="9"/>
  <c r="O1320" i="17" s="1"/>
  <c r="AW1321" i="9"/>
  <c r="BA1321" i="9"/>
  <c r="N1320" i="17" s="1"/>
  <c r="AV1321" i="9"/>
  <c r="AZ1321" i="9"/>
  <c r="AY1317" i="9"/>
  <c r="BC1317" i="9"/>
  <c r="AX1317" i="9"/>
  <c r="M1316" i="17" s="1"/>
  <c r="BB1317" i="9"/>
  <c r="O1316" i="17" s="1"/>
  <c r="AW1317" i="9"/>
  <c r="BA1317" i="9"/>
  <c r="N1316" i="17" s="1"/>
  <c r="AV1317" i="9"/>
  <c r="AZ1317" i="9"/>
  <c r="AY1313" i="9"/>
  <c r="BC1313" i="9"/>
  <c r="AX1313" i="9"/>
  <c r="M1312" i="17" s="1"/>
  <c r="BB1313" i="9"/>
  <c r="O1312" i="17" s="1"/>
  <c r="AW1313" i="9"/>
  <c r="BA1313" i="9"/>
  <c r="N1312" i="17" s="1"/>
  <c r="AV1313" i="9"/>
  <c r="AZ1313" i="9"/>
  <c r="AY1309" i="9"/>
  <c r="BC1309" i="9"/>
  <c r="AX1309" i="9"/>
  <c r="M1308" i="17" s="1"/>
  <c r="BB1309" i="9"/>
  <c r="O1308" i="17" s="1"/>
  <c r="AW1309" i="9"/>
  <c r="BA1309" i="9"/>
  <c r="N1308" i="17" s="1"/>
  <c r="AV1309" i="9"/>
  <c r="AZ1309" i="9"/>
  <c r="AY1305" i="9"/>
  <c r="BC1305" i="9"/>
  <c r="AX1305" i="9"/>
  <c r="M1304" i="17" s="1"/>
  <c r="BB1305" i="9"/>
  <c r="O1304" i="17" s="1"/>
  <c r="AW1305" i="9"/>
  <c r="BA1305" i="9"/>
  <c r="N1304" i="17" s="1"/>
  <c r="AV1305" i="9"/>
  <c r="AZ1305" i="9"/>
  <c r="AY1301" i="9"/>
  <c r="BC1301" i="9"/>
  <c r="AX1301" i="9"/>
  <c r="M1300" i="17" s="1"/>
  <c r="BB1301" i="9"/>
  <c r="O1300" i="17" s="1"/>
  <c r="AW1301" i="9"/>
  <c r="BA1301" i="9"/>
  <c r="N1300" i="17" s="1"/>
  <c r="AV1301" i="9"/>
  <c r="AZ1301" i="9"/>
  <c r="AY1296" i="9"/>
  <c r="BC1296" i="9"/>
  <c r="AX1296" i="9"/>
  <c r="M1295" i="17" s="1"/>
  <c r="BB1296" i="9"/>
  <c r="O1295" i="17" s="1"/>
  <c r="AW1296" i="9"/>
  <c r="BA1296" i="9"/>
  <c r="N1295" i="17" s="1"/>
  <c r="AZ1296" i="9"/>
  <c r="AV1296" i="9"/>
  <c r="AY1292" i="9"/>
  <c r="BC1292" i="9"/>
  <c r="AX1292" i="9"/>
  <c r="M1291" i="17" s="1"/>
  <c r="BB1292" i="9"/>
  <c r="O1291" i="17" s="1"/>
  <c r="AW1292" i="9"/>
  <c r="BA1292" i="9"/>
  <c r="N1291" i="17" s="1"/>
  <c r="AZ1292" i="9"/>
  <c r="AV1292" i="9"/>
  <c r="AY1288" i="9"/>
  <c r="BC1288" i="9"/>
  <c r="AX1288" i="9"/>
  <c r="M1287" i="17" s="1"/>
  <c r="BB1288" i="9"/>
  <c r="O1287" i="17" s="1"/>
  <c r="AW1288" i="9"/>
  <c r="BA1288" i="9"/>
  <c r="N1287" i="17" s="1"/>
  <c r="AZ1288" i="9"/>
  <c r="AV1288" i="9"/>
  <c r="AY1284" i="9"/>
  <c r="BC1284" i="9"/>
  <c r="AX1284" i="9"/>
  <c r="M1283" i="17" s="1"/>
  <c r="BB1284" i="9"/>
  <c r="O1283" i="17" s="1"/>
  <c r="AW1284" i="9"/>
  <c r="BA1284" i="9"/>
  <c r="N1283" i="17" s="1"/>
  <c r="AZ1284" i="9"/>
  <c r="AV1284" i="9"/>
  <c r="AY1280" i="9"/>
  <c r="BC1280" i="9"/>
  <c r="AX1280" i="9"/>
  <c r="M1279" i="17" s="1"/>
  <c r="BB1280" i="9"/>
  <c r="O1279" i="17" s="1"/>
  <c r="AW1280" i="9"/>
  <c r="BA1280" i="9"/>
  <c r="N1279" i="17" s="1"/>
  <c r="AZ1280" i="9"/>
  <c r="AV1280" i="9"/>
  <c r="AY1276" i="9"/>
  <c r="BC1276" i="9"/>
  <c r="AX1276" i="9"/>
  <c r="M1275" i="17" s="1"/>
  <c r="BB1276" i="9"/>
  <c r="O1275" i="17" s="1"/>
  <c r="AW1276" i="9"/>
  <c r="BA1276" i="9"/>
  <c r="N1275" i="17" s="1"/>
  <c r="AZ1276" i="9"/>
  <c r="AV1276" i="9"/>
  <c r="AY1272" i="9"/>
  <c r="BC1272" i="9"/>
  <c r="AX1272" i="9"/>
  <c r="M1271" i="17" s="1"/>
  <c r="BB1272" i="9"/>
  <c r="O1271" i="17" s="1"/>
  <c r="AW1272" i="9"/>
  <c r="BA1272" i="9"/>
  <c r="N1271" i="17" s="1"/>
  <c r="AZ1272" i="9"/>
  <c r="AV1272" i="9"/>
  <c r="AY1268" i="9"/>
  <c r="BC1268" i="9"/>
  <c r="AX1268" i="9"/>
  <c r="M1267" i="17" s="1"/>
  <c r="BB1268" i="9"/>
  <c r="O1267" i="17" s="1"/>
  <c r="AW1268" i="9"/>
  <c r="BA1268" i="9"/>
  <c r="N1267" i="17" s="1"/>
  <c r="AZ1268" i="9"/>
  <c r="AV1268" i="9"/>
  <c r="AY1264" i="9"/>
  <c r="BC1264" i="9"/>
  <c r="AX1264" i="9"/>
  <c r="M1263" i="17" s="1"/>
  <c r="BB1264" i="9"/>
  <c r="O1263" i="17" s="1"/>
  <c r="AW1264" i="9"/>
  <c r="BA1264" i="9"/>
  <c r="N1263" i="17" s="1"/>
  <c r="AZ1264" i="9"/>
  <c r="AV1264" i="9"/>
  <c r="AY1260" i="9"/>
  <c r="BC1260" i="9"/>
  <c r="AX1260" i="9"/>
  <c r="M1259" i="17" s="1"/>
  <c r="BB1260" i="9"/>
  <c r="O1259" i="17" s="1"/>
  <c r="AW1260" i="9"/>
  <c r="BA1260" i="9"/>
  <c r="N1259" i="17" s="1"/>
  <c r="AZ1260" i="9"/>
  <c r="AV1260" i="9"/>
  <c r="AY1256" i="9"/>
  <c r="BC1256" i="9"/>
  <c r="AX1256" i="9"/>
  <c r="M1255" i="17" s="1"/>
  <c r="BB1256" i="9"/>
  <c r="O1255" i="17" s="1"/>
  <c r="AW1256" i="9"/>
  <c r="BA1256" i="9"/>
  <c r="N1255" i="17" s="1"/>
  <c r="AZ1256" i="9"/>
  <c r="AV1256" i="9"/>
  <c r="AY1252" i="9"/>
  <c r="BC1252" i="9"/>
  <c r="AX1252" i="9"/>
  <c r="M1251" i="17" s="1"/>
  <c r="BB1252" i="9"/>
  <c r="O1251" i="17" s="1"/>
  <c r="AW1252" i="9"/>
  <c r="BA1252" i="9"/>
  <c r="N1251" i="17" s="1"/>
  <c r="AZ1252" i="9"/>
  <c r="AV1252" i="9"/>
  <c r="AY1248" i="9"/>
  <c r="BC1248" i="9"/>
  <c r="AX1248" i="9"/>
  <c r="M1247" i="17" s="1"/>
  <c r="BB1248" i="9"/>
  <c r="O1247" i="17" s="1"/>
  <c r="AW1248" i="9"/>
  <c r="BA1248" i="9"/>
  <c r="N1247" i="17" s="1"/>
  <c r="AZ1248" i="9"/>
  <c r="AV1248" i="9"/>
  <c r="AY1244" i="9"/>
  <c r="BC1244" i="9"/>
  <c r="AX1244" i="9"/>
  <c r="M1243" i="17" s="1"/>
  <c r="BB1244" i="9"/>
  <c r="O1243" i="17" s="1"/>
  <c r="AW1244" i="9"/>
  <c r="BA1244" i="9"/>
  <c r="N1243" i="17" s="1"/>
  <c r="AZ1244" i="9"/>
  <c r="AV1244" i="9"/>
  <c r="AY1240" i="9"/>
  <c r="BC1240" i="9"/>
  <c r="AX1240" i="9"/>
  <c r="M1239" i="17" s="1"/>
  <c r="BB1240" i="9"/>
  <c r="O1239" i="17" s="1"/>
  <c r="AW1240" i="9"/>
  <c r="BA1240" i="9"/>
  <c r="N1239" i="17" s="1"/>
  <c r="AZ1240" i="9"/>
  <c r="AV1240" i="9"/>
  <c r="AY1236" i="9"/>
  <c r="BC1236" i="9"/>
  <c r="AX1236" i="9"/>
  <c r="M1235" i="17" s="1"/>
  <c r="BB1236" i="9"/>
  <c r="O1235" i="17" s="1"/>
  <c r="AW1236" i="9"/>
  <c r="BA1236" i="9"/>
  <c r="N1235" i="17" s="1"/>
  <c r="AZ1236" i="9"/>
  <c r="AV1236" i="9"/>
  <c r="AW1232" i="9"/>
  <c r="BA1232" i="9"/>
  <c r="N1231" i="17" s="1"/>
  <c r="AV1232" i="9"/>
  <c r="AZ1232" i="9"/>
  <c r="AY1232" i="9"/>
  <c r="BC1232" i="9"/>
  <c r="BB1232" i="9"/>
  <c r="O1231" i="17" s="1"/>
  <c r="AX1232" i="9"/>
  <c r="M1231" i="17" s="1"/>
  <c r="AW1228" i="9"/>
  <c r="BA1228" i="9"/>
  <c r="N1227" i="17" s="1"/>
  <c r="AV1228" i="9"/>
  <c r="AZ1228" i="9"/>
  <c r="AY1228" i="9"/>
  <c r="BC1228" i="9"/>
  <c r="BB1228" i="9"/>
  <c r="O1227" i="17" s="1"/>
  <c r="AX1228" i="9"/>
  <c r="M1227" i="17" s="1"/>
  <c r="AW1224" i="9"/>
  <c r="BA1224" i="9"/>
  <c r="N1223" i="17" s="1"/>
  <c r="AV1224" i="9"/>
  <c r="AZ1224" i="9"/>
  <c r="AY1224" i="9"/>
  <c r="BC1224" i="9"/>
  <c r="BB1224" i="9"/>
  <c r="O1223" i="17" s="1"/>
  <c r="AX1224" i="9"/>
  <c r="M1223" i="17" s="1"/>
  <c r="AW1220" i="9"/>
  <c r="BA1220" i="9"/>
  <c r="N1219" i="17" s="1"/>
  <c r="AV1220" i="9"/>
  <c r="AZ1220" i="9"/>
  <c r="AY1220" i="9"/>
  <c r="BC1220" i="9"/>
  <c r="BB1220" i="9"/>
  <c r="O1219" i="17" s="1"/>
  <c r="AX1220" i="9"/>
  <c r="M1219" i="17" s="1"/>
  <c r="AW1216" i="9"/>
  <c r="BA1216" i="9"/>
  <c r="N1215" i="17" s="1"/>
  <c r="AV1216" i="9"/>
  <c r="AZ1216" i="9"/>
  <c r="AY1216" i="9"/>
  <c r="BC1216" i="9"/>
  <c r="BB1216" i="9"/>
  <c r="O1215" i="17" s="1"/>
  <c r="AX1216" i="9"/>
  <c r="M1215" i="17" s="1"/>
  <c r="AW1212" i="9"/>
  <c r="BA1212" i="9"/>
  <c r="N1211" i="17" s="1"/>
  <c r="AV1212" i="9"/>
  <c r="AZ1212" i="9"/>
  <c r="AY1212" i="9"/>
  <c r="BC1212" i="9"/>
  <c r="BB1212" i="9"/>
  <c r="O1211" i="17" s="1"/>
  <c r="AX1212" i="9"/>
  <c r="M1211" i="17" s="1"/>
  <c r="AW1208" i="9"/>
  <c r="BA1208" i="9"/>
  <c r="N1207" i="17" s="1"/>
  <c r="AV1208" i="9"/>
  <c r="AZ1208" i="9"/>
  <c r="AY1208" i="9"/>
  <c r="BC1208" i="9"/>
  <c r="BB1208" i="9"/>
  <c r="O1207" i="17" s="1"/>
  <c r="AX1208" i="9"/>
  <c r="M1207" i="17" s="1"/>
  <c r="AW1204" i="9"/>
  <c r="BA1204" i="9"/>
  <c r="N1203" i="17" s="1"/>
  <c r="AV1204" i="9"/>
  <c r="AZ1204" i="9"/>
  <c r="AY1204" i="9"/>
  <c r="BC1204" i="9"/>
  <c r="BB1204" i="9"/>
  <c r="O1203" i="17" s="1"/>
  <c r="AX1204" i="9"/>
  <c r="M1203" i="17" s="1"/>
  <c r="AW1200" i="9"/>
  <c r="BA1200" i="9"/>
  <c r="N1199" i="17" s="1"/>
  <c r="AV1200" i="9"/>
  <c r="AZ1200" i="9"/>
  <c r="AY1200" i="9"/>
  <c r="BC1200" i="9"/>
  <c r="BB1200" i="9"/>
  <c r="O1199" i="17" s="1"/>
  <c r="AX1200" i="9"/>
  <c r="M1199" i="17" s="1"/>
  <c r="AW1195" i="9"/>
  <c r="BA1195" i="9"/>
  <c r="N1194" i="17" s="1"/>
  <c r="AV1195" i="9"/>
  <c r="AZ1195" i="9"/>
  <c r="AY1195" i="9"/>
  <c r="BC1195" i="9"/>
  <c r="BB1195" i="9"/>
  <c r="O1194" i="17" s="1"/>
  <c r="AX1195" i="9"/>
  <c r="M1194" i="17" s="1"/>
  <c r="AW1191" i="9"/>
  <c r="BA1191" i="9"/>
  <c r="N1190" i="17" s="1"/>
  <c r="AV1191" i="9"/>
  <c r="AZ1191" i="9"/>
  <c r="AY1191" i="9"/>
  <c r="BC1191" i="9"/>
  <c r="BB1191" i="9"/>
  <c r="O1190" i="17" s="1"/>
  <c r="AX1191" i="9"/>
  <c r="M1190" i="17" s="1"/>
  <c r="AW1187" i="9"/>
  <c r="BA1187" i="9"/>
  <c r="N1186" i="17" s="1"/>
  <c r="AV1187" i="9"/>
  <c r="AZ1187" i="9"/>
  <c r="AY1187" i="9"/>
  <c r="BC1187" i="9"/>
  <c r="BB1187" i="9"/>
  <c r="O1186" i="17" s="1"/>
  <c r="AX1187" i="9"/>
  <c r="M1186" i="17" s="1"/>
  <c r="AW1183" i="9"/>
  <c r="BA1183" i="9"/>
  <c r="N1182" i="17" s="1"/>
  <c r="AV1183" i="9"/>
  <c r="AZ1183" i="9"/>
  <c r="AY1183" i="9"/>
  <c r="BC1183" i="9"/>
  <c r="BB1183" i="9"/>
  <c r="O1182" i="17" s="1"/>
  <c r="AX1183" i="9"/>
  <c r="M1182" i="17" s="1"/>
  <c r="AW1179" i="9"/>
  <c r="BA1179" i="9"/>
  <c r="N1178" i="17" s="1"/>
  <c r="AV1179" i="9"/>
  <c r="AZ1179" i="9"/>
  <c r="AY1179" i="9"/>
  <c r="BC1179" i="9"/>
  <c r="BB1179" i="9"/>
  <c r="O1178" i="17" s="1"/>
  <c r="AX1179" i="9"/>
  <c r="M1178" i="17" s="1"/>
  <c r="AW1175" i="9"/>
  <c r="BA1175" i="9"/>
  <c r="N1174" i="17" s="1"/>
  <c r="AV1175" i="9"/>
  <c r="AZ1175" i="9"/>
  <c r="AY1175" i="9"/>
  <c r="BC1175" i="9"/>
  <c r="BB1175" i="9"/>
  <c r="O1174" i="17" s="1"/>
  <c r="AX1175" i="9"/>
  <c r="M1174" i="17" s="1"/>
  <c r="AW1171" i="9"/>
  <c r="BA1171" i="9"/>
  <c r="N1170" i="17" s="1"/>
  <c r="AV1171" i="9"/>
  <c r="AZ1171" i="9"/>
  <c r="AY1171" i="9"/>
  <c r="BC1171" i="9"/>
  <c r="BB1171" i="9"/>
  <c r="O1170" i="17" s="1"/>
  <c r="AX1171" i="9"/>
  <c r="M1170" i="17" s="1"/>
  <c r="AW1167" i="9"/>
  <c r="BA1167" i="9"/>
  <c r="N1166" i="17" s="1"/>
  <c r="AV1167" i="9"/>
  <c r="AZ1167" i="9"/>
  <c r="AY1167" i="9"/>
  <c r="BC1167" i="9"/>
  <c r="BB1167" i="9"/>
  <c r="O1166" i="17" s="1"/>
  <c r="AX1167" i="9"/>
  <c r="M1166" i="17" s="1"/>
  <c r="AW1163" i="9"/>
  <c r="BA1163" i="9"/>
  <c r="N1162" i="17" s="1"/>
  <c r="AV1163" i="9"/>
  <c r="AZ1163" i="9"/>
  <c r="AY1163" i="9"/>
  <c r="BC1163" i="9"/>
  <c r="BB1163" i="9"/>
  <c r="O1162" i="17" s="1"/>
  <c r="AX1163" i="9"/>
  <c r="M1162" i="17" s="1"/>
  <c r="AW1159" i="9"/>
  <c r="BA1159" i="9"/>
  <c r="N1158" i="17" s="1"/>
  <c r="AV1159" i="9"/>
  <c r="AZ1159" i="9"/>
  <c r="AY1159" i="9"/>
  <c r="BC1159" i="9"/>
  <c r="BB1159" i="9"/>
  <c r="O1158" i="17" s="1"/>
  <c r="AX1159" i="9"/>
  <c r="M1158" i="17" s="1"/>
  <c r="AW1155" i="9"/>
  <c r="BA1155" i="9"/>
  <c r="N1154" i="17" s="1"/>
  <c r="AV1155" i="9"/>
  <c r="AZ1155" i="9"/>
  <c r="AY1155" i="9"/>
  <c r="BC1155" i="9"/>
  <c r="BB1155" i="9"/>
  <c r="O1154" i="17" s="1"/>
  <c r="AX1155" i="9"/>
  <c r="M1154" i="17" s="1"/>
  <c r="AW1151" i="9"/>
  <c r="BA1151" i="9"/>
  <c r="N1150" i="17" s="1"/>
  <c r="AV1151" i="9"/>
  <c r="AZ1151" i="9"/>
  <c r="AY1151" i="9"/>
  <c r="BC1151" i="9"/>
  <c r="BB1151" i="9"/>
  <c r="O1150" i="17" s="1"/>
  <c r="AX1151" i="9"/>
  <c r="M1150" i="17" s="1"/>
  <c r="AW1147" i="9"/>
  <c r="BA1147" i="9"/>
  <c r="N1146" i="17" s="1"/>
  <c r="AV1147" i="9"/>
  <c r="AZ1147" i="9"/>
  <c r="AY1147" i="9"/>
  <c r="BC1147" i="9"/>
  <c r="BB1147" i="9"/>
  <c r="O1146" i="17" s="1"/>
  <c r="AX1147" i="9"/>
  <c r="M1146" i="17" s="1"/>
  <c r="AW1143" i="9"/>
  <c r="BA1143" i="9"/>
  <c r="N1142" i="17" s="1"/>
  <c r="AV1143" i="9"/>
  <c r="AZ1143" i="9"/>
  <c r="AY1143" i="9"/>
  <c r="BC1143" i="9"/>
  <c r="BB1143" i="9"/>
  <c r="O1142" i="17" s="1"/>
  <c r="AX1143" i="9"/>
  <c r="M1142" i="17" s="1"/>
  <c r="AW1139" i="9"/>
  <c r="BA1139" i="9"/>
  <c r="N1138" i="17" s="1"/>
  <c r="AV1139" i="9"/>
  <c r="AZ1139" i="9"/>
  <c r="AY1139" i="9"/>
  <c r="BC1139" i="9"/>
  <c r="BB1139" i="9"/>
  <c r="O1138" i="17" s="1"/>
  <c r="AX1139" i="9"/>
  <c r="M1138" i="17" s="1"/>
  <c r="AW1135" i="9"/>
  <c r="BA1135" i="9"/>
  <c r="N1134" i="17" s="1"/>
  <c r="AV1135" i="9"/>
  <c r="AZ1135" i="9"/>
  <c r="AY1135" i="9"/>
  <c r="BC1135" i="9"/>
  <c r="BB1135" i="9"/>
  <c r="O1134" i="17" s="1"/>
  <c r="AX1135" i="9"/>
  <c r="M1134" i="17" s="1"/>
  <c r="AW1131" i="9"/>
  <c r="BA1131" i="9"/>
  <c r="N1130" i="17" s="1"/>
  <c r="AV1131" i="9"/>
  <c r="AZ1131" i="9"/>
  <c r="AY1131" i="9"/>
  <c r="BC1131" i="9"/>
  <c r="BB1131" i="9"/>
  <c r="O1130" i="17" s="1"/>
  <c r="AX1131" i="9"/>
  <c r="M1130" i="17" s="1"/>
  <c r="AW1127" i="9"/>
  <c r="BA1127" i="9"/>
  <c r="N1126" i="17" s="1"/>
  <c r="AV1127" i="9"/>
  <c r="AZ1127" i="9"/>
  <c r="AY1127" i="9"/>
  <c r="BC1127" i="9"/>
  <c r="BB1127" i="9"/>
  <c r="O1126" i="17" s="1"/>
  <c r="AX1127" i="9"/>
  <c r="M1126" i="17" s="1"/>
  <c r="AW1123" i="9"/>
  <c r="BA1123" i="9"/>
  <c r="N1122" i="17" s="1"/>
  <c r="AV1123" i="9"/>
  <c r="AZ1123" i="9"/>
  <c r="AY1123" i="9"/>
  <c r="BC1123" i="9"/>
  <c r="BB1123" i="9"/>
  <c r="O1122" i="17" s="1"/>
  <c r="AX1123" i="9"/>
  <c r="M1122" i="17" s="1"/>
  <c r="AW1119" i="9"/>
  <c r="BA1119" i="9"/>
  <c r="N1118" i="17" s="1"/>
  <c r="AV1119" i="9"/>
  <c r="AZ1119" i="9"/>
  <c r="AY1119" i="9"/>
  <c r="BC1119" i="9"/>
  <c r="BB1119" i="9"/>
  <c r="O1118" i="17" s="1"/>
  <c r="AX1119" i="9"/>
  <c r="M1118" i="17" s="1"/>
  <c r="AW1115" i="9"/>
  <c r="BA1115" i="9"/>
  <c r="N1114" i="17" s="1"/>
  <c r="AV1115" i="9"/>
  <c r="AZ1115" i="9"/>
  <c r="AY1115" i="9"/>
  <c r="BC1115" i="9"/>
  <c r="BB1115" i="9"/>
  <c r="O1114" i="17" s="1"/>
  <c r="AX1115" i="9"/>
  <c r="M1114" i="17" s="1"/>
  <c r="AW1111" i="9"/>
  <c r="BA1111" i="9"/>
  <c r="N1110" i="17" s="1"/>
  <c r="AV1111" i="9"/>
  <c r="AZ1111" i="9"/>
  <c r="AY1111" i="9"/>
  <c r="BC1111" i="9"/>
  <c r="BB1111" i="9"/>
  <c r="O1110" i="17" s="1"/>
  <c r="AX1111" i="9"/>
  <c r="M1110" i="17" s="1"/>
  <c r="AW1107" i="9"/>
  <c r="BA1107" i="9"/>
  <c r="N1106" i="17" s="1"/>
  <c r="AV1107" i="9"/>
  <c r="AZ1107" i="9"/>
  <c r="AY1107" i="9"/>
  <c r="BC1107" i="9"/>
  <c r="BB1107" i="9"/>
  <c r="O1106" i="17" s="1"/>
  <c r="AX1107" i="9"/>
  <c r="M1106" i="17" s="1"/>
  <c r="AW1103" i="9"/>
  <c r="BA1103" i="9"/>
  <c r="N1102" i="17" s="1"/>
  <c r="AV1103" i="9"/>
  <c r="AZ1103" i="9"/>
  <c r="AY1103" i="9"/>
  <c r="BC1103" i="9"/>
  <c r="BB1103" i="9"/>
  <c r="O1102" i="17" s="1"/>
  <c r="AX1103" i="9"/>
  <c r="M1102" i="17" s="1"/>
  <c r="AW1099" i="9"/>
  <c r="BA1099" i="9"/>
  <c r="N1098" i="17" s="1"/>
  <c r="AV1099" i="9"/>
  <c r="AZ1099" i="9"/>
  <c r="AY1099" i="9"/>
  <c r="BC1099" i="9"/>
  <c r="BB1099" i="9"/>
  <c r="O1098" i="17" s="1"/>
  <c r="AX1099" i="9"/>
  <c r="M1098" i="17" s="1"/>
  <c r="AW1094" i="9"/>
  <c r="BA1094" i="9"/>
  <c r="N1093" i="17" s="1"/>
  <c r="AZ1094" i="9"/>
  <c r="AY1094" i="9"/>
  <c r="BC1094" i="9"/>
  <c r="BB1094" i="9"/>
  <c r="O1093" i="17" s="1"/>
  <c r="AX1094" i="9"/>
  <c r="M1093" i="17" s="1"/>
  <c r="AW1090" i="9"/>
  <c r="BA1090" i="9"/>
  <c r="N1089" i="17" s="1"/>
  <c r="AV1090" i="9"/>
  <c r="AZ1090" i="9"/>
  <c r="AY1090" i="9"/>
  <c r="BC1090" i="9"/>
  <c r="BB1090" i="9"/>
  <c r="O1089" i="17" s="1"/>
  <c r="AX1090" i="9"/>
  <c r="M1089" i="17" s="1"/>
  <c r="AW1086" i="9"/>
  <c r="BA1086" i="9"/>
  <c r="N1085" i="17" s="1"/>
  <c r="AV1086" i="9"/>
  <c r="AZ1086" i="9"/>
  <c r="AY1086" i="9"/>
  <c r="BC1086" i="9"/>
  <c r="BB1086" i="9"/>
  <c r="O1085" i="17" s="1"/>
  <c r="AX1086" i="9"/>
  <c r="M1085" i="17" s="1"/>
  <c r="AW1082" i="9"/>
  <c r="BA1082" i="9"/>
  <c r="N1081" i="17" s="1"/>
  <c r="AV1082" i="9"/>
  <c r="AZ1082" i="9"/>
  <c r="AY1082" i="9"/>
  <c r="BC1082" i="9"/>
  <c r="BB1082" i="9"/>
  <c r="O1081" i="17" s="1"/>
  <c r="AX1082" i="9"/>
  <c r="M1081" i="17" s="1"/>
  <c r="AW1078" i="9"/>
  <c r="BA1078" i="9"/>
  <c r="N1077" i="17" s="1"/>
  <c r="AV1078" i="9"/>
  <c r="AZ1078" i="9"/>
  <c r="AY1078" i="9"/>
  <c r="BC1078" i="9"/>
  <c r="BB1078" i="9"/>
  <c r="O1077" i="17" s="1"/>
  <c r="AX1078" i="9"/>
  <c r="M1077" i="17" s="1"/>
  <c r="AW1074" i="9"/>
  <c r="BA1074" i="9"/>
  <c r="N1073" i="17" s="1"/>
  <c r="AV1074" i="9"/>
  <c r="AZ1074" i="9"/>
  <c r="AY1074" i="9"/>
  <c r="BC1074" i="9"/>
  <c r="BB1074" i="9"/>
  <c r="O1073" i="17" s="1"/>
  <c r="AX1074" i="9"/>
  <c r="M1073" i="17" s="1"/>
  <c r="AW1070" i="9"/>
  <c r="BA1070" i="9"/>
  <c r="N1069" i="17" s="1"/>
  <c r="AV1070" i="9"/>
  <c r="AZ1070" i="9"/>
  <c r="AY1070" i="9"/>
  <c r="BC1070" i="9"/>
  <c r="BB1070" i="9"/>
  <c r="O1069" i="17" s="1"/>
  <c r="AX1070" i="9"/>
  <c r="M1069" i="17" s="1"/>
  <c r="AW1066" i="9"/>
  <c r="BA1066" i="9"/>
  <c r="N1065" i="17" s="1"/>
  <c r="AV1066" i="9"/>
  <c r="AZ1066" i="9"/>
  <c r="AY1066" i="9"/>
  <c r="BC1066" i="9"/>
  <c r="BB1066" i="9"/>
  <c r="O1065" i="17" s="1"/>
  <c r="AX1066" i="9"/>
  <c r="M1065" i="17" s="1"/>
  <c r="AW1062" i="9"/>
  <c r="BA1062" i="9"/>
  <c r="N1061" i="17" s="1"/>
  <c r="AV1062" i="9"/>
  <c r="AZ1062" i="9"/>
  <c r="AY1062" i="9"/>
  <c r="BC1062" i="9"/>
  <c r="BB1062" i="9"/>
  <c r="O1061" i="17" s="1"/>
  <c r="AX1062" i="9"/>
  <c r="M1061" i="17" s="1"/>
  <c r="AW1058" i="9"/>
  <c r="BA1058" i="9"/>
  <c r="N1057" i="17" s="1"/>
  <c r="AV1058" i="9"/>
  <c r="AZ1058" i="9"/>
  <c r="AY1058" i="9"/>
  <c r="BC1058" i="9"/>
  <c r="BB1058" i="9"/>
  <c r="O1057" i="17" s="1"/>
  <c r="AX1058" i="9"/>
  <c r="M1057" i="17" s="1"/>
  <c r="AW1054" i="9"/>
  <c r="BA1054" i="9"/>
  <c r="N1053" i="17" s="1"/>
  <c r="AV1054" i="9"/>
  <c r="AZ1054" i="9"/>
  <c r="AY1054" i="9"/>
  <c r="BC1054" i="9"/>
  <c r="BB1054" i="9"/>
  <c r="O1053" i="17" s="1"/>
  <c r="AX1054" i="9"/>
  <c r="M1053" i="17" s="1"/>
  <c r="AW1050" i="9"/>
  <c r="BA1050" i="9"/>
  <c r="N1049" i="17" s="1"/>
  <c r="AV1050" i="9"/>
  <c r="AZ1050" i="9"/>
  <c r="AY1050" i="9"/>
  <c r="BC1050" i="9"/>
  <c r="BB1050" i="9"/>
  <c r="O1049" i="17" s="1"/>
  <c r="AX1050" i="9"/>
  <c r="M1049" i="17" s="1"/>
  <c r="AY2601" i="9"/>
  <c r="BC2601" i="9"/>
  <c r="AX2601" i="9"/>
  <c r="M2600" i="17" s="1"/>
  <c r="BB2601" i="9"/>
  <c r="O2600" i="17" s="1"/>
  <c r="AW2601" i="9"/>
  <c r="BA2601" i="9"/>
  <c r="N2600" i="17" s="1"/>
  <c r="AV2601" i="9"/>
  <c r="AZ2601" i="9"/>
  <c r="AY2596" i="9"/>
  <c r="BC2596" i="9"/>
  <c r="AX2596" i="9"/>
  <c r="M2595" i="17" s="1"/>
  <c r="BB2596" i="9"/>
  <c r="O2595" i="17" s="1"/>
  <c r="AW2596" i="9"/>
  <c r="BA2596" i="9"/>
  <c r="N2595" i="17" s="1"/>
  <c r="AV2596" i="9"/>
  <c r="AZ2596" i="9"/>
  <c r="AY2592" i="9"/>
  <c r="BC2592" i="9"/>
  <c r="AX2592" i="9"/>
  <c r="M2591" i="17" s="1"/>
  <c r="BB2592" i="9"/>
  <c r="O2591" i="17" s="1"/>
  <c r="AW2592" i="9"/>
  <c r="BA2592" i="9"/>
  <c r="N2591" i="17" s="1"/>
  <c r="AV2592" i="9"/>
  <c r="AZ2592" i="9"/>
  <c r="AY2588" i="9"/>
  <c r="BC2588" i="9"/>
  <c r="AX2588" i="9"/>
  <c r="M2587" i="17" s="1"/>
  <c r="BB2588" i="9"/>
  <c r="O2587" i="17" s="1"/>
  <c r="AW2588" i="9"/>
  <c r="BA2588" i="9"/>
  <c r="N2587" i="17" s="1"/>
  <c r="AV2588" i="9"/>
  <c r="AZ2588" i="9"/>
  <c r="AY2584" i="9"/>
  <c r="BC2584" i="9"/>
  <c r="AX2584" i="9"/>
  <c r="M2583" i="17" s="1"/>
  <c r="BB2584" i="9"/>
  <c r="O2583" i="17" s="1"/>
  <c r="AW2584" i="9"/>
  <c r="BA2584" i="9"/>
  <c r="N2583" i="17" s="1"/>
  <c r="AV2584" i="9"/>
  <c r="AZ2584" i="9"/>
  <c r="AY2580" i="9"/>
  <c r="BC2580" i="9"/>
  <c r="AX2580" i="9"/>
  <c r="M2579" i="17" s="1"/>
  <c r="BB2580" i="9"/>
  <c r="O2579" i="17" s="1"/>
  <c r="AW2580" i="9"/>
  <c r="BA2580" i="9"/>
  <c r="N2579" i="17" s="1"/>
  <c r="AV2580" i="9"/>
  <c r="AZ2580" i="9"/>
  <c r="AY2576" i="9"/>
  <c r="BC2576" i="9"/>
  <c r="AX2576" i="9"/>
  <c r="M2575" i="17" s="1"/>
  <c r="BB2576" i="9"/>
  <c r="O2575" i="17" s="1"/>
  <c r="AW2576" i="9"/>
  <c r="BA2576" i="9"/>
  <c r="N2575" i="17" s="1"/>
  <c r="AV2576" i="9"/>
  <c r="AZ2576" i="9"/>
  <c r="AY2572" i="9"/>
  <c r="BC2572" i="9"/>
  <c r="AX2572" i="9"/>
  <c r="M2571" i="17" s="1"/>
  <c r="BB2572" i="9"/>
  <c r="O2571" i="17" s="1"/>
  <c r="AW2572" i="9"/>
  <c r="BA2572" i="9"/>
  <c r="N2571" i="17" s="1"/>
  <c r="AV2572" i="9"/>
  <c r="AZ2572" i="9"/>
  <c r="AY2568" i="9"/>
  <c r="BC2568" i="9"/>
  <c r="AX2568" i="9"/>
  <c r="M2567" i="17" s="1"/>
  <c r="BB2568" i="9"/>
  <c r="O2567" i="17" s="1"/>
  <c r="AW2568" i="9"/>
  <c r="BA2568" i="9"/>
  <c r="N2567" i="17" s="1"/>
  <c r="AV2568" i="9"/>
  <c r="AZ2568" i="9"/>
  <c r="AY2564" i="9"/>
  <c r="BC2564" i="9"/>
  <c r="AX2564" i="9"/>
  <c r="M2563" i="17" s="1"/>
  <c r="BB2564" i="9"/>
  <c r="O2563" i="17" s="1"/>
  <c r="AW2564" i="9"/>
  <c r="BA2564" i="9"/>
  <c r="N2563" i="17" s="1"/>
  <c r="AV2564" i="9"/>
  <c r="AZ2564" i="9"/>
  <c r="AY2560" i="9"/>
  <c r="BC2560" i="9"/>
  <c r="AX2560" i="9"/>
  <c r="M2559" i="17" s="1"/>
  <c r="BB2560" i="9"/>
  <c r="O2559" i="17" s="1"/>
  <c r="AW2560" i="9"/>
  <c r="BA2560" i="9"/>
  <c r="N2559" i="17" s="1"/>
  <c r="AV2560" i="9"/>
  <c r="AZ2560" i="9"/>
  <c r="AY2556" i="9"/>
  <c r="BC2556" i="9"/>
  <c r="AX2556" i="9"/>
  <c r="M2555" i="17" s="1"/>
  <c r="BB2556" i="9"/>
  <c r="O2555" i="17" s="1"/>
  <c r="AW2556" i="9"/>
  <c r="BA2556" i="9"/>
  <c r="N2555" i="17" s="1"/>
  <c r="AV2556" i="9"/>
  <c r="AZ2556" i="9"/>
  <c r="AY2552" i="9"/>
  <c r="BC2552" i="9"/>
  <c r="AX2552" i="9"/>
  <c r="M2551" i="17" s="1"/>
  <c r="BB2552" i="9"/>
  <c r="O2551" i="17" s="1"/>
  <c r="AW2552" i="9"/>
  <c r="BA2552" i="9"/>
  <c r="N2551" i="17" s="1"/>
  <c r="AV2552" i="9"/>
  <c r="AZ2552" i="9"/>
  <c r="AY2548" i="9"/>
  <c r="BC2548" i="9"/>
  <c r="AX2548" i="9"/>
  <c r="M2547" i="17" s="1"/>
  <c r="BB2548" i="9"/>
  <c r="O2547" i="17" s="1"/>
  <c r="AW2548" i="9"/>
  <c r="BA2548" i="9"/>
  <c r="N2547" i="17" s="1"/>
  <c r="AV2548" i="9"/>
  <c r="AZ2548" i="9"/>
  <c r="AY2544" i="9"/>
  <c r="BC2544" i="9"/>
  <c r="AX2544" i="9"/>
  <c r="M2543" i="17" s="1"/>
  <c r="BB2544" i="9"/>
  <c r="O2543" i="17" s="1"/>
  <c r="AW2544" i="9"/>
  <c r="BA2544" i="9"/>
  <c r="N2543" i="17" s="1"/>
  <c r="AV2544" i="9"/>
  <c r="AZ2544" i="9"/>
  <c r="AY2540" i="9"/>
  <c r="BC2540" i="9"/>
  <c r="AX2540" i="9"/>
  <c r="M2539" i="17" s="1"/>
  <c r="BB2540" i="9"/>
  <c r="O2539" i="17" s="1"/>
  <c r="AW2540" i="9"/>
  <c r="BA2540" i="9"/>
  <c r="N2539" i="17" s="1"/>
  <c r="AV2540" i="9"/>
  <c r="AZ2540" i="9"/>
  <c r="AY2536" i="9"/>
  <c r="BC2536" i="9"/>
  <c r="AX2536" i="9"/>
  <c r="M2535" i="17" s="1"/>
  <c r="BB2536" i="9"/>
  <c r="O2535" i="17" s="1"/>
  <c r="AW2536" i="9"/>
  <c r="BA2536" i="9"/>
  <c r="N2535" i="17" s="1"/>
  <c r="AV2536" i="9"/>
  <c r="AZ2536" i="9"/>
  <c r="AY2532" i="9"/>
  <c r="BC2532" i="9"/>
  <c r="AX2532" i="9"/>
  <c r="M2531" i="17" s="1"/>
  <c r="BB2532" i="9"/>
  <c r="O2531" i="17" s="1"/>
  <c r="AW2532" i="9"/>
  <c r="BA2532" i="9"/>
  <c r="N2531" i="17" s="1"/>
  <c r="AV2532" i="9"/>
  <c r="AZ2532" i="9"/>
  <c r="AY2528" i="9"/>
  <c r="BC2528" i="9"/>
  <c r="AX2528" i="9"/>
  <c r="M2527" i="17" s="1"/>
  <c r="BB2528" i="9"/>
  <c r="O2527" i="17" s="1"/>
  <c r="AW2528" i="9"/>
  <c r="BA2528" i="9"/>
  <c r="N2527" i="17" s="1"/>
  <c r="AV2528" i="9"/>
  <c r="AZ2528" i="9"/>
  <c r="AY2524" i="9"/>
  <c r="BC2524" i="9"/>
  <c r="AX2524" i="9"/>
  <c r="M2523" i="17" s="1"/>
  <c r="BB2524" i="9"/>
  <c r="O2523" i="17" s="1"/>
  <c r="AW2524" i="9"/>
  <c r="BA2524" i="9"/>
  <c r="N2523" i="17" s="1"/>
  <c r="AV2524" i="9"/>
  <c r="AZ2524" i="9"/>
  <c r="AY2520" i="9"/>
  <c r="BC2520" i="9"/>
  <c r="AX2520" i="9"/>
  <c r="M2519" i="17" s="1"/>
  <c r="BB2520" i="9"/>
  <c r="O2519" i="17" s="1"/>
  <c r="AW2520" i="9"/>
  <c r="BA2520" i="9"/>
  <c r="N2519" i="17" s="1"/>
  <c r="AV2520" i="9"/>
  <c r="AZ2520" i="9"/>
  <c r="AY2516" i="9"/>
  <c r="BC2516" i="9"/>
  <c r="AX2516" i="9"/>
  <c r="M2515" i="17" s="1"/>
  <c r="BB2516" i="9"/>
  <c r="O2515" i="17" s="1"/>
  <c r="AW2516" i="9"/>
  <c r="BA2516" i="9"/>
  <c r="N2515" i="17" s="1"/>
  <c r="AV2516" i="9"/>
  <c r="AZ2516" i="9"/>
  <c r="AY2512" i="9"/>
  <c r="BC2512" i="9"/>
  <c r="AX2512" i="9"/>
  <c r="M2511" i="17" s="1"/>
  <c r="BB2512" i="9"/>
  <c r="O2511" i="17" s="1"/>
  <c r="AW2512" i="9"/>
  <c r="BA2512" i="9"/>
  <c r="N2511" i="17" s="1"/>
  <c r="AV2512" i="9"/>
  <c r="AZ2512" i="9"/>
  <c r="AY2508" i="9"/>
  <c r="BC2508" i="9"/>
  <c r="AX2508" i="9"/>
  <c r="M2507" i="17" s="1"/>
  <c r="BB2508" i="9"/>
  <c r="O2507" i="17" s="1"/>
  <c r="AW2508" i="9"/>
  <c r="BA2508" i="9"/>
  <c r="N2507" i="17" s="1"/>
  <c r="AV2508" i="9"/>
  <c r="AZ2508" i="9"/>
  <c r="AY2504" i="9"/>
  <c r="BC2504" i="9"/>
  <c r="AX2504" i="9"/>
  <c r="M2503" i="17" s="1"/>
  <c r="BB2504" i="9"/>
  <c r="O2503" i="17" s="1"/>
  <c r="AW2504" i="9"/>
  <c r="BA2504" i="9"/>
  <c r="N2503" i="17" s="1"/>
  <c r="AV2504" i="9"/>
  <c r="AZ2504" i="9"/>
  <c r="AY2500" i="9"/>
  <c r="BC2500" i="9"/>
  <c r="AX2500" i="9"/>
  <c r="M2499" i="17" s="1"/>
  <c r="BB2500" i="9"/>
  <c r="O2499" i="17" s="1"/>
  <c r="AW2500" i="9"/>
  <c r="BA2500" i="9"/>
  <c r="N2499" i="17" s="1"/>
  <c r="AV2500" i="9"/>
  <c r="AZ2500" i="9"/>
  <c r="AY2495" i="9"/>
  <c r="BC2495" i="9"/>
  <c r="AX2495" i="9"/>
  <c r="M2494" i="17" s="1"/>
  <c r="BB2495" i="9"/>
  <c r="O2494" i="17" s="1"/>
  <c r="AW2495" i="9"/>
  <c r="BA2495" i="9"/>
  <c r="N2494" i="17" s="1"/>
  <c r="AV2495" i="9"/>
  <c r="AZ2495" i="9"/>
  <c r="AY2491" i="9"/>
  <c r="BC2491" i="9"/>
  <c r="AX2491" i="9"/>
  <c r="M2490" i="17" s="1"/>
  <c r="BB2491" i="9"/>
  <c r="O2490" i="17" s="1"/>
  <c r="AW2491" i="9"/>
  <c r="BA2491" i="9"/>
  <c r="N2490" i="17" s="1"/>
  <c r="AV2491" i="9"/>
  <c r="AZ2491" i="9"/>
  <c r="AY2487" i="9"/>
  <c r="BC2487" i="9"/>
  <c r="AX2487" i="9"/>
  <c r="M2486" i="17" s="1"/>
  <c r="BB2487" i="9"/>
  <c r="O2486" i="17" s="1"/>
  <c r="AW2487" i="9"/>
  <c r="BA2487" i="9"/>
  <c r="N2486" i="17" s="1"/>
  <c r="AV2487" i="9"/>
  <c r="AZ2487" i="9"/>
  <c r="AY2483" i="9"/>
  <c r="BC2483" i="9"/>
  <c r="AX2483" i="9"/>
  <c r="M2482" i="17" s="1"/>
  <c r="BB2483" i="9"/>
  <c r="O2482" i="17" s="1"/>
  <c r="AW2483" i="9"/>
  <c r="BA2483" i="9"/>
  <c r="N2482" i="17" s="1"/>
  <c r="AV2483" i="9"/>
  <c r="AZ2483" i="9"/>
  <c r="AY2479" i="9"/>
  <c r="BC2479" i="9"/>
  <c r="AX2479" i="9"/>
  <c r="M2478" i="17" s="1"/>
  <c r="BB2479" i="9"/>
  <c r="O2478" i="17" s="1"/>
  <c r="AW2479" i="9"/>
  <c r="BA2479" i="9"/>
  <c r="N2478" i="17" s="1"/>
  <c r="AV2479" i="9"/>
  <c r="AZ2479" i="9"/>
  <c r="AY2475" i="9"/>
  <c r="BC2475" i="9"/>
  <c r="AX2475" i="9"/>
  <c r="M2474" i="17" s="1"/>
  <c r="BB2475" i="9"/>
  <c r="O2474" i="17" s="1"/>
  <c r="AW2475" i="9"/>
  <c r="BA2475" i="9"/>
  <c r="N2474" i="17" s="1"/>
  <c r="AV2475" i="9"/>
  <c r="AZ2475" i="9"/>
  <c r="AY2471" i="9"/>
  <c r="BC2471" i="9"/>
  <c r="AX2471" i="9"/>
  <c r="M2470" i="17" s="1"/>
  <c r="BB2471" i="9"/>
  <c r="O2470" i="17" s="1"/>
  <c r="AW2471" i="9"/>
  <c r="BA2471" i="9"/>
  <c r="N2470" i="17" s="1"/>
  <c r="AV2471" i="9"/>
  <c r="AZ2471" i="9"/>
  <c r="AY2467" i="9"/>
  <c r="BC2467" i="9"/>
  <c r="AX2467" i="9"/>
  <c r="M2466" i="17" s="1"/>
  <c r="BB2467" i="9"/>
  <c r="O2466" i="17" s="1"/>
  <c r="AW2467" i="9"/>
  <c r="BA2467" i="9"/>
  <c r="N2466" i="17" s="1"/>
  <c r="AV2467" i="9"/>
  <c r="AZ2467" i="9"/>
  <c r="AY2463" i="9"/>
  <c r="BC2463" i="9"/>
  <c r="AX2463" i="9"/>
  <c r="M2462" i="17" s="1"/>
  <c r="BB2463" i="9"/>
  <c r="O2462" i="17" s="1"/>
  <c r="AW2463" i="9"/>
  <c r="BA2463" i="9"/>
  <c r="N2462" i="17" s="1"/>
  <c r="AV2463" i="9"/>
  <c r="AZ2463" i="9"/>
  <c r="AY2459" i="9"/>
  <c r="BC2459" i="9"/>
  <c r="AX2459" i="9"/>
  <c r="M2458" i="17" s="1"/>
  <c r="BB2459" i="9"/>
  <c r="O2458" i="17" s="1"/>
  <c r="AW2459" i="9"/>
  <c r="BA2459" i="9"/>
  <c r="N2458" i="17" s="1"/>
  <c r="AV2459" i="9"/>
  <c r="AZ2459" i="9"/>
  <c r="AY2455" i="9"/>
  <c r="BC2455" i="9"/>
  <c r="AX2455" i="9"/>
  <c r="M2454" i="17" s="1"/>
  <c r="BB2455" i="9"/>
  <c r="O2454" i="17" s="1"/>
  <c r="AW2455" i="9"/>
  <c r="BA2455" i="9"/>
  <c r="N2454" i="17" s="1"/>
  <c r="AV2455" i="9"/>
  <c r="AZ2455" i="9"/>
  <c r="AY2451" i="9"/>
  <c r="BC2451" i="9"/>
  <c r="AX2451" i="9"/>
  <c r="M2450" i="17" s="1"/>
  <c r="BB2451" i="9"/>
  <c r="O2450" i="17" s="1"/>
  <c r="AW2451" i="9"/>
  <c r="BA2451" i="9"/>
  <c r="N2450" i="17" s="1"/>
  <c r="AV2451" i="9"/>
  <c r="AZ2451" i="9"/>
  <c r="AY2447" i="9"/>
  <c r="BC2447" i="9"/>
  <c r="AX2447" i="9"/>
  <c r="M2446" i="17" s="1"/>
  <c r="BB2447" i="9"/>
  <c r="O2446" i="17" s="1"/>
  <c r="AW2447" i="9"/>
  <c r="BA2447" i="9"/>
  <c r="N2446" i="17" s="1"/>
  <c r="AV2447" i="9"/>
  <c r="AZ2447" i="9"/>
  <c r="AY2443" i="9"/>
  <c r="BC2443" i="9"/>
  <c r="AX2443" i="9"/>
  <c r="M2442" i="17" s="1"/>
  <c r="BB2443" i="9"/>
  <c r="O2442" i="17" s="1"/>
  <c r="AW2443" i="9"/>
  <c r="BA2443" i="9"/>
  <c r="N2442" i="17" s="1"/>
  <c r="AV2443" i="9"/>
  <c r="AZ2443" i="9"/>
  <c r="AY2439" i="9"/>
  <c r="BC2439" i="9"/>
  <c r="AX2439" i="9"/>
  <c r="M2438" i="17" s="1"/>
  <c r="BB2439" i="9"/>
  <c r="O2438" i="17" s="1"/>
  <c r="AW2439" i="9"/>
  <c r="BA2439" i="9"/>
  <c r="N2438" i="17" s="1"/>
  <c r="AV2439" i="9"/>
  <c r="AZ2439" i="9"/>
  <c r="AY2435" i="9"/>
  <c r="BC2435" i="9"/>
  <c r="AX2435" i="9"/>
  <c r="M2434" i="17" s="1"/>
  <c r="BB2435" i="9"/>
  <c r="O2434" i="17" s="1"/>
  <c r="AW2435" i="9"/>
  <c r="BA2435" i="9"/>
  <c r="N2434" i="17" s="1"/>
  <c r="AV2435" i="9"/>
  <c r="AZ2435" i="9"/>
  <c r="AY2431" i="9"/>
  <c r="BC2431" i="9"/>
  <c r="AX2431" i="9"/>
  <c r="M2430" i="17" s="1"/>
  <c r="BB2431" i="9"/>
  <c r="O2430" i="17" s="1"/>
  <c r="AW2431" i="9"/>
  <c r="BA2431" i="9"/>
  <c r="N2430" i="17" s="1"/>
  <c r="AV2431" i="9"/>
  <c r="AZ2431" i="9"/>
  <c r="AY2427" i="9"/>
  <c r="BC2427" i="9"/>
  <c r="AX2427" i="9"/>
  <c r="M2426" i="17" s="1"/>
  <c r="BB2427" i="9"/>
  <c r="O2426" i="17" s="1"/>
  <c r="AW2427" i="9"/>
  <c r="BA2427" i="9"/>
  <c r="N2426" i="17" s="1"/>
  <c r="AV2427" i="9"/>
  <c r="AZ2427" i="9"/>
  <c r="AY2423" i="9"/>
  <c r="BC2423" i="9"/>
  <c r="AX2423" i="9"/>
  <c r="M2422" i="17" s="1"/>
  <c r="BB2423" i="9"/>
  <c r="O2422" i="17" s="1"/>
  <c r="AW2423" i="9"/>
  <c r="BA2423" i="9"/>
  <c r="N2422" i="17" s="1"/>
  <c r="AV2423" i="9"/>
  <c r="AZ2423" i="9"/>
  <c r="AY2419" i="9"/>
  <c r="BC2419" i="9"/>
  <c r="AX2419" i="9"/>
  <c r="M2418" i="17" s="1"/>
  <c r="BB2419" i="9"/>
  <c r="O2418" i="17" s="1"/>
  <c r="AW2419" i="9"/>
  <c r="BA2419" i="9"/>
  <c r="N2418" i="17" s="1"/>
  <c r="AV2419" i="9"/>
  <c r="AZ2419" i="9"/>
  <c r="AY2415" i="9"/>
  <c r="BC2415" i="9"/>
  <c r="AX2415" i="9"/>
  <c r="M2414" i="17" s="1"/>
  <c r="BB2415" i="9"/>
  <c r="O2414" i="17" s="1"/>
  <c r="AW2415" i="9"/>
  <c r="BA2415" i="9"/>
  <c r="N2414" i="17" s="1"/>
  <c r="AV2415" i="9"/>
  <c r="AZ2415" i="9"/>
  <c r="AY2411" i="9"/>
  <c r="BC2411" i="9"/>
  <c r="AX2411" i="9"/>
  <c r="M2410" i="17" s="1"/>
  <c r="BB2411" i="9"/>
  <c r="O2410" i="17" s="1"/>
  <c r="AW2411" i="9"/>
  <c r="BA2411" i="9"/>
  <c r="N2410" i="17" s="1"/>
  <c r="AV2411" i="9"/>
  <c r="AZ2411" i="9"/>
  <c r="AY2407" i="9"/>
  <c r="BC2407" i="9"/>
  <c r="AX2407" i="9"/>
  <c r="M2406" i="17" s="1"/>
  <c r="BB2407" i="9"/>
  <c r="O2406" i="17" s="1"/>
  <c r="AW2407" i="9"/>
  <c r="BA2407" i="9"/>
  <c r="N2406" i="17" s="1"/>
  <c r="AV2407" i="9"/>
  <c r="AZ2407" i="9"/>
  <c r="AY2403" i="9"/>
  <c r="BC2403" i="9"/>
  <c r="AX2403" i="9"/>
  <c r="M2402" i="17" s="1"/>
  <c r="BB2403" i="9"/>
  <c r="O2402" i="17" s="1"/>
  <c r="AW2403" i="9"/>
  <c r="BA2403" i="9"/>
  <c r="N2402" i="17" s="1"/>
  <c r="AV2403" i="9"/>
  <c r="AZ2403" i="9"/>
  <c r="AY2399" i="9"/>
  <c r="BC2399" i="9"/>
  <c r="AX2399" i="9"/>
  <c r="M2398" i="17" s="1"/>
  <c r="BB2399" i="9"/>
  <c r="O2398" i="17" s="1"/>
  <c r="AW2399" i="9"/>
  <c r="BA2399" i="9"/>
  <c r="N2398" i="17" s="1"/>
  <c r="AV2399" i="9"/>
  <c r="AZ2399" i="9"/>
  <c r="AY2394" i="9"/>
  <c r="BC2394" i="9"/>
  <c r="AX2394" i="9"/>
  <c r="M2393" i="17" s="1"/>
  <c r="BB2394" i="9"/>
  <c r="O2393" i="17" s="1"/>
  <c r="AW2394" i="9"/>
  <c r="BA2394" i="9"/>
  <c r="N2393" i="17" s="1"/>
  <c r="AV2394" i="9"/>
  <c r="AZ2394" i="9"/>
  <c r="AY2390" i="9"/>
  <c r="BC2390" i="9"/>
  <c r="AX2390" i="9"/>
  <c r="M2389" i="17" s="1"/>
  <c r="BB2390" i="9"/>
  <c r="O2389" i="17" s="1"/>
  <c r="AW2390" i="9"/>
  <c r="BA2390" i="9"/>
  <c r="N2389" i="17" s="1"/>
  <c r="AV2390" i="9"/>
  <c r="AZ2390" i="9"/>
  <c r="AY2386" i="9"/>
  <c r="BC2386" i="9"/>
  <c r="AX2386" i="9"/>
  <c r="M2385" i="17" s="1"/>
  <c r="BB2386" i="9"/>
  <c r="O2385" i="17" s="1"/>
  <c r="AW2386" i="9"/>
  <c r="BA2386" i="9"/>
  <c r="N2385" i="17" s="1"/>
  <c r="AV2386" i="9"/>
  <c r="AZ2386" i="9"/>
  <c r="AY2382" i="9"/>
  <c r="AX2382" i="9"/>
  <c r="M2381" i="17" s="1"/>
  <c r="BB2382" i="9"/>
  <c r="O2381" i="17" s="1"/>
  <c r="AW2382" i="9"/>
  <c r="BA2382" i="9"/>
  <c r="N2381" i="17" s="1"/>
  <c r="BC2382" i="9"/>
  <c r="AZ2382" i="9"/>
  <c r="AV2382" i="9"/>
  <c r="AY2378" i="9"/>
  <c r="BC2378" i="9"/>
  <c r="AX2378" i="9"/>
  <c r="M2377" i="17" s="1"/>
  <c r="BB2378" i="9"/>
  <c r="O2377" i="17" s="1"/>
  <c r="AW2378" i="9"/>
  <c r="BA2378" i="9"/>
  <c r="N2377" i="17" s="1"/>
  <c r="AZ2378" i="9"/>
  <c r="AV2378" i="9"/>
  <c r="AY2374" i="9"/>
  <c r="BC2374" i="9"/>
  <c r="AX2374" i="9"/>
  <c r="M2373" i="17" s="1"/>
  <c r="BB2374" i="9"/>
  <c r="O2373" i="17" s="1"/>
  <c r="AW2374" i="9"/>
  <c r="BA2374" i="9"/>
  <c r="N2373" i="17" s="1"/>
  <c r="AZ2374" i="9"/>
  <c r="AV2374" i="9"/>
  <c r="AY2370" i="9"/>
  <c r="BC2370" i="9"/>
  <c r="AX2370" i="9"/>
  <c r="M2369" i="17" s="1"/>
  <c r="BB2370" i="9"/>
  <c r="O2369" i="17" s="1"/>
  <c r="AW2370" i="9"/>
  <c r="BA2370" i="9"/>
  <c r="N2369" i="17" s="1"/>
  <c r="AV2370" i="9"/>
  <c r="AZ2370" i="9"/>
  <c r="AY2366" i="9"/>
  <c r="BC2366" i="9"/>
  <c r="AX2366" i="9"/>
  <c r="M2365" i="17" s="1"/>
  <c r="BB2366" i="9"/>
  <c r="O2365" i="17" s="1"/>
  <c r="AW2366" i="9"/>
  <c r="BA2366" i="9"/>
  <c r="N2365" i="17" s="1"/>
  <c r="AV2366" i="9"/>
  <c r="AZ2366" i="9"/>
  <c r="AY2362" i="9"/>
  <c r="BC2362" i="9"/>
  <c r="AX2362" i="9"/>
  <c r="M2361" i="17" s="1"/>
  <c r="BB2362" i="9"/>
  <c r="O2361" i="17" s="1"/>
  <c r="AW2362" i="9"/>
  <c r="BA2362" i="9"/>
  <c r="N2361" i="17" s="1"/>
  <c r="AV2362" i="9"/>
  <c r="AZ2362" i="9"/>
  <c r="AY2358" i="9"/>
  <c r="BC2358" i="9"/>
  <c r="AX2358" i="9"/>
  <c r="M2357" i="17" s="1"/>
  <c r="BB2358" i="9"/>
  <c r="O2357" i="17" s="1"/>
  <c r="AW2358" i="9"/>
  <c r="BA2358" i="9"/>
  <c r="N2357" i="17" s="1"/>
  <c r="AV2358" i="9"/>
  <c r="AZ2358" i="9"/>
  <c r="AY2354" i="9"/>
  <c r="BC2354" i="9"/>
  <c r="AX2354" i="9"/>
  <c r="M2353" i="17" s="1"/>
  <c r="BB2354" i="9"/>
  <c r="O2353" i="17" s="1"/>
  <c r="AW2354" i="9"/>
  <c r="BA2354" i="9"/>
  <c r="N2353" i="17" s="1"/>
  <c r="AV2354" i="9"/>
  <c r="AZ2354" i="9"/>
  <c r="AY2350" i="9"/>
  <c r="BC2350" i="9"/>
  <c r="AX2350" i="9"/>
  <c r="M2349" i="17" s="1"/>
  <c r="BB2350" i="9"/>
  <c r="O2349" i="17" s="1"/>
  <c r="AW2350" i="9"/>
  <c r="BA2350" i="9"/>
  <c r="N2349" i="17" s="1"/>
  <c r="AV2350" i="9"/>
  <c r="AZ2350" i="9"/>
  <c r="AY2346" i="9"/>
  <c r="BC2346" i="9"/>
  <c r="AX2346" i="9"/>
  <c r="M2345" i="17" s="1"/>
  <c r="BB2346" i="9"/>
  <c r="O2345" i="17" s="1"/>
  <c r="AW2346" i="9"/>
  <c r="BA2346" i="9"/>
  <c r="N2345" i="17" s="1"/>
  <c r="AV2346" i="9"/>
  <c r="AZ2346" i="9"/>
  <c r="AY2342" i="9"/>
  <c r="BC2342" i="9"/>
  <c r="AX2342" i="9"/>
  <c r="M2341" i="17" s="1"/>
  <c r="BB2342" i="9"/>
  <c r="O2341" i="17" s="1"/>
  <c r="AW2342" i="9"/>
  <c r="BA2342" i="9"/>
  <c r="N2341" i="17" s="1"/>
  <c r="AV2342" i="9"/>
  <c r="AZ2342" i="9"/>
  <c r="AY2338" i="9"/>
  <c r="BC2338" i="9"/>
  <c r="AX2338" i="9"/>
  <c r="M2337" i="17" s="1"/>
  <c r="BB2338" i="9"/>
  <c r="O2337" i="17" s="1"/>
  <c r="AW2338" i="9"/>
  <c r="BA2338" i="9"/>
  <c r="N2337" i="17" s="1"/>
  <c r="AV2338" i="9"/>
  <c r="AZ2338" i="9"/>
  <c r="AY2334" i="9"/>
  <c r="BC2334" i="9"/>
  <c r="AX2334" i="9"/>
  <c r="M2333" i="17" s="1"/>
  <c r="BB2334" i="9"/>
  <c r="O2333" i="17" s="1"/>
  <c r="AW2334" i="9"/>
  <c r="BA2334" i="9"/>
  <c r="N2333" i="17" s="1"/>
  <c r="AV2334" i="9"/>
  <c r="AZ2334" i="9"/>
  <c r="AY2330" i="9"/>
  <c r="BC2330" i="9"/>
  <c r="AX2330" i="9"/>
  <c r="M2329" i="17" s="1"/>
  <c r="BB2330" i="9"/>
  <c r="O2329" i="17" s="1"/>
  <c r="AW2330" i="9"/>
  <c r="BA2330" i="9"/>
  <c r="N2329" i="17" s="1"/>
  <c r="AV2330" i="9"/>
  <c r="AZ2330" i="9"/>
  <c r="AY2326" i="9"/>
  <c r="BC2326" i="9"/>
  <c r="AX2326" i="9"/>
  <c r="M2325" i="17" s="1"/>
  <c r="BB2326" i="9"/>
  <c r="O2325" i="17" s="1"/>
  <c r="AW2326" i="9"/>
  <c r="BA2326" i="9"/>
  <c r="N2325" i="17" s="1"/>
  <c r="AV2326" i="9"/>
  <c r="AZ2326" i="9"/>
  <c r="AY2322" i="9"/>
  <c r="BC2322" i="9"/>
  <c r="AX2322" i="9"/>
  <c r="M2321" i="17" s="1"/>
  <c r="BB2322" i="9"/>
  <c r="O2321" i="17" s="1"/>
  <c r="AW2322" i="9"/>
  <c r="BA2322" i="9"/>
  <c r="N2321" i="17" s="1"/>
  <c r="AV2322" i="9"/>
  <c r="AZ2322" i="9"/>
  <c r="AY2318" i="9"/>
  <c r="BC2318" i="9"/>
  <c r="AX2318" i="9"/>
  <c r="M2317" i="17" s="1"/>
  <c r="BB2318" i="9"/>
  <c r="O2317" i="17" s="1"/>
  <c r="AW2318" i="9"/>
  <c r="BA2318" i="9"/>
  <c r="N2317" i="17" s="1"/>
  <c r="AV2318" i="9"/>
  <c r="AZ2318" i="9"/>
  <c r="AY2314" i="9"/>
  <c r="BC2314" i="9"/>
  <c r="AX2314" i="9"/>
  <c r="M2313" i="17" s="1"/>
  <c r="BB2314" i="9"/>
  <c r="O2313" i="17" s="1"/>
  <c r="AW2314" i="9"/>
  <c r="BA2314" i="9"/>
  <c r="N2313" i="17" s="1"/>
  <c r="AV2314" i="9"/>
  <c r="AZ2314" i="9"/>
  <c r="AY2310" i="9"/>
  <c r="BC2310" i="9"/>
  <c r="AX2310" i="9"/>
  <c r="M2309" i="17" s="1"/>
  <c r="BB2310" i="9"/>
  <c r="O2309" i="17" s="1"/>
  <c r="AW2310" i="9"/>
  <c r="BA2310" i="9"/>
  <c r="N2309" i="17" s="1"/>
  <c r="AV2310" i="9"/>
  <c r="AZ2310" i="9"/>
  <c r="AY2306" i="9"/>
  <c r="BC2306" i="9"/>
  <c r="AX2306" i="9"/>
  <c r="M2305" i="17" s="1"/>
  <c r="BB2306" i="9"/>
  <c r="O2305" i="17" s="1"/>
  <c r="AW2306" i="9"/>
  <c r="BA2306" i="9"/>
  <c r="N2305" i="17" s="1"/>
  <c r="AV2306" i="9"/>
  <c r="AZ2306" i="9"/>
  <c r="AY2302" i="9"/>
  <c r="BC2302" i="9"/>
  <c r="AX2302" i="9"/>
  <c r="M2301" i="17" s="1"/>
  <c r="BB2302" i="9"/>
  <c r="O2301" i="17" s="1"/>
  <c r="AW2302" i="9"/>
  <c r="BA2302" i="9"/>
  <c r="N2301" i="17" s="1"/>
  <c r="AV2302" i="9"/>
  <c r="AZ2302" i="9"/>
  <c r="AY2297" i="9"/>
  <c r="BC2297" i="9"/>
  <c r="AX2297" i="9"/>
  <c r="M2296" i="17" s="1"/>
  <c r="BB2297" i="9"/>
  <c r="O2296" i="17" s="1"/>
  <c r="AW2297" i="9"/>
  <c r="BA2297" i="9"/>
  <c r="N2296" i="17" s="1"/>
  <c r="AV2297" i="9"/>
  <c r="AZ2297" i="9"/>
  <c r="AY2293" i="9"/>
  <c r="BC2293" i="9"/>
  <c r="AX2293" i="9"/>
  <c r="M2292" i="17" s="1"/>
  <c r="BB2293" i="9"/>
  <c r="O2292" i="17" s="1"/>
  <c r="AW2293" i="9"/>
  <c r="BA2293" i="9"/>
  <c r="N2292" i="17" s="1"/>
  <c r="AV2293" i="9"/>
  <c r="AZ2293" i="9"/>
  <c r="AY2289" i="9"/>
  <c r="BC2289" i="9"/>
  <c r="AX2289" i="9"/>
  <c r="M2288" i="17" s="1"/>
  <c r="BB2289" i="9"/>
  <c r="O2288" i="17" s="1"/>
  <c r="AW2289" i="9"/>
  <c r="BA2289" i="9"/>
  <c r="N2288" i="17" s="1"/>
  <c r="AV2289" i="9"/>
  <c r="AZ2289" i="9"/>
  <c r="AY2285" i="9"/>
  <c r="BC2285" i="9"/>
  <c r="AX2285" i="9"/>
  <c r="M2284" i="17" s="1"/>
  <c r="BB2285" i="9"/>
  <c r="O2284" i="17" s="1"/>
  <c r="AW2285" i="9"/>
  <c r="BA2285" i="9"/>
  <c r="N2284" i="17" s="1"/>
  <c r="AV2285" i="9"/>
  <c r="AZ2285" i="9"/>
  <c r="AY2281" i="9"/>
  <c r="BC2281" i="9"/>
  <c r="AX2281" i="9"/>
  <c r="M2280" i="17" s="1"/>
  <c r="BB2281" i="9"/>
  <c r="O2280" i="17" s="1"/>
  <c r="AW2281" i="9"/>
  <c r="BA2281" i="9"/>
  <c r="N2280" i="17" s="1"/>
  <c r="AV2281" i="9"/>
  <c r="AZ2281" i="9"/>
  <c r="AY2277" i="9"/>
  <c r="BC2277" i="9"/>
  <c r="AX2277" i="9"/>
  <c r="M2276" i="17" s="1"/>
  <c r="BB2277" i="9"/>
  <c r="O2276" i="17" s="1"/>
  <c r="AW2277" i="9"/>
  <c r="BA2277" i="9"/>
  <c r="N2276" i="17" s="1"/>
  <c r="AV2277" i="9"/>
  <c r="AZ2277" i="9"/>
  <c r="AY2273" i="9"/>
  <c r="BC2273" i="9"/>
  <c r="AX2273" i="9"/>
  <c r="M2272" i="17" s="1"/>
  <c r="BB2273" i="9"/>
  <c r="O2272" i="17" s="1"/>
  <c r="AW2273" i="9"/>
  <c r="BA2273" i="9"/>
  <c r="N2272" i="17" s="1"/>
  <c r="AV2273" i="9"/>
  <c r="AZ2273" i="9"/>
  <c r="AY2269" i="9"/>
  <c r="BC2269" i="9"/>
  <c r="AX2269" i="9"/>
  <c r="M2268" i="17" s="1"/>
  <c r="BB2269" i="9"/>
  <c r="O2268" i="17" s="1"/>
  <c r="AW2269" i="9"/>
  <c r="BA2269" i="9"/>
  <c r="N2268" i="17" s="1"/>
  <c r="AV2269" i="9"/>
  <c r="AZ2269" i="9"/>
  <c r="AY2265" i="9"/>
  <c r="BC2265" i="9"/>
  <c r="AX2265" i="9"/>
  <c r="M2264" i="17" s="1"/>
  <c r="BB2265" i="9"/>
  <c r="O2264" i="17" s="1"/>
  <c r="AW2265" i="9"/>
  <c r="BA2265" i="9"/>
  <c r="N2264" i="17" s="1"/>
  <c r="AV2265" i="9"/>
  <c r="AZ2265" i="9"/>
  <c r="AY2261" i="9"/>
  <c r="BC2261" i="9"/>
  <c r="AX2261" i="9"/>
  <c r="M2260" i="17" s="1"/>
  <c r="BB2261" i="9"/>
  <c r="O2260" i="17" s="1"/>
  <c r="AW2261" i="9"/>
  <c r="BA2261" i="9"/>
  <c r="N2260" i="17" s="1"/>
  <c r="AV2261" i="9"/>
  <c r="AZ2261" i="9"/>
  <c r="AY2257" i="9"/>
  <c r="BC2257" i="9"/>
  <c r="AX2257" i="9"/>
  <c r="M2256" i="17" s="1"/>
  <c r="BB2257" i="9"/>
  <c r="O2256" i="17" s="1"/>
  <c r="AW2257" i="9"/>
  <c r="BA2257" i="9"/>
  <c r="N2256" i="17" s="1"/>
  <c r="AV2257" i="9"/>
  <c r="AZ2257" i="9"/>
  <c r="AY2253" i="9"/>
  <c r="BC2253" i="9"/>
  <c r="AX2253" i="9"/>
  <c r="M2252" i="17" s="1"/>
  <c r="BB2253" i="9"/>
  <c r="O2252" i="17" s="1"/>
  <c r="AW2253" i="9"/>
  <c r="BA2253" i="9"/>
  <c r="N2252" i="17" s="1"/>
  <c r="AV2253" i="9"/>
  <c r="AZ2253" i="9"/>
  <c r="AY2249" i="9"/>
  <c r="BC2249" i="9"/>
  <c r="AX2249" i="9"/>
  <c r="M2248" i="17" s="1"/>
  <c r="BB2249" i="9"/>
  <c r="O2248" i="17" s="1"/>
  <c r="AW2249" i="9"/>
  <c r="BA2249" i="9"/>
  <c r="N2248" i="17" s="1"/>
  <c r="AV2249" i="9"/>
  <c r="AZ2249" i="9"/>
  <c r="AY2245" i="9"/>
  <c r="BC2245" i="9"/>
  <c r="AX2245" i="9"/>
  <c r="M2244" i="17" s="1"/>
  <c r="BB2245" i="9"/>
  <c r="O2244" i="17" s="1"/>
  <c r="AW2245" i="9"/>
  <c r="BA2245" i="9"/>
  <c r="N2244" i="17" s="1"/>
  <c r="AV2245" i="9"/>
  <c r="AZ2245" i="9"/>
  <c r="AY2241" i="9"/>
  <c r="BC2241" i="9"/>
  <c r="AX2241" i="9"/>
  <c r="M2240" i="17" s="1"/>
  <c r="BB2241" i="9"/>
  <c r="O2240" i="17" s="1"/>
  <c r="AW2241" i="9"/>
  <c r="BA2241" i="9"/>
  <c r="N2240" i="17" s="1"/>
  <c r="AV2241" i="9"/>
  <c r="AZ2241" i="9"/>
  <c r="AY2237" i="9"/>
  <c r="BC2237" i="9"/>
  <c r="AX2237" i="9"/>
  <c r="M2236" i="17" s="1"/>
  <c r="BB2237" i="9"/>
  <c r="O2236" i="17" s="1"/>
  <c r="AW2237" i="9"/>
  <c r="BA2237" i="9"/>
  <c r="N2236" i="17" s="1"/>
  <c r="AV2237" i="9"/>
  <c r="AZ2237" i="9"/>
  <c r="AY2233" i="9"/>
  <c r="BC2233" i="9"/>
  <c r="AX2233" i="9"/>
  <c r="M2232" i="17" s="1"/>
  <c r="BB2233" i="9"/>
  <c r="O2232" i="17" s="1"/>
  <c r="AW2233" i="9"/>
  <c r="BA2233" i="9"/>
  <c r="N2232" i="17" s="1"/>
  <c r="AV2233" i="9"/>
  <c r="AZ2233" i="9"/>
  <c r="AY2229" i="9"/>
  <c r="BC2229" i="9"/>
  <c r="AX2229" i="9"/>
  <c r="M2228" i="17" s="1"/>
  <c r="BB2229" i="9"/>
  <c r="O2228" i="17" s="1"/>
  <c r="AW2229" i="9"/>
  <c r="BA2229" i="9"/>
  <c r="N2228" i="17" s="1"/>
  <c r="AV2229" i="9"/>
  <c r="AZ2229" i="9"/>
  <c r="AY2225" i="9"/>
  <c r="BC2225" i="9"/>
  <c r="AX2225" i="9"/>
  <c r="M2224" i="17" s="1"/>
  <c r="BB2225" i="9"/>
  <c r="O2224" i="17" s="1"/>
  <c r="AW2225" i="9"/>
  <c r="BA2225" i="9"/>
  <c r="N2224" i="17" s="1"/>
  <c r="AV2225" i="9"/>
  <c r="AZ2225" i="9"/>
  <c r="AY2221" i="9"/>
  <c r="BC2221" i="9"/>
  <c r="AX2221" i="9"/>
  <c r="M2220" i="17" s="1"/>
  <c r="BB2221" i="9"/>
  <c r="O2220" i="17" s="1"/>
  <c r="AW2221" i="9"/>
  <c r="BA2221" i="9"/>
  <c r="N2220" i="17" s="1"/>
  <c r="AV2221" i="9"/>
  <c r="AZ2221" i="9"/>
  <c r="AY2217" i="9"/>
  <c r="BC2217" i="9"/>
  <c r="AX2217" i="9"/>
  <c r="M2216" i="17" s="1"/>
  <c r="BB2217" i="9"/>
  <c r="O2216" i="17" s="1"/>
  <c r="AW2217" i="9"/>
  <c r="BA2217" i="9"/>
  <c r="N2216" i="17" s="1"/>
  <c r="AV2217" i="9"/>
  <c r="AZ2217" i="9"/>
  <c r="AY2213" i="9"/>
  <c r="BC2213" i="9"/>
  <c r="AX2213" i="9"/>
  <c r="M2212" i="17" s="1"/>
  <c r="BB2213" i="9"/>
  <c r="O2212" i="17" s="1"/>
  <c r="AW2213" i="9"/>
  <c r="BA2213" i="9"/>
  <c r="N2212" i="17" s="1"/>
  <c r="AV2213" i="9"/>
  <c r="AZ2213" i="9"/>
  <c r="AY2209" i="9"/>
  <c r="BC2209" i="9"/>
  <c r="AX2209" i="9"/>
  <c r="M2208" i="17" s="1"/>
  <c r="BB2209" i="9"/>
  <c r="O2208" i="17" s="1"/>
  <c r="AW2209" i="9"/>
  <c r="BA2209" i="9"/>
  <c r="N2208" i="17" s="1"/>
  <c r="AV2209" i="9"/>
  <c r="AZ2209" i="9"/>
  <c r="AY2205" i="9"/>
  <c r="BC2205" i="9"/>
  <c r="AX2205" i="9"/>
  <c r="M2204" i="17" s="1"/>
  <c r="BB2205" i="9"/>
  <c r="O2204" i="17" s="1"/>
  <c r="AW2205" i="9"/>
  <c r="BA2205" i="9"/>
  <c r="N2204" i="17" s="1"/>
  <c r="AV2205" i="9"/>
  <c r="AZ2205" i="9"/>
  <c r="AY2201" i="9"/>
  <c r="BC2201" i="9"/>
  <c r="AX2201" i="9"/>
  <c r="M2200" i="17" s="1"/>
  <c r="BB2201" i="9"/>
  <c r="O2200" i="17" s="1"/>
  <c r="AW2201" i="9"/>
  <c r="BA2201" i="9"/>
  <c r="N2200" i="17" s="1"/>
  <c r="AV2201" i="9"/>
  <c r="AZ2201" i="9"/>
  <c r="AY2196" i="9"/>
  <c r="BC2196" i="9"/>
  <c r="AX2196" i="9"/>
  <c r="M2195" i="17" s="1"/>
  <c r="BB2196" i="9"/>
  <c r="O2195" i="17" s="1"/>
  <c r="AW2196" i="9"/>
  <c r="BA2196" i="9"/>
  <c r="N2195" i="17" s="1"/>
  <c r="AV2196" i="9"/>
  <c r="AZ2196" i="9"/>
  <c r="AY2192" i="9"/>
  <c r="BC2192" i="9"/>
  <c r="AX2192" i="9"/>
  <c r="M2191" i="17" s="1"/>
  <c r="BB2192" i="9"/>
  <c r="O2191" i="17" s="1"/>
  <c r="AW2192" i="9"/>
  <c r="BA2192" i="9"/>
  <c r="N2191" i="17" s="1"/>
  <c r="AV2192" i="9"/>
  <c r="AZ2192" i="9"/>
  <c r="AY2188" i="9"/>
  <c r="BC2188" i="9"/>
  <c r="AX2188" i="9"/>
  <c r="M2187" i="17" s="1"/>
  <c r="BB2188" i="9"/>
  <c r="O2187" i="17" s="1"/>
  <c r="AW2188" i="9"/>
  <c r="BA2188" i="9"/>
  <c r="N2187" i="17" s="1"/>
  <c r="AV2188" i="9"/>
  <c r="AZ2188" i="9"/>
  <c r="AY2184" i="9"/>
  <c r="BC2184" i="9"/>
  <c r="AX2184" i="9"/>
  <c r="M2183" i="17" s="1"/>
  <c r="BB2184" i="9"/>
  <c r="O2183" i="17" s="1"/>
  <c r="AW2184" i="9"/>
  <c r="BA2184" i="9"/>
  <c r="N2183" i="17" s="1"/>
  <c r="AV2184" i="9"/>
  <c r="AZ2184" i="9"/>
  <c r="AY2180" i="9"/>
  <c r="BC2180" i="9"/>
  <c r="AX2180" i="9"/>
  <c r="M2179" i="17" s="1"/>
  <c r="BB2180" i="9"/>
  <c r="O2179" i="17" s="1"/>
  <c r="AW2180" i="9"/>
  <c r="BA2180" i="9"/>
  <c r="N2179" i="17" s="1"/>
  <c r="AV2180" i="9"/>
  <c r="AZ2180" i="9"/>
  <c r="AY2176" i="9"/>
  <c r="BC2176" i="9"/>
  <c r="AX2176" i="9"/>
  <c r="M2175" i="17" s="1"/>
  <c r="BB2176" i="9"/>
  <c r="O2175" i="17" s="1"/>
  <c r="AW2176" i="9"/>
  <c r="BA2176" i="9"/>
  <c r="N2175" i="17" s="1"/>
  <c r="AV2176" i="9"/>
  <c r="AZ2176" i="9"/>
  <c r="AY2172" i="9"/>
  <c r="BC2172" i="9"/>
  <c r="AX2172" i="9"/>
  <c r="M2171" i="17" s="1"/>
  <c r="BB2172" i="9"/>
  <c r="O2171" i="17" s="1"/>
  <c r="AW2172" i="9"/>
  <c r="BA2172" i="9"/>
  <c r="N2171" i="17" s="1"/>
  <c r="AV2172" i="9"/>
  <c r="AZ2172" i="9"/>
  <c r="AY2168" i="9"/>
  <c r="BC2168" i="9"/>
  <c r="AX2168" i="9"/>
  <c r="M2167" i="17" s="1"/>
  <c r="BB2168" i="9"/>
  <c r="O2167" i="17" s="1"/>
  <c r="AW2168" i="9"/>
  <c r="BA2168" i="9"/>
  <c r="N2167" i="17" s="1"/>
  <c r="AV2168" i="9"/>
  <c r="AZ2168" i="9"/>
  <c r="AY2164" i="9"/>
  <c r="BC2164" i="9"/>
  <c r="AX2164" i="9"/>
  <c r="M2163" i="17" s="1"/>
  <c r="BB2164" i="9"/>
  <c r="O2163" i="17" s="1"/>
  <c r="AW2164" i="9"/>
  <c r="BA2164" i="9"/>
  <c r="N2163" i="17" s="1"/>
  <c r="AV2164" i="9"/>
  <c r="AZ2164" i="9"/>
  <c r="AY2160" i="9"/>
  <c r="BC2160" i="9"/>
  <c r="AX2160" i="9"/>
  <c r="M2159" i="17" s="1"/>
  <c r="BB2160" i="9"/>
  <c r="O2159" i="17" s="1"/>
  <c r="AW2160" i="9"/>
  <c r="BA2160" i="9"/>
  <c r="N2159" i="17" s="1"/>
  <c r="AV2160" i="9"/>
  <c r="AZ2160" i="9"/>
  <c r="AY2156" i="9"/>
  <c r="BC2156" i="9"/>
  <c r="AX2156" i="9"/>
  <c r="M2155" i="17" s="1"/>
  <c r="BB2156" i="9"/>
  <c r="O2155" i="17" s="1"/>
  <c r="AW2156" i="9"/>
  <c r="BA2156" i="9"/>
  <c r="N2155" i="17" s="1"/>
  <c r="AV2156" i="9"/>
  <c r="AZ2156" i="9"/>
  <c r="AY2152" i="9"/>
  <c r="BC2152" i="9"/>
  <c r="AX2152" i="9"/>
  <c r="M2151" i="17" s="1"/>
  <c r="BB2152" i="9"/>
  <c r="O2151" i="17" s="1"/>
  <c r="AW2152" i="9"/>
  <c r="BA2152" i="9"/>
  <c r="N2151" i="17" s="1"/>
  <c r="AV2152" i="9"/>
  <c r="AZ2152" i="9"/>
  <c r="AY2148" i="9"/>
  <c r="BC2148" i="9"/>
  <c r="AX2148" i="9"/>
  <c r="M2147" i="17" s="1"/>
  <c r="BB2148" i="9"/>
  <c r="O2147" i="17" s="1"/>
  <c r="AW2148" i="9"/>
  <c r="BA2148" i="9"/>
  <c r="N2147" i="17" s="1"/>
  <c r="AV2148" i="9"/>
  <c r="AZ2148" i="9"/>
  <c r="AY2144" i="9"/>
  <c r="BC2144" i="9"/>
  <c r="AX2144" i="9"/>
  <c r="M2143" i="17" s="1"/>
  <c r="BB2144" i="9"/>
  <c r="O2143" i="17" s="1"/>
  <c r="AW2144" i="9"/>
  <c r="BA2144" i="9"/>
  <c r="N2143" i="17" s="1"/>
  <c r="AV2144" i="9"/>
  <c r="AZ2144" i="9"/>
  <c r="AY2140" i="9"/>
  <c r="BC2140" i="9"/>
  <c r="AX2140" i="9"/>
  <c r="M2139" i="17" s="1"/>
  <c r="BB2140" i="9"/>
  <c r="O2139" i="17" s="1"/>
  <c r="AW2140" i="9"/>
  <c r="BA2140" i="9"/>
  <c r="N2139" i="17" s="1"/>
  <c r="AV2140" i="9"/>
  <c r="AZ2140" i="9"/>
  <c r="AY2136" i="9"/>
  <c r="BC2136" i="9"/>
  <c r="AX2136" i="9"/>
  <c r="M2135" i="17" s="1"/>
  <c r="BB2136" i="9"/>
  <c r="O2135" i="17" s="1"/>
  <c r="AW2136" i="9"/>
  <c r="BA2136" i="9"/>
  <c r="N2135" i="17" s="1"/>
  <c r="AV2136" i="9"/>
  <c r="AZ2136" i="9"/>
  <c r="AY2132" i="9"/>
  <c r="BC2132" i="9"/>
  <c r="AX2132" i="9"/>
  <c r="M2131" i="17" s="1"/>
  <c r="BB2132" i="9"/>
  <c r="O2131" i="17" s="1"/>
  <c r="AW2132" i="9"/>
  <c r="BA2132" i="9"/>
  <c r="N2131" i="17" s="1"/>
  <c r="AV2132" i="9"/>
  <c r="AZ2132" i="9"/>
  <c r="AY2128" i="9"/>
  <c r="BC2128" i="9"/>
  <c r="AX2128" i="9"/>
  <c r="M2127" i="17" s="1"/>
  <c r="BB2128" i="9"/>
  <c r="O2127" i="17" s="1"/>
  <c r="AW2128" i="9"/>
  <c r="BA2128" i="9"/>
  <c r="N2127" i="17" s="1"/>
  <c r="AV2128" i="9"/>
  <c r="AZ2128" i="9"/>
  <c r="AY2124" i="9"/>
  <c r="BC2124" i="9"/>
  <c r="AX2124" i="9"/>
  <c r="M2123" i="17" s="1"/>
  <c r="BB2124" i="9"/>
  <c r="O2123" i="17" s="1"/>
  <c r="AW2124" i="9"/>
  <c r="BA2124" i="9"/>
  <c r="N2123" i="17" s="1"/>
  <c r="AV2124" i="9"/>
  <c r="AZ2124" i="9"/>
  <c r="AY2120" i="9"/>
  <c r="BC2120" i="9"/>
  <c r="AX2120" i="9"/>
  <c r="M2119" i="17" s="1"/>
  <c r="BB2120" i="9"/>
  <c r="O2119" i="17" s="1"/>
  <c r="AW2120" i="9"/>
  <c r="BA2120" i="9"/>
  <c r="N2119" i="17" s="1"/>
  <c r="AV2120" i="9"/>
  <c r="AZ2120" i="9"/>
  <c r="AY2116" i="9"/>
  <c r="BC2116" i="9"/>
  <c r="AX2116" i="9"/>
  <c r="M2115" i="17" s="1"/>
  <c r="BB2116" i="9"/>
  <c r="O2115" i="17" s="1"/>
  <c r="AW2116" i="9"/>
  <c r="BA2116" i="9"/>
  <c r="N2115" i="17" s="1"/>
  <c r="AV2116" i="9"/>
  <c r="AZ2116" i="9"/>
  <c r="AY2112" i="9"/>
  <c r="BC2112" i="9"/>
  <c r="AX2112" i="9"/>
  <c r="M2111" i="17" s="1"/>
  <c r="BB2112" i="9"/>
  <c r="O2111" i="17" s="1"/>
  <c r="AW2112" i="9"/>
  <c r="BA2112" i="9"/>
  <c r="N2111" i="17" s="1"/>
  <c r="AV2112" i="9"/>
  <c r="AZ2112" i="9"/>
  <c r="AY2108" i="9"/>
  <c r="BC2108" i="9"/>
  <c r="AX2108" i="9"/>
  <c r="M2107" i="17" s="1"/>
  <c r="BB2108" i="9"/>
  <c r="O2107" i="17" s="1"/>
  <c r="AW2108" i="9"/>
  <c r="BA2108" i="9"/>
  <c r="N2107" i="17" s="1"/>
  <c r="AV2108" i="9"/>
  <c r="AZ2108" i="9"/>
  <c r="AY2104" i="9"/>
  <c r="BC2104" i="9"/>
  <c r="AX2104" i="9"/>
  <c r="M2103" i="17" s="1"/>
  <c r="BB2104" i="9"/>
  <c r="O2103" i="17" s="1"/>
  <c r="AW2104" i="9"/>
  <c r="BA2104" i="9"/>
  <c r="N2103" i="17" s="1"/>
  <c r="AV2104" i="9"/>
  <c r="AZ2104" i="9"/>
  <c r="AY2100" i="9"/>
  <c r="BC2100" i="9"/>
  <c r="AX2100" i="9"/>
  <c r="M2099" i="17" s="1"/>
  <c r="BB2100" i="9"/>
  <c r="O2099" i="17" s="1"/>
  <c r="AW2100" i="9"/>
  <c r="BA2100" i="9"/>
  <c r="N2099" i="17" s="1"/>
  <c r="AV2100" i="9"/>
  <c r="AZ2100" i="9"/>
  <c r="AY2095" i="9"/>
  <c r="BC2095" i="9"/>
  <c r="AX2095" i="9"/>
  <c r="M2094" i="17" s="1"/>
  <c r="BB2095" i="9"/>
  <c r="O2094" i="17" s="1"/>
  <c r="AW2095" i="9"/>
  <c r="BA2095" i="9"/>
  <c r="N2094" i="17" s="1"/>
  <c r="AV2095" i="9"/>
  <c r="AZ2095" i="9"/>
  <c r="AY2091" i="9"/>
  <c r="BC2091" i="9"/>
  <c r="AX2091" i="9"/>
  <c r="M2090" i="17" s="1"/>
  <c r="BB2091" i="9"/>
  <c r="O2090" i="17" s="1"/>
  <c r="AW2091" i="9"/>
  <c r="BA2091" i="9"/>
  <c r="N2090" i="17" s="1"/>
  <c r="AV2091" i="9"/>
  <c r="AZ2091" i="9"/>
  <c r="AY2087" i="9"/>
  <c r="BC2087" i="9"/>
  <c r="AX2087" i="9"/>
  <c r="M2086" i="17" s="1"/>
  <c r="BB2087" i="9"/>
  <c r="O2086" i="17" s="1"/>
  <c r="AW2087" i="9"/>
  <c r="BA2087" i="9"/>
  <c r="N2086" i="17" s="1"/>
  <c r="AV2087" i="9"/>
  <c r="AZ2087" i="9"/>
  <c r="AY2083" i="9"/>
  <c r="BC2083" i="9"/>
  <c r="AX2083" i="9"/>
  <c r="M2082" i="17" s="1"/>
  <c r="BB2083" i="9"/>
  <c r="O2082" i="17" s="1"/>
  <c r="AW2083" i="9"/>
  <c r="BA2083" i="9"/>
  <c r="N2082" i="17" s="1"/>
  <c r="AV2083" i="9"/>
  <c r="AZ2083" i="9"/>
  <c r="AY2079" i="9"/>
  <c r="BC2079" i="9"/>
  <c r="AX2079" i="9"/>
  <c r="M2078" i="17" s="1"/>
  <c r="BB2079" i="9"/>
  <c r="O2078" i="17" s="1"/>
  <c r="AW2079" i="9"/>
  <c r="BA2079" i="9"/>
  <c r="N2078" i="17" s="1"/>
  <c r="AV2079" i="9"/>
  <c r="AZ2079" i="9"/>
  <c r="AY2075" i="9"/>
  <c r="BC2075" i="9"/>
  <c r="AX2075" i="9"/>
  <c r="M2074" i="17" s="1"/>
  <c r="BB2075" i="9"/>
  <c r="O2074" i="17" s="1"/>
  <c r="AW2075" i="9"/>
  <c r="BA2075" i="9"/>
  <c r="N2074" i="17" s="1"/>
  <c r="AV2075" i="9"/>
  <c r="AZ2075" i="9"/>
  <c r="AY2071" i="9"/>
  <c r="BC2071" i="9"/>
  <c r="AX2071" i="9"/>
  <c r="M2070" i="17" s="1"/>
  <c r="BB2071" i="9"/>
  <c r="O2070" i="17" s="1"/>
  <c r="AW2071" i="9"/>
  <c r="BA2071" i="9"/>
  <c r="N2070" i="17" s="1"/>
  <c r="AV2071" i="9"/>
  <c r="AZ2071" i="9"/>
  <c r="AY2067" i="9"/>
  <c r="BC2067" i="9"/>
  <c r="AX2067" i="9"/>
  <c r="M2066" i="17" s="1"/>
  <c r="BB2067" i="9"/>
  <c r="O2066" i="17" s="1"/>
  <c r="AW2067" i="9"/>
  <c r="BA2067" i="9"/>
  <c r="N2066" i="17" s="1"/>
  <c r="AV2067" i="9"/>
  <c r="AZ2067" i="9"/>
  <c r="AY2063" i="9"/>
  <c r="BC2063" i="9"/>
  <c r="AX2063" i="9"/>
  <c r="M2062" i="17" s="1"/>
  <c r="BB2063" i="9"/>
  <c r="O2062" i="17" s="1"/>
  <c r="AW2063" i="9"/>
  <c r="BA2063" i="9"/>
  <c r="N2062" i="17" s="1"/>
  <c r="AV2063" i="9"/>
  <c r="AZ2063" i="9"/>
  <c r="AY2059" i="9"/>
  <c r="BC2059" i="9"/>
  <c r="AX2059" i="9"/>
  <c r="M2058" i="17" s="1"/>
  <c r="BB2059" i="9"/>
  <c r="O2058" i="17" s="1"/>
  <c r="AW2059" i="9"/>
  <c r="BA2059" i="9"/>
  <c r="N2058" i="17" s="1"/>
  <c r="AV2059" i="9"/>
  <c r="AZ2059" i="9"/>
  <c r="AY2055" i="9"/>
  <c r="BC2055" i="9"/>
  <c r="AX2055" i="9"/>
  <c r="M2054" i="17" s="1"/>
  <c r="BB2055" i="9"/>
  <c r="O2054" i="17" s="1"/>
  <c r="AW2055" i="9"/>
  <c r="BA2055" i="9"/>
  <c r="N2054" i="17" s="1"/>
  <c r="AV2055" i="9"/>
  <c r="AZ2055" i="9"/>
  <c r="AY2051" i="9"/>
  <c r="BC2051" i="9"/>
  <c r="AX2051" i="9"/>
  <c r="M2050" i="17" s="1"/>
  <c r="BB2051" i="9"/>
  <c r="O2050" i="17" s="1"/>
  <c r="AW2051" i="9"/>
  <c r="BA2051" i="9"/>
  <c r="N2050" i="17" s="1"/>
  <c r="AV2051" i="9"/>
  <c r="AZ2051" i="9"/>
  <c r="AY2047" i="9"/>
  <c r="BC2047" i="9"/>
  <c r="AX2047" i="9"/>
  <c r="M2046" i="17" s="1"/>
  <c r="BB2047" i="9"/>
  <c r="O2046" i="17" s="1"/>
  <c r="AW2047" i="9"/>
  <c r="BA2047" i="9"/>
  <c r="N2046" i="17" s="1"/>
  <c r="AV2047" i="9"/>
  <c r="AZ2047" i="9"/>
  <c r="AY2043" i="9"/>
  <c r="BC2043" i="9"/>
  <c r="AX2043" i="9"/>
  <c r="M2042" i="17" s="1"/>
  <c r="BB2043" i="9"/>
  <c r="O2042" i="17" s="1"/>
  <c r="AW2043" i="9"/>
  <c r="BA2043" i="9"/>
  <c r="N2042" i="17" s="1"/>
  <c r="AV2043" i="9"/>
  <c r="AZ2043" i="9"/>
  <c r="AY2039" i="9"/>
  <c r="BC2039" i="9"/>
  <c r="AX2039" i="9"/>
  <c r="M2038" i="17" s="1"/>
  <c r="BB2039" i="9"/>
  <c r="O2038" i="17" s="1"/>
  <c r="AW2039" i="9"/>
  <c r="BA2039" i="9"/>
  <c r="N2038" i="17" s="1"/>
  <c r="AV2039" i="9"/>
  <c r="AZ2039" i="9"/>
  <c r="AY2035" i="9"/>
  <c r="BC2035" i="9"/>
  <c r="AX2035" i="9"/>
  <c r="M2034" i="17" s="1"/>
  <c r="BB2035" i="9"/>
  <c r="O2034" i="17" s="1"/>
  <c r="AW2035" i="9"/>
  <c r="BA2035" i="9"/>
  <c r="N2034" i="17" s="1"/>
  <c r="AV2035" i="9"/>
  <c r="AZ2035" i="9"/>
  <c r="AY2031" i="9"/>
  <c r="BC2031" i="9"/>
  <c r="AX2031" i="9"/>
  <c r="M2030" i="17" s="1"/>
  <c r="BB2031" i="9"/>
  <c r="O2030" i="17" s="1"/>
  <c r="AW2031" i="9"/>
  <c r="BA2031" i="9"/>
  <c r="N2030" i="17" s="1"/>
  <c r="AV2031" i="9"/>
  <c r="AZ2031" i="9"/>
  <c r="AY2027" i="9"/>
  <c r="BC2027" i="9"/>
  <c r="AX2027" i="9"/>
  <c r="M2026" i="17" s="1"/>
  <c r="BB2027" i="9"/>
  <c r="O2026" i="17" s="1"/>
  <c r="AW2027" i="9"/>
  <c r="BA2027" i="9"/>
  <c r="N2026" i="17" s="1"/>
  <c r="AV2027" i="9"/>
  <c r="AZ2027" i="9"/>
  <c r="AY2023" i="9"/>
  <c r="BC2023" i="9"/>
  <c r="AX2023" i="9"/>
  <c r="M2022" i="17" s="1"/>
  <c r="BB2023" i="9"/>
  <c r="O2022" i="17" s="1"/>
  <c r="AW2023" i="9"/>
  <c r="BA2023" i="9"/>
  <c r="N2022" i="17" s="1"/>
  <c r="AV2023" i="9"/>
  <c r="AZ2023" i="9"/>
  <c r="AY2019" i="9"/>
  <c r="BC2019" i="9"/>
  <c r="AX2019" i="9"/>
  <c r="M2018" i="17" s="1"/>
  <c r="BB2019" i="9"/>
  <c r="O2018" i="17" s="1"/>
  <c r="AW2019" i="9"/>
  <c r="BA2019" i="9"/>
  <c r="N2018" i="17" s="1"/>
  <c r="AV2019" i="9"/>
  <c r="AZ2019" i="9"/>
  <c r="AY2015" i="9"/>
  <c r="BC2015" i="9"/>
  <c r="AX2015" i="9"/>
  <c r="M2014" i="17" s="1"/>
  <c r="BB2015" i="9"/>
  <c r="O2014" i="17" s="1"/>
  <c r="AW2015" i="9"/>
  <c r="BA2015" i="9"/>
  <c r="N2014" i="17" s="1"/>
  <c r="AV2015" i="9"/>
  <c r="AZ2015" i="9"/>
  <c r="AY2011" i="9"/>
  <c r="BC2011" i="9"/>
  <c r="AX2011" i="9"/>
  <c r="M2010" i="17" s="1"/>
  <c r="BB2011" i="9"/>
  <c r="O2010" i="17" s="1"/>
  <c r="AW2011" i="9"/>
  <c r="BA2011" i="9"/>
  <c r="N2010" i="17" s="1"/>
  <c r="AV2011" i="9"/>
  <c r="AZ2011" i="9"/>
  <c r="AY2007" i="9"/>
  <c r="BC2007" i="9"/>
  <c r="AX2007" i="9"/>
  <c r="M2006" i="17" s="1"/>
  <c r="BB2007" i="9"/>
  <c r="O2006" i="17" s="1"/>
  <c r="AW2007" i="9"/>
  <c r="BA2007" i="9"/>
  <c r="N2006" i="17" s="1"/>
  <c r="AV2007" i="9"/>
  <c r="AZ2007" i="9"/>
  <c r="AY2003" i="9"/>
  <c r="BC2003" i="9"/>
  <c r="AX2003" i="9"/>
  <c r="M2002" i="17" s="1"/>
  <c r="BB2003" i="9"/>
  <c r="O2002" i="17" s="1"/>
  <c r="AW2003" i="9"/>
  <c r="BA2003" i="9"/>
  <c r="N2002" i="17" s="1"/>
  <c r="AV2003" i="9"/>
  <c r="AZ2003" i="9"/>
  <c r="AY1999" i="9"/>
  <c r="BC1999" i="9"/>
  <c r="AX1999" i="9"/>
  <c r="M1998" i="17" s="1"/>
  <c r="BB1999" i="9"/>
  <c r="O1998" i="17" s="1"/>
  <c r="AW1999" i="9"/>
  <c r="BA1999" i="9"/>
  <c r="N1998" i="17" s="1"/>
  <c r="AV1999" i="9"/>
  <c r="AZ1999" i="9"/>
  <c r="AY1994" i="9"/>
  <c r="BC1994" i="9"/>
  <c r="AX1994" i="9"/>
  <c r="M1993" i="17" s="1"/>
  <c r="BB1994" i="9"/>
  <c r="O1993" i="17" s="1"/>
  <c r="AW1994" i="9"/>
  <c r="BA1994" i="9"/>
  <c r="N1993" i="17" s="1"/>
  <c r="AV1994" i="9"/>
  <c r="AZ1994" i="9"/>
  <c r="AY1990" i="9"/>
  <c r="BC1990" i="9"/>
  <c r="AX1990" i="9"/>
  <c r="M1989" i="17" s="1"/>
  <c r="BB1990" i="9"/>
  <c r="O1989" i="17" s="1"/>
  <c r="AW1990" i="9"/>
  <c r="BA1990" i="9"/>
  <c r="N1989" i="17" s="1"/>
  <c r="AV1990" i="9"/>
  <c r="AZ1990" i="9"/>
  <c r="AY1976" i="9"/>
  <c r="BC1976" i="9"/>
  <c r="AX1976" i="9"/>
  <c r="M1975" i="17" s="1"/>
  <c r="BB1976" i="9"/>
  <c r="O1975" i="17" s="1"/>
  <c r="AW1976" i="9"/>
  <c r="BA1976" i="9"/>
  <c r="N1975" i="17" s="1"/>
  <c r="AV1976" i="9"/>
  <c r="AZ1976" i="9"/>
  <c r="AY1972" i="9"/>
  <c r="BC1972" i="9"/>
  <c r="AX1972" i="9"/>
  <c r="M1971" i="17" s="1"/>
  <c r="BB1972" i="9"/>
  <c r="O1971" i="17" s="1"/>
  <c r="AW1972" i="9"/>
  <c r="BA1972" i="9"/>
  <c r="N1971" i="17" s="1"/>
  <c r="AV1972" i="9"/>
  <c r="AZ1972" i="9"/>
  <c r="AY1968" i="9"/>
  <c r="BC1968" i="9"/>
  <c r="AX1968" i="9"/>
  <c r="M1967" i="17" s="1"/>
  <c r="BB1968" i="9"/>
  <c r="O1967" i="17" s="1"/>
  <c r="AW1968" i="9"/>
  <c r="BA1968" i="9"/>
  <c r="N1967" i="17" s="1"/>
  <c r="AV1968" i="9"/>
  <c r="AZ1968" i="9"/>
  <c r="AY1964" i="9"/>
  <c r="BC1964" i="9"/>
  <c r="AX1964" i="9"/>
  <c r="M1963" i="17" s="1"/>
  <c r="BB1964" i="9"/>
  <c r="O1963" i="17" s="1"/>
  <c r="AW1964" i="9"/>
  <c r="BA1964" i="9"/>
  <c r="N1963" i="17" s="1"/>
  <c r="AV1964" i="9"/>
  <c r="AZ1964" i="9"/>
  <c r="AY1960" i="9"/>
  <c r="BC1960" i="9"/>
  <c r="AX1960" i="9"/>
  <c r="M1959" i="17" s="1"/>
  <c r="BB1960" i="9"/>
  <c r="O1959" i="17" s="1"/>
  <c r="AW1960" i="9"/>
  <c r="BA1960" i="9"/>
  <c r="N1959" i="17" s="1"/>
  <c r="AV1960" i="9"/>
  <c r="AZ1960" i="9"/>
  <c r="AY1956" i="9"/>
  <c r="BC1956" i="9"/>
  <c r="AX1956" i="9"/>
  <c r="M1955" i="17" s="1"/>
  <c r="BB1956" i="9"/>
  <c r="O1955" i="17" s="1"/>
  <c r="AW1956" i="9"/>
  <c r="BA1956" i="9"/>
  <c r="N1955" i="17" s="1"/>
  <c r="AV1956" i="9"/>
  <c r="AZ1956" i="9"/>
  <c r="AY1952" i="9"/>
  <c r="BC1952" i="9"/>
  <c r="AX1952" i="9"/>
  <c r="M1951" i="17" s="1"/>
  <c r="BB1952" i="9"/>
  <c r="O1951" i="17" s="1"/>
  <c r="AW1952" i="9"/>
  <c r="BA1952" i="9"/>
  <c r="N1951" i="17" s="1"/>
  <c r="AV1952" i="9"/>
  <c r="AZ1952" i="9"/>
  <c r="AY1948" i="9"/>
  <c r="BC1948" i="9"/>
  <c r="AX1948" i="9"/>
  <c r="M1947" i="17" s="1"/>
  <c r="BB1948" i="9"/>
  <c r="O1947" i="17" s="1"/>
  <c r="AW1948" i="9"/>
  <c r="BA1948" i="9"/>
  <c r="N1947" i="17" s="1"/>
  <c r="AV1948" i="9"/>
  <c r="AZ1948" i="9"/>
  <c r="AY1944" i="9"/>
  <c r="BC1944" i="9"/>
  <c r="AX1944" i="9"/>
  <c r="M1943" i="17" s="1"/>
  <c r="BB1944" i="9"/>
  <c r="O1943" i="17" s="1"/>
  <c r="AW1944" i="9"/>
  <c r="BA1944" i="9"/>
  <c r="N1943" i="17" s="1"/>
  <c r="AV1944" i="9"/>
  <c r="AZ1944" i="9"/>
  <c r="AY1940" i="9"/>
  <c r="BC1940" i="9"/>
  <c r="AX1940" i="9"/>
  <c r="M1939" i="17" s="1"/>
  <c r="BB1940" i="9"/>
  <c r="O1939" i="17" s="1"/>
  <c r="AW1940" i="9"/>
  <c r="BA1940" i="9"/>
  <c r="N1939" i="17" s="1"/>
  <c r="AV1940" i="9"/>
  <c r="AZ1940" i="9"/>
  <c r="AY1936" i="9"/>
  <c r="BC1936" i="9"/>
  <c r="AX1936" i="9"/>
  <c r="M1935" i="17" s="1"/>
  <c r="BB1936" i="9"/>
  <c r="O1935" i="17" s="1"/>
  <c r="AW1936" i="9"/>
  <c r="BA1936" i="9"/>
  <c r="N1935" i="17" s="1"/>
  <c r="AV1936" i="9"/>
  <c r="AZ1936" i="9"/>
  <c r="AY1932" i="9"/>
  <c r="BC1932" i="9"/>
  <c r="AX1932" i="9"/>
  <c r="M1931" i="17" s="1"/>
  <c r="BB1932" i="9"/>
  <c r="O1931" i="17" s="1"/>
  <c r="AW1932" i="9"/>
  <c r="BA1932" i="9"/>
  <c r="N1931" i="17" s="1"/>
  <c r="AV1932" i="9"/>
  <c r="AZ1932" i="9"/>
  <c r="AY1928" i="9"/>
  <c r="BC1928" i="9"/>
  <c r="AX1928" i="9"/>
  <c r="M1927" i="17" s="1"/>
  <c r="BB1928" i="9"/>
  <c r="O1927" i="17" s="1"/>
  <c r="AW1928" i="9"/>
  <c r="BA1928" i="9"/>
  <c r="N1927" i="17" s="1"/>
  <c r="AV1928" i="9"/>
  <c r="AZ1928" i="9"/>
  <c r="AY1924" i="9"/>
  <c r="BC1924" i="9"/>
  <c r="AX1924" i="9"/>
  <c r="M1923" i="17" s="1"/>
  <c r="BB1924" i="9"/>
  <c r="O1923" i="17" s="1"/>
  <c r="AW1924" i="9"/>
  <c r="BA1924" i="9"/>
  <c r="N1923" i="17" s="1"/>
  <c r="AV1924" i="9"/>
  <c r="AZ1924" i="9"/>
  <c r="AY1920" i="9"/>
  <c r="BC1920" i="9"/>
  <c r="AX1920" i="9"/>
  <c r="M1919" i="17" s="1"/>
  <c r="BB1920" i="9"/>
  <c r="O1919" i="17" s="1"/>
  <c r="AW1920" i="9"/>
  <c r="BA1920" i="9"/>
  <c r="N1919" i="17" s="1"/>
  <c r="AV1920" i="9"/>
  <c r="AZ1920" i="9"/>
  <c r="AY1916" i="9"/>
  <c r="BC1916" i="9"/>
  <c r="AX1916" i="9"/>
  <c r="M1915" i="17" s="1"/>
  <c r="BB1916" i="9"/>
  <c r="O1915" i="17" s="1"/>
  <c r="AW1916" i="9"/>
  <c r="BA1916" i="9"/>
  <c r="N1915" i="17" s="1"/>
  <c r="AV1916" i="9"/>
  <c r="AZ1916" i="9"/>
  <c r="AY1912" i="9"/>
  <c r="BC1912" i="9"/>
  <c r="AX1912" i="9"/>
  <c r="M1911" i="17" s="1"/>
  <c r="BB1912" i="9"/>
  <c r="O1911" i="17" s="1"/>
  <c r="AW1912" i="9"/>
  <c r="BA1912" i="9"/>
  <c r="N1911" i="17" s="1"/>
  <c r="AV1912" i="9"/>
  <c r="AZ1912" i="9"/>
  <c r="AY1908" i="9"/>
  <c r="BC1908" i="9"/>
  <c r="AX1908" i="9"/>
  <c r="M1907" i="17" s="1"/>
  <c r="BB1908" i="9"/>
  <c r="O1907" i="17" s="1"/>
  <c r="AW1908" i="9"/>
  <c r="BA1908" i="9"/>
  <c r="N1907" i="17" s="1"/>
  <c r="AV1908" i="9"/>
  <c r="AZ1908" i="9"/>
  <c r="AY1904" i="9"/>
  <c r="BC1904" i="9"/>
  <c r="AX1904" i="9"/>
  <c r="M1903" i="17" s="1"/>
  <c r="BB1904" i="9"/>
  <c r="O1903" i="17" s="1"/>
  <c r="AW1904" i="9"/>
  <c r="BA1904" i="9"/>
  <c r="N1903" i="17" s="1"/>
  <c r="AV1904" i="9"/>
  <c r="AZ1904" i="9"/>
  <c r="AY1900" i="9"/>
  <c r="BC1900" i="9"/>
  <c r="AX1900" i="9"/>
  <c r="M1899" i="17" s="1"/>
  <c r="BB1900" i="9"/>
  <c r="O1899" i="17" s="1"/>
  <c r="AW1900" i="9"/>
  <c r="BA1900" i="9"/>
  <c r="N1899" i="17" s="1"/>
  <c r="AV1900" i="9"/>
  <c r="AZ1900" i="9"/>
  <c r="AY1895" i="9"/>
  <c r="BC1895" i="9"/>
  <c r="AX1895" i="9"/>
  <c r="M1894" i="17" s="1"/>
  <c r="BB1895" i="9"/>
  <c r="O1894" i="17" s="1"/>
  <c r="AW1895" i="9"/>
  <c r="BA1895" i="9"/>
  <c r="N1894" i="17" s="1"/>
  <c r="AV1895" i="9"/>
  <c r="AZ1895" i="9"/>
  <c r="AY1891" i="9"/>
  <c r="BC1891" i="9"/>
  <c r="AX1891" i="9"/>
  <c r="M1890" i="17" s="1"/>
  <c r="BB1891" i="9"/>
  <c r="O1890" i="17" s="1"/>
  <c r="AW1891" i="9"/>
  <c r="BA1891" i="9"/>
  <c r="N1890" i="17" s="1"/>
  <c r="AV1891" i="9"/>
  <c r="AZ1891" i="9"/>
  <c r="AY1887" i="9"/>
  <c r="BC1887" i="9"/>
  <c r="AX1887" i="9"/>
  <c r="M1886" i="17" s="1"/>
  <c r="BB1887" i="9"/>
  <c r="O1886" i="17" s="1"/>
  <c r="AW1887" i="9"/>
  <c r="BA1887" i="9"/>
  <c r="N1886" i="17" s="1"/>
  <c r="AV1887" i="9"/>
  <c r="AZ1887" i="9"/>
  <c r="AY1883" i="9"/>
  <c r="BC1883" i="9"/>
  <c r="AX1883" i="9"/>
  <c r="M1882" i="17" s="1"/>
  <c r="BB1883" i="9"/>
  <c r="O1882" i="17" s="1"/>
  <c r="AW1883" i="9"/>
  <c r="BA1883" i="9"/>
  <c r="N1882" i="17" s="1"/>
  <c r="AV1883" i="9"/>
  <c r="AZ1883" i="9"/>
  <c r="AY1879" i="9"/>
  <c r="BC1879" i="9"/>
  <c r="AX1879" i="9"/>
  <c r="M1878" i="17" s="1"/>
  <c r="BB1879" i="9"/>
  <c r="O1878" i="17" s="1"/>
  <c r="AW1879" i="9"/>
  <c r="BA1879" i="9"/>
  <c r="N1878" i="17" s="1"/>
  <c r="AV1879" i="9"/>
  <c r="AZ1879" i="9"/>
  <c r="AW1875" i="9"/>
  <c r="BA1875" i="9"/>
  <c r="N1874" i="17" s="1"/>
  <c r="AV1875" i="9"/>
  <c r="AZ1875" i="9"/>
  <c r="AY1875" i="9"/>
  <c r="BC1875" i="9"/>
  <c r="AX1875" i="9"/>
  <c r="M1874" i="17" s="1"/>
  <c r="BB1875" i="9"/>
  <c r="O1874" i="17" s="1"/>
  <c r="AW1871" i="9"/>
  <c r="BA1871" i="9"/>
  <c r="N1870" i="17" s="1"/>
  <c r="AV1871" i="9"/>
  <c r="AZ1871" i="9"/>
  <c r="AY1871" i="9"/>
  <c r="BC1871" i="9"/>
  <c r="AX1871" i="9"/>
  <c r="M1870" i="17" s="1"/>
  <c r="BB1871" i="9"/>
  <c r="O1870" i="17" s="1"/>
  <c r="AW1867" i="9"/>
  <c r="BA1867" i="9"/>
  <c r="N1866" i="17" s="1"/>
  <c r="AV1867" i="9"/>
  <c r="AZ1867" i="9"/>
  <c r="AY1867" i="9"/>
  <c r="BC1867" i="9"/>
  <c r="AX1867" i="9"/>
  <c r="M1866" i="17" s="1"/>
  <c r="BB1867" i="9"/>
  <c r="O1866" i="17" s="1"/>
  <c r="AW1863" i="9"/>
  <c r="BA1863" i="9"/>
  <c r="N1862" i="17" s="1"/>
  <c r="AV1863" i="9"/>
  <c r="AZ1863" i="9"/>
  <c r="AY1863" i="9"/>
  <c r="BC1863" i="9"/>
  <c r="AX1863" i="9"/>
  <c r="M1862" i="17" s="1"/>
  <c r="BB1863" i="9"/>
  <c r="O1862" i="17" s="1"/>
  <c r="AW1859" i="9"/>
  <c r="BA1859" i="9"/>
  <c r="N1858" i="17" s="1"/>
  <c r="AV1859" i="9"/>
  <c r="AZ1859" i="9"/>
  <c r="AY1859" i="9"/>
  <c r="BC1859" i="9"/>
  <c r="AX1859" i="9"/>
  <c r="M1858" i="17" s="1"/>
  <c r="BB1859" i="9"/>
  <c r="O1858" i="17" s="1"/>
  <c r="AX1855" i="9"/>
  <c r="M1854" i="17" s="1"/>
  <c r="AW1855" i="9"/>
  <c r="BA1855" i="9"/>
  <c r="N1854" i="17" s="1"/>
  <c r="AV1855" i="9"/>
  <c r="AZ1855" i="9"/>
  <c r="AY1855" i="9"/>
  <c r="BC1855" i="9"/>
  <c r="BB1855" i="9"/>
  <c r="O1854" i="17" s="1"/>
  <c r="AX1851" i="9"/>
  <c r="M1850" i="17" s="1"/>
  <c r="BB1851" i="9"/>
  <c r="O1850" i="17" s="1"/>
  <c r="AW1851" i="9"/>
  <c r="BA1851" i="9"/>
  <c r="N1850" i="17" s="1"/>
  <c r="AV1851" i="9"/>
  <c r="AZ1851" i="9"/>
  <c r="AY1851" i="9"/>
  <c r="BC1851" i="9"/>
  <c r="AX1847" i="9"/>
  <c r="M1846" i="17" s="1"/>
  <c r="BB1847" i="9"/>
  <c r="O1846" i="17" s="1"/>
  <c r="AW1847" i="9"/>
  <c r="BA1847" i="9"/>
  <c r="N1846" i="17" s="1"/>
  <c r="AV1847" i="9"/>
  <c r="AZ1847" i="9"/>
  <c r="AY1847" i="9"/>
  <c r="BC1847" i="9"/>
  <c r="AX1843" i="9"/>
  <c r="M1842" i="17" s="1"/>
  <c r="BB1843" i="9"/>
  <c r="O1842" i="17" s="1"/>
  <c r="AW1843" i="9"/>
  <c r="BA1843" i="9"/>
  <c r="N1842" i="17" s="1"/>
  <c r="AV1843" i="9"/>
  <c r="AZ1843" i="9"/>
  <c r="AY1843" i="9"/>
  <c r="BC1843" i="9"/>
  <c r="AX1839" i="9"/>
  <c r="M1838" i="17" s="1"/>
  <c r="BB1839" i="9"/>
  <c r="O1838" i="17" s="1"/>
  <c r="AW1839" i="9"/>
  <c r="BA1839" i="9"/>
  <c r="N1838" i="17" s="1"/>
  <c r="AV1839" i="9"/>
  <c r="AZ1839" i="9"/>
  <c r="AY1839" i="9"/>
  <c r="BC1839" i="9"/>
  <c r="AX1835" i="9"/>
  <c r="M1834" i="17" s="1"/>
  <c r="BB1835" i="9"/>
  <c r="O1834" i="17" s="1"/>
  <c r="AW1835" i="9"/>
  <c r="BA1835" i="9"/>
  <c r="N1834" i="17" s="1"/>
  <c r="AV1835" i="9"/>
  <c r="AZ1835" i="9"/>
  <c r="AY1835" i="9"/>
  <c r="BC1835" i="9"/>
  <c r="AX1831" i="9"/>
  <c r="M1830" i="17" s="1"/>
  <c r="BB1831" i="9"/>
  <c r="O1830" i="17" s="1"/>
  <c r="AW1831" i="9"/>
  <c r="BA1831" i="9"/>
  <c r="N1830" i="17" s="1"/>
  <c r="AV1831" i="9"/>
  <c r="AZ1831" i="9"/>
  <c r="AY1831" i="9"/>
  <c r="BC1831" i="9"/>
  <c r="AX1827" i="9"/>
  <c r="M1826" i="17" s="1"/>
  <c r="BB1827" i="9"/>
  <c r="O1826" i="17" s="1"/>
  <c r="AW1827" i="9"/>
  <c r="BA1827" i="9"/>
  <c r="N1826" i="17" s="1"/>
  <c r="AV1827" i="9"/>
  <c r="AZ1827" i="9"/>
  <c r="AY1827" i="9"/>
  <c r="BC1827" i="9"/>
  <c r="AX1823" i="9"/>
  <c r="M1822" i="17" s="1"/>
  <c r="BB1823" i="9"/>
  <c r="O1822" i="17" s="1"/>
  <c r="AW1823" i="9"/>
  <c r="BA1823" i="9"/>
  <c r="N1822" i="17" s="1"/>
  <c r="AV1823" i="9"/>
  <c r="AZ1823" i="9"/>
  <c r="AY1823" i="9"/>
  <c r="BC1823" i="9"/>
  <c r="AX1819" i="9"/>
  <c r="M1818" i="17" s="1"/>
  <c r="BB1819" i="9"/>
  <c r="O1818" i="17" s="1"/>
  <c r="AW1819" i="9"/>
  <c r="BA1819" i="9"/>
  <c r="N1818" i="17" s="1"/>
  <c r="AV1819" i="9"/>
  <c r="AZ1819" i="9"/>
  <c r="AY1819" i="9"/>
  <c r="BC1819" i="9"/>
  <c r="AX1815" i="9"/>
  <c r="M1814" i="17" s="1"/>
  <c r="BB1815" i="9"/>
  <c r="O1814" i="17" s="1"/>
  <c r="AW1815" i="9"/>
  <c r="BA1815" i="9"/>
  <c r="N1814" i="17" s="1"/>
  <c r="AV1815" i="9"/>
  <c r="AZ1815" i="9"/>
  <c r="AY1815" i="9"/>
  <c r="BC1815" i="9"/>
  <c r="AX1811" i="9"/>
  <c r="M1810" i="17" s="1"/>
  <c r="BB1811" i="9"/>
  <c r="O1810" i="17" s="1"/>
  <c r="AW1811" i="9"/>
  <c r="BA1811" i="9"/>
  <c r="N1810" i="17" s="1"/>
  <c r="AV1811" i="9"/>
  <c r="AZ1811" i="9"/>
  <c r="AY1811" i="9"/>
  <c r="BC1811" i="9"/>
  <c r="AX1807" i="9"/>
  <c r="M1806" i="17" s="1"/>
  <c r="BB1807" i="9"/>
  <c r="O1806" i="17" s="1"/>
  <c r="AW1807" i="9"/>
  <c r="BA1807" i="9"/>
  <c r="N1806" i="17" s="1"/>
  <c r="AV1807" i="9"/>
  <c r="AZ1807" i="9"/>
  <c r="AY1807" i="9"/>
  <c r="BC1807" i="9"/>
  <c r="AX1803" i="9"/>
  <c r="M1802" i="17" s="1"/>
  <c r="BB1803" i="9"/>
  <c r="O1802" i="17" s="1"/>
  <c r="AW1803" i="9"/>
  <c r="BA1803" i="9"/>
  <c r="N1802" i="17" s="1"/>
  <c r="AV1803" i="9"/>
  <c r="AZ1803" i="9"/>
  <c r="AY1803" i="9"/>
  <c r="BC1803" i="9"/>
  <c r="AX1799" i="9"/>
  <c r="M1798" i="17" s="1"/>
  <c r="BB1799" i="9"/>
  <c r="O1798" i="17" s="1"/>
  <c r="AW1799" i="9"/>
  <c r="BA1799" i="9"/>
  <c r="N1798" i="17" s="1"/>
  <c r="AV1799" i="9"/>
  <c r="AZ1799" i="9"/>
  <c r="AY1799" i="9"/>
  <c r="BC1799" i="9"/>
  <c r="AX1794" i="9"/>
  <c r="M1793" i="17" s="1"/>
  <c r="BB1794" i="9"/>
  <c r="O1793" i="17" s="1"/>
  <c r="AW1794" i="9"/>
  <c r="BA1794" i="9"/>
  <c r="N1793" i="17" s="1"/>
  <c r="AV1794" i="9"/>
  <c r="AZ1794" i="9"/>
  <c r="AY1794" i="9"/>
  <c r="BC1794" i="9"/>
  <c r="AX1790" i="9"/>
  <c r="M1789" i="17" s="1"/>
  <c r="BB1790" i="9"/>
  <c r="O1789" i="17" s="1"/>
  <c r="AW1790" i="9"/>
  <c r="BA1790" i="9"/>
  <c r="N1789" i="17" s="1"/>
  <c r="AV1790" i="9"/>
  <c r="AZ1790" i="9"/>
  <c r="AY1790" i="9"/>
  <c r="BC1790" i="9"/>
  <c r="AX1786" i="9"/>
  <c r="M1785" i="17" s="1"/>
  <c r="BB1786" i="9"/>
  <c r="O1785" i="17" s="1"/>
  <c r="AW1786" i="9"/>
  <c r="BA1786" i="9"/>
  <c r="N1785" i="17" s="1"/>
  <c r="AV1786" i="9"/>
  <c r="AZ1786" i="9"/>
  <c r="AY1786" i="9"/>
  <c r="BC1786" i="9"/>
  <c r="AX1782" i="9"/>
  <c r="M1781" i="17" s="1"/>
  <c r="BB1782" i="9"/>
  <c r="O1781" i="17" s="1"/>
  <c r="AW1782" i="9"/>
  <c r="BA1782" i="9"/>
  <c r="N1781" i="17" s="1"/>
  <c r="AV1782" i="9"/>
  <c r="AZ1782" i="9"/>
  <c r="AY1782" i="9"/>
  <c r="BC1782" i="9"/>
  <c r="AX1778" i="9"/>
  <c r="M1777" i="17" s="1"/>
  <c r="BB1778" i="9"/>
  <c r="O1777" i="17" s="1"/>
  <c r="AW1778" i="9"/>
  <c r="BA1778" i="9"/>
  <c r="N1777" i="17" s="1"/>
  <c r="AV1778" i="9"/>
  <c r="AZ1778" i="9"/>
  <c r="AY1778" i="9"/>
  <c r="BC1778" i="9"/>
  <c r="AX1774" i="9"/>
  <c r="M1773" i="17" s="1"/>
  <c r="BB1774" i="9"/>
  <c r="O1773" i="17" s="1"/>
  <c r="AW1774" i="9"/>
  <c r="BA1774" i="9"/>
  <c r="N1773" i="17" s="1"/>
  <c r="AV1774" i="9"/>
  <c r="AZ1774" i="9"/>
  <c r="AY1774" i="9"/>
  <c r="BC1774" i="9"/>
  <c r="AX1770" i="9"/>
  <c r="M1769" i="17" s="1"/>
  <c r="BB1770" i="9"/>
  <c r="O1769" i="17" s="1"/>
  <c r="AW1770" i="9"/>
  <c r="BA1770" i="9"/>
  <c r="N1769" i="17" s="1"/>
  <c r="AV1770" i="9"/>
  <c r="AZ1770" i="9"/>
  <c r="AY1770" i="9"/>
  <c r="BC1770" i="9"/>
  <c r="AX1766" i="9"/>
  <c r="M1765" i="17" s="1"/>
  <c r="BB1766" i="9"/>
  <c r="O1765" i="17" s="1"/>
  <c r="AW1766" i="9"/>
  <c r="BA1766" i="9"/>
  <c r="N1765" i="17" s="1"/>
  <c r="AV1766" i="9"/>
  <c r="AZ1766" i="9"/>
  <c r="AY1766" i="9"/>
  <c r="BC1766" i="9"/>
  <c r="AX1762" i="9"/>
  <c r="M1761" i="17" s="1"/>
  <c r="BB1762" i="9"/>
  <c r="O1761" i="17" s="1"/>
  <c r="AW1762" i="9"/>
  <c r="BA1762" i="9"/>
  <c r="N1761" i="17" s="1"/>
  <c r="AV1762" i="9"/>
  <c r="AZ1762" i="9"/>
  <c r="AY1762" i="9"/>
  <c r="BC1762" i="9"/>
  <c r="AX1758" i="9"/>
  <c r="M1757" i="17" s="1"/>
  <c r="BB1758" i="9"/>
  <c r="O1757" i="17" s="1"/>
  <c r="AW1758" i="9"/>
  <c r="BA1758" i="9"/>
  <c r="N1757" i="17" s="1"/>
  <c r="AV1758" i="9"/>
  <c r="AZ1758" i="9"/>
  <c r="AY1758" i="9"/>
  <c r="BC1758" i="9"/>
  <c r="AX1754" i="9"/>
  <c r="M1753" i="17" s="1"/>
  <c r="BB1754" i="9"/>
  <c r="O1753" i="17" s="1"/>
  <c r="AW1754" i="9"/>
  <c r="BA1754" i="9"/>
  <c r="N1753" i="17" s="1"/>
  <c r="AV1754" i="9"/>
  <c r="AZ1754" i="9"/>
  <c r="AY1754" i="9"/>
  <c r="BC1754" i="9"/>
  <c r="AX1750" i="9"/>
  <c r="M1749" i="17" s="1"/>
  <c r="BB1750" i="9"/>
  <c r="O1749" i="17" s="1"/>
  <c r="AW1750" i="9"/>
  <c r="BA1750" i="9"/>
  <c r="N1749" i="17" s="1"/>
  <c r="AV1750" i="9"/>
  <c r="AZ1750" i="9"/>
  <c r="AY1750" i="9"/>
  <c r="BC1750" i="9"/>
  <c r="AX1746" i="9"/>
  <c r="M1745" i="17" s="1"/>
  <c r="BB1746" i="9"/>
  <c r="O1745" i="17" s="1"/>
  <c r="AW1746" i="9"/>
  <c r="BA1746" i="9"/>
  <c r="N1745" i="17" s="1"/>
  <c r="AV1746" i="9"/>
  <c r="AZ1746" i="9"/>
  <c r="AY1746" i="9"/>
  <c r="BC1746" i="9"/>
  <c r="AX1742" i="9"/>
  <c r="M1741" i="17" s="1"/>
  <c r="BB1742" i="9"/>
  <c r="O1741" i="17" s="1"/>
  <c r="AW1742" i="9"/>
  <c r="BA1742" i="9"/>
  <c r="N1741" i="17" s="1"/>
  <c r="AV1742" i="9"/>
  <c r="AZ1742" i="9"/>
  <c r="AY1742" i="9"/>
  <c r="BC1742" i="9"/>
  <c r="AX1738" i="9"/>
  <c r="M1737" i="17" s="1"/>
  <c r="BB1738" i="9"/>
  <c r="O1737" i="17" s="1"/>
  <c r="AW1738" i="9"/>
  <c r="BA1738" i="9"/>
  <c r="N1737" i="17" s="1"/>
  <c r="AV1738" i="9"/>
  <c r="AZ1738" i="9"/>
  <c r="AY1738" i="9"/>
  <c r="BC1738" i="9"/>
  <c r="AX1734" i="9"/>
  <c r="M1733" i="17" s="1"/>
  <c r="BB1734" i="9"/>
  <c r="O1733" i="17" s="1"/>
  <c r="AW1734" i="9"/>
  <c r="BA1734" i="9"/>
  <c r="N1733" i="17" s="1"/>
  <c r="AV1734" i="9"/>
  <c r="AZ1734" i="9"/>
  <c r="AY1734" i="9"/>
  <c r="BC1734" i="9"/>
  <c r="AX1730" i="9"/>
  <c r="M1729" i="17" s="1"/>
  <c r="BB1730" i="9"/>
  <c r="O1729" i="17" s="1"/>
  <c r="AW1730" i="9"/>
  <c r="BA1730" i="9"/>
  <c r="N1729" i="17" s="1"/>
  <c r="AV1730" i="9"/>
  <c r="AZ1730" i="9"/>
  <c r="AY1730" i="9"/>
  <c r="BC1730" i="9"/>
  <c r="AX1726" i="9"/>
  <c r="M1725" i="17" s="1"/>
  <c r="BB1726" i="9"/>
  <c r="O1725" i="17" s="1"/>
  <c r="AW1726" i="9"/>
  <c r="BA1726" i="9"/>
  <c r="N1725" i="17" s="1"/>
  <c r="AV1726" i="9"/>
  <c r="AZ1726" i="9"/>
  <c r="AY1726" i="9"/>
  <c r="BC1726" i="9"/>
  <c r="AX1722" i="9"/>
  <c r="M1721" i="17" s="1"/>
  <c r="BB1722" i="9"/>
  <c r="O1721" i="17" s="1"/>
  <c r="AW1722" i="9"/>
  <c r="BA1722" i="9"/>
  <c r="N1721" i="17" s="1"/>
  <c r="AV1722" i="9"/>
  <c r="AZ1722" i="9"/>
  <c r="AY1722" i="9"/>
  <c r="BC1722" i="9"/>
  <c r="AX1718" i="9"/>
  <c r="M1717" i="17" s="1"/>
  <c r="BB1718" i="9"/>
  <c r="O1717" i="17" s="1"/>
  <c r="AW1718" i="9"/>
  <c r="BA1718" i="9"/>
  <c r="N1717" i="17" s="1"/>
  <c r="AV1718" i="9"/>
  <c r="AZ1718" i="9"/>
  <c r="AY1718" i="9"/>
  <c r="BC1718" i="9"/>
  <c r="AX1714" i="9"/>
  <c r="M1713" i="17" s="1"/>
  <c r="BB1714" i="9"/>
  <c r="O1713" i="17" s="1"/>
  <c r="AW1714" i="9"/>
  <c r="BA1714" i="9"/>
  <c r="N1713" i="17" s="1"/>
  <c r="AV1714" i="9"/>
  <c r="AZ1714" i="9"/>
  <c r="AY1714" i="9"/>
  <c r="BC1714" i="9"/>
  <c r="AX1710" i="9"/>
  <c r="M1709" i="17" s="1"/>
  <c r="BB1710" i="9"/>
  <c r="O1709" i="17" s="1"/>
  <c r="AW1710" i="9"/>
  <c r="BA1710" i="9"/>
  <c r="N1709" i="17" s="1"/>
  <c r="AV1710" i="9"/>
  <c r="AZ1710" i="9"/>
  <c r="AY1710" i="9"/>
  <c r="BC1710" i="9"/>
  <c r="AX1706" i="9"/>
  <c r="M1705" i="17" s="1"/>
  <c r="BB1706" i="9"/>
  <c r="O1705" i="17" s="1"/>
  <c r="AW1706" i="9"/>
  <c r="BA1706" i="9"/>
  <c r="N1705" i="17" s="1"/>
  <c r="AV1706" i="9"/>
  <c r="AZ1706" i="9"/>
  <c r="AY1706" i="9"/>
  <c r="BC1706" i="9"/>
  <c r="AX1702" i="9"/>
  <c r="M1701" i="17" s="1"/>
  <c r="BB1702" i="9"/>
  <c r="O1701" i="17" s="1"/>
  <c r="AW1702" i="9"/>
  <c r="BA1702" i="9"/>
  <c r="N1701" i="17" s="1"/>
  <c r="AV1702" i="9"/>
  <c r="AZ1702" i="9"/>
  <c r="AY1702" i="9"/>
  <c r="BC1702" i="9"/>
  <c r="AX1697" i="9"/>
  <c r="M1696" i="17" s="1"/>
  <c r="BB1697" i="9"/>
  <c r="O1696" i="17" s="1"/>
  <c r="AW1697" i="9"/>
  <c r="BA1697" i="9"/>
  <c r="N1696" i="17" s="1"/>
  <c r="AV1697" i="9"/>
  <c r="AZ1697" i="9"/>
  <c r="AY1697" i="9"/>
  <c r="BC1697" i="9"/>
  <c r="AX1693" i="9"/>
  <c r="M1692" i="17" s="1"/>
  <c r="BB1693" i="9"/>
  <c r="O1692" i="17" s="1"/>
  <c r="AW1693" i="9"/>
  <c r="BA1693" i="9"/>
  <c r="N1692" i="17" s="1"/>
  <c r="AV1693" i="9"/>
  <c r="AZ1693" i="9"/>
  <c r="AY1693" i="9"/>
  <c r="BC1693" i="9"/>
  <c r="AX1689" i="9"/>
  <c r="M1688" i="17" s="1"/>
  <c r="BB1689" i="9"/>
  <c r="O1688" i="17" s="1"/>
  <c r="AW1689" i="9"/>
  <c r="BA1689" i="9"/>
  <c r="N1688" i="17" s="1"/>
  <c r="AV1689" i="9"/>
  <c r="AZ1689" i="9"/>
  <c r="AY1689" i="9"/>
  <c r="BC1689" i="9"/>
  <c r="AX1685" i="9"/>
  <c r="M1684" i="17" s="1"/>
  <c r="BB1685" i="9"/>
  <c r="O1684" i="17" s="1"/>
  <c r="AW1685" i="9"/>
  <c r="BA1685" i="9"/>
  <c r="N1684" i="17" s="1"/>
  <c r="AV1685" i="9"/>
  <c r="AZ1685" i="9"/>
  <c r="AY1685" i="9"/>
  <c r="BC1685" i="9"/>
  <c r="AX1681" i="9"/>
  <c r="M1680" i="17" s="1"/>
  <c r="BB1681" i="9"/>
  <c r="O1680" i="17" s="1"/>
  <c r="AW1681" i="9"/>
  <c r="BA1681" i="9"/>
  <c r="N1680" i="17" s="1"/>
  <c r="AV1681" i="9"/>
  <c r="AZ1681" i="9"/>
  <c r="AY1681" i="9"/>
  <c r="BC1681" i="9"/>
  <c r="AX1677" i="9"/>
  <c r="M1676" i="17" s="1"/>
  <c r="BB1677" i="9"/>
  <c r="O1676" i="17" s="1"/>
  <c r="AW1677" i="9"/>
  <c r="BA1677" i="9"/>
  <c r="N1676" i="17" s="1"/>
  <c r="AV1677" i="9"/>
  <c r="AZ1677" i="9"/>
  <c r="AY1677" i="9"/>
  <c r="BC1677" i="9"/>
  <c r="AX1673" i="9"/>
  <c r="M1672" i="17" s="1"/>
  <c r="BB1673" i="9"/>
  <c r="O1672" i="17" s="1"/>
  <c r="AW1673" i="9"/>
  <c r="BA1673" i="9"/>
  <c r="N1672" i="17" s="1"/>
  <c r="AV1673" i="9"/>
  <c r="AZ1673" i="9"/>
  <c r="AY1673" i="9"/>
  <c r="BC1673" i="9"/>
  <c r="AX1669" i="9"/>
  <c r="M1668" i="17" s="1"/>
  <c r="BB1669" i="9"/>
  <c r="O1668" i="17" s="1"/>
  <c r="AW1669" i="9"/>
  <c r="BA1669" i="9"/>
  <c r="N1668" i="17" s="1"/>
  <c r="AV1669" i="9"/>
  <c r="AZ1669" i="9"/>
  <c r="AY1669" i="9"/>
  <c r="BC1669" i="9"/>
  <c r="AX1665" i="9"/>
  <c r="M1664" i="17" s="1"/>
  <c r="BB1665" i="9"/>
  <c r="O1664" i="17" s="1"/>
  <c r="AW1665" i="9"/>
  <c r="BA1665" i="9"/>
  <c r="N1664" i="17" s="1"/>
  <c r="AV1665" i="9"/>
  <c r="AZ1665" i="9"/>
  <c r="AY1665" i="9"/>
  <c r="BC1665" i="9"/>
  <c r="AX1661" i="9"/>
  <c r="M1660" i="17" s="1"/>
  <c r="BB1661" i="9"/>
  <c r="O1660" i="17" s="1"/>
  <c r="AW1661" i="9"/>
  <c r="BA1661" i="9"/>
  <c r="N1660" i="17" s="1"/>
  <c r="AV1661" i="9"/>
  <c r="AZ1661" i="9"/>
  <c r="AY1661" i="9"/>
  <c r="BC1661" i="9"/>
  <c r="AX1657" i="9"/>
  <c r="M1656" i="17" s="1"/>
  <c r="BB1657" i="9"/>
  <c r="O1656" i="17" s="1"/>
  <c r="AW1657" i="9"/>
  <c r="BA1657" i="9"/>
  <c r="N1656" i="17" s="1"/>
  <c r="AV1657" i="9"/>
  <c r="AZ1657" i="9"/>
  <c r="AY1657" i="9"/>
  <c r="BC1657" i="9"/>
  <c r="AX1653" i="9"/>
  <c r="M1652" i="17" s="1"/>
  <c r="BB1653" i="9"/>
  <c r="O1652" i="17" s="1"/>
  <c r="AW1653" i="9"/>
  <c r="BA1653" i="9"/>
  <c r="N1652" i="17" s="1"/>
  <c r="AV1653" i="9"/>
  <c r="AZ1653" i="9"/>
  <c r="AY1653" i="9"/>
  <c r="BC1653" i="9"/>
  <c r="AX1649" i="9"/>
  <c r="M1648" i="17" s="1"/>
  <c r="BB1649" i="9"/>
  <c r="O1648" i="17" s="1"/>
  <c r="AW1649" i="9"/>
  <c r="BA1649" i="9"/>
  <c r="N1648" i="17" s="1"/>
  <c r="AV1649" i="9"/>
  <c r="AZ1649" i="9"/>
  <c r="AY1649" i="9"/>
  <c r="BC1649" i="9"/>
  <c r="AX1645" i="9"/>
  <c r="M1644" i="17" s="1"/>
  <c r="BB1645" i="9"/>
  <c r="O1644" i="17" s="1"/>
  <c r="AW1645" i="9"/>
  <c r="BA1645" i="9"/>
  <c r="N1644" i="17" s="1"/>
  <c r="AV1645" i="9"/>
  <c r="AZ1645" i="9"/>
  <c r="AY1645" i="9"/>
  <c r="BC1645" i="9"/>
  <c r="AX1641" i="9"/>
  <c r="M1640" i="17" s="1"/>
  <c r="BB1641" i="9"/>
  <c r="O1640" i="17" s="1"/>
  <c r="AW1641" i="9"/>
  <c r="BA1641" i="9"/>
  <c r="N1640" i="17" s="1"/>
  <c r="AV1641" i="9"/>
  <c r="AZ1641" i="9"/>
  <c r="AY1641" i="9"/>
  <c r="BC1641" i="9"/>
  <c r="AX1637" i="9"/>
  <c r="M1636" i="17" s="1"/>
  <c r="BB1637" i="9"/>
  <c r="O1636" i="17" s="1"/>
  <c r="AW1637" i="9"/>
  <c r="BA1637" i="9"/>
  <c r="N1636" i="17" s="1"/>
  <c r="AV1637" i="9"/>
  <c r="AZ1637" i="9"/>
  <c r="AY1637" i="9"/>
  <c r="BC1637" i="9"/>
  <c r="AX1633" i="9"/>
  <c r="M1632" i="17" s="1"/>
  <c r="BB1633" i="9"/>
  <c r="O1632" i="17" s="1"/>
  <c r="AW1633" i="9"/>
  <c r="BA1633" i="9"/>
  <c r="N1632" i="17" s="1"/>
  <c r="AV1633" i="9"/>
  <c r="AZ1633" i="9"/>
  <c r="AY1633" i="9"/>
  <c r="BC1633" i="9"/>
  <c r="AX1629" i="9"/>
  <c r="M1628" i="17" s="1"/>
  <c r="BB1629" i="9"/>
  <c r="O1628" i="17" s="1"/>
  <c r="AW1629" i="9"/>
  <c r="BA1629" i="9"/>
  <c r="N1628" i="17" s="1"/>
  <c r="AV1629" i="9"/>
  <c r="AZ1629" i="9"/>
  <c r="AY1629" i="9"/>
  <c r="BC1629" i="9"/>
  <c r="AX1625" i="9"/>
  <c r="M1624" i="17" s="1"/>
  <c r="BB1625" i="9"/>
  <c r="O1624" i="17" s="1"/>
  <c r="AW1625" i="9"/>
  <c r="BA1625" i="9"/>
  <c r="N1624" i="17" s="1"/>
  <c r="AV1625" i="9"/>
  <c r="AZ1625" i="9"/>
  <c r="AY1625" i="9"/>
  <c r="BC1625" i="9"/>
  <c r="AX1621" i="9"/>
  <c r="M1620" i="17" s="1"/>
  <c r="BB1621" i="9"/>
  <c r="O1620" i="17" s="1"/>
  <c r="AW1621" i="9"/>
  <c r="BA1621" i="9"/>
  <c r="N1620" i="17" s="1"/>
  <c r="AV1621" i="9"/>
  <c r="AZ1621" i="9"/>
  <c r="AY1621" i="9"/>
  <c r="BC1621" i="9"/>
  <c r="AX1617" i="9"/>
  <c r="M1616" i="17" s="1"/>
  <c r="BB1617" i="9"/>
  <c r="O1616" i="17" s="1"/>
  <c r="AW1617" i="9"/>
  <c r="BA1617" i="9"/>
  <c r="N1616" i="17" s="1"/>
  <c r="AV1617" i="9"/>
  <c r="AZ1617" i="9"/>
  <c r="AY1617" i="9"/>
  <c r="BC1617" i="9"/>
  <c r="AX1613" i="9"/>
  <c r="M1612" i="17" s="1"/>
  <c r="BB1613" i="9"/>
  <c r="O1612" i="17" s="1"/>
  <c r="AW1613" i="9"/>
  <c r="BA1613" i="9"/>
  <c r="N1612" i="17" s="1"/>
  <c r="AV1613" i="9"/>
  <c r="AZ1613" i="9"/>
  <c r="AY1613" i="9"/>
  <c r="BC1613" i="9"/>
  <c r="AX1609" i="9"/>
  <c r="M1608" i="17" s="1"/>
  <c r="BB1609" i="9"/>
  <c r="O1608" i="17" s="1"/>
  <c r="AW1609" i="9"/>
  <c r="BA1609" i="9"/>
  <c r="N1608" i="17" s="1"/>
  <c r="AV1609" i="9"/>
  <c r="AZ1609" i="9"/>
  <c r="AY1609" i="9"/>
  <c r="BC1609" i="9"/>
  <c r="AX1605" i="9"/>
  <c r="M1604" i="17" s="1"/>
  <c r="BB1605" i="9"/>
  <c r="O1604" i="17" s="1"/>
  <c r="AW1605" i="9"/>
  <c r="BA1605" i="9"/>
  <c r="N1604" i="17" s="1"/>
  <c r="AV1605" i="9"/>
  <c r="AZ1605" i="9"/>
  <c r="AY1605" i="9"/>
  <c r="BC1605" i="9"/>
  <c r="AX1601" i="9"/>
  <c r="M1600" i="17" s="1"/>
  <c r="BB1601" i="9"/>
  <c r="O1600" i="17" s="1"/>
  <c r="AW1601" i="9"/>
  <c r="BA1601" i="9"/>
  <c r="N1600" i="17" s="1"/>
  <c r="AV1601" i="9"/>
  <c r="AZ1601" i="9"/>
  <c r="AY1601" i="9"/>
  <c r="BC1601" i="9"/>
  <c r="AX1596" i="9"/>
  <c r="M1595" i="17" s="1"/>
  <c r="BB1596" i="9"/>
  <c r="O1595" i="17" s="1"/>
  <c r="AW1596" i="9"/>
  <c r="BA1596" i="9"/>
  <c r="N1595" i="17" s="1"/>
  <c r="AV1596" i="9"/>
  <c r="AZ1596" i="9"/>
  <c r="AY1596" i="9"/>
  <c r="BC1596" i="9"/>
  <c r="AX1592" i="9"/>
  <c r="M1591" i="17" s="1"/>
  <c r="BB1592" i="9"/>
  <c r="O1591" i="17" s="1"/>
  <c r="AW1592" i="9"/>
  <c r="BA1592" i="9"/>
  <c r="N1591" i="17" s="1"/>
  <c r="AV1592" i="9"/>
  <c r="AZ1592" i="9"/>
  <c r="AY1592" i="9"/>
  <c r="BC1592" i="9"/>
  <c r="AX1588" i="9"/>
  <c r="M1587" i="17" s="1"/>
  <c r="BB1588" i="9"/>
  <c r="O1587" i="17" s="1"/>
  <c r="AW1588" i="9"/>
  <c r="BA1588" i="9"/>
  <c r="N1587" i="17" s="1"/>
  <c r="AV1588" i="9"/>
  <c r="AZ1588" i="9"/>
  <c r="AY1588" i="9"/>
  <c r="BC1588" i="9"/>
  <c r="AX1584" i="9"/>
  <c r="M1583" i="17" s="1"/>
  <c r="BB1584" i="9"/>
  <c r="O1583" i="17" s="1"/>
  <c r="AW1584" i="9"/>
  <c r="BA1584" i="9"/>
  <c r="N1583" i="17" s="1"/>
  <c r="AV1584" i="9"/>
  <c r="AZ1584" i="9"/>
  <c r="AY1584" i="9"/>
  <c r="BC1584" i="9"/>
  <c r="AX1580" i="9"/>
  <c r="M1579" i="17" s="1"/>
  <c r="BB1580" i="9"/>
  <c r="O1579" i="17" s="1"/>
  <c r="AW1580" i="9"/>
  <c r="BA1580" i="9"/>
  <c r="N1579" i="17" s="1"/>
  <c r="AV1580" i="9"/>
  <c r="AZ1580" i="9"/>
  <c r="AY1580" i="9"/>
  <c r="BC1580" i="9"/>
  <c r="AX1576" i="9"/>
  <c r="M1575" i="17" s="1"/>
  <c r="BB1576" i="9"/>
  <c r="O1575" i="17" s="1"/>
  <c r="AW1576" i="9"/>
  <c r="BA1576" i="9"/>
  <c r="N1575" i="17" s="1"/>
  <c r="AV1576" i="9"/>
  <c r="AZ1576" i="9"/>
  <c r="AY1576" i="9"/>
  <c r="BC1576" i="9"/>
  <c r="AX1572" i="9"/>
  <c r="M1571" i="17" s="1"/>
  <c r="BB1572" i="9"/>
  <c r="O1571" i="17" s="1"/>
  <c r="AW1572" i="9"/>
  <c r="BA1572" i="9"/>
  <c r="N1571" i="17" s="1"/>
  <c r="AV1572" i="9"/>
  <c r="AZ1572" i="9"/>
  <c r="AY1572" i="9"/>
  <c r="BC1572" i="9"/>
  <c r="AX1568" i="9"/>
  <c r="M1567" i="17" s="1"/>
  <c r="BB1568" i="9"/>
  <c r="O1567" i="17" s="1"/>
  <c r="AW1568" i="9"/>
  <c r="BA1568" i="9"/>
  <c r="N1567" i="17" s="1"/>
  <c r="AV1568" i="9"/>
  <c r="AZ1568" i="9"/>
  <c r="AY1568" i="9"/>
  <c r="BC1568" i="9"/>
  <c r="AX1564" i="9"/>
  <c r="M1563" i="17" s="1"/>
  <c r="BB1564" i="9"/>
  <c r="O1563" i="17" s="1"/>
  <c r="AW1564" i="9"/>
  <c r="BA1564" i="9"/>
  <c r="N1563" i="17" s="1"/>
  <c r="AV1564" i="9"/>
  <c r="AZ1564" i="9"/>
  <c r="AY1564" i="9"/>
  <c r="BC1564" i="9"/>
  <c r="AX1560" i="9"/>
  <c r="M1559" i="17" s="1"/>
  <c r="BB1560" i="9"/>
  <c r="O1559" i="17" s="1"/>
  <c r="AW1560" i="9"/>
  <c r="BA1560" i="9"/>
  <c r="N1559" i="17" s="1"/>
  <c r="AV1560" i="9"/>
  <c r="AZ1560" i="9"/>
  <c r="AY1560" i="9"/>
  <c r="BC1560" i="9"/>
  <c r="AX1556" i="9"/>
  <c r="M1555" i="17" s="1"/>
  <c r="BB1556" i="9"/>
  <c r="O1555" i="17" s="1"/>
  <c r="AW1556" i="9"/>
  <c r="BA1556" i="9"/>
  <c r="N1555" i="17" s="1"/>
  <c r="AV1556" i="9"/>
  <c r="AZ1556" i="9"/>
  <c r="AY1556" i="9"/>
  <c r="BC1556" i="9"/>
  <c r="AX1552" i="9"/>
  <c r="M1551" i="17" s="1"/>
  <c r="BB1552" i="9"/>
  <c r="O1551" i="17" s="1"/>
  <c r="AW1552" i="9"/>
  <c r="BA1552" i="9"/>
  <c r="N1551" i="17" s="1"/>
  <c r="AV1552" i="9"/>
  <c r="AZ1552" i="9"/>
  <c r="AY1552" i="9"/>
  <c r="BC1552" i="9"/>
  <c r="AX1548" i="9"/>
  <c r="M1547" i="17" s="1"/>
  <c r="BB1548" i="9"/>
  <c r="O1547" i="17" s="1"/>
  <c r="AW1548" i="9"/>
  <c r="BA1548" i="9"/>
  <c r="N1547" i="17" s="1"/>
  <c r="AV1548" i="9"/>
  <c r="AZ1548" i="9"/>
  <c r="AY1548" i="9"/>
  <c r="BC1548" i="9"/>
  <c r="AX1544" i="9"/>
  <c r="M1543" i="17" s="1"/>
  <c r="BB1544" i="9"/>
  <c r="O1543" i="17" s="1"/>
  <c r="AW1544" i="9"/>
  <c r="BA1544" i="9"/>
  <c r="N1543" i="17" s="1"/>
  <c r="AV1544" i="9"/>
  <c r="AZ1544" i="9"/>
  <c r="AY1544" i="9"/>
  <c r="BC1544" i="9"/>
  <c r="AX1540" i="9"/>
  <c r="M1539" i="17" s="1"/>
  <c r="BB1540" i="9"/>
  <c r="O1539" i="17" s="1"/>
  <c r="AW1540" i="9"/>
  <c r="BA1540" i="9"/>
  <c r="N1539" i="17" s="1"/>
  <c r="AV1540" i="9"/>
  <c r="AZ1540" i="9"/>
  <c r="AY1540" i="9"/>
  <c r="BC1540" i="9"/>
  <c r="AX1536" i="9"/>
  <c r="M1535" i="17" s="1"/>
  <c r="BB1536" i="9"/>
  <c r="O1535" i="17" s="1"/>
  <c r="AW1536" i="9"/>
  <c r="BA1536" i="9"/>
  <c r="N1535" i="17" s="1"/>
  <c r="AV1536" i="9"/>
  <c r="AZ1536" i="9"/>
  <c r="AY1536" i="9"/>
  <c r="BC1536" i="9"/>
  <c r="AX1532" i="9"/>
  <c r="M1531" i="17" s="1"/>
  <c r="BB1532" i="9"/>
  <c r="O1531" i="17" s="1"/>
  <c r="AW1532" i="9"/>
  <c r="BA1532" i="9"/>
  <c r="N1531" i="17" s="1"/>
  <c r="AV1532" i="9"/>
  <c r="AZ1532" i="9"/>
  <c r="AY1532" i="9"/>
  <c r="BC1532" i="9"/>
  <c r="AX1528" i="9"/>
  <c r="M1527" i="17" s="1"/>
  <c r="BB1528" i="9"/>
  <c r="O1527" i="17" s="1"/>
  <c r="AW1528" i="9"/>
  <c r="BA1528" i="9"/>
  <c r="N1527" i="17" s="1"/>
  <c r="AV1528" i="9"/>
  <c r="AZ1528" i="9"/>
  <c r="AY1528" i="9"/>
  <c r="BC1528" i="9"/>
  <c r="AX1524" i="9"/>
  <c r="M1523" i="17" s="1"/>
  <c r="BB1524" i="9"/>
  <c r="O1523" i="17" s="1"/>
  <c r="AW1524" i="9"/>
  <c r="BA1524" i="9"/>
  <c r="N1523" i="17" s="1"/>
  <c r="AV1524" i="9"/>
  <c r="AZ1524" i="9"/>
  <c r="AY1524" i="9"/>
  <c r="BC1524" i="9"/>
  <c r="AX1520" i="9"/>
  <c r="M1519" i="17" s="1"/>
  <c r="BB1520" i="9"/>
  <c r="O1519" i="17" s="1"/>
  <c r="AW1520" i="9"/>
  <c r="BA1520" i="9"/>
  <c r="N1519" i="17" s="1"/>
  <c r="AV1520" i="9"/>
  <c r="AZ1520" i="9"/>
  <c r="AY1520" i="9"/>
  <c r="BC1520" i="9"/>
  <c r="AX1516" i="9"/>
  <c r="M1515" i="17" s="1"/>
  <c r="BB1516" i="9"/>
  <c r="O1515" i="17" s="1"/>
  <c r="AW1516" i="9"/>
  <c r="BA1516" i="9"/>
  <c r="N1515" i="17" s="1"/>
  <c r="AV1516" i="9"/>
  <c r="AZ1516" i="9"/>
  <c r="AY1516" i="9"/>
  <c r="BC1516" i="9"/>
  <c r="AX1512" i="9"/>
  <c r="M1511" i="17" s="1"/>
  <c r="BB1512" i="9"/>
  <c r="O1511" i="17" s="1"/>
  <c r="AW1512" i="9"/>
  <c r="BA1512" i="9"/>
  <c r="N1511" i="17" s="1"/>
  <c r="AV1512" i="9"/>
  <c r="AZ1512" i="9"/>
  <c r="AY1512" i="9"/>
  <c r="BC1512" i="9"/>
  <c r="AX1508" i="9"/>
  <c r="M1507" i="17" s="1"/>
  <c r="BB1508" i="9"/>
  <c r="O1507" i="17" s="1"/>
  <c r="AW1508" i="9"/>
  <c r="BA1508" i="9"/>
  <c r="N1507" i="17" s="1"/>
  <c r="AV1508" i="9"/>
  <c r="AZ1508" i="9"/>
  <c r="AY1508" i="9"/>
  <c r="BC1508" i="9"/>
  <c r="AX1504" i="9"/>
  <c r="M1503" i="17" s="1"/>
  <c r="BB1504" i="9"/>
  <c r="O1503" i="17" s="1"/>
  <c r="AW1504" i="9"/>
  <c r="BA1504" i="9"/>
  <c r="N1503" i="17" s="1"/>
  <c r="AV1504" i="9"/>
  <c r="AZ1504" i="9"/>
  <c r="AY1504" i="9"/>
  <c r="BC1504" i="9"/>
  <c r="AX1500" i="9"/>
  <c r="M1499" i="17" s="1"/>
  <c r="BB1500" i="9"/>
  <c r="O1499" i="17" s="1"/>
  <c r="AW1500" i="9"/>
  <c r="BA1500" i="9"/>
  <c r="N1499" i="17" s="1"/>
  <c r="AV1500" i="9"/>
  <c r="AZ1500" i="9"/>
  <c r="AY1500" i="9"/>
  <c r="BC1500" i="9"/>
  <c r="AX1495" i="9"/>
  <c r="M1494" i="17" s="1"/>
  <c r="BB1495" i="9"/>
  <c r="O1494" i="17" s="1"/>
  <c r="AW1495" i="9"/>
  <c r="BA1495" i="9"/>
  <c r="N1494" i="17" s="1"/>
  <c r="AV1495" i="9"/>
  <c r="AZ1495" i="9"/>
  <c r="AY1495" i="9"/>
  <c r="BC1495" i="9"/>
  <c r="AX1491" i="9"/>
  <c r="M1490" i="17" s="1"/>
  <c r="BB1491" i="9"/>
  <c r="O1490" i="17" s="1"/>
  <c r="AW1491" i="9"/>
  <c r="BA1491" i="9"/>
  <c r="N1490" i="17" s="1"/>
  <c r="AV1491" i="9"/>
  <c r="AZ1491" i="9"/>
  <c r="AY1491" i="9"/>
  <c r="BC1491" i="9"/>
  <c r="AX1487" i="9"/>
  <c r="M1486" i="17" s="1"/>
  <c r="BB1487" i="9"/>
  <c r="O1486" i="17" s="1"/>
  <c r="AW1487" i="9"/>
  <c r="BA1487" i="9"/>
  <c r="N1486" i="17" s="1"/>
  <c r="AV1487" i="9"/>
  <c r="AZ1487" i="9"/>
  <c r="AY1487" i="9"/>
  <c r="BC1487" i="9"/>
  <c r="AX1483" i="9"/>
  <c r="M1482" i="17" s="1"/>
  <c r="BB1483" i="9"/>
  <c r="O1482" i="17" s="1"/>
  <c r="AW1483" i="9"/>
  <c r="BA1483" i="9"/>
  <c r="N1482" i="17" s="1"/>
  <c r="AV1483" i="9"/>
  <c r="AZ1483" i="9"/>
  <c r="AY1483" i="9"/>
  <c r="BC1483" i="9"/>
  <c r="AX1479" i="9"/>
  <c r="M1478" i="17" s="1"/>
  <c r="BB1479" i="9"/>
  <c r="O1478" i="17" s="1"/>
  <c r="AW1479" i="9"/>
  <c r="BA1479" i="9"/>
  <c r="N1478" i="17" s="1"/>
  <c r="AV1479" i="9"/>
  <c r="AZ1479" i="9"/>
  <c r="AY1479" i="9"/>
  <c r="BC1479" i="9"/>
  <c r="AX1475" i="9"/>
  <c r="M1474" i="17" s="1"/>
  <c r="BB1475" i="9"/>
  <c r="O1474" i="17" s="1"/>
  <c r="AW1475" i="9"/>
  <c r="BA1475" i="9"/>
  <c r="N1474" i="17" s="1"/>
  <c r="AV1475" i="9"/>
  <c r="AZ1475" i="9"/>
  <c r="AY1475" i="9"/>
  <c r="BC1475" i="9"/>
  <c r="AX1471" i="9"/>
  <c r="M1470" i="17" s="1"/>
  <c r="BB1471" i="9"/>
  <c r="O1470" i="17" s="1"/>
  <c r="AW1471" i="9"/>
  <c r="BA1471" i="9"/>
  <c r="N1470" i="17" s="1"/>
  <c r="AV1471" i="9"/>
  <c r="AZ1471" i="9"/>
  <c r="AY1471" i="9"/>
  <c r="BC1471" i="9"/>
  <c r="AX1467" i="9"/>
  <c r="M1466" i="17" s="1"/>
  <c r="BB1467" i="9"/>
  <c r="O1466" i="17" s="1"/>
  <c r="AW1467" i="9"/>
  <c r="BA1467" i="9"/>
  <c r="N1466" i="17" s="1"/>
  <c r="AV1467" i="9"/>
  <c r="AZ1467" i="9"/>
  <c r="AY1467" i="9"/>
  <c r="BC1467" i="9"/>
  <c r="AX1463" i="9"/>
  <c r="M1462" i="17" s="1"/>
  <c r="BB1463" i="9"/>
  <c r="O1462" i="17" s="1"/>
  <c r="AW1463" i="9"/>
  <c r="BA1463" i="9"/>
  <c r="N1462" i="17" s="1"/>
  <c r="AV1463" i="9"/>
  <c r="AZ1463" i="9"/>
  <c r="AY1463" i="9"/>
  <c r="BC1463" i="9"/>
  <c r="AX1459" i="9"/>
  <c r="M1458" i="17" s="1"/>
  <c r="BB1459" i="9"/>
  <c r="O1458" i="17" s="1"/>
  <c r="AW1459" i="9"/>
  <c r="BA1459" i="9"/>
  <c r="N1458" i="17" s="1"/>
  <c r="AV1459" i="9"/>
  <c r="AZ1459" i="9"/>
  <c r="AY1459" i="9"/>
  <c r="BC1459" i="9"/>
  <c r="AX1455" i="9"/>
  <c r="M1454" i="17" s="1"/>
  <c r="BB1455" i="9"/>
  <c r="O1454" i="17" s="1"/>
  <c r="AW1455" i="9"/>
  <c r="BA1455" i="9"/>
  <c r="N1454" i="17" s="1"/>
  <c r="AV1455" i="9"/>
  <c r="AZ1455" i="9"/>
  <c r="AY1455" i="9"/>
  <c r="BC1455" i="9"/>
  <c r="AX1451" i="9"/>
  <c r="M1450" i="17" s="1"/>
  <c r="BB1451" i="9"/>
  <c r="O1450" i="17" s="1"/>
  <c r="AW1451" i="9"/>
  <c r="BA1451" i="9"/>
  <c r="N1450" i="17" s="1"/>
  <c r="AV1451" i="9"/>
  <c r="AZ1451" i="9"/>
  <c r="AY1451" i="9"/>
  <c r="BC1451" i="9"/>
  <c r="AX1447" i="9"/>
  <c r="M1446" i="17" s="1"/>
  <c r="BB1447" i="9"/>
  <c r="O1446" i="17" s="1"/>
  <c r="AW1447" i="9"/>
  <c r="BA1447" i="9"/>
  <c r="N1446" i="17" s="1"/>
  <c r="AV1447" i="9"/>
  <c r="AZ1447" i="9"/>
  <c r="AY1447" i="9"/>
  <c r="BC1447" i="9"/>
  <c r="AX1443" i="9"/>
  <c r="M1442" i="17" s="1"/>
  <c r="BB1443" i="9"/>
  <c r="O1442" i="17" s="1"/>
  <c r="AW1443" i="9"/>
  <c r="BA1443" i="9"/>
  <c r="N1442" i="17" s="1"/>
  <c r="AV1443" i="9"/>
  <c r="AZ1443" i="9"/>
  <c r="AY1443" i="9"/>
  <c r="BC1443" i="9"/>
  <c r="AX1439" i="9"/>
  <c r="M1438" i="17" s="1"/>
  <c r="BB1439" i="9"/>
  <c r="O1438" i="17" s="1"/>
  <c r="AW1439" i="9"/>
  <c r="BA1439" i="9"/>
  <c r="N1438" i="17" s="1"/>
  <c r="AV1439" i="9"/>
  <c r="AZ1439" i="9"/>
  <c r="AY1439" i="9"/>
  <c r="BC1439" i="9"/>
  <c r="AX1435" i="9"/>
  <c r="M1434" i="17" s="1"/>
  <c r="BB1435" i="9"/>
  <c r="O1434" i="17" s="1"/>
  <c r="AW1435" i="9"/>
  <c r="BA1435" i="9"/>
  <c r="N1434" i="17" s="1"/>
  <c r="AV1435" i="9"/>
  <c r="AZ1435" i="9"/>
  <c r="AY1435" i="9"/>
  <c r="BC1435" i="9"/>
  <c r="AX1431" i="9"/>
  <c r="M1430" i="17" s="1"/>
  <c r="AW1431" i="9"/>
  <c r="BB1431" i="9"/>
  <c r="O1430" i="17" s="1"/>
  <c r="AV1431" i="9"/>
  <c r="BA1431" i="9"/>
  <c r="N1430" i="17" s="1"/>
  <c r="AZ1431" i="9"/>
  <c r="AY1431" i="9"/>
  <c r="BC1431" i="9"/>
  <c r="AY1427" i="9"/>
  <c r="AX1427" i="9"/>
  <c r="M1426" i="17" s="1"/>
  <c r="BB1427" i="9"/>
  <c r="O1426" i="17" s="1"/>
  <c r="AV1427" i="9"/>
  <c r="BC1427" i="9"/>
  <c r="BA1427" i="9"/>
  <c r="N1426" i="17" s="1"/>
  <c r="AZ1427" i="9"/>
  <c r="AW1427" i="9"/>
  <c r="AY1423" i="9"/>
  <c r="BC1423" i="9"/>
  <c r="AX1423" i="9"/>
  <c r="M1422" i="17" s="1"/>
  <c r="BB1423" i="9"/>
  <c r="O1422" i="17" s="1"/>
  <c r="AW1423" i="9"/>
  <c r="BA1423" i="9"/>
  <c r="N1422" i="17" s="1"/>
  <c r="AV1423" i="9"/>
  <c r="AZ1423" i="9"/>
  <c r="AY1419" i="9"/>
  <c r="BC1419" i="9"/>
  <c r="AX1419" i="9"/>
  <c r="M1418" i="17" s="1"/>
  <c r="BB1419" i="9"/>
  <c r="O1418" i="17" s="1"/>
  <c r="AW1419" i="9"/>
  <c r="BA1419" i="9"/>
  <c r="N1418" i="17" s="1"/>
  <c r="AV1419" i="9"/>
  <c r="AZ1419" i="9"/>
  <c r="AY1415" i="9"/>
  <c r="BC1415" i="9"/>
  <c r="AX1415" i="9"/>
  <c r="M1414" i="17" s="1"/>
  <c r="BB1415" i="9"/>
  <c r="O1414" i="17" s="1"/>
  <c r="AW1415" i="9"/>
  <c r="BA1415" i="9"/>
  <c r="N1414" i="17" s="1"/>
  <c r="AV1415" i="9"/>
  <c r="AZ1415" i="9"/>
  <c r="AY1411" i="9"/>
  <c r="BC1411" i="9"/>
  <c r="AX1411" i="9"/>
  <c r="M1410" i="17" s="1"/>
  <c r="BB1411" i="9"/>
  <c r="O1410" i="17" s="1"/>
  <c r="AW1411" i="9"/>
  <c r="BA1411" i="9"/>
  <c r="N1410" i="17" s="1"/>
  <c r="AV1411" i="9"/>
  <c r="AZ1411" i="9"/>
  <c r="AY1407" i="9"/>
  <c r="BC1407" i="9"/>
  <c r="AX1407" i="9"/>
  <c r="M1406" i="17" s="1"/>
  <c r="BB1407" i="9"/>
  <c r="O1406" i="17" s="1"/>
  <c r="AW1407" i="9"/>
  <c r="BA1407" i="9"/>
  <c r="N1406" i="17" s="1"/>
  <c r="AV1407" i="9"/>
  <c r="AZ1407" i="9"/>
  <c r="AY1403" i="9"/>
  <c r="BC1403" i="9"/>
  <c r="AX1403" i="9"/>
  <c r="M1402" i="17" s="1"/>
  <c r="BB1403" i="9"/>
  <c r="O1402" i="17" s="1"/>
  <c r="AW1403" i="9"/>
  <c r="BA1403" i="9"/>
  <c r="N1402" i="17" s="1"/>
  <c r="AV1403" i="9"/>
  <c r="AZ1403" i="9"/>
  <c r="AY1399" i="9"/>
  <c r="BC1399" i="9"/>
  <c r="AX1399" i="9"/>
  <c r="M1398" i="17" s="1"/>
  <c r="BB1399" i="9"/>
  <c r="O1398" i="17" s="1"/>
  <c r="AW1399" i="9"/>
  <c r="BA1399" i="9"/>
  <c r="N1398" i="17" s="1"/>
  <c r="AV1399" i="9"/>
  <c r="AZ1399" i="9"/>
  <c r="AY1394" i="9"/>
  <c r="BC1394" i="9"/>
  <c r="AX1394" i="9"/>
  <c r="M1393" i="17" s="1"/>
  <c r="BB1394" i="9"/>
  <c r="O1393" i="17" s="1"/>
  <c r="AW1394" i="9"/>
  <c r="BA1394" i="9"/>
  <c r="N1393" i="17" s="1"/>
  <c r="AZ1394" i="9"/>
  <c r="AV1394" i="9"/>
  <c r="AY1390" i="9"/>
  <c r="BC1390" i="9"/>
  <c r="AX1390" i="9"/>
  <c r="M1389" i="17" s="1"/>
  <c r="BB1390" i="9"/>
  <c r="O1389" i="17" s="1"/>
  <c r="AW1390" i="9"/>
  <c r="BA1390" i="9"/>
  <c r="N1389" i="17" s="1"/>
  <c r="AZ1390" i="9"/>
  <c r="AV1390" i="9"/>
  <c r="AY1386" i="9"/>
  <c r="BC1386" i="9"/>
  <c r="AX1386" i="9"/>
  <c r="M1385" i="17" s="1"/>
  <c r="BB1386" i="9"/>
  <c r="O1385" i="17" s="1"/>
  <c r="AW1386" i="9"/>
  <c r="BA1386" i="9"/>
  <c r="N1385" i="17" s="1"/>
  <c r="AZ1386" i="9"/>
  <c r="AV1386" i="9"/>
  <c r="AY1382" i="9"/>
  <c r="BC1382" i="9"/>
  <c r="AX1382" i="9"/>
  <c r="M1381" i="17" s="1"/>
  <c r="BB1382" i="9"/>
  <c r="O1381" i="17" s="1"/>
  <c r="AW1382" i="9"/>
  <c r="BA1382" i="9"/>
  <c r="N1381" i="17" s="1"/>
  <c r="AZ1382" i="9"/>
  <c r="AV1382" i="9"/>
  <c r="AY1378" i="9"/>
  <c r="BC1378" i="9"/>
  <c r="AX1378" i="9"/>
  <c r="M1377" i="17" s="1"/>
  <c r="BB1378" i="9"/>
  <c r="O1377" i="17" s="1"/>
  <c r="AW1378" i="9"/>
  <c r="BA1378" i="9"/>
  <c r="N1377" i="17" s="1"/>
  <c r="AZ1378" i="9"/>
  <c r="AV1378" i="9"/>
  <c r="AY1374" i="9"/>
  <c r="BC1374" i="9"/>
  <c r="AX1374" i="9"/>
  <c r="M1373" i="17" s="1"/>
  <c r="BB1374" i="9"/>
  <c r="O1373" i="17" s="1"/>
  <c r="AW1374" i="9"/>
  <c r="BA1374" i="9"/>
  <c r="N1373" i="17" s="1"/>
  <c r="AZ1374" i="9"/>
  <c r="AV1374" i="9"/>
  <c r="AY1370" i="9"/>
  <c r="BC1370" i="9"/>
  <c r="AX1370" i="9"/>
  <c r="M1369" i="17" s="1"/>
  <c r="BB1370" i="9"/>
  <c r="O1369" i="17" s="1"/>
  <c r="AW1370" i="9"/>
  <c r="BA1370" i="9"/>
  <c r="N1369" i="17" s="1"/>
  <c r="AZ1370" i="9"/>
  <c r="AV1370" i="9"/>
  <c r="AY1366" i="9"/>
  <c r="BC1366" i="9"/>
  <c r="AX1366" i="9"/>
  <c r="M1365" i="17" s="1"/>
  <c r="BB1366" i="9"/>
  <c r="O1365" i="17" s="1"/>
  <c r="AW1366" i="9"/>
  <c r="BA1366" i="9"/>
  <c r="N1365" i="17" s="1"/>
  <c r="AZ1366" i="9"/>
  <c r="AV1366" i="9"/>
  <c r="AY1362" i="9"/>
  <c r="BC1362" i="9"/>
  <c r="AX1362" i="9"/>
  <c r="M1361" i="17" s="1"/>
  <c r="BB1362" i="9"/>
  <c r="O1361" i="17" s="1"/>
  <c r="AW1362" i="9"/>
  <c r="BA1362" i="9"/>
  <c r="N1361" i="17" s="1"/>
  <c r="AZ1362" i="9"/>
  <c r="AV1362" i="9"/>
  <c r="AY1358" i="9"/>
  <c r="BC1358" i="9"/>
  <c r="AX1358" i="9"/>
  <c r="M1357" i="17" s="1"/>
  <c r="BB1358" i="9"/>
  <c r="O1357" i="17" s="1"/>
  <c r="AW1358" i="9"/>
  <c r="BA1358" i="9"/>
  <c r="N1357" i="17" s="1"/>
  <c r="AZ1358" i="9"/>
  <c r="AV1358" i="9"/>
  <c r="AY1354" i="9"/>
  <c r="BC1354" i="9"/>
  <c r="AX1354" i="9"/>
  <c r="M1353" i="17" s="1"/>
  <c r="BB1354" i="9"/>
  <c r="O1353" i="17" s="1"/>
  <c r="AW1354" i="9"/>
  <c r="BA1354" i="9"/>
  <c r="N1353" i="17" s="1"/>
  <c r="AZ1354" i="9"/>
  <c r="AV1354" i="9"/>
  <c r="AY1350" i="9"/>
  <c r="BC1350" i="9"/>
  <c r="AX1350" i="9"/>
  <c r="M1349" i="17" s="1"/>
  <c r="BB1350" i="9"/>
  <c r="O1349" i="17" s="1"/>
  <c r="AW1350" i="9"/>
  <c r="BA1350" i="9"/>
  <c r="N1349" i="17" s="1"/>
  <c r="AZ1350" i="9"/>
  <c r="AV1350" i="9"/>
  <c r="AY1346" i="9"/>
  <c r="BC1346" i="9"/>
  <c r="AX1346" i="9"/>
  <c r="M1345" i="17" s="1"/>
  <c r="BB1346" i="9"/>
  <c r="O1345" i="17" s="1"/>
  <c r="AW1346" i="9"/>
  <c r="BA1346" i="9"/>
  <c r="N1345" i="17" s="1"/>
  <c r="AZ1346" i="9"/>
  <c r="AV1346" i="9"/>
  <c r="AY1342" i="9"/>
  <c r="BC1342" i="9"/>
  <c r="AX1342" i="9"/>
  <c r="M1341" i="17" s="1"/>
  <c r="BB1342" i="9"/>
  <c r="O1341" i="17" s="1"/>
  <c r="AW1342" i="9"/>
  <c r="BA1342" i="9"/>
  <c r="N1341" i="17" s="1"/>
  <c r="AZ1342" i="9"/>
  <c r="AV1342" i="9"/>
  <c r="AY1338" i="9"/>
  <c r="BC1338" i="9"/>
  <c r="AX1338" i="9"/>
  <c r="M1337" i="17" s="1"/>
  <c r="BB1338" i="9"/>
  <c r="O1337" i="17" s="1"/>
  <c r="AW1338" i="9"/>
  <c r="BA1338" i="9"/>
  <c r="N1337" i="17" s="1"/>
  <c r="AZ1338" i="9"/>
  <c r="AV1338" i="9"/>
  <c r="AY1334" i="9"/>
  <c r="BC1334" i="9"/>
  <c r="AX1334" i="9"/>
  <c r="M1333" i="17" s="1"/>
  <c r="BB1334" i="9"/>
  <c r="O1333" i="17" s="1"/>
  <c r="AW1334" i="9"/>
  <c r="BA1334" i="9"/>
  <c r="N1333" i="17" s="1"/>
  <c r="AZ1334" i="9"/>
  <c r="AV1334" i="9"/>
  <c r="AY1330" i="9"/>
  <c r="BC1330" i="9"/>
  <c r="AX1330" i="9"/>
  <c r="M1329" i="17" s="1"/>
  <c r="BB1330" i="9"/>
  <c r="O1329" i="17" s="1"/>
  <c r="AW1330" i="9"/>
  <c r="BA1330" i="9"/>
  <c r="N1329" i="17" s="1"/>
  <c r="AZ1330" i="9"/>
  <c r="AV1330" i="9"/>
  <c r="AY1326" i="9"/>
  <c r="BC1326" i="9"/>
  <c r="AX1326" i="9"/>
  <c r="M1325" i="17" s="1"/>
  <c r="BB1326" i="9"/>
  <c r="O1325" i="17" s="1"/>
  <c r="AW1326" i="9"/>
  <c r="BA1326" i="9"/>
  <c r="N1325" i="17" s="1"/>
  <c r="AZ1326" i="9"/>
  <c r="AV1326" i="9"/>
  <c r="AY1322" i="9"/>
  <c r="BC1322" i="9"/>
  <c r="AX1322" i="9"/>
  <c r="M1321" i="17" s="1"/>
  <c r="BB1322" i="9"/>
  <c r="O1321" i="17" s="1"/>
  <c r="AW1322" i="9"/>
  <c r="BA1322" i="9"/>
  <c r="N1321" i="17" s="1"/>
  <c r="AZ1322" i="9"/>
  <c r="AV1322" i="9"/>
  <c r="AY1318" i="9"/>
  <c r="BC1318" i="9"/>
  <c r="AX1318" i="9"/>
  <c r="M1317" i="17" s="1"/>
  <c r="BB1318" i="9"/>
  <c r="O1317" i="17" s="1"/>
  <c r="AW1318" i="9"/>
  <c r="BA1318" i="9"/>
  <c r="N1317" i="17" s="1"/>
  <c r="AZ1318" i="9"/>
  <c r="AV1318" i="9"/>
  <c r="AY1314" i="9"/>
  <c r="BC1314" i="9"/>
  <c r="AX1314" i="9"/>
  <c r="M1313" i="17" s="1"/>
  <c r="BB1314" i="9"/>
  <c r="O1313" i="17" s="1"/>
  <c r="AW1314" i="9"/>
  <c r="BA1314" i="9"/>
  <c r="N1313" i="17" s="1"/>
  <c r="AZ1314" i="9"/>
  <c r="AV1314" i="9"/>
  <c r="AY1310" i="9"/>
  <c r="BC1310" i="9"/>
  <c r="AX1310" i="9"/>
  <c r="M1309" i="17" s="1"/>
  <c r="BB1310" i="9"/>
  <c r="O1309" i="17" s="1"/>
  <c r="AW1310" i="9"/>
  <c r="BA1310" i="9"/>
  <c r="N1309" i="17" s="1"/>
  <c r="AZ1310" i="9"/>
  <c r="AV1310" i="9"/>
  <c r="AY1306" i="9"/>
  <c r="BC1306" i="9"/>
  <c r="AX1306" i="9"/>
  <c r="M1305" i="17" s="1"/>
  <c r="BB1306" i="9"/>
  <c r="O1305" i="17" s="1"/>
  <c r="AW1306" i="9"/>
  <c r="BA1306" i="9"/>
  <c r="N1305" i="17" s="1"/>
  <c r="AZ1306" i="9"/>
  <c r="AV1306" i="9"/>
  <c r="AY1302" i="9"/>
  <c r="BC1302" i="9"/>
  <c r="AX1302" i="9"/>
  <c r="M1301" i="17" s="1"/>
  <c r="BB1302" i="9"/>
  <c r="O1301" i="17" s="1"/>
  <c r="AW1302" i="9"/>
  <c r="BA1302" i="9"/>
  <c r="N1301" i="17" s="1"/>
  <c r="AZ1302" i="9"/>
  <c r="AV1302" i="9"/>
  <c r="AY1297" i="9"/>
  <c r="BC1297" i="9"/>
  <c r="AX1297" i="9"/>
  <c r="M1296" i="17" s="1"/>
  <c r="BB1297" i="9"/>
  <c r="O1296" i="17" s="1"/>
  <c r="AW1297" i="9"/>
  <c r="BA1297" i="9"/>
  <c r="N1296" i="17" s="1"/>
  <c r="AV1297" i="9"/>
  <c r="AZ1297" i="9"/>
  <c r="AY1293" i="9"/>
  <c r="BC1293" i="9"/>
  <c r="AX1293" i="9"/>
  <c r="M1292" i="17" s="1"/>
  <c r="BB1293" i="9"/>
  <c r="O1292" i="17" s="1"/>
  <c r="AW1293" i="9"/>
  <c r="BA1293" i="9"/>
  <c r="N1292" i="17" s="1"/>
  <c r="AV1293" i="9"/>
  <c r="AZ1293" i="9"/>
  <c r="AY1289" i="9"/>
  <c r="BC1289" i="9"/>
  <c r="AX1289" i="9"/>
  <c r="M1288" i="17" s="1"/>
  <c r="BB1289" i="9"/>
  <c r="O1288" i="17" s="1"/>
  <c r="AW1289" i="9"/>
  <c r="BA1289" i="9"/>
  <c r="N1288" i="17" s="1"/>
  <c r="AV1289" i="9"/>
  <c r="AZ1289" i="9"/>
  <c r="AY1285" i="9"/>
  <c r="BC1285" i="9"/>
  <c r="AX1285" i="9"/>
  <c r="M1284" i="17" s="1"/>
  <c r="BB1285" i="9"/>
  <c r="O1284" i="17" s="1"/>
  <c r="AW1285" i="9"/>
  <c r="BA1285" i="9"/>
  <c r="N1284" i="17" s="1"/>
  <c r="AV1285" i="9"/>
  <c r="AZ1285" i="9"/>
  <c r="AY1281" i="9"/>
  <c r="BC1281" i="9"/>
  <c r="AX1281" i="9"/>
  <c r="M1280" i="17" s="1"/>
  <c r="BB1281" i="9"/>
  <c r="O1280" i="17" s="1"/>
  <c r="AW1281" i="9"/>
  <c r="BA1281" i="9"/>
  <c r="N1280" i="17" s="1"/>
  <c r="AV1281" i="9"/>
  <c r="AZ1281" i="9"/>
  <c r="AY1277" i="9"/>
  <c r="BC1277" i="9"/>
  <c r="AX1277" i="9"/>
  <c r="M1276" i="17" s="1"/>
  <c r="BB1277" i="9"/>
  <c r="O1276" i="17" s="1"/>
  <c r="AW1277" i="9"/>
  <c r="BA1277" i="9"/>
  <c r="N1276" i="17" s="1"/>
  <c r="AV1277" i="9"/>
  <c r="AZ1277" i="9"/>
  <c r="AY1273" i="9"/>
  <c r="BC1273" i="9"/>
  <c r="AX1273" i="9"/>
  <c r="M1272" i="17" s="1"/>
  <c r="BB1273" i="9"/>
  <c r="O1272" i="17" s="1"/>
  <c r="AW1273" i="9"/>
  <c r="BA1273" i="9"/>
  <c r="N1272" i="17" s="1"/>
  <c r="AV1273" i="9"/>
  <c r="AZ1273" i="9"/>
  <c r="AY1269" i="9"/>
  <c r="BC1269" i="9"/>
  <c r="AX1269" i="9"/>
  <c r="M1268" i="17" s="1"/>
  <c r="BB1269" i="9"/>
  <c r="O1268" i="17" s="1"/>
  <c r="AW1269" i="9"/>
  <c r="BA1269" i="9"/>
  <c r="N1268" i="17" s="1"/>
  <c r="AV1269" i="9"/>
  <c r="AZ1269" i="9"/>
  <c r="AY1265" i="9"/>
  <c r="BC1265" i="9"/>
  <c r="AX1265" i="9"/>
  <c r="M1264" i="17" s="1"/>
  <c r="BB1265" i="9"/>
  <c r="O1264" i="17" s="1"/>
  <c r="AW1265" i="9"/>
  <c r="BA1265" i="9"/>
  <c r="N1264" i="17" s="1"/>
  <c r="AV1265" i="9"/>
  <c r="AZ1265" i="9"/>
  <c r="AY1261" i="9"/>
  <c r="BC1261" i="9"/>
  <c r="AX1261" i="9"/>
  <c r="M1260" i="17" s="1"/>
  <c r="BB1261" i="9"/>
  <c r="O1260" i="17" s="1"/>
  <c r="AW1261" i="9"/>
  <c r="BA1261" i="9"/>
  <c r="N1260" i="17" s="1"/>
  <c r="AV1261" i="9"/>
  <c r="AZ1261" i="9"/>
  <c r="AY1257" i="9"/>
  <c r="BC1257" i="9"/>
  <c r="AX1257" i="9"/>
  <c r="M1256" i="17" s="1"/>
  <c r="BB1257" i="9"/>
  <c r="O1256" i="17" s="1"/>
  <c r="AW1257" i="9"/>
  <c r="BA1257" i="9"/>
  <c r="N1256" i="17" s="1"/>
  <c r="AV1257" i="9"/>
  <c r="AZ1257" i="9"/>
  <c r="AY1253" i="9"/>
  <c r="BC1253" i="9"/>
  <c r="AX1253" i="9"/>
  <c r="M1252" i="17" s="1"/>
  <c r="BB1253" i="9"/>
  <c r="O1252" i="17" s="1"/>
  <c r="AW1253" i="9"/>
  <c r="BA1253" i="9"/>
  <c r="N1252" i="17" s="1"/>
  <c r="AV1253" i="9"/>
  <c r="AZ1253" i="9"/>
  <c r="AY1249" i="9"/>
  <c r="BC1249" i="9"/>
  <c r="AX1249" i="9"/>
  <c r="M1248" i="17" s="1"/>
  <c r="BB1249" i="9"/>
  <c r="O1248" i="17" s="1"/>
  <c r="AW1249" i="9"/>
  <c r="BA1249" i="9"/>
  <c r="N1248" i="17" s="1"/>
  <c r="AV1249" i="9"/>
  <c r="AZ1249" i="9"/>
  <c r="AY1245" i="9"/>
  <c r="BC1245" i="9"/>
  <c r="AX1245" i="9"/>
  <c r="M1244" i="17" s="1"/>
  <c r="BB1245" i="9"/>
  <c r="O1244" i="17" s="1"/>
  <c r="AW1245" i="9"/>
  <c r="BA1245" i="9"/>
  <c r="N1244" i="17" s="1"/>
  <c r="AV1245" i="9"/>
  <c r="AZ1245" i="9"/>
  <c r="AY1241" i="9"/>
  <c r="BC1241" i="9"/>
  <c r="AX1241" i="9"/>
  <c r="M1240" i="17" s="1"/>
  <c r="BB1241" i="9"/>
  <c r="O1240" i="17" s="1"/>
  <c r="AW1241" i="9"/>
  <c r="BA1241" i="9"/>
  <c r="N1240" i="17" s="1"/>
  <c r="AV1241" i="9"/>
  <c r="AZ1241" i="9"/>
  <c r="AY1237" i="9"/>
  <c r="BC1237" i="9"/>
  <c r="AX1237" i="9"/>
  <c r="M1236" i="17" s="1"/>
  <c r="BB1237" i="9"/>
  <c r="O1236" i="17" s="1"/>
  <c r="AW1237" i="9"/>
  <c r="BA1237" i="9"/>
  <c r="N1236" i="17" s="1"/>
  <c r="AV1237" i="9"/>
  <c r="AZ1237" i="9"/>
  <c r="AW1233" i="9"/>
  <c r="AV1233" i="9"/>
  <c r="AY1233" i="9"/>
  <c r="BC1233" i="9"/>
  <c r="BB1233" i="9"/>
  <c r="O1232" i="17" s="1"/>
  <c r="BA1233" i="9"/>
  <c r="N1232" i="17" s="1"/>
  <c r="AZ1233" i="9"/>
  <c r="AX1233" i="9"/>
  <c r="M1232" i="17" s="1"/>
  <c r="AW1229" i="9"/>
  <c r="BA1229" i="9"/>
  <c r="N1228" i="17" s="1"/>
  <c r="AV1229" i="9"/>
  <c r="AZ1229" i="9"/>
  <c r="AY1229" i="9"/>
  <c r="BC1229" i="9"/>
  <c r="BB1229" i="9"/>
  <c r="O1228" i="17" s="1"/>
  <c r="AX1229" i="9"/>
  <c r="M1228" i="17" s="1"/>
  <c r="AW1225" i="9"/>
  <c r="BA1225" i="9"/>
  <c r="N1224" i="17" s="1"/>
  <c r="AV1225" i="9"/>
  <c r="AZ1225" i="9"/>
  <c r="AY1225" i="9"/>
  <c r="BC1225" i="9"/>
  <c r="BB1225" i="9"/>
  <c r="O1224" i="17" s="1"/>
  <c r="AX1225" i="9"/>
  <c r="M1224" i="17" s="1"/>
  <c r="AW1221" i="9"/>
  <c r="BA1221" i="9"/>
  <c r="N1220" i="17" s="1"/>
  <c r="AV1221" i="9"/>
  <c r="AZ1221" i="9"/>
  <c r="AY1221" i="9"/>
  <c r="BC1221" i="9"/>
  <c r="BB1221" i="9"/>
  <c r="O1220" i="17" s="1"/>
  <c r="AX1221" i="9"/>
  <c r="M1220" i="17" s="1"/>
  <c r="AW1217" i="9"/>
  <c r="BA1217" i="9"/>
  <c r="N1216" i="17" s="1"/>
  <c r="AV1217" i="9"/>
  <c r="AZ1217" i="9"/>
  <c r="AY1217" i="9"/>
  <c r="BC1217" i="9"/>
  <c r="BB1217" i="9"/>
  <c r="O1216" i="17" s="1"/>
  <c r="AX1217" i="9"/>
  <c r="M1216" i="17" s="1"/>
  <c r="AW1213" i="9"/>
  <c r="BA1213" i="9"/>
  <c r="N1212" i="17" s="1"/>
  <c r="AV1213" i="9"/>
  <c r="AZ1213" i="9"/>
  <c r="AY1213" i="9"/>
  <c r="BC1213" i="9"/>
  <c r="BB1213" i="9"/>
  <c r="O1212" i="17" s="1"/>
  <c r="AX1213" i="9"/>
  <c r="M1212" i="17" s="1"/>
  <c r="AW1209" i="9"/>
  <c r="BA1209" i="9"/>
  <c r="N1208" i="17" s="1"/>
  <c r="AV1209" i="9"/>
  <c r="AZ1209" i="9"/>
  <c r="AY1209" i="9"/>
  <c r="BC1209" i="9"/>
  <c r="BB1209" i="9"/>
  <c r="O1208" i="17" s="1"/>
  <c r="AX1209" i="9"/>
  <c r="M1208" i="17" s="1"/>
  <c r="AW1205" i="9"/>
  <c r="BA1205" i="9"/>
  <c r="N1204" i="17" s="1"/>
  <c r="AV1205" i="9"/>
  <c r="AZ1205" i="9"/>
  <c r="AY1205" i="9"/>
  <c r="BC1205" i="9"/>
  <c r="BB1205" i="9"/>
  <c r="O1204" i="17" s="1"/>
  <c r="AX1205" i="9"/>
  <c r="M1204" i="17" s="1"/>
  <c r="AW1201" i="9"/>
  <c r="BA1201" i="9"/>
  <c r="N1200" i="17" s="1"/>
  <c r="AV1201" i="9"/>
  <c r="AZ1201" i="9"/>
  <c r="AY1201" i="9"/>
  <c r="BC1201" i="9"/>
  <c r="BB1201" i="9"/>
  <c r="O1200" i="17" s="1"/>
  <c r="AX1201" i="9"/>
  <c r="M1200" i="17" s="1"/>
  <c r="AW1196" i="9"/>
  <c r="BA1196" i="9"/>
  <c r="N1195" i="17" s="1"/>
  <c r="AV1196" i="9"/>
  <c r="AZ1196" i="9"/>
  <c r="AY1196" i="9"/>
  <c r="BC1196" i="9"/>
  <c r="BB1196" i="9"/>
  <c r="O1195" i="17" s="1"/>
  <c r="AX1196" i="9"/>
  <c r="M1195" i="17" s="1"/>
  <c r="AW1192" i="9"/>
  <c r="BA1192" i="9"/>
  <c r="N1191" i="17" s="1"/>
  <c r="AV1192" i="9"/>
  <c r="AZ1192" i="9"/>
  <c r="AY1192" i="9"/>
  <c r="BC1192" i="9"/>
  <c r="BB1192" i="9"/>
  <c r="O1191" i="17" s="1"/>
  <c r="AX1192" i="9"/>
  <c r="M1191" i="17" s="1"/>
  <c r="AW1188" i="9"/>
  <c r="BA1188" i="9"/>
  <c r="N1187" i="17" s="1"/>
  <c r="AV1188" i="9"/>
  <c r="AZ1188" i="9"/>
  <c r="AY1188" i="9"/>
  <c r="BC1188" i="9"/>
  <c r="BB1188" i="9"/>
  <c r="O1187" i="17" s="1"/>
  <c r="AX1188" i="9"/>
  <c r="M1187" i="17" s="1"/>
  <c r="AW1184" i="9"/>
  <c r="BA1184" i="9"/>
  <c r="N1183" i="17" s="1"/>
  <c r="AV1184" i="9"/>
  <c r="AZ1184" i="9"/>
  <c r="AY1184" i="9"/>
  <c r="BC1184" i="9"/>
  <c r="BB1184" i="9"/>
  <c r="O1183" i="17" s="1"/>
  <c r="AX1184" i="9"/>
  <c r="M1183" i="17" s="1"/>
  <c r="AW1180" i="9"/>
  <c r="BA1180" i="9"/>
  <c r="N1179" i="17" s="1"/>
  <c r="AV1180" i="9"/>
  <c r="AZ1180" i="9"/>
  <c r="AY1180" i="9"/>
  <c r="BC1180" i="9"/>
  <c r="BB1180" i="9"/>
  <c r="O1179" i="17" s="1"/>
  <c r="AX1180" i="9"/>
  <c r="M1179" i="17" s="1"/>
  <c r="AW1176" i="9"/>
  <c r="BA1176" i="9"/>
  <c r="N1175" i="17" s="1"/>
  <c r="AV1176" i="9"/>
  <c r="AZ1176" i="9"/>
  <c r="AY1176" i="9"/>
  <c r="BC1176" i="9"/>
  <c r="BB1176" i="9"/>
  <c r="O1175" i="17" s="1"/>
  <c r="AX1176" i="9"/>
  <c r="M1175" i="17" s="1"/>
  <c r="AW1172" i="9"/>
  <c r="BA1172" i="9"/>
  <c r="N1171" i="17" s="1"/>
  <c r="AV1172" i="9"/>
  <c r="AZ1172" i="9"/>
  <c r="AY1172" i="9"/>
  <c r="BC1172" i="9"/>
  <c r="BB1172" i="9"/>
  <c r="O1171" i="17" s="1"/>
  <c r="AX1172" i="9"/>
  <c r="M1171" i="17" s="1"/>
  <c r="AW1168" i="9"/>
  <c r="BA1168" i="9"/>
  <c r="N1167" i="17" s="1"/>
  <c r="AV1168" i="9"/>
  <c r="AZ1168" i="9"/>
  <c r="AY1168" i="9"/>
  <c r="BC1168" i="9"/>
  <c r="BB1168" i="9"/>
  <c r="O1167" i="17" s="1"/>
  <c r="AX1168" i="9"/>
  <c r="M1167" i="17" s="1"/>
  <c r="AW1164" i="9"/>
  <c r="BA1164" i="9"/>
  <c r="N1163" i="17" s="1"/>
  <c r="AV1164" i="9"/>
  <c r="AZ1164" i="9"/>
  <c r="AY1164" i="9"/>
  <c r="BC1164" i="9"/>
  <c r="BB1164" i="9"/>
  <c r="O1163" i="17" s="1"/>
  <c r="AX1164" i="9"/>
  <c r="M1163" i="17" s="1"/>
  <c r="AW1160" i="9"/>
  <c r="BA1160" i="9"/>
  <c r="N1159" i="17" s="1"/>
  <c r="AV1160" i="9"/>
  <c r="AZ1160" i="9"/>
  <c r="AY1160" i="9"/>
  <c r="BC1160" i="9"/>
  <c r="BB1160" i="9"/>
  <c r="O1159" i="17" s="1"/>
  <c r="AX1160" i="9"/>
  <c r="M1159" i="17" s="1"/>
  <c r="AW1156" i="9"/>
  <c r="BA1156" i="9"/>
  <c r="N1155" i="17" s="1"/>
  <c r="AV1156" i="9"/>
  <c r="AZ1156" i="9"/>
  <c r="AY1156" i="9"/>
  <c r="BC1156" i="9"/>
  <c r="BB1156" i="9"/>
  <c r="O1155" i="17" s="1"/>
  <c r="AX1156" i="9"/>
  <c r="M1155" i="17" s="1"/>
  <c r="AW1152" i="9"/>
  <c r="BA1152" i="9"/>
  <c r="N1151" i="17" s="1"/>
  <c r="AV1152" i="9"/>
  <c r="AZ1152" i="9"/>
  <c r="AY1152" i="9"/>
  <c r="BC1152" i="9"/>
  <c r="BB1152" i="9"/>
  <c r="O1151" i="17" s="1"/>
  <c r="AX1152" i="9"/>
  <c r="M1151" i="17" s="1"/>
  <c r="AW1148" i="9"/>
  <c r="BA1148" i="9"/>
  <c r="N1147" i="17" s="1"/>
  <c r="AV1148" i="9"/>
  <c r="AZ1148" i="9"/>
  <c r="AY1148" i="9"/>
  <c r="BC1148" i="9"/>
  <c r="BB1148" i="9"/>
  <c r="O1147" i="17" s="1"/>
  <c r="AX1148" i="9"/>
  <c r="M1147" i="17" s="1"/>
  <c r="AW1144" i="9"/>
  <c r="BA1144" i="9"/>
  <c r="N1143" i="17" s="1"/>
  <c r="AV1144" i="9"/>
  <c r="AZ1144" i="9"/>
  <c r="AY1144" i="9"/>
  <c r="BC1144" i="9"/>
  <c r="BB1144" i="9"/>
  <c r="O1143" i="17" s="1"/>
  <c r="AX1144" i="9"/>
  <c r="M1143" i="17" s="1"/>
  <c r="AW1140" i="9"/>
  <c r="BA1140" i="9"/>
  <c r="N1139" i="17" s="1"/>
  <c r="AV1140" i="9"/>
  <c r="AZ1140" i="9"/>
  <c r="AY1140" i="9"/>
  <c r="BC1140" i="9"/>
  <c r="BB1140" i="9"/>
  <c r="O1139" i="17" s="1"/>
  <c r="AX1140" i="9"/>
  <c r="M1139" i="17" s="1"/>
  <c r="AW1136" i="9"/>
  <c r="BA1136" i="9"/>
  <c r="N1135" i="17" s="1"/>
  <c r="AV1136" i="9"/>
  <c r="AZ1136" i="9"/>
  <c r="AY1136" i="9"/>
  <c r="BC1136" i="9"/>
  <c r="BB1136" i="9"/>
  <c r="O1135" i="17" s="1"/>
  <c r="AX1136" i="9"/>
  <c r="M1135" i="17" s="1"/>
  <c r="AW1132" i="9"/>
  <c r="BA1132" i="9"/>
  <c r="N1131" i="17" s="1"/>
  <c r="AV1132" i="9"/>
  <c r="AZ1132" i="9"/>
  <c r="AY1132" i="9"/>
  <c r="BC1132" i="9"/>
  <c r="BB1132" i="9"/>
  <c r="O1131" i="17" s="1"/>
  <c r="AX1132" i="9"/>
  <c r="M1131" i="17" s="1"/>
  <c r="AW1128" i="9"/>
  <c r="BA1128" i="9"/>
  <c r="N1127" i="17" s="1"/>
  <c r="AV1128" i="9"/>
  <c r="AZ1128" i="9"/>
  <c r="AY1128" i="9"/>
  <c r="BC1128" i="9"/>
  <c r="BB1128" i="9"/>
  <c r="O1127" i="17" s="1"/>
  <c r="AX1128" i="9"/>
  <c r="M1127" i="17" s="1"/>
  <c r="AW1124" i="9"/>
  <c r="BA1124" i="9"/>
  <c r="N1123" i="17" s="1"/>
  <c r="AV1124" i="9"/>
  <c r="AZ1124" i="9"/>
  <c r="AY1124" i="9"/>
  <c r="BC1124" i="9"/>
  <c r="BB1124" i="9"/>
  <c r="O1123" i="17" s="1"/>
  <c r="AX1124" i="9"/>
  <c r="M1123" i="17" s="1"/>
  <c r="AW1120" i="9"/>
  <c r="BA1120" i="9"/>
  <c r="N1119" i="17" s="1"/>
  <c r="AV1120" i="9"/>
  <c r="AZ1120" i="9"/>
  <c r="AY1120" i="9"/>
  <c r="BC1120" i="9"/>
  <c r="BB1120" i="9"/>
  <c r="O1119" i="17" s="1"/>
  <c r="AX1120" i="9"/>
  <c r="M1119" i="17" s="1"/>
  <c r="AW1116" i="9"/>
  <c r="BA1116" i="9"/>
  <c r="N1115" i="17" s="1"/>
  <c r="AV1116" i="9"/>
  <c r="AZ1116" i="9"/>
  <c r="AY1116" i="9"/>
  <c r="BC1116" i="9"/>
  <c r="BB1116" i="9"/>
  <c r="O1115" i="17" s="1"/>
  <c r="AX1116" i="9"/>
  <c r="M1115" i="17" s="1"/>
  <c r="AW1112" i="9"/>
  <c r="BA1112" i="9"/>
  <c r="N1111" i="17" s="1"/>
  <c r="AV1112" i="9"/>
  <c r="AZ1112" i="9"/>
  <c r="AY1112" i="9"/>
  <c r="BC1112" i="9"/>
  <c r="BB1112" i="9"/>
  <c r="O1111" i="17" s="1"/>
  <c r="AX1112" i="9"/>
  <c r="M1111" i="17" s="1"/>
  <c r="AW1108" i="9"/>
  <c r="BA1108" i="9"/>
  <c r="N1107" i="17" s="1"/>
  <c r="AV1108" i="9"/>
  <c r="AZ1108" i="9"/>
  <c r="AY1108" i="9"/>
  <c r="BC1108" i="9"/>
  <c r="BB1108" i="9"/>
  <c r="O1107" i="17" s="1"/>
  <c r="AX1108" i="9"/>
  <c r="M1107" i="17" s="1"/>
  <c r="AW1104" i="9"/>
  <c r="BA1104" i="9"/>
  <c r="N1103" i="17" s="1"/>
  <c r="AV1104" i="9"/>
  <c r="AZ1104" i="9"/>
  <c r="AY1104" i="9"/>
  <c r="BC1104" i="9"/>
  <c r="BB1104" i="9"/>
  <c r="O1103" i="17" s="1"/>
  <c r="AX1104" i="9"/>
  <c r="M1103" i="17" s="1"/>
  <c r="AW1100" i="9"/>
  <c r="BA1100" i="9"/>
  <c r="N1099" i="17" s="1"/>
  <c r="AV1100" i="9"/>
  <c r="AZ1100" i="9"/>
  <c r="AY1100" i="9"/>
  <c r="BC1100" i="9"/>
  <c r="BB1100" i="9"/>
  <c r="O1099" i="17" s="1"/>
  <c r="AX1100" i="9"/>
  <c r="M1099" i="17" s="1"/>
  <c r="AW1095" i="9"/>
  <c r="BA1095" i="9"/>
  <c r="N1094" i="17" s="1"/>
  <c r="AV1095" i="9"/>
  <c r="AZ1095" i="9"/>
  <c r="AY1095" i="9"/>
  <c r="BC1095" i="9"/>
  <c r="BB1095" i="9"/>
  <c r="O1094" i="17" s="1"/>
  <c r="AX1095" i="9"/>
  <c r="M1094" i="17" s="1"/>
  <c r="AW1091" i="9"/>
  <c r="BA1091" i="9"/>
  <c r="N1090" i="17" s="1"/>
  <c r="AV1091" i="9"/>
  <c r="AZ1091" i="9"/>
  <c r="AY1091" i="9"/>
  <c r="BC1091" i="9"/>
  <c r="BB1091" i="9"/>
  <c r="O1090" i="17" s="1"/>
  <c r="AX1091" i="9"/>
  <c r="M1090" i="17" s="1"/>
  <c r="AW1087" i="9"/>
  <c r="BA1087" i="9"/>
  <c r="N1086" i="17" s="1"/>
  <c r="AV1087" i="9"/>
  <c r="AZ1087" i="9"/>
  <c r="AY1087" i="9"/>
  <c r="BC1087" i="9"/>
  <c r="BB1087" i="9"/>
  <c r="O1086" i="17" s="1"/>
  <c r="AX1087" i="9"/>
  <c r="M1086" i="17" s="1"/>
  <c r="AW1083" i="9"/>
  <c r="BA1083" i="9"/>
  <c r="N1082" i="17" s="1"/>
  <c r="AV1083" i="9"/>
  <c r="AZ1083" i="9"/>
  <c r="AY1083" i="9"/>
  <c r="BC1083" i="9"/>
  <c r="BB1083" i="9"/>
  <c r="O1082" i="17" s="1"/>
  <c r="AX1083" i="9"/>
  <c r="M1082" i="17" s="1"/>
  <c r="AW1079" i="9"/>
  <c r="BA1079" i="9"/>
  <c r="N1078" i="17" s="1"/>
  <c r="AV1079" i="9"/>
  <c r="AZ1079" i="9"/>
  <c r="AY1079" i="9"/>
  <c r="BC1079" i="9"/>
  <c r="BB1079" i="9"/>
  <c r="O1078" i="17" s="1"/>
  <c r="AX1079" i="9"/>
  <c r="M1078" i="17" s="1"/>
  <c r="AW1075" i="9"/>
  <c r="BA1075" i="9"/>
  <c r="N1074" i="17" s="1"/>
  <c r="AV1075" i="9"/>
  <c r="AZ1075" i="9"/>
  <c r="AY1075" i="9"/>
  <c r="BC1075" i="9"/>
  <c r="BB1075" i="9"/>
  <c r="O1074" i="17" s="1"/>
  <c r="AX1075" i="9"/>
  <c r="M1074" i="17" s="1"/>
  <c r="AW1071" i="9"/>
  <c r="BA1071" i="9"/>
  <c r="N1070" i="17" s="1"/>
  <c r="AV1071" i="9"/>
  <c r="AZ1071" i="9"/>
  <c r="AY1071" i="9"/>
  <c r="BC1071" i="9"/>
  <c r="BB1071" i="9"/>
  <c r="O1070" i="17" s="1"/>
  <c r="AX1071" i="9"/>
  <c r="M1070" i="17" s="1"/>
  <c r="AW1067" i="9"/>
  <c r="BA1067" i="9"/>
  <c r="N1066" i="17" s="1"/>
  <c r="AV1067" i="9"/>
  <c r="AZ1067" i="9"/>
  <c r="AY1067" i="9"/>
  <c r="BC1067" i="9"/>
  <c r="BB1067" i="9"/>
  <c r="O1066" i="17" s="1"/>
  <c r="AX1067" i="9"/>
  <c r="M1066" i="17" s="1"/>
  <c r="AW1063" i="9"/>
  <c r="BA1063" i="9"/>
  <c r="N1062" i="17" s="1"/>
  <c r="AV1063" i="9"/>
  <c r="AZ1063" i="9"/>
  <c r="AY1063" i="9"/>
  <c r="BC1063" i="9"/>
  <c r="BB1063" i="9"/>
  <c r="O1062" i="17" s="1"/>
  <c r="AX1063" i="9"/>
  <c r="M1062" i="17" s="1"/>
  <c r="AW1059" i="9"/>
  <c r="BA1059" i="9"/>
  <c r="N1058" i="17" s="1"/>
  <c r="AV1059" i="9"/>
  <c r="AZ1059" i="9"/>
  <c r="AY1059" i="9"/>
  <c r="BC1059" i="9"/>
  <c r="BB1059" i="9"/>
  <c r="O1058" i="17" s="1"/>
  <c r="AX1059" i="9"/>
  <c r="M1058" i="17" s="1"/>
  <c r="AW1055" i="9"/>
  <c r="BA1055" i="9"/>
  <c r="N1054" i="17" s="1"/>
  <c r="AV1055" i="9"/>
  <c r="AZ1055" i="9"/>
  <c r="AY1055" i="9"/>
  <c r="BC1055" i="9"/>
  <c r="BB1055" i="9"/>
  <c r="O1054" i="17" s="1"/>
  <c r="AX1055" i="9"/>
  <c r="M1054" i="17" s="1"/>
  <c r="AW1051" i="9"/>
  <c r="BA1051" i="9"/>
  <c r="N1050" i="17" s="1"/>
  <c r="AV1051" i="9"/>
  <c r="AZ1051" i="9"/>
  <c r="AY1051" i="9"/>
  <c r="BC1051" i="9"/>
  <c r="BB1051" i="9"/>
  <c r="O1050" i="17" s="1"/>
  <c r="AX1051" i="9"/>
  <c r="M1050" i="17" s="1"/>
  <c r="AY719" i="9"/>
  <c r="BC719" i="9"/>
  <c r="AX719" i="9"/>
  <c r="M718" i="17" s="1"/>
  <c r="BB719" i="9"/>
  <c r="O718" i="17" s="1"/>
  <c r="AW719" i="9"/>
  <c r="BA719" i="9"/>
  <c r="N718" i="17" s="1"/>
  <c r="AZ719" i="9"/>
  <c r="AV719" i="9"/>
  <c r="AW1046" i="9"/>
  <c r="BA1046" i="9"/>
  <c r="N1045" i="17" s="1"/>
  <c r="AV1046" i="9"/>
  <c r="AZ1046" i="9"/>
  <c r="AY1046" i="9"/>
  <c r="BC1046" i="9"/>
  <c r="BB1046" i="9"/>
  <c r="O1045" i="17" s="1"/>
  <c r="AX1046" i="9"/>
  <c r="M1045" i="17" s="1"/>
  <c r="AW1042" i="9"/>
  <c r="BA1042" i="9"/>
  <c r="N1041" i="17" s="1"/>
  <c r="AV1042" i="9"/>
  <c r="AZ1042" i="9"/>
  <c r="AY1042" i="9"/>
  <c r="BC1042" i="9"/>
  <c r="BB1042" i="9"/>
  <c r="O1041" i="17" s="1"/>
  <c r="AX1042" i="9"/>
  <c r="M1041" i="17" s="1"/>
  <c r="AW1038" i="9"/>
  <c r="BA1038" i="9"/>
  <c r="N1037" i="17" s="1"/>
  <c r="AV1038" i="9"/>
  <c r="AZ1038" i="9"/>
  <c r="AY1038" i="9"/>
  <c r="BC1038" i="9"/>
  <c r="BB1038" i="9"/>
  <c r="O1037" i="17" s="1"/>
  <c r="AX1038" i="9"/>
  <c r="M1037" i="17" s="1"/>
  <c r="AW1034" i="9"/>
  <c r="BA1034" i="9"/>
  <c r="N1033" i="17" s="1"/>
  <c r="AV1034" i="9"/>
  <c r="AZ1034" i="9"/>
  <c r="AY1034" i="9"/>
  <c r="BC1034" i="9"/>
  <c r="BB1034" i="9"/>
  <c r="O1033" i="17" s="1"/>
  <c r="AX1034" i="9"/>
  <c r="M1033" i="17" s="1"/>
  <c r="AW1030" i="9"/>
  <c r="BA1030" i="9"/>
  <c r="N1029" i="17" s="1"/>
  <c r="AV1030" i="9"/>
  <c r="AZ1030" i="9"/>
  <c r="AY1030" i="9"/>
  <c r="BC1030" i="9"/>
  <c r="BB1030" i="9"/>
  <c r="O1029" i="17" s="1"/>
  <c r="AX1030" i="9"/>
  <c r="M1029" i="17" s="1"/>
  <c r="AW1026" i="9"/>
  <c r="BA1026" i="9"/>
  <c r="N1025" i="17" s="1"/>
  <c r="AV1026" i="9"/>
  <c r="AZ1026" i="9"/>
  <c r="AY1026" i="9"/>
  <c r="BC1026" i="9"/>
  <c r="BB1026" i="9"/>
  <c r="O1025" i="17" s="1"/>
  <c r="AX1026" i="9"/>
  <c r="M1025" i="17" s="1"/>
  <c r="AW1022" i="9"/>
  <c r="BA1022" i="9"/>
  <c r="N1021" i="17" s="1"/>
  <c r="AV1022" i="9"/>
  <c r="AZ1022" i="9"/>
  <c r="AY1022" i="9"/>
  <c r="BC1022" i="9"/>
  <c r="BB1022" i="9"/>
  <c r="O1021" i="17" s="1"/>
  <c r="AX1022" i="9"/>
  <c r="M1021" i="17" s="1"/>
  <c r="AW1018" i="9"/>
  <c r="BA1018" i="9"/>
  <c r="N1017" i="17" s="1"/>
  <c r="AV1018" i="9"/>
  <c r="AZ1018" i="9"/>
  <c r="AY1018" i="9"/>
  <c r="BC1018" i="9"/>
  <c r="BB1018" i="9"/>
  <c r="O1017" i="17" s="1"/>
  <c r="AX1018" i="9"/>
  <c r="M1017" i="17" s="1"/>
  <c r="AW1014" i="9"/>
  <c r="BA1014" i="9"/>
  <c r="N1013" i="17" s="1"/>
  <c r="AV1014" i="9"/>
  <c r="AZ1014" i="9"/>
  <c r="AY1014" i="9"/>
  <c r="BC1014" i="9"/>
  <c r="BB1014" i="9"/>
  <c r="O1013" i="17" s="1"/>
  <c r="AX1014" i="9"/>
  <c r="M1013" i="17" s="1"/>
  <c r="AW1010" i="9"/>
  <c r="BA1010" i="9"/>
  <c r="N1009" i="17" s="1"/>
  <c r="AV1010" i="9"/>
  <c r="AZ1010" i="9"/>
  <c r="AY1010" i="9"/>
  <c r="BC1010" i="9"/>
  <c r="BB1010" i="9"/>
  <c r="O1009" i="17" s="1"/>
  <c r="AX1010" i="9"/>
  <c r="M1009" i="17" s="1"/>
  <c r="AW1006" i="9"/>
  <c r="BA1006" i="9"/>
  <c r="N1005" i="17" s="1"/>
  <c r="AV1006" i="9"/>
  <c r="AZ1006" i="9"/>
  <c r="AY1006" i="9"/>
  <c r="BC1006" i="9"/>
  <c r="BB1006" i="9"/>
  <c r="O1005" i="17" s="1"/>
  <c r="AX1006" i="9"/>
  <c r="M1005" i="17" s="1"/>
  <c r="AW1002" i="9"/>
  <c r="BA1002" i="9"/>
  <c r="N1001" i="17" s="1"/>
  <c r="AV1002" i="9"/>
  <c r="AZ1002" i="9"/>
  <c r="AY1002" i="9"/>
  <c r="BC1002" i="9"/>
  <c r="BB1002" i="9"/>
  <c r="O1001" i="17" s="1"/>
  <c r="AX1002" i="9"/>
  <c r="M1001" i="17" s="1"/>
  <c r="AW997" i="9"/>
  <c r="BA997" i="9"/>
  <c r="N996" i="17" s="1"/>
  <c r="AV997" i="9"/>
  <c r="AZ997" i="9"/>
  <c r="AY997" i="9"/>
  <c r="BC997" i="9"/>
  <c r="BB997" i="9"/>
  <c r="O996" i="17" s="1"/>
  <c r="AX997" i="9"/>
  <c r="M996" i="17" s="1"/>
  <c r="AW993" i="9"/>
  <c r="BA993" i="9"/>
  <c r="N992" i="17" s="1"/>
  <c r="AV993" i="9"/>
  <c r="AZ993" i="9"/>
  <c r="AY993" i="9"/>
  <c r="BC993" i="9"/>
  <c r="BB993" i="9"/>
  <c r="O992" i="17" s="1"/>
  <c r="AX993" i="9"/>
  <c r="M992" i="17" s="1"/>
  <c r="AY979" i="9"/>
  <c r="BC979" i="9"/>
  <c r="AW979" i="9"/>
  <c r="BB979" i="9"/>
  <c r="O978" i="17" s="1"/>
  <c r="AV979" i="9"/>
  <c r="BA979" i="9"/>
  <c r="N978" i="17" s="1"/>
  <c r="AZ979" i="9"/>
  <c r="AX979" i="9"/>
  <c r="M978" i="17" s="1"/>
  <c r="AY975" i="9"/>
  <c r="BC975" i="9"/>
  <c r="AX975" i="9"/>
  <c r="M974" i="17" s="1"/>
  <c r="BB975" i="9"/>
  <c r="O974" i="17" s="1"/>
  <c r="AW975" i="9"/>
  <c r="BA975" i="9"/>
  <c r="N974" i="17" s="1"/>
  <c r="AV975" i="9"/>
  <c r="AZ975" i="9"/>
  <c r="AY971" i="9"/>
  <c r="BC971" i="9"/>
  <c r="AX971" i="9"/>
  <c r="M970" i="17" s="1"/>
  <c r="BB971" i="9"/>
  <c r="O970" i="17" s="1"/>
  <c r="AW971" i="9"/>
  <c r="BA971" i="9"/>
  <c r="N970" i="17" s="1"/>
  <c r="AV971" i="9"/>
  <c r="AZ971" i="9"/>
  <c r="AY967" i="9"/>
  <c r="BC967" i="9"/>
  <c r="AX967" i="9"/>
  <c r="M966" i="17" s="1"/>
  <c r="BB967" i="9"/>
  <c r="O966" i="17" s="1"/>
  <c r="AW967" i="9"/>
  <c r="BA967" i="9"/>
  <c r="N966" i="17" s="1"/>
  <c r="AV967" i="9"/>
  <c r="AZ967" i="9"/>
  <c r="AY963" i="9"/>
  <c r="BC963" i="9"/>
  <c r="AX963" i="9"/>
  <c r="M962" i="17" s="1"/>
  <c r="BB963" i="9"/>
  <c r="O962" i="17" s="1"/>
  <c r="AW963" i="9"/>
  <c r="BA963" i="9"/>
  <c r="N962" i="17" s="1"/>
  <c r="AV963" i="9"/>
  <c r="AZ963" i="9"/>
  <c r="AY959" i="9"/>
  <c r="BC959" i="9"/>
  <c r="AX959" i="9"/>
  <c r="M958" i="17" s="1"/>
  <c r="BB959" i="9"/>
  <c r="O958" i="17" s="1"/>
  <c r="AW959" i="9"/>
  <c r="BA959" i="9"/>
  <c r="N958" i="17" s="1"/>
  <c r="AV959" i="9"/>
  <c r="AZ959" i="9"/>
  <c r="AY955" i="9"/>
  <c r="BC955" i="9"/>
  <c r="AX955" i="9"/>
  <c r="M954" i="17" s="1"/>
  <c r="BB955" i="9"/>
  <c r="O954" i="17" s="1"/>
  <c r="AW955" i="9"/>
  <c r="BA955" i="9"/>
  <c r="N954" i="17" s="1"/>
  <c r="AV955" i="9"/>
  <c r="AZ955" i="9"/>
  <c r="AY951" i="9"/>
  <c r="BC951" i="9"/>
  <c r="AX951" i="9"/>
  <c r="M950" i="17" s="1"/>
  <c r="BB951" i="9"/>
  <c r="O950" i="17" s="1"/>
  <c r="AW951" i="9"/>
  <c r="BA951" i="9"/>
  <c r="N950" i="17" s="1"/>
  <c r="AV951" i="9"/>
  <c r="AZ951" i="9"/>
  <c r="AY947" i="9"/>
  <c r="BC947" i="9"/>
  <c r="AX947" i="9"/>
  <c r="M946" i="17" s="1"/>
  <c r="BB947" i="9"/>
  <c r="O946" i="17" s="1"/>
  <c r="AW947" i="9"/>
  <c r="BA947" i="9"/>
  <c r="N946" i="17" s="1"/>
  <c r="AV947" i="9"/>
  <c r="AZ947" i="9"/>
  <c r="AY943" i="9"/>
  <c r="BC943" i="9"/>
  <c r="AX943" i="9"/>
  <c r="M942" i="17" s="1"/>
  <c r="BB943" i="9"/>
  <c r="O942" i="17" s="1"/>
  <c r="AW943" i="9"/>
  <c r="BA943" i="9"/>
  <c r="N942" i="17" s="1"/>
  <c r="AV943" i="9"/>
  <c r="AZ943" i="9"/>
  <c r="AY939" i="9"/>
  <c r="BC939" i="9"/>
  <c r="AX939" i="9"/>
  <c r="M938" i="17" s="1"/>
  <c r="BB939" i="9"/>
  <c r="O938" i="17" s="1"/>
  <c r="AW939" i="9"/>
  <c r="BA939" i="9"/>
  <c r="N938" i="17" s="1"/>
  <c r="AV939" i="9"/>
  <c r="AZ939" i="9"/>
  <c r="AY935" i="9"/>
  <c r="BC935" i="9"/>
  <c r="AX935" i="9"/>
  <c r="M934" i="17" s="1"/>
  <c r="BB935" i="9"/>
  <c r="O934" i="17" s="1"/>
  <c r="AW935" i="9"/>
  <c r="BA935" i="9"/>
  <c r="N934" i="17" s="1"/>
  <c r="AV935" i="9"/>
  <c r="AZ935" i="9"/>
  <c r="AY931" i="9"/>
  <c r="BC931" i="9"/>
  <c r="AX931" i="9"/>
  <c r="M930" i="17" s="1"/>
  <c r="BB931" i="9"/>
  <c r="O930" i="17" s="1"/>
  <c r="AW931" i="9"/>
  <c r="BA931" i="9"/>
  <c r="N930" i="17" s="1"/>
  <c r="AV931" i="9"/>
  <c r="AZ931" i="9"/>
  <c r="AY927" i="9"/>
  <c r="BC927" i="9"/>
  <c r="AX927" i="9"/>
  <c r="M926" i="17" s="1"/>
  <c r="BB927" i="9"/>
  <c r="O926" i="17" s="1"/>
  <c r="AW927" i="9"/>
  <c r="BA927" i="9"/>
  <c r="N926" i="17" s="1"/>
  <c r="AV927" i="9"/>
  <c r="AZ927" i="9"/>
  <c r="AY923" i="9"/>
  <c r="BC923" i="9"/>
  <c r="AX923" i="9"/>
  <c r="M922" i="17" s="1"/>
  <c r="BB923" i="9"/>
  <c r="O922" i="17" s="1"/>
  <c r="AW923" i="9"/>
  <c r="BA923" i="9"/>
  <c r="N922" i="17" s="1"/>
  <c r="AV923" i="9"/>
  <c r="AZ923" i="9"/>
  <c r="AY919" i="9"/>
  <c r="BC919" i="9"/>
  <c r="AX919" i="9"/>
  <c r="M918" i="17" s="1"/>
  <c r="BB919" i="9"/>
  <c r="O918" i="17" s="1"/>
  <c r="AW919" i="9"/>
  <c r="BA919" i="9"/>
  <c r="N918" i="17" s="1"/>
  <c r="AV919" i="9"/>
  <c r="AZ919" i="9"/>
  <c r="AY915" i="9"/>
  <c r="BC915" i="9"/>
  <c r="AX915" i="9"/>
  <c r="M914" i="17" s="1"/>
  <c r="BB915" i="9"/>
  <c r="O914" i="17" s="1"/>
  <c r="AW915" i="9"/>
  <c r="BA915" i="9"/>
  <c r="N914" i="17" s="1"/>
  <c r="AV915" i="9"/>
  <c r="AZ915" i="9"/>
  <c r="AY911" i="9"/>
  <c r="BC911" i="9"/>
  <c r="AX911" i="9"/>
  <c r="M910" i="17" s="1"/>
  <c r="BB911" i="9"/>
  <c r="O910" i="17" s="1"/>
  <c r="AW911" i="9"/>
  <c r="BA911" i="9"/>
  <c r="N910" i="17" s="1"/>
  <c r="AV911" i="9"/>
  <c r="AZ911" i="9"/>
  <c r="AY907" i="9"/>
  <c r="BC907" i="9"/>
  <c r="AX907" i="9"/>
  <c r="M906" i="17" s="1"/>
  <c r="BB907" i="9"/>
  <c r="O906" i="17" s="1"/>
  <c r="AW907" i="9"/>
  <c r="BA907" i="9"/>
  <c r="N906" i="17" s="1"/>
  <c r="AV907" i="9"/>
  <c r="AZ907" i="9"/>
  <c r="AY903" i="9"/>
  <c r="BC903" i="9"/>
  <c r="AX903" i="9"/>
  <c r="M902" i="17" s="1"/>
  <c r="BB903" i="9"/>
  <c r="O902" i="17" s="1"/>
  <c r="AW903" i="9"/>
  <c r="BA903" i="9"/>
  <c r="N902" i="17" s="1"/>
  <c r="AV903" i="9"/>
  <c r="AZ903" i="9"/>
  <c r="AY899" i="9"/>
  <c r="BC899" i="9"/>
  <c r="AX899" i="9"/>
  <c r="M898" i="17" s="1"/>
  <c r="BB899" i="9"/>
  <c r="O898" i="17" s="1"/>
  <c r="AW899" i="9"/>
  <c r="BA899" i="9"/>
  <c r="N898" i="17" s="1"/>
  <c r="AV899" i="9"/>
  <c r="AZ899" i="9"/>
  <c r="AY894" i="9"/>
  <c r="BC894" i="9"/>
  <c r="AX894" i="9"/>
  <c r="M893" i="17" s="1"/>
  <c r="BB894" i="9"/>
  <c r="O893" i="17" s="1"/>
  <c r="AW894" i="9"/>
  <c r="BA894" i="9"/>
  <c r="N893" i="17" s="1"/>
  <c r="AV894" i="9"/>
  <c r="AZ894" i="9"/>
  <c r="AY890" i="9"/>
  <c r="BC890" i="9"/>
  <c r="AX890" i="9"/>
  <c r="M889" i="17" s="1"/>
  <c r="BB890" i="9"/>
  <c r="O889" i="17" s="1"/>
  <c r="AW890" i="9"/>
  <c r="BA890" i="9"/>
  <c r="N889" i="17" s="1"/>
  <c r="AV890" i="9"/>
  <c r="AZ890" i="9"/>
  <c r="AY886" i="9"/>
  <c r="BC886" i="9"/>
  <c r="AX886" i="9"/>
  <c r="M885" i="17" s="1"/>
  <c r="BB886" i="9"/>
  <c r="O885" i="17" s="1"/>
  <c r="AW886" i="9"/>
  <c r="BA886" i="9"/>
  <c r="N885" i="17" s="1"/>
  <c r="AV886" i="9"/>
  <c r="AZ886" i="9"/>
  <c r="AY882" i="9"/>
  <c r="BC882" i="9"/>
  <c r="AX882" i="9"/>
  <c r="M881" i="17" s="1"/>
  <c r="BB882" i="9"/>
  <c r="O881" i="17" s="1"/>
  <c r="AW882" i="9"/>
  <c r="BA882" i="9"/>
  <c r="N881" i="17" s="1"/>
  <c r="AV882" i="9"/>
  <c r="AZ882" i="9"/>
  <c r="AY878" i="9"/>
  <c r="BC878" i="9"/>
  <c r="AX878" i="9"/>
  <c r="M877" i="17" s="1"/>
  <c r="BB878" i="9"/>
  <c r="O877" i="17" s="1"/>
  <c r="AW878" i="9"/>
  <c r="BA878" i="9"/>
  <c r="N877" i="17" s="1"/>
  <c r="AV878" i="9"/>
  <c r="AZ878" i="9"/>
  <c r="AY874" i="9"/>
  <c r="BC874" i="9"/>
  <c r="AX874" i="9"/>
  <c r="M873" i="17" s="1"/>
  <c r="BB874" i="9"/>
  <c r="O873" i="17" s="1"/>
  <c r="AW874" i="9"/>
  <c r="BA874" i="9"/>
  <c r="N873" i="17" s="1"/>
  <c r="AV874" i="9"/>
  <c r="AZ874" i="9"/>
  <c r="AY870" i="9"/>
  <c r="BC870" i="9"/>
  <c r="AX870" i="9"/>
  <c r="M869" i="17" s="1"/>
  <c r="BB870" i="9"/>
  <c r="O869" i="17" s="1"/>
  <c r="AW870" i="9"/>
  <c r="BA870" i="9"/>
  <c r="N869" i="17" s="1"/>
  <c r="AV870" i="9"/>
  <c r="AZ870" i="9"/>
  <c r="AY866" i="9"/>
  <c r="BC866" i="9"/>
  <c r="AX866" i="9"/>
  <c r="M865" i="17" s="1"/>
  <c r="BB866" i="9"/>
  <c r="O865" i="17" s="1"/>
  <c r="AW866" i="9"/>
  <c r="BA866" i="9"/>
  <c r="N865" i="17" s="1"/>
  <c r="AV866" i="9"/>
  <c r="AZ866" i="9"/>
  <c r="AY862" i="9"/>
  <c r="BC862" i="9"/>
  <c r="AX862" i="9"/>
  <c r="M861" i="17" s="1"/>
  <c r="BB862" i="9"/>
  <c r="O861" i="17" s="1"/>
  <c r="AW862" i="9"/>
  <c r="BA862" i="9"/>
  <c r="N861" i="17" s="1"/>
  <c r="AV862" i="9"/>
  <c r="AZ862" i="9"/>
  <c r="AY858" i="9"/>
  <c r="BC858" i="9"/>
  <c r="AX858" i="9"/>
  <c r="M857" i="17" s="1"/>
  <c r="BB858" i="9"/>
  <c r="O857" i="17" s="1"/>
  <c r="AW858" i="9"/>
  <c r="BA858" i="9"/>
  <c r="N857" i="17" s="1"/>
  <c r="AV858" i="9"/>
  <c r="AZ858" i="9"/>
  <c r="AY854" i="9"/>
  <c r="BC854" i="9"/>
  <c r="AX854" i="9"/>
  <c r="M853" i="17" s="1"/>
  <c r="BB854" i="9"/>
  <c r="O853" i="17" s="1"/>
  <c r="AW854" i="9"/>
  <c r="BA854" i="9"/>
  <c r="N853" i="17" s="1"/>
  <c r="AV854" i="9"/>
  <c r="AZ854" i="9"/>
  <c r="AY850" i="9"/>
  <c r="BC850" i="9"/>
  <c r="AX850" i="9"/>
  <c r="M849" i="17" s="1"/>
  <c r="BB850" i="9"/>
  <c r="O849" i="17" s="1"/>
  <c r="AW850" i="9"/>
  <c r="BA850" i="9"/>
  <c r="N849" i="17" s="1"/>
  <c r="AV850" i="9"/>
  <c r="AZ850" i="9"/>
  <c r="AY846" i="9"/>
  <c r="BC846" i="9"/>
  <c r="AX846" i="9"/>
  <c r="M845" i="17" s="1"/>
  <c r="BB846" i="9"/>
  <c r="O845" i="17" s="1"/>
  <c r="AW846" i="9"/>
  <c r="BA846" i="9"/>
  <c r="N845" i="17" s="1"/>
  <c r="AV846" i="9"/>
  <c r="AZ846" i="9"/>
  <c r="AY842" i="9"/>
  <c r="BC842" i="9"/>
  <c r="AX842" i="9"/>
  <c r="M841" i="17" s="1"/>
  <c r="BB842" i="9"/>
  <c r="O841" i="17" s="1"/>
  <c r="AW842" i="9"/>
  <c r="BA842" i="9"/>
  <c r="N841" i="17" s="1"/>
  <c r="AV842" i="9"/>
  <c r="AZ842" i="9"/>
  <c r="AY838" i="9"/>
  <c r="BC838" i="9"/>
  <c r="AX838" i="9"/>
  <c r="M837" i="17" s="1"/>
  <c r="BB838" i="9"/>
  <c r="O837" i="17" s="1"/>
  <c r="AW838" i="9"/>
  <c r="BA838" i="9"/>
  <c r="N837" i="17" s="1"/>
  <c r="AV838" i="9"/>
  <c r="AZ838" i="9"/>
  <c r="AY834" i="9"/>
  <c r="BC834" i="9"/>
  <c r="AX834" i="9"/>
  <c r="M833" i="17" s="1"/>
  <c r="BB834" i="9"/>
  <c r="O833" i="17" s="1"/>
  <c r="AW834" i="9"/>
  <c r="BA834" i="9"/>
  <c r="N833" i="17" s="1"/>
  <c r="AV834" i="9"/>
  <c r="AZ834" i="9"/>
  <c r="AY830" i="9"/>
  <c r="BC830" i="9"/>
  <c r="AX830" i="9"/>
  <c r="M829" i="17" s="1"/>
  <c r="BB830" i="9"/>
  <c r="O829" i="17" s="1"/>
  <c r="AW830" i="9"/>
  <c r="BA830" i="9"/>
  <c r="N829" i="17" s="1"/>
  <c r="AV830" i="9"/>
  <c r="AZ830" i="9"/>
  <c r="AY826" i="9"/>
  <c r="BC826" i="9"/>
  <c r="AX826" i="9"/>
  <c r="M825" i="17" s="1"/>
  <c r="BB826" i="9"/>
  <c r="O825" i="17" s="1"/>
  <c r="AW826" i="9"/>
  <c r="BA826" i="9"/>
  <c r="N825" i="17" s="1"/>
  <c r="AV826" i="9"/>
  <c r="AZ826" i="9"/>
  <c r="AY822" i="9"/>
  <c r="BC822" i="9"/>
  <c r="AX822" i="9"/>
  <c r="M821" i="17" s="1"/>
  <c r="BB822" i="9"/>
  <c r="O821" i="17" s="1"/>
  <c r="AW822" i="9"/>
  <c r="BA822" i="9"/>
  <c r="N821" i="17" s="1"/>
  <c r="AV822" i="9"/>
  <c r="AZ822" i="9"/>
  <c r="AY818" i="9"/>
  <c r="BC818" i="9"/>
  <c r="AX818" i="9"/>
  <c r="M817" i="17" s="1"/>
  <c r="BB818" i="9"/>
  <c r="O817" i="17" s="1"/>
  <c r="AW818" i="9"/>
  <c r="BA818" i="9"/>
  <c r="N817" i="17" s="1"/>
  <c r="AV818" i="9"/>
  <c r="AZ818" i="9"/>
  <c r="AY814" i="9"/>
  <c r="BC814" i="9"/>
  <c r="AX814" i="9"/>
  <c r="M813" i="17" s="1"/>
  <c r="BB814" i="9"/>
  <c r="O813" i="17" s="1"/>
  <c r="AW814" i="9"/>
  <c r="BA814" i="9"/>
  <c r="N813" i="17" s="1"/>
  <c r="AV814" i="9"/>
  <c r="AZ814" i="9"/>
  <c r="AY810" i="9"/>
  <c r="BC810" i="9"/>
  <c r="AX810" i="9"/>
  <c r="M809" i="17" s="1"/>
  <c r="BB810" i="9"/>
  <c r="O809" i="17" s="1"/>
  <c r="AW810" i="9"/>
  <c r="BA810" i="9"/>
  <c r="N809" i="17" s="1"/>
  <c r="AV810" i="9"/>
  <c r="AZ810" i="9"/>
  <c r="AY806" i="9"/>
  <c r="BC806" i="9"/>
  <c r="AX806" i="9"/>
  <c r="M805" i="17" s="1"/>
  <c r="BB806" i="9"/>
  <c r="O805" i="17" s="1"/>
  <c r="AW806" i="9"/>
  <c r="BA806" i="9"/>
  <c r="N805" i="17" s="1"/>
  <c r="AV806" i="9"/>
  <c r="AZ806" i="9"/>
  <c r="AY802" i="9"/>
  <c r="BC802" i="9"/>
  <c r="AX802" i="9"/>
  <c r="M801" i="17" s="1"/>
  <c r="BB802" i="9"/>
  <c r="O801" i="17" s="1"/>
  <c r="AW802" i="9"/>
  <c r="BA802" i="9"/>
  <c r="N801" i="17" s="1"/>
  <c r="AV802" i="9"/>
  <c r="AZ802" i="9"/>
  <c r="AY796" i="9"/>
  <c r="BC796" i="9"/>
  <c r="AX796" i="9"/>
  <c r="M795" i="17" s="1"/>
  <c r="BB796" i="9"/>
  <c r="O795" i="17" s="1"/>
  <c r="AW796" i="9"/>
  <c r="BA796" i="9"/>
  <c r="N795" i="17" s="1"/>
  <c r="AV796" i="9"/>
  <c r="AZ796" i="9"/>
  <c r="AY792" i="9"/>
  <c r="BC792" i="9"/>
  <c r="AX792" i="9"/>
  <c r="M791" i="17" s="1"/>
  <c r="BB792" i="9"/>
  <c r="O791" i="17" s="1"/>
  <c r="AW792" i="9"/>
  <c r="BA792" i="9"/>
  <c r="N791" i="17" s="1"/>
  <c r="AV792" i="9"/>
  <c r="AZ792" i="9"/>
  <c r="AY788" i="9"/>
  <c r="BC788" i="9"/>
  <c r="AX788" i="9"/>
  <c r="M787" i="17" s="1"/>
  <c r="BB788" i="9"/>
  <c r="O787" i="17" s="1"/>
  <c r="AW788" i="9"/>
  <c r="BA788" i="9"/>
  <c r="N787" i="17" s="1"/>
  <c r="AV788" i="9"/>
  <c r="AZ788" i="9"/>
  <c r="AY784" i="9"/>
  <c r="BC784" i="9"/>
  <c r="AX784" i="9"/>
  <c r="M783" i="17" s="1"/>
  <c r="BB784" i="9"/>
  <c r="O783" i="17" s="1"/>
  <c r="AW784" i="9"/>
  <c r="BA784" i="9"/>
  <c r="N783" i="17" s="1"/>
  <c r="AV784" i="9"/>
  <c r="AZ784" i="9"/>
  <c r="AY780" i="9"/>
  <c r="BC780" i="9"/>
  <c r="AX780" i="9"/>
  <c r="M779" i="17" s="1"/>
  <c r="BB780" i="9"/>
  <c r="O779" i="17" s="1"/>
  <c r="AW780" i="9"/>
  <c r="BA780" i="9"/>
  <c r="N779" i="17" s="1"/>
  <c r="AV780" i="9"/>
  <c r="AZ780" i="9"/>
  <c r="AY776" i="9"/>
  <c r="BC776" i="9"/>
  <c r="AX776" i="9"/>
  <c r="M775" i="17" s="1"/>
  <c r="BB776" i="9"/>
  <c r="O775" i="17" s="1"/>
  <c r="AW776" i="9"/>
  <c r="BA776" i="9"/>
  <c r="N775" i="17" s="1"/>
  <c r="AV776" i="9"/>
  <c r="AZ776" i="9"/>
  <c r="AY772" i="9"/>
  <c r="BC772" i="9"/>
  <c r="AX772" i="9"/>
  <c r="M771" i="17" s="1"/>
  <c r="BB772" i="9"/>
  <c r="O771" i="17" s="1"/>
  <c r="AW772" i="9"/>
  <c r="BA772" i="9"/>
  <c r="N771" i="17" s="1"/>
  <c r="AV772" i="9"/>
  <c r="AZ772" i="9"/>
  <c r="AY768" i="9"/>
  <c r="BC768" i="9"/>
  <c r="AX768" i="9"/>
  <c r="M767" i="17" s="1"/>
  <c r="BB768" i="9"/>
  <c r="O767" i="17" s="1"/>
  <c r="AW768" i="9"/>
  <c r="BA768" i="9"/>
  <c r="N767" i="17" s="1"/>
  <c r="AV768" i="9"/>
  <c r="AZ768" i="9"/>
  <c r="AY764" i="9"/>
  <c r="BC764" i="9"/>
  <c r="AX764" i="9"/>
  <c r="M763" i="17" s="1"/>
  <c r="BB764" i="9"/>
  <c r="O763" i="17" s="1"/>
  <c r="AW764" i="9"/>
  <c r="BA764" i="9"/>
  <c r="N763" i="17" s="1"/>
  <c r="AV764" i="9"/>
  <c r="AZ764" i="9"/>
  <c r="AY760" i="9"/>
  <c r="BC760" i="9"/>
  <c r="AX760" i="9"/>
  <c r="M759" i="17" s="1"/>
  <c r="BB760" i="9"/>
  <c r="O759" i="17" s="1"/>
  <c r="AW760" i="9"/>
  <c r="BA760" i="9"/>
  <c r="N759" i="17" s="1"/>
  <c r="AV760" i="9"/>
  <c r="AZ760" i="9"/>
  <c r="AY756" i="9"/>
  <c r="BC756" i="9"/>
  <c r="AX756" i="9"/>
  <c r="M755" i="17" s="1"/>
  <c r="BB756" i="9"/>
  <c r="O755" i="17" s="1"/>
  <c r="AW756" i="9"/>
  <c r="BA756" i="9"/>
  <c r="N755" i="17" s="1"/>
  <c r="AV756" i="9"/>
  <c r="AZ756" i="9"/>
  <c r="AY752" i="9"/>
  <c r="BC752" i="9"/>
  <c r="AX752" i="9"/>
  <c r="M751" i="17" s="1"/>
  <c r="BB752" i="9"/>
  <c r="O751" i="17" s="1"/>
  <c r="AW752" i="9"/>
  <c r="BA752" i="9"/>
  <c r="N751" i="17" s="1"/>
  <c r="AV752" i="9"/>
  <c r="AZ752" i="9"/>
  <c r="AY748" i="9"/>
  <c r="BC748" i="9"/>
  <c r="AX748" i="9"/>
  <c r="M747" i="17" s="1"/>
  <c r="BB748" i="9"/>
  <c r="O747" i="17" s="1"/>
  <c r="AW748" i="9"/>
  <c r="BA748" i="9"/>
  <c r="N747" i="17" s="1"/>
  <c r="AV748" i="9"/>
  <c r="AZ748" i="9"/>
  <c r="AY744" i="9"/>
  <c r="BC744" i="9"/>
  <c r="AZ744" i="9"/>
  <c r="AX744" i="9"/>
  <c r="M743" i="17" s="1"/>
  <c r="AW744" i="9"/>
  <c r="BB744" i="9"/>
  <c r="O743" i="17" s="1"/>
  <c r="AV744" i="9"/>
  <c r="BA744" i="9"/>
  <c r="N743" i="17" s="1"/>
  <c r="AY740" i="9"/>
  <c r="BC740" i="9"/>
  <c r="AZ740" i="9"/>
  <c r="AX740" i="9"/>
  <c r="M739" i="17" s="1"/>
  <c r="AW740" i="9"/>
  <c r="BB740" i="9"/>
  <c r="O739" i="17" s="1"/>
  <c r="AV740" i="9"/>
  <c r="BA740" i="9"/>
  <c r="N739" i="17" s="1"/>
  <c r="AY736" i="9"/>
  <c r="BC736" i="9"/>
  <c r="AX736" i="9"/>
  <c r="M735" i="17" s="1"/>
  <c r="BB736" i="9"/>
  <c r="O735" i="17" s="1"/>
  <c r="AW736" i="9"/>
  <c r="BA736" i="9"/>
  <c r="N735" i="17" s="1"/>
  <c r="AZ736" i="9"/>
  <c r="AV736" i="9"/>
  <c r="AY732" i="9"/>
  <c r="BC732" i="9"/>
  <c r="AX732" i="9"/>
  <c r="M731" i="17" s="1"/>
  <c r="BB732" i="9"/>
  <c r="O731" i="17" s="1"/>
  <c r="AW732" i="9"/>
  <c r="BA732" i="9"/>
  <c r="N731" i="17" s="1"/>
  <c r="AZ732" i="9"/>
  <c r="AV732" i="9"/>
  <c r="AY728" i="9"/>
  <c r="BC728" i="9"/>
  <c r="AX728" i="9"/>
  <c r="M727" i="17" s="1"/>
  <c r="BB728" i="9"/>
  <c r="O727" i="17" s="1"/>
  <c r="AW728" i="9"/>
  <c r="BA728" i="9"/>
  <c r="N727" i="17" s="1"/>
  <c r="AZ728" i="9"/>
  <c r="AV728" i="9"/>
  <c r="AY724" i="9"/>
  <c r="BC724" i="9"/>
  <c r="AX724" i="9"/>
  <c r="M723" i="17" s="1"/>
  <c r="BB724" i="9"/>
  <c r="O723" i="17" s="1"/>
  <c r="AW724" i="9"/>
  <c r="BA724" i="9"/>
  <c r="N723" i="17" s="1"/>
  <c r="AZ724" i="9"/>
  <c r="AV724" i="9"/>
  <c r="AY720" i="9"/>
  <c r="BC720" i="9"/>
  <c r="AX720" i="9"/>
  <c r="M719" i="17" s="1"/>
  <c r="BB720" i="9"/>
  <c r="O719" i="17" s="1"/>
  <c r="AW720" i="9"/>
  <c r="BA720" i="9"/>
  <c r="N719" i="17" s="1"/>
  <c r="AZ720" i="9"/>
  <c r="AV720" i="9"/>
  <c r="AY716" i="9"/>
  <c r="BC716" i="9"/>
  <c r="AX716" i="9"/>
  <c r="M715" i="17" s="1"/>
  <c r="BB716" i="9"/>
  <c r="O715" i="17" s="1"/>
  <c r="AW716" i="9"/>
  <c r="BA716" i="9"/>
  <c r="N715" i="17" s="1"/>
  <c r="AZ716" i="9"/>
  <c r="AV716" i="9"/>
  <c r="AY712" i="9"/>
  <c r="BC712" i="9"/>
  <c r="AX712" i="9"/>
  <c r="M711" i="17" s="1"/>
  <c r="BB712" i="9"/>
  <c r="O711" i="17" s="1"/>
  <c r="AW712" i="9"/>
  <c r="BA712" i="9"/>
  <c r="N711" i="17" s="1"/>
  <c r="AZ712" i="9"/>
  <c r="AV712" i="9"/>
  <c r="AY708" i="9"/>
  <c r="BC708" i="9"/>
  <c r="AX708" i="9"/>
  <c r="M707" i="17" s="1"/>
  <c r="BB708" i="9"/>
  <c r="O707" i="17" s="1"/>
  <c r="AW708" i="9"/>
  <c r="BA708" i="9"/>
  <c r="N707" i="17" s="1"/>
  <c r="AZ708" i="9"/>
  <c r="AV708" i="9"/>
  <c r="AV704" i="9"/>
  <c r="AZ704" i="9"/>
  <c r="AY704" i="9"/>
  <c r="BC704" i="9"/>
  <c r="AX704" i="9"/>
  <c r="M703" i="17" s="1"/>
  <c r="BB704" i="9"/>
  <c r="O703" i="17" s="1"/>
  <c r="AW704" i="9"/>
  <c r="BA704" i="9"/>
  <c r="N703" i="17" s="1"/>
  <c r="AV700" i="9"/>
  <c r="AZ700" i="9"/>
  <c r="AY700" i="9"/>
  <c r="BC700" i="9"/>
  <c r="AX700" i="9"/>
  <c r="BB700" i="9"/>
  <c r="AW700" i="9"/>
  <c r="BA700" i="9"/>
  <c r="AV695" i="9"/>
  <c r="AZ695" i="9"/>
  <c r="AY695" i="9"/>
  <c r="BC695" i="9"/>
  <c r="AX695" i="9"/>
  <c r="M694" i="17" s="1"/>
  <c r="BB695" i="9"/>
  <c r="O694" i="17" s="1"/>
  <c r="AW695" i="9"/>
  <c r="BA695" i="9"/>
  <c r="N694" i="17" s="1"/>
  <c r="AV691" i="9"/>
  <c r="AZ691" i="9"/>
  <c r="AY691" i="9"/>
  <c r="BC691" i="9"/>
  <c r="AX691" i="9"/>
  <c r="M690" i="17" s="1"/>
  <c r="BB691" i="9"/>
  <c r="O690" i="17" s="1"/>
  <c r="AW691" i="9"/>
  <c r="BA691" i="9"/>
  <c r="N690" i="17" s="1"/>
  <c r="AV687" i="9"/>
  <c r="AZ687" i="9"/>
  <c r="AY687" i="9"/>
  <c r="BC687" i="9"/>
  <c r="AX687" i="9"/>
  <c r="M686" i="17" s="1"/>
  <c r="BB687" i="9"/>
  <c r="O686" i="17" s="1"/>
  <c r="AW687" i="9"/>
  <c r="BA687" i="9"/>
  <c r="N686" i="17" s="1"/>
  <c r="AV683" i="9"/>
  <c r="AZ683" i="9"/>
  <c r="AY683" i="9"/>
  <c r="BC683" i="9"/>
  <c r="AX683" i="9"/>
  <c r="M682" i="17" s="1"/>
  <c r="BB683" i="9"/>
  <c r="O682" i="17" s="1"/>
  <c r="AW683" i="9"/>
  <c r="BA683" i="9"/>
  <c r="N682" i="17" s="1"/>
  <c r="AV679" i="9"/>
  <c r="AZ679" i="9"/>
  <c r="AY679" i="9"/>
  <c r="BC679" i="9"/>
  <c r="AX679" i="9"/>
  <c r="M678" i="17" s="1"/>
  <c r="BB679" i="9"/>
  <c r="O678" i="17" s="1"/>
  <c r="AW679" i="9"/>
  <c r="BA679" i="9"/>
  <c r="N678" i="17" s="1"/>
  <c r="AV675" i="9"/>
  <c r="AZ675" i="9"/>
  <c r="AY675" i="9"/>
  <c r="BC675" i="9"/>
  <c r="AX675" i="9"/>
  <c r="M674" i="17" s="1"/>
  <c r="BB675" i="9"/>
  <c r="O674" i="17" s="1"/>
  <c r="AW675" i="9"/>
  <c r="BA675" i="9"/>
  <c r="N674" i="17" s="1"/>
  <c r="AV671" i="9"/>
  <c r="AZ671" i="9"/>
  <c r="AY671" i="9"/>
  <c r="BC671" i="9"/>
  <c r="AX671" i="9"/>
  <c r="M670" i="17" s="1"/>
  <c r="BB671" i="9"/>
  <c r="O670" i="17" s="1"/>
  <c r="AW671" i="9"/>
  <c r="BA671" i="9"/>
  <c r="N670" i="17" s="1"/>
  <c r="AV667" i="9"/>
  <c r="AZ667" i="9"/>
  <c r="AY667" i="9"/>
  <c r="BC667" i="9"/>
  <c r="AX667" i="9"/>
  <c r="M666" i="17" s="1"/>
  <c r="BB667" i="9"/>
  <c r="O666" i="17" s="1"/>
  <c r="AW667" i="9"/>
  <c r="BA667" i="9"/>
  <c r="N666" i="17" s="1"/>
  <c r="AV663" i="9"/>
  <c r="AZ663" i="9"/>
  <c r="AY663" i="9"/>
  <c r="BC663" i="9"/>
  <c r="AX663" i="9"/>
  <c r="M662" i="17" s="1"/>
  <c r="BB663" i="9"/>
  <c r="O662" i="17" s="1"/>
  <c r="AW663" i="9"/>
  <c r="BA663" i="9"/>
  <c r="N662" i="17" s="1"/>
  <c r="AV659" i="9"/>
  <c r="AZ659" i="9"/>
  <c r="AY659" i="9"/>
  <c r="BC659" i="9"/>
  <c r="AX659" i="9"/>
  <c r="M658" i="17" s="1"/>
  <c r="BB659" i="9"/>
  <c r="O658" i="17" s="1"/>
  <c r="AW659" i="9"/>
  <c r="BA659" i="9"/>
  <c r="N658" i="17" s="1"/>
  <c r="AV655" i="9"/>
  <c r="AZ655" i="9"/>
  <c r="AY655" i="9"/>
  <c r="BC655" i="9"/>
  <c r="AX655" i="9"/>
  <c r="M654" i="17" s="1"/>
  <c r="BB655" i="9"/>
  <c r="O654" i="17" s="1"/>
  <c r="AW655" i="9"/>
  <c r="BA655" i="9"/>
  <c r="N654" i="17" s="1"/>
  <c r="AV651" i="9"/>
  <c r="AZ651" i="9"/>
  <c r="AY651" i="9"/>
  <c r="BC651" i="9"/>
  <c r="AX651" i="9"/>
  <c r="M650" i="17" s="1"/>
  <c r="BB651" i="9"/>
  <c r="O650" i="17" s="1"/>
  <c r="AW651" i="9"/>
  <c r="BA651" i="9"/>
  <c r="N650" i="17" s="1"/>
  <c r="AV647" i="9"/>
  <c r="AZ647" i="9"/>
  <c r="AY647" i="9"/>
  <c r="BC647" i="9"/>
  <c r="AX647" i="9"/>
  <c r="M646" i="17" s="1"/>
  <c r="BB647" i="9"/>
  <c r="O646" i="17" s="1"/>
  <c r="AW647" i="9"/>
  <c r="BA647" i="9"/>
  <c r="N646" i="17" s="1"/>
  <c r="AV643" i="9"/>
  <c r="AZ643" i="9"/>
  <c r="AY643" i="9"/>
  <c r="BC643" i="9"/>
  <c r="AX643" i="9"/>
  <c r="M642" i="17" s="1"/>
  <c r="BB643" i="9"/>
  <c r="O642" i="17" s="1"/>
  <c r="AW643" i="9"/>
  <c r="BA643" i="9"/>
  <c r="N642" i="17" s="1"/>
  <c r="AV639" i="9"/>
  <c r="AZ639" i="9"/>
  <c r="AY639" i="9"/>
  <c r="BC639" i="9"/>
  <c r="AX639" i="9"/>
  <c r="M638" i="17" s="1"/>
  <c r="BB639" i="9"/>
  <c r="O638" i="17" s="1"/>
  <c r="AW639" i="9"/>
  <c r="BA639" i="9"/>
  <c r="N638" i="17" s="1"/>
  <c r="AV635" i="9"/>
  <c r="AZ635" i="9"/>
  <c r="AY635" i="9"/>
  <c r="BC635" i="9"/>
  <c r="AX635" i="9"/>
  <c r="M634" i="17" s="1"/>
  <c r="BB635" i="9"/>
  <c r="O634" i="17" s="1"/>
  <c r="AW635" i="9"/>
  <c r="BA635" i="9"/>
  <c r="N634" i="17" s="1"/>
  <c r="AV631" i="9"/>
  <c r="AZ631" i="9"/>
  <c r="AY631" i="9"/>
  <c r="BC631" i="9"/>
  <c r="AX631" i="9"/>
  <c r="M630" i="17" s="1"/>
  <c r="BB631" i="9"/>
  <c r="O630" i="17" s="1"/>
  <c r="AW631" i="9"/>
  <c r="BA631" i="9"/>
  <c r="N630" i="17" s="1"/>
  <c r="AV627" i="9"/>
  <c r="AZ627" i="9"/>
  <c r="AY627" i="9"/>
  <c r="BC627" i="9"/>
  <c r="AX627" i="9"/>
  <c r="M626" i="17" s="1"/>
  <c r="BB627" i="9"/>
  <c r="O626" i="17" s="1"/>
  <c r="AW627" i="9"/>
  <c r="BA627" i="9"/>
  <c r="N626" i="17" s="1"/>
  <c r="AV623" i="9"/>
  <c r="AZ623" i="9"/>
  <c r="AY623" i="9"/>
  <c r="BC623" i="9"/>
  <c r="AX623" i="9"/>
  <c r="M622" i="17" s="1"/>
  <c r="BB623" i="9"/>
  <c r="O622" i="17" s="1"/>
  <c r="AW623" i="9"/>
  <c r="BA623" i="9"/>
  <c r="N622" i="17" s="1"/>
  <c r="AV619" i="9"/>
  <c r="AZ619" i="9"/>
  <c r="AY619" i="9"/>
  <c r="BC619" i="9"/>
  <c r="AX619" i="9"/>
  <c r="M618" i="17" s="1"/>
  <c r="BB619" i="9"/>
  <c r="O618" i="17" s="1"/>
  <c r="AW619" i="9"/>
  <c r="BA619" i="9"/>
  <c r="N618" i="17" s="1"/>
  <c r="AV615" i="9"/>
  <c r="AZ615" i="9"/>
  <c r="AY615" i="9"/>
  <c r="BC615" i="9"/>
  <c r="AX615" i="9"/>
  <c r="M614" i="17" s="1"/>
  <c r="BB615" i="9"/>
  <c r="O614" i="17" s="1"/>
  <c r="AW615" i="9"/>
  <c r="BA615" i="9"/>
  <c r="N614" i="17" s="1"/>
  <c r="AV611" i="9"/>
  <c r="AZ611" i="9"/>
  <c r="AY611" i="9"/>
  <c r="BC611" i="9"/>
  <c r="AX611" i="9"/>
  <c r="M610" i="17" s="1"/>
  <c r="BB611" i="9"/>
  <c r="O610" i="17" s="1"/>
  <c r="AW611" i="9"/>
  <c r="BA611" i="9"/>
  <c r="N610" i="17" s="1"/>
  <c r="AV607" i="9"/>
  <c r="AZ607" i="9"/>
  <c r="AY607" i="9"/>
  <c r="BC607" i="9"/>
  <c r="AX607" i="9"/>
  <c r="M606" i="17" s="1"/>
  <c r="BB607" i="9"/>
  <c r="O606" i="17" s="1"/>
  <c r="AW607" i="9"/>
  <c r="BA607" i="9"/>
  <c r="N606" i="17" s="1"/>
  <c r="AV603" i="9"/>
  <c r="AZ603" i="9"/>
  <c r="AY603" i="9"/>
  <c r="BC603" i="9"/>
  <c r="AX603" i="9"/>
  <c r="M602" i="17" s="1"/>
  <c r="BB603" i="9"/>
  <c r="O602" i="17" s="1"/>
  <c r="AW603" i="9"/>
  <c r="BA603" i="9"/>
  <c r="N602" i="17" s="1"/>
  <c r="AV599" i="9"/>
  <c r="AZ599" i="9"/>
  <c r="AY599" i="9"/>
  <c r="BC599" i="9"/>
  <c r="AX599" i="9"/>
  <c r="M598" i="17" s="1"/>
  <c r="BB599" i="9"/>
  <c r="O598" i="17" s="1"/>
  <c r="AW599" i="9"/>
  <c r="BA599" i="9"/>
  <c r="N598" i="17" s="1"/>
  <c r="AV594" i="9"/>
  <c r="AZ594" i="9"/>
  <c r="AY594" i="9"/>
  <c r="BC594" i="9"/>
  <c r="AX594" i="9"/>
  <c r="M593" i="17" s="1"/>
  <c r="BB594" i="9"/>
  <c r="O593" i="17" s="1"/>
  <c r="AW594" i="9"/>
  <c r="BA594" i="9"/>
  <c r="N593" i="17" s="1"/>
  <c r="AV590" i="9"/>
  <c r="AZ590" i="9"/>
  <c r="AY590" i="9"/>
  <c r="BC590" i="9"/>
  <c r="AX590" i="9"/>
  <c r="M589" i="17" s="1"/>
  <c r="BB590" i="9"/>
  <c r="O589" i="17" s="1"/>
  <c r="AW590" i="9"/>
  <c r="BA590" i="9"/>
  <c r="N589" i="17" s="1"/>
  <c r="AV586" i="9"/>
  <c r="AZ586" i="9"/>
  <c r="AY586" i="9"/>
  <c r="BC586" i="9"/>
  <c r="AX586" i="9"/>
  <c r="M585" i="17" s="1"/>
  <c r="BB586" i="9"/>
  <c r="O585" i="17" s="1"/>
  <c r="AW586" i="9"/>
  <c r="BA586" i="9"/>
  <c r="N585" i="17" s="1"/>
  <c r="AV582" i="9"/>
  <c r="AZ582" i="9"/>
  <c r="AY582" i="9"/>
  <c r="BC582" i="9"/>
  <c r="AX582" i="9"/>
  <c r="M581" i="17" s="1"/>
  <c r="BB582" i="9"/>
  <c r="O581" i="17" s="1"/>
  <c r="AW582" i="9"/>
  <c r="BA582" i="9"/>
  <c r="N581" i="17" s="1"/>
  <c r="AV578" i="9"/>
  <c r="AZ578" i="9"/>
  <c r="AY578" i="9"/>
  <c r="BC578" i="9"/>
  <c r="AX578" i="9"/>
  <c r="M577" i="17" s="1"/>
  <c r="BB578" i="9"/>
  <c r="O577" i="17" s="1"/>
  <c r="AW578" i="9"/>
  <c r="BA578" i="9"/>
  <c r="N577" i="17" s="1"/>
  <c r="AV574" i="9"/>
  <c r="AZ574" i="9"/>
  <c r="AY574" i="9"/>
  <c r="BC574" i="9"/>
  <c r="AX574" i="9"/>
  <c r="M573" i="17" s="1"/>
  <c r="BB574" i="9"/>
  <c r="O573" i="17" s="1"/>
  <c r="AW574" i="9"/>
  <c r="BA574" i="9"/>
  <c r="N573" i="17" s="1"/>
  <c r="AV570" i="9"/>
  <c r="AZ570" i="9"/>
  <c r="AY570" i="9"/>
  <c r="BC570" i="9"/>
  <c r="AX570" i="9"/>
  <c r="M569" i="17" s="1"/>
  <c r="BB570" i="9"/>
  <c r="O569" i="17" s="1"/>
  <c r="AW570" i="9"/>
  <c r="BA570" i="9"/>
  <c r="N569" i="17" s="1"/>
  <c r="AV566" i="9"/>
  <c r="AZ566" i="9"/>
  <c r="AY566" i="9"/>
  <c r="BC566" i="9"/>
  <c r="AX566" i="9"/>
  <c r="M565" i="17" s="1"/>
  <c r="BB566" i="9"/>
  <c r="O565" i="17" s="1"/>
  <c r="AW566" i="9"/>
  <c r="BA566" i="9"/>
  <c r="N565" i="17" s="1"/>
  <c r="AV562" i="9"/>
  <c r="AZ562" i="9"/>
  <c r="AY562" i="9"/>
  <c r="BC562" i="9"/>
  <c r="AX562" i="9"/>
  <c r="M561" i="17" s="1"/>
  <c r="BB562" i="9"/>
  <c r="O561" i="17" s="1"/>
  <c r="AW562" i="9"/>
  <c r="BA562" i="9"/>
  <c r="N561" i="17" s="1"/>
  <c r="AV558" i="9"/>
  <c r="AZ558" i="9"/>
  <c r="AY558" i="9"/>
  <c r="BC558" i="9"/>
  <c r="AX558" i="9"/>
  <c r="M557" i="17" s="1"/>
  <c r="BB558" i="9"/>
  <c r="O557" i="17" s="1"/>
  <c r="AW558" i="9"/>
  <c r="BA558" i="9"/>
  <c r="N557" i="17" s="1"/>
  <c r="AV554" i="9"/>
  <c r="AZ554" i="9"/>
  <c r="AY554" i="9"/>
  <c r="BC554" i="9"/>
  <c r="AX554" i="9"/>
  <c r="M553" i="17" s="1"/>
  <c r="BB554" i="9"/>
  <c r="O553" i="17" s="1"/>
  <c r="AW554" i="9"/>
  <c r="BA554" i="9"/>
  <c r="N553" i="17" s="1"/>
  <c r="AV550" i="9"/>
  <c r="AZ550" i="9"/>
  <c r="AY550" i="9"/>
  <c r="BC550" i="9"/>
  <c r="AX550" i="9"/>
  <c r="M549" i="17" s="1"/>
  <c r="BB550" i="9"/>
  <c r="O549" i="17" s="1"/>
  <c r="AW550" i="9"/>
  <c r="BA550" i="9"/>
  <c r="N549" i="17" s="1"/>
  <c r="AV546" i="9"/>
  <c r="AZ546" i="9"/>
  <c r="AY546" i="9"/>
  <c r="BC546" i="9"/>
  <c r="AX546" i="9"/>
  <c r="M545" i="17" s="1"/>
  <c r="BB546" i="9"/>
  <c r="O545" i="17" s="1"/>
  <c r="AW546" i="9"/>
  <c r="BA546" i="9"/>
  <c r="N545" i="17" s="1"/>
  <c r="AV542" i="9"/>
  <c r="AZ542" i="9"/>
  <c r="AY542" i="9"/>
  <c r="BC542" i="9"/>
  <c r="AX542" i="9"/>
  <c r="M541" i="17" s="1"/>
  <c r="BB542" i="9"/>
  <c r="O541" i="17" s="1"/>
  <c r="AW542" i="9"/>
  <c r="BA542" i="9"/>
  <c r="N541" i="17" s="1"/>
  <c r="AV538" i="9"/>
  <c r="AZ538" i="9"/>
  <c r="AY538" i="9"/>
  <c r="BC538" i="9"/>
  <c r="AX538" i="9"/>
  <c r="M537" i="17" s="1"/>
  <c r="BB538" i="9"/>
  <c r="O537" i="17" s="1"/>
  <c r="AW538" i="9"/>
  <c r="BA538" i="9"/>
  <c r="N537" i="17" s="1"/>
  <c r="AV534" i="9"/>
  <c r="AZ534" i="9"/>
  <c r="AY534" i="9"/>
  <c r="BC534" i="9"/>
  <c r="AX534" i="9"/>
  <c r="M533" i="17" s="1"/>
  <c r="BB534" i="9"/>
  <c r="O533" i="17" s="1"/>
  <c r="AW534" i="9"/>
  <c r="BA534" i="9"/>
  <c r="N533" i="17" s="1"/>
  <c r="AV530" i="9"/>
  <c r="AZ530" i="9"/>
  <c r="AY530" i="9"/>
  <c r="BC530" i="9"/>
  <c r="AX530" i="9"/>
  <c r="M529" i="17" s="1"/>
  <c r="BB530" i="9"/>
  <c r="O529" i="17" s="1"/>
  <c r="AW530" i="9"/>
  <c r="BA530" i="9"/>
  <c r="N529" i="17" s="1"/>
  <c r="AV526" i="9"/>
  <c r="AZ526" i="9"/>
  <c r="AY526" i="9"/>
  <c r="BC526" i="9"/>
  <c r="AX526" i="9"/>
  <c r="M525" i="17" s="1"/>
  <c r="BB526" i="9"/>
  <c r="O525" i="17" s="1"/>
  <c r="AW526" i="9"/>
  <c r="BA526" i="9"/>
  <c r="N525" i="17" s="1"/>
  <c r="AV522" i="9"/>
  <c r="AZ522" i="9"/>
  <c r="AY522" i="9"/>
  <c r="BC522" i="9"/>
  <c r="AX522" i="9"/>
  <c r="M521" i="17" s="1"/>
  <c r="BB522" i="9"/>
  <c r="O521" i="17" s="1"/>
  <c r="AW522" i="9"/>
  <c r="BA522" i="9"/>
  <c r="N521" i="17" s="1"/>
  <c r="AV518" i="9"/>
  <c r="AZ518" i="9"/>
  <c r="AY518" i="9"/>
  <c r="BC518" i="9"/>
  <c r="AX518" i="9"/>
  <c r="M517" i="17" s="1"/>
  <c r="BB518" i="9"/>
  <c r="O517" i="17" s="1"/>
  <c r="AW518" i="9"/>
  <c r="BA518" i="9"/>
  <c r="N517" i="17" s="1"/>
  <c r="AV514" i="9"/>
  <c r="AZ514" i="9"/>
  <c r="AY514" i="9"/>
  <c r="BC514" i="9"/>
  <c r="AX514" i="9"/>
  <c r="M513" i="17" s="1"/>
  <c r="BB514" i="9"/>
  <c r="O513" i="17" s="1"/>
  <c r="AW514" i="9"/>
  <c r="BA514" i="9"/>
  <c r="N513" i="17" s="1"/>
  <c r="AV510" i="9"/>
  <c r="AZ510" i="9"/>
  <c r="AY510" i="9"/>
  <c r="BC510" i="9"/>
  <c r="AX510" i="9"/>
  <c r="M509" i="17" s="1"/>
  <c r="BB510" i="9"/>
  <c r="O509" i="17" s="1"/>
  <c r="AW510" i="9"/>
  <c r="BA510" i="9"/>
  <c r="N509" i="17" s="1"/>
  <c r="AV506" i="9"/>
  <c r="AZ506" i="9"/>
  <c r="AY506" i="9"/>
  <c r="BC506" i="9"/>
  <c r="AX506" i="9"/>
  <c r="M505" i="17" s="1"/>
  <c r="BB506" i="9"/>
  <c r="O505" i="17" s="1"/>
  <c r="AW506" i="9"/>
  <c r="BA506" i="9"/>
  <c r="N505" i="17" s="1"/>
  <c r="AV502" i="9"/>
  <c r="AZ502" i="9"/>
  <c r="AY502" i="9"/>
  <c r="BC502" i="9"/>
  <c r="AX502" i="9"/>
  <c r="M501" i="17" s="1"/>
  <c r="BB502" i="9"/>
  <c r="O501" i="17" s="1"/>
  <c r="AW502" i="9"/>
  <c r="BA502" i="9"/>
  <c r="N501" i="17" s="1"/>
  <c r="AY497" i="9"/>
  <c r="BC497" i="9"/>
  <c r="AX497" i="9"/>
  <c r="M496" i="17" s="1"/>
  <c r="BB497" i="9"/>
  <c r="O496" i="17" s="1"/>
  <c r="AV497" i="9"/>
  <c r="AZ497" i="9"/>
  <c r="BA497" i="9"/>
  <c r="N496" i="17" s="1"/>
  <c r="AW497" i="9"/>
  <c r="AY493" i="9"/>
  <c r="BC493" i="9"/>
  <c r="AX493" i="9"/>
  <c r="M492" i="17" s="1"/>
  <c r="BB493" i="9"/>
  <c r="O492" i="17" s="1"/>
  <c r="AV493" i="9"/>
  <c r="AZ493" i="9"/>
  <c r="BA493" i="9"/>
  <c r="N492" i="17" s="1"/>
  <c r="AW493" i="9"/>
  <c r="AY489" i="9"/>
  <c r="BC489" i="9"/>
  <c r="AX489" i="9"/>
  <c r="M488" i="17" s="1"/>
  <c r="BB489" i="9"/>
  <c r="O488" i="17" s="1"/>
  <c r="AV489" i="9"/>
  <c r="AZ489" i="9"/>
  <c r="BA489" i="9"/>
  <c r="N488" i="17" s="1"/>
  <c r="AW489" i="9"/>
  <c r="AY485" i="9"/>
  <c r="BC485" i="9"/>
  <c r="AX485" i="9"/>
  <c r="M484" i="17" s="1"/>
  <c r="BB485" i="9"/>
  <c r="O484" i="17" s="1"/>
  <c r="AV485" i="9"/>
  <c r="AZ485" i="9"/>
  <c r="BA485" i="9"/>
  <c r="N484" i="17" s="1"/>
  <c r="AW485" i="9"/>
  <c r="AY481" i="9"/>
  <c r="BC481" i="9"/>
  <c r="AX481" i="9"/>
  <c r="M480" i="17" s="1"/>
  <c r="BB481" i="9"/>
  <c r="O480" i="17" s="1"/>
  <c r="AV481" i="9"/>
  <c r="AZ481" i="9"/>
  <c r="BA481" i="9"/>
  <c r="N480" i="17" s="1"/>
  <c r="AW481" i="9"/>
  <c r="AY477" i="9"/>
  <c r="BC477" i="9"/>
  <c r="AX477" i="9"/>
  <c r="M476" i="17" s="1"/>
  <c r="BB477" i="9"/>
  <c r="O476" i="17" s="1"/>
  <c r="AV477" i="9"/>
  <c r="AZ477" i="9"/>
  <c r="BA477" i="9"/>
  <c r="N476" i="17" s="1"/>
  <c r="AW477" i="9"/>
  <c r="AY473" i="9"/>
  <c r="BC473" i="9"/>
  <c r="AX473" i="9"/>
  <c r="M472" i="17" s="1"/>
  <c r="BB473" i="9"/>
  <c r="O472" i="17" s="1"/>
  <c r="AV473" i="9"/>
  <c r="AZ473" i="9"/>
  <c r="BA473" i="9"/>
  <c r="N472" i="17" s="1"/>
  <c r="AW473" i="9"/>
  <c r="AY469" i="9"/>
  <c r="BC469" i="9"/>
  <c r="AX469" i="9"/>
  <c r="M468" i="17" s="1"/>
  <c r="BB469" i="9"/>
  <c r="O468" i="17" s="1"/>
  <c r="AV469" i="9"/>
  <c r="AZ469" i="9"/>
  <c r="BA469" i="9"/>
  <c r="N468" i="17" s="1"/>
  <c r="AW469" i="9"/>
  <c r="AY465" i="9"/>
  <c r="BC465" i="9"/>
  <c r="AX465" i="9"/>
  <c r="M464" i="17" s="1"/>
  <c r="BB465" i="9"/>
  <c r="O464" i="17" s="1"/>
  <c r="AV465" i="9"/>
  <c r="AZ465" i="9"/>
  <c r="BA465" i="9"/>
  <c r="N464" i="17" s="1"/>
  <c r="AW465" i="9"/>
  <c r="AY461" i="9"/>
  <c r="BC461" i="9"/>
  <c r="AX461" i="9"/>
  <c r="M460" i="17" s="1"/>
  <c r="BB461" i="9"/>
  <c r="O460" i="17" s="1"/>
  <c r="AW461" i="9"/>
  <c r="BA461" i="9"/>
  <c r="N460" i="17" s="1"/>
  <c r="AV461" i="9"/>
  <c r="AZ461" i="9"/>
  <c r="AY457" i="9"/>
  <c r="BC457" i="9"/>
  <c r="AX457" i="9"/>
  <c r="M456" i="17" s="1"/>
  <c r="BB457" i="9"/>
  <c r="O456" i="17" s="1"/>
  <c r="AW457" i="9"/>
  <c r="BA457" i="9"/>
  <c r="N456" i="17" s="1"/>
  <c r="AV457" i="9"/>
  <c r="AZ457" i="9"/>
  <c r="AY453" i="9"/>
  <c r="BC453" i="9"/>
  <c r="AX453" i="9"/>
  <c r="M452" i="17" s="1"/>
  <c r="BB453" i="9"/>
  <c r="O452" i="17" s="1"/>
  <c r="AW453" i="9"/>
  <c r="BA453" i="9"/>
  <c r="N452" i="17" s="1"/>
  <c r="AV453" i="9"/>
  <c r="AZ453" i="9"/>
  <c r="AY449" i="9"/>
  <c r="BC449" i="9"/>
  <c r="AX449" i="9"/>
  <c r="M448" i="17" s="1"/>
  <c r="BB449" i="9"/>
  <c r="O448" i="17" s="1"/>
  <c r="AW449" i="9"/>
  <c r="BA449" i="9"/>
  <c r="N448" i="17" s="1"/>
  <c r="AV449" i="9"/>
  <c r="AZ449" i="9"/>
  <c r="AY445" i="9"/>
  <c r="BC445" i="9"/>
  <c r="AX445" i="9"/>
  <c r="M444" i="17" s="1"/>
  <c r="BB445" i="9"/>
  <c r="O444" i="17" s="1"/>
  <c r="AW445" i="9"/>
  <c r="BA445" i="9"/>
  <c r="N444" i="17" s="1"/>
  <c r="AV445" i="9"/>
  <c r="AZ445" i="9"/>
  <c r="AY441" i="9"/>
  <c r="BC441" i="9"/>
  <c r="AX441" i="9"/>
  <c r="M440" i="17" s="1"/>
  <c r="BB441" i="9"/>
  <c r="O440" i="17" s="1"/>
  <c r="AW441" i="9"/>
  <c r="BA441" i="9"/>
  <c r="N440" i="17" s="1"/>
  <c r="AV441" i="9"/>
  <c r="AZ441" i="9"/>
  <c r="AY437" i="9"/>
  <c r="BC437" i="9"/>
  <c r="AX437" i="9"/>
  <c r="M436" i="17" s="1"/>
  <c r="BB437" i="9"/>
  <c r="O436" i="17" s="1"/>
  <c r="AW437" i="9"/>
  <c r="BA437" i="9"/>
  <c r="N436" i="17" s="1"/>
  <c r="AV437" i="9"/>
  <c r="AZ437" i="9"/>
  <c r="AY433" i="9"/>
  <c r="BC433" i="9"/>
  <c r="AX433" i="9"/>
  <c r="M432" i="17" s="1"/>
  <c r="BB433" i="9"/>
  <c r="O432" i="17" s="1"/>
  <c r="AW433" i="9"/>
  <c r="BA433" i="9"/>
  <c r="N432" i="17" s="1"/>
  <c r="AV433" i="9"/>
  <c r="AZ433" i="9"/>
  <c r="AY429" i="9"/>
  <c r="BC429" i="9"/>
  <c r="AX429" i="9"/>
  <c r="M428" i="17" s="1"/>
  <c r="BB429" i="9"/>
  <c r="O428" i="17" s="1"/>
  <c r="AW429" i="9"/>
  <c r="BA429" i="9"/>
  <c r="N428" i="17" s="1"/>
  <c r="AV429" i="9"/>
  <c r="AZ429" i="9"/>
  <c r="AY425" i="9"/>
  <c r="BC425" i="9"/>
  <c r="AX425" i="9"/>
  <c r="M424" i="17" s="1"/>
  <c r="BB425" i="9"/>
  <c r="O424" i="17" s="1"/>
  <c r="AW425" i="9"/>
  <c r="BA425" i="9"/>
  <c r="N424" i="17" s="1"/>
  <c r="AV425" i="9"/>
  <c r="AZ425" i="9"/>
  <c r="AY421" i="9"/>
  <c r="BC421" i="9"/>
  <c r="AX421" i="9"/>
  <c r="M420" i="17" s="1"/>
  <c r="BB421" i="9"/>
  <c r="O420" i="17" s="1"/>
  <c r="AW421" i="9"/>
  <c r="BA421" i="9"/>
  <c r="N420" i="17" s="1"/>
  <c r="AV421" i="9"/>
  <c r="AZ421" i="9"/>
  <c r="AY417" i="9"/>
  <c r="BC417" i="9"/>
  <c r="AX417" i="9"/>
  <c r="M416" i="17" s="1"/>
  <c r="BB417" i="9"/>
  <c r="O416" i="17" s="1"/>
  <c r="AW417" i="9"/>
  <c r="BA417" i="9"/>
  <c r="N416" i="17" s="1"/>
  <c r="AV417" i="9"/>
  <c r="AZ417" i="9"/>
  <c r="AY413" i="9"/>
  <c r="BC413" i="9"/>
  <c r="AX413" i="9"/>
  <c r="M412" i="17" s="1"/>
  <c r="BB413" i="9"/>
  <c r="O412" i="17" s="1"/>
  <c r="AW413" i="9"/>
  <c r="BA413" i="9"/>
  <c r="N412" i="17" s="1"/>
  <c r="AV413" i="9"/>
  <c r="AZ413" i="9"/>
  <c r="AY409" i="9"/>
  <c r="BC409" i="9"/>
  <c r="AX409" i="9"/>
  <c r="M408" i="17" s="1"/>
  <c r="BB409" i="9"/>
  <c r="O408" i="17" s="1"/>
  <c r="AW409" i="9"/>
  <c r="BA409" i="9"/>
  <c r="N408" i="17" s="1"/>
  <c r="AV409" i="9"/>
  <c r="AZ409" i="9"/>
  <c r="AY405" i="9"/>
  <c r="BC405" i="9"/>
  <c r="AX405" i="9"/>
  <c r="M404" i="17" s="1"/>
  <c r="BB405" i="9"/>
  <c r="O404" i="17" s="1"/>
  <c r="AW405" i="9"/>
  <c r="BA405" i="9"/>
  <c r="N404" i="17" s="1"/>
  <c r="AV405" i="9"/>
  <c r="AZ405" i="9"/>
  <c r="AY401" i="9"/>
  <c r="BC401" i="9"/>
  <c r="AX401" i="9"/>
  <c r="M400" i="17" s="1"/>
  <c r="BB401" i="9"/>
  <c r="O400" i="17" s="1"/>
  <c r="AW401" i="9"/>
  <c r="BA401" i="9"/>
  <c r="N400" i="17" s="1"/>
  <c r="AV401" i="9"/>
  <c r="AZ401" i="9"/>
  <c r="AY396" i="9"/>
  <c r="BC396" i="9"/>
  <c r="AX396" i="9"/>
  <c r="M395" i="17" s="1"/>
  <c r="BB396" i="9"/>
  <c r="O395" i="17" s="1"/>
  <c r="AW396" i="9"/>
  <c r="BA396" i="9"/>
  <c r="N395" i="17" s="1"/>
  <c r="AV396" i="9"/>
  <c r="AZ396" i="9"/>
  <c r="AY392" i="9"/>
  <c r="BC392" i="9"/>
  <c r="AX392" i="9"/>
  <c r="M391" i="17" s="1"/>
  <c r="BB392" i="9"/>
  <c r="O391" i="17" s="1"/>
  <c r="AW392" i="9"/>
  <c r="BA392" i="9"/>
  <c r="N391" i="17" s="1"/>
  <c r="AV392" i="9"/>
  <c r="AZ392" i="9"/>
  <c r="AY388" i="9"/>
  <c r="BC388" i="9"/>
  <c r="AX388" i="9"/>
  <c r="M387" i="17" s="1"/>
  <c r="BB388" i="9"/>
  <c r="O387" i="17" s="1"/>
  <c r="AW388" i="9"/>
  <c r="BA388" i="9"/>
  <c r="N387" i="17" s="1"/>
  <c r="AV388" i="9"/>
  <c r="AZ388" i="9"/>
  <c r="AY384" i="9"/>
  <c r="BC384" i="9"/>
  <c r="AX384" i="9"/>
  <c r="M383" i="17" s="1"/>
  <c r="BB384" i="9"/>
  <c r="O383" i="17" s="1"/>
  <c r="AW384" i="9"/>
  <c r="BA384" i="9"/>
  <c r="N383" i="17" s="1"/>
  <c r="AV384" i="9"/>
  <c r="AZ384" i="9"/>
  <c r="AY380" i="9"/>
  <c r="BC380" i="9"/>
  <c r="AX380" i="9"/>
  <c r="M379" i="17" s="1"/>
  <c r="BB380" i="9"/>
  <c r="O379" i="17" s="1"/>
  <c r="AW380" i="9"/>
  <c r="BA380" i="9"/>
  <c r="N379" i="17" s="1"/>
  <c r="AV380" i="9"/>
  <c r="AZ380" i="9"/>
  <c r="AY376" i="9"/>
  <c r="BC376" i="9"/>
  <c r="AX376" i="9"/>
  <c r="M375" i="17" s="1"/>
  <c r="BB376" i="9"/>
  <c r="O375" i="17" s="1"/>
  <c r="AW376" i="9"/>
  <c r="BA376" i="9"/>
  <c r="N375" i="17" s="1"/>
  <c r="AV376" i="9"/>
  <c r="AZ376" i="9"/>
  <c r="AY372" i="9"/>
  <c r="BC372" i="9"/>
  <c r="AX372" i="9"/>
  <c r="M371" i="17" s="1"/>
  <c r="BB372" i="9"/>
  <c r="O371" i="17" s="1"/>
  <c r="AW372" i="9"/>
  <c r="BA372" i="9"/>
  <c r="N371" i="17" s="1"/>
  <c r="AV372" i="9"/>
  <c r="AZ372" i="9"/>
  <c r="AY368" i="9"/>
  <c r="BC368" i="9"/>
  <c r="AX368" i="9"/>
  <c r="M367" i="17" s="1"/>
  <c r="BB368" i="9"/>
  <c r="O367" i="17" s="1"/>
  <c r="AW368" i="9"/>
  <c r="BA368" i="9"/>
  <c r="N367" i="17" s="1"/>
  <c r="AV368" i="9"/>
  <c r="AZ368" i="9"/>
  <c r="AY364" i="9"/>
  <c r="BC364" i="9"/>
  <c r="AX364" i="9"/>
  <c r="M363" i="17" s="1"/>
  <c r="BB364" i="9"/>
  <c r="O363" i="17" s="1"/>
  <c r="AW364" i="9"/>
  <c r="BA364" i="9"/>
  <c r="N363" i="17" s="1"/>
  <c r="AV364" i="9"/>
  <c r="AZ364" i="9"/>
  <c r="AY360" i="9"/>
  <c r="BC360" i="9"/>
  <c r="AX360" i="9"/>
  <c r="M359" i="17" s="1"/>
  <c r="BB360" i="9"/>
  <c r="O359" i="17" s="1"/>
  <c r="AW360" i="9"/>
  <c r="BA360" i="9"/>
  <c r="N359" i="17" s="1"/>
  <c r="AV360" i="9"/>
  <c r="AZ360" i="9"/>
  <c r="AY356" i="9"/>
  <c r="BC356" i="9"/>
  <c r="AX356" i="9"/>
  <c r="M355" i="17" s="1"/>
  <c r="BB356" i="9"/>
  <c r="O355" i="17" s="1"/>
  <c r="AW356" i="9"/>
  <c r="BA356" i="9"/>
  <c r="N355" i="17" s="1"/>
  <c r="AV356" i="9"/>
  <c r="AZ356" i="9"/>
  <c r="AY352" i="9"/>
  <c r="BC352" i="9"/>
  <c r="AX352" i="9"/>
  <c r="M351" i="17" s="1"/>
  <c r="BB352" i="9"/>
  <c r="O351" i="17" s="1"/>
  <c r="AW352" i="9"/>
  <c r="BA352" i="9"/>
  <c r="N351" i="17" s="1"/>
  <c r="AV352" i="9"/>
  <c r="AZ352" i="9"/>
  <c r="AY348" i="9"/>
  <c r="BC348" i="9"/>
  <c r="AX348" i="9"/>
  <c r="M347" i="17" s="1"/>
  <c r="BB348" i="9"/>
  <c r="O347" i="17" s="1"/>
  <c r="AW348" i="9"/>
  <c r="BA348" i="9"/>
  <c r="N347" i="17" s="1"/>
  <c r="AV348" i="9"/>
  <c r="AZ348" i="9"/>
  <c r="AW344" i="9"/>
  <c r="BA344" i="9"/>
  <c r="N343" i="17" s="1"/>
  <c r="AY344" i="9"/>
  <c r="AV344" i="9"/>
  <c r="BC344" i="9"/>
  <c r="BB344" i="9"/>
  <c r="O343" i="17" s="1"/>
  <c r="AZ344" i="9"/>
  <c r="AX344" i="9"/>
  <c r="M343" i="17" s="1"/>
  <c r="AX340" i="9"/>
  <c r="M339" i="17" s="1"/>
  <c r="BB340" i="9"/>
  <c r="O339" i="17" s="1"/>
  <c r="AW340" i="9"/>
  <c r="BA340" i="9"/>
  <c r="N339" i="17" s="1"/>
  <c r="AY340" i="9"/>
  <c r="BC340" i="9"/>
  <c r="AV340" i="9"/>
  <c r="AZ340" i="9"/>
  <c r="AX336" i="9"/>
  <c r="M335" i="17" s="1"/>
  <c r="BB336" i="9"/>
  <c r="O335" i="17" s="1"/>
  <c r="AW336" i="9"/>
  <c r="BA336" i="9"/>
  <c r="N335" i="17" s="1"/>
  <c r="AY336" i="9"/>
  <c r="BC336" i="9"/>
  <c r="AV336" i="9"/>
  <c r="AZ336" i="9"/>
  <c r="AX332" i="9"/>
  <c r="M331" i="17" s="1"/>
  <c r="BB332" i="9"/>
  <c r="O331" i="17" s="1"/>
  <c r="AW332" i="9"/>
  <c r="BA332" i="9"/>
  <c r="N331" i="17" s="1"/>
  <c r="AY332" i="9"/>
  <c r="BC332" i="9"/>
  <c r="AV332" i="9"/>
  <c r="AZ332" i="9"/>
  <c r="AX328" i="9"/>
  <c r="M327" i="17" s="1"/>
  <c r="BB328" i="9"/>
  <c r="O327" i="17" s="1"/>
  <c r="AW328" i="9"/>
  <c r="BA328" i="9"/>
  <c r="N327" i="17" s="1"/>
  <c r="AY328" i="9"/>
  <c r="BC328" i="9"/>
  <c r="AV328" i="9"/>
  <c r="AZ328" i="9"/>
  <c r="AX324" i="9"/>
  <c r="M323" i="17" s="1"/>
  <c r="BB324" i="9"/>
  <c r="O323" i="17" s="1"/>
  <c r="AW324" i="9"/>
  <c r="BA324" i="9"/>
  <c r="N323" i="17" s="1"/>
  <c r="AY324" i="9"/>
  <c r="BC324" i="9"/>
  <c r="AV324" i="9"/>
  <c r="AZ324" i="9"/>
  <c r="AX320" i="9"/>
  <c r="M319" i="17" s="1"/>
  <c r="BB320" i="9"/>
  <c r="O319" i="17" s="1"/>
  <c r="AW320" i="9"/>
  <c r="BA320" i="9"/>
  <c r="N319" i="17" s="1"/>
  <c r="AY320" i="9"/>
  <c r="BC320" i="9"/>
  <c r="AV320" i="9"/>
  <c r="AZ320" i="9"/>
  <c r="AX316" i="9"/>
  <c r="M315" i="17" s="1"/>
  <c r="BB316" i="9"/>
  <c r="O315" i="17" s="1"/>
  <c r="AW316" i="9"/>
  <c r="BA316" i="9"/>
  <c r="N315" i="17" s="1"/>
  <c r="AY316" i="9"/>
  <c r="BC316" i="9"/>
  <c r="AV316" i="9"/>
  <c r="AZ316" i="9"/>
  <c r="AX312" i="9"/>
  <c r="M311" i="17" s="1"/>
  <c r="BB312" i="9"/>
  <c r="O311" i="17" s="1"/>
  <c r="AW312" i="9"/>
  <c r="BA312" i="9"/>
  <c r="N311" i="17" s="1"/>
  <c r="AV312" i="9"/>
  <c r="AZ312" i="9"/>
  <c r="AY312" i="9"/>
  <c r="BC312" i="9"/>
  <c r="AX308" i="9"/>
  <c r="M307" i="17" s="1"/>
  <c r="BB308" i="9"/>
  <c r="O307" i="17" s="1"/>
  <c r="AW308" i="9"/>
  <c r="BA308" i="9"/>
  <c r="N307" i="17" s="1"/>
  <c r="AV308" i="9"/>
  <c r="AZ308" i="9"/>
  <c r="AY308" i="9"/>
  <c r="BC308" i="9"/>
  <c r="AX304" i="9"/>
  <c r="M303" i="17" s="1"/>
  <c r="BB304" i="9"/>
  <c r="O303" i="17" s="1"/>
  <c r="AW304" i="9"/>
  <c r="BA304" i="9"/>
  <c r="N303" i="17" s="1"/>
  <c r="AV304" i="9"/>
  <c r="AZ304" i="9"/>
  <c r="AY304" i="9"/>
  <c r="BC304" i="9"/>
  <c r="AX300" i="9"/>
  <c r="M299" i="17" s="1"/>
  <c r="BB300" i="9"/>
  <c r="O299" i="17" s="1"/>
  <c r="AW300" i="9"/>
  <c r="BA300" i="9"/>
  <c r="N299" i="17" s="1"/>
  <c r="AV300" i="9"/>
  <c r="AZ300" i="9"/>
  <c r="AY300" i="9"/>
  <c r="BC300" i="9"/>
  <c r="AX295" i="9"/>
  <c r="M294" i="17" s="1"/>
  <c r="BB295" i="9"/>
  <c r="O294" i="17" s="1"/>
  <c r="AW295" i="9"/>
  <c r="BA295" i="9"/>
  <c r="N294" i="17" s="1"/>
  <c r="AV295" i="9"/>
  <c r="AZ295" i="9"/>
  <c r="AY295" i="9"/>
  <c r="BC295" i="9"/>
  <c r="AX291" i="9"/>
  <c r="M290" i="17" s="1"/>
  <c r="BB291" i="9"/>
  <c r="O290" i="17" s="1"/>
  <c r="AW291" i="9"/>
  <c r="BA291" i="9"/>
  <c r="N290" i="17" s="1"/>
  <c r="AV291" i="9"/>
  <c r="AZ291" i="9"/>
  <c r="AY291" i="9"/>
  <c r="BC291" i="9"/>
  <c r="AX287" i="9"/>
  <c r="M286" i="17" s="1"/>
  <c r="BB287" i="9"/>
  <c r="O286" i="17" s="1"/>
  <c r="AW287" i="9"/>
  <c r="BA287" i="9"/>
  <c r="N286" i="17" s="1"/>
  <c r="AV287" i="9"/>
  <c r="AZ287" i="9"/>
  <c r="AY287" i="9"/>
  <c r="BC287" i="9"/>
  <c r="AX283" i="9"/>
  <c r="M282" i="17" s="1"/>
  <c r="BB283" i="9"/>
  <c r="O282" i="17" s="1"/>
  <c r="AW283" i="9"/>
  <c r="BA283" i="9"/>
  <c r="N282" i="17" s="1"/>
  <c r="AV283" i="9"/>
  <c r="AZ283" i="9"/>
  <c r="AY283" i="9"/>
  <c r="BC283" i="9"/>
  <c r="AX279" i="9"/>
  <c r="M278" i="17" s="1"/>
  <c r="BB279" i="9"/>
  <c r="O278" i="17" s="1"/>
  <c r="AW279" i="9"/>
  <c r="BA279" i="9"/>
  <c r="N278" i="17" s="1"/>
  <c r="AV279" i="9"/>
  <c r="AZ279" i="9"/>
  <c r="AY279" i="9"/>
  <c r="BC279" i="9"/>
  <c r="AX275" i="9"/>
  <c r="M274" i="17" s="1"/>
  <c r="BB275" i="9"/>
  <c r="O274" i="17" s="1"/>
  <c r="AW275" i="9"/>
  <c r="BA275" i="9"/>
  <c r="N274" i="17" s="1"/>
  <c r="AV275" i="9"/>
  <c r="AZ275" i="9"/>
  <c r="AY275" i="9"/>
  <c r="BC275" i="9"/>
  <c r="AX271" i="9"/>
  <c r="M270" i="17" s="1"/>
  <c r="BB271" i="9"/>
  <c r="O270" i="17" s="1"/>
  <c r="AW271" i="9"/>
  <c r="BA271" i="9"/>
  <c r="N270" i="17" s="1"/>
  <c r="AV271" i="9"/>
  <c r="AZ271" i="9"/>
  <c r="AY271" i="9"/>
  <c r="BC271" i="9"/>
  <c r="AX267" i="9"/>
  <c r="M266" i="17" s="1"/>
  <c r="BB267" i="9"/>
  <c r="O266" i="17" s="1"/>
  <c r="AW267" i="9"/>
  <c r="BA267" i="9"/>
  <c r="N266" i="17" s="1"/>
  <c r="AV267" i="9"/>
  <c r="AZ267" i="9"/>
  <c r="AY267" i="9"/>
  <c r="BC267" i="9"/>
  <c r="AX263" i="9"/>
  <c r="M262" i="17" s="1"/>
  <c r="BB263" i="9"/>
  <c r="O262" i="17" s="1"/>
  <c r="AW263" i="9"/>
  <c r="BA263" i="9"/>
  <c r="N262" i="17" s="1"/>
  <c r="AV263" i="9"/>
  <c r="AZ263" i="9"/>
  <c r="AY263" i="9"/>
  <c r="BC263" i="9"/>
  <c r="AX259" i="9"/>
  <c r="M258" i="17" s="1"/>
  <c r="BB259" i="9"/>
  <c r="O258" i="17" s="1"/>
  <c r="AW259" i="9"/>
  <c r="BA259" i="9"/>
  <c r="N258" i="17" s="1"/>
  <c r="AV259" i="9"/>
  <c r="AZ259" i="9"/>
  <c r="AY259" i="9"/>
  <c r="BC259" i="9"/>
  <c r="AX255" i="9"/>
  <c r="M254" i="17" s="1"/>
  <c r="BB255" i="9"/>
  <c r="O254" i="17" s="1"/>
  <c r="AW255" i="9"/>
  <c r="BA255" i="9"/>
  <c r="N254" i="17" s="1"/>
  <c r="AV255" i="9"/>
  <c r="AZ255" i="9"/>
  <c r="AY255" i="9"/>
  <c r="BC255" i="9"/>
  <c r="AX251" i="9"/>
  <c r="M250" i="17" s="1"/>
  <c r="BB251" i="9"/>
  <c r="O250" i="17" s="1"/>
  <c r="AW251" i="9"/>
  <c r="BA251" i="9"/>
  <c r="N250" i="17" s="1"/>
  <c r="AV251" i="9"/>
  <c r="AZ251" i="9"/>
  <c r="AY251" i="9"/>
  <c r="BC251" i="9"/>
  <c r="AX247" i="9"/>
  <c r="M246" i="17" s="1"/>
  <c r="BB247" i="9"/>
  <c r="O246" i="17" s="1"/>
  <c r="AW247" i="9"/>
  <c r="BA247" i="9"/>
  <c r="N246" i="17" s="1"/>
  <c r="AV247" i="9"/>
  <c r="AZ247" i="9"/>
  <c r="AY247" i="9"/>
  <c r="BC247" i="9"/>
  <c r="AX243" i="9"/>
  <c r="M242" i="17" s="1"/>
  <c r="BB243" i="9"/>
  <c r="O242" i="17" s="1"/>
  <c r="AW243" i="9"/>
  <c r="BA243" i="9"/>
  <c r="N242" i="17" s="1"/>
  <c r="AV243" i="9"/>
  <c r="AZ243" i="9"/>
  <c r="AY243" i="9"/>
  <c r="BC243" i="9"/>
  <c r="AX239" i="9"/>
  <c r="M238" i="17" s="1"/>
  <c r="BB239" i="9"/>
  <c r="O238" i="17" s="1"/>
  <c r="AW239" i="9"/>
  <c r="BA239" i="9"/>
  <c r="N238" i="17" s="1"/>
  <c r="AV239" i="9"/>
  <c r="AZ239" i="9"/>
  <c r="AY239" i="9"/>
  <c r="BC239" i="9"/>
  <c r="AX235" i="9"/>
  <c r="M234" i="17" s="1"/>
  <c r="BB235" i="9"/>
  <c r="O234" i="17" s="1"/>
  <c r="AW235" i="9"/>
  <c r="BA235" i="9"/>
  <c r="N234" i="17" s="1"/>
  <c r="AV235" i="9"/>
  <c r="AZ235" i="9"/>
  <c r="AY235" i="9"/>
  <c r="BC235" i="9"/>
  <c r="AX231" i="9"/>
  <c r="M230" i="17" s="1"/>
  <c r="BB231" i="9"/>
  <c r="O230" i="17" s="1"/>
  <c r="AW231" i="9"/>
  <c r="BA231" i="9"/>
  <c r="N230" i="17" s="1"/>
  <c r="AV231" i="9"/>
  <c r="AZ231" i="9"/>
  <c r="AY231" i="9"/>
  <c r="BC231" i="9"/>
  <c r="AX227" i="9"/>
  <c r="M226" i="17" s="1"/>
  <c r="BB227" i="9"/>
  <c r="O226" i="17" s="1"/>
  <c r="AW227" i="9"/>
  <c r="BA227" i="9"/>
  <c r="N226" i="17" s="1"/>
  <c r="AV227" i="9"/>
  <c r="AZ227" i="9"/>
  <c r="AY227" i="9"/>
  <c r="BC227" i="9"/>
  <c r="AV223" i="9"/>
  <c r="AZ223" i="9"/>
  <c r="AY223" i="9"/>
  <c r="AX223" i="9"/>
  <c r="M222" i="17" s="1"/>
  <c r="BC223" i="9"/>
  <c r="AW223" i="9"/>
  <c r="BB223" i="9"/>
  <c r="O222" i="17" s="1"/>
  <c r="BA223" i="9"/>
  <c r="N222" i="17" s="1"/>
  <c r="AV219" i="9"/>
  <c r="AZ219" i="9"/>
  <c r="AY219" i="9"/>
  <c r="AX219" i="9"/>
  <c r="M218" i="17" s="1"/>
  <c r="BC219" i="9"/>
  <c r="AW219" i="9"/>
  <c r="BB219" i="9"/>
  <c r="O218" i="17" s="1"/>
  <c r="BA219" i="9"/>
  <c r="N218" i="17" s="1"/>
  <c r="AV215" i="9"/>
  <c r="AZ215" i="9"/>
  <c r="AY215" i="9"/>
  <c r="AX215" i="9"/>
  <c r="M214" i="17" s="1"/>
  <c r="BC215" i="9"/>
  <c r="AW215" i="9"/>
  <c r="BB215" i="9"/>
  <c r="O214" i="17" s="1"/>
  <c r="BA215" i="9"/>
  <c r="N214" i="17" s="1"/>
  <c r="AW211" i="9"/>
  <c r="BA211" i="9"/>
  <c r="N210" i="17" s="1"/>
  <c r="AV211" i="9"/>
  <c r="AZ211" i="9"/>
  <c r="AX211" i="9"/>
  <c r="M210" i="17" s="1"/>
  <c r="BB211" i="9"/>
  <c r="O210" i="17" s="1"/>
  <c r="AY211" i="9"/>
  <c r="BC211" i="9"/>
  <c r="AW207" i="9"/>
  <c r="BA207" i="9"/>
  <c r="N206" i="17" s="1"/>
  <c r="AV207" i="9"/>
  <c r="AZ207" i="9"/>
  <c r="AY207" i="9"/>
  <c r="AX207" i="9"/>
  <c r="M206" i="17" s="1"/>
  <c r="BB207" i="9"/>
  <c r="O206" i="17" s="1"/>
  <c r="BC207" i="9"/>
  <c r="AW203" i="9"/>
  <c r="BA203" i="9"/>
  <c r="N202" i="17" s="1"/>
  <c r="AV203" i="9"/>
  <c r="AZ203" i="9"/>
  <c r="AY203" i="9"/>
  <c r="BC203" i="9"/>
  <c r="AX203" i="9"/>
  <c r="M202" i="17" s="1"/>
  <c r="BB203" i="9"/>
  <c r="O202" i="17" s="1"/>
  <c r="AW199" i="9"/>
  <c r="BA199" i="9"/>
  <c r="N198" i="17" s="1"/>
  <c r="AV199" i="9"/>
  <c r="AZ199" i="9"/>
  <c r="AY199" i="9"/>
  <c r="BC199" i="9"/>
  <c r="AX199" i="9"/>
  <c r="M198" i="17" s="1"/>
  <c r="BB199" i="9"/>
  <c r="O198" i="17" s="1"/>
  <c r="AW194" i="9"/>
  <c r="BA194" i="9"/>
  <c r="N193" i="17" s="1"/>
  <c r="AV194" i="9"/>
  <c r="AZ194" i="9"/>
  <c r="AY194" i="9"/>
  <c r="BC194" i="9"/>
  <c r="AX194" i="9"/>
  <c r="M193" i="17" s="1"/>
  <c r="BB194" i="9"/>
  <c r="O193" i="17" s="1"/>
  <c r="AW190" i="9"/>
  <c r="BA190" i="9"/>
  <c r="N189" i="17" s="1"/>
  <c r="AV190" i="9"/>
  <c r="AZ190" i="9"/>
  <c r="AY190" i="9"/>
  <c r="BC190" i="9"/>
  <c r="AX190" i="9"/>
  <c r="M189" i="17" s="1"/>
  <c r="BB190" i="9"/>
  <c r="O189" i="17" s="1"/>
  <c r="AW186" i="9"/>
  <c r="BA186" i="9"/>
  <c r="N185" i="17" s="1"/>
  <c r="AV186" i="9"/>
  <c r="AZ186" i="9"/>
  <c r="AY186" i="9"/>
  <c r="BC186" i="9"/>
  <c r="AX186" i="9"/>
  <c r="M185" i="17" s="1"/>
  <c r="BB186" i="9"/>
  <c r="O185" i="17" s="1"/>
  <c r="AW182" i="9"/>
  <c r="BA182" i="9"/>
  <c r="N181" i="17" s="1"/>
  <c r="AV182" i="9"/>
  <c r="AZ182" i="9"/>
  <c r="AY182" i="9"/>
  <c r="BC182" i="9"/>
  <c r="AX182" i="9"/>
  <c r="M181" i="17" s="1"/>
  <c r="BB182" i="9"/>
  <c r="O181" i="17" s="1"/>
  <c r="AW178" i="9"/>
  <c r="BA178" i="9"/>
  <c r="N177" i="17" s="1"/>
  <c r="AV178" i="9"/>
  <c r="AZ178" i="9"/>
  <c r="AY178" i="9"/>
  <c r="BC178" i="9"/>
  <c r="AX178" i="9"/>
  <c r="M177" i="17" s="1"/>
  <c r="BB178" i="9"/>
  <c r="O177" i="17" s="1"/>
  <c r="AW174" i="9"/>
  <c r="BA174" i="9"/>
  <c r="N173" i="17" s="1"/>
  <c r="AV174" i="9"/>
  <c r="AZ174" i="9"/>
  <c r="AY174" i="9"/>
  <c r="BC174" i="9"/>
  <c r="AX174" i="9"/>
  <c r="M173" i="17" s="1"/>
  <c r="BB174" i="9"/>
  <c r="O173" i="17" s="1"/>
  <c r="AW170" i="9"/>
  <c r="BA170" i="9"/>
  <c r="N169" i="17" s="1"/>
  <c r="AV170" i="9"/>
  <c r="AZ170" i="9"/>
  <c r="AY170" i="9"/>
  <c r="BC170" i="9"/>
  <c r="AX170" i="9"/>
  <c r="M169" i="17" s="1"/>
  <c r="BB170" i="9"/>
  <c r="O169" i="17" s="1"/>
  <c r="AW166" i="9"/>
  <c r="BA166" i="9"/>
  <c r="N165" i="17" s="1"/>
  <c r="AV166" i="9"/>
  <c r="AZ166" i="9"/>
  <c r="AY166" i="9"/>
  <c r="BC166" i="9"/>
  <c r="AX166" i="9"/>
  <c r="M165" i="17" s="1"/>
  <c r="BB166" i="9"/>
  <c r="O165" i="17" s="1"/>
  <c r="AW162" i="9"/>
  <c r="BA162" i="9"/>
  <c r="N161" i="17" s="1"/>
  <c r="AV162" i="9"/>
  <c r="AZ162" i="9"/>
  <c r="AY162" i="9"/>
  <c r="BC162" i="9"/>
  <c r="AX162" i="9"/>
  <c r="M161" i="17" s="1"/>
  <c r="BB162" i="9"/>
  <c r="O161" i="17" s="1"/>
  <c r="AW158" i="9"/>
  <c r="BA158" i="9"/>
  <c r="N157" i="17" s="1"/>
  <c r="AV158" i="9"/>
  <c r="AZ158" i="9"/>
  <c r="AY158" i="9"/>
  <c r="BC158" i="9"/>
  <c r="AX158" i="9"/>
  <c r="M157" i="17" s="1"/>
  <c r="BB158" i="9"/>
  <c r="O157" i="17" s="1"/>
  <c r="AW154" i="9"/>
  <c r="BA154" i="9"/>
  <c r="N153" i="17" s="1"/>
  <c r="AV154" i="9"/>
  <c r="AZ154" i="9"/>
  <c r="AY154" i="9"/>
  <c r="BC154" i="9"/>
  <c r="AX154" i="9"/>
  <c r="M153" i="17" s="1"/>
  <c r="BB154" i="9"/>
  <c r="O153" i="17" s="1"/>
  <c r="AW150" i="9"/>
  <c r="BA150" i="9"/>
  <c r="N149" i="17" s="1"/>
  <c r="AV150" i="9"/>
  <c r="AZ150" i="9"/>
  <c r="AY150" i="9"/>
  <c r="BC150" i="9"/>
  <c r="AX150" i="9"/>
  <c r="M149" i="17" s="1"/>
  <c r="BB150" i="9"/>
  <c r="O149" i="17" s="1"/>
  <c r="AW146" i="9"/>
  <c r="BA146" i="9"/>
  <c r="N145" i="17" s="1"/>
  <c r="AV146" i="9"/>
  <c r="AZ146" i="9"/>
  <c r="AY146" i="9"/>
  <c r="BC146" i="9"/>
  <c r="AX146" i="9"/>
  <c r="M145" i="17" s="1"/>
  <c r="BB146" i="9"/>
  <c r="O145" i="17" s="1"/>
  <c r="AW142" i="9"/>
  <c r="BA142" i="9"/>
  <c r="N141" i="17" s="1"/>
  <c r="AV142" i="9"/>
  <c r="AZ142" i="9"/>
  <c r="AY142" i="9"/>
  <c r="BC142" i="9"/>
  <c r="AX142" i="9"/>
  <c r="M141" i="17" s="1"/>
  <c r="BB142" i="9"/>
  <c r="O141" i="17" s="1"/>
  <c r="AW138" i="9"/>
  <c r="BA138" i="9"/>
  <c r="N137" i="17" s="1"/>
  <c r="AV138" i="9"/>
  <c r="AZ138" i="9"/>
  <c r="AY138" i="9"/>
  <c r="BC138" i="9"/>
  <c r="AX138" i="9"/>
  <c r="M137" i="17" s="1"/>
  <c r="BB138" i="9"/>
  <c r="O137" i="17" s="1"/>
  <c r="AW134" i="9"/>
  <c r="BA134" i="9"/>
  <c r="N133" i="17" s="1"/>
  <c r="AV134" i="9"/>
  <c r="AZ134" i="9"/>
  <c r="AY134" i="9"/>
  <c r="BC134" i="9"/>
  <c r="AX134" i="9"/>
  <c r="M133" i="17" s="1"/>
  <c r="BB134" i="9"/>
  <c r="O133" i="17" s="1"/>
  <c r="AY130" i="9"/>
  <c r="BC130" i="9"/>
  <c r="AV130" i="9"/>
  <c r="AZ130" i="9"/>
  <c r="AX130" i="9"/>
  <c r="M129" i="17" s="1"/>
  <c r="AW130" i="9"/>
  <c r="BB130" i="9"/>
  <c r="O129" i="17" s="1"/>
  <c r="BA130" i="9"/>
  <c r="N129" i="17" s="1"/>
  <c r="AY126" i="9"/>
  <c r="BC126" i="9"/>
  <c r="AV126" i="9"/>
  <c r="AZ126" i="9"/>
  <c r="AX126" i="9"/>
  <c r="M125" i="17" s="1"/>
  <c r="AW126" i="9"/>
  <c r="BB126" i="9"/>
  <c r="O125" i="17" s="1"/>
  <c r="BA126" i="9"/>
  <c r="N125" i="17" s="1"/>
  <c r="AY122" i="9"/>
  <c r="BC122" i="9"/>
  <c r="AV122" i="9"/>
  <c r="AZ122" i="9"/>
  <c r="AX122" i="9"/>
  <c r="M121" i="17" s="1"/>
  <c r="AW122" i="9"/>
  <c r="BB122" i="9"/>
  <c r="O121" i="17" s="1"/>
  <c r="BA122" i="9"/>
  <c r="N121" i="17" s="1"/>
  <c r="AY118" i="9"/>
  <c r="BC118" i="9"/>
  <c r="AV118" i="9"/>
  <c r="AZ118" i="9"/>
  <c r="AX118" i="9"/>
  <c r="M117" i="17" s="1"/>
  <c r="AW118" i="9"/>
  <c r="BB118" i="9"/>
  <c r="O117" i="17" s="1"/>
  <c r="BA118" i="9"/>
  <c r="N117" i="17" s="1"/>
  <c r="AY114" i="9"/>
  <c r="BC114" i="9"/>
  <c r="AV114" i="9"/>
  <c r="AZ114" i="9"/>
  <c r="AX114" i="9"/>
  <c r="M113" i="17" s="1"/>
  <c r="AW114" i="9"/>
  <c r="BB114" i="9"/>
  <c r="O113" i="17" s="1"/>
  <c r="BA114" i="9"/>
  <c r="N113" i="17" s="1"/>
  <c r="AY110" i="9"/>
  <c r="BC110" i="9"/>
  <c r="AV110" i="9"/>
  <c r="AZ110" i="9"/>
  <c r="AX110" i="9"/>
  <c r="M109" i="17" s="1"/>
  <c r="AW110" i="9"/>
  <c r="BB110" i="9"/>
  <c r="O109" i="17" s="1"/>
  <c r="BA110" i="9"/>
  <c r="N109" i="17" s="1"/>
  <c r="AY106" i="9"/>
  <c r="BC106" i="9"/>
  <c r="AV106" i="9"/>
  <c r="AZ106" i="9"/>
  <c r="AX106" i="9"/>
  <c r="M105" i="17" s="1"/>
  <c r="AW106" i="9"/>
  <c r="BB106" i="9"/>
  <c r="O105" i="17" s="1"/>
  <c r="BA106" i="9"/>
  <c r="N105" i="17" s="1"/>
  <c r="AY102" i="9"/>
  <c r="BC102" i="9"/>
  <c r="AV102" i="9"/>
  <c r="AZ102" i="9"/>
  <c r="AX102" i="9"/>
  <c r="M101" i="17" s="1"/>
  <c r="AW102" i="9"/>
  <c r="BB102" i="9"/>
  <c r="O101" i="17" s="1"/>
  <c r="BA102" i="9"/>
  <c r="N101" i="17" s="1"/>
  <c r="AY97" i="9"/>
  <c r="BC97" i="9"/>
  <c r="AV97" i="9"/>
  <c r="AZ97" i="9"/>
  <c r="AX97" i="9"/>
  <c r="M96" i="17" s="1"/>
  <c r="AW97" i="9"/>
  <c r="BB97" i="9"/>
  <c r="O96" i="17" s="1"/>
  <c r="BA97" i="9"/>
  <c r="N96" i="17" s="1"/>
  <c r="AY93" i="9"/>
  <c r="BC93" i="9"/>
  <c r="AV93" i="9"/>
  <c r="AZ93" i="9"/>
  <c r="AX93" i="9"/>
  <c r="M92" i="17" s="1"/>
  <c r="AW93" i="9"/>
  <c r="BB93" i="9"/>
  <c r="O92" i="17" s="1"/>
  <c r="BA93" i="9"/>
  <c r="N92" i="17" s="1"/>
  <c r="AY89" i="9"/>
  <c r="BC89" i="9"/>
  <c r="AV89" i="9"/>
  <c r="AZ89" i="9"/>
  <c r="AX89" i="9"/>
  <c r="M88" i="17" s="1"/>
  <c r="AW89" i="9"/>
  <c r="BB89" i="9"/>
  <c r="O88" i="17" s="1"/>
  <c r="BA89" i="9"/>
  <c r="N88" i="17" s="1"/>
  <c r="AY85" i="9"/>
  <c r="BC85" i="9"/>
  <c r="AV85" i="9"/>
  <c r="AZ85" i="9"/>
  <c r="AX85" i="9"/>
  <c r="M84" i="17" s="1"/>
  <c r="AW85" i="9"/>
  <c r="BB85" i="9"/>
  <c r="O84" i="17" s="1"/>
  <c r="BA85" i="9"/>
  <c r="N84" i="17" s="1"/>
  <c r="AY81" i="9"/>
  <c r="BC81" i="9"/>
  <c r="AV81" i="9"/>
  <c r="AZ81" i="9"/>
  <c r="AX81" i="9"/>
  <c r="M80" i="17" s="1"/>
  <c r="AW81" i="9"/>
  <c r="BB81" i="9"/>
  <c r="O80" i="17" s="1"/>
  <c r="BA81" i="9"/>
  <c r="N80" i="17" s="1"/>
  <c r="AY77" i="9"/>
  <c r="BC77" i="9"/>
  <c r="AV77" i="9"/>
  <c r="AZ77" i="9"/>
  <c r="AX77" i="9"/>
  <c r="M76" i="17" s="1"/>
  <c r="AW77" i="9"/>
  <c r="BB77" i="9"/>
  <c r="O76" i="17" s="1"/>
  <c r="BA77" i="9"/>
  <c r="N76" i="17" s="1"/>
  <c r="AY73" i="9"/>
  <c r="BC73" i="9"/>
  <c r="AV73" i="9"/>
  <c r="AZ73" i="9"/>
  <c r="AX73" i="9"/>
  <c r="M72" i="17" s="1"/>
  <c r="AW73" i="9"/>
  <c r="BB73" i="9"/>
  <c r="O72" i="17" s="1"/>
  <c r="BA73" i="9"/>
  <c r="N72" i="17" s="1"/>
  <c r="AY69" i="9"/>
  <c r="BC69" i="9"/>
  <c r="AV69" i="9"/>
  <c r="AZ69" i="9"/>
  <c r="AX69" i="9"/>
  <c r="M68" i="17" s="1"/>
  <c r="AW69" i="9"/>
  <c r="BB69" i="9"/>
  <c r="O68" i="17" s="1"/>
  <c r="BA69" i="9"/>
  <c r="N68" i="17" s="1"/>
  <c r="AY65" i="9"/>
  <c r="BC65" i="9"/>
  <c r="AX65" i="9"/>
  <c r="M64" i="17" s="1"/>
  <c r="AW65" i="9"/>
  <c r="AV65" i="9"/>
  <c r="AZ65" i="9"/>
  <c r="BB65" i="9"/>
  <c r="O64" i="17" s="1"/>
  <c r="BA65" i="9"/>
  <c r="N64" i="17" s="1"/>
  <c r="AY61" i="9"/>
  <c r="BC61" i="9"/>
  <c r="AX61" i="9"/>
  <c r="M60" i="17" s="1"/>
  <c r="BB61" i="9"/>
  <c r="O60" i="17" s="1"/>
  <c r="AW61" i="9"/>
  <c r="BA61" i="9"/>
  <c r="N60" i="17" s="1"/>
  <c r="AV61" i="9"/>
  <c r="AZ61" i="9"/>
  <c r="AY57" i="9"/>
  <c r="BC57" i="9"/>
  <c r="AX57" i="9"/>
  <c r="M56" i="17" s="1"/>
  <c r="BB57" i="9"/>
  <c r="O56" i="17" s="1"/>
  <c r="AW57" i="9"/>
  <c r="BA57" i="9"/>
  <c r="N56" i="17" s="1"/>
  <c r="AV57" i="9"/>
  <c r="AZ57" i="9"/>
  <c r="AY53" i="9"/>
  <c r="BC53" i="9"/>
  <c r="AX53" i="9"/>
  <c r="M52" i="17" s="1"/>
  <c r="BB53" i="9"/>
  <c r="O52" i="17" s="1"/>
  <c r="AW53" i="9"/>
  <c r="BA53" i="9"/>
  <c r="N52" i="17" s="1"/>
  <c r="AV53" i="9"/>
  <c r="AZ53" i="9"/>
  <c r="AY49" i="9"/>
  <c r="BC49" i="9"/>
  <c r="AX49" i="9"/>
  <c r="M48" i="17" s="1"/>
  <c r="BB49" i="9"/>
  <c r="O48" i="17" s="1"/>
  <c r="AW49" i="9"/>
  <c r="BA49" i="9"/>
  <c r="N48" i="17" s="1"/>
  <c r="AV49" i="9"/>
  <c r="AZ49" i="9"/>
  <c r="AY45" i="9"/>
  <c r="BC45" i="9"/>
  <c r="AX45" i="9"/>
  <c r="M44" i="17" s="1"/>
  <c r="BB45" i="9"/>
  <c r="O44" i="17" s="1"/>
  <c r="AW45" i="9"/>
  <c r="BA45" i="9"/>
  <c r="N44" i="17" s="1"/>
  <c r="AV45" i="9"/>
  <c r="AZ45" i="9"/>
  <c r="AY41" i="9"/>
  <c r="BC41" i="9"/>
  <c r="AX41" i="9"/>
  <c r="M40" i="17" s="1"/>
  <c r="BB41" i="9"/>
  <c r="O40" i="17" s="1"/>
  <c r="AW41" i="9"/>
  <c r="BA41" i="9"/>
  <c r="N40" i="17" s="1"/>
  <c r="AV41" i="9"/>
  <c r="AZ41" i="9"/>
  <c r="AY37" i="9"/>
  <c r="BC37" i="9"/>
  <c r="AX37" i="9"/>
  <c r="M36" i="17" s="1"/>
  <c r="BB37" i="9"/>
  <c r="O36" i="17" s="1"/>
  <c r="AW37" i="9"/>
  <c r="BA37" i="9"/>
  <c r="N36" i="17" s="1"/>
  <c r="AV37" i="9"/>
  <c r="AZ37" i="9"/>
  <c r="AY33" i="9"/>
  <c r="BC33" i="9"/>
  <c r="AX33" i="9"/>
  <c r="M32" i="17" s="1"/>
  <c r="BB33" i="9"/>
  <c r="O32" i="17" s="1"/>
  <c r="AW33" i="9"/>
  <c r="BA33" i="9"/>
  <c r="N32" i="17" s="1"/>
  <c r="AV33" i="9"/>
  <c r="AZ33" i="9"/>
  <c r="AY29" i="9"/>
  <c r="BC29" i="9"/>
  <c r="AX29" i="9"/>
  <c r="M28" i="17" s="1"/>
  <c r="BB29" i="9"/>
  <c r="O28" i="17" s="1"/>
  <c r="AW29" i="9"/>
  <c r="BA29" i="9"/>
  <c r="N28" i="17" s="1"/>
  <c r="AV29" i="9"/>
  <c r="AZ29" i="9"/>
  <c r="AY25" i="9"/>
  <c r="BC25" i="9"/>
  <c r="AX25" i="9"/>
  <c r="M24" i="17" s="1"/>
  <c r="BB25" i="9"/>
  <c r="O24" i="17" s="1"/>
  <c r="AW25" i="9"/>
  <c r="BA25" i="9"/>
  <c r="N24" i="17" s="1"/>
  <c r="AV25" i="9"/>
  <c r="AZ25" i="9"/>
  <c r="AY21" i="9"/>
  <c r="BC21" i="9"/>
  <c r="AX21" i="9"/>
  <c r="M20" i="17" s="1"/>
  <c r="BB21" i="9"/>
  <c r="O20" i="17" s="1"/>
  <c r="AW21" i="9"/>
  <c r="BA21" i="9"/>
  <c r="N20" i="17" s="1"/>
  <c r="AV21" i="9"/>
  <c r="AZ21" i="9"/>
  <c r="AY17" i="9"/>
  <c r="BC17" i="9"/>
  <c r="AX17" i="9"/>
  <c r="M16" i="17" s="1"/>
  <c r="BB17" i="9"/>
  <c r="O16" i="17" s="1"/>
  <c r="AW17" i="9"/>
  <c r="BA17" i="9"/>
  <c r="N16" i="17" s="1"/>
  <c r="AV17" i="9"/>
  <c r="AZ17" i="9"/>
  <c r="AY13" i="9"/>
  <c r="BC13" i="9"/>
  <c r="AX13" i="9"/>
  <c r="M12" i="17" s="1"/>
  <c r="BB13" i="9"/>
  <c r="O12" i="17" s="1"/>
  <c r="AW13" i="9"/>
  <c r="BA13" i="9"/>
  <c r="N12" i="17" s="1"/>
  <c r="AV13" i="9"/>
  <c r="AZ13" i="9"/>
  <c r="AY9" i="9"/>
  <c r="BC9" i="9"/>
  <c r="AX9" i="9"/>
  <c r="M8" i="17" s="1"/>
  <c r="BB9" i="9"/>
  <c r="O8" i="17" s="1"/>
  <c r="AW9" i="9"/>
  <c r="BA9" i="9"/>
  <c r="N8" i="17" s="1"/>
  <c r="AV9" i="9"/>
  <c r="AZ9" i="9"/>
  <c r="AY5" i="9"/>
  <c r="BC5" i="9"/>
  <c r="AX5" i="9"/>
  <c r="M4" i="17" s="1"/>
  <c r="BB5" i="9"/>
  <c r="O4" i="17" s="1"/>
  <c r="AW5" i="9"/>
  <c r="BA5" i="9"/>
  <c r="N4" i="17" s="1"/>
  <c r="AV5" i="9"/>
  <c r="AZ5" i="9"/>
  <c r="AW1047" i="9"/>
  <c r="BA1047" i="9"/>
  <c r="N1046" i="17" s="1"/>
  <c r="AV1047" i="9"/>
  <c r="AZ1047" i="9"/>
  <c r="AY1047" i="9"/>
  <c r="BC1047" i="9"/>
  <c r="BB1047" i="9"/>
  <c r="O1046" i="17" s="1"/>
  <c r="AX1047" i="9"/>
  <c r="M1046" i="17" s="1"/>
  <c r="AW1043" i="9"/>
  <c r="BA1043" i="9"/>
  <c r="N1042" i="17" s="1"/>
  <c r="AV1043" i="9"/>
  <c r="AZ1043" i="9"/>
  <c r="AY1043" i="9"/>
  <c r="BC1043" i="9"/>
  <c r="BB1043" i="9"/>
  <c r="O1042" i="17" s="1"/>
  <c r="AX1043" i="9"/>
  <c r="M1042" i="17" s="1"/>
  <c r="AW1039" i="9"/>
  <c r="BA1039" i="9"/>
  <c r="N1038" i="17" s="1"/>
  <c r="AV1039" i="9"/>
  <c r="AZ1039" i="9"/>
  <c r="AY1039" i="9"/>
  <c r="BC1039" i="9"/>
  <c r="BB1039" i="9"/>
  <c r="O1038" i="17" s="1"/>
  <c r="AX1039" i="9"/>
  <c r="M1038" i="17" s="1"/>
  <c r="AW1035" i="9"/>
  <c r="BA1035" i="9"/>
  <c r="N1034" i="17" s="1"/>
  <c r="AV1035" i="9"/>
  <c r="AZ1035" i="9"/>
  <c r="AY1035" i="9"/>
  <c r="BC1035" i="9"/>
  <c r="BB1035" i="9"/>
  <c r="O1034" i="17" s="1"/>
  <c r="AX1035" i="9"/>
  <c r="M1034" i="17" s="1"/>
  <c r="AW1031" i="9"/>
  <c r="BA1031" i="9"/>
  <c r="N1030" i="17" s="1"/>
  <c r="AV1031" i="9"/>
  <c r="AZ1031" i="9"/>
  <c r="AY1031" i="9"/>
  <c r="BC1031" i="9"/>
  <c r="BB1031" i="9"/>
  <c r="O1030" i="17" s="1"/>
  <c r="AX1031" i="9"/>
  <c r="M1030" i="17" s="1"/>
  <c r="AW1027" i="9"/>
  <c r="BA1027" i="9"/>
  <c r="N1026" i="17" s="1"/>
  <c r="AV1027" i="9"/>
  <c r="AZ1027" i="9"/>
  <c r="AY1027" i="9"/>
  <c r="BC1027" i="9"/>
  <c r="BB1027" i="9"/>
  <c r="O1026" i="17" s="1"/>
  <c r="AX1027" i="9"/>
  <c r="M1026" i="17" s="1"/>
  <c r="AW1023" i="9"/>
  <c r="BA1023" i="9"/>
  <c r="N1022" i="17" s="1"/>
  <c r="AV1023" i="9"/>
  <c r="AZ1023" i="9"/>
  <c r="AY1023" i="9"/>
  <c r="BC1023" i="9"/>
  <c r="BB1023" i="9"/>
  <c r="O1022" i="17" s="1"/>
  <c r="AX1023" i="9"/>
  <c r="M1022" i="17" s="1"/>
  <c r="AW1019" i="9"/>
  <c r="BA1019" i="9"/>
  <c r="N1018" i="17" s="1"/>
  <c r="AV1019" i="9"/>
  <c r="AZ1019" i="9"/>
  <c r="AY1019" i="9"/>
  <c r="BC1019" i="9"/>
  <c r="BB1019" i="9"/>
  <c r="O1018" i="17" s="1"/>
  <c r="AX1019" i="9"/>
  <c r="M1018" i="17" s="1"/>
  <c r="AW1015" i="9"/>
  <c r="BA1015" i="9"/>
  <c r="N1014" i="17" s="1"/>
  <c r="AV1015" i="9"/>
  <c r="AZ1015" i="9"/>
  <c r="AY1015" i="9"/>
  <c r="BC1015" i="9"/>
  <c r="BB1015" i="9"/>
  <c r="O1014" i="17" s="1"/>
  <c r="AX1015" i="9"/>
  <c r="M1014" i="17" s="1"/>
  <c r="AW1011" i="9"/>
  <c r="BA1011" i="9"/>
  <c r="N1010" i="17" s="1"/>
  <c r="AV1011" i="9"/>
  <c r="AZ1011" i="9"/>
  <c r="AY1011" i="9"/>
  <c r="BC1011" i="9"/>
  <c r="BB1011" i="9"/>
  <c r="O1010" i="17" s="1"/>
  <c r="AX1011" i="9"/>
  <c r="M1010" i="17" s="1"/>
  <c r="AW1007" i="9"/>
  <c r="BA1007" i="9"/>
  <c r="N1006" i="17" s="1"/>
  <c r="AV1007" i="9"/>
  <c r="AZ1007" i="9"/>
  <c r="AY1007" i="9"/>
  <c r="BC1007" i="9"/>
  <c r="BB1007" i="9"/>
  <c r="O1006" i="17" s="1"/>
  <c r="AX1007" i="9"/>
  <c r="M1006" i="17" s="1"/>
  <c r="AW1003" i="9"/>
  <c r="BA1003" i="9"/>
  <c r="N1002" i="17" s="1"/>
  <c r="AV1003" i="9"/>
  <c r="AZ1003" i="9"/>
  <c r="AY1003" i="9"/>
  <c r="BC1003" i="9"/>
  <c r="BB1003" i="9"/>
  <c r="O1002" i="17" s="1"/>
  <c r="AX1003" i="9"/>
  <c r="M1002" i="17" s="1"/>
  <c r="AW999" i="9"/>
  <c r="BA999" i="9"/>
  <c r="N998" i="17" s="1"/>
  <c r="AV999" i="9"/>
  <c r="AZ999" i="9"/>
  <c r="AY999" i="9"/>
  <c r="BC999" i="9"/>
  <c r="BB999" i="9"/>
  <c r="O998" i="17" s="1"/>
  <c r="AX999" i="9"/>
  <c r="M998" i="17" s="1"/>
  <c r="AW994" i="9"/>
  <c r="BA994" i="9"/>
  <c r="N993" i="17" s="1"/>
  <c r="AV994" i="9"/>
  <c r="AZ994" i="9"/>
  <c r="AY994" i="9"/>
  <c r="BC994" i="9"/>
  <c r="BB994" i="9"/>
  <c r="O993" i="17" s="1"/>
  <c r="AX994" i="9"/>
  <c r="M993" i="17" s="1"/>
  <c r="AW990" i="9"/>
  <c r="BA990" i="9"/>
  <c r="N989" i="17" s="1"/>
  <c r="AV990" i="9"/>
  <c r="AZ990" i="9"/>
  <c r="AY990" i="9"/>
  <c r="BC990" i="9"/>
  <c r="BB990" i="9"/>
  <c r="O989" i="17" s="1"/>
  <c r="AX990" i="9"/>
  <c r="M989" i="17" s="1"/>
  <c r="AY976" i="9"/>
  <c r="BC976" i="9"/>
  <c r="AX976" i="9"/>
  <c r="M975" i="17" s="1"/>
  <c r="BB976" i="9"/>
  <c r="O975" i="17" s="1"/>
  <c r="AW976" i="9"/>
  <c r="BA976" i="9"/>
  <c r="N975" i="17" s="1"/>
  <c r="AV976" i="9"/>
  <c r="AZ976" i="9"/>
  <c r="AY972" i="9"/>
  <c r="BC972" i="9"/>
  <c r="AX972" i="9"/>
  <c r="M971" i="17" s="1"/>
  <c r="BB972" i="9"/>
  <c r="O971" i="17" s="1"/>
  <c r="AW972" i="9"/>
  <c r="BA972" i="9"/>
  <c r="N971" i="17" s="1"/>
  <c r="AV972" i="9"/>
  <c r="AZ972" i="9"/>
  <c r="AY968" i="9"/>
  <c r="BC968" i="9"/>
  <c r="AX968" i="9"/>
  <c r="M967" i="17" s="1"/>
  <c r="BB968" i="9"/>
  <c r="O967" i="17" s="1"/>
  <c r="AW968" i="9"/>
  <c r="BA968" i="9"/>
  <c r="N967" i="17" s="1"/>
  <c r="AV968" i="9"/>
  <c r="AZ968" i="9"/>
  <c r="AY964" i="9"/>
  <c r="BC964" i="9"/>
  <c r="AX964" i="9"/>
  <c r="M963" i="17" s="1"/>
  <c r="BB964" i="9"/>
  <c r="O963" i="17" s="1"/>
  <c r="AW964" i="9"/>
  <c r="BA964" i="9"/>
  <c r="N963" i="17" s="1"/>
  <c r="AV964" i="9"/>
  <c r="AZ964" i="9"/>
  <c r="AY960" i="9"/>
  <c r="BC960" i="9"/>
  <c r="AX960" i="9"/>
  <c r="M959" i="17" s="1"/>
  <c r="BB960" i="9"/>
  <c r="O959" i="17" s="1"/>
  <c r="AW960" i="9"/>
  <c r="BA960" i="9"/>
  <c r="N959" i="17" s="1"/>
  <c r="AV960" i="9"/>
  <c r="AZ960" i="9"/>
  <c r="AY956" i="9"/>
  <c r="BC956" i="9"/>
  <c r="AX956" i="9"/>
  <c r="M955" i="17" s="1"/>
  <c r="BB956" i="9"/>
  <c r="O955" i="17" s="1"/>
  <c r="AW956" i="9"/>
  <c r="BA956" i="9"/>
  <c r="N955" i="17" s="1"/>
  <c r="AV956" i="9"/>
  <c r="AZ956" i="9"/>
  <c r="AY952" i="9"/>
  <c r="BC952" i="9"/>
  <c r="AX952" i="9"/>
  <c r="M951" i="17" s="1"/>
  <c r="BB952" i="9"/>
  <c r="O951" i="17" s="1"/>
  <c r="AW952" i="9"/>
  <c r="BA952" i="9"/>
  <c r="N951" i="17" s="1"/>
  <c r="AV952" i="9"/>
  <c r="AZ952" i="9"/>
  <c r="AY948" i="9"/>
  <c r="BC948" i="9"/>
  <c r="AX948" i="9"/>
  <c r="M947" i="17" s="1"/>
  <c r="BB948" i="9"/>
  <c r="O947" i="17" s="1"/>
  <c r="AW948" i="9"/>
  <c r="BA948" i="9"/>
  <c r="N947" i="17" s="1"/>
  <c r="AV948" i="9"/>
  <c r="AZ948" i="9"/>
  <c r="AY944" i="9"/>
  <c r="BC944" i="9"/>
  <c r="AX944" i="9"/>
  <c r="M943" i="17" s="1"/>
  <c r="BB944" i="9"/>
  <c r="O943" i="17" s="1"/>
  <c r="AW944" i="9"/>
  <c r="BA944" i="9"/>
  <c r="N943" i="17" s="1"/>
  <c r="AV944" i="9"/>
  <c r="AZ944" i="9"/>
  <c r="AY940" i="9"/>
  <c r="BC940" i="9"/>
  <c r="AX940" i="9"/>
  <c r="M939" i="17" s="1"/>
  <c r="BB940" i="9"/>
  <c r="O939" i="17" s="1"/>
  <c r="AW940" i="9"/>
  <c r="BA940" i="9"/>
  <c r="N939" i="17" s="1"/>
  <c r="AV940" i="9"/>
  <c r="AZ940" i="9"/>
  <c r="AY936" i="9"/>
  <c r="BC936" i="9"/>
  <c r="AX936" i="9"/>
  <c r="M935" i="17" s="1"/>
  <c r="BB936" i="9"/>
  <c r="O935" i="17" s="1"/>
  <c r="AW936" i="9"/>
  <c r="BA936" i="9"/>
  <c r="N935" i="17" s="1"/>
  <c r="AV936" i="9"/>
  <c r="AZ936" i="9"/>
  <c r="AY932" i="9"/>
  <c r="BC932" i="9"/>
  <c r="AX932" i="9"/>
  <c r="M931" i="17" s="1"/>
  <c r="BB932" i="9"/>
  <c r="O931" i="17" s="1"/>
  <c r="AW932" i="9"/>
  <c r="BA932" i="9"/>
  <c r="N931" i="17" s="1"/>
  <c r="AV932" i="9"/>
  <c r="AZ932" i="9"/>
  <c r="AY928" i="9"/>
  <c r="BC928" i="9"/>
  <c r="AX928" i="9"/>
  <c r="M927" i="17" s="1"/>
  <c r="BB928" i="9"/>
  <c r="O927" i="17" s="1"/>
  <c r="AW928" i="9"/>
  <c r="BA928" i="9"/>
  <c r="N927" i="17" s="1"/>
  <c r="AV928" i="9"/>
  <c r="AZ928" i="9"/>
  <c r="AY924" i="9"/>
  <c r="BC924" i="9"/>
  <c r="AX924" i="9"/>
  <c r="M923" i="17" s="1"/>
  <c r="BB924" i="9"/>
  <c r="O923" i="17" s="1"/>
  <c r="AW924" i="9"/>
  <c r="BA924" i="9"/>
  <c r="N923" i="17" s="1"/>
  <c r="AV924" i="9"/>
  <c r="AZ924" i="9"/>
  <c r="AY920" i="9"/>
  <c r="BC920" i="9"/>
  <c r="AX920" i="9"/>
  <c r="M919" i="17" s="1"/>
  <c r="BB920" i="9"/>
  <c r="O919" i="17" s="1"/>
  <c r="AW920" i="9"/>
  <c r="BA920" i="9"/>
  <c r="N919" i="17" s="1"/>
  <c r="AV920" i="9"/>
  <c r="AZ920" i="9"/>
  <c r="AY916" i="9"/>
  <c r="BC916" i="9"/>
  <c r="AX916" i="9"/>
  <c r="M915" i="17" s="1"/>
  <c r="BB916" i="9"/>
  <c r="O915" i="17" s="1"/>
  <c r="AW916" i="9"/>
  <c r="BA916" i="9"/>
  <c r="N915" i="17" s="1"/>
  <c r="AV916" i="9"/>
  <c r="AZ916" i="9"/>
  <c r="AY912" i="9"/>
  <c r="BC912" i="9"/>
  <c r="AX912" i="9"/>
  <c r="M911" i="17" s="1"/>
  <c r="BB912" i="9"/>
  <c r="O911" i="17" s="1"/>
  <c r="AW912" i="9"/>
  <c r="BA912" i="9"/>
  <c r="N911" i="17" s="1"/>
  <c r="AV912" i="9"/>
  <c r="AZ912" i="9"/>
  <c r="AY908" i="9"/>
  <c r="BC908" i="9"/>
  <c r="AX908" i="9"/>
  <c r="M907" i="17" s="1"/>
  <c r="BB908" i="9"/>
  <c r="O907" i="17" s="1"/>
  <c r="AW908" i="9"/>
  <c r="BA908" i="9"/>
  <c r="N907" i="17" s="1"/>
  <c r="AV908" i="9"/>
  <c r="AZ908" i="9"/>
  <c r="AY904" i="9"/>
  <c r="BC904" i="9"/>
  <c r="AX904" i="9"/>
  <c r="M903" i="17" s="1"/>
  <c r="BB904" i="9"/>
  <c r="O903" i="17" s="1"/>
  <c r="AW904" i="9"/>
  <c r="BA904" i="9"/>
  <c r="N903" i="17" s="1"/>
  <c r="AV904" i="9"/>
  <c r="AZ904" i="9"/>
  <c r="AY900" i="9"/>
  <c r="BC900" i="9"/>
  <c r="AX900" i="9"/>
  <c r="M899" i="17" s="1"/>
  <c r="BB900" i="9"/>
  <c r="O899" i="17" s="1"/>
  <c r="AW900" i="9"/>
  <c r="BA900" i="9"/>
  <c r="N899" i="17" s="1"/>
  <c r="AV900" i="9"/>
  <c r="AZ900" i="9"/>
  <c r="AY895" i="9"/>
  <c r="BC895" i="9"/>
  <c r="AX895" i="9"/>
  <c r="M894" i="17" s="1"/>
  <c r="BB895" i="9"/>
  <c r="O894" i="17" s="1"/>
  <c r="AW895" i="9"/>
  <c r="BA895" i="9"/>
  <c r="N894" i="17" s="1"/>
  <c r="AV895" i="9"/>
  <c r="AZ895" i="9"/>
  <c r="AY891" i="9"/>
  <c r="BC891" i="9"/>
  <c r="AX891" i="9"/>
  <c r="M890" i="17" s="1"/>
  <c r="BB891" i="9"/>
  <c r="O890" i="17" s="1"/>
  <c r="AW891" i="9"/>
  <c r="BA891" i="9"/>
  <c r="N890" i="17" s="1"/>
  <c r="AV891" i="9"/>
  <c r="AZ891" i="9"/>
  <c r="AY887" i="9"/>
  <c r="BC887" i="9"/>
  <c r="AX887" i="9"/>
  <c r="M886" i="17" s="1"/>
  <c r="BB887" i="9"/>
  <c r="O886" i="17" s="1"/>
  <c r="AW887" i="9"/>
  <c r="BA887" i="9"/>
  <c r="N886" i="17" s="1"/>
  <c r="AV887" i="9"/>
  <c r="AZ887" i="9"/>
  <c r="AY883" i="9"/>
  <c r="BC883" i="9"/>
  <c r="AX883" i="9"/>
  <c r="M882" i="17" s="1"/>
  <c r="BB883" i="9"/>
  <c r="O882" i="17" s="1"/>
  <c r="AW883" i="9"/>
  <c r="BA883" i="9"/>
  <c r="N882" i="17" s="1"/>
  <c r="AV883" i="9"/>
  <c r="AZ883" i="9"/>
  <c r="AY879" i="9"/>
  <c r="BC879" i="9"/>
  <c r="AX879" i="9"/>
  <c r="M878" i="17" s="1"/>
  <c r="BB879" i="9"/>
  <c r="O878" i="17" s="1"/>
  <c r="AW879" i="9"/>
  <c r="BA879" i="9"/>
  <c r="N878" i="17" s="1"/>
  <c r="AV879" i="9"/>
  <c r="AZ879" i="9"/>
  <c r="AY875" i="9"/>
  <c r="BC875" i="9"/>
  <c r="AX875" i="9"/>
  <c r="M874" i="17" s="1"/>
  <c r="BB875" i="9"/>
  <c r="O874" i="17" s="1"/>
  <c r="AW875" i="9"/>
  <c r="BA875" i="9"/>
  <c r="N874" i="17" s="1"/>
  <c r="AV875" i="9"/>
  <c r="AZ875" i="9"/>
  <c r="AY871" i="9"/>
  <c r="BC871" i="9"/>
  <c r="AX871" i="9"/>
  <c r="M870" i="17" s="1"/>
  <c r="BB871" i="9"/>
  <c r="O870" i="17" s="1"/>
  <c r="AW871" i="9"/>
  <c r="BA871" i="9"/>
  <c r="N870" i="17" s="1"/>
  <c r="AV871" i="9"/>
  <c r="AZ871" i="9"/>
  <c r="AY867" i="9"/>
  <c r="BC867" i="9"/>
  <c r="AX867" i="9"/>
  <c r="M866" i="17" s="1"/>
  <c r="BB867" i="9"/>
  <c r="O866" i="17" s="1"/>
  <c r="AW867" i="9"/>
  <c r="BA867" i="9"/>
  <c r="N866" i="17" s="1"/>
  <c r="AV867" i="9"/>
  <c r="AZ867" i="9"/>
  <c r="AY863" i="9"/>
  <c r="BC863" i="9"/>
  <c r="AX863" i="9"/>
  <c r="M862" i="17" s="1"/>
  <c r="BB863" i="9"/>
  <c r="O862" i="17" s="1"/>
  <c r="AW863" i="9"/>
  <c r="BA863" i="9"/>
  <c r="N862" i="17" s="1"/>
  <c r="AV863" i="9"/>
  <c r="AZ863" i="9"/>
  <c r="AY859" i="9"/>
  <c r="BC859" i="9"/>
  <c r="AX859" i="9"/>
  <c r="M858" i="17" s="1"/>
  <c r="BB859" i="9"/>
  <c r="O858" i="17" s="1"/>
  <c r="AW859" i="9"/>
  <c r="BA859" i="9"/>
  <c r="N858" i="17" s="1"/>
  <c r="AV859" i="9"/>
  <c r="AZ859" i="9"/>
  <c r="AY855" i="9"/>
  <c r="BC855" i="9"/>
  <c r="AX855" i="9"/>
  <c r="M854" i="17" s="1"/>
  <c r="BB855" i="9"/>
  <c r="O854" i="17" s="1"/>
  <c r="AW855" i="9"/>
  <c r="BA855" i="9"/>
  <c r="N854" i="17" s="1"/>
  <c r="AV855" i="9"/>
  <c r="AZ855" i="9"/>
  <c r="AY851" i="9"/>
  <c r="BC851" i="9"/>
  <c r="AX851" i="9"/>
  <c r="M850" i="17" s="1"/>
  <c r="BB851" i="9"/>
  <c r="O850" i="17" s="1"/>
  <c r="AW851" i="9"/>
  <c r="BA851" i="9"/>
  <c r="N850" i="17" s="1"/>
  <c r="AV851" i="9"/>
  <c r="AZ851" i="9"/>
  <c r="AY847" i="9"/>
  <c r="BC847" i="9"/>
  <c r="AX847" i="9"/>
  <c r="M846" i="17" s="1"/>
  <c r="BB847" i="9"/>
  <c r="O846" i="17" s="1"/>
  <c r="AW847" i="9"/>
  <c r="BA847" i="9"/>
  <c r="N846" i="17" s="1"/>
  <c r="AV847" i="9"/>
  <c r="AZ847" i="9"/>
  <c r="AY843" i="9"/>
  <c r="BC843" i="9"/>
  <c r="AX843" i="9"/>
  <c r="M842" i="17" s="1"/>
  <c r="BB843" i="9"/>
  <c r="O842" i="17" s="1"/>
  <c r="AW843" i="9"/>
  <c r="BA843" i="9"/>
  <c r="N842" i="17" s="1"/>
  <c r="AV843" i="9"/>
  <c r="AZ843" i="9"/>
  <c r="AY839" i="9"/>
  <c r="BC839" i="9"/>
  <c r="AX839" i="9"/>
  <c r="M838" i="17" s="1"/>
  <c r="BB839" i="9"/>
  <c r="O838" i="17" s="1"/>
  <c r="AW839" i="9"/>
  <c r="BA839" i="9"/>
  <c r="N838" i="17" s="1"/>
  <c r="AV839" i="9"/>
  <c r="AZ839" i="9"/>
  <c r="AY835" i="9"/>
  <c r="BC835" i="9"/>
  <c r="AX835" i="9"/>
  <c r="M834" i="17" s="1"/>
  <c r="BB835" i="9"/>
  <c r="O834" i="17" s="1"/>
  <c r="AW835" i="9"/>
  <c r="BA835" i="9"/>
  <c r="N834" i="17" s="1"/>
  <c r="AV835" i="9"/>
  <c r="AZ835" i="9"/>
  <c r="AY831" i="9"/>
  <c r="BC831" i="9"/>
  <c r="AX831" i="9"/>
  <c r="M830" i="17" s="1"/>
  <c r="BB831" i="9"/>
  <c r="O830" i="17" s="1"/>
  <c r="AW831" i="9"/>
  <c r="BA831" i="9"/>
  <c r="N830" i="17" s="1"/>
  <c r="AV831" i="9"/>
  <c r="AZ831" i="9"/>
  <c r="AY827" i="9"/>
  <c r="BC827" i="9"/>
  <c r="AX827" i="9"/>
  <c r="M826" i="17" s="1"/>
  <c r="BB827" i="9"/>
  <c r="O826" i="17" s="1"/>
  <c r="AW827" i="9"/>
  <c r="BA827" i="9"/>
  <c r="N826" i="17" s="1"/>
  <c r="AV827" i="9"/>
  <c r="AZ827" i="9"/>
  <c r="AY823" i="9"/>
  <c r="BC823" i="9"/>
  <c r="AX823" i="9"/>
  <c r="M822" i="17" s="1"/>
  <c r="BB823" i="9"/>
  <c r="O822" i="17" s="1"/>
  <c r="AW823" i="9"/>
  <c r="BA823" i="9"/>
  <c r="N822" i="17" s="1"/>
  <c r="AV823" i="9"/>
  <c r="AZ823" i="9"/>
  <c r="AY819" i="9"/>
  <c r="BC819" i="9"/>
  <c r="AX819" i="9"/>
  <c r="M818" i="17" s="1"/>
  <c r="BB819" i="9"/>
  <c r="O818" i="17" s="1"/>
  <c r="AW819" i="9"/>
  <c r="BA819" i="9"/>
  <c r="N818" i="17" s="1"/>
  <c r="AV819" i="9"/>
  <c r="AZ819" i="9"/>
  <c r="AY815" i="9"/>
  <c r="BC815" i="9"/>
  <c r="AX815" i="9"/>
  <c r="M814" i="17" s="1"/>
  <c r="BB815" i="9"/>
  <c r="O814" i="17" s="1"/>
  <c r="AW815" i="9"/>
  <c r="BA815" i="9"/>
  <c r="N814" i="17" s="1"/>
  <c r="AV815" i="9"/>
  <c r="AZ815" i="9"/>
  <c r="AY811" i="9"/>
  <c r="BC811" i="9"/>
  <c r="AX811" i="9"/>
  <c r="M810" i="17" s="1"/>
  <c r="BB811" i="9"/>
  <c r="O810" i="17" s="1"/>
  <c r="AW811" i="9"/>
  <c r="BA811" i="9"/>
  <c r="N810" i="17" s="1"/>
  <c r="AV811" i="9"/>
  <c r="AZ811" i="9"/>
  <c r="AY807" i="9"/>
  <c r="BC807" i="9"/>
  <c r="AX807" i="9"/>
  <c r="M806" i="17" s="1"/>
  <c r="BB807" i="9"/>
  <c r="O806" i="17" s="1"/>
  <c r="AW807" i="9"/>
  <c r="BA807" i="9"/>
  <c r="N806" i="17" s="1"/>
  <c r="AV807" i="9"/>
  <c r="AZ807" i="9"/>
  <c r="AY803" i="9"/>
  <c r="BC803" i="9"/>
  <c r="AX803" i="9"/>
  <c r="M802" i="17" s="1"/>
  <c r="BB803" i="9"/>
  <c r="O802" i="17" s="1"/>
  <c r="AW803" i="9"/>
  <c r="BA803" i="9"/>
  <c r="N802" i="17" s="1"/>
  <c r="AV803" i="9"/>
  <c r="AZ803" i="9"/>
  <c r="AY797" i="9"/>
  <c r="BC797" i="9"/>
  <c r="AX797" i="9"/>
  <c r="M796" i="17" s="1"/>
  <c r="BB797" i="9"/>
  <c r="O796" i="17" s="1"/>
  <c r="AW797" i="9"/>
  <c r="BA797" i="9"/>
  <c r="N796" i="17" s="1"/>
  <c r="AV797" i="9"/>
  <c r="AZ797" i="9"/>
  <c r="AY793" i="9"/>
  <c r="BC793" i="9"/>
  <c r="AX793" i="9"/>
  <c r="M792" i="17" s="1"/>
  <c r="BB793" i="9"/>
  <c r="O792" i="17" s="1"/>
  <c r="AW793" i="9"/>
  <c r="BA793" i="9"/>
  <c r="N792" i="17" s="1"/>
  <c r="AV793" i="9"/>
  <c r="AZ793" i="9"/>
  <c r="AY789" i="9"/>
  <c r="BC789" i="9"/>
  <c r="AX789" i="9"/>
  <c r="M788" i="17" s="1"/>
  <c r="BB789" i="9"/>
  <c r="O788" i="17" s="1"/>
  <c r="AW789" i="9"/>
  <c r="BA789" i="9"/>
  <c r="N788" i="17" s="1"/>
  <c r="AV789" i="9"/>
  <c r="AZ789" i="9"/>
  <c r="AY785" i="9"/>
  <c r="BC785" i="9"/>
  <c r="AX785" i="9"/>
  <c r="M784" i="17" s="1"/>
  <c r="BB785" i="9"/>
  <c r="O784" i="17" s="1"/>
  <c r="AW785" i="9"/>
  <c r="BA785" i="9"/>
  <c r="N784" i="17" s="1"/>
  <c r="AV785" i="9"/>
  <c r="AZ785" i="9"/>
  <c r="AY781" i="9"/>
  <c r="BC781" i="9"/>
  <c r="AX781" i="9"/>
  <c r="M780" i="17" s="1"/>
  <c r="BB781" i="9"/>
  <c r="O780" i="17" s="1"/>
  <c r="AW781" i="9"/>
  <c r="BA781" i="9"/>
  <c r="N780" i="17" s="1"/>
  <c r="AV781" i="9"/>
  <c r="AZ781" i="9"/>
  <c r="AY777" i="9"/>
  <c r="BC777" i="9"/>
  <c r="AX777" i="9"/>
  <c r="M776" i="17" s="1"/>
  <c r="BB777" i="9"/>
  <c r="O776" i="17" s="1"/>
  <c r="AW777" i="9"/>
  <c r="BA777" i="9"/>
  <c r="N776" i="17" s="1"/>
  <c r="AV777" i="9"/>
  <c r="AZ777" i="9"/>
  <c r="AY773" i="9"/>
  <c r="BC773" i="9"/>
  <c r="AX773" i="9"/>
  <c r="M772" i="17" s="1"/>
  <c r="BB773" i="9"/>
  <c r="O772" i="17" s="1"/>
  <c r="AW773" i="9"/>
  <c r="BA773" i="9"/>
  <c r="N772" i="17" s="1"/>
  <c r="AV773" i="9"/>
  <c r="AZ773" i="9"/>
  <c r="AY769" i="9"/>
  <c r="BC769" i="9"/>
  <c r="AX769" i="9"/>
  <c r="M768" i="17" s="1"/>
  <c r="BB769" i="9"/>
  <c r="O768" i="17" s="1"/>
  <c r="AW769" i="9"/>
  <c r="BA769" i="9"/>
  <c r="N768" i="17" s="1"/>
  <c r="AV769" i="9"/>
  <c r="AZ769" i="9"/>
  <c r="AY765" i="9"/>
  <c r="BC765" i="9"/>
  <c r="AX765" i="9"/>
  <c r="M764" i="17" s="1"/>
  <c r="BB765" i="9"/>
  <c r="O764" i="17" s="1"/>
  <c r="AW765" i="9"/>
  <c r="BA765" i="9"/>
  <c r="N764" i="17" s="1"/>
  <c r="AV765" i="9"/>
  <c r="AZ765" i="9"/>
  <c r="AY761" i="9"/>
  <c r="BC761" i="9"/>
  <c r="AX761" i="9"/>
  <c r="M760" i="17" s="1"/>
  <c r="BB761" i="9"/>
  <c r="O760" i="17" s="1"/>
  <c r="AW761" i="9"/>
  <c r="BA761" i="9"/>
  <c r="N760" i="17" s="1"/>
  <c r="AV761" i="9"/>
  <c r="AZ761" i="9"/>
  <c r="AY757" i="9"/>
  <c r="BC757" i="9"/>
  <c r="AX757" i="9"/>
  <c r="M756" i="17" s="1"/>
  <c r="BB757" i="9"/>
  <c r="O756" i="17" s="1"/>
  <c r="AW757" i="9"/>
  <c r="BA757" i="9"/>
  <c r="N756" i="17" s="1"/>
  <c r="AV757" i="9"/>
  <c r="AZ757" i="9"/>
  <c r="AY753" i="9"/>
  <c r="BC753" i="9"/>
  <c r="AX753" i="9"/>
  <c r="M752" i="17" s="1"/>
  <c r="BB753" i="9"/>
  <c r="O752" i="17" s="1"/>
  <c r="AW753" i="9"/>
  <c r="BA753" i="9"/>
  <c r="N752" i="17" s="1"/>
  <c r="AV753" i="9"/>
  <c r="AZ753" i="9"/>
  <c r="AY749" i="9"/>
  <c r="BC749" i="9"/>
  <c r="AX749" i="9"/>
  <c r="M748" i="17" s="1"/>
  <c r="BB749" i="9"/>
  <c r="O748" i="17" s="1"/>
  <c r="AW749" i="9"/>
  <c r="BA749" i="9"/>
  <c r="N748" i="17" s="1"/>
  <c r="AV749" i="9"/>
  <c r="AZ749" i="9"/>
  <c r="AY745" i="9"/>
  <c r="BC745" i="9"/>
  <c r="AW745" i="9"/>
  <c r="BB745" i="9"/>
  <c r="O744" i="17" s="1"/>
  <c r="AV745" i="9"/>
  <c r="BA745" i="9"/>
  <c r="N744" i="17" s="1"/>
  <c r="AZ745" i="9"/>
  <c r="AX745" i="9"/>
  <c r="M744" i="17" s="1"/>
  <c r="AY741" i="9"/>
  <c r="BC741" i="9"/>
  <c r="AW741" i="9"/>
  <c r="BB741" i="9"/>
  <c r="O740" i="17" s="1"/>
  <c r="AV741" i="9"/>
  <c r="BA741" i="9"/>
  <c r="N740" i="17" s="1"/>
  <c r="AZ741" i="9"/>
  <c r="AX741" i="9"/>
  <c r="M740" i="17" s="1"/>
  <c r="AY737" i="9"/>
  <c r="BC737" i="9"/>
  <c r="AX737" i="9"/>
  <c r="M736" i="17" s="1"/>
  <c r="BB737" i="9"/>
  <c r="O736" i="17" s="1"/>
  <c r="AW737" i="9"/>
  <c r="BA737" i="9"/>
  <c r="N736" i="17" s="1"/>
  <c r="AZ737" i="9"/>
  <c r="AV737" i="9"/>
  <c r="AY733" i="9"/>
  <c r="BC733" i="9"/>
  <c r="AX733" i="9"/>
  <c r="M732" i="17" s="1"/>
  <c r="BB733" i="9"/>
  <c r="O732" i="17" s="1"/>
  <c r="AW733" i="9"/>
  <c r="BA733" i="9"/>
  <c r="N732" i="17" s="1"/>
  <c r="AZ733" i="9"/>
  <c r="AV733" i="9"/>
  <c r="AY729" i="9"/>
  <c r="BC729" i="9"/>
  <c r="AX729" i="9"/>
  <c r="M728" i="17" s="1"/>
  <c r="BB729" i="9"/>
  <c r="O728" i="17" s="1"/>
  <c r="AW729" i="9"/>
  <c r="BA729" i="9"/>
  <c r="N728" i="17" s="1"/>
  <c r="AZ729" i="9"/>
  <c r="AV729" i="9"/>
  <c r="AY725" i="9"/>
  <c r="BC725" i="9"/>
  <c r="AX725" i="9"/>
  <c r="M724" i="17" s="1"/>
  <c r="BB725" i="9"/>
  <c r="O724" i="17" s="1"/>
  <c r="AW725" i="9"/>
  <c r="BA725" i="9"/>
  <c r="N724" i="17" s="1"/>
  <c r="AZ725" i="9"/>
  <c r="AV725" i="9"/>
  <c r="AY721" i="9"/>
  <c r="BC721" i="9"/>
  <c r="AX721" i="9"/>
  <c r="M720" i="17" s="1"/>
  <c r="BB721" i="9"/>
  <c r="O720" i="17" s="1"/>
  <c r="AW721" i="9"/>
  <c r="BA721" i="9"/>
  <c r="N720" i="17" s="1"/>
  <c r="AZ721" i="9"/>
  <c r="AV721" i="9"/>
  <c r="AY717" i="9"/>
  <c r="BC717" i="9"/>
  <c r="AX717" i="9"/>
  <c r="M716" i="17" s="1"/>
  <c r="BB717" i="9"/>
  <c r="O716" i="17" s="1"/>
  <c r="AW717" i="9"/>
  <c r="BA717" i="9"/>
  <c r="N716" i="17" s="1"/>
  <c r="AZ717" i="9"/>
  <c r="AV717" i="9"/>
  <c r="AY713" i="9"/>
  <c r="BC713" i="9"/>
  <c r="AX713" i="9"/>
  <c r="M712" i="17" s="1"/>
  <c r="BB713" i="9"/>
  <c r="O712" i="17" s="1"/>
  <c r="AW713" i="9"/>
  <c r="BA713" i="9"/>
  <c r="N712" i="17" s="1"/>
  <c r="AZ713" i="9"/>
  <c r="AV713" i="9"/>
  <c r="AY709" i="9"/>
  <c r="BC709" i="9"/>
  <c r="AX709" i="9"/>
  <c r="M708" i="17" s="1"/>
  <c r="BB709" i="9"/>
  <c r="O708" i="17" s="1"/>
  <c r="AW709" i="9"/>
  <c r="BA709" i="9"/>
  <c r="N708" i="17" s="1"/>
  <c r="AZ709" i="9"/>
  <c r="AV709" i="9"/>
  <c r="AV705" i="9"/>
  <c r="AZ705" i="9"/>
  <c r="AY705" i="9"/>
  <c r="BC705" i="9"/>
  <c r="AX705" i="9"/>
  <c r="M704" i="17" s="1"/>
  <c r="BB705" i="9"/>
  <c r="O704" i="17" s="1"/>
  <c r="AW705" i="9"/>
  <c r="BA705" i="9"/>
  <c r="N704" i="17" s="1"/>
  <c r="AV701" i="9"/>
  <c r="AZ701" i="9"/>
  <c r="AY701" i="9"/>
  <c r="BC701" i="9"/>
  <c r="AX701" i="9"/>
  <c r="M700" i="17" s="1"/>
  <c r="BB701" i="9"/>
  <c r="O700" i="17" s="1"/>
  <c r="AW701" i="9"/>
  <c r="BA701" i="9"/>
  <c r="N700" i="17" s="1"/>
  <c r="AV696" i="9"/>
  <c r="AZ696" i="9"/>
  <c r="AY696" i="9"/>
  <c r="BC696" i="9"/>
  <c r="AX696" i="9"/>
  <c r="M695" i="17" s="1"/>
  <c r="BB696" i="9"/>
  <c r="O695" i="17" s="1"/>
  <c r="AW696" i="9"/>
  <c r="BA696" i="9"/>
  <c r="N695" i="17" s="1"/>
  <c r="AV692" i="9"/>
  <c r="AZ692" i="9"/>
  <c r="AY692" i="9"/>
  <c r="BC692" i="9"/>
  <c r="AX692" i="9"/>
  <c r="M691" i="17" s="1"/>
  <c r="BB692" i="9"/>
  <c r="O691" i="17" s="1"/>
  <c r="AW692" i="9"/>
  <c r="BA692" i="9"/>
  <c r="N691" i="17" s="1"/>
  <c r="AV688" i="9"/>
  <c r="AZ688" i="9"/>
  <c r="AY688" i="9"/>
  <c r="BC688" i="9"/>
  <c r="AX688" i="9"/>
  <c r="M687" i="17" s="1"/>
  <c r="BB688" i="9"/>
  <c r="O687" i="17" s="1"/>
  <c r="AW688" i="9"/>
  <c r="BA688" i="9"/>
  <c r="N687" i="17" s="1"/>
  <c r="AV684" i="9"/>
  <c r="AZ684" i="9"/>
  <c r="AY684" i="9"/>
  <c r="BC684" i="9"/>
  <c r="AX684" i="9"/>
  <c r="M683" i="17" s="1"/>
  <c r="BB684" i="9"/>
  <c r="O683" i="17" s="1"/>
  <c r="AW684" i="9"/>
  <c r="BA684" i="9"/>
  <c r="N683" i="17" s="1"/>
  <c r="AV680" i="9"/>
  <c r="AZ680" i="9"/>
  <c r="AY680" i="9"/>
  <c r="BC680" i="9"/>
  <c r="AX680" i="9"/>
  <c r="M679" i="17" s="1"/>
  <c r="BB680" i="9"/>
  <c r="O679" i="17" s="1"/>
  <c r="AW680" i="9"/>
  <c r="BA680" i="9"/>
  <c r="N679" i="17" s="1"/>
  <c r="AV676" i="9"/>
  <c r="AZ676" i="9"/>
  <c r="AY676" i="9"/>
  <c r="BC676" i="9"/>
  <c r="AX676" i="9"/>
  <c r="M675" i="17" s="1"/>
  <c r="BB676" i="9"/>
  <c r="O675" i="17" s="1"/>
  <c r="AW676" i="9"/>
  <c r="BA676" i="9"/>
  <c r="N675" i="17" s="1"/>
  <c r="AV672" i="9"/>
  <c r="AZ672" i="9"/>
  <c r="AY672" i="9"/>
  <c r="BC672" i="9"/>
  <c r="AX672" i="9"/>
  <c r="M671" i="17" s="1"/>
  <c r="BB672" i="9"/>
  <c r="O671" i="17" s="1"/>
  <c r="AW672" i="9"/>
  <c r="BA672" i="9"/>
  <c r="N671" i="17" s="1"/>
  <c r="AV668" i="9"/>
  <c r="AZ668" i="9"/>
  <c r="AY668" i="9"/>
  <c r="BC668" i="9"/>
  <c r="AX668" i="9"/>
  <c r="M667" i="17" s="1"/>
  <c r="BB668" i="9"/>
  <c r="O667" i="17" s="1"/>
  <c r="AW668" i="9"/>
  <c r="BA668" i="9"/>
  <c r="N667" i="17" s="1"/>
  <c r="AV664" i="9"/>
  <c r="AZ664" i="9"/>
  <c r="AY664" i="9"/>
  <c r="BC664" i="9"/>
  <c r="AX664" i="9"/>
  <c r="M663" i="17" s="1"/>
  <c r="BB664" i="9"/>
  <c r="O663" i="17" s="1"/>
  <c r="AW664" i="9"/>
  <c r="BA664" i="9"/>
  <c r="N663" i="17" s="1"/>
  <c r="AV660" i="9"/>
  <c r="AZ660" i="9"/>
  <c r="AY660" i="9"/>
  <c r="BC660" i="9"/>
  <c r="AX660" i="9"/>
  <c r="M659" i="17" s="1"/>
  <c r="BB660" i="9"/>
  <c r="O659" i="17" s="1"/>
  <c r="AW660" i="9"/>
  <c r="BA660" i="9"/>
  <c r="N659" i="17" s="1"/>
  <c r="AV656" i="9"/>
  <c r="AZ656" i="9"/>
  <c r="AY656" i="9"/>
  <c r="BC656" i="9"/>
  <c r="AX656" i="9"/>
  <c r="M655" i="17" s="1"/>
  <c r="BB656" i="9"/>
  <c r="O655" i="17" s="1"/>
  <c r="AW656" i="9"/>
  <c r="BA656" i="9"/>
  <c r="N655" i="17" s="1"/>
  <c r="AV652" i="9"/>
  <c r="AZ652" i="9"/>
  <c r="AY652" i="9"/>
  <c r="BC652" i="9"/>
  <c r="AX652" i="9"/>
  <c r="M651" i="17" s="1"/>
  <c r="BB652" i="9"/>
  <c r="O651" i="17" s="1"/>
  <c r="AW652" i="9"/>
  <c r="BA652" i="9"/>
  <c r="N651" i="17" s="1"/>
  <c r="AV648" i="9"/>
  <c r="AZ648" i="9"/>
  <c r="AY648" i="9"/>
  <c r="BC648" i="9"/>
  <c r="AX648" i="9"/>
  <c r="M647" i="17" s="1"/>
  <c r="BB648" i="9"/>
  <c r="O647" i="17" s="1"/>
  <c r="AW648" i="9"/>
  <c r="BA648" i="9"/>
  <c r="N647" i="17" s="1"/>
  <c r="AV644" i="9"/>
  <c r="AZ644" i="9"/>
  <c r="AY644" i="9"/>
  <c r="BC644" i="9"/>
  <c r="AX644" i="9"/>
  <c r="M643" i="17" s="1"/>
  <c r="BB644" i="9"/>
  <c r="O643" i="17" s="1"/>
  <c r="AW644" i="9"/>
  <c r="BA644" i="9"/>
  <c r="N643" i="17" s="1"/>
  <c r="AV640" i="9"/>
  <c r="AZ640" i="9"/>
  <c r="AY640" i="9"/>
  <c r="BC640" i="9"/>
  <c r="AX640" i="9"/>
  <c r="M639" i="17" s="1"/>
  <c r="BB640" i="9"/>
  <c r="O639" i="17" s="1"/>
  <c r="AW640" i="9"/>
  <c r="BA640" i="9"/>
  <c r="N639" i="17" s="1"/>
  <c r="AV636" i="9"/>
  <c r="AZ636" i="9"/>
  <c r="AY636" i="9"/>
  <c r="BC636" i="9"/>
  <c r="AX636" i="9"/>
  <c r="M635" i="17" s="1"/>
  <c r="BB636" i="9"/>
  <c r="O635" i="17" s="1"/>
  <c r="AW636" i="9"/>
  <c r="BA636" i="9"/>
  <c r="N635" i="17" s="1"/>
  <c r="AV632" i="9"/>
  <c r="AZ632" i="9"/>
  <c r="AY632" i="9"/>
  <c r="BC632" i="9"/>
  <c r="AX632" i="9"/>
  <c r="M631" i="17" s="1"/>
  <c r="BB632" i="9"/>
  <c r="O631" i="17" s="1"/>
  <c r="AW632" i="9"/>
  <c r="BA632" i="9"/>
  <c r="N631" i="17" s="1"/>
  <c r="AV628" i="9"/>
  <c r="AZ628" i="9"/>
  <c r="AY628" i="9"/>
  <c r="BC628" i="9"/>
  <c r="AX628" i="9"/>
  <c r="M627" i="17" s="1"/>
  <c r="BB628" i="9"/>
  <c r="O627" i="17" s="1"/>
  <c r="AW628" i="9"/>
  <c r="BA628" i="9"/>
  <c r="N627" i="17" s="1"/>
  <c r="AV624" i="9"/>
  <c r="AZ624" i="9"/>
  <c r="AY624" i="9"/>
  <c r="BC624" i="9"/>
  <c r="AX624" i="9"/>
  <c r="M623" i="17" s="1"/>
  <c r="BB624" i="9"/>
  <c r="O623" i="17" s="1"/>
  <c r="AW624" i="9"/>
  <c r="BA624" i="9"/>
  <c r="N623" i="17" s="1"/>
  <c r="AV620" i="9"/>
  <c r="AZ620" i="9"/>
  <c r="AY620" i="9"/>
  <c r="BC620" i="9"/>
  <c r="AX620" i="9"/>
  <c r="M619" i="17" s="1"/>
  <c r="BB620" i="9"/>
  <c r="O619" i="17" s="1"/>
  <c r="AW620" i="9"/>
  <c r="BA620" i="9"/>
  <c r="N619" i="17" s="1"/>
  <c r="AV616" i="9"/>
  <c r="AZ616" i="9"/>
  <c r="AY616" i="9"/>
  <c r="BC616" i="9"/>
  <c r="AX616" i="9"/>
  <c r="M615" i="17" s="1"/>
  <c r="BB616" i="9"/>
  <c r="O615" i="17" s="1"/>
  <c r="AW616" i="9"/>
  <c r="BA616" i="9"/>
  <c r="N615" i="17" s="1"/>
  <c r="AV612" i="9"/>
  <c r="AZ612" i="9"/>
  <c r="AY612" i="9"/>
  <c r="BC612" i="9"/>
  <c r="AX612" i="9"/>
  <c r="M611" i="17" s="1"/>
  <c r="BB612" i="9"/>
  <c r="O611" i="17" s="1"/>
  <c r="AW612" i="9"/>
  <c r="BA612" i="9"/>
  <c r="N611" i="17" s="1"/>
  <c r="AV608" i="9"/>
  <c r="AZ608" i="9"/>
  <c r="AY608" i="9"/>
  <c r="BC608" i="9"/>
  <c r="AX608" i="9"/>
  <c r="M607" i="17" s="1"/>
  <c r="BB608" i="9"/>
  <c r="O607" i="17" s="1"/>
  <c r="AW608" i="9"/>
  <c r="BA608" i="9"/>
  <c r="N607" i="17" s="1"/>
  <c r="AV604" i="9"/>
  <c r="AZ604" i="9"/>
  <c r="AY604" i="9"/>
  <c r="BC604" i="9"/>
  <c r="AX604" i="9"/>
  <c r="M603" i="17" s="1"/>
  <c r="BB604" i="9"/>
  <c r="O603" i="17" s="1"/>
  <c r="AW604" i="9"/>
  <c r="BA604" i="9"/>
  <c r="N603" i="17" s="1"/>
  <c r="AV600" i="9"/>
  <c r="AZ600" i="9"/>
  <c r="AY600" i="9"/>
  <c r="BC600" i="9"/>
  <c r="AX600" i="9"/>
  <c r="M599" i="17" s="1"/>
  <c r="BB600" i="9"/>
  <c r="O599" i="17" s="1"/>
  <c r="AW600" i="9"/>
  <c r="BA600" i="9"/>
  <c r="N599" i="17" s="1"/>
  <c r="AV595" i="9"/>
  <c r="AZ595" i="9"/>
  <c r="AY595" i="9"/>
  <c r="BC595" i="9"/>
  <c r="AX595" i="9"/>
  <c r="M594" i="17" s="1"/>
  <c r="BB595" i="9"/>
  <c r="O594" i="17" s="1"/>
  <c r="AW595" i="9"/>
  <c r="BA595" i="9"/>
  <c r="N594" i="17" s="1"/>
  <c r="AV591" i="9"/>
  <c r="AZ591" i="9"/>
  <c r="AY591" i="9"/>
  <c r="BC591" i="9"/>
  <c r="AX591" i="9"/>
  <c r="M590" i="17" s="1"/>
  <c r="BB591" i="9"/>
  <c r="O590" i="17" s="1"/>
  <c r="AW591" i="9"/>
  <c r="BA591" i="9"/>
  <c r="N590" i="17" s="1"/>
  <c r="AV587" i="9"/>
  <c r="AZ587" i="9"/>
  <c r="AY587" i="9"/>
  <c r="BC587" i="9"/>
  <c r="AX587" i="9"/>
  <c r="M586" i="17" s="1"/>
  <c r="BB587" i="9"/>
  <c r="O586" i="17" s="1"/>
  <c r="AW587" i="9"/>
  <c r="BA587" i="9"/>
  <c r="N586" i="17" s="1"/>
  <c r="AV583" i="9"/>
  <c r="AZ583" i="9"/>
  <c r="AY583" i="9"/>
  <c r="BC583" i="9"/>
  <c r="AX583" i="9"/>
  <c r="M582" i="17" s="1"/>
  <c r="BB583" i="9"/>
  <c r="O582" i="17" s="1"/>
  <c r="AW583" i="9"/>
  <c r="BA583" i="9"/>
  <c r="N582" i="17" s="1"/>
  <c r="AV579" i="9"/>
  <c r="AZ579" i="9"/>
  <c r="AY579" i="9"/>
  <c r="BC579" i="9"/>
  <c r="AX579" i="9"/>
  <c r="M578" i="17" s="1"/>
  <c r="BB579" i="9"/>
  <c r="O578" i="17" s="1"/>
  <c r="AW579" i="9"/>
  <c r="BA579" i="9"/>
  <c r="N578" i="17" s="1"/>
  <c r="AV575" i="9"/>
  <c r="AZ575" i="9"/>
  <c r="AY575" i="9"/>
  <c r="BC575" i="9"/>
  <c r="AX575" i="9"/>
  <c r="M574" i="17" s="1"/>
  <c r="BB575" i="9"/>
  <c r="O574" i="17" s="1"/>
  <c r="AW575" i="9"/>
  <c r="BA575" i="9"/>
  <c r="N574" i="17" s="1"/>
  <c r="AV571" i="9"/>
  <c r="AZ571" i="9"/>
  <c r="AY571" i="9"/>
  <c r="BC571" i="9"/>
  <c r="AX571" i="9"/>
  <c r="M570" i="17" s="1"/>
  <c r="BB571" i="9"/>
  <c r="O570" i="17" s="1"/>
  <c r="AW571" i="9"/>
  <c r="BA571" i="9"/>
  <c r="N570" i="17" s="1"/>
  <c r="AV567" i="9"/>
  <c r="AZ567" i="9"/>
  <c r="AY567" i="9"/>
  <c r="BC567" i="9"/>
  <c r="AX567" i="9"/>
  <c r="M566" i="17" s="1"/>
  <c r="BB567" i="9"/>
  <c r="O566" i="17" s="1"/>
  <c r="AW567" i="9"/>
  <c r="BA567" i="9"/>
  <c r="N566" i="17" s="1"/>
  <c r="AV563" i="9"/>
  <c r="AZ563" i="9"/>
  <c r="AY563" i="9"/>
  <c r="BC563" i="9"/>
  <c r="AX563" i="9"/>
  <c r="M562" i="17" s="1"/>
  <c r="BB563" i="9"/>
  <c r="O562" i="17" s="1"/>
  <c r="AW563" i="9"/>
  <c r="BA563" i="9"/>
  <c r="N562" i="17" s="1"/>
  <c r="AV559" i="9"/>
  <c r="AZ559" i="9"/>
  <c r="AY559" i="9"/>
  <c r="BC559" i="9"/>
  <c r="AX559" i="9"/>
  <c r="M558" i="17" s="1"/>
  <c r="BB559" i="9"/>
  <c r="O558" i="17" s="1"/>
  <c r="AW559" i="9"/>
  <c r="BA559" i="9"/>
  <c r="N558" i="17" s="1"/>
  <c r="AV555" i="9"/>
  <c r="AZ555" i="9"/>
  <c r="AY555" i="9"/>
  <c r="BC555" i="9"/>
  <c r="AX555" i="9"/>
  <c r="M554" i="17" s="1"/>
  <c r="BB555" i="9"/>
  <c r="O554" i="17" s="1"/>
  <c r="AW555" i="9"/>
  <c r="BA555" i="9"/>
  <c r="N554" i="17" s="1"/>
  <c r="AV551" i="9"/>
  <c r="AZ551" i="9"/>
  <c r="AY551" i="9"/>
  <c r="BC551" i="9"/>
  <c r="AX551" i="9"/>
  <c r="M550" i="17" s="1"/>
  <c r="BB551" i="9"/>
  <c r="O550" i="17" s="1"/>
  <c r="AW551" i="9"/>
  <c r="BA551" i="9"/>
  <c r="N550" i="17" s="1"/>
  <c r="AV547" i="9"/>
  <c r="AZ547" i="9"/>
  <c r="AY547" i="9"/>
  <c r="BC547" i="9"/>
  <c r="AX547" i="9"/>
  <c r="M546" i="17" s="1"/>
  <c r="BB547" i="9"/>
  <c r="O546" i="17" s="1"/>
  <c r="AW547" i="9"/>
  <c r="BA547" i="9"/>
  <c r="N546" i="17" s="1"/>
  <c r="AV543" i="9"/>
  <c r="AZ543" i="9"/>
  <c r="AY543" i="9"/>
  <c r="BC543" i="9"/>
  <c r="AX543" i="9"/>
  <c r="M542" i="17" s="1"/>
  <c r="BB543" i="9"/>
  <c r="O542" i="17" s="1"/>
  <c r="AW543" i="9"/>
  <c r="BA543" i="9"/>
  <c r="N542" i="17" s="1"/>
  <c r="AV539" i="9"/>
  <c r="AZ539" i="9"/>
  <c r="AY539" i="9"/>
  <c r="BC539" i="9"/>
  <c r="AX539" i="9"/>
  <c r="M538" i="17" s="1"/>
  <c r="BB539" i="9"/>
  <c r="O538" i="17" s="1"/>
  <c r="AW539" i="9"/>
  <c r="BA539" i="9"/>
  <c r="N538" i="17" s="1"/>
  <c r="AV535" i="9"/>
  <c r="AZ535" i="9"/>
  <c r="AY535" i="9"/>
  <c r="BC535" i="9"/>
  <c r="AX535" i="9"/>
  <c r="M534" i="17" s="1"/>
  <c r="BB535" i="9"/>
  <c r="O534" i="17" s="1"/>
  <c r="AW535" i="9"/>
  <c r="BA535" i="9"/>
  <c r="N534" i="17" s="1"/>
  <c r="AV531" i="9"/>
  <c r="AZ531" i="9"/>
  <c r="AY531" i="9"/>
  <c r="BC531" i="9"/>
  <c r="AX531" i="9"/>
  <c r="M530" i="17" s="1"/>
  <c r="BB531" i="9"/>
  <c r="O530" i="17" s="1"/>
  <c r="AW531" i="9"/>
  <c r="BA531" i="9"/>
  <c r="N530" i="17" s="1"/>
  <c r="AV527" i="9"/>
  <c r="AZ527" i="9"/>
  <c r="AY527" i="9"/>
  <c r="BC527" i="9"/>
  <c r="AX527" i="9"/>
  <c r="M526" i="17" s="1"/>
  <c r="BB527" i="9"/>
  <c r="O526" i="17" s="1"/>
  <c r="AW527" i="9"/>
  <c r="BA527" i="9"/>
  <c r="N526" i="17" s="1"/>
  <c r="AV523" i="9"/>
  <c r="AZ523" i="9"/>
  <c r="AY523" i="9"/>
  <c r="BC523" i="9"/>
  <c r="AX523" i="9"/>
  <c r="M522" i="17" s="1"/>
  <c r="BB523" i="9"/>
  <c r="O522" i="17" s="1"/>
  <c r="AW523" i="9"/>
  <c r="BA523" i="9"/>
  <c r="N522" i="17" s="1"/>
  <c r="AV519" i="9"/>
  <c r="AZ519" i="9"/>
  <c r="AY519" i="9"/>
  <c r="BC519" i="9"/>
  <c r="AX519" i="9"/>
  <c r="M518" i="17" s="1"/>
  <c r="BB519" i="9"/>
  <c r="O518" i="17" s="1"/>
  <c r="AW519" i="9"/>
  <c r="BA519" i="9"/>
  <c r="N518" i="17" s="1"/>
  <c r="AV515" i="9"/>
  <c r="AZ515" i="9"/>
  <c r="AY515" i="9"/>
  <c r="BC515" i="9"/>
  <c r="AX515" i="9"/>
  <c r="M514" i="17" s="1"/>
  <c r="BB515" i="9"/>
  <c r="O514" i="17" s="1"/>
  <c r="AW515" i="9"/>
  <c r="BA515" i="9"/>
  <c r="N514" i="17" s="1"/>
  <c r="AV511" i="9"/>
  <c r="AZ511" i="9"/>
  <c r="AY511" i="9"/>
  <c r="BC511" i="9"/>
  <c r="AX511" i="9"/>
  <c r="M510" i="17" s="1"/>
  <c r="BB511" i="9"/>
  <c r="O510" i="17" s="1"/>
  <c r="AW511" i="9"/>
  <c r="BA511" i="9"/>
  <c r="N510" i="17" s="1"/>
  <c r="AV507" i="9"/>
  <c r="AZ507" i="9"/>
  <c r="AY507" i="9"/>
  <c r="BC507" i="9"/>
  <c r="AX507" i="9"/>
  <c r="M506" i="17" s="1"/>
  <c r="BB507" i="9"/>
  <c r="O506" i="17" s="1"/>
  <c r="AW507" i="9"/>
  <c r="BA507" i="9"/>
  <c r="N506" i="17" s="1"/>
  <c r="AV503" i="9"/>
  <c r="AZ503" i="9"/>
  <c r="AY503" i="9"/>
  <c r="BC503" i="9"/>
  <c r="AX503" i="9"/>
  <c r="M502" i="17" s="1"/>
  <c r="BB503" i="9"/>
  <c r="O502" i="17" s="1"/>
  <c r="AW503" i="9"/>
  <c r="BA503" i="9"/>
  <c r="N502" i="17" s="1"/>
  <c r="AY499" i="9"/>
  <c r="BC499" i="9"/>
  <c r="AX499" i="9"/>
  <c r="M498" i="17" s="1"/>
  <c r="BB499" i="9"/>
  <c r="O498" i="17" s="1"/>
  <c r="AV499" i="9"/>
  <c r="AZ499" i="9"/>
  <c r="BA499" i="9"/>
  <c r="N498" i="17" s="1"/>
  <c r="AW499" i="9"/>
  <c r="AY494" i="9"/>
  <c r="BC494" i="9"/>
  <c r="AX494" i="9"/>
  <c r="M493" i="17" s="1"/>
  <c r="BB494" i="9"/>
  <c r="O493" i="17" s="1"/>
  <c r="AV494" i="9"/>
  <c r="AZ494" i="9"/>
  <c r="BA494" i="9"/>
  <c r="N493" i="17" s="1"/>
  <c r="AW494" i="9"/>
  <c r="AY490" i="9"/>
  <c r="BC490" i="9"/>
  <c r="AX490" i="9"/>
  <c r="M489" i="17" s="1"/>
  <c r="BB490" i="9"/>
  <c r="O489" i="17" s="1"/>
  <c r="AV490" i="9"/>
  <c r="AZ490" i="9"/>
  <c r="BA490" i="9"/>
  <c r="N489" i="17" s="1"/>
  <c r="AW490" i="9"/>
  <c r="AY486" i="9"/>
  <c r="BC486" i="9"/>
  <c r="AX486" i="9"/>
  <c r="M485" i="17" s="1"/>
  <c r="BB486" i="9"/>
  <c r="O485" i="17" s="1"/>
  <c r="AV486" i="9"/>
  <c r="AZ486" i="9"/>
  <c r="BA486" i="9"/>
  <c r="N485" i="17" s="1"/>
  <c r="AW486" i="9"/>
  <c r="AY482" i="9"/>
  <c r="BC482" i="9"/>
  <c r="AX482" i="9"/>
  <c r="M481" i="17" s="1"/>
  <c r="BB482" i="9"/>
  <c r="O481" i="17" s="1"/>
  <c r="AV482" i="9"/>
  <c r="AZ482" i="9"/>
  <c r="BA482" i="9"/>
  <c r="N481" i="17" s="1"/>
  <c r="AW482" i="9"/>
  <c r="AY478" i="9"/>
  <c r="BC478" i="9"/>
  <c r="AX478" i="9"/>
  <c r="M477" i="17" s="1"/>
  <c r="BB478" i="9"/>
  <c r="O477" i="17" s="1"/>
  <c r="AV478" i="9"/>
  <c r="AZ478" i="9"/>
  <c r="BA478" i="9"/>
  <c r="N477" i="17" s="1"/>
  <c r="AW478" i="9"/>
  <c r="AY474" i="9"/>
  <c r="BC474" i="9"/>
  <c r="AX474" i="9"/>
  <c r="M473" i="17" s="1"/>
  <c r="BB474" i="9"/>
  <c r="O473" i="17" s="1"/>
  <c r="AV474" i="9"/>
  <c r="AZ474" i="9"/>
  <c r="BA474" i="9"/>
  <c r="N473" i="17" s="1"/>
  <c r="AW474" i="9"/>
  <c r="AY470" i="9"/>
  <c r="BC470" i="9"/>
  <c r="AX470" i="9"/>
  <c r="M469" i="17" s="1"/>
  <c r="BB470" i="9"/>
  <c r="O469" i="17" s="1"/>
  <c r="AV470" i="9"/>
  <c r="AZ470" i="9"/>
  <c r="BA470" i="9"/>
  <c r="N469" i="17" s="1"/>
  <c r="AW470" i="9"/>
  <c r="AY466" i="9"/>
  <c r="BC466" i="9"/>
  <c r="AX466" i="9"/>
  <c r="M465" i="17" s="1"/>
  <c r="BB466" i="9"/>
  <c r="O465" i="17" s="1"/>
  <c r="AV466" i="9"/>
  <c r="AZ466" i="9"/>
  <c r="BA466" i="9"/>
  <c r="N465" i="17" s="1"/>
  <c r="AW466" i="9"/>
  <c r="AY462" i="9"/>
  <c r="BC462" i="9"/>
  <c r="AX462" i="9"/>
  <c r="M461" i="17" s="1"/>
  <c r="BB462" i="9"/>
  <c r="O461" i="17" s="1"/>
  <c r="AW462" i="9"/>
  <c r="BA462" i="9"/>
  <c r="N461" i="17" s="1"/>
  <c r="AV462" i="9"/>
  <c r="AZ462" i="9"/>
  <c r="AY458" i="9"/>
  <c r="BC458" i="9"/>
  <c r="AX458" i="9"/>
  <c r="M457" i="17" s="1"/>
  <c r="BB458" i="9"/>
  <c r="O457" i="17" s="1"/>
  <c r="AW458" i="9"/>
  <c r="BA458" i="9"/>
  <c r="N457" i="17" s="1"/>
  <c r="AV458" i="9"/>
  <c r="AZ458" i="9"/>
  <c r="AY454" i="9"/>
  <c r="BC454" i="9"/>
  <c r="AX454" i="9"/>
  <c r="M453" i="17" s="1"/>
  <c r="BB454" i="9"/>
  <c r="O453" i="17" s="1"/>
  <c r="AW454" i="9"/>
  <c r="BA454" i="9"/>
  <c r="N453" i="17" s="1"/>
  <c r="AV454" i="9"/>
  <c r="AZ454" i="9"/>
  <c r="AY450" i="9"/>
  <c r="BC450" i="9"/>
  <c r="AX450" i="9"/>
  <c r="M449" i="17" s="1"/>
  <c r="BB450" i="9"/>
  <c r="O449" i="17" s="1"/>
  <c r="AW450" i="9"/>
  <c r="BA450" i="9"/>
  <c r="N449" i="17" s="1"/>
  <c r="AV450" i="9"/>
  <c r="AZ450" i="9"/>
  <c r="AY446" i="9"/>
  <c r="BC446" i="9"/>
  <c r="AX446" i="9"/>
  <c r="M445" i="17" s="1"/>
  <c r="BB446" i="9"/>
  <c r="O445" i="17" s="1"/>
  <c r="AW446" i="9"/>
  <c r="BA446" i="9"/>
  <c r="N445" i="17" s="1"/>
  <c r="AV446" i="9"/>
  <c r="AZ446" i="9"/>
  <c r="AY442" i="9"/>
  <c r="BC442" i="9"/>
  <c r="AX442" i="9"/>
  <c r="M441" i="17" s="1"/>
  <c r="BB442" i="9"/>
  <c r="O441" i="17" s="1"/>
  <c r="AW442" i="9"/>
  <c r="BA442" i="9"/>
  <c r="N441" i="17" s="1"/>
  <c r="AV442" i="9"/>
  <c r="AZ442" i="9"/>
  <c r="AY438" i="9"/>
  <c r="BC438" i="9"/>
  <c r="AX438" i="9"/>
  <c r="M437" i="17" s="1"/>
  <c r="BB438" i="9"/>
  <c r="O437" i="17" s="1"/>
  <c r="AW438" i="9"/>
  <c r="BA438" i="9"/>
  <c r="N437" i="17" s="1"/>
  <c r="AV438" i="9"/>
  <c r="AZ438" i="9"/>
  <c r="AY434" i="9"/>
  <c r="BC434" i="9"/>
  <c r="AX434" i="9"/>
  <c r="M433" i="17" s="1"/>
  <c r="BB434" i="9"/>
  <c r="O433" i="17" s="1"/>
  <c r="AW434" i="9"/>
  <c r="BA434" i="9"/>
  <c r="N433" i="17" s="1"/>
  <c r="AV434" i="9"/>
  <c r="AZ434" i="9"/>
  <c r="AY430" i="9"/>
  <c r="BC430" i="9"/>
  <c r="AX430" i="9"/>
  <c r="M429" i="17" s="1"/>
  <c r="BB430" i="9"/>
  <c r="O429" i="17" s="1"/>
  <c r="AW430" i="9"/>
  <c r="BA430" i="9"/>
  <c r="N429" i="17" s="1"/>
  <c r="AV430" i="9"/>
  <c r="AZ430" i="9"/>
  <c r="AY426" i="9"/>
  <c r="BC426" i="9"/>
  <c r="AX426" i="9"/>
  <c r="M425" i="17" s="1"/>
  <c r="BB426" i="9"/>
  <c r="O425" i="17" s="1"/>
  <c r="AW426" i="9"/>
  <c r="BA426" i="9"/>
  <c r="N425" i="17" s="1"/>
  <c r="AV426" i="9"/>
  <c r="AZ426" i="9"/>
  <c r="AY422" i="9"/>
  <c r="BC422" i="9"/>
  <c r="AX422" i="9"/>
  <c r="M421" i="17" s="1"/>
  <c r="BB422" i="9"/>
  <c r="O421" i="17" s="1"/>
  <c r="AW422" i="9"/>
  <c r="BA422" i="9"/>
  <c r="N421" i="17" s="1"/>
  <c r="AV422" i="9"/>
  <c r="AZ422" i="9"/>
  <c r="AY418" i="9"/>
  <c r="BC418" i="9"/>
  <c r="AX418" i="9"/>
  <c r="M417" i="17" s="1"/>
  <c r="BB418" i="9"/>
  <c r="O417" i="17" s="1"/>
  <c r="AW418" i="9"/>
  <c r="BA418" i="9"/>
  <c r="N417" i="17" s="1"/>
  <c r="AV418" i="9"/>
  <c r="AZ418" i="9"/>
  <c r="AY414" i="9"/>
  <c r="BC414" i="9"/>
  <c r="AX414" i="9"/>
  <c r="M413" i="17" s="1"/>
  <c r="BB414" i="9"/>
  <c r="O413" i="17" s="1"/>
  <c r="AW414" i="9"/>
  <c r="BA414" i="9"/>
  <c r="N413" i="17" s="1"/>
  <c r="AV414" i="9"/>
  <c r="AZ414" i="9"/>
  <c r="AY410" i="9"/>
  <c r="BC410" i="9"/>
  <c r="AX410" i="9"/>
  <c r="M409" i="17" s="1"/>
  <c r="BB410" i="9"/>
  <c r="O409" i="17" s="1"/>
  <c r="AW410" i="9"/>
  <c r="BA410" i="9"/>
  <c r="N409" i="17" s="1"/>
  <c r="AV410" i="9"/>
  <c r="AZ410" i="9"/>
  <c r="AY406" i="9"/>
  <c r="BC406" i="9"/>
  <c r="AX406" i="9"/>
  <c r="M405" i="17" s="1"/>
  <c r="BB406" i="9"/>
  <c r="O405" i="17" s="1"/>
  <c r="AW406" i="9"/>
  <c r="BA406" i="9"/>
  <c r="N405" i="17" s="1"/>
  <c r="AV406" i="9"/>
  <c r="AZ406" i="9"/>
  <c r="AY402" i="9"/>
  <c r="BC402" i="9"/>
  <c r="AX402" i="9"/>
  <c r="M401" i="17" s="1"/>
  <c r="BB402" i="9"/>
  <c r="O401" i="17" s="1"/>
  <c r="AW402" i="9"/>
  <c r="BA402" i="9"/>
  <c r="N401" i="17" s="1"/>
  <c r="AV402" i="9"/>
  <c r="AZ402" i="9"/>
  <c r="AY397" i="9"/>
  <c r="BC397" i="9"/>
  <c r="AX397" i="9"/>
  <c r="M396" i="17" s="1"/>
  <c r="BB397" i="9"/>
  <c r="O396" i="17" s="1"/>
  <c r="AW397" i="9"/>
  <c r="BA397" i="9"/>
  <c r="N396" i="17" s="1"/>
  <c r="AV397" i="9"/>
  <c r="AZ397" i="9"/>
  <c r="AY393" i="9"/>
  <c r="BC393" i="9"/>
  <c r="AX393" i="9"/>
  <c r="M392" i="17" s="1"/>
  <c r="BB393" i="9"/>
  <c r="O392" i="17" s="1"/>
  <c r="AW393" i="9"/>
  <c r="BA393" i="9"/>
  <c r="N392" i="17" s="1"/>
  <c r="AV393" i="9"/>
  <c r="AZ393" i="9"/>
  <c r="AY389" i="9"/>
  <c r="BC389" i="9"/>
  <c r="AX389" i="9"/>
  <c r="M388" i="17" s="1"/>
  <c r="BB389" i="9"/>
  <c r="O388" i="17" s="1"/>
  <c r="AW389" i="9"/>
  <c r="BA389" i="9"/>
  <c r="N388" i="17" s="1"/>
  <c r="AV389" i="9"/>
  <c r="AZ389" i="9"/>
  <c r="AY385" i="9"/>
  <c r="BC385" i="9"/>
  <c r="AX385" i="9"/>
  <c r="M384" i="17" s="1"/>
  <c r="BB385" i="9"/>
  <c r="O384" i="17" s="1"/>
  <c r="AW385" i="9"/>
  <c r="BA385" i="9"/>
  <c r="N384" i="17" s="1"/>
  <c r="AV385" i="9"/>
  <c r="AZ385" i="9"/>
  <c r="AY381" i="9"/>
  <c r="BC381" i="9"/>
  <c r="AX381" i="9"/>
  <c r="M380" i="17" s="1"/>
  <c r="BB381" i="9"/>
  <c r="O380" i="17" s="1"/>
  <c r="AW381" i="9"/>
  <c r="BA381" i="9"/>
  <c r="N380" i="17" s="1"/>
  <c r="AV381" i="9"/>
  <c r="AZ381" i="9"/>
  <c r="AY377" i="9"/>
  <c r="BC377" i="9"/>
  <c r="AX377" i="9"/>
  <c r="M376" i="17" s="1"/>
  <c r="BB377" i="9"/>
  <c r="O376" i="17" s="1"/>
  <c r="AW377" i="9"/>
  <c r="BA377" i="9"/>
  <c r="N376" i="17" s="1"/>
  <c r="AV377" i="9"/>
  <c r="AZ377" i="9"/>
  <c r="AY373" i="9"/>
  <c r="BC373" i="9"/>
  <c r="AX373" i="9"/>
  <c r="M372" i="17" s="1"/>
  <c r="BB373" i="9"/>
  <c r="O372" i="17" s="1"/>
  <c r="AW373" i="9"/>
  <c r="BA373" i="9"/>
  <c r="N372" i="17" s="1"/>
  <c r="AV373" i="9"/>
  <c r="AZ373" i="9"/>
  <c r="AY369" i="9"/>
  <c r="BC369" i="9"/>
  <c r="AX369" i="9"/>
  <c r="M368" i="17" s="1"/>
  <c r="BB369" i="9"/>
  <c r="O368" i="17" s="1"/>
  <c r="AW369" i="9"/>
  <c r="BA369" i="9"/>
  <c r="N368" i="17" s="1"/>
  <c r="AV369" i="9"/>
  <c r="AZ369" i="9"/>
  <c r="AY365" i="9"/>
  <c r="BC365" i="9"/>
  <c r="AX365" i="9"/>
  <c r="M364" i="17" s="1"/>
  <c r="BB365" i="9"/>
  <c r="O364" i="17" s="1"/>
  <c r="AW365" i="9"/>
  <c r="BA365" i="9"/>
  <c r="N364" i="17" s="1"/>
  <c r="AV365" i="9"/>
  <c r="AZ365" i="9"/>
  <c r="AY361" i="9"/>
  <c r="BC361" i="9"/>
  <c r="AX361" i="9"/>
  <c r="M360" i="17" s="1"/>
  <c r="BB361" i="9"/>
  <c r="O360" i="17" s="1"/>
  <c r="AW361" i="9"/>
  <c r="BA361" i="9"/>
  <c r="N360" i="17" s="1"/>
  <c r="AV361" i="9"/>
  <c r="AZ361" i="9"/>
  <c r="AY357" i="9"/>
  <c r="BC357" i="9"/>
  <c r="AX357" i="9"/>
  <c r="M356" i="17" s="1"/>
  <c r="BB357" i="9"/>
  <c r="O356" i="17" s="1"/>
  <c r="AW357" i="9"/>
  <c r="BA357" i="9"/>
  <c r="N356" i="17" s="1"/>
  <c r="AV357" i="9"/>
  <c r="AZ357" i="9"/>
  <c r="AY353" i="9"/>
  <c r="BC353" i="9"/>
  <c r="AX353" i="9"/>
  <c r="M352" i="17" s="1"/>
  <c r="BB353" i="9"/>
  <c r="O352" i="17" s="1"/>
  <c r="AW353" i="9"/>
  <c r="BA353" i="9"/>
  <c r="N352" i="17" s="1"/>
  <c r="AV353" i="9"/>
  <c r="AZ353" i="9"/>
  <c r="AY349" i="9"/>
  <c r="BC349" i="9"/>
  <c r="AX349" i="9"/>
  <c r="M348" i="17" s="1"/>
  <c r="BB349" i="9"/>
  <c r="O348" i="17" s="1"/>
  <c r="AW349" i="9"/>
  <c r="BA349" i="9"/>
  <c r="N348" i="17" s="1"/>
  <c r="AV349" i="9"/>
  <c r="AZ349" i="9"/>
  <c r="AY345" i="9"/>
  <c r="BC345" i="9"/>
  <c r="AX345" i="9"/>
  <c r="M344" i="17" s="1"/>
  <c r="BB345" i="9"/>
  <c r="O344" i="17" s="1"/>
  <c r="AW345" i="9"/>
  <c r="BA345" i="9"/>
  <c r="N344" i="17" s="1"/>
  <c r="AV345" i="9"/>
  <c r="AZ345" i="9"/>
  <c r="AX341" i="9"/>
  <c r="M340" i="17" s="1"/>
  <c r="BB341" i="9"/>
  <c r="O340" i="17" s="1"/>
  <c r="AW341" i="9"/>
  <c r="BA341" i="9"/>
  <c r="N340" i="17" s="1"/>
  <c r="AY341" i="9"/>
  <c r="BC341" i="9"/>
  <c r="AZ341" i="9"/>
  <c r="AV341" i="9"/>
  <c r="AX337" i="9"/>
  <c r="M336" i="17" s="1"/>
  <c r="BB337" i="9"/>
  <c r="O336" i="17" s="1"/>
  <c r="AW337" i="9"/>
  <c r="BA337" i="9"/>
  <c r="N336" i="17" s="1"/>
  <c r="AY337" i="9"/>
  <c r="BC337" i="9"/>
  <c r="AZ337" i="9"/>
  <c r="AV337" i="9"/>
  <c r="AX333" i="9"/>
  <c r="M332" i="17" s="1"/>
  <c r="BB333" i="9"/>
  <c r="O332" i="17" s="1"/>
  <c r="AW333" i="9"/>
  <c r="BA333" i="9"/>
  <c r="N332" i="17" s="1"/>
  <c r="AY333" i="9"/>
  <c r="BC333" i="9"/>
  <c r="AZ333" i="9"/>
  <c r="AV333" i="9"/>
  <c r="AX329" i="9"/>
  <c r="M328" i="17" s="1"/>
  <c r="BB329" i="9"/>
  <c r="O328" i="17" s="1"/>
  <c r="AW329" i="9"/>
  <c r="BA329" i="9"/>
  <c r="N328" i="17" s="1"/>
  <c r="AY329" i="9"/>
  <c r="BC329" i="9"/>
  <c r="AZ329" i="9"/>
  <c r="AV329" i="9"/>
  <c r="AX325" i="9"/>
  <c r="M324" i="17" s="1"/>
  <c r="BB325" i="9"/>
  <c r="O324" i="17" s="1"/>
  <c r="AW325" i="9"/>
  <c r="BA325" i="9"/>
  <c r="N324" i="17" s="1"/>
  <c r="AY325" i="9"/>
  <c r="BC325" i="9"/>
  <c r="AZ325" i="9"/>
  <c r="AV325" i="9"/>
  <c r="AX321" i="9"/>
  <c r="M320" i="17" s="1"/>
  <c r="BB321" i="9"/>
  <c r="O320" i="17" s="1"/>
  <c r="AW321" i="9"/>
  <c r="BA321" i="9"/>
  <c r="N320" i="17" s="1"/>
  <c r="AY321" i="9"/>
  <c r="BC321" i="9"/>
  <c r="AZ321" i="9"/>
  <c r="AV321" i="9"/>
  <c r="AX317" i="9"/>
  <c r="M316" i="17" s="1"/>
  <c r="BB317" i="9"/>
  <c r="O316" i="17" s="1"/>
  <c r="AW317" i="9"/>
  <c r="BA317" i="9"/>
  <c r="N316" i="17" s="1"/>
  <c r="AY317" i="9"/>
  <c r="BC317" i="9"/>
  <c r="AZ317" i="9"/>
  <c r="AV317" i="9"/>
  <c r="AX313" i="9"/>
  <c r="M312" i="17" s="1"/>
  <c r="BB313" i="9"/>
  <c r="O312" i="17" s="1"/>
  <c r="AW313" i="9"/>
  <c r="BA313" i="9"/>
  <c r="N312" i="17" s="1"/>
  <c r="AV313" i="9"/>
  <c r="AZ313" i="9"/>
  <c r="AY313" i="9"/>
  <c r="BC313" i="9"/>
  <c r="AX309" i="9"/>
  <c r="M308" i="17" s="1"/>
  <c r="BB309" i="9"/>
  <c r="O308" i="17" s="1"/>
  <c r="AW309" i="9"/>
  <c r="BA309" i="9"/>
  <c r="N308" i="17" s="1"/>
  <c r="AV309" i="9"/>
  <c r="AZ309" i="9"/>
  <c r="AY309" i="9"/>
  <c r="BC309" i="9"/>
  <c r="AX305" i="9"/>
  <c r="M304" i="17" s="1"/>
  <c r="BB305" i="9"/>
  <c r="O304" i="17" s="1"/>
  <c r="AW305" i="9"/>
  <c r="BA305" i="9"/>
  <c r="N304" i="17" s="1"/>
  <c r="AV305" i="9"/>
  <c r="AZ305" i="9"/>
  <c r="AY305" i="9"/>
  <c r="BC305" i="9"/>
  <c r="AX301" i="9"/>
  <c r="M300" i="17" s="1"/>
  <c r="BB301" i="9"/>
  <c r="O300" i="17" s="1"/>
  <c r="AW301" i="9"/>
  <c r="BA301" i="9"/>
  <c r="N300" i="17" s="1"/>
  <c r="AV301" i="9"/>
  <c r="AZ301" i="9"/>
  <c r="AY301" i="9"/>
  <c r="BC301" i="9"/>
  <c r="AX296" i="9"/>
  <c r="M295" i="17" s="1"/>
  <c r="BB296" i="9"/>
  <c r="O295" i="17" s="1"/>
  <c r="AW296" i="9"/>
  <c r="BA296" i="9"/>
  <c r="N295" i="17" s="1"/>
  <c r="AV296" i="9"/>
  <c r="AZ296" i="9"/>
  <c r="AY296" i="9"/>
  <c r="BC296" i="9"/>
  <c r="AX292" i="9"/>
  <c r="M291" i="17" s="1"/>
  <c r="BB292" i="9"/>
  <c r="O291" i="17" s="1"/>
  <c r="AW292" i="9"/>
  <c r="BA292" i="9"/>
  <c r="N291" i="17" s="1"/>
  <c r="AV292" i="9"/>
  <c r="AZ292" i="9"/>
  <c r="AY292" i="9"/>
  <c r="BC292" i="9"/>
  <c r="AX288" i="9"/>
  <c r="M287" i="17" s="1"/>
  <c r="BB288" i="9"/>
  <c r="O287" i="17" s="1"/>
  <c r="AW288" i="9"/>
  <c r="BA288" i="9"/>
  <c r="N287" i="17" s="1"/>
  <c r="AV288" i="9"/>
  <c r="AZ288" i="9"/>
  <c r="AY288" i="9"/>
  <c r="BC288" i="9"/>
  <c r="AX284" i="9"/>
  <c r="M283" i="17" s="1"/>
  <c r="BB284" i="9"/>
  <c r="O283" i="17" s="1"/>
  <c r="AW284" i="9"/>
  <c r="BA284" i="9"/>
  <c r="N283" i="17" s="1"/>
  <c r="AV284" i="9"/>
  <c r="AZ284" i="9"/>
  <c r="AY284" i="9"/>
  <c r="BC284" i="9"/>
  <c r="AX280" i="9"/>
  <c r="M279" i="17" s="1"/>
  <c r="BB280" i="9"/>
  <c r="O279" i="17" s="1"/>
  <c r="AW280" i="9"/>
  <c r="BA280" i="9"/>
  <c r="N279" i="17" s="1"/>
  <c r="AV280" i="9"/>
  <c r="AZ280" i="9"/>
  <c r="AY280" i="9"/>
  <c r="BC280" i="9"/>
  <c r="AX276" i="9"/>
  <c r="M275" i="17" s="1"/>
  <c r="BB276" i="9"/>
  <c r="O275" i="17" s="1"/>
  <c r="AW276" i="9"/>
  <c r="BA276" i="9"/>
  <c r="N275" i="17" s="1"/>
  <c r="AV276" i="9"/>
  <c r="AZ276" i="9"/>
  <c r="AY276" i="9"/>
  <c r="BC276" i="9"/>
  <c r="AX272" i="9"/>
  <c r="M271" i="17" s="1"/>
  <c r="BB272" i="9"/>
  <c r="O271" i="17" s="1"/>
  <c r="AW272" i="9"/>
  <c r="BA272" i="9"/>
  <c r="N271" i="17" s="1"/>
  <c r="AV272" i="9"/>
  <c r="AZ272" i="9"/>
  <c r="AY272" i="9"/>
  <c r="BC272" i="9"/>
  <c r="AX268" i="9"/>
  <c r="M267" i="17" s="1"/>
  <c r="BB268" i="9"/>
  <c r="O267" i="17" s="1"/>
  <c r="AW268" i="9"/>
  <c r="BA268" i="9"/>
  <c r="N267" i="17" s="1"/>
  <c r="AV268" i="9"/>
  <c r="AZ268" i="9"/>
  <c r="AY268" i="9"/>
  <c r="BC268" i="9"/>
  <c r="AX264" i="9"/>
  <c r="M263" i="17" s="1"/>
  <c r="BB264" i="9"/>
  <c r="O263" i="17" s="1"/>
  <c r="AW264" i="9"/>
  <c r="BA264" i="9"/>
  <c r="N263" i="17" s="1"/>
  <c r="AV264" i="9"/>
  <c r="AZ264" i="9"/>
  <c r="AY264" i="9"/>
  <c r="BC264" i="9"/>
  <c r="AX260" i="9"/>
  <c r="M259" i="17" s="1"/>
  <c r="BB260" i="9"/>
  <c r="O259" i="17" s="1"/>
  <c r="AW260" i="9"/>
  <c r="BA260" i="9"/>
  <c r="N259" i="17" s="1"/>
  <c r="AV260" i="9"/>
  <c r="AZ260" i="9"/>
  <c r="AY260" i="9"/>
  <c r="BC260" i="9"/>
  <c r="AX256" i="9"/>
  <c r="M255" i="17" s="1"/>
  <c r="BB256" i="9"/>
  <c r="O255" i="17" s="1"/>
  <c r="AW256" i="9"/>
  <c r="BA256" i="9"/>
  <c r="N255" i="17" s="1"/>
  <c r="AV256" i="9"/>
  <c r="AZ256" i="9"/>
  <c r="AY256" i="9"/>
  <c r="BC256" i="9"/>
  <c r="AX252" i="9"/>
  <c r="M251" i="17" s="1"/>
  <c r="BB252" i="9"/>
  <c r="O251" i="17" s="1"/>
  <c r="AW252" i="9"/>
  <c r="BA252" i="9"/>
  <c r="N251" i="17" s="1"/>
  <c r="AV252" i="9"/>
  <c r="AZ252" i="9"/>
  <c r="AY252" i="9"/>
  <c r="BC252" i="9"/>
  <c r="AX248" i="9"/>
  <c r="M247" i="17" s="1"/>
  <c r="BB248" i="9"/>
  <c r="O247" i="17" s="1"/>
  <c r="AW248" i="9"/>
  <c r="BA248" i="9"/>
  <c r="N247" i="17" s="1"/>
  <c r="AV248" i="9"/>
  <c r="AZ248" i="9"/>
  <c r="AY248" i="9"/>
  <c r="BC248" i="9"/>
  <c r="AX244" i="9"/>
  <c r="M243" i="17" s="1"/>
  <c r="BB244" i="9"/>
  <c r="O243" i="17" s="1"/>
  <c r="AW244" i="9"/>
  <c r="BA244" i="9"/>
  <c r="N243" i="17" s="1"/>
  <c r="AV244" i="9"/>
  <c r="AZ244" i="9"/>
  <c r="AY244" i="9"/>
  <c r="BC244" i="9"/>
  <c r="AX240" i="9"/>
  <c r="M239" i="17" s="1"/>
  <c r="BB240" i="9"/>
  <c r="O239" i="17" s="1"/>
  <c r="AW240" i="9"/>
  <c r="BA240" i="9"/>
  <c r="N239" i="17" s="1"/>
  <c r="AV240" i="9"/>
  <c r="AZ240" i="9"/>
  <c r="AY240" i="9"/>
  <c r="BC240" i="9"/>
  <c r="AX236" i="9"/>
  <c r="M235" i="17" s="1"/>
  <c r="BB236" i="9"/>
  <c r="O235" i="17" s="1"/>
  <c r="AW236" i="9"/>
  <c r="BA236" i="9"/>
  <c r="N235" i="17" s="1"/>
  <c r="AV236" i="9"/>
  <c r="AZ236" i="9"/>
  <c r="AY236" i="9"/>
  <c r="BC236" i="9"/>
  <c r="AX232" i="9"/>
  <c r="M231" i="17" s="1"/>
  <c r="BB232" i="9"/>
  <c r="O231" i="17" s="1"/>
  <c r="AW232" i="9"/>
  <c r="BA232" i="9"/>
  <c r="N231" i="17" s="1"/>
  <c r="AV232" i="9"/>
  <c r="AZ232" i="9"/>
  <c r="AY232" i="9"/>
  <c r="BC232" i="9"/>
  <c r="AX228" i="9"/>
  <c r="M227" i="17" s="1"/>
  <c r="BB228" i="9"/>
  <c r="O227" i="17" s="1"/>
  <c r="AW228" i="9"/>
  <c r="BA228" i="9"/>
  <c r="N227" i="17" s="1"/>
  <c r="AV228" i="9"/>
  <c r="AZ228" i="9"/>
  <c r="AY228" i="9"/>
  <c r="BC228" i="9"/>
  <c r="AV224" i="9"/>
  <c r="AZ224" i="9"/>
  <c r="AW224" i="9"/>
  <c r="BB224" i="9"/>
  <c r="O223" i="17" s="1"/>
  <c r="BA224" i="9"/>
  <c r="N223" i="17" s="1"/>
  <c r="AY224" i="9"/>
  <c r="AX224" i="9"/>
  <c r="M223" i="17" s="1"/>
  <c r="BC224" i="9"/>
  <c r="AV220" i="9"/>
  <c r="AZ220" i="9"/>
  <c r="AW220" i="9"/>
  <c r="BB220" i="9"/>
  <c r="O219" i="17" s="1"/>
  <c r="BA220" i="9"/>
  <c r="N219" i="17" s="1"/>
  <c r="AY220" i="9"/>
  <c r="AX220" i="9"/>
  <c r="M219" i="17" s="1"/>
  <c r="BC220" i="9"/>
  <c r="AV216" i="9"/>
  <c r="AZ216" i="9"/>
  <c r="AW216" i="9"/>
  <c r="BB216" i="9"/>
  <c r="O215" i="17" s="1"/>
  <c r="BA216" i="9"/>
  <c r="N215" i="17" s="1"/>
  <c r="AY216" i="9"/>
  <c r="AX216" i="9"/>
  <c r="M215" i="17" s="1"/>
  <c r="BC216" i="9"/>
  <c r="AW212" i="9"/>
  <c r="BA212" i="9"/>
  <c r="N211" i="17" s="1"/>
  <c r="AV212" i="9"/>
  <c r="AZ212" i="9"/>
  <c r="AX212" i="9"/>
  <c r="M211" i="17" s="1"/>
  <c r="BB212" i="9"/>
  <c r="O211" i="17" s="1"/>
  <c r="BC212" i="9"/>
  <c r="AY212" i="9"/>
  <c r="AW208" i="9"/>
  <c r="BA208" i="9"/>
  <c r="N207" i="17" s="1"/>
  <c r="AV208" i="9"/>
  <c r="AZ208" i="9"/>
  <c r="AX208" i="9"/>
  <c r="M207" i="17" s="1"/>
  <c r="BB208" i="9"/>
  <c r="O207" i="17" s="1"/>
  <c r="BC208" i="9"/>
  <c r="AY208" i="9"/>
  <c r="AW204" i="9"/>
  <c r="BA204" i="9"/>
  <c r="N203" i="17" s="1"/>
  <c r="AV204" i="9"/>
  <c r="AZ204" i="9"/>
  <c r="AY204" i="9"/>
  <c r="BC204" i="9"/>
  <c r="AX204" i="9"/>
  <c r="M203" i="17" s="1"/>
  <c r="BB204" i="9"/>
  <c r="O203" i="17" s="1"/>
  <c r="AW200" i="9"/>
  <c r="BA200" i="9"/>
  <c r="N199" i="17" s="1"/>
  <c r="AV200" i="9"/>
  <c r="AZ200" i="9"/>
  <c r="AY200" i="9"/>
  <c r="BC200" i="9"/>
  <c r="AX200" i="9"/>
  <c r="M199" i="17" s="1"/>
  <c r="BB200" i="9"/>
  <c r="O199" i="17" s="1"/>
  <c r="AW195" i="9"/>
  <c r="BA195" i="9"/>
  <c r="N194" i="17" s="1"/>
  <c r="AV195" i="9"/>
  <c r="AZ195" i="9"/>
  <c r="AY195" i="9"/>
  <c r="BC195" i="9"/>
  <c r="AX195" i="9"/>
  <c r="M194" i="17" s="1"/>
  <c r="BB195" i="9"/>
  <c r="O194" i="17" s="1"/>
  <c r="AW191" i="9"/>
  <c r="BA191" i="9"/>
  <c r="N190" i="17" s="1"/>
  <c r="AV191" i="9"/>
  <c r="AZ191" i="9"/>
  <c r="AY191" i="9"/>
  <c r="BC191" i="9"/>
  <c r="AX191" i="9"/>
  <c r="M190" i="17" s="1"/>
  <c r="BB191" i="9"/>
  <c r="O190" i="17" s="1"/>
  <c r="AW187" i="9"/>
  <c r="BA187" i="9"/>
  <c r="N186" i="17" s="1"/>
  <c r="AV187" i="9"/>
  <c r="AZ187" i="9"/>
  <c r="AY187" i="9"/>
  <c r="BC187" i="9"/>
  <c r="AX187" i="9"/>
  <c r="M186" i="17" s="1"/>
  <c r="BB187" i="9"/>
  <c r="O186" i="17" s="1"/>
  <c r="AW183" i="9"/>
  <c r="BA183" i="9"/>
  <c r="N182" i="17" s="1"/>
  <c r="AV183" i="9"/>
  <c r="AZ183" i="9"/>
  <c r="AY183" i="9"/>
  <c r="BC183" i="9"/>
  <c r="AX183" i="9"/>
  <c r="M182" i="17" s="1"/>
  <c r="BB183" i="9"/>
  <c r="O182" i="17" s="1"/>
  <c r="AW179" i="9"/>
  <c r="BA179" i="9"/>
  <c r="N178" i="17" s="1"/>
  <c r="AV179" i="9"/>
  <c r="AZ179" i="9"/>
  <c r="AY179" i="9"/>
  <c r="BC179" i="9"/>
  <c r="AX179" i="9"/>
  <c r="M178" i="17" s="1"/>
  <c r="BB179" i="9"/>
  <c r="O178" i="17" s="1"/>
  <c r="AW175" i="9"/>
  <c r="BA175" i="9"/>
  <c r="N174" i="17" s="1"/>
  <c r="AV175" i="9"/>
  <c r="AZ175" i="9"/>
  <c r="AY175" i="9"/>
  <c r="BC175" i="9"/>
  <c r="AX175" i="9"/>
  <c r="M174" i="17" s="1"/>
  <c r="BB175" i="9"/>
  <c r="O174" i="17" s="1"/>
  <c r="AW171" i="9"/>
  <c r="BA171" i="9"/>
  <c r="N170" i="17" s="1"/>
  <c r="AV171" i="9"/>
  <c r="AZ171" i="9"/>
  <c r="AY171" i="9"/>
  <c r="BC171" i="9"/>
  <c r="AX171" i="9"/>
  <c r="M170" i="17" s="1"/>
  <c r="BB171" i="9"/>
  <c r="O170" i="17" s="1"/>
  <c r="AW167" i="9"/>
  <c r="BA167" i="9"/>
  <c r="N166" i="17" s="1"/>
  <c r="AV167" i="9"/>
  <c r="AZ167" i="9"/>
  <c r="AY167" i="9"/>
  <c r="BC167" i="9"/>
  <c r="AX167" i="9"/>
  <c r="M166" i="17" s="1"/>
  <c r="BB167" i="9"/>
  <c r="O166" i="17" s="1"/>
  <c r="AW163" i="9"/>
  <c r="BA163" i="9"/>
  <c r="N162" i="17" s="1"/>
  <c r="AV163" i="9"/>
  <c r="AZ163" i="9"/>
  <c r="AY163" i="9"/>
  <c r="BC163" i="9"/>
  <c r="AX163" i="9"/>
  <c r="M162" i="17" s="1"/>
  <c r="BB163" i="9"/>
  <c r="O162" i="17" s="1"/>
  <c r="AW159" i="9"/>
  <c r="BA159" i="9"/>
  <c r="N158" i="17" s="1"/>
  <c r="AV159" i="9"/>
  <c r="AZ159" i="9"/>
  <c r="AY159" i="9"/>
  <c r="BC159" i="9"/>
  <c r="AX159" i="9"/>
  <c r="M158" i="17" s="1"/>
  <c r="BB159" i="9"/>
  <c r="O158" i="17" s="1"/>
  <c r="AW155" i="9"/>
  <c r="BA155" i="9"/>
  <c r="N154" i="17" s="1"/>
  <c r="AV155" i="9"/>
  <c r="AZ155" i="9"/>
  <c r="AY155" i="9"/>
  <c r="BC155" i="9"/>
  <c r="AX155" i="9"/>
  <c r="M154" i="17" s="1"/>
  <c r="BB155" i="9"/>
  <c r="O154" i="17" s="1"/>
  <c r="AW151" i="9"/>
  <c r="BA151" i="9"/>
  <c r="N150" i="17" s="1"/>
  <c r="AV151" i="9"/>
  <c r="AZ151" i="9"/>
  <c r="AY151" i="9"/>
  <c r="BC151" i="9"/>
  <c r="AX151" i="9"/>
  <c r="M150" i="17" s="1"/>
  <c r="BB151" i="9"/>
  <c r="O150" i="17" s="1"/>
  <c r="AW147" i="9"/>
  <c r="BA147" i="9"/>
  <c r="N146" i="17" s="1"/>
  <c r="AV147" i="9"/>
  <c r="AZ147" i="9"/>
  <c r="AY147" i="9"/>
  <c r="BC147" i="9"/>
  <c r="AX147" i="9"/>
  <c r="M146" i="17" s="1"/>
  <c r="BB147" i="9"/>
  <c r="O146" i="17" s="1"/>
  <c r="AW143" i="9"/>
  <c r="BA143" i="9"/>
  <c r="N142" i="17" s="1"/>
  <c r="AV143" i="9"/>
  <c r="AZ143" i="9"/>
  <c r="AY143" i="9"/>
  <c r="BC143" i="9"/>
  <c r="AX143" i="9"/>
  <c r="M142" i="17" s="1"/>
  <c r="BB143" i="9"/>
  <c r="O142" i="17" s="1"/>
  <c r="AW139" i="9"/>
  <c r="BA139" i="9"/>
  <c r="N138" i="17" s="1"/>
  <c r="AV139" i="9"/>
  <c r="AZ139" i="9"/>
  <c r="AY139" i="9"/>
  <c r="BC139" i="9"/>
  <c r="AX139" i="9"/>
  <c r="M138" i="17" s="1"/>
  <c r="BB139" i="9"/>
  <c r="O138" i="17" s="1"/>
  <c r="AW135" i="9"/>
  <c r="BA135" i="9"/>
  <c r="N134" i="17" s="1"/>
  <c r="AV135" i="9"/>
  <c r="AZ135" i="9"/>
  <c r="AY135" i="9"/>
  <c r="BC135" i="9"/>
  <c r="AX135" i="9"/>
  <c r="M134" i="17" s="1"/>
  <c r="BB135" i="9"/>
  <c r="O134" i="17" s="1"/>
  <c r="AV131" i="9"/>
  <c r="AZ131" i="9"/>
  <c r="AX131" i="9"/>
  <c r="M130" i="17" s="1"/>
  <c r="BC131" i="9"/>
  <c r="AW131" i="9"/>
  <c r="BB131" i="9"/>
  <c r="O130" i="17" s="1"/>
  <c r="BA131" i="9"/>
  <c r="N130" i="17" s="1"/>
  <c r="AY131" i="9"/>
  <c r="AY127" i="9"/>
  <c r="BC127" i="9"/>
  <c r="AV127" i="9"/>
  <c r="AZ127" i="9"/>
  <c r="AX127" i="9"/>
  <c r="M126" i="17" s="1"/>
  <c r="AW127" i="9"/>
  <c r="BB127" i="9"/>
  <c r="O126" i="17" s="1"/>
  <c r="BA127" i="9"/>
  <c r="N126" i="17" s="1"/>
  <c r="AY123" i="9"/>
  <c r="BC123" i="9"/>
  <c r="AV123" i="9"/>
  <c r="AZ123" i="9"/>
  <c r="AX123" i="9"/>
  <c r="M122" i="17" s="1"/>
  <c r="AW123" i="9"/>
  <c r="BB123" i="9"/>
  <c r="O122" i="17" s="1"/>
  <c r="BA123" i="9"/>
  <c r="N122" i="17" s="1"/>
  <c r="AY119" i="9"/>
  <c r="BC119" i="9"/>
  <c r="AV119" i="9"/>
  <c r="AZ119" i="9"/>
  <c r="AX119" i="9"/>
  <c r="M118" i="17" s="1"/>
  <c r="AW119" i="9"/>
  <c r="BB119" i="9"/>
  <c r="O118" i="17" s="1"/>
  <c r="BA119" i="9"/>
  <c r="N118" i="17" s="1"/>
  <c r="AY115" i="9"/>
  <c r="BC115" i="9"/>
  <c r="AV115" i="9"/>
  <c r="AZ115" i="9"/>
  <c r="AX115" i="9"/>
  <c r="M114" i="17" s="1"/>
  <c r="AW115" i="9"/>
  <c r="BB115" i="9"/>
  <c r="O114" i="17" s="1"/>
  <c r="BA115" i="9"/>
  <c r="N114" i="17" s="1"/>
  <c r="AY111" i="9"/>
  <c r="BC111" i="9"/>
  <c r="AV111" i="9"/>
  <c r="AZ111" i="9"/>
  <c r="AX111" i="9"/>
  <c r="M110" i="17" s="1"/>
  <c r="AW111" i="9"/>
  <c r="BB111" i="9"/>
  <c r="O110" i="17" s="1"/>
  <c r="BA111" i="9"/>
  <c r="N110" i="17" s="1"/>
  <c r="AY107" i="9"/>
  <c r="BC107" i="9"/>
  <c r="AV107" i="9"/>
  <c r="AZ107" i="9"/>
  <c r="AX107" i="9"/>
  <c r="M106" i="17" s="1"/>
  <c r="AW107" i="9"/>
  <c r="BB107" i="9"/>
  <c r="O106" i="17" s="1"/>
  <c r="BA107" i="9"/>
  <c r="N106" i="17" s="1"/>
  <c r="AY103" i="9"/>
  <c r="BC103" i="9"/>
  <c r="AV103" i="9"/>
  <c r="AZ103" i="9"/>
  <c r="AX103" i="9"/>
  <c r="M102" i="17" s="1"/>
  <c r="AW103" i="9"/>
  <c r="BB103" i="9"/>
  <c r="O102" i="17" s="1"/>
  <c r="BA103" i="9"/>
  <c r="N102" i="17" s="1"/>
  <c r="AY99" i="9"/>
  <c r="BC99" i="9"/>
  <c r="AV99" i="9"/>
  <c r="AZ99" i="9"/>
  <c r="AX99" i="9"/>
  <c r="M98" i="17" s="1"/>
  <c r="AW99" i="9"/>
  <c r="BB99" i="9"/>
  <c r="O98" i="17" s="1"/>
  <c r="BA99" i="9"/>
  <c r="N98" i="17" s="1"/>
  <c r="AY94" i="9"/>
  <c r="BC94" i="9"/>
  <c r="AV94" i="9"/>
  <c r="AZ94" i="9"/>
  <c r="AX94" i="9"/>
  <c r="M93" i="17" s="1"/>
  <c r="AW94" i="9"/>
  <c r="BB94" i="9"/>
  <c r="O93" i="17" s="1"/>
  <c r="BA94" i="9"/>
  <c r="N93" i="17" s="1"/>
  <c r="AY90" i="9"/>
  <c r="BC90" i="9"/>
  <c r="AV90" i="9"/>
  <c r="AZ90" i="9"/>
  <c r="AX90" i="9"/>
  <c r="M89" i="17" s="1"/>
  <c r="AW90" i="9"/>
  <c r="BB90" i="9"/>
  <c r="O89" i="17" s="1"/>
  <c r="BA90" i="9"/>
  <c r="N89" i="17" s="1"/>
  <c r="AY86" i="9"/>
  <c r="BC86" i="9"/>
  <c r="AV86" i="9"/>
  <c r="AZ86" i="9"/>
  <c r="AX86" i="9"/>
  <c r="M85" i="17" s="1"/>
  <c r="AW86" i="9"/>
  <c r="BB86" i="9"/>
  <c r="O85" i="17" s="1"/>
  <c r="BA86" i="9"/>
  <c r="N85" i="17" s="1"/>
  <c r="AY82" i="9"/>
  <c r="BC82" i="9"/>
  <c r="AV82" i="9"/>
  <c r="AZ82" i="9"/>
  <c r="AX82" i="9"/>
  <c r="M81" i="17" s="1"/>
  <c r="AW82" i="9"/>
  <c r="BB82" i="9"/>
  <c r="O81" i="17" s="1"/>
  <c r="BA82" i="9"/>
  <c r="N81" i="17" s="1"/>
  <c r="AY78" i="9"/>
  <c r="BC78" i="9"/>
  <c r="AV78" i="9"/>
  <c r="AZ78" i="9"/>
  <c r="AX78" i="9"/>
  <c r="M77" i="17" s="1"/>
  <c r="AW78" i="9"/>
  <c r="BB78" i="9"/>
  <c r="O77" i="17" s="1"/>
  <c r="BA78" i="9"/>
  <c r="N77" i="17" s="1"/>
  <c r="AY74" i="9"/>
  <c r="BC74" i="9"/>
  <c r="AV74" i="9"/>
  <c r="AZ74" i="9"/>
  <c r="AX74" i="9"/>
  <c r="M73" i="17" s="1"/>
  <c r="AW74" i="9"/>
  <c r="BB74" i="9"/>
  <c r="O73" i="17" s="1"/>
  <c r="BA74" i="9"/>
  <c r="N73" i="17" s="1"/>
  <c r="AY70" i="9"/>
  <c r="BC70" i="9"/>
  <c r="AV70" i="9"/>
  <c r="AZ70" i="9"/>
  <c r="AX70" i="9"/>
  <c r="M69" i="17" s="1"/>
  <c r="AW70" i="9"/>
  <c r="BB70" i="9"/>
  <c r="O69" i="17" s="1"/>
  <c r="BA70" i="9"/>
  <c r="N69" i="17" s="1"/>
  <c r="AY66" i="9"/>
  <c r="BC66" i="9"/>
  <c r="AV66" i="9"/>
  <c r="AZ66" i="9"/>
  <c r="AX66" i="9"/>
  <c r="M65" i="17" s="1"/>
  <c r="AW66" i="9"/>
  <c r="BB66" i="9"/>
  <c r="O65" i="17" s="1"/>
  <c r="BA66" i="9"/>
  <c r="N65" i="17" s="1"/>
  <c r="AY62" i="9"/>
  <c r="BC62" i="9"/>
  <c r="AX62" i="9"/>
  <c r="M61" i="17" s="1"/>
  <c r="BB62" i="9"/>
  <c r="O61" i="17" s="1"/>
  <c r="AW62" i="9"/>
  <c r="BA62" i="9"/>
  <c r="N61" i="17" s="1"/>
  <c r="AV62" i="9"/>
  <c r="AZ62" i="9"/>
  <c r="AY58" i="9"/>
  <c r="BC58" i="9"/>
  <c r="AX58" i="9"/>
  <c r="M57" i="17" s="1"/>
  <c r="BB58" i="9"/>
  <c r="O57" i="17" s="1"/>
  <c r="AW58" i="9"/>
  <c r="BA58" i="9"/>
  <c r="N57" i="17" s="1"/>
  <c r="AV58" i="9"/>
  <c r="AZ58" i="9"/>
  <c r="AY54" i="9"/>
  <c r="BC54" i="9"/>
  <c r="AX54" i="9"/>
  <c r="M53" i="17" s="1"/>
  <c r="BB54" i="9"/>
  <c r="O53" i="17" s="1"/>
  <c r="AW54" i="9"/>
  <c r="BA54" i="9"/>
  <c r="N53" i="17" s="1"/>
  <c r="AV54" i="9"/>
  <c r="AZ54" i="9"/>
  <c r="AY50" i="9"/>
  <c r="BC50" i="9"/>
  <c r="AX50" i="9"/>
  <c r="M49" i="17" s="1"/>
  <c r="BB50" i="9"/>
  <c r="O49" i="17" s="1"/>
  <c r="AW50" i="9"/>
  <c r="BA50" i="9"/>
  <c r="N49" i="17" s="1"/>
  <c r="AV50" i="9"/>
  <c r="AZ50" i="9"/>
  <c r="AY46" i="9"/>
  <c r="BC46" i="9"/>
  <c r="AX46" i="9"/>
  <c r="M45" i="17" s="1"/>
  <c r="BB46" i="9"/>
  <c r="O45" i="17" s="1"/>
  <c r="AW46" i="9"/>
  <c r="BA46" i="9"/>
  <c r="N45" i="17" s="1"/>
  <c r="AV46" i="9"/>
  <c r="AZ46" i="9"/>
  <c r="AY42" i="9"/>
  <c r="BC42" i="9"/>
  <c r="AX42" i="9"/>
  <c r="M41" i="17" s="1"/>
  <c r="BB42" i="9"/>
  <c r="O41" i="17" s="1"/>
  <c r="AW42" i="9"/>
  <c r="BA42" i="9"/>
  <c r="N41" i="17" s="1"/>
  <c r="AV42" i="9"/>
  <c r="AZ42" i="9"/>
  <c r="AY38" i="9"/>
  <c r="BC38" i="9"/>
  <c r="AX38" i="9"/>
  <c r="M37" i="17" s="1"/>
  <c r="BB38" i="9"/>
  <c r="O37" i="17" s="1"/>
  <c r="AW38" i="9"/>
  <c r="BA38" i="9"/>
  <c r="N37" i="17" s="1"/>
  <c r="AV38" i="9"/>
  <c r="AZ38" i="9"/>
  <c r="AY34" i="9"/>
  <c r="BC34" i="9"/>
  <c r="AX34" i="9"/>
  <c r="M33" i="17" s="1"/>
  <c r="BB34" i="9"/>
  <c r="O33" i="17" s="1"/>
  <c r="AW34" i="9"/>
  <c r="BA34" i="9"/>
  <c r="N33" i="17" s="1"/>
  <c r="AV34" i="9"/>
  <c r="AZ34" i="9"/>
  <c r="AY30" i="9"/>
  <c r="BC30" i="9"/>
  <c r="AX30" i="9"/>
  <c r="M29" i="17" s="1"/>
  <c r="BB30" i="9"/>
  <c r="O29" i="17" s="1"/>
  <c r="AW30" i="9"/>
  <c r="BA30" i="9"/>
  <c r="N29" i="17" s="1"/>
  <c r="AV30" i="9"/>
  <c r="AZ30" i="9"/>
  <c r="AY26" i="9"/>
  <c r="BC26" i="9"/>
  <c r="AX26" i="9"/>
  <c r="M25" i="17" s="1"/>
  <c r="BB26" i="9"/>
  <c r="O25" i="17" s="1"/>
  <c r="AW26" i="9"/>
  <c r="BA26" i="9"/>
  <c r="N25" i="17" s="1"/>
  <c r="AV26" i="9"/>
  <c r="AZ26" i="9"/>
  <c r="AY22" i="9"/>
  <c r="BC22" i="9"/>
  <c r="AX22" i="9"/>
  <c r="M21" i="17" s="1"/>
  <c r="BB22" i="9"/>
  <c r="O21" i="17" s="1"/>
  <c r="AW22" i="9"/>
  <c r="BA22" i="9"/>
  <c r="N21" i="17" s="1"/>
  <c r="AV22" i="9"/>
  <c r="AZ22" i="9"/>
  <c r="AY18" i="9"/>
  <c r="BC18" i="9"/>
  <c r="AX18" i="9"/>
  <c r="M17" i="17" s="1"/>
  <c r="BB18" i="9"/>
  <c r="O17" i="17" s="1"/>
  <c r="AW18" i="9"/>
  <c r="BA18" i="9"/>
  <c r="N17" i="17" s="1"/>
  <c r="AV18" i="9"/>
  <c r="AZ18" i="9"/>
  <c r="AY14" i="9"/>
  <c r="BC14" i="9"/>
  <c r="AX14" i="9"/>
  <c r="M13" i="17" s="1"/>
  <c r="BB14" i="9"/>
  <c r="O13" i="17" s="1"/>
  <c r="AW14" i="9"/>
  <c r="BA14" i="9"/>
  <c r="N13" i="17" s="1"/>
  <c r="AV14" i="9"/>
  <c r="AZ14" i="9"/>
  <c r="AY10" i="9"/>
  <c r="BC10" i="9"/>
  <c r="AX10" i="9"/>
  <c r="M9" i="17" s="1"/>
  <c r="BB10" i="9"/>
  <c r="O9" i="17" s="1"/>
  <c r="AW10" i="9"/>
  <c r="BA10" i="9"/>
  <c r="N9" i="17" s="1"/>
  <c r="AV10" i="9"/>
  <c r="AZ10" i="9"/>
  <c r="AY6" i="9"/>
  <c r="BC6" i="9"/>
  <c r="AX6" i="9"/>
  <c r="M5" i="17" s="1"/>
  <c r="BB6" i="9"/>
  <c r="O5" i="17" s="1"/>
  <c r="AW6" i="9"/>
  <c r="BA6" i="9"/>
  <c r="N5" i="17" s="1"/>
  <c r="AV6" i="9"/>
  <c r="AZ6" i="9"/>
  <c r="AY715" i="9"/>
  <c r="BC715" i="9"/>
  <c r="AX715" i="9"/>
  <c r="M714" i="17" s="1"/>
  <c r="BB715" i="9"/>
  <c r="O714" i="17" s="1"/>
  <c r="AW715" i="9"/>
  <c r="BA715" i="9"/>
  <c r="N714" i="17" s="1"/>
  <c r="AZ715" i="9"/>
  <c r="AV715" i="9"/>
  <c r="AY711" i="9"/>
  <c r="BC711" i="9"/>
  <c r="AX711" i="9"/>
  <c r="M710" i="17" s="1"/>
  <c r="BB711" i="9"/>
  <c r="O710" i="17" s="1"/>
  <c r="AW711" i="9"/>
  <c r="BA711" i="9"/>
  <c r="N710" i="17" s="1"/>
  <c r="AZ711" i="9"/>
  <c r="AV711" i="9"/>
  <c r="AY707" i="9"/>
  <c r="BC707" i="9"/>
  <c r="AX707" i="9"/>
  <c r="M706" i="17" s="1"/>
  <c r="BB707" i="9"/>
  <c r="O706" i="17" s="1"/>
  <c r="AW707" i="9"/>
  <c r="BA707" i="9"/>
  <c r="N706" i="17" s="1"/>
  <c r="AZ707" i="9"/>
  <c r="AV707" i="9"/>
  <c r="AV703" i="9"/>
  <c r="AZ703" i="9"/>
  <c r="AY703" i="9"/>
  <c r="BC703" i="9"/>
  <c r="AX703" i="9"/>
  <c r="M702" i="17" s="1"/>
  <c r="BB703" i="9"/>
  <c r="O702" i="17" s="1"/>
  <c r="AW703" i="9"/>
  <c r="BA703" i="9"/>
  <c r="N702" i="17" s="1"/>
  <c r="AV699" i="9"/>
  <c r="AZ699" i="9"/>
  <c r="AY699" i="9"/>
  <c r="BC699" i="9"/>
  <c r="AX699" i="9"/>
  <c r="M698" i="17" s="1"/>
  <c r="BB699" i="9"/>
  <c r="O698" i="17" s="1"/>
  <c r="AW699" i="9"/>
  <c r="BA699" i="9"/>
  <c r="N698" i="17" s="1"/>
  <c r="AV694" i="9"/>
  <c r="AZ694" i="9"/>
  <c r="AY694" i="9"/>
  <c r="BC694" i="9"/>
  <c r="AX694" i="9"/>
  <c r="M693" i="17" s="1"/>
  <c r="BB694" i="9"/>
  <c r="O693" i="17" s="1"/>
  <c r="AW694" i="9"/>
  <c r="BA694" i="9"/>
  <c r="N693" i="17" s="1"/>
  <c r="AV690" i="9"/>
  <c r="AZ690" i="9"/>
  <c r="AY690" i="9"/>
  <c r="BC690" i="9"/>
  <c r="AX690" i="9"/>
  <c r="M689" i="17" s="1"/>
  <c r="BB690" i="9"/>
  <c r="O689" i="17" s="1"/>
  <c r="AW690" i="9"/>
  <c r="BA690" i="9"/>
  <c r="N689" i="17" s="1"/>
  <c r="AV686" i="9"/>
  <c r="AZ686" i="9"/>
  <c r="AY686" i="9"/>
  <c r="BC686" i="9"/>
  <c r="AX686" i="9"/>
  <c r="M685" i="17" s="1"/>
  <c r="BB686" i="9"/>
  <c r="O685" i="17" s="1"/>
  <c r="AW686" i="9"/>
  <c r="BA686" i="9"/>
  <c r="N685" i="17" s="1"/>
  <c r="AV682" i="9"/>
  <c r="AZ682" i="9"/>
  <c r="AY682" i="9"/>
  <c r="BC682" i="9"/>
  <c r="AX682" i="9"/>
  <c r="M681" i="17" s="1"/>
  <c r="BB682" i="9"/>
  <c r="O681" i="17" s="1"/>
  <c r="AW682" i="9"/>
  <c r="BA682" i="9"/>
  <c r="N681" i="17" s="1"/>
  <c r="AV678" i="9"/>
  <c r="AZ678" i="9"/>
  <c r="AY678" i="9"/>
  <c r="BC678" i="9"/>
  <c r="AX678" i="9"/>
  <c r="M677" i="17" s="1"/>
  <c r="BB678" i="9"/>
  <c r="O677" i="17" s="1"/>
  <c r="AW678" i="9"/>
  <c r="BA678" i="9"/>
  <c r="N677" i="17" s="1"/>
  <c r="AV674" i="9"/>
  <c r="AZ674" i="9"/>
  <c r="AY674" i="9"/>
  <c r="BC674" i="9"/>
  <c r="AX674" i="9"/>
  <c r="M673" i="17" s="1"/>
  <c r="BB674" i="9"/>
  <c r="O673" i="17" s="1"/>
  <c r="AW674" i="9"/>
  <c r="BA674" i="9"/>
  <c r="N673" i="17" s="1"/>
  <c r="AV670" i="9"/>
  <c r="AZ670" i="9"/>
  <c r="AY670" i="9"/>
  <c r="BC670" i="9"/>
  <c r="AX670" i="9"/>
  <c r="M669" i="17" s="1"/>
  <c r="BB670" i="9"/>
  <c r="O669" i="17" s="1"/>
  <c r="AW670" i="9"/>
  <c r="BA670" i="9"/>
  <c r="N669" i="17" s="1"/>
  <c r="AV666" i="9"/>
  <c r="AZ666" i="9"/>
  <c r="AY666" i="9"/>
  <c r="BC666" i="9"/>
  <c r="AX666" i="9"/>
  <c r="M665" i="17" s="1"/>
  <c r="BB666" i="9"/>
  <c r="O665" i="17" s="1"/>
  <c r="AW666" i="9"/>
  <c r="BA666" i="9"/>
  <c r="N665" i="17" s="1"/>
  <c r="AV662" i="9"/>
  <c r="AZ662" i="9"/>
  <c r="AY662" i="9"/>
  <c r="BC662" i="9"/>
  <c r="AX662" i="9"/>
  <c r="M661" i="17" s="1"/>
  <c r="BB662" i="9"/>
  <c r="O661" i="17" s="1"/>
  <c r="AW662" i="9"/>
  <c r="BA662" i="9"/>
  <c r="N661" i="17" s="1"/>
  <c r="AV658" i="9"/>
  <c r="AZ658" i="9"/>
  <c r="AY658" i="9"/>
  <c r="BC658" i="9"/>
  <c r="AX658" i="9"/>
  <c r="M657" i="17" s="1"/>
  <c r="BB658" i="9"/>
  <c r="O657" i="17" s="1"/>
  <c r="AW658" i="9"/>
  <c r="BA658" i="9"/>
  <c r="N657" i="17" s="1"/>
  <c r="AV654" i="9"/>
  <c r="AZ654" i="9"/>
  <c r="AY654" i="9"/>
  <c r="BC654" i="9"/>
  <c r="AX654" i="9"/>
  <c r="M653" i="17" s="1"/>
  <c r="BB654" i="9"/>
  <c r="O653" i="17" s="1"/>
  <c r="AW654" i="9"/>
  <c r="BA654" i="9"/>
  <c r="N653" i="17" s="1"/>
  <c r="AV650" i="9"/>
  <c r="AZ650" i="9"/>
  <c r="AY650" i="9"/>
  <c r="BC650" i="9"/>
  <c r="AX650" i="9"/>
  <c r="M649" i="17" s="1"/>
  <c r="BB650" i="9"/>
  <c r="O649" i="17" s="1"/>
  <c r="AW650" i="9"/>
  <c r="BA650" i="9"/>
  <c r="N649" i="17" s="1"/>
  <c r="AV646" i="9"/>
  <c r="AZ646" i="9"/>
  <c r="AY646" i="9"/>
  <c r="BC646" i="9"/>
  <c r="AX646" i="9"/>
  <c r="M645" i="17" s="1"/>
  <c r="BB646" i="9"/>
  <c r="O645" i="17" s="1"/>
  <c r="AW646" i="9"/>
  <c r="BA646" i="9"/>
  <c r="N645" i="17" s="1"/>
  <c r="AV642" i="9"/>
  <c r="AZ642" i="9"/>
  <c r="AY642" i="9"/>
  <c r="BC642" i="9"/>
  <c r="AX642" i="9"/>
  <c r="M641" i="17" s="1"/>
  <c r="BB642" i="9"/>
  <c r="O641" i="17" s="1"/>
  <c r="AW642" i="9"/>
  <c r="BA642" i="9"/>
  <c r="N641" i="17" s="1"/>
  <c r="AV638" i="9"/>
  <c r="AZ638" i="9"/>
  <c r="AY638" i="9"/>
  <c r="BC638" i="9"/>
  <c r="AX638" i="9"/>
  <c r="M637" i="17" s="1"/>
  <c r="BB638" i="9"/>
  <c r="O637" i="17" s="1"/>
  <c r="AW638" i="9"/>
  <c r="BA638" i="9"/>
  <c r="N637" i="17" s="1"/>
  <c r="AV634" i="9"/>
  <c r="AZ634" i="9"/>
  <c r="AY634" i="9"/>
  <c r="BC634" i="9"/>
  <c r="AX634" i="9"/>
  <c r="M633" i="17" s="1"/>
  <c r="BB634" i="9"/>
  <c r="O633" i="17" s="1"/>
  <c r="AW634" i="9"/>
  <c r="BA634" i="9"/>
  <c r="N633" i="17" s="1"/>
  <c r="AV630" i="9"/>
  <c r="AZ630" i="9"/>
  <c r="AY630" i="9"/>
  <c r="BC630" i="9"/>
  <c r="AX630" i="9"/>
  <c r="M629" i="17" s="1"/>
  <c r="BB630" i="9"/>
  <c r="O629" i="17" s="1"/>
  <c r="AW630" i="9"/>
  <c r="BA630" i="9"/>
  <c r="N629" i="17" s="1"/>
  <c r="AV626" i="9"/>
  <c r="AZ626" i="9"/>
  <c r="AY626" i="9"/>
  <c r="BC626" i="9"/>
  <c r="AX626" i="9"/>
  <c r="M625" i="17" s="1"/>
  <c r="BB626" i="9"/>
  <c r="O625" i="17" s="1"/>
  <c r="AW626" i="9"/>
  <c r="BA626" i="9"/>
  <c r="N625" i="17" s="1"/>
  <c r="AV622" i="9"/>
  <c r="AZ622" i="9"/>
  <c r="AY622" i="9"/>
  <c r="BC622" i="9"/>
  <c r="AX622" i="9"/>
  <c r="M621" i="17" s="1"/>
  <c r="BB622" i="9"/>
  <c r="O621" i="17" s="1"/>
  <c r="AW622" i="9"/>
  <c r="BA622" i="9"/>
  <c r="N621" i="17" s="1"/>
  <c r="AV618" i="9"/>
  <c r="AZ618" i="9"/>
  <c r="AY618" i="9"/>
  <c r="BC618" i="9"/>
  <c r="AX618" i="9"/>
  <c r="M617" i="17" s="1"/>
  <c r="BB618" i="9"/>
  <c r="O617" i="17" s="1"/>
  <c r="AW618" i="9"/>
  <c r="BA618" i="9"/>
  <c r="N617" i="17" s="1"/>
  <c r="AV614" i="9"/>
  <c r="AZ614" i="9"/>
  <c r="AY614" i="9"/>
  <c r="BC614" i="9"/>
  <c r="AX614" i="9"/>
  <c r="M613" i="17" s="1"/>
  <c r="BB614" i="9"/>
  <c r="O613" i="17" s="1"/>
  <c r="AW614" i="9"/>
  <c r="BA614" i="9"/>
  <c r="N613" i="17" s="1"/>
  <c r="AV610" i="9"/>
  <c r="AZ610" i="9"/>
  <c r="AY610" i="9"/>
  <c r="BC610" i="9"/>
  <c r="AX610" i="9"/>
  <c r="M609" i="17" s="1"/>
  <c r="BB610" i="9"/>
  <c r="O609" i="17" s="1"/>
  <c r="AW610" i="9"/>
  <c r="BA610" i="9"/>
  <c r="N609" i="17" s="1"/>
  <c r="AV606" i="9"/>
  <c r="AZ606" i="9"/>
  <c r="AY606" i="9"/>
  <c r="BC606" i="9"/>
  <c r="AX606" i="9"/>
  <c r="M605" i="17" s="1"/>
  <c r="BB606" i="9"/>
  <c r="O605" i="17" s="1"/>
  <c r="AW606" i="9"/>
  <c r="BA606" i="9"/>
  <c r="N605" i="17" s="1"/>
  <c r="AV602" i="9"/>
  <c r="AZ602" i="9"/>
  <c r="AY602" i="9"/>
  <c r="BC602" i="9"/>
  <c r="AX602" i="9"/>
  <c r="M601" i="17" s="1"/>
  <c r="BB602" i="9"/>
  <c r="O601" i="17" s="1"/>
  <c r="AW602" i="9"/>
  <c r="BA602" i="9"/>
  <c r="N601" i="17" s="1"/>
  <c r="AV597" i="9"/>
  <c r="AZ597" i="9"/>
  <c r="AY597" i="9"/>
  <c r="BC597" i="9"/>
  <c r="AX597" i="9"/>
  <c r="M596" i="17" s="1"/>
  <c r="BB597" i="9"/>
  <c r="O596" i="17" s="1"/>
  <c r="AW597" i="9"/>
  <c r="BA597" i="9"/>
  <c r="N596" i="17" s="1"/>
  <c r="AV593" i="9"/>
  <c r="AZ593" i="9"/>
  <c r="AY593" i="9"/>
  <c r="BC593" i="9"/>
  <c r="AX593" i="9"/>
  <c r="M592" i="17" s="1"/>
  <c r="BB593" i="9"/>
  <c r="O592" i="17" s="1"/>
  <c r="AW593" i="9"/>
  <c r="BA593" i="9"/>
  <c r="N592" i="17" s="1"/>
  <c r="AV589" i="9"/>
  <c r="AZ589" i="9"/>
  <c r="AY589" i="9"/>
  <c r="BC589" i="9"/>
  <c r="AX589" i="9"/>
  <c r="M588" i="17" s="1"/>
  <c r="BB589" i="9"/>
  <c r="O588" i="17" s="1"/>
  <c r="AW589" i="9"/>
  <c r="BA589" i="9"/>
  <c r="N588" i="17" s="1"/>
  <c r="AV585" i="9"/>
  <c r="AZ585" i="9"/>
  <c r="AY585" i="9"/>
  <c r="BC585" i="9"/>
  <c r="AX585" i="9"/>
  <c r="M584" i="17" s="1"/>
  <c r="BB585" i="9"/>
  <c r="O584" i="17" s="1"/>
  <c r="AW585" i="9"/>
  <c r="BA585" i="9"/>
  <c r="N584" i="17" s="1"/>
  <c r="AV581" i="9"/>
  <c r="AZ581" i="9"/>
  <c r="AY581" i="9"/>
  <c r="BC581" i="9"/>
  <c r="AX581" i="9"/>
  <c r="M580" i="17" s="1"/>
  <c r="BB581" i="9"/>
  <c r="O580" i="17" s="1"/>
  <c r="AW581" i="9"/>
  <c r="BA581" i="9"/>
  <c r="N580" i="17" s="1"/>
  <c r="AV577" i="9"/>
  <c r="AZ577" i="9"/>
  <c r="AY577" i="9"/>
  <c r="BC577" i="9"/>
  <c r="AX577" i="9"/>
  <c r="M576" i="17" s="1"/>
  <c r="BB577" i="9"/>
  <c r="O576" i="17" s="1"/>
  <c r="AW577" i="9"/>
  <c r="BA577" i="9"/>
  <c r="N576" i="17" s="1"/>
  <c r="AV573" i="9"/>
  <c r="AZ573" i="9"/>
  <c r="AY573" i="9"/>
  <c r="BC573" i="9"/>
  <c r="AX573" i="9"/>
  <c r="M572" i="17" s="1"/>
  <c r="BB573" i="9"/>
  <c r="O572" i="17" s="1"/>
  <c r="AW573" i="9"/>
  <c r="BA573" i="9"/>
  <c r="N572" i="17" s="1"/>
  <c r="AV569" i="9"/>
  <c r="AZ569" i="9"/>
  <c r="AY569" i="9"/>
  <c r="BC569" i="9"/>
  <c r="AX569" i="9"/>
  <c r="M568" i="17" s="1"/>
  <c r="BB569" i="9"/>
  <c r="O568" i="17" s="1"/>
  <c r="AW569" i="9"/>
  <c r="BA569" i="9"/>
  <c r="N568" i="17" s="1"/>
  <c r="AV565" i="9"/>
  <c r="AZ565" i="9"/>
  <c r="AY565" i="9"/>
  <c r="BC565" i="9"/>
  <c r="AX565" i="9"/>
  <c r="M564" i="17" s="1"/>
  <c r="BB565" i="9"/>
  <c r="O564" i="17" s="1"/>
  <c r="AW565" i="9"/>
  <c r="BA565" i="9"/>
  <c r="N564" i="17" s="1"/>
  <c r="AV561" i="9"/>
  <c r="AZ561" i="9"/>
  <c r="AY561" i="9"/>
  <c r="BC561" i="9"/>
  <c r="AX561" i="9"/>
  <c r="M560" i="17" s="1"/>
  <c r="BB561" i="9"/>
  <c r="O560" i="17" s="1"/>
  <c r="AW561" i="9"/>
  <c r="BA561" i="9"/>
  <c r="N560" i="17" s="1"/>
  <c r="AV557" i="9"/>
  <c r="AZ557" i="9"/>
  <c r="AY557" i="9"/>
  <c r="BC557" i="9"/>
  <c r="AX557" i="9"/>
  <c r="M556" i="17" s="1"/>
  <c r="BB557" i="9"/>
  <c r="O556" i="17" s="1"/>
  <c r="AW557" i="9"/>
  <c r="BA557" i="9"/>
  <c r="N556" i="17" s="1"/>
  <c r="AV553" i="9"/>
  <c r="AZ553" i="9"/>
  <c r="AY553" i="9"/>
  <c r="BC553" i="9"/>
  <c r="AX553" i="9"/>
  <c r="M552" i="17" s="1"/>
  <c r="BB553" i="9"/>
  <c r="O552" i="17" s="1"/>
  <c r="AW553" i="9"/>
  <c r="BA553" i="9"/>
  <c r="N552" i="17" s="1"/>
  <c r="AV549" i="9"/>
  <c r="AZ549" i="9"/>
  <c r="AY549" i="9"/>
  <c r="BC549" i="9"/>
  <c r="AX549" i="9"/>
  <c r="M548" i="17" s="1"/>
  <c r="BB549" i="9"/>
  <c r="O548" i="17" s="1"/>
  <c r="AW549" i="9"/>
  <c r="BA549" i="9"/>
  <c r="N548" i="17" s="1"/>
  <c r="AV545" i="9"/>
  <c r="AZ545" i="9"/>
  <c r="AY545" i="9"/>
  <c r="BC545" i="9"/>
  <c r="AX545" i="9"/>
  <c r="M544" i="17" s="1"/>
  <c r="BB545" i="9"/>
  <c r="O544" i="17" s="1"/>
  <c r="AW545" i="9"/>
  <c r="BA545" i="9"/>
  <c r="N544" i="17" s="1"/>
  <c r="AV541" i="9"/>
  <c r="AZ541" i="9"/>
  <c r="AY541" i="9"/>
  <c r="BC541" i="9"/>
  <c r="AX541" i="9"/>
  <c r="M540" i="17" s="1"/>
  <c r="BB541" i="9"/>
  <c r="O540" i="17" s="1"/>
  <c r="AW541" i="9"/>
  <c r="BA541" i="9"/>
  <c r="N540" i="17" s="1"/>
  <c r="AV537" i="9"/>
  <c r="AZ537" i="9"/>
  <c r="AY537" i="9"/>
  <c r="BC537" i="9"/>
  <c r="AX537" i="9"/>
  <c r="M536" i="17" s="1"/>
  <c r="BB537" i="9"/>
  <c r="O536" i="17" s="1"/>
  <c r="AW537" i="9"/>
  <c r="BA537" i="9"/>
  <c r="N536" i="17" s="1"/>
  <c r="AV533" i="9"/>
  <c r="AZ533" i="9"/>
  <c r="AY533" i="9"/>
  <c r="BC533" i="9"/>
  <c r="AX533" i="9"/>
  <c r="M532" i="17" s="1"/>
  <c r="BB533" i="9"/>
  <c r="O532" i="17" s="1"/>
  <c r="AW533" i="9"/>
  <c r="BA533" i="9"/>
  <c r="N532" i="17" s="1"/>
  <c r="AV529" i="9"/>
  <c r="AZ529" i="9"/>
  <c r="AY529" i="9"/>
  <c r="BC529" i="9"/>
  <c r="AX529" i="9"/>
  <c r="M528" i="17" s="1"/>
  <c r="BB529" i="9"/>
  <c r="O528" i="17" s="1"/>
  <c r="AW529" i="9"/>
  <c r="BA529" i="9"/>
  <c r="N528" i="17" s="1"/>
  <c r="AV525" i="9"/>
  <c r="AZ525" i="9"/>
  <c r="AY525" i="9"/>
  <c r="BC525" i="9"/>
  <c r="AX525" i="9"/>
  <c r="M524" i="17" s="1"/>
  <c r="BB525" i="9"/>
  <c r="O524" i="17" s="1"/>
  <c r="AW525" i="9"/>
  <c r="BA525" i="9"/>
  <c r="N524" i="17" s="1"/>
  <c r="AV521" i="9"/>
  <c r="AZ521" i="9"/>
  <c r="AY521" i="9"/>
  <c r="BC521" i="9"/>
  <c r="AX521" i="9"/>
  <c r="M520" i="17" s="1"/>
  <c r="BB521" i="9"/>
  <c r="O520" i="17" s="1"/>
  <c r="AW521" i="9"/>
  <c r="BA521" i="9"/>
  <c r="N520" i="17" s="1"/>
  <c r="AV517" i="9"/>
  <c r="AZ517" i="9"/>
  <c r="AY517" i="9"/>
  <c r="BC517" i="9"/>
  <c r="AX517" i="9"/>
  <c r="M516" i="17" s="1"/>
  <c r="BB517" i="9"/>
  <c r="O516" i="17" s="1"/>
  <c r="AW517" i="9"/>
  <c r="BA517" i="9"/>
  <c r="N516" i="17" s="1"/>
  <c r="AV513" i="9"/>
  <c r="AZ513" i="9"/>
  <c r="AY513" i="9"/>
  <c r="BC513" i="9"/>
  <c r="AX513" i="9"/>
  <c r="M512" i="17" s="1"/>
  <c r="BB513" i="9"/>
  <c r="O512" i="17" s="1"/>
  <c r="AW513" i="9"/>
  <c r="BA513" i="9"/>
  <c r="N512" i="17" s="1"/>
  <c r="AV509" i="9"/>
  <c r="AZ509" i="9"/>
  <c r="AY509" i="9"/>
  <c r="BC509" i="9"/>
  <c r="AX509" i="9"/>
  <c r="M508" i="17" s="1"/>
  <c r="BB509" i="9"/>
  <c r="O508" i="17" s="1"/>
  <c r="AW509" i="9"/>
  <c r="BA509" i="9"/>
  <c r="N508" i="17" s="1"/>
  <c r="AV505" i="9"/>
  <c r="AZ505" i="9"/>
  <c r="AY505" i="9"/>
  <c r="BC505" i="9"/>
  <c r="AX505" i="9"/>
  <c r="M504" i="17" s="1"/>
  <c r="BB505" i="9"/>
  <c r="O504" i="17" s="1"/>
  <c r="AW505" i="9"/>
  <c r="BA505" i="9"/>
  <c r="N504" i="17" s="1"/>
  <c r="AX501" i="9"/>
  <c r="M500" i="17" s="1"/>
  <c r="AZ501" i="9"/>
  <c r="AY501" i="9"/>
  <c r="BC501" i="9"/>
  <c r="AW501" i="9"/>
  <c r="BB501" i="9"/>
  <c r="O500" i="17" s="1"/>
  <c r="AV501" i="9"/>
  <c r="BA501" i="9"/>
  <c r="N500" i="17" s="1"/>
  <c r="AY496" i="9"/>
  <c r="BC496" i="9"/>
  <c r="AX496" i="9"/>
  <c r="M495" i="17" s="1"/>
  <c r="BB496" i="9"/>
  <c r="O495" i="17" s="1"/>
  <c r="AV496" i="9"/>
  <c r="AZ496" i="9"/>
  <c r="BA496" i="9"/>
  <c r="N495" i="17" s="1"/>
  <c r="AW496" i="9"/>
  <c r="AY492" i="9"/>
  <c r="BC492" i="9"/>
  <c r="AX492" i="9"/>
  <c r="M491" i="17" s="1"/>
  <c r="BB492" i="9"/>
  <c r="O491" i="17" s="1"/>
  <c r="AV492" i="9"/>
  <c r="AZ492" i="9"/>
  <c r="BA492" i="9"/>
  <c r="N491" i="17" s="1"/>
  <c r="AW492" i="9"/>
  <c r="AY488" i="9"/>
  <c r="BC488" i="9"/>
  <c r="AX488" i="9"/>
  <c r="M487" i="17" s="1"/>
  <c r="BB488" i="9"/>
  <c r="O487" i="17" s="1"/>
  <c r="AV488" i="9"/>
  <c r="AZ488" i="9"/>
  <c r="BA488" i="9"/>
  <c r="N487" i="17" s="1"/>
  <c r="AW488" i="9"/>
  <c r="AY484" i="9"/>
  <c r="BC484" i="9"/>
  <c r="AX484" i="9"/>
  <c r="M483" i="17" s="1"/>
  <c r="BB484" i="9"/>
  <c r="O483" i="17" s="1"/>
  <c r="AV484" i="9"/>
  <c r="AZ484" i="9"/>
  <c r="BA484" i="9"/>
  <c r="N483" i="17" s="1"/>
  <c r="AW484" i="9"/>
  <c r="AY480" i="9"/>
  <c r="BC480" i="9"/>
  <c r="AX480" i="9"/>
  <c r="M479" i="17" s="1"/>
  <c r="BB480" i="9"/>
  <c r="O479" i="17" s="1"/>
  <c r="AV480" i="9"/>
  <c r="AZ480" i="9"/>
  <c r="BA480" i="9"/>
  <c r="N479" i="17" s="1"/>
  <c r="AW480" i="9"/>
  <c r="AY476" i="9"/>
  <c r="BC476" i="9"/>
  <c r="AX476" i="9"/>
  <c r="M475" i="17" s="1"/>
  <c r="BB476" i="9"/>
  <c r="O475" i="17" s="1"/>
  <c r="AV476" i="9"/>
  <c r="AZ476" i="9"/>
  <c r="BA476" i="9"/>
  <c r="N475" i="17" s="1"/>
  <c r="AW476" i="9"/>
  <c r="AY472" i="9"/>
  <c r="BC472" i="9"/>
  <c r="AX472" i="9"/>
  <c r="M471" i="17" s="1"/>
  <c r="BB472" i="9"/>
  <c r="O471" i="17" s="1"/>
  <c r="AV472" i="9"/>
  <c r="AZ472" i="9"/>
  <c r="BA472" i="9"/>
  <c r="N471" i="17" s="1"/>
  <c r="AW472" i="9"/>
  <c r="AY468" i="9"/>
  <c r="BC468" i="9"/>
  <c r="AX468" i="9"/>
  <c r="M467" i="17" s="1"/>
  <c r="BB468" i="9"/>
  <c r="O467" i="17" s="1"/>
  <c r="AV468" i="9"/>
  <c r="AZ468" i="9"/>
  <c r="BA468" i="9"/>
  <c r="N467" i="17" s="1"/>
  <c r="AW468" i="9"/>
  <c r="AY464" i="9"/>
  <c r="BC464" i="9"/>
  <c r="AX464" i="9"/>
  <c r="M463" i="17" s="1"/>
  <c r="BB464" i="9"/>
  <c r="O463" i="17" s="1"/>
  <c r="AW464" i="9"/>
  <c r="BA464" i="9"/>
  <c r="N463" i="17" s="1"/>
  <c r="AV464" i="9"/>
  <c r="AZ464" i="9"/>
  <c r="AY460" i="9"/>
  <c r="BC460" i="9"/>
  <c r="AX460" i="9"/>
  <c r="M459" i="17" s="1"/>
  <c r="BB460" i="9"/>
  <c r="O459" i="17" s="1"/>
  <c r="AW460" i="9"/>
  <c r="BA460" i="9"/>
  <c r="N459" i="17" s="1"/>
  <c r="AV460" i="9"/>
  <c r="AZ460" i="9"/>
  <c r="AY456" i="9"/>
  <c r="BC456" i="9"/>
  <c r="AX456" i="9"/>
  <c r="M455" i="17" s="1"/>
  <c r="BB456" i="9"/>
  <c r="O455" i="17" s="1"/>
  <c r="AW456" i="9"/>
  <c r="BA456" i="9"/>
  <c r="N455" i="17" s="1"/>
  <c r="AV456" i="9"/>
  <c r="AZ456" i="9"/>
  <c r="AY452" i="9"/>
  <c r="BC452" i="9"/>
  <c r="AX452" i="9"/>
  <c r="M451" i="17" s="1"/>
  <c r="BB452" i="9"/>
  <c r="O451" i="17" s="1"/>
  <c r="AW452" i="9"/>
  <c r="BA452" i="9"/>
  <c r="N451" i="17" s="1"/>
  <c r="AV452" i="9"/>
  <c r="AZ452" i="9"/>
  <c r="AY448" i="9"/>
  <c r="BC448" i="9"/>
  <c r="AX448" i="9"/>
  <c r="M447" i="17" s="1"/>
  <c r="BB448" i="9"/>
  <c r="O447" i="17" s="1"/>
  <c r="AW448" i="9"/>
  <c r="BA448" i="9"/>
  <c r="N447" i="17" s="1"/>
  <c r="AV448" i="9"/>
  <c r="AZ448" i="9"/>
  <c r="AY444" i="9"/>
  <c r="BC444" i="9"/>
  <c r="AX444" i="9"/>
  <c r="M443" i="17" s="1"/>
  <c r="BB444" i="9"/>
  <c r="O443" i="17" s="1"/>
  <c r="AW444" i="9"/>
  <c r="BA444" i="9"/>
  <c r="N443" i="17" s="1"/>
  <c r="AV444" i="9"/>
  <c r="AZ444" i="9"/>
  <c r="AY440" i="9"/>
  <c r="BC440" i="9"/>
  <c r="AX440" i="9"/>
  <c r="M439" i="17" s="1"/>
  <c r="BB440" i="9"/>
  <c r="O439" i="17" s="1"/>
  <c r="AW440" i="9"/>
  <c r="BA440" i="9"/>
  <c r="N439" i="17" s="1"/>
  <c r="AV440" i="9"/>
  <c r="AZ440" i="9"/>
  <c r="AY436" i="9"/>
  <c r="BC436" i="9"/>
  <c r="AX436" i="9"/>
  <c r="M435" i="17" s="1"/>
  <c r="BB436" i="9"/>
  <c r="O435" i="17" s="1"/>
  <c r="AW436" i="9"/>
  <c r="BA436" i="9"/>
  <c r="N435" i="17" s="1"/>
  <c r="AV436" i="9"/>
  <c r="AZ436" i="9"/>
  <c r="AY432" i="9"/>
  <c r="BC432" i="9"/>
  <c r="AX432" i="9"/>
  <c r="M431" i="17" s="1"/>
  <c r="BB432" i="9"/>
  <c r="O431" i="17" s="1"/>
  <c r="AW432" i="9"/>
  <c r="BA432" i="9"/>
  <c r="N431" i="17" s="1"/>
  <c r="AV432" i="9"/>
  <c r="AZ432" i="9"/>
  <c r="AY428" i="9"/>
  <c r="BC428" i="9"/>
  <c r="AX428" i="9"/>
  <c r="M427" i="17" s="1"/>
  <c r="BB428" i="9"/>
  <c r="O427" i="17" s="1"/>
  <c r="AW428" i="9"/>
  <c r="BA428" i="9"/>
  <c r="N427" i="17" s="1"/>
  <c r="AV428" i="9"/>
  <c r="AZ428" i="9"/>
  <c r="AY424" i="9"/>
  <c r="BC424" i="9"/>
  <c r="AX424" i="9"/>
  <c r="M423" i="17" s="1"/>
  <c r="BB424" i="9"/>
  <c r="O423" i="17" s="1"/>
  <c r="AW424" i="9"/>
  <c r="BA424" i="9"/>
  <c r="N423" i="17" s="1"/>
  <c r="AV424" i="9"/>
  <c r="AZ424" i="9"/>
  <c r="AY420" i="9"/>
  <c r="BC420" i="9"/>
  <c r="AX420" i="9"/>
  <c r="M419" i="17" s="1"/>
  <c r="BB420" i="9"/>
  <c r="O419" i="17" s="1"/>
  <c r="AW420" i="9"/>
  <c r="BA420" i="9"/>
  <c r="N419" i="17" s="1"/>
  <c r="AV420" i="9"/>
  <c r="AZ420" i="9"/>
  <c r="AY416" i="9"/>
  <c r="BC416" i="9"/>
  <c r="AX416" i="9"/>
  <c r="M415" i="17" s="1"/>
  <c r="BB416" i="9"/>
  <c r="O415" i="17" s="1"/>
  <c r="AW416" i="9"/>
  <c r="BA416" i="9"/>
  <c r="N415" i="17" s="1"/>
  <c r="AV416" i="9"/>
  <c r="AZ416" i="9"/>
  <c r="AY412" i="9"/>
  <c r="BC412" i="9"/>
  <c r="AX412" i="9"/>
  <c r="M411" i="17" s="1"/>
  <c r="BB412" i="9"/>
  <c r="O411" i="17" s="1"/>
  <c r="AW412" i="9"/>
  <c r="BA412" i="9"/>
  <c r="N411" i="17" s="1"/>
  <c r="AV412" i="9"/>
  <c r="AZ412" i="9"/>
  <c r="AY408" i="9"/>
  <c r="BC408" i="9"/>
  <c r="AX408" i="9"/>
  <c r="M407" i="17" s="1"/>
  <c r="BB408" i="9"/>
  <c r="O407" i="17" s="1"/>
  <c r="AW408" i="9"/>
  <c r="BA408" i="9"/>
  <c r="N407" i="17" s="1"/>
  <c r="AV408" i="9"/>
  <c r="AZ408" i="9"/>
  <c r="AY404" i="9"/>
  <c r="BC404" i="9"/>
  <c r="AX404" i="9"/>
  <c r="M403" i="17" s="1"/>
  <c r="BB404" i="9"/>
  <c r="O403" i="17" s="1"/>
  <c r="AW404" i="9"/>
  <c r="BA404" i="9"/>
  <c r="N403" i="17" s="1"/>
  <c r="AV404" i="9"/>
  <c r="AZ404" i="9"/>
  <c r="AY400" i="9"/>
  <c r="BC400" i="9"/>
  <c r="AX400" i="9"/>
  <c r="M399" i="17" s="1"/>
  <c r="BB400" i="9"/>
  <c r="O399" i="17" s="1"/>
  <c r="AW400" i="9"/>
  <c r="BA400" i="9"/>
  <c r="N399" i="17" s="1"/>
  <c r="AV400" i="9"/>
  <c r="AZ400" i="9"/>
  <c r="AY395" i="9"/>
  <c r="BC395" i="9"/>
  <c r="AX395" i="9"/>
  <c r="M394" i="17" s="1"/>
  <c r="BB395" i="9"/>
  <c r="O394" i="17" s="1"/>
  <c r="AW395" i="9"/>
  <c r="BA395" i="9"/>
  <c r="N394" i="17" s="1"/>
  <c r="AV395" i="9"/>
  <c r="AZ395" i="9"/>
  <c r="AY391" i="9"/>
  <c r="BC391" i="9"/>
  <c r="AX391" i="9"/>
  <c r="M390" i="17" s="1"/>
  <c r="BB391" i="9"/>
  <c r="O390" i="17" s="1"/>
  <c r="AW391" i="9"/>
  <c r="BA391" i="9"/>
  <c r="N390" i="17" s="1"/>
  <c r="AV391" i="9"/>
  <c r="AZ391" i="9"/>
  <c r="AY387" i="9"/>
  <c r="BC387" i="9"/>
  <c r="AX387" i="9"/>
  <c r="M386" i="17" s="1"/>
  <c r="BB387" i="9"/>
  <c r="O386" i="17" s="1"/>
  <c r="AW387" i="9"/>
  <c r="BA387" i="9"/>
  <c r="N386" i="17" s="1"/>
  <c r="AV387" i="9"/>
  <c r="AZ387" i="9"/>
  <c r="AY383" i="9"/>
  <c r="BC383" i="9"/>
  <c r="AX383" i="9"/>
  <c r="M382" i="17" s="1"/>
  <c r="BB383" i="9"/>
  <c r="O382" i="17" s="1"/>
  <c r="AW383" i="9"/>
  <c r="BA383" i="9"/>
  <c r="N382" i="17" s="1"/>
  <c r="AV383" i="9"/>
  <c r="AZ383" i="9"/>
  <c r="AY379" i="9"/>
  <c r="BC379" i="9"/>
  <c r="AX379" i="9"/>
  <c r="M378" i="17" s="1"/>
  <c r="BB379" i="9"/>
  <c r="O378" i="17" s="1"/>
  <c r="AW379" i="9"/>
  <c r="BA379" i="9"/>
  <c r="N378" i="17" s="1"/>
  <c r="AV379" i="9"/>
  <c r="AZ379" i="9"/>
  <c r="AY375" i="9"/>
  <c r="BC375" i="9"/>
  <c r="AX375" i="9"/>
  <c r="M374" i="17" s="1"/>
  <c r="BB375" i="9"/>
  <c r="O374" i="17" s="1"/>
  <c r="AW375" i="9"/>
  <c r="BA375" i="9"/>
  <c r="N374" i="17" s="1"/>
  <c r="AV375" i="9"/>
  <c r="AZ375" i="9"/>
  <c r="AY371" i="9"/>
  <c r="BC371" i="9"/>
  <c r="AX371" i="9"/>
  <c r="M370" i="17" s="1"/>
  <c r="BB371" i="9"/>
  <c r="O370" i="17" s="1"/>
  <c r="AW371" i="9"/>
  <c r="BA371" i="9"/>
  <c r="N370" i="17" s="1"/>
  <c r="AV371" i="9"/>
  <c r="AZ371" i="9"/>
  <c r="AY367" i="9"/>
  <c r="BC367" i="9"/>
  <c r="AX367" i="9"/>
  <c r="M366" i="17" s="1"/>
  <c r="BB367" i="9"/>
  <c r="O366" i="17" s="1"/>
  <c r="AW367" i="9"/>
  <c r="BA367" i="9"/>
  <c r="N366" i="17" s="1"/>
  <c r="AV367" i="9"/>
  <c r="AZ367" i="9"/>
  <c r="AY363" i="9"/>
  <c r="BC363" i="9"/>
  <c r="AX363" i="9"/>
  <c r="M362" i="17" s="1"/>
  <c r="BB363" i="9"/>
  <c r="O362" i="17" s="1"/>
  <c r="AW363" i="9"/>
  <c r="BA363" i="9"/>
  <c r="N362" i="17" s="1"/>
  <c r="AV363" i="9"/>
  <c r="AZ363" i="9"/>
  <c r="AY359" i="9"/>
  <c r="BC359" i="9"/>
  <c r="AX359" i="9"/>
  <c r="M358" i="17" s="1"/>
  <c r="BB359" i="9"/>
  <c r="O358" i="17" s="1"/>
  <c r="AW359" i="9"/>
  <c r="BA359" i="9"/>
  <c r="N358" i="17" s="1"/>
  <c r="AV359" i="9"/>
  <c r="AZ359" i="9"/>
  <c r="AY355" i="9"/>
  <c r="BC355" i="9"/>
  <c r="AX355" i="9"/>
  <c r="M354" i="17" s="1"/>
  <c r="BB355" i="9"/>
  <c r="O354" i="17" s="1"/>
  <c r="AW355" i="9"/>
  <c r="BA355" i="9"/>
  <c r="N354" i="17" s="1"/>
  <c r="AV355" i="9"/>
  <c r="AZ355" i="9"/>
  <c r="AY351" i="9"/>
  <c r="BC351" i="9"/>
  <c r="AX351" i="9"/>
  <c r="M350" i="17" s="1"/>
  <c r="BB351" i="9"/>
  <c r="O350" i="17" s="1"/>
  <c r="AW351" i="9"/>
  <c r="BA351" i="9"/>
  <c r="N350" i="17" s="1"/>
  <c r="AV351" i="9"/>
  <c r="AZ351" i="9"/>
  <c r="AY347" i="9"/>
  <c r="BC347" i="9"/>
  <c r="AX347" i="9"/>
  <c r="M346" i="17" s="1"/>
  <c r="BB347" i="9"/>
  <c r="O346" i="17" s="1"/>
  <c r="AW347" i="9"/>
  <c r="BA347" i="9"/>
  <c r="N346" i="17" s="1"/>
  <c r="AV347" i="9"/>
  <c r="AZ347" i="9"/>
  <c r="AX343" i="9"/>
  <c r="M342" i="17" s="1"/>
  <c r="BB343" i="9"/>
  <c r="O342" i="17" s="1"/>
  <c r="AW343" i="9"/>
  <c r="BA343" i="9"/>
  <c r="N342" i="17" s="1"/>
  <c r="AY343" i="9"/>
  <c r="BC343" i="9"/>
  <c r="AZ343" i="9"/>
  <c r="AV343" i="9"/>
  <c r="AX339" i="9"/>
  <c r="M338" i="17" s="1"/>
  <c r="BB339" i="9"/>
  <c r="O338" i="17" s="1"/>
  <c r="AW339" i="9"/>
  <c r="BA339" i="9"/>
  <c r="N338" i="17" s="1"/>
  <c r="AY339" i="9"/>
  <c r="BC339" i="9"/>
  <c r="AZ339" i="9"/>
  <c r="AV339" i="9"/>
  <c r="AX335" i="9"/>
  <c r="M334" i="17" s="1"/>
  <c r="BB335" i="9"/>
  <c r="O334" i="17" s="1"/>
  <c r="AW335" i="9"/>
  <c r="BA335" i="9"/>
  <c r="N334" i="17" s="1"/>
  <c r="AY335" i="9"/>
  <c r="BC335" i="9"/>
  <c r="AZ335" i="9"/>
  <c r="AV335" i="9"/>
  <c r="AX331" i="9"/>
  <c r="M330" i="17" s="1"/>
  <c r="BB331" i="9"/>
  <c r="O330" i="17" s="1"/>
  <c r="AW331" i="9"/>
  <c r="BA331" i="9"/>
  <c r="N330" i="17" s="1"/>
  <c r="AY331" i="9"/>
  <c r="BC331" i="9"/>
  <c r="AZ331" i="9"/>
  <c r="AV331" i="9"/>
  <c r="AX327" i="9"/>
  <c r="M326" i="17" s="1"/>
  <c r="BB327" i="9"/>
  <c r="O326" i="17" s="1"/>
  <c r="AW327" i="9"/>
  <c r="BA327" i="9"/>
  <c r="N326" i="17" s="1"/>
  <c r="AY327" i="9"/>
  <c r="BC327" i="9"/>
  <c r="AZ327" i="9"/>
  <c r="AV327" i="9"/>
  <c r="AX323" i="9"/>
  <c r="M322" i="17" s="1"/>
  <c r="BB323" i="9"/>
  <c r="O322" i="17" s="1"/>
  <c r="AW323" i="9"/>
  <c r="BA323" i="9"/>
  <c r="N322" i="17" s="1"/>
  <c r="AY323" i="9"/>
  <c r="BC323" i="9"/>
  <c r="AZ323" i="9"/>
  <c r="AV323" i="9"/>
  <c r="AX319" i="9"/>
  <c r="M318" i="17" s="1"/>
  <c r="BB319" i="9"/>
  <c r="O318" i="17" s="1"/>
  <c r="AW319" i="9"/>
  <c r="BA319" i="9"/>
  <c r="N318" i="17" s="1"/>
  <c r="AY319" i="9"/>
  <c r="BC319" i="9"/>
  <c r="AZ319" i="9"/>
  <c r="AV319" i="9"/>
  <c r="AX315" i="9"/>
  <c r="M314" i="17" s="1"/>
  <c r="BB315" i="9"/>
  <c r="O314" i="17" s="1"/>
  <c r="AW315" i="9"/>
  <c r="BA315" i="9"/>
  <c r="N314" i="17" s="1"/>
  <c r="AY315" i="9"/>
  <c r="BC315" i="9"/>
  <c r="AZ315" i="9"/>
  <c r="AV315" i="9"/>
  <c r="AX311" i="9"/>
  <c r="M310" i="17" s="1"/>
  <c r="BB311" i="9"/>
  <c r="O310" i="17" s="1"/>
  <c r="AW311" i="9"/>
  <c r="BA311" i="9"/>
  <c r="N310" i="17" s="1"/>
  <c r="AV311" i="9"/>
  <c r="AZ311" i="9"/>
  <c r="AY311" i="9"/>
  <c r="BC311" i="9"/>
  <c r="AX307" i="9"/>
  <c r="M306" i="17" s="1"/>
  <c r="BB307" i="9"/>
  <c r="O306" i="17" s="1"/>
  <c r="AW307" i="9"/>
  <c r="BA307" i="9"/>
  <c r="N306" i="17" s="1"/>
  <c r="AV307" i="9"/>
  <c r="AZ307" i="9"/>
  <c r="AY307" i="9"/>
  <c r="BC307" i="9"/>
  <c r="AX303" i="9"/>
  <c r="M302" i="17" s="1"/>
  <c r="BB303" i="9"/>
  <c r="O302" i="17" s="1"/>
  <c r="AW303" i="9"/>
  <c r="BA303" i="9"/>
  <c r="N302" i="17" s="1"/>
  <c r="AV303" i="9"/>
  <c r="AZ303" i="9"/>
  <c r="AY303" i="9"/>
  <c r="BC303" i="9"/>
  <c r="AX299" i="9"/>
  <c r="M298" i="17" s="1"/>
  <c r="BB299" i="9"/>
  <c r="O298" i="17" s="1"/>
  <c r="AW299" i="9"/>
  <c r="BA299" i="9"/>
  <c r="N298" i="17" s="1"/>
  <c r="AV299" i="9"/>
  <c r="AZ299" i="9"/>
  <c r="AY299" i="9"/>
  <c r="BC299" i="9"/>
  <c r="AX294" i="9"/>
  <c r="M293" i="17" s="1"/>
  <c r="BB294" i="9"/>
  <c r="O293" i="17" s="1"/>
  <c r="AW294" i="9"/>
  <c r="BA294" i="9"/>
  <c r="N293" i="17" s="1"/>
  <c r="AV294" i="9"/>
  <c r="AZ294" i="9"/>
  <c r="AY294" i="9"/>
  <c r="BC294" i="9"/>
  <c r="AX290" i="9"/>
  <c r="M289" i="17" s="1"/>
  <c r="BB290" i="9"/>
  <c r="O289" i="17" s="1"/>
  <c r="AW290" i="9"/>
  <c r="BA290" i="9"/>
  <c r="N289" i="17" s="1"/>
  <c r="AV290" i="9"/>
  <c r="AZ290" i="9"/>
  <c r="AY290" i="9"/>
  <c r="BC290" i="9"/>
  <c r="AX286" i="9"/>
  <c r="M285" i="17" s="1"/>
  <c r="BB286" i="9"/>
  <c r="O285" i="17" s="1"/>
  <c r="AW286" i="9"/>
  <c r="BA286" i="9"/>
  <c r="N285" i="17" s="1"/>
  <c r="AV286" i="9"/>
  <c r="AZ286" i="9"/>
  <c r="AY286" i="9"/>
  <c r="BC286" i="9"/>
  <c r="AX282" i="9"/>
  <c r="M281" i="17" s="1"/>
  <c r="BB282" i="9"/>
  <c r="O281" i="17" s="1"/>
  <c r="AW282" i="9"/>
  <c r="BA282" i="9"/>
  <c r="N281" i="17" s="1"/>
  <c r="AV282" i="9"/>
  <c r="AZ282" i="9"/>
  <c r="AY282" i="9"/>
  <c r="BC282" i="9"/>
  <c r="AX278" i="9"/>
  <c r="M277" i="17" s="1"/>
  <c r="BB278" i="9"/>
  <c r="O277" i="17" s="1"/>
  <c r="AW278" i="9"/>
  <c r="BA278" i="9"/>
  <c r="N277" i="17" s="1"/>
  <c r="AV278" i="9"/>
  <c r="AZ278" i="9"/>
  <c r="AY278" i="9"/>
  <c r="BC278" i="9"/>
  <c r="AX274" i="9"/>
  <c r="M273" i="17" s="1"/>
  <c r="BB274" i="9"/>
  <c r="O273" i="17" s="1"/>
  <c r="AW274" i="9"/>
  <c r="BA274" i="9"/>
  <c r="N273" i="17" s="1"/>
  <c r="AV274" i="9"/>
  <c r="AZ274" i="9"/>
  <c r="AY274" i="9"/>
  <c r="BC274" i="9"/>
  <c r="AX270" i="9"/>
  <c r="M269" i="17" s="1"/>
  <c r="BB270" i="9"/>
  <c r="O269" i="17" s="1"/>
  <c r="AW270" i="9"/>
  <c r="BA270" i="9"/>
  <c r="N269" i="17" s="1"/>
  <c r="AV270" i="9"/>
  <c r="AZ270" i="9"/>
  <c r="AY270" i="9"/>
  <c r="BC270" i="9"/>
  <c r="AX266" i="9"/>
  <c r="M265" i="17" s="1"/>
  <c r="BB266" i="9"/>
  <c r="O265" i="17" s="1"/>
  <c r="AW266" i="9"/>
  <c r="BA266" i="9"/>
  <c r="N265" i="17" s="1"/>
  <c r="AV266" i="9"/>
  <c r="AZ266" i="9"/>
  <c r="AY266" i="9"/>
  <c r="BC266" i="9"/>
  <c r="AX262" i="9"/>
  <c r="M261" i="17" s="1"/>
  <c r="BB262" i="9"/>
  <c r="O261" i="17" s="1"/>
  <c r="AW262" i="9"/>
  <c r="BA262" i="9"/>
  <c r="N261" i="17" s="1"/>
  <c r="AV262" i="9"/>
  <c r="AZ262" i="9"/>
  <c r="AY262" i="9"/>
  <c r="BC262" i="9"/>
  <c r="AX258" i="9"/>
  <c r="M257" i="17" s="1"/>
  <c r="BB258" i="9"/>
  <c r="O257" i="17" s="1"/>
  <c r="AW258" i="9"/>
  <c r="BA258" i="9"/>
  <c r="N257" i="17" s="1"/>
  <c r="AV258" i="9"/>
  <c r="AZ258" i="9"/>
  <c r="AY258" i="9"/>
  <c r="BC258" i="9"/>
  <c r="AX254" i="9"/>
  <c r="M253" i="17" s="1"/>
  <c r="BB254" i="9"/>
  <c r="O253" i="17" s="1"/>
  <c r="AW254" i="9"/>
  <c r="BA254" i="9"/>
  <c r="N253" i="17" s="1"/>
  <c r="AV254" i="9"/>
  <c r="AZ254" i="9"/>
  <c r="AY254" i="9"/>
  <c r="BC254" i="9"/>
  <c r="AX250" i="9"/>
  <c r="M249" i="17" s="1"/>
  <c r="BB250" i="9"/>
  <c r="O249" i="17" s="1"/>
  <c r="AW250" i="9"/>
  <c r="BA250" i="9"/>
  <c r="N249" i="17" s="1"/>
  <c r="AV250" i="9"/>
  <c r="AZ250" i="9"/>
  <c r="AY250" i="9"/>
  <c r="BC250" i="9"/>
  <c r="AX246" i="9"/>
  <c r="M245" i="17" s="1"/>
  <c r="BB246" i="9"/>
  <c r="O245" i="17" s="1"/>
  <c r="AW246" i="9"/>
  <c r="BA246" i="9"/>
  <c r="N245" i="17" s="1"/>
  <c r="AV246" i="9"/>
  <c r="AZ246" i="9"/>
  <c r="AY246" i="9"/>
  <c r="BC246" i="9"/>
  <c r="AX242" i="9"/>
  <c r="M241" i="17" s="1"/>
  <c r="BB242" i="9"/>
  <c r="O241" i="17" s="1"/>
  <c r="AW242" i="9"/>
  <c r="BA242" i="9"/>
  <c r="N241" i="17" s="1"/>
  <c r="AV242" i="9"/>
  <c r="AZ242" i="9"/>
  <c r="AY242" i="9"/>
  <c r="BC242" i="9"/>
  <c r="AX238" i="9"/>
  <c r="M237" i="17" s="1"/>
  <c r="BB238" i="9"/>
  <c r="O237" i="17" s="1"/>
  <c r="AW238" i="9"/>
  <c r="BA238" i="9"/>
  <c r="N237" i="17" s="1"/>
  <c r="AV238" i="9"/>
  <c r="AZ238" i="9"/>
  <c r="AY238" i="9"/>
  <c r="BC238" i="9"/>
  <c r="AX234" i="9"/>
  <c r="M233" i="17" s="1"/>
  <c r="BB234" i="9"/>
  <c r="O233" i="17" s="1"/>
  <c r="AW234" i="9"/>
  <c r="BA234" i="9"/>
  <c r="N233" i="17" s="1"/>
  <c r="AV234" i="9"/>
  <c r="AZ234" i="9"/>
  <c r="AY234" i="9"/>
  <c r="BC234" i="9"/>
  <c r="AX230" i="9"/>
  <c r="M229" i="17" s="1"/>
  <c r="BB230" i="9"/>
  <c r="O229" i="17" s="1"/>
  <c r="AW230" i="9"/>
  <c r="BA230" i="9"/>
  <c r="N229" i="17" s="1"/>
  <c r="AV230" i="9"/>
  <c r="AZ230" i="9"/>
  <c r="AY230" i="9"/>
  <c r="BC230" i="9"/>
  <c r="AV226" i="9"/>
  <c r="AZ226" i="9"/>
  <c r="AW226" i="9"/>
  <c r="BB226" i="9"/>
  <c r="O225" i="17" s="1"/>
  <c r="BA226" i="9"/>
  <c r="N225" i="17" s="1"/>
  <c r="AY226" i="9"/>
  <c r="AX226" i="9"/>
  <c r="M225" i="17" s="1"/>
  <c r="BC226" i="9"/>
  <c r="AV222" i="9"/>
  <c r="AZ222" i="9"/>
  <c r="AW222" i="9"/>
  <c r="BB222" i="9"/>
  <c r="O221" i="17" s="1"/>
  <c r="BA222" i="9"/>
  <c r="N221" i="17" s="1"/>
  <c r="AY222" i="9"/>
  <c r="AX222" i="9"/>
  <c r="M221" i="17" s="1"/>
  <c r="BC222" i="9"/>
  <c r="AV218" i="9"/>
  <c r="AZ218" i="9"/>
  <c r="AW218" i="9"/>
  <c r="BB218" i="9"/>
  <c r="O217" i="17" s="1"/>
  <c r="BA218" i="9"/>
  <c r="N217" i="17" s="1"/>
  <c r="AY218" i="9"/>
  <c r="AX218" i="9"/>
  <c r="M217" i="17" s="1"/>
  <c r="BC218" i="9"/>
  <c r="AW214" i="9"/>
  <c r="AV214" i="9"/>
  <c r="AZ214" i="9"/>
  <c r="AX214" i="9"/>
  <c r="M213" i="17" s="1"/>
  <c r="BB214" i="9"/>
  <c r="O213" i="17" s="1"/>
  <c r="BA214" i="9"/>
  <c r="N213" i="17" s="1"/>
  <c r="AY214" i="9"/>
  <c r="BC214" i="9"/>
  <c r="AW210" i="9"/>
  <c r="BA210" i="9"/>
  <c r="N209" i="17" s="1"/>
  <c r="AV210" i="9"/>
  <c r="AZ210" i="9"/>
  <c r="AX210" i="9"/>
  <c r="M209" i="17" s="1"/>
  <c r="BB210" i="9"/>
  <c r="O209" i="17" s="1"/>
  <c r="BC210" i="9"/>
  <c r="AY210" i="9"/>
  <c r="AW206" i="9"/>
  <c r="BA206" i="9"/>
  <c r="N205" i="17" s="1"/>
  <c r="AV206" i="9"/>
  <c r="AZ206" i="9"/>
  <c r="AY206" i="9"/>
  <c r="BC206" i="9"/>
  <c r="AX206" i="9"/>
  <c r="M205" i="17" s="1"/>
  <c r="BB206" i="9"/>
  <c r="O205" i="17" s="1"/>
  <c r="AW202" i="9"/>
  <c r="BA202" i="9"/>
  <c r="N201" i="17" s="1"/>
  <c r="AV202" i="9"/>
  <c r="AZ202" i="9"/>
  <c r="AY202" i="9"/>
  <c r="BC202" i="9"/>
  <c r="AX202" i="9"/>
  <c r="M201" i="17" s="1"/>
  <c r="BB202" i="9"/>
  <c r="O201" i="17" s="1"/>
  <c r="AW197" i="9"/>
  <c r="BA197" i="9"/>
  <c r="N196" i="17" s="1"/>
  <c r="AV197" i="9"/>
  <c r="AZ197" i="9"/>
  <c r="AY197" i="9"/>
  <c r="BC197" i="9"/>
  <c r="AX197" i="9"/>
  <c r="M196" i="17" s="1"/>
  <c r="BB197" i="9"/>
  <c r="O196" i="17" s="1"/>
  <c r="AW193" i="9"/>
  <c r="BA193" i="9"/>
  <c r="N192" i="17" s="1"/>
  <c r="AV193" i="9"/>
  <c r="AZ193" i="9"/>
  <c r="AY193" i="9"/>
  <c r="BC193" i="9"/>
  <c r="AX193" i="9"/>
  <c r="M192" i="17" s="1"/>
  <c r="BB193" i="9"/>
  <c r="O192" i="17" s="1"/>
  <c r="AW189" i="9"/>
  <c r="BA189" i="9"/>
  <c r="N188" i="17" s="1"/>
  <c r="AV189" i="9"/>
  <c r="AZ189" i="9"/>
  <c r="AY189" i="9"/>
  <c r="BC189" i="9"/>
  <c r="AX189" i="9"/>
  <c r="M188" i="17" s="1"/>
  <c r="BB189" i="9"/>
  <c r="O188" i="17" s="1"/>
  <c r="AW185" i="9"/>
  <c r="BA185" i="9"/>
  <c r="N184" i="17" s="1"/>
  <c r="AV185" i="9"/>
  <c r="AZ185" i="9"/>
  <c r="AY185" i="9"/>
  <c r="BC185" i="9"/>
  <c r="AX185" i="9"/>
  <c r="M184" i="17" s="1"/>
  <c r="BB185" i="9"/>
  <c r="O184" i="17" s="1"/>
  <c r="AW181" i="9"/>
  <c r="BA181" i="9"/>
  <c r="N180" i="17" s="1"/>
  <c r="AV181" i="9"/>
  <c r="AZ181" i="9"/>
  <c r="AY181" i="9"/>
  <c r="BC181" i="9"/>
  <c r="AX181" i="9"/>
  <c r="M180" i="17" s="1"/>
  <c r="BB181" i="9"/>
  <c r="O180" i="17" s="1"/>
  <c r="AW177" i="9"/>
  <c r="BA177" i="9"/>
  <c r="N176" i="17" s="1"/>
  <c r="AV177" i="9"/>
  <c r="AZ177" i="9"/>
  <c r="AY177" i="9"/>
  <c r="BC177" i="9"/>
  <c r="AX177" i="9"/>
  <c r="M176" i="17" s="1"/>
  <c r="BB177" i="9"/>
  <c r="O176" i="17" s="1"/>
  <c r="AW173" i="9"/>
  <c r="BA173" i="9"/>
  <c r="N172" i="17" s="1"/>
  <c r="AV173" i="9"/>
  <c r="AZ173" i="9"/>
  <c r="AY173" i="9"/>
  <c r="BC173" i="9"/>
  <c r="AX173" i="9"/>
  <c r="M172" i="17" s="1"/>
  <c r="BB173" i="9"/>
  <c r="O172" i="17" s="1"/>
  <c r="AW169" i="9"/>
  <c r="BA169" i="9"/>
  <c r="N168" i="17" s="1"/>
  <c r="AV169" i="9"/>
  <c r="AZ169" i="9"/>
  <c r="AY169" i="9"/>
  <c r="BC169" i="9"/>
  <c r="AX169" i="9"/>
  <c r="M168" i="17" s="1"/>
  <c r="BB169" i="9"/>
  <c r="O168" i="17" s="1"/>
  <c r="AW165" i="9"/>
  <c r="BA165" i="9"/>
  <c r="N164" i="17" s="1"/>
  <c r="AV165" i="9"/>
  <c r="AZ165" i="9"/>
  <c r="AY165" i="9"/>
  <c r="BC165" i="9"/>
  <c r="AX165" i="9"/>
  <c r="M164" i="17" s="1"/>
  <c r="BB165" i="9"/>
  <c r="O164" i="17" s="1"/>
  <c r="AW161" i="9"/>
  <c r="BA161" i="9"/>
  <c r="N160" i="17" s="1"/>
  <c r="AV161" i="9"/>
  <c r="AZ161" i="9"/>
  <c r="AY161" i="9"/>
  <c r="BC161" i="9"/>
  <c r="AX161" i="9"/>
  <c r="M160" i="17" s="1"/>
  <c r="BB161" i="9"/>
  <c r="O160" i="17" s="1"/>
  <c r="AW157" i="9"/>
  <c r="BA157" i="9"/>
  <c r="N156" i="17" s="1"/>
  <c r="AV157" i="9"/>
  <c r="AZ157" i="9"/>
  <c r="AY157" i="9"/>
  <c r="BC157" i="9"/>
  <c r="AX157" i="9"/>
  <c r="M156" i="17" s="1"/>
  <c r="BB157" i="9"/>
  <c r="O156" i="17" s="1"/>
  <c r="AW153" i="9"/>
  <c r="BA153" i="9"/>
  <c r="N152" i="17" s="1"/>
  <c r="AV153" i="9"/>
  <c r="AZ153" i="9"/>
  <c r="AY153" i="9"/>
  <c r="BC153" i="9"/>
  <c r="AX153" i="9"/>
  <c r="M152" i="17" s="1"/>
  <c r="BB153" i="9"/>
  <c r="O152" i="17" s="1"/>
  <c r="AW149" i="9"/>
  <c r="BA149" i="9"/>
  <c r="N148" i="17" s="1"/>
  <c r="AV149" i="9"/>
  <c r="AZ149" i="9"/>
  <c r="AY149" i="9"/>
  <c r="BC149" i="9"/>
  <c r="AX149" i="9"/>
  <c r="M148" i="17" s="1"/>
  <c r="BB149" i="9"/>
  <c r="O148" i="17" s="1"/>
  <c r="AW145" i="9"/>
  <c r="BA145" i="9"/>
  <c r="N144" i="17" s="1"/>
  <c r="AV145" i="9"/>
  <c r="AZ145" i="9"/>
  <c r="AY145" i="9"/>
  <c r="BC145" i="9"/>
  <c r="AX145" i="9"/>
  <c r="M144" i="17" s="1"/>
  <c r="BB145" i="9"/>
  <c r="O144" i="17" s="1"/>
  <c r="AW141" i="9"/>
  <c r="BA141" i="9"/>
  <c r="N140" i="17" s="1"/>
  <c r="AV141" i="9"/>
  <c r="AZ141" i="9"/>
  <c r="AY141" i="9"/>
  <c r="BC141" i="9"/>
  <c r="AX141" i="9"/>
  <c r="M140" i="17" s="1"/>
  <c r="BB141" i="9"/>
  <c r="O140" i="17" s="1"/>
  <c r="AW137" i="9"/>
  <c r="BA137" i="9"/>
  <c r="N136" i="17" s="1"/>
  <c r="AV137" i="9"/>
  <c r="AZ137" i="9"/>
  <c r="AY137" i="9"/>
  <c r="BC137" i="9"/>
  <c r="AX137" i="9"/>
  <c r="M136" i="17" s="1"/>
  <c r="BB137" i="9"/>
  <c r="O136" i="17" s="1"/>
  <c r="AW133" i="9"/>
  <c r="BA133" i="9"/>
  <c r="N132" i="17" s="1"/>
  <c r="AV133" i="9"/>
  <c r="AZ133" i="9"/>
  <c r="AY133" i="9"/>
  <c r="BC133" i="9"/>
  <c r="AX133" i="9"/>
  <c r="M132" i="17" s="1"/>
  <c r="BB133" i="9"/>
  <c r="O132" i="17" s="1"/>
  <c r="AY129" i="9"/>
  <c r="BC129" i="9"/>
  <c r="AV129" i="9"/>
  <c r="AZ129" i="9"/>
  <c r="AX129" i="9"/>
  <c r="M128" i="17" s="1"/>
  <c r="AW129" i="9"/>
  <c r="BB129" i="9"/>
  <c r="O128" i="17" s="1"/>
  <c r="BA129" i="9"/>
  <c r="N128" i="17" s="1"/>
  <c r="AY125" i="9"/>
  <c r="BC125" i="9"/>
  <c r="AV125" i="9"/>
  <c r="AZ125" i="9"/>
  <c r="AX125" i="9"/>
  <c r="M124" i="17" s="1"/>
  <c r="AW125" i="9"/>
  <c r="BB125" i="9"/>
  <c r="O124" i="17" s="1"/>
  <c r="BA125" i="9"/>
  <c r="N124" i="17" s="1"/>
  <c r="AY121" i="9"/>
  <c r="BC121" i="9"/>
  <c r="AV121" i="9"/>
  <c r="AZ121" i="9"/>
  <c r="AX121" i="9"/>
  <c r="M120" i="17" s="1"/>
  <c r="AW121" i="9"/>
  <c r="BB121" i="9"/>
  <c r="O120" i="17" s="1"/>
  <c r="BA121" i="9"/>
  <c r="N120" i="17" s="1"/>
  <c r="AY117" i="9"/>
  <c r="BC117" i="9"/>
  <c r="AV117" i="9"/>
  <c r="AZ117" i="9"/>
  <c r="AX117" i="9"/>
  <c r="M116" i="17" s="1"/>
  <c r="AW117" i="9"/>
  <c r="BB117" i="9"/>
  <c r="O116" i="17" s="1"/>
  <c r="BA117" i="9"/>
  <c r="N116" i="17" s="1"/>
  <c r="AY113" i="9"/>
  <c r="BC113" i="9"/>
  <c r="AV113" i="9"/>
  <c r="AZ113" i="9"/>
  <c r="AX113" i="9"/>
  <c r="M112" i="17" s="1"/>
  <c r="AW113" i="9"/>
  <c r="BB113" i="9"/>
  <c r="O112" i="17" s="1"/>
  <c r="BA113" i="9"/>
  <c r="N112" i="17" s="1"/>
  <c r="AY109" i="9"/>
  <c r="BC109" i="9"/>
  <c r="AV109" i="9"/>
  <c r="AZ109" i="9"/>
  <c r="AX109" i="9"/>
  <c r="M108" i="17" s="1"/>
  <c r="AW109" i="9"/>
  <c r="BB109" i="9"/>
  <c r="O108" i="17" s="1"/>
  <c r="BA109" i="9"/>
  <c r="N108" i="17" s="1"/>
  <c r="AY105" i="9"/>
  <c r="BC105" i="9"/>
  <c r="AV105" i="9"/>
  <c r="AZ105" i="9"/>
  <c r="AX105" i="9"/>
  <c r="M104" i="17" s="1"/>
  <c r="AW105" i="9"/>
  <c r="BB105" i="9"/>
  <c r="O104" i="17" s="1"/>
  <c r="BA105" i="9"/>
  <c r="N104" i="17" s="1"/>
  <c r="AY101" i="9"/>
  <c r="BC101" i="9"/>
  <c r="AV101" i="9"/>
  <c r="AZ101" i="9"/>
  <c r="AX101" i="9"/>
  <c r="M100" i="17" s="1"/>
  <c r="AW101" i="9"/>
  <c r="BB101" i="9"/>
  <c r="O100" i="17" s="1"/>
  <c r="BA101" i="9"/>
  <c r="N100" i="17" s="1"/>
  <c r="AY96" i="9"/>
  <c r="BC96" i="9"/>
  <c r="AV96" i="9"/>
  <c r="AZ96" i="9"/>
  <c r="AX96" i="9"/>
  <c r="M95" i="17" s="1"/>
  <c r="AW96" i="9"/>
  <c r="BB96" i="9"/>
  <c r="O95" i="17" s="1"/>
  <c r="BA96" i="9"/>
  <c r="N95" i="17" s="1"/>
  <c r="AY92" i="9"/>
  <c r="BC92" i="9"/>
  <c r="AV92" i="9"/>
  <c r="AZ92" i="9"/>
  <c r="AX92" i="9"/>
  <c r="M91" i="17" s="1"/>
  <c r="AW92" i="9"/>
  <c r="BB92" i="9"/>
  <c r="O91" i="17" s="1"/>
  <c r="BA92" i="9"/>
  <c r="N91" i="17" s="1"/>
  <c r="AY88" i="9"/>
  <c r="BC88" i="9"/>
  <c r="AV88" i="9"/>
  <c r="AZ88" i="9"/>
  <c r="AX88" i="9"/>
  <c r="M87" i="17" s="1"/>
  <c r="AW88" i="9"/>
  <c r="BB88" i="9"/>
  <c r="O87" i="17" s="1"/>
  <c r="BA88" i="9"/>
  <c r="N87" i="17" s="1"/>
  <c r="AY84" i="9"/>
  <c r="BC84" i="9"/>
  <c r="AV84" i="9"/>
  <c r="AZ84" i="9"/>
  <c r="AX84" i="9"/>
  <c r="M83" i="17" s="1"/>
  <c r="AW84" i="9"/>
  <c r="BB84" i="9"/>
  <c r="O83" i="17" s="1"/>
  <c r="BA84" i="9"/>
  <c r="N83" i="17" s="1"/>
  <c r="AY80" i="9"/>
  <c r="BC80" i="9"/>
  <c r="AV80" i="9"/>
  <c r="AZ80" i="9"/>
  <c r="AX80" i="9"/>
  <c r="M79" i="17" s="1"/>
  <c r="AW80" i="9"/>
  <c r="BB80" i="9"/>
  <c r="O79" i="17" s="1"/>
  <c r="BA80" i="9"/>
  <c r="N79" i="17" s="1"/>
  <c r="AY76" i="9"/>
  <c r="BC76" i="9"/>
  <c r="AV76" i="9"/>
  <c r="AZ76" i="9"/>
  <c r="AX76" i="9"/>
  <c r="M75" i="17" s="1"/>
  <c r="AW76" i="9"/>
  <c r="BB76" i="9"/>
  <c r="O75" i="17" s="1"/>
  <c r="BA76" i="9"/>
  <c r="N75" i="17" s="1"/>
  <c r="AY72" i="9"/>
  <c r="BC72" i="9"/>
  <c r="AV72" i="9"/>
  <c r="AZ72" i="9"/>
  <c r="AX72" i="9"/>
  <c r="M71" i="17" s="1"/>
  <c r="AW72" i="9"/>
  <c r="BB72" i="9"/>
  <c r="O71" i="17" s="1"/>
  <c r="BA72" i="9"/>
  <c r="N71" i="17" s="1"/>
  <c r="AY68" i="9"/>
  <c r="BC68" i="9"/>
  <c r="AV68" i="9"/>
  <c r="AZ68" i="9"/>
  <c r="AX68" i="9"/>
  <c r="M67" i="17" s="1"/>
  <c r="AW68" i="9"/>
  <c r="BB68" i="9"/>
  <c r="O67" i="17" s="1"/>
  <c r="BA68" i="9"/>
  <c r="N67" i="17" s="1"/>
  <c r="AY64" i="9"/>
  <c r="BC64" i="9"/>
  <c r="AX64" i="9"/>
  <c r="M63" i="17" s="1"/>
  <c r="BB64" i="9"/>
  <c r="O63" i="17" s="1"/>
  <c r="AW64" i="9"/>
  <c r="BA64" i="9"/>
  <c r="N63" i="17" s="1"/>
  <c r="AV64" i="9"/>
  <c r="AZ64" i="9"/>
  <c r="AY60" i="9"/>
  <c r="BC60" i="9"/>
  <c r="AX60" i="9"/>
  <c r="M59" i="17" s="1"/>
  <c r="BB60" i="9"/>
  <c r="O59" i="17" s="1"/>
  <c r="AW60" i="9"/>
  <c r="BA60" i="9"/>
  <c r="N59" i="17" s="1"/>
  <c r="AV60" i="9"/>
  <c r="AZ60" i="9"/>
  <c r="AY56" i="9"/>
  <c r="BC56" i="9"/>
  <c r="AX56" i="9"/>
  <c r="M55" i="17" s="1"/>
  <c r="BB56" i="9"/>
  <c r="O55" i="17" s="1"/>
  <c r="AW56" i="9"/>
  <c r="BA56" i="9"/>
  <c r="N55" i="17" s="1"/>
  <c r="AV56" i="9"/>
  <c r="AZ56" i="9"/>
  <c r="AY52" i="9"/>
  <c r="BC52" i="9"/>
  <c r="AX52" i="9"/>
  <c r="M51" i="17" s="1"/>
  <c r="BB52" i="9"/>
  <c r="O51" i="17" s="1"/>
  <c r="AW52" i="9"/>
  <c r="BA52" i="9"/>
  <c r="N51" i="17" s="1"/>
  <c r="AV52" i="9"/>
  <c r="AZ52" i="9"/>
  <c r="AY48" i="9"/>
  <c r="BC48" i="9"/>
  <c r="AX48" i="9"/>
  <c r="M47" i="17" s="1"/>
  <c r="BB48" i="9"/>
  <c r="O47" i="17" s="1"/>
  <c r="AW48" i="9"/>
  <c r="BA48" i="9"/>
  <c r="N47" i="17" s="1"/>
  <c r="AV48" i="9"/>
  <c r="AZ48" i="9"/>
  <c r="AY44" i="9"/>
  <c r="BC44" i="9"/>
  <c r="AX44" i="9"/>
  <c r="M43" i="17" s="1"/>
  <c r="BB44" i="9"/>
  <c r="O43" i="17" s="1"/>
  <c r="AW44" i="9"/>
  <c r="BA44" i="9"/>
  <c r="N43" i="17" s="1"/>
  <c r="AV44" i="9"/>
  <c r="AZ44" i="9"/>
  <c r="AY40" i="9"/>
  <c r="BC40" i="9"/>
  <c r="AX40" i="9"/>
  <c r="M39" i="17" s="1"/>
  <c r="BB40" i="9"/>
  <c r="O39" i="17" s="1"/>
  <c r="AW40" i="9"/>
  <c r="BA40" i="9"/>
  <c r="N39" i="17" s="1"/>
  <c r="AV40" i="9"/>
  <c r="AZ40" i="9"/>
  <c r="AY36" i="9"/>
  <c r="BC36" i="9"/>
  <c r="AX36" i="9"/>
  <c r="M35" i="17" s="1"/>
  <c r="BB36" i="9"/>
  <c r="O35" i="17" s="1"/>
  <c r="AW36" i="9"/>
  <c r="BA36" i="9"/>
  <c r="N35" i="17" s="1"/>
  <c r="AV36" i="9"/>
  <c r="AZ36" i="9"/>
  <c r="AY32" i="9"/>
  <c r="BC32" i="9"/>
  <c r="AX32" i="9"/>
  <c r="M31" i="17" s="1"/>
  <c r="BB32" i="9"/>
  <c r="O31" i="17" s="1"/>
  <c r="AW32" i="9"/>
  <c r="BA32" i="9"/>
  <c r="N31" i="17" s="1"/>
  <c r="AV32" i="9"/>
  <c r="AZ32" i="9"/>
  <c r="AY28" i="9"/>
  <c r="BC28" i="9"/>
  <c r="AX28" i="9"/>
  <c r="M27" i="17" s="1"/>
  <c r="BB28" i="9"/>
  <c r="O27" i="17" s="1"/>
  <c r="AW28" i="9"/>
  <c r="BA28" i="9"/>
  <c r="N27" i="17" s="1"/>
  <c r="AV28" i="9"/>
  <c r="AZ28" i="9"/>
  <c r="AY24" i="9"/>
  <c r="BC24" i="9"/>
  <c r="AX24" i="9"/>
  <c r="M23" i="17" s="1"/>
  <c r="BB24" i="9"/>
  <c r="O23" i="17" s="1"/>
  <c r="AW24" i="9"/>
  <c r="BA24" i="9"/>
  <c r="N23" i="17" s="1"/>
  <c r="AV24" i="9"/>
  <c r="AZ24" i="9"/>
  <c r="AY20" i="9"/>
  <c r="BC20" i="9"/>
  <c r="AX20" i="9"/>
  <c r="M19" i="17" s="1"/>
  <c r="BB20" i="9"/>
  <c r="O19" i="17" s="1"/>
  <c r="AW20" i="9"/>
  <c r="BA20" i="9"/>
  <c r="N19" i="17" s="1"/>
  <c r="AV20" i="9"/>
  <c r="AZ20" i="9"/>
  <c r="AY16" i="9"/>
  <c r="BC16" i="9"/>
  <c r="AX16" i="9"/>
  <c r="M15" i="17" s="1"/>
  <c r="BB16" i="9"/>
  <c r="O15" i="17" s="1"/>
  <c r="AW16" i="9"/>
  <c r="BA16" i="9"/>
  <c r="N15" i="17" s="1"/>
  <c r="AV16" i="9"/>
  <c r="AZ16" i="9"/>
  <c r="AY12" i="9"/>
  <c r="BC12" i="9"/>
  <c r="AX12" i="9"/>
  <c r="M11" i="17" s="1"/>
  <c r="BB12" i="9"/>
  <c r="O11" i="17" s="1"/>
  <c r="AW12" i="9"/>
  <c r="BA12" i="9"/>
  <c r="N11" i="17" s="1"/>
  <c r="AV12" i="9"/>
  <c r="AZ12" i="9"/>
  <c r="AY8" i="9"/>
  <c r="BC8" i="9"/>
  <c r="AX8" i="9"/>
  <c r="M7" i="17" s="1"/>
  <c r="BB8" i="9"/>
  <c r="O7" i="17" s="1"/>
  <c r="AW8" i="9"/>
  <c r="BA8" i="9"/>
  <c r="N7" i="17" s="1"/>
  <c r="AV8" i="9"/>
  <c r="AZ8" i="9"/>
  <c r="AW4" i="9"/>
  <c r="BA4" i="9"/>
  <c r="N3" i="17" s="1"/>
  <c r="AV4" i="9"/>
  <c r="AZ4" i="9"/>
  <c r="AY4" i="9"/>
  <c r="BC4" i="9"/>
  <c r="AX4" i="9"/>
  <c r="M3" i="17" s="1"/>
  <c r="BB4" i="9"/>
  <c r="O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Ana Correia</author>
  </authors>
  <commentList>
    <comment ref="AV1" authorId="0" shapeId="0" xr:uid="{00000000-0006-0000-0100-000001000000}">
      <text>
        <r>
          <rPr>
            <b/>
            <sz val="9"/>
            <color indexed="81"/>
            <rFont val="Tahoma"/>
            <family val="2"/>
          </rPr>
          <t>Maria Ana Correia:</t>
        </r>
        <r>
          <rPr>
            <sz val="9"/>
            <color indexed="81"/>
            <rFont val="Tahoma"/>
            <family val="2"/>
          </rPr>
          <t xml:space="preserve">
= Weight * Nutrients/100g</t>
        </r>
      </text>
    </comment>
    <comment ref="M2" authorId="0" shapeId="0" xr:uid="{00000000-0006-0000-0100-000002000000}">
      <text>
        <r>
          <rPr>
            <b/>
            <sz val="9"/>
            <color indexed="81"/>
            <rFont val="Tahoma"/>
            <family val="2"/>
          </rPr>
          <t>Maria Ana Correia:</t>
        </r>
        <r>
          <rPr>
            <sz val="9"/>
            <color indexed="81"/>
            <rFont val="Tahoma"/>
            <family val="2"/>
          </rPr>
          <t xml:space="preserve">
= Portion in g * Frequency</t>
        </r>
      </text>
    </comment>
    <comment ref="U2" authorId="0" shapeId="0" xr:uid="{00000000-0006-0000-0100-000003000000}">
      <text>
        <r>
          <rPr>
            <b/>
            <sz val="9"/>
            <color indexed="81"/>
            <rFont val="Tahoma"/>
            <family val="2"/>
          </rPr>
          <t>Maria Ana Correia:</t>
        </r>
        <r>
          <rPr>
            <sz val="9"/>
            <color indexed="81"/>
            <rFont val="Tahoma"/>
            <family val="2"/>
          </rPr>
          <t xml:space="preserve">
from FAOINFOODS (West Africa)</t>
        </r>
      </text>
    </comment>
    <comment ref="AI2" authorId="0" shapeId="0" xr:uid="{00000000-0006-0000-0100-000004000000}">
      <text>
        <r>
          <rPr>
            <b/>
            <sz val="9"/>
            <color indexed="81"/>
            <rFont val="Tahoma"/>
            <family val="2"/>
          </rPr>
          <t>Maria Ana Correia:</t>
        </r>
        <r>
          <rPr>
            <sz val="9"/>
            <color indexed="81"/>
            <rFont val="Tahoma"/>
            <family val="2"/>
          </rPr>
          <t xml:space="preserve">
from IMLCODES with fd groups</t>
        </r>
      </text>
    </comment>
    <comment ref="AL2" authorId="0" shapeId="0" xr:uid="{00000000-0006-0000-0100-000005000000}">
      <text>
        <r>
          <rPr>
            <b/>
            <sz val="9"/>
            <color indexed="81"/>
            <rFont val="Tahoma"/>
            <family val="2"/>
          </rPr>
          <t>Maria Ana Correia:</t>
        </r>
        <r>
          <rPr>
            <sz val="9"/>
            <color indexed="81"/>
            <rFont val="Tahoma"/>
            <family val="2"/>
          </rPr>
          <t xml:space="preserve">
Energy (kcal)</t>
        </r>
      </text>
    </comment>
    <comment ref="AM2" authorId="0" shapeId="0" xr:uid="{00000000-0006-0000-0100-000006000000}">
      <text>
        <r>
          <rPr>
            <b/>
            <sz val="9"/>
            <color indexed="81"/>
            <rFont val="Tahoma"/>
            <family val="2"/>
          </rPr>
          <t>Maria Ana Correia:</t>
        </r>
        <r>
          <rPr>
            <sz val="9"/>
            <color indexed="81"/>
            <rFont val="Tahoma"/>
            <family val="2"/>
          </rPr>
          <t xml:space="preserve">
Animal Source Energy (kcal)</t>
        </r>
      </text>
    </comment>
    <comment ref="AN2" authorId="0" shapeId="0" xr:uid="{00000000-0006-0000-0100-000007000000}">
      <text>
        <r>
          <rPr>
            <b/>
            <sz val="9"/>
            <color indexed="81"/>
            <rFont val="Tahoma"/>
            <family val="2"/>
          </rPr>
          <t>Maria Ana Correia:</t>
        </r>
        <r>
          <rPr>
            <sz val="9"/>
            <color indexed="81"/>
            <rFont val="Tahoma"/>
            <family val="2"/>
          </rPr>
          <t xml:space="preserve">
protein (g)</t>
        </r>
      </text>
    </comment>
    <comment ref="AO2" authorId="0" shapeId="0" xr:uid="{00000000-0006-0000-0100-000008000000}">
      <text>
        <r>
          <rPr>
            <b/>
            <sz val="9"/>
            <color indexed="81"/>
            <rFont val="Tahoma"/>
            <family val="2"/>
          </rPr>
          <t>Maria Ana Correia:</t>
        </r>
        <r>
          <rPr>
            <sz val="9"/>
            <color indexed="81"/>
            <rFont val="Tahoma"/>
            <family val="2"/>
          </rPr>
          <t xml:space="preserve">
Animal Source Protein (g)</t>
        </r>
      </text>
    </comment>
    <comment ref="AP2" authorId="0" shapeId="0" xr:uid="{00000000-0006-0000-0100-000009000000}">
      <text>
        <r>
          <rPr>
            <b/>
            <sz val="9"/>
            <color indexed="81"/>
            <rFont val="Tahoma"/>
            <family val="2"/>
          </rPr>
          <t>Maria Ana Correia:</t>
        </r>
        <r>
          <rPr>
            <sz val="9"/>
            <color indexed="81"/>
            <rFont val="Tahoma"/>
            <family val="2"/>
          </rPr>
          <t xml:space="preserve">
meat fish poultry protein (g)</t>
        </r>
      </text>
    </comment>
    <comment ref="AQ2" authorId="0" shapeId="0" xr:uid="{00000000-0006-0000-0100-00000A000000}">
      <text>
        <r>
          <rPr>
            <b/>
            <sz val="9"/>
            <color indexed="81"/>
            <rFont val="Tahoma"/>
            <family val="2"/>
          </rPr>
          <t>Maria Ana Correia:</t>
        </r>
        <r>
          <rPr>
            <sz val="9"/>
            <color indexed="81"/>
            <rFont val="Tahoma"/>
            <family val="2"/>
          </rPr>
          <t xml:space="preserve">
fat(g)</t>
        </r>
      </text>
    </comment>
    <comment ref="AR2" authorId="0" shapeId="0" xr:uid="{00000000-0006-0000-0100-00000B000000}">
      <text>
        <r>
          <rPr>
            <b/>
            <sz val="9"/>
            <color indexed="81"/>
            <rFont val="Tahoma"/>
            <family val="2"/>
          </rPr>
          <t>Maria Ana Correia:</t>
        </r>
        <r>
          <rPr>
            <sz val="9"/>
            <color indexed="81"/>
            <rFont val="Tahoma"/>
            <family val="2"/>
          </rPr>
          <t xml:space="preserve">
Carbohydrate (g)</t>
        </r>
      </text>
    </comment>
    <comment ref="AS2" authorId="0" shapeId="0" xr:uid="{00000000-0006-0000-0100-00000C000000}">
      <text>
        <r>
          <rPr>
            <b/>
            <sz val="9"/>
            <color indexed="81"/>
            <rFont val="Tahoma"/>
            <family val="2"/>
          </rPr>
          <t>Maria Ana Correia:</t>
        </r>
        <r>
          <rPr>
            <sz val="9"/>
            <color indexed="81"/>
            <rFont val="Tahoma"/>
            <family val="2"/>
          </rPr>
          <t xml:space="preserve">
Dietary fiber (g)</t>
        </r>
      </text>
    </comment>
    <comment ref="AT2" authorId="0" shapeId="0" xr:uid="{00000000-0006-0000-0100-00000D000000}">
      <text>
        <r>
          <rPr>
            <b/>
            <sz val="9"/>
            <color indexed="81"/>
            <rFont val="Tahoma"/>
            <family val="2"/>
          </rPr>
          <t>Maria Ana Correia:</t>
        </r>
        <r>
          <rPr>
            <sz val="9"/>
            <color indexed="81"/>
            <rFont val="Tahoma"/>
            <family val="2"/>
          </rPr>
          <t xml:space="preserve">
procnt+fat+chocdf</t>
        </r>
      </text>
    </comment>
    <comment ref="AV2" authorId="0" shapeId="0" xr:uid="{00000000-0006-0000-0100-00000E000000}">
      <text>
        <r>
          <rPr>
            <b/>
            <sz val="9"/>
            <color indexed="81"/>
            <rFont val="Tahoma"/>
            <family val="2"/>
          </rPr>
          <t>Maria Ana Correia:</t>
        </r>
        <r>
          <rPr>
            <sz val="9"/>
            <color indexed="81"/>
            <rFont val="Tahoma"/>
            <family val="2"/>
          </rPr>
          <t xml:space="preserve">
Energy (kcal)</t>
        </r>
      </text>
    </comment>
    <comment ref="AW2" authorId="0" shapeId="0" xr:uid="{00000000-0006-0000-0100-00000F000000}">
      <text>
        <r>
          <rPr>
            <b/>
            <sz val="9"/>
            <color indexed="81"/>
            <rFont val="Tahoma"/>
            <family val="2"/>
          </rPr>
          <t>Maria Ana Correia:</t>
        </r>
        <r>
          <rPr>
            <sz val="9"/>
            <color indexed="81"/>
            <rFont val="Tahoma"/>
            <family val="2"/>
          </rPr>
          <t xml:space="preserve">
Animal Source Energy (kcal)</t>
        </r>
      </text>
    </comment>
    <comment ref="AX2" authorId="0" shapeId="0" xr:uid="{00000000-0006-0000-0100-000010000000}">
      <text>
        <r>
          <rPr>
            <b/>
            <sz val="9"/>
            <color indexed="81"/>
            <rFont val="Tahoma"/>
            <family val="2"/>
          </rPr>
          <t>Maria Ana Correia:</t>
        </r>
        <r>
          <rPr>
            <sz val="9"/>
            <color indexed="81"/>
            <rFont val="Tahoma"/>
            <family val="2"/>
          </rPr>
          <t xml:space="preserve">
protein (g)</t>
        </r>
      </text>
    </comment>
    <comment ref="AY2" authorId="0" shapeId="0" xr:uid="{00000000-0006-0000-0100-000011000000}">
      <text>
        <r>
          <rPr>
            <b/>
            <sz val="9"/>
            <color indexed="81"/>
            <rFont val="Tahoma"/>
            <family val="2"/>
          </rPr>
          <t>Maria Ana Correia:</t>
        </r>
        <r>
          <rPr>
            <sz val="9"/>
            <color indexed="81"/>
            <rFont val="Tahoma"/>
            <family val="2"/>
          </rPr>
          <t xml:space="preserve">
Animal Source Protein (g)</t>
        </r>
      </text>
    </comment>
    <comment ref="AZ2" authorId="0" shapeId="0" xr:uid="{00000000-0006-0000-0100-000012000000}">
      <text>
        <r>
          <rPr>
            <b/>
            <sz val="9"/>
            <color indexed="81"/>
            <rFont val="Tahoma"/>
            <family val="2"/>
          </rPr>
          <t>Maria Ana Correia:</t>
        </r>
        <r>
          <rPr>
            <sz val="9"/>
            <color indexed="81"/>
            <rFont val="Tahoma"/>
            <family val="2"/>
          </rPr>
          <t xml:space="preserve">
meat fish poultry protein (g)</t>
        </r>
      </text>
    </comment>
    <comment ref="BA2" authorId="0" shapeId="0" xr:uid="{00000000-0006-0000-0100-000013000000}">
      <text>
        <r>
          <rPr>
            <b/>
            <sz val="9"/>
            <color indexed="81"/>
            <rFont val="Tahoma"/>
            <family val="2"/>
          </rPr>
          <t>Maria Ana Correia:</t>
        </r>
        <r>
          <rPr>
            <sz val="9"/>
            <color indexed="81"/>
            <rFont val="Tahoma"/>
            <family val="2"/>
          </rPr>
          <t xml:space="preserve">
fat(g)</t>
        </r>
      </text>
    </comment>
    <comment ref="BB2" authorId="0" shapeId="0" xr:uid="{00000000-0006-0000-0100-000014000000}">
      <text>
        <r>
          <rPr>
            <b/>
            <sz val="9"/>
            <color indexed="81"/>
            <rFont val="Tahoma"/>
            <family val="2"/>
          </rPr>
          <t>Maria Ana Correia:</t>
        </r>
        <r>
          <rPr>
            <sz val="9"/>
            <color indexed="81"/>
            <rFont val="Tahoma"/>
            <family val="2"/>
          </rPr>
          <t xml:space="preserve">
Carbohydrate (g)</t>
        </r>
      </text>
    </comment>
    <comment ref="BC2" authorId="0" shapeId="0" xr:uid="{00000000-0006-0000-0100-000015000000}">
      <text>
        <r>
          <rPr>
            <b/>
            <sz val="9"/>
            <color indexed="81"/>
            <rFont val="Tahoma"/>
            <family val="2"/>
          </rPr>
          <t>Maria Ana Correia:</t>
        </r>
        <r>
          <rPr>
            <sz val="9"/>
            <color indexed="81"/>
            <rFont val="Tahoma"/>
            <family val="2"/>
          </rPr>
          <t xml:space="preserve">
Dietary fiber (g)</t>
        </r>
      </text>
    </comment>
    <comment ref="AL67" authorId="0" shapeId="0" xr:uid="{00000000-0006-0000-0100-000016000000}">
      <text>
        <r>
          <rPr>
            <b/>
            <sz val="9"/>
            <color indexed="81"/>
            <rFont val="Tahoma"/>
            <family val="2"/>
          </rPr>
          <t>Maria Ana Correia:</t>
        </r>
        <r>
          <rPr>
            <sz val="9"/>
            <color indexed="81"/>
            <rFont val="Tahoma"/>
            <family val="2"/>
          </rPr>
          <t xml:space="preserve">
converted from kj</t>
        </r>
      </text>
    </comment>
    <comment ref="AL88" authorId="0" shapeId="0" xr:uid="{00000000-0006-0000-0100-000017000000}">
      <text>
        <r>
          <rPr>
            <b/>
            <sz val="9"/>
            <color indexed="81"/>
            <rFont val="Tahoma"/>
            <family val="2"/>
          </rPr>
          <t>Maria Ana Correia:</t>
        </r>
        <r>
          <rPr>
            <sz val="9"/>
            <color indexed="81"/>
            <rFont val="Tahoma"/>
            <family val="2"/>
          </rPr>
          <t xml:space="preserve">
converted from kj</t>
        </r>
      </text>
    </comment>
    <comment ref="AL108" authorId="0" shapeId="0" xr:uid="{00000000-0006-0000-0100-000018000000}">
      <text>
        <r>
          <rPr>
            <b/>
            <sz val="9"/>
            <color indexed="81"/>
            <rFont val="Tahoma"/>
            <family val="2"/>
          </rPr>
          <t>Maria Ana Correia:</t>
        </r>
        <r>
          <rPr>
            <sz val="9"/>
            <color indexed="81"/>
            <rFont val="Tahoma"/>
            <family val="2"/>
          </rPr>
          <t xml:space="preserve">
converted from kj</t>
        </r>
      </text>
    </comment>
    <comment ref="AL169" authorId="0" shapeId="0" xr:uid="{00000000-0006-0000-0100-000019000000}">
      <text>
        <r>
          <rPr>
            <b/>
            <sz val="9"/>
            <color indexed="81"/>
            <rFont val="Tahoma"/>
            <family val="2"/>
          </rPr>
          <t>Maria Ana Correia:</t>
        </r>
        <r>
          <rPr>
            <sz val="9"/>
            <color indexed="81"/>
            <rFont val="Tahoma"/>
            <family val="2"/>
          </rPr>
          <t xml:space="preserve">
converted from kj</t>
        </r>
      </text>
    </comment>
    <comment ref="AL457" authorId="0" shapeId="0" xr:uid="{00000000-0006-0000-0100-00001A000000}">
      <text>
        <r>
          <rPr>
            <b/>
            <sz val="9"/>
            <color indexed="81"/>
            <rFont val="Tahoma"/>
            <family val="2"/>
          </rPr>
          <t>Maria Ana Correia:</t>
        </r>
        <r>
          <rPr>
            <sz val="9"/>
            <color indexed="81"/>
            <rFont val="Tahoma"/>
            <family val="2"/>
          </rPr>
          <t xml:space="preserve">
converted from kj</t>
        </r>
      </text>
    </comment>
    <comment ref="AL522" authorId="0" shapeId="0" xr:uid="{00000000-0006-0000-0100-00001B000000}">
      <text>
        <r>
          <rPr>
            <b/>
            <sz val="9"/>
            <color indexed="81"/>
            <rFont val="Tahoma"/>
            <family val="2"/>
          </rPr>
          <t>Maria Ana Correia:</t>
        </r>
        <r>
          <rPr>
            <sz val="9"/>
            <color indexed="81"/>
            <rFont val="Tahoma"/>
            <family val="2"/>
          </rPr>
          <t xml:space="preserve">
converted from kj</t>
        </r>
      </text>
    </comment>
    <comment ref="AL548" authorId="0" shapeId="0" xr:uid="{00000000-0006-0000-0100-00001C000000}">
      <text>
        <r>
          <rPr>
            <b/>
            <sz val="9"/>
            <color indexed="81"/>
            <rFont val="Tahoma"/>
            <family val="2"/>
          </rPr>
          <t>Maria Ana Correia:</t>
        </r>
        <r>
          <rPr>
            <sz val="9"/>
            <color indexed="81"/>
            <rFont val="Tahoma"/>
            <family val="2"/>
          </rPr>
          <t xml:space="preserve">
converted from kj</t>
        </r>
      </text>
    </comment>
    <comment ref="AL569" authorId="0" shapeId="0" xr:uid="{00000000-0006-0000-0100-00001D000000}">
      <text>
        <r>
          <rPr>
            <b/>
            <sz val="9"/>
            <color indexed="81"/>
            <rFont val="Tahoma"/>
            <family val="2"/>
          </rPr>
          <t>Maria Ana Correia:</t>
        </r>
        <r>
          <rPr>
            <sz val="9"/>
            <color indexed="81"/>
            <rFont val="Tahoma"/>
            <family val="2"/>
          </rPr>
          <t xml:space="preserve">
converted from kj</t>
        </r>
      </text>
    </comment>
    <comment ref="AL613" authorId="0" shapeId="0" xr:uid="{00000000-0006-0000-0100-00001E000000}">
      <text>
        <r>
          <rPr>
            <b/>
            <sz val="9"/>
            <color indexed="81"/>
            <rFont val="Tahoma"/>
            <family val="2"/>
          </rPr>
          <t>Maria Ana Correia:</t>
        </r>
        <r>
          <rPr>
            <sz val="9"/>
            <color indexed="81"/>
            <rFont val="Tahoma"/>
            <family val="2"/>
          </rPr>
          <t xml:space="preserve">
converted from kj</t>
        </r>
      </text>
    </comment>
    <comment ref="AL639" authorId="0" shapeId="0" xr:uid="{00000000-0006-0000-0100-00001F000000}">
      <text>
        <r>
          <rPr>
            <b/>
            <sz val="9"/>
            <color indexed="81"/>
            <rFont val="Tahoma"/>
            <family val="2"/>
          </rPr>
          <t>Maria Ana Correia:</t>
        </r>
        <r>
          <rPr>
            <sz val="9"/>
            <color indexed="81"/>
            <rFont val="Tahoma"/>
            <family val="2"/>
          </rPr>
          <t xml:space="preserve">
converted from kj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Ana Correia</author>
  </authors>
  <commentList>
    <comment ref="A1" authorId="0" shapeId="0" xr:uid="{00000000-0006-0000-0200-000001000000}">
      <text>
        <r>
          <rPr>
            <b/>
            <sz val="9"/>
            <color indexed="81"/>
            <rFont val="Tahoma"/>
            <family val="2"/>
          </rPr>
          <t>Maria Ana Correia:</t>
        </r>
        <r>
          <rPr>
            <sz val="9"/>
            <color indexed="81"/>
            <rFont val="Tahoma"/>
            <family val="2"/>
          </rPr>
          <t xml:space="preserve">
IMPORTANT
PT29 no longer in this list</t>
        </r>
      </text>
    </comment>
    <comment ref="P1" authorId="0" shapeId="0" xr:uid="{00000000-0006-0000-0200-000002000000}">
      <text>
        <r>
          <rPr>
            <b/>
            <sz val="9"/>
            <color indexed="81"/>
            <rFont val="Tahoma"/>
            <family val="2"/>
          </rPr>
          <t>Maria Ana Correia:</t>
        </r>
        <r>
          <rPr>
            <sz val="9"/>
            <color indexed="81"/>
            <rFont val="Tahoma"/>
            <family val="2"/>
          </rPr>
          <t xml:space="preserve">
I need this to calculate how many times people actually ate a certain food type (sum of count on pivot table:pivot foods)</t>
        </r>
      </text>
    </comment>
    <comment ref="F2" authorId="0" shapeId="0" xr:uid="{00000000-0006-0000-0200-000003000000}">
      <text>
        <r>
          <rPr>
            <b/>
            <sz val="9"/>
            <color indexed="81"/>
            <rFont val="Tahoma"/>
            <family val="2"/>
          </rPr>
          <t>Maria Ana Correia:</t>
        </r>
        <r>
          <rPr>
            <sz val="9"/>
            <color indexed="81"/>
            <rFont val="Tahoma"/>
            <family val="2"/>
          </rPr>
          <t xml:space="preserve">
the 0.0 is a result of the approximation, not a true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Ana Correia</author>
  </authors>
  <commentList>
    <comment ref="C5" authorId="0" shapeId="0" xr:uid="{00000000-0006-0000-0300-000001000000}">
      <text>
        <r>
          <rPr>
            <b/>
            <sz val="9"/>
            <color indexed="81"/>
            <rFont val="Tahoma"/>
            <family val="2"/>
          </rPr>
          <t>Maria Ana Correia:</t>
        </r>
        <r>
          <rPr>
            <sz val="9"/>
            <color indexed="81"/>
            <rFont val="Tahoma"/>
            <family val="2"/>
          </rPr>
          <t xml:space="preserve">
=SUM(Count)</t>
        </r>
      </text>
    </comment>
    <comment ref="D5" authorId="0" shapeId="0" xr:uid="{00000000-0006-0000-0300-000002000000}">
      <text>
        <r>
          <rPr>
            <b/>
            <sz val="9"/>
            <color indexed="81"/>
            <rFont val="Tahoma"/>
            <family val="2"/>
          </rPr>
          <t>Maria Ana Correia:</t>
        </r>
        <r>
          <rPr>
            <sz val="9"/>
            <color indexed="81"/>
            <rFont val="Tahoma"/>
            <family val="2"/>
          </rPr>
          <t xml:space="preserve">
This average is divided by all indivuduals of a(ll) population(s), and not only the ones that reported consuming a certain food</t>
        </r>
      </text>
    </comment>
    <comment ref="E5" authorId="0" shapeId="0" xr:uid="{00000000-0006-0000-0300-000003000000}">
      <text>
        <r>
          <rPr>
            <b/>
            <sz val="9"/>
            <color indexed="81"/>
            <rFont val="Tahoma"/>
            <family val="2"/>
          </rPr>
          <t>Maria Ana Correia:</t>
        </r>
        <r>
          <rPr>
            <sz val="9"/>
            <color indexed="81"/>
            <rFont val="Tahoma"/>
            <family val="2"/>
          </rPr>
          <t xml:space="preserve">
Average of weight by individuals of a(ll) population(s)</t>
        </r>
      </text>
    </comment>
    <comment ref="F5" authorId="0" shapeId="0" xr:uid="{00000000-0006-0000-0300-000004000000}">
      <text>
        <r>
          <rPr>
            <b/>
            <sz val="9"/>
            <color indexed="81"/>
            <rFont val="Tahoma"/>
            <family val="2"/>
          </rPr>
          <t>Maria Ana Correia:</t>
        </r>
        <r>
          <rPr>
            <sz val="9"/>
            <color indexed="81"/>
            <rFont val="Tahoma"/>
            <family val="2"/>
          </rPr>
          <t xml:space="preserve">
Average of weight by individuals that ate that food</t>
        </r>
      </text>
    </comment>
    <comment ref="J5" authorId="0" shapeId="0" xr:uid="{00000000-0006-0000-0300-000005000000}">
      <text>
        <r>
          <rPr>
            <b/>
            <sz val="9"/>
            <color indexed="81"/>
            <rFont val="Tahoma"/>
            <family val="2"/>
          </rPr>
          <t xml:space="preserve">Maria Ana Correia
</t>
        </r>
        <r>
          <rPr>
            <sz val="9"/>
            <color indexed="81"/>
            <rFont val="Tahoma"/>
            <family val="2"/>
          </rPr>
          <t>divided by 160 (total all populations)</t>
        </r>
      </text>
    </comment>
    <comment ref="K5" authorId="0" shapeId="0" xr:uid="{00000000-0006-0000-0300-000006000000}">
      <text>
        <r>
          <rPr>
            <b/>
            <sz val="9"/>
            <color indexed="81"/>
            <rFont val="Tahoma"/>
            <family val="2"/>
          </rPr>
          <t>Maria Ana Correia:</t>
        </r>
        <r>
          <rPr>
            <sz val="9"/>
            <color indexed="81"/>
            <rFont val="Tahoma"/>
            <family val="2"/>
          </rPr>
          <t xml:space="preserve">
sum of protein, fat, carbohydrates per 100g of food</t>
        </r>
      </text>
    </comment>
    <comment ref="L5" authorId="0" shapeId="0" xr:uid="{00000000-0006-0000-0300-000007000000}">
      <text>
        <r>
          <rPr>
            <b/>
            <sz val="9"/>
            <color indexed="81"/>
            <rFont val="Tahoma"/>
            <family val="2"/>
          </rPr>
          <t>Maria Ana Correia:</t>
        </r>
        <r>
          <rPr>
            <sz val="9"/>
            <color indexed="81"/>
            <rFont val="Tahoma"/>
            <family val="2"/>
          </rPr>
          <t xml:space="preserve">
=AverageWetWeight*DryWeight/100
Dry weight consumed of food for all 160 individuals</t>
        </r>
      </text>
    </comment>
    <comment ref="P5" authorId="0" shapeId="0" xr:uid="{00000000-0006-0000-0300-000008000000}">
      <text>
        <r>
          <rPr>
            <b/>
            <sz val="9"/>
            <color indexed="81"/>
            <rFont val="Tahoma"/>
            <family val="2"/>
          </rPr>
          <t xml:space="preserve">Maria Ana Correia
</t>
        </r>
        <r>
          <rPr>
            <sz val="9"/>
            <color indexed="81"/>
            <rFont val="Tahoma"/>
            <family val="2"/>
          </rPr>
          <t>divided by 31 (total El Molo)</t>
        </r>
      </text>
    </comment>
    <comment ref="Q5" authorId="0" shapeId="0" xr:uid="{00000000-0006-0000-0300-000009000000}">
      <text>
        <r>
          <rPr>
            <b/>
            <sz val="9"/>
            <color indexed="81"/>
            <rFont val="Tahoma"/>
            <family val="2"/>
          </rPr>
          <t>Maria Ana Correia:</t>
        </r>
        <r>
          <rPr>
            <sz val="9"/>
            <color indexed="81"/>
            <rFont val="Tahoma"/>
            <family val="2"/>
          </rPr>
          <t xml:space="preserve">
sum of protein, fat, carbohydrates per 100g of food</t>
        </r>
      </text>
    </comment>
    <comment ref="R5" authorId="0" shapeId="0" xr:uid="{00000000-0006-0000-0300-00000A000000}">
      <text>
        <r>
          <rPr>
            <b/>
            <sz val="9"/>
            <color indexed="81"/>
            <rFont val="Tahoma"/>
            <family val="2"/>
          </rPr>
          <t>Maria Ana Correia:</t>
        </r>
        <r>
          <rPr>
            <sz val="9"/>
            <color indexed="81"/>
            <rFont val="Tahoma"/>
            <family val="2"/>
          </rPr>
          <t xml:space="preserve">
=AverageWetWeight*DryWeight/100
Dry weight consumed of food for 31 individuals</t>
        </r>
      </text>
    </comment>
    <comment ref="V5" authorId="0" shapeId="0" xr:uid="{00000000-0006-0000-0300-00000B000000}">
      <text>
        <r>
          <rPr>
            <b/>
            <sz val="9"/>
            <color indexed="81"/>
            <rFont val="Tahoma"/>
            <family val="2"/>
          </rPr>
          <t xml:space="preserve">Maria Ana Correia
</t>
        </r>
        <r>
          <rPr>
            <sz val="9"/>
            <color indexed="81"/>
            <rFont val="Tahoma"/>
            <family val="2"/>
          </rPr>
          <t>divided by 37 (total Turkana)</t>
        </r>
      </text>
    </comment>
    <comment ref="W5" authorId="0" shapeId="0" xr:uid="{00000000-0006-0000-0300-00000C000000}">
      <text>
        <r>
          <rPr>
            <b/>
            <sz val="9"/>
            <color indexed="81"/>
            <rFont val="Tahoma"/>
            <family val="2"/>
          </rPr>
          <t>Maria Ana Correia:</t>
        </r>
        <r>
          <rPr>
            <sz val="9"/>
            <color indexed="81"/>
            <rFont val="Tahoma"/>
            <family val="2"/>
          </rPr>
          <t xml:space="preserve">
sum of protein, fat, carbohydrates per 100g of food</t>
        </r>
      </text>
    </comment>
    <comment ref="X5" authorId="0" shapeId="0" xr:uid="{00000000-0006-0000-0300-00000D000000}">
      <text>
        <r>
          <rPr>
            <b/>
            <sz val="9"/>
            <color indexed="81"/>
            <rFont val="Tahoma"/>
            <family val="2"/>
          </rPr>
          <t>Maria Ana Correia:</t>
        </r>
        <r>
          <rPr>
            <sz val="9"/>
            <color indexed="81"/>
            <rFont val="Tahoma"/>
            <family val="2"/>
          </rPr>
          <t xml:space="preserve">
=AverageWetWeight*DryWeight/100
Dry weight consumed of food for 37 individuals</t>
        </r>
      </text>
    </comment>
    <comment ref="AB5" authorId="0" shapeId="0" xr:uid="{00000000-0006-0000-0300-00000E000000}">
      <text>
        <r>
          <rPr>
            <b/>
            <sz val="9"/>
            <color indexed="81"/>
            <rFont val="Tahoma"/>
            <family val="2"/>
          </rPr>
          <t xml:space="preserve">Maria Ana Correia
</t>
        </r>
        <r>
          <rPr>
            <sz val="9"/>
            <color indexed="81"/>
            <rFont val="Tahoma"/>
            <family val="2"/>
          </rPr>
          <t>divided by 32 (total Luhya (Webuye))</t>
        </r>
      </text>
    </comment>
    <comment ref="AC5" authorId="0" shapeId="0" xr:uid="{00000000-0006-0000-0300-00000F000000}">
      <text>
        <r>
          <rPr>
            <b/>
            <sz val="9"/>
            <color indexed="81"/>
            <rFont val="Tahoma"/>
            <family val="2"/>
          </rPr>
          <t>Maria Ana Correia:</t>
        </r>
        <r>
          <rPr>
            <sz val="9"/>
            <color indexed="81"/>
            <rFont val="Tahoma"/>
            <family val="2"/>
          </rPr>
          <t xml:space="preserve">
sum of protein, fat, carbohydrates per 100g of food</t>
        </r>
      </text>
    </comment>
    <comment ref="AD5" authorId="0" shapeId="0" xr:uid="{00000000-0006-0000-0300-000010000000}">
      <text>
        <r>
          <rPr>
            <b/>
            <sz val="9"/>
            <color indexed="81"/>
            <rFont val="Tahoma"/>
            <family val="2"/>
          </rPr>
          <t>Maria Ana Correia:</t>
        </r>
        <r>
          <rPr>
            <sz val="9"/>
            <color indexed="81"/>
            <rFont val="Tahoma"/>
            <family val="2"/>
          </rPr>
          <t xml:space="preserve">
=AverageWetWeight*DryWeight/100
Dry weight consumed of food for 32 individuals</t>
        </r>
      </text>
    </comment>
    <comment ref="AH5" authorId="0" shapeId="0" xr:uid="{00000000-0006-0000-0300-000011000000}">
      <text>
        <r>
          <rPr>
            <b/>
            <sz val="9"/>
            <color indexed="81"/>
            <rFont val="Tahoma"/>
            <family val="2"/>
          </rPr>
          <t xml:space="preserve">Maria Ana Correia
</t>
        </r>
        <r>
          <rPr>
            <sz val="9"/>
            <color indexed="81"/>
            <rFont val="Tahoma"/>
            <family val="2"/>
          </rPr>
          <t>divided by 31 (total Luhya (Port Victoria))</t>
        </r>
      </text>
    </comment>
    <comment ref="AI5" authorId="0" shapeId="0" xr:uid="{00000000-0006-0000-0300-000012000000}">
      <text>
        <r>
          <rPr>
            <b/>
            <sz val="9"/>
            <color indexed="81"/>
            <rFont val="Tahoma"/>
            <family val="2"/>
          </rPr>
          <t>Maria Ana Correia:</t>
        </r>
        <r>
          <rPr>
            <sz val="9"/>
            <color indexed="81"/>
            <rFont val="Tahoma"/>
            <family val="2"/>
          </rPr>
          <t xml:space="preserve">
sum of protein, fat, carbohydrates per 100g of food</t>
        </r>
      </text>
    </comment>
    <comment ref="AJ5" authorId="0" shapeId="0" xr:uid="{00000000-0006-0000-0300-000013000000}">
      <text>
        <r>
          <rPr>
            <b/>
            <sz val="9"/>
            <color indexed="81"/>
            <rFont val="Tahoma"/>
            <family val="2"/>
          </rPr>
          <t>Maria Ana Correia:</t>
        </r>
        <r>
          <rPr>
            <sz val="9"/>
            <color indexed="81"/>
            <rFont val="Tahoma"/>
            <family val="2"/>
          </rPr>
          <t xml:space="preserve">
=AverageWetWeight*DryWeight/100
Dry weight consumed of food for 31 individuals</t>
        </r>
      </text>
    </comment>
    <comment ref="AN5" authorId="0" shapeId="0" xr:uid="{00000000-0006-0000-0300-000014000000}">
      <text>
        <r>
          <rPr>
            <b/>
            <sz val="9"/>
            <color indexed="81"/>
            <rFont val="Tahoma"/>
            <family val="2"/>
          </rPr>
          <t xml:space="preserve">Maria Ana Correia
</t>
        </r>
        <r>
          <rPr>
            <sz val="9"/>
            <color indexed="81"/>
            <rFont val="Tahoma"/>
            <family val="2"/>
          </rPr>
          <t>divided by 29 (total Luo (Port Victoria))</t>
        </r>
      </text>
    </comment>
    <comment ref="AO5" authorId="0" shapeId="0" xr:uid="{00000000-0006-0000-0300-000015000000}">
      <text>
        <r>
          <rPr>
            <b/>
            <sz val="9"/>
            <color indexed="81"/>
            <rFont val="Tahoma"/>
            <family val="2"/>
          </rPr>
          <t>Maria Ana Correia:</t>
        </r>
        <r>
          <rPr>
            <sz val="9"/>
            <color indexed="81"/>
            <rFont val="Tahoma"/>
            <family val="2"/>
          </rPr>
          <t xml:space="preserve">
sum of protein, fat, carbohydrates per 100g of food</t>
        </r>
      </text>
    </comment>
    <comment ref="AP5" authorId="0" shapeId="0" xr:uid="{00000000-0006-0000-0300-000016000000}">
      <text>
        <r>
          <rPr>
            <b/>
            <sz val="9"/>
            <color indexed="81"/>
            <rFont val="Tahoma"/>
            <family val="2"/>
          </rPr>
          <t>Maria Ana Correia:</t>
        </r>
        <r>
          <rPr>
            <sz val="9"/>
            <color indexed="81"/>
            <rFont val="Tahoma"/>
            <family val="2"/>
          </rPr>
          <t xml:space="preserve">
=AverageWetWeight*DryWeight/100
Dry weight consumed of food for 29 individuals</t>
        </r>
      </text>
    </comment>
  </commentList>
</comments>
</file>

<file path=xl/sharedStrings.xml><?xml version="1.0" encoding="utf-8"?>
<sst xmlns="http://schemas.openxmlformats.org/spreadsheetml/2006/main" count="36401" uniqueCount="499">
  <si>
    <t>CodeID</t>
  </si>
  <si>
    <t>Food Item</t>
  </si>
  <si>
    <t>Portion Size</t>
  </si>
  <si>
    <t>Portion in g</t>
  </si>
  <si>
    <t>Frequency per day</t>
  </si>
  <si>
    <t>Frequency per week</t>
  </si>
  <si>
    <t>Frequency per month</t>
  </si>
  <si>
    <t>Frequency per year</t>
  </si>
  <si>
    <t>Frequency never</t>
  </si>
  <si>
    <t>Frequency</t>
  </si>
  <si>
    <t>Weight</t>
  </si>
  <si>
    <t>FilemakerID</t>
  </si>
  <si>
    <t>EM01</t>
  </si>
  <si>
    <t>Cattle</t>
  </si>
  <si>
    <t>M</t>
  </si>
  <si>
    <t>Goat</t>
  </si>
  <si>
    <t>S</t>
  </si>
  <si>
    <t>Sheep</t>
  </si>
  <si>
    <t>Camel</t>
  </si>
  <si>
    <t>Poultry</t>
  </si>
  <si>
    <t>Fish</t>
  </si>
  <si>
    <t>NA</t>
  </si>
  <si>
    <t>Other birds</t>
  </si>
  <si>
    <t>Eggs</t>
  </si>
  <si>
    <t>Milk</t>
  </si>
  <si>
    <t>Cheese</t>
  </si>
  <si>
    <t>Rice</t>
  </si>
  <si>
    <t>Ugali</t>
  </si>
  <si>
    <t>Beans</t>
  </si>
  <si>
    <t>Cabbage</t>
  </si>
  <si>
    <t>Fruit</t>
  </si>
  <si>
    <t>USO's</t>
  </si>
  <si>
    <t>Sorghum</t>
  </si>
  <si>
    <t>Honey</t>
  </si>
  <si>
    <t>Chapati/Mdazi</t>
  </si>
  <si>
    <t>EM02</t>
  </si>
  <si>
    <t>L</t>
  </si>
  <si>
    <t>EM03</t>
  </si>
  <si>
    <t>EM04</t>
  </si>
  <si>
    <t>Crocodile</t>
  </si>
  <si>
    <t>Turtle</t>
  </si>
  <si>
    <t>EM05</t>
  </si>
  <si>
    <t>114</t>
  </si>
  <si>
    <t>EM06</t>
  </si>
  <si>
    <t>Spaghetti</t>
  </si>
  <si>
    <t>EM07</t>
  </si>
  <si>
    <t>EM08</t>
  </si>
  <si>
    <t>EM09</t>
  </si>
  <si>
    <t>EM10</t>
  </si>
  <si>
    <t>EM11</t>
  </si>
  <si>
    <t>EM12</t>
  </si>
  <si>
    <t>EM13</t>
  </si>
  <si>
    <t>EM14</t>
  </si>
  <si>
    <t>EM15</t>
  </si>
  <si>
    <t>EM16</t>
  </si>
  <si>
    <t>Biscuits</t>
  </si>
  <si>
    <t>EM17</t>
  </si>
  <si>
    <t>EM18</t>
  </si>
  <si>
    <t>EM19</t>
  </si>
  <si>
    <t>EM20</t>
  </si>
  <si>
    <t>EM21</t>
  </si>
  <si>
    <t>EM22</t>
  </si>
  <si>
    <t>other eggs</t>
  </si>
  <si>
    <t>EM23</t>
  </si>
  <si>
    <t>EM24</t>
  </si>
  <si>
    <t>EM25</t>
  </si>
  <si>
    <t>EM26</t>
  </si>
  <si>
    <t>EM27</t>
  </si>
  <si>
    <t>EM29</t>
  </si>
  <si>
    <t>EM30</t>
  </si>
  <si>
    <t>EM31</t>
  </si>
  <si>
    <t>EM32</t>
  </si>
  <si>
    <t>TK01</t>
  </si>
  <si>
    <t>TK02</t>
  </si>
  <si>
    <t>Sweets/Soda</t>
  </si>
  <si>
    <t>TK05</t>
  </si>
  <si>
    <t>TK06</t>
  </si>
  <si>
    <t>Doum Palm Fruit</t>
  </si>
  <si>
    <t>TK07</t>
  </si>
  <si>
    <t>TK08</t>
  </si>
  <si>
    <t>TK09</t>
  </si>
  <si>
    <t>TK10</t>
  </si>
  <si>
    <t>TK03</t>
  </si>
  <si>
    <t>TK04</t>
  </si>
  <si>
    <t>TK11</t>
  </si>
  <si>
    <t>Blood</t>
  </si>
  <si>
    <t>TK12</t>
  </si>
  <si>
    <t>Cowpeas</t>
  </si>
  <si>
    <t>TK13</t>
  </si>
  <si>
    <t>TK14</t>
  </si>
  <si>
    <t>Donkey</t>
  </si>
  <si>
    <t>TK15</t>
  </si>
  <si>
    <t>TK16</t>
  </si>
  <si>
    <t>TK17</t>
  </si>
  <si>
    <t>TK18</t>
  </si>
  <si>
    <t>TK19</t>
  </si>
  <si>
    <t>TK20</t>
  </si>
  <si>
    <t>TK21</t>
  </si>
  <si>
    <t>TK22</t>
  </si>
  <si>
    <t>TK23</t>
  </si>
  <si>
    <t>Dog</t>
  </si>
  <si>
    <t>TK24</t>
  </si>
  <si>
    <t>Frogs</t>
  </si>
  <si>
    <t>TK25</t>
  </si>
  <si>
    <t>Wild cat</t>
  </si>
  <si>
    <t>TK26</t>
  </si>
  <si>
    <t>TK27</t>
  </si>
  <si>
    <t>TK28</t>
  </si>
  <si>
    <t>TK29</t>
  </si>
  <si>
    <t>TK30</t>
  </si>
  <si>
    <t>TK31</t>
  </si>
  <si>
    <t>TK32</t>
  </si>
  <si>
    <t>TK33</t>
  </si>
  <si>
    <t>TK34</t>
  </si>
  <si>
    <t>Cow Peas</t>
  </si>
  <si>
    <t>TK35</t>
  </si>
  <si>
    <t>TK36</t>
  </si>
  <si>
    <t>TK37</t>
  </si>
  <si>
    <t>WB01</t>
  </si>
  <si>
    <t>WB02</t>
  </si>
  <si>
    <t>Butter</t>
  </si>
  <si>
    <t>Pumpkin</t>
  </si>
  <si>
    <t>WB03</t>
  </si>
  <si>
    <t>WB04</t>
  </si>
  <si>
    <t>Sugar Cane</t>
  </si>
  <si>
    <t>WB05</t>
  </si>
  <si>
    <t>WB06</t>
  </si>
  <si>
    <t>White Maize</t>
  </si>
  <si>
    <t>Carrots</t>
  </si>
  <si>
    <t>WB07</t>
  </si>
  <si>
    <t>Avocado</t>
  </si>
  <si>
    <t>WB08</t>
  </si>
  <si>
    <t>Pineapple</t>
  </si>
  <si>
    <t>WB09</t>
  </si>
  <si>
    <t>WB10</t>
  </si>
  <si>
    <t>WB11</t>
  </si>
  <si>
    <t>Pork</t>
  </si>
  <si>
    <t>Termites</t>
  </si>
  <si>
    <t>WB12</t>
  </si>
  <si>
    <t>WB13</t>
  </si>
  <si>
    <t>WB14</t>
  </si>
  <si>
    <t>WB15</t>
  </si>
  <si>
    <t>WB16</t>
  </si>
  <si>
    <t>WB17</t>
  </si>
  <si>
    <t>Sweets/ Soda</t>
  </si>
  <si>
    <t>WB18</t>
  </si>
  <si>
    <t>WB19</t>
  </si>
  <si>
    <t>Sweet Potatoes</t>
  </si>
  <si>
    <t>WB20</t>
  </si>
  <si>
    <t>WB21</t>
  </si>
  <si>
    <t>Sweet potatoes</t>
  </si>
  <si>
    <t>WB22</t>
  </si>
  <si>
    <t>WB23</t>
  </si>
  <si>
    <t>Cassava</t>
  </si>
  <si>
    <t>WB24</t>
  </si>
  <si>
    <t>WB25</t>
  </si>
  <si>
    <t>WB26</t>
  </si>
  <si>
    <t>WB27</t>
  </si>
  <si>
    <t>WB28</t>
  </si>
  <si>
    <t>Beetroot</t>
  </si>
  <si>
    <t>WB29</t>
  </si>
  <si>
    <t>WB30</t>
  </si>
  <si>
    <t>WB31</t>
  </si>
  <si>
    <t>WB32</t>
  </si>
  <si>
    <t>PT01</t>
  </si>
  <si>
    <t>PT02</t>
  </si>
  <si>
    <t>PT03</t>
  </si>
  <si>
    <t>Tomatoes</t>
  </si>
  <si>
    <t>PT04</t>
  </si>
  <si>
    <t>PT06</t>
  </si>
  <si>
    <t>PT07</t>
  </si>
  <si>
    <t>Bread (white)</t>
  </si>
  <si>
    <t>PT08</t>
  </si>
  <si>
    <t>PT10</t>
  </si>
  <si>
    <t>PT11</t>
  </si>
  <si>
    <t>PT12</t>
  </si>
  <si>
    <t>PT13</t>
  </si>
  <si>
    <t>PT14</t>
  </si>
  <si>
    <t>PT15</t>
  </si>
  <si>
    <t>PT16</t>
  </si>
  <si>
    <t>PT17</t>
  </si>
  <si>
    <t>PT18</t>
  </si>
  <si>
    <t>PT19</t>
  </si>
  <si>
    <t>PT20</t>
  </si>
  <si>
    <t>PT21</t>
  </si>
  <si>
    <t>PT22</t>
  </si>
  <si>
    <t>PT23</t>
  </si>
  <si>
    <t>PT24</t>
  </si>
  <si>
    <t>PT25</t>
  </si>
  <si>
    <t>PT26</t>
  </si>
  <si>
    <t>PT27</t>
  </si>
  <si>
    <t>PT28</t>
  </si>
  <si>
    <t>PT30</t>
  </si>
  <si>
    <t>Bread(white)</t>
  </si>
  <si>
    <t>PT31</t>
  </si>
  <si>
    <t>PT32</t>
  </si>
  <si>
    <t>PT33</t>
  </si>
  <si>
    <t>PT35</t>
  </si>
  <si>
    <t>PT36</t>
  </si>
  <si>
    <t>PT37</t>
  </si>
  <si>
    <t>PT38</t>
  </si>
  <si>
    <t>PT39</t>
  </si>
  <si>
    <t>PT40</t>
  </si>
  <si>
    <t>PT41</t>
  </si>
  <si>
    <t>PT42</t>
  </si>
  <si>
    <t>PT43</t>
  </si>
  <si>
    <t>PT44</t>
  </si>
  <si>
    <t>PT45</t>
  </si>
  <si>
    <t>PT46</t>
  </si>
  <si>
    <t>PT47</t>
  </si>
  <si>
    <t>PT48</t>
  </si>
  <si>
    <t>PT49</t>
  </si>
  <si>
    <t>PT50</t>
  </si>
  <si>
    <t>PT51</t>
  </si>
  <si>
    <t>PT52</t>
  </si>
  <si>
    <t>PT53</t>
  </si>
  <si>
    <t>PT54</t>
  </si>
  <si>
    <t>PT55</t>
  </si>
  <si>
    <t>PT59</t>
  </si>
  <si>
    <t>PT60</t>
  </si>
  <si>
    <t>PT61</t>
  </si>
  <si>
    <t>PT62</t>
  </si>
  <si>
    <t>PT63</t>
  </si>
  <si>
    <t>PT64</t>
  </si>
  <si>
    <t>PT65</t>
  </si>
  <si>
    <t>PT66</t>
  </si>
  <si>
    <t>PT67</t>
  </si>
  <si>
    <t>Other</t>
  </si>
  <si>
    <t>Meal Number</t>
  </si>
  <si>
    <t>Row Labels</t>
  </si>
  <si>
    <t>Grand Total</t>
  </si>
  <si>
    <t>Category</t>
  </si>
  <si>
    <t>Animal</t>
  </si>
  <si>
    <t>C3</t>
  </si>
  <si>
    <t>C4</t>
  </si>
  <si>
    <t>Tribe</t>
  </si>
  <si>
    <t>ElMolo</t>
  </si>
  <si>
    <t>Turkana</t>
  </si>
  <si>
    <t>Luhya (Webuye)</t>
  </si>
  <si>
    <t>Luo (Port Victoria)</t>
  </si>
  <si>
    <t>Luhya (Port Victoria)</t>
  </si>
  <si>
    <t>Sum of Frequency</t>
  </si>
  <si>
    <t>N</t>
  </si>
  <si>
    <t>Sum of Weight</t>
  </si>
  <si>
    <t>Count</t>
  </si>
  <si>
    <t>Comments</t>
  </si>
  <si>
    <t>According to FAO Density Milk (whole) varies between 1.00 and 1.08 (goat)</t>
  </si>
  <si>
    <t>Here I used density ~1.00g/ml and medium portion from (Pao et al., 1982) (reference on first book used to build diet questionnaires)</t>
  </si>
  <si>
    <t>Githeri</t>
  </si>
  <si>
    <t>Acc to FAO Density Sports drink, COCA-COLA, POWERADE, lemonlime flavored, ready-to-drink ~1.03g/ml; a can has 330ml so 330 *1.03=340
flavored, ready-to-drink</t>
  </si>
  <si>
    <t>de Figueirêdo et al., 2015: 5 species of termites as food in Kenya (25g us a made up value)</t>
  </si>
  <si>
    <t>iml_code</t>
  </si>
  <si>
    <t>usda</t>
  </si>
  <si>
    <t>name</t>
  </si>
  <si>
    <t>enerc_kcal</t>
  </si>
  <si>
    <t>a_kcal</t>
  </si>
  <si>
    <t>procnt</t>
  </si>
  <si>
    <t>a_protein</t>
  </si>
  <si>
    <t>mfp_protei</t>
  </si>
  <si>
    <t>fat</t>
  </si>
  <si>
    <t>chocdf</t>
  </si>
  <si>
    <t>fib</t>
  </si>
  <si>
    <t>IDENTIFIERS</t>
  </si>
  <si>
    <t>FREQUENCY AND WEIGHT</t>
  </si>
  <si>
    <t>NUTRIENTS/100G (RAW)</t>
  </si>
  <si>
    <t>BEEF, MEDIUM FAT, R</t>
  </si>
  <si>
    <t>Code</t>
  </si>
  <si>
    <t>Food name in English</t>
  </si>
  <si>
    <t>Scientific name</t>
  </si>
  <si>
    <t>Source/BiblioID</t>
  </si>
  <si>
    <t>IML.xls</t>
  </si>
  <si>
    <t>Edible Conversion Factor</t>
  </si>
  <si>
    <t>Ovis aries</t>
  </si>
  <si>
    <t>CHICKEN, MATURE, ME</t>
  </si>
  <si>
    <t>http://www.fao.org/docrep/003/X6877E/X6877E15.htm</t>
  </si>
  <si>
    <t>Camel (Camelus dromedarius), meat</t>
  </si>
  <si>
    <t>item no.</t>
  </si>
  <si>
    <t>food name</t>
  </si>
  <si>
    <t>used same values as for poultry</t>
  </si>
  <si>
    <t>EGG, CHICKEN, RAW OR COOKED I</t>
  </si>
  <si>
    <t>MILK GOAT WHOLE</t>
  </si>
  <si>
    <t>IML.xls (used goat because that's the more likely</t>
  </si>
  <si>
    <t>RICE, WHITE, UNENRICHED, CKD</t>
  </si>
  <si>
    <t>KIDNEY BEAN, MATURE BOILED</t>
  </si>
  <si>
    <t>IML.xls (used kidney beans because most commonly used)</t>
  </si>
  <si>
    <t>FAOINFOODSWestAfrica</t>
  </si>
  <si>
    <t>CHEESE HARD WHOLE MILK (CHEDD</t>
  </si>
  <si>
    <t>BANANA, RAW, RIPE</t>
  </si>
  <si>
    <t>used banana because most commonly consumed</t>
  </si>
  <si>
    <t>POTATO, BKD OR BLD (W/ OR W/O</t>
  </si>
  <si>
    <t>CABBAGE, BOILED</t>
  </si>
  <si>
    <r>
      <t xml:space="preserve">decided not to use standard recipe.xls as most ingredients don't contribute significantly to these variables; used instead values for </t>
    </r>
    <r>
      <rPr>
        <b/>
        <sz val="10"/>
        <color theme="1"/>
        <rFont val="Calibri"/>
        <family val="2"/>
        <scheme val="minor"/>
      </rPr>
      <t>chapati</t>
    </r>
    <r>
      <rPr>
        <sz val="10"/>
        <color theme="1"/>
        <rFont val="Calibri"/>
        <family val="2"/>
        <scheme val="minor"/>
      </rPr>
      <t xml:space="preserve"> in Murphy et al., 1994</t>
    </r>
  </si>
  <si>
    <t>CHAPATI (fried wheat flat-bread)</t>
  </si>
  <si>
    <t>Name</t>
  </si>
  <si>
    <t>Source Code</t>
  </si>
  <si>
    <t>Murphy et al. (1994)</t>
  </si>
  <si>
    <t>4 (Medallion Laboratories)</t>
  </si>
  <si>
    <t>Biological Name</t>
  </si>
  <si>
    <t>Goat, roasted</t>
  </si>
  <si>
    <t>Capra</t>
  </si>
  <si>
    <t>2(USDHEW &amp;FAO 1968)</t>
  </si>
  <si>
    <t>Mutton, medium fat (21%)</t>
  </si>
  <si>
    <t>Murphy et al., 1994 but not far  from values in FAOINFOODSWestAfrica.xls</t>
  </si>
  <si>
    <t>Githeri - plain (maize, beans)</t>
  </si>
  <si>
    <t>Ugali - plain (maize flour, water)</t>
  </si>
  <si>
    <t>page 12: analyzed values; there's plenty of fiber in this dish (as seen through recipes+IML but it would take forever to get there and fiber is not very relevant to our goal)</t>
  </si>
  <si>
    <t>page 12: analyzed values; same as bove</t>
  </si>
  <si>
    <t>SORGHUM, WHOLE GRAIN</t>
  </si>
  <si>
    <t>CARBONATED BEVERAGES, SWEETEN</t>
  </si>
  <si>
    <t>FAOINFOODSBiodiversity</t>
  </si>
  <si>
    <t>FAOINFOODSTableforUseinAfrica</t>
  </si>
  <si>
    <t>FoodItemID</t>
  </si>
  <si>
    <t>Country/Region</t>
  </si>
  <si>
    <t>Species</t>
  </si>
  <si>
    <t>BiblioID</t>
  </si>
  <si>
    <t>FoodName</t>
  </si>
  <si>
    <t>jd1</t>
  </si>
  <si>
    <t>Chelodina rugosa</t>
  </si>
  <si>
    <t>Australia</t>
  </si>
  <si>
    <t>Long necked turtle, flesh, cooked</t>
  </si>
  <si>
    <t>07_044</t>
  </si>
  <si>
    <t>Crocodile, raw</t>
  </si>
  <si>
    <t>SA10(4329)</t>
  </si>
  <si>
    <t>HONEY</t>
  </si>
  <si>
    <t>BISCUITS, SWEET, COOKIES</t>
  </si>
  <si>
    <t>used values for iml.xls chicken eggs</t>
  </si>
  <si>
    <t>CAN ONLY FIND PROTEIN</t>
  </si>
  <si>
    <t>NONE OF THE TABLES HAVE BLOOD + MISPLACED GALVIN's THESIS (asked Joe for it)</t>
  </si>
  <si>
    <t>COWPEA, MATURE BOILED</t>
  </si>
  <si>
    <t>USDA</t>
  </si>
  <si>
    <t>NDB No.</t>
  </si>
  <si>
    <t>Description</t>
  </si>
  <si>
    <t>Game meat, horse, cooked,roasted</t>
  </si>
  <si>
    <t>Frog legs, raw</t>
  </si>
  <si>
    <t>FAOINFOODS for Biodiversity reports only 1.82g/100g protein for #601338 (Hyphaene coriacea) d21 TURKANA DOUM PALM, nut, mesocard, ngapocho (freshly cut slices of the meso carp); decided to use Galvin's PhD thesis instead</t>
  </si>
  <si>
    <t>Galvin's 1985 PhD Thesis</t>
  </si>
  <si>
    <t>DOUM PALM FRUIT (Hyphenae ventricosa), semidried (engol); p. 152</t>
  </si>
  <si>
    <t>3.9</t>
  </si>
  <si>
    <t>Blood, cooked; p. 151</t>
  </si>
  <si>
    <t>bc "most often blood is cooked" p.72</t>
  </si>
  <si>
    <t>COULD NOT FIND IN ANY LIST, ended up using USDA for horse; Galvin, 1985, p.76: "Cow and donkey meat was rarely available"</t>
  </si>
  <si>
    <t>11_001</t>
  </si>
  <si>
    <t>Butter, from cow's milk (without salt)</t>
  </si>
  <si>
    <t>1P(43), 16V(199), 11E, US23(01145), DK7(0270)</t>
  </si>
  <si>
    <t>1</t>
  </si>
  <si>
    <t>720</t>
  </si>
  <si>
    <t>0.8</t>
  </si>
  <si>
    <t>79.6</t>
  </si>
  <si>
    <t>0.2</t>
  </si>
  <si>
    <t>0</t>
  </si>
  <si>
    <t>04_052</t>
  </si>
  <si>
    <t>Pumpkin, squash, boiled* (without salt)</t>
  </si>
  <si>
    <t>Cucurbita pepo</t>
  </si>
  <si>
    <t xml:space="preserve">calc. from Pumpkin/squash, raw (2P(145), CTA, 11E,  US23(11422))
</t>
  </si>
  <si>
    <t>SUGAR, BROWN, CANE OR BE</t>
  </si>
  <si>
    <t>PUT IN SUGAR, WHITE, CANE OR BE bc couldn't find any values for raw sugar cane</t>
  </si>
  <si>
    <t>CARROTS, RAW OR BOILED</t>
  </si>
  <si>
    <t>MAIZE, SWEET, WHITE, BOILED</t>
  </si>
  <si>
    <t>AVOCADO</t>
  </si>
  <si>
    <t>PINEAPPLE, RAW</t>
  </si>
  <si>
    <t>PORK, FRESH, ROASTE</t>
  </si>
  <si>
    <t>Côte d'Ivoire, Abobo-doume</t>
  </si>
  <si>
    <t>Macrothermes  subhyalinus</t>
  </si>
  <si>
    <t>Termite adult, dewinged, dried, flour</t>
  </si>
  <si>
    <t>i22</t>
  </si>
  <si>
    <t>SWEET POTATO, TUBER, ORANGE/R</t>
  </si>
  <si>
    <t>CASSAVA ROOT, WHITE BLD</t>
  </si>
  <si>
    <t>Beets, cooked, boiled, drained</t>
  </si>
  <si>
    <t>TOMATO, RIPE OR GREEN, RAW OR</t>
  </si>
  <si>
    <t>BREAD, WHEAT, WHITE, YEAST-LE</t>
  </si>
  <si>
    <t>PASTA, WHEAT, WHITE, CKD</t>
  </si>
  <si>
    <t>NUTRIENTS TOTAL</t>
  </si>
  <si>
    <t>Sum of enerc_kcal</t>
  </si>
  <si>
    <t>Values</t>
  </si>
  <si>
    <t>Sum of procnt</t>
  </si>
  <si>
    <t>Sum of fat</t>
  </si>
  <si>
    <t>Sum of chocdf</t>
  </si>
  <si>
    <t>Sum of fib</t>
  </si>
  <si>
    <t>CATFISH, CKD, DRY HEAT</t>
  </si>
  <si>
    <t>IML.xls used values for catfish  because thatt's the most commonly consumed fish (Kiura 2005:181,183, 257, Scherrer, 1978:40)</t>
  </si>
  <si>
    <t>Count of Weight</t>
  </si>
  <si>
    <t>procnt_kcal</t>
  </si>
  <si>
    <t>fat_kcal</t>
  </si>
  <si>
    <t>chocdf_kcal</t>
  </si>
  <si>
    <t>Sum of procnt_kcal</t>
  </si>
  <si>
    <t>Sum of fat_kcal</t>
  </si>
  <si>
    <t>Sum of chocdf_kcal</t>
  </si>
  <si>
    <t>1000 (226)</t>
  </si>
  <si>
    <t>995 (276)</t>
  </si>
  <si>
    <t>1003 (184)</t>
  </si>
  <si>
    <t>968 (541)</t>
  </si>
  <si>
    <t>1088 (574)</t>
  </si>
  <si>
    <t>853 (495)</t>
  </si>
  <si>
    <t>875 (310)</t>
  </si>
  <si>
    <t>815 (265)</t>
  </si>
  <si>
    <t>936(347)</t>
  </si>
  <si>
    <t>1176 (344)</t>
  </si>
  <si>
    <t>1350 (328)</t>
  </si>
  <si>
    <t>1033 (302)</t>
  </si>
  <si>
    <t>1198 (307)</t>
  </si>
  <si>
    <t>1285 (322)</t>
  </si>
  <si>
    <t>1118 (280)</t>
  </si>
  <si>
    <t>El Molo</t>
  </si>
  <si>
    <t>male</t>
  </si>
  <si>
    <t>female</t>
  </si>
  <si>
    <t>Luhya (Port Vict.)</t>
  </si>
  <si>
    <t>Luo (Port Vict.)</t>
  </si>
  <si>
    <t>Protein (kcal/day)</t>
  </si>
  <si>
    <t>Carbohydrate (kcal/day)</t>
  </si>
  <si>
    <t>Average of Weight</t>
  </si>
  <si>
    <t>All</t>
  </si>
  <si>
    <t>Sum of Count</t>
  </si>
  <si>
    <t>(All)</t>
  </si>
  <si>
    <t>Macronutrien:Energy ratios</t>
  </si>
  <si>
    <t>Raw Data</t>
  </si>
  <si>
    <t>Fat (kcal/day)</t>
  </si>
  <si>
    <t>using dry energy (p+f+c)</t>
  </si>
  <si>
    <t>Raw data with 80% protein digestibility</t>
  </si>
  <si>
    <t>using dry energy (p+f+c) + 80% protein digestibility</t>
  </si>
  <si>
    <t>using the wet energy energy (column C)+80% protein digestibility</t>
  </si>
  <si>
    <t>Protein (%)</t>
  </si>
  <si>
    <t>Fat (%)</t>
  </si>
  <si>
    <t>Carbohydrate (%)</t>
  </si>
  <si>
    <t>Dry Energy</t>
  </si>
  <si>
    <t>Energy (kcal/day) (SD)</t>
  </si>
  <si>
    <t>Average of Weight2</t>
  </si>
  <si>
    <t>dry weight</t>
  </si>
  <si>
    <t>Average Dry weight</t>
  </si>
  <si>
    <t>SumWetWeight</t>
  </si>
  <si>
    <t>AverageWetWeight</t>
  </si>
  <si>
    <t>El Molo</t>
  </si>
  <si>
    <t>Dry Weight (p+f+c)</t>
  </si>
  <si>
    <t>Data from questionnaires was initially inputed into Filemaker (file: MAC PhD Database), and then downloaded into Excel</t>
  </si>
  <si>
    <t>AllData_Category Tribe</t>
  </si>
  <si>
    <t>Content</t>
  </si>
  <si>
    <t>Identifiers</t>
  </si>
  <si>
    <t>Main Columns</t>
  </si>
  <si>
    <t>Tribe, Individual, Food Item, Food Category</t>
  </si>
  <si>
    <t>portion in g obtained from United States Department of Agriculture National Nutrient Database for Standard Reference (USDA), as reported by Gibson (1993, p. 16,17)</t>
  </si>
  <si>
    <t>Food Tables from which nutritional values were obtained</t>
  </si>
  <si>
    <t>USDA (online); several lists from FAO (http://www.fao.org/infoods/infoods/tables-and-databases/faoinfoods-databases/en/); Murphy et al. (Murphy, S., Weinberg-Andersson, S., Neumann, C., Mulligan, K., &amp; Calloway, D. (1991). Development of Research Nutrient Data Bases: An Example Using Foods Consumed in Rural Kenya. Journal Of Food Composition And Analysis, 4, 2–17.); Galvn (Galvin, K. (1985). Food Procurement, Diet, Activities and Nutrition of Ngisonyoka, Turkana Pastoralists in and Ecological and Social Context. State University of New York.); IML obtained through correspondence with Suzanne Murphy</t>
  </si>
  <si>
    <t>Nutrients/100g</t>
  </si>
  <si>
    <t>nutrients g in 100g food (obtained from tables above)</t>
  </si>
  <si>
    <t>Nutrients total</t>
  </si>
  <si>
    <t>nutrients per 100g multiplied by food weight, divided by 100</t>
  </si>
  <si>
    <t>Often specific cells will have comments (signalled by red triangle on top right corner) that explain content of that column/row/cell</t>
  </si>
  <si>
    <t>AllData_forPivot</t>
  </si>
  <si>
    <t>Equal to above sheet</t>
  </si>
  <si>
    <t>this is a simple copy of the above sheet that does not contan formulas, to make pivot tables easier to create</t>
  </si>
  <si>
    <t>Addition</t>
  </si>
  <si>
    <t>procnt_kcal, fat_kcal, choc_kcal are protein, fat, and carbohydrates in kcal (not g), calculated using Atwater factors, as recommended by FAO (2003)</t>
  </si>
  <si>
    <t>gives 1 if weight&gt;0, 0 if weight=0; to count how many times people ate a food item in the following sheet</t>
  </si>
  <si>
    <t>Dry weight</t>
  </si>
  <si>
    <t>addition of protein+fat+carbohydrate in 100g of food</t>
  </si>
  <si>
    <t>Tribe &amp; Category</t>
  </si>
  <si>
    <t>Filters (e.g. Change it to show only C4 foods for the El Molo)</t>
  </si>
  <si>
    <t>Sum of the weight consumed of a food item, acc to the filters applied</t>
  </si>
  <si>
    <t>Count of all individuals that eat that specific food (uses Count from previous sheet)</t>
  </si>
  <si>
    <t>Count of a food item was inserted into the AllData_CategoryTribe (different from above because a list of items was the same for all indiviuals, even if they did not consume that particular food; i.e. The above is more reliable)</t>
  </si>
  <si>
    <t>weight of a consumed food divided by only the individuals that actually ate the food</t>
  </si>
  <si>
    <t>g/day</t>
  </si>
  <si>
    <t>weight of a consumed food divided by the amount of times the food was inserted into the AllData_Category Weight</t>
  </si>
  <si>
    <t>Sum of Weight/Count of weight; not very relevant</t>
  </si>
  <si>
    <t>Sum of Weight/Sum of Count</t>
  </si>
  <si>
    <t>copy of sum weight  (repeated in each table for all populations and then each  individually)</t>
  </si>
  <si>
    <t>above divided by all indiviuduals in study or in the appropriate population</t>
  </si>
  <si>
    <t xml:space="preserve">dry weight of each food </t>
  </si>
  <si>
    <t>copied from AllData_forPivotNut</t>
  </si>
  <si>
    <t>average dry weight per food item (for all pop and by pop); the weight consumed of protein+fat+carbs</t>
  </si>
  <si>
    <t>This sheet contains all info on specific FOODS</t>
  </si>
  <si>
    <t>sum of frequency by individual (how often they eat, can be separated by tribe and type of food as per filter)</t>
  </si>
  <si>
    <t>sum of weight of food consumed per individuals</t>
  </si>
  <si>
    <t>info on NUTRIENTS; this is the information (per individual) that was eventually input into a .csv for R analysis</t>
  </si>
  <si>
    <t>equals freq(day)+freq(week)/7+freq(month)/30+freq(year)/365</t>
  </si>
  <si>
    <t>equals freq *weight of portion people reported eating</t>
  </si>
  <si>
    <t>sum of energy of food</t>
  </si>
  <si>
    <t>MacronutrientEnergyRatios</t>
  </si>
  <si>
    <t>PivotNutrients</t>
  </si>
  <si>
    <t>PivotFoods</t>
  </si>
  <si>
    <t>sum of protein of food in g/day</t>
  </si>
  <si>
    <t>sum of fat of food in g/day</t>
  </si>
  <si>
    <t>sum of carbs of food in g/day</t>
  </si>
  <si>
    <t>sum of fibre of food in g/day</t>
  </si>
  <si>
    <t>sum of protein of food in kcal/day</t>
  </si>
  <si>
    <t>sum of fat of food in kcal/day</t>
  </si>
  <si>
    <t>sum of carbs of food in kcal/day</t>
  </si>
  <si>
    <t>Raw data for energy, protein, fat, and carbs in kcal/day</t>
  </si>
  <si>
    <t>no calculations</t>
  </si>
  <si>
    <t>e.g. Protein (%)= Protein (kcal)/ (Protein(kcal)+fat(kcal)+carbs(kcal))</t>
  </si>
  <si>
    <t>MacronutrientEnergy Ratios calculated by Macronutrient in kcal/ Dry Energy in kcal; where dry energy the sum of protein, fat and carbs in kcal</t>
  </si>
  <si>
    <t>protein in kcal multiplied by 0.8</t>
  </si>
  <si>
    <t>Same as raw data above, but protein in kcal has been multiplied by 80% (Protein digestibility recommended by FAO (2004))</t>
  </si>
  <si>
    <t>same as using dry energy, but using the raw data with 80% protein digestibility</t>
  </si>
  <si>
    <t>using wet energy from column C (energy from protein, fat, carbs, and others, such as ash and water)</t>
  </si>
  <si>
    <t>does not add to 1 across rows because some energy is not from protein, fat or carbs; these were the values reported on Chapter 5</t>
  </si>
  <si>
    <t>Read with Chapter 5 from the PhD thesis, which explains the treatement of diet data</t>
  </si>
  <si>
    <t>General Comments</t>
  </si>
  <si>
    <t>Sheets</t>
  </si>
  <si>
    <t>This spreadsheet contains all information on the analysis of semi-quantitative food questionnaires conducted among Kenyan populations  (El Molo, Turkana, Luhya (Webuye), and Luhya and Luo (Port Vict.)), in the context of Maria Ana Correia's PhD (In Africa Project ERC 295907, University of Cambridge, Project Leader: Marta Mirazón Lahr, mbml1@cam.ac.uk)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</si>
</sst>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29" x14ac:knownFonts="1">
    <font>
      <sz val="10"/>
      <color theme="1"/>
      <name val="Calibri"/>
      <family val="2"/>
      <scheme val="minor"/>
    </font>
    <font>
      <sz val="11"/>
      <color theme="1"/>
      <name val="Calibri"/>
      <family val="2"/>
      <scheme val="minor"/>
    </font>
    <font>
      <b/>
      <sz val="10"/>
      <color theme="1"/>
      <name val="Calibri"/>
      <family val="2"/>
      <scheme val="minor"/>
    </font>
    <font>
      <sz val="10"/>
      <name val="MS Sans Serif"/>
      <family val="2"/>
    </font>
    <font>
      <sz val="9"/>
      <color indexed="81"/>
      <name val="Tahoma"/>
      <family val="2"/>
    </font>
    <font>
      <b/>
      <sz val="9"/>
      <color indexed="81"/>
      <name val="Tahom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color theme="1"/>
      <name val="Arial"/>
      <family val="2"/>
    </font>
    <font>
      <u/>
      <sz val="8"/>
      <color theme="10"/>
      <name val="Arial"/>
      <family val="2"/>
    </font>
    <font>
      <sz val="11"/>
      <color rgb="FF000000"/>
      <name val="Palatino Linotype"/>
      <family val="1"/>
    </font>
    <font>
      <i/>
      <sz val="11"/>
      <color rgb="FF000000"/>
      <name val="Palatino Linotype"/>
      <family val="1"/>
    </font>
    <font>
      <i/>
      <sz val="10"/>
      <color theme="1"/>
      <name val="Calibri"/>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thin">
        <color auto="1"/>
      </left>
      <right/>
      <top/>
      <bottom/>
      <diagonal/>
    </border>
    <border>
      <left/>
      <right style="thin">
        <color auto="1"/>
      </right>
      <top/>
      <bottom style="thin">
        <color indexed="64"/>
      </bottom>
      <diagonal/>
    </border>
    <border>
      <left style="thin">
        <color auto="1"/>
      </left>
      <right/>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bottom style="medium">
        <color indexed="64"/>
      </bottom>
      <diagonal/>
    </border>
  </borders>
  <cellStyleXfs count="50">
    <xf numFmtId="0" fontId="0" fillId="0" borderId="0"/>
    <xf numFmtId="0" fontId="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13"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9" fillId="18" borderId="0" applyNumberFormat="0" applyBorder="0" applyAlignment="0" applyProtection="0"/>
    <xf numFmtId="0" fontId="10" fillId="17" borderId="6" applyNumberFormat="0" applyAlignment="0" applyProtection="0"/>
    <xf numFmtId="0" fontId="11" fillId="19" borderId="7" applyNumberFormat="0" applyAlignment="0" applyProtection="0"/>
    <xf numFmtId="43" fontId="6" fillId="0" borderId="0" applyFont="0" applyFill="0" applyBorder="0" applyAlignment="0" applyProtection="0"/>
    <xf numFmtId="0" fontId="12" fillId="0" borderId="0" applyNumberFormat="0" applyFill="0" applyBorder="0" applyAlignment="0" applyProtection="0"/>
    <xf numFmtId="0" fontId="13" fillId="8" borderId="0" applyNumberFormat="0" applyBorder="0" applyAlignment="0" applyProtection="0"/>
    <xf numFmtId="0" fontId="14" fillId="0" borderId="9"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7" fillId="9" borderId="6" applyNumberFormat="0" applyAlignment="0" applyProtection="0"/>
    <xf numFmtId="0" fontId="18" fillId="0" borderId="12" applyNumberFormat="0" applyFill="0" applyAlignment="0" applyProtection="0"/>
    <xf numFmtId="0" fontId="19" fillId="9" borderId="0" applyNumberFormat="0" applyBorder="0" applyAlignment="0" applyProtection="0"/>
    <xf numFmtId="0" fontId="6" fillId="6" borderId="13" applyNumberFormat="0" applyFont="0" applyAlignment="0" applyProtection="0"/>
    <xf numFmtId="0" fontId="20" fillId="17" borderId="5" applyNumberFormat="0" applyAlignment="0" applyProtection="0"/>
    <xf numFmtId="0" fontId="3" fillId="0" borderId="0"/>
    <xf numFmtId="0" fontId="21" fillId="0" borderId="0" applyNumberFormat="0" applyFill="0" applyBorder="0" applyAlignment="0" applyProtection="0"/>
    <xf numFmtId="0" fontId="22" fillId="0" borderId="8" applyNumberFormat="0" applyFill="0" applyAlignment="0" applyProtection="0"/>
    <xf numFmtId="0" fontId="18" fillId="0" borderId="0" applyNumberFormat="0" applyFill="0" applyBorder="0" applyAlignment="0" applyProtection="0"/>
    <xf numFmtId="0" fontId="23" fillId="0" borderId="0"/>
    <xf numFmtId="0" fontId="24" fillId="0" borderId="0"/>
    <xf numFmtId="0" fontId="24" fillId="0" borderId="0"/>
    <xf numFmtId="0" fontId="1" fillId="0" borderId="0"/>
    <xf numFmtId="0" fontId="25" fillId="0" borderId="0" applyNumberFormat="0" applyFill="0" applyBorder="0" applyAlignment="0" applyProtection="0">
      <alignment vertical="top"/>
      <protection locked="0"/>
    </xf>
  </cellStyleXfs>
  <cellXfs count="69">
    <xf numFmtId="0" fontId="0" fillId="0" borderId="0" xfId="0"/>
    <xf numFmtId="0" fontId="0" fillId="0" borderId="0" xfId="0" applyNumberFormat="1"/>
    <xf numFmtId="0" fontId="2" fillId="0" borderId="0" xfId="0" applyFont="1"/>
    <xf numFmtId="0" fontId="0" fillId="0" borderId="0" xfId="0" pivotButton="1"/>
    <xf numFmtId="0" fontId="0" fillId="0" borderId="0" xfId="0" applyAlignment="1">
      <alignment horizontal="left"/>
    </xf>
    <xf numFmtId="2" fontId="0" fillId="0" borderId="0" xfId="0" applyNumberFormat="1"/>
    <xf numFmtId="1" fontId="0" fillId="0" borderId="0" xfId="0" applyNumberFormat="1"/>
    <xf numFmtId="49" fontId="0" fillId="0" borderId="1" xfId="0" applyNumberFormat="1" applyFill="1" applyBorder="1" applyAlignment="1">
      <alignment horizontal="right"/>
    </xf>
    <xf numFmtId="49" fontId="0" fillId="0" borderId="0" xfId="0" applyNumberFormat="1" applyFill="1" applyAlignment="1">
      <alignment horizontal="right"/>
    </xf>
    <xf numFmtId="49" fontId="0" fillId="0" borderId="3" xfId="0" applyNumberFormat="1" applyFill="1" applyBorder="1" applyAlignment="1">
      <alignment horizontal="right"/>
    </xf>
    <xf numFmtId="49" fontId="0" fillId="0" borderId="2" xfId="0" applyNumberFormat="1" applyFill="1" applyBorder="1" applyAlignment="1">
      <alignment horizontal="right"/>
    </xf>
    <xf numFmtId="2" fontId="0" fillId="0" borderId="1" xfId="0" applyNumberFormat="1" applyFill="1" applyBorder="1" applyAlignment="1">
      <alignment horizontal="right"/>
    </xf>
    <xf numFmtId="2" fontId="0" fillId="0" borderId="0" xfId="0" applyNumberFormat="1" applyFill="1" applyAlignment="1">
      <alignment horizontal="right"/>
    </xf>
    <xf numFmtId="2" fontId="0" fillId="0" borderId="0" xfId="0" applyNumberFormat="1" applyFill="1" applyBorder="1" applyAlignment="1">
      <alignment horizontal="right"/>
    </xf>
    <xf numFmtId="2" fontId="0" fillId="0" borderId="0" xfId="0" applyNumberFormat="1" applyBorder="1"/>
    <xf numFmtId="164" fontId="0" fillId="0" borderId="0" xfId="0" applyNumberFormat="1"/>
    <xf numFmtId="2" fontId="0" fillId="0" borderId="4" xfId="0" applyNumberFormat="1" applyFill="1" applyBorder="1" applyAlignment="1">
      <alignment horizontal="right"/>
    </xf>
    <xf numFmtId="10" fontId="0" fillId="0" borderId="0" xfId="0" applyNumberFormat="1"/>
    <xf numFmtId="10" fontId="2" fillId="0" borderId="0" xfId="0" applyNumberFormat="1" applyFont="1"/>
    <xf numFmtId="0" fontId="26" fillId="0" borderId="0" xfId="0" applyFont="1" applyAlignment="1">
      <alignment horizontal="center"/>
    </xf>
    <xf numFmtId="0" fontId="26" fillId="0" borderId="0" xfId="0" applyFont="1"/>
    <xf numFmtId="0" fontId="26" fillId="0" borderId="0" xfId="0" applyFont="1" applyAlignment="1">
      <alignment horizontal="left" indent="1"/>
    </xf>
    <xf numFmtId="0" fontId="26" fillId="0" borderId="15" xfId="0" applyFont="1" applyBorder="1"/>
    <xf numFmtId="0" fontId="26" fillId="0" borderId="15" xfId="0" applyFont="1" applyBorder="1" applyAlignment="1">
      <alignment horizontal="center"/>
    </xf>
    <xf numFmtId="49" fontId="0" fillId="20" borderId="0" xfId="0" applyNumberFormat="1" applyFill="1" applyAlignment="1">
      <alignment horizontal="right"/>
    </xf>
    <xf numFmtId="49" fontId="0" fillId="20" borderId="1" xfId="0" applyNumberFormat="1" applyFill="1" applyBorder="1" applyAlignment="1">
      <alignment horizontal="right"/>
    </xf>
    <xf numFmtId="0" fontId="0" fillId="20" borderId="0" xfId="0" applyFill="1"/>
    <xf numFmtId="2" fontId="0" fillId="20" borderId="1" xfId="0" applyNumberFormat="1" applyFill="1" applyBorder="1" applyAlignment="1">
      <alignment horizontal="right"/>
    </xf>
    <xf numFmtId="2" fontId="0" fillId="20" borderId="0" xfId="0" applyNumberFormat="1" applyFill="1" applyBorder="1" applyAlignment="1">
      <alignment horizontal="right"/>
    </xf>
    <xf numFmtId="2" fontId="0" fillId="20" borderId="4" xfId="0" applyNumberFormat="1" applyFill="1" applyBorder="1" applyAlignment="1">
      <alignment horizontal="right"/>
    </xf>
    <xf numFmtId="0" fontId="0" fillId="0" borderId="0" xfId="0" applyFill="1"/>
    <xf numFmtId="0" fontId="2" fillId="0" borderId="14" xfId="0" applyFont="1" applyFill="1" applyBorder="1"/>
    <xf numFmtId="0" fontId="2" fillId="0" borderId="0" xfId="0" applyFont="1" applyFill="1" applyBorder="1"/>
    <xf numFmtId="0" fontId="0" fillId="0" borderId="0" xfId="0" applyNumberFormat="1" applyFill="1"/>
    <xf numFmtId="10" fontId="0" fillId="0" borderId="0" xfId="0" applyNumberFormat="1" applyFill="1"/>
    <xf numFmtId="10" fontId="2" fillId="0" borderId="0" xfId="0" applyNumberFormat="1" applyFont="1" applyFill="1"/>
    <xf numFmtId="0" fontId="0" fillId="0" borderId="0" xfId="0" applyBorder="1"/>
    <xf numFmtId="0" fontId="26" fillId="0" borderId="0" xfId="0" applyFont="1" applyBorder="1" applyAlignment="1">
      <alignment horizontal="center"/>
    </xf>
    <xf numFmtId="0" fontId="27" fillId="0" borderId="0" xfId="0" applyFont="1" applyBorder="1" applyAlignment="1">
      <alignment horizontal="center"/>
    </xf>
    <xf numFmtId="0" fontId="26" fillId="0" borderId="0" xfId="0" applyFont="1" applyBorder="1"/>
    <xf numFmtId="164" fontId="0" fillId="21" borderId="0" xfId="0" applyNumberFormat="1" applyFill="1"/>
    <xf numFmtId="164" fontId="0" fillId="3" borderId="0" xfId="0" applyNumberFormat="1" applyFill="1"/>
    <xf numFmtId="164" fontId="0" fillId="0" borderId="0" xfId="0" applyNumberFormat="1" applyFill="1"/>
    <xf numFmtId="2" fontId="0" fillId="0" borderId="0" xfId="0" pivotButton="1" applyNumberFormat="1"/>
    <xf numFmtId="2" fontId="2" fillId="0" borderId="0" xfId="0" applyNumberFormat="1" applyFont="1"/>
    <xf numFmtId="2" fontId="0" fillId="0" borderId="0" xfId="0" applyNumberFormat="1" applyAlignment="1">
      <alignment horizontal="left"/>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164" fontId="0" fillId="0" borderId="0" xfId="0" applyNumberFormat="1" applyAlignment="1">
      <alignment wrapText="1"/>
    </xf>
    <xf numFmtId="165" fontId="0" fillId="21" borderId="0" xfId="0" applyNumberFormat="1" applyFill="1"/>
    <xf numFmtId="165" fontId="0" fillId="3" borderId="0" xfId="0" applyNumberFormat="1" applyFill="1"/>
    <xf numFmtId="165" fontId="0" fillId="0" borderId="0" xfId="0" applyNumberFormat="1"/>
    <xf numFmtId="165" fontId="0" fillId="2" borderId="0" xfId="0" applyNumberFormat="1" applyFill="1"/>
    <xf numFmtId="165" fontId="0" fillId="0" borderId="0" xfId="0" applyNumberFormat="1" applyFill="1"/>
    <xf numFmtId="0" fontId="0" fillId="0" borderId="0" xfId="0" applyAlignment="1">
      <alignment horizontal="left" vertical="top" wrapText="1"/>
    </xf>
    <xf numFmtId="0" fontId="2" fillId="0" borderId="0" xfId="0" applyFont="1" applyAlignment="1">
      <alignment horizontal="left" vertical="top" wrapText="1"/>
    </xf>
    <xf numFmtId="0" fontId="28" fillId="0" borderId="0" xfId="0" applyFont="1" applyAlignment="1">
      <alignment vertical="top"/>
    </xf>
    <xf numFmtId="0" fontId="0" fillId="0" borderId="0" xfId="0" applyAlignment="1">
      <alignment horizontal="left" vertical="top" wrapText="1"/>
    </xf>
    <xf numFmtId="0" fontId="0" fillId="0" borderId="0" xfId="0" applyAlignment="1">
      <alignment horizontal="center" vertical="top"/>
    </xf>
    <xf numFmtId="0" fontId="0" fillId="0" borderId="0" xfId="0" applyAlignment="1">
      <alignment horizontal="center" vertical="top" wrapText="1"/>
    </xf>
    <xf numFmtId="2" fontId="2" fillId="0" borderId="1" xfId="0" applyNumberFormat="1" applyFont="1" applyFill="1" applyBorder="1" applyAlignment="1">
      <alignment horizontal="center"/>
    </xf>
    <xf numFmtId="2" fontId="0" fillId="0" borderId="0" xfId="0" applyNumberFormat="1" applyFill="1" applyBorder="1" applyAlignment="1">
      <alignment horizontal="center"/>
    </xf>
    <xf numFmtId="2" fontId="0" fillId="0" borderId="4" xfId="0" applyNumberFormat="1" applyFill="1" applyBorder="1" applyAlignment="1">
      <alignment horizontal="center"/>
    </xf>
    <xf numFmtId="49" fontId="2" fillId="0" borderId="0" xfId="0" applyNumberFormat="1" applyFont="1" applyFill="1" applyAlignment="1">
      <alignment horizontal="center"/>
    </xf>
    <xf numFmtId="49" fontId="2" fillId="0" borderId="1" xfId="0" applyNumberFormat="1" applyFont="1" applyFill="1" applyBorder="1" applyAlignment="1">
      <alignment horizontal="center"/>
    </xf>
    <xf numFmtId="49" fontId="2" fillId="0" borderId="0" xfId="0" applyNumberFormat="1" applyFont="1" applyFill="1" applyBorder="1" applyAlignment="1">
      <alignment horizontal="center"/>
    </xf>
    <xf numFmtId="49" fontId="2" fillId="0" borderId="4" xfId="0" applyNumberFormat="1" applyFont="1" applyFill="1" applyBorder="1" applyAlignment="1">
      <alignment horizontal="center"/>
    </xf>
  </cellXfs>
  <cellStyles count="50">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Explanatory Text 2" xfId="30" xr:uid="{00000000-0005-0000-0000-00001C000000}"/>
    <cellStyle name="Good 2" xfId="31" xr:uid="{00000000-0005-0000-0000-00001D000000}"/>
    <cellStyle name="Heading 1 2" xfId="32" xr:uid="{00000000-0005-0000-0000-00001E000000}"/>
    <cellStyle name="Heading 2 2" xfId="33" xr:uid="{00000000-0005-0000-0000-00001F000000}"/>
    <cellStyle name="Heading 3 2" xfId="34" xr:uid="{00000000-0005-0000-0000-000020000000}"/>
    <cellStyle name="Heading 4 2" xfId="35" xr:uid="{00000000-0005-0000-0000-000021000000}"/>
    <cellStyle name="Hyperlink 2" xfId="49" xr:uid="{00000000-0005-0000-0000-000022000000}"/>
    <cellStyle name="Input 2" xfId="36" xr:uid="{00000000-0005-0000-0000-000023000000}"/>
    <cellStyle name="Linked Cell 2" xfId="37" xr:uid="{00000000-0005-0000-0000-000024000000}"/>
    <cellStyle name="Neutral 2" xfId="38" xr:uid="{00000000-0005-0000-0000-000025000000}"/>
    <cellStyle name="Normal" xfId="0" builtinId="0"/>
    <cellStyle name="Normal 2" xfId="1" xr:uid="{00000000-0005-0000-0000-000027000000}"/>
    <cellStyle name="Normal 2 2" xfId="47" xr:uid="{00000000-0005-0000-0000-000028000000}"/>
    <cellStyle name="Normal 3" xfId="45" xr:uid="{00000000-0005-0000-0000-000029000000}"/>
    <cellStyle name="Normal 3 2" xfId="48" xr:uid="{00000000-0005-0000-0000-00002A000000}"/>
    <cellStyle name="Normal 4" xfId="46" xr:uid="{00000000-0005-0000-0000-00002B000000}"/>
    <cellStyle name="Note 2" xfId="39" xr:uid="{00000000-0005-0000-0000-00002C000000}"/>
    <cellStyle name="Output 2" xfId="40" xr:uid="{00000000-0005-0000-0000-00002D000000}"/>
    <cellStyle name="Standard_FDB602c" xfId="41" xr:uid="{00000000-0005-0000-0000-00002E000000}"/>
    <cellStyle name="Title 2" xfId="42" xr:uid="{00000000-0005-0000-0000-00002F000000}"/>
    <cellStyle name="Total 2" xfId="43" xr:uid="{00000000-0005-0000-0000-000030000000}"/>
    <cellStyle name="Warning Text 2" xfId="44" xr:uid="{00000000-0005-0000-0000-000031000000}"/>
  </cellStyles>
  <dxfs count="1">
    <dxf>
      <numFmt numFmtId="2" formatCode="0.00"/>
    </dxf>
  </dxfs>
  <tableStyles count="0" defaultTableStyle="TableStyleMedium9" defaultPivotStyle="PivotStyleLight16"/>
  <colors>
    <mruColors>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Ana Correia" refreshedDate="42873.517323611108" createdVersion="3" refreshedVersion="3" minRefreshableVersion="3" recordCount="3468" xr:uid="{00000000-000A-0000-FFFF-FFFF0A000000}">
  <cacheSource type="worksheet">
    <worksheetSource ref="A1:O3469" sheet="AllData_forPivot"/>
  </cacheSource>
  <cacheFields count="15">
    <cacheField name="Category" numFmtId="49">
      <sharedItems count="5">
        <s v="Animal"/>
        <s v="Fish"/>
        <s v="C3"/>
        <s v="C4"/>
        <s v="Other"/>
      </sharedItems>
    </cacheField>
    <cacheField name="Tribe" numFmtId="49">
      <sharedItems count="5">
        <s v="ElMolo"/>
        <s v="Turkana"/>
        <s v="Luhya (Webuye)"/>
        <s v="Luo (Port Victoria)"/>
        <s v="Luhya (Port Victoria)"/>
      </sharedItems>
    </cacheField>
    <cacheField name="CodeID" numFmtId="49">
      <sharedItems count="160">
        <s v="EM01"/>
        <s v="EM02"/>
        <s v="EM03"/>
        <s v="EM04"/>
        <s v="EM05"/>
        <s v="EM06"/>
        <s v="EM07"/>
        <s v="EM08"/>
        <s v="EM09"/>
        <s v="EM10"/>
        <s v="EM11"/>
        <s v="EM12"/>
        <s v="EM13"/>
        <s v="EM14"/>
        <s v="EM15"/>
        <s v="EM16"/>
        <s v="EM17"/>
        <s v="EM18"/>
        <s v="EM19"/>
        <s v="EM20"/>
        <s v="EM21"/>
        <s v="EM22"/>
        <s v="EM23"/>
        <s v="EM24"/>
        <s v="EM25"/>
        <s v="EM26"/>
        <s v="EM27"/>
        <s v="EM29"/>
        <s v="EM30"/>
        <s v="EM31"/>
        <s v="EM32"/>
        <s v="TK01"/>
        <s v="TK02"/>
        <s v="TK03"/>
        <s v="TK04"/>
        <s v="TK05"/>
        <s v="TK06"/>
        <s v="TK07"/>
        <s v="TK08"/>
        <s v="TK09"/>
        <s v="TK10"/>
        <s v="TK11"/>
        <s v="TK12"/>
        <s v="TK13"/>
        <s v="TK14"/>
        <s v="TK15"/>
        <s v="TK16"/>
        <s v="TK17"/>
        <s v="TK18"/>
        <s v="TK19"/>
        <s v="TK20"/>
        <s v="TK21"/>
        <s v="TK22"/>
        <s v="TK23"/>
        <s v="TK24"/>
        <s v="TK25"/>
        <s v="TK26"/>
        <s v="TK27"/>
        <s v="TK28"/>
        <s v="TK29"/>
        <s v="TK30"/>
        <s v="TK31"/>
        <s v="TK32"/>
        <s v="TK33"/>
        <s v="TK34"/>
        <s v="TK35"/>
        <s v="TK36"/>
        <s v="TK37"/>
        <s v="WB01"/>
        <s v="WB02"/>
        <s v="WB03"/>
        <s v="WB04"/>
        <s v="WB05"/>
        <s v="WB06"/>
        <s v="WB07"/>
        <s v="WB08"/>
        <s v="WB09"/>
        <s v="WB10"/>
        <s v="WB11"/>
        <s v="WB12"/>
        <s v="WB13"/>
        <s v="WB14"/>
        <s v="WB15"/>
        <s v="WB16"/>
        <s v="WB17"/>
        <s v="WB18"/>
        <s v="WB19"/>
        <s v="WB20"/>
        <s v="WB21"/>
        <s v="WB22"/>
        <s v="WB23"/>
        <s v="WB24"/>
        <s v="WB25"/>
        <s v="WB26"/>
        <s v="WB27"/>
        <s v="WB28"/>
        <s v="WB29"/>
        <s v="WB30"/>
        <s v="WB31"/>
        <s v="WB32"/>
        <s v="PT01"/>
        <s v="PT02"/>
        <s v="PT03"/>
        <s v="PT04"/>
        <s v="PT06"/>
        <s v="PT07"/>
        <s v="PT08"/>
        <s v="PT10"/>
        <s v="PT11"/>
        <s v="PT12"/>
        <s v="PT13"/>
        <s v="PT14"/>
        <s v="PT15"/>
        <s v="PT16"/>
        <s v="PT17"/>
        <s v="PT18"/>
        <s v="PT19"/>
        <s v="PT20"/>
        <s v="PT21"/>
        <s v="PT22"/>
        <s v="PT23"/>
        <s v="PT24"/>
        <s v="PT25"/>
        <s v="PT26"/>
        <s v="PT27"/>
        <s v="PT28"/>
        <s v="PT30"/>
        <s v="PT31"/>
        <s v="PT32"/>
        <s v="PT33"/>
        <s v="PT35"/>
        <s v="PT36"/>
        <s v="PT37"/>
        <s v="PT38"/>
        <s v="PT39"/>
        <s v="PT40"/>
        <s v="PT41"/>
        <s v="PT42"/>
        <s v="PT43"/>
        <s v="PT44"/>
        <s v="PT45"/>
        <s v="PT46"/>
        <s v="PT47"/>
        <s v="PT48"/>
        <s v="PT49"/>
        <s v="PT50"/>
        <s v="PT51"/>
        <s v="PT52"/>
        <s v="PT53"/>
        <s v="PT54"/>
        <s v="PT55"/>
        <s v="PT59"/>
        <s v="PT60"/>
        <s v="PT61"/>
        <s v="PT62"/>
        <s v="PT63"/>
        <s v="PT64"/>
        <s v="PT65"/>
        <s v="PT66"/>
        <s v="PT67"/>
      </sharedItems>
    </cacheField>
    <cacheField name="Food Item" numFmtId="49">
      <sharedItems/>
    </cacheField>
    <cacheField name="Portion in g" numFmtId="2">
      <sharedItems containsString="0" containsBlank="1" containsNumber="1" containsInteger="1" minValue="3" maxValue="340"/>
    </cacheField>
    <cacheField name="Frequency" numFmtId="2">
      <sharedItems containsString="0" containsBlank="1" containsNumber="1" minValue="0" maxValue="3"/>
    </cacheField>
    <cacheField name="Weight" numFmtId="2">
      <sharedItems containsSemiMixedTypes="0" containsString="0" containsNumber="1" minValue="0" maxValue="1020"/>
    </cacheField>
    <cacheField name="enerc_kcal" numFmtId="2">
      <sharedItems containsSemiMixedTypes="0" containsString="0" containsNumber="1" minValue="0" maxValue="1659.9825000000001"/>
    </cacheField>
    <cacheField name="procnt" numFmtId="2">
      <sharedItems containsSemiMixedTypes="0" containsString="0" containsNumber="1" minValue="0" maxValue="45.815999999999995"/>
    </cacheField>
    <cacheField name="fat" numFmtId="2">
      <sharedItems containsSemiMixedTypes="0" containsString="0" containsNumber="1" minValue="0" maxValue="37.402999999999999"/>
    </cacheField>
    <cacheField name="chocdf" numFmtId="2">
      <sharedItems containsSemiMixedTypes="0" containsString="0" containsNumber="1" minValue="0" maxValue="188.89821999999995"/>
    </cacheField>
    <cacheField name="fib" numFmtId="2">
      <sharedItems containsSemiMixedTypes="0" containsString="0" containsNumber="1" minValue="0" maxValue="43.18"/>
    </cacheField>
    <cacheField name="procnt_kcal" numFmtId="2">
      <sharedItems containsSemiMixedTypes="0" containsString="0" containsNumber="1" minValue="0" maxValue="183.26399999999998"/>
    </cacheField>
    <cacheField name="fat_kcal" numFmtId="2">
      <sharedItems containsSemiMixedTypes="0" containsString="0" containsNumber="1" minValue="0" maxValue="336.62700000000001"/>
    </cacheField>
    <cacheField name="chocdf_kcal" numFmtId="2">
      <sharedItems containsSemiMixedTypes="0" containsString="0" containsNumber="1" minValue="0" maxValue="755.5928799999998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a Ana Correia" refreshedDate="42873.547893055555" createdVersion="3" refreshedVersion="3" minRefreshableVersion="3" recordCount="3468" xr:uid="{00000000-000A-0000-FFFF-FFFF0B000000}">
  <cacheSource type="worksheet">
    <worksheetSource ref="A1:Q3469" sheet="AllData_forPivot"/>
  </cacheSource>
  <cacheFields count="18">
    <cacheField name="Category" numFmtId="49">
      <sharedItems count="5">
        <s v="Animal"/>
        <s v="Fish"/>
        <s v="C3"/>
        <s v="C4"/>
        <s v="Other"/>
      </sharedItems>
    </cacheField>
    <cacheField name="Tribe" numFmtId="49">
      <sharedItems count="5">
        <s v="ElMolo"/>
        <s v="Turkana"/>
        <s v="Luhya (Webuye)"/>
        <s v="Luo (Port Victoria)"/>
        <s v="Luhya (Port Victoria)"/>
      </sharedItems>
    </cacheField>
    <cacheField name="CodeID" numFmtId="49">
      <sharedItems/>
    </cacheField>
    <cacheField name="Food Item" numFmtId="49">
      <sharedItems count="47">
        <s v="Cattle"/>
        <s v="Goat"/>
        <s v="Sheep"/>
        <s v="Camel"/>
        <s v="Poultry"/>
        <s v="Other birds"/>
        <s v="Eggs"/>
        <s v="Milk"/>
        <s v="Cheese"/>
        <s v="Fish"/>
        <s v="Rice"/>
        <s v="Beans"/>
        <s v="Fruit"/>
        <s v="USO's"/>
        <s v="Cabbage"/>
        <s v="Chapati/Mdazi"/>
        <s v="Githeri"/>
        <s v="Ugali"/>
        <s v="Sorghum"/>
        <s v="Sweets/Soda"/>
        <s v="Crocodile"/>
        <s v="Turtle"/>
        <s v="Spaghetti"/>
        <s v="Honey"/>
        <s v="Biscuits"/>
        <s v="other eggs"/>
        <s v="Doum Palm Fruit"/>
        <s v="Blood"/>
        <s v="Cowpeas"/>
        <s v="Donkey"/>
        <s v="Dog"/>
        <s v="Frogs"/>
        <s v="Wild cat"/>
        <s v="Butter"/>
        <s v="Pumpkin"/>
        <s v="Sugar Cane"/>
        <s v="Carrots"/>
        <s v="White Maize"/>
        <s v="Avocado"/>
        <s v="Pineapple"/>
        <s v="Pork"/>
        <s v="Termites"/>
        <s v="Sweet Potatoes"/>
        <s v="Cassava"/>
        <s v="Beetroot"/>
        <s v="Tomatoes"/>
        <s v="Bread (white)"/>
      </sharedItems>
    </cacheField>
    <cacheField name="Portion in g" numFmtId="2">
      <sharedItems containsString="0" containsBlank="1" containsNumber="1" containsInteger="1" minValue="3" maxValue="340"/>
    </cacheField>
    <cacheField name="Frequency" numFmtId="2">
      <sharedItems containsString="0" containsBlank="1" containsNumber="1" minValue="0" maxValue="3"/>
    </cacheField>
    <cacheField name="Weight" numFmtId="2">
      <sharedItems containsSemiMixedTypes="0" containsString="0" containsNumber="1" minValue="0" maxValue="1020"/>
    </cacheField>
    <cacheField name="enerc_kcal" numFmtId="2">
      <sharedItems containsSemiMixedTypes="0" containsString="0" containsNumber="1" minValue="0" maxValue="1659.9825000000001"/>
    </cacheField>
    <cacheField name="procnt" numFmtId="2">
      <sharedItems containsSemiMixedTypes="0" containsString="0" containsNumber="1" minValue="0" maxValue="45.815999999999995"/>
    </cacheField>
    <cacheField name="fat" numFmtId="2">
      <sharedItems containsSemiMixedTypes="0" containsString="0" containsNumber="1" minValue="0" maxValue="37.402999999999999"/>
    </cacheField>
    <cacheField name="chocdf" numFmtId="2">
      <sharedItems containsSemiMixedTypes="0" containsString="0" containsNumber="1" minValue="0" maxValue="188.89821999999995"/>
    </cacheField>
    <cacheField name="fib" numFmtId="2">
      <sharedItems containsSemiMixedTypes="0" containsString="0" containsNumber="1" minValue="0" maxValue="43.18"/>
    </cacheField>
    <cacheField name="procnt_kcal" numFmtId="2">
      <sharedItems containsSemiMixedTypes="0" containsString="0" containsNumber="1" minValue="0" maxValue="183.26399999999998"/>
    </cacheField>
    <cacheField name="fat_kcal" numFmtId="2">
      <sharedItems containsSemiMixedTypes="0" containsString="0" containsNumber="1" minValue="0" maxValue="336.62700000000001"/>
    </cacheField>
    <cacheField name="chocdf_kcal" numFmtId="2">
      <sharedItems containsSemiMixedTypes="0" containsString="0" containsNumber="1" minValue="0" maxValue="755.59287999999981"/>
    </cacheField>
    <cacheField name="Count" numFmtId="0">
      <sharedItems containsSemiMixedTypes="0" containsString="0" containsNumber="1" containsInteger="1" minValue="0" maxValue="1"/>
    </cacheField>
    <cacheField name="dry weight" numFmtId="0">
      <sharedItems containsSemiMixedTypes="0" containsString="0" containsNumber="1" minValue="0" maxValue="141"/>
    </cacheField>
    <cacheField name="Field1" numFmtId="0" formula=" SUM(Weight)/SUM(Coun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68">
  <r>
    <x v="0"/>
    <x v="0"/>
    <x v="0"/>
    <s v="Cattle"/>
    <n v="112"/>
    <n v="3.0000000000000001E-3"/>
    <n v="0.33600000000000002"/>
    <n v="0.90383999999999998"/>
    <n v="8.3664000000000002E-2"/>
    <n v="6.0479999999999999E-2"/>
    <n v="0"/>
    <n v="0"/>
    <n v="0.33465600000000001"/>
    <n v="0.54432000000000003"/>
    <n v="0"/>
  </r>
  <r>
    <x v="0"/>
    <x v="0"/>
    <x v="0"/>
    <s v="Goat"/>
    <n v="50"/>
    <n v="3.3000000000000002E-2"/>
    <n v="1.6500000000000001"/>
    <n v="3.9765000000000001"/>
    <n v="0.54285000000000005"/>
    <n v="0.17985000000000004"/>
    <n v="8.2500000000000004E-3"/>
    <n v="0"/>
    <n v="2.1714000000000002"/>
    <n v="1.6186500000000004"/>
    <n v="3.3000000000000002E-2"/>
  </r>
  <r>
    <x v="0"/>
    <x v="0"/>
    <x v="0"/>
    <s v="Sheep"/>
    <n v="50"/>
    <n v="3.3000000000000002E-2"/>
    <n v="1.6500000000000001"/>
    <n v="4.3725000000000005"/>
    <n v="0.27885000000000004"/>
    <n v="0.35310000000000002"/>
    <n v="0"/>
    <n v="0"/>
    <n v="1.1154000000000002"/>
    <n v="3.1779000000000002"/>
    <n v="0"/>
  </r>
  <r>
    <x v="0"/>
    <x v="0"/>
    <x v="0"/>
    <s v="Camel"/>
    <n v="84"/>
    <n v="3.0000000000000001E-3"/>
    <n v="0.252"/>
    <n v="0.6728400000000001"/>
    <n v="4.9392000000000005E-2"/>
    <n v="5.1156000000000007E-2"/>
    <n v="2.5200000000000001E-3"/>
    <n v="2.5200000000000001E-3"/>
    <n v="0.19756800000000002"/>
    <n v="0.46040400000000004"/>
    <n v="1.008E-2"/>
  </r>
  <r>
    <x v="0"/>
    <x v="0"/>
    <x v="0"/>
    <s v="Poultry"/>
    <n v="84"/>
    <n v="3.0000000000000001E-3"/>
    <n v="0.252"/>
    <n v="0.71820000000000006"/>
    <n v="6.7788000000000001E-2"/>
    <n v="4.7627999999999997E-2"/>
    <n v="0"/>
    <n v="0"/>
    <n v="0.271152"/>
    <n v="0.42865199999999998"/>
    <n v="0"/>
  </r>
  <r>
    <x v="0"/>
    <x v="0"/>
    <x v="0"/>
    <s v="Other birds"/>
    <n v="112"/>
    <n v="0.14299999999999999"/>
    <n v="16.015999999999998"/>
    <n v="45.645599999999995"/>
    <n v="4.3083039999999997"/>
    <n v="3.0270239999999995"/>
    <n v="0"/>
    <n v="0"/>
    <n v="17.233215999999999"/>
    <n v="27.243215999999997"/>
    <n v="0"/>
  </r>
  <r>
    <x v="0"/>
    <x v="0"/>
    <x v="0"/>
    <s v="Eggs"/>
    <n v="64"/>
    <n v="0.28599999999999998"/>
    <n v="18.303999999999998"/>
    <n v="28.371199999999998"/>
    <n v="2.3063039999999999"/>
    <n v="1.9402239999999997"/>
    <n v="0.201344"/>
    <n v="0"/>
    <n v="9.2252159999999996"/>
    <n v="17.462015999999998"/>
    <n v="0.80537599999999998"/>
  </r>
  <r>
    <x v="0"/>
    <x v="0"/>
    <x v="0"/>
    <s v="Milk"/>
    <n v="184"/>
    <n v="1"/>
    <n v="184"/>
    <n v="126.96"/>
    <n v="6.6239999999999997"/>
    <n v="7.5439999999999996"/>
    <n v="8.2799999999999994"/>
    <n v="0"/>
    <n v="26.495999999999999"/>
    <n v="67.896000000000001"/>
    <n v="33.119999999999997"/>
  </r>
  <r>
    <x v="0"/>
    <x v="0"/>
    <x v="0"/>
    <s v="Cheese"/>
    <m/>
    <n v="0"/>
    <n v="0"/>
    <n v="0"/>
    <n v="0"/>
    <n v="0"/>
    <n v="0"/>
    <n v="0"/>
    <n v="0"/>
    <n v="0"/>
    <n v="0"/>
  </r>
  <r>
    <x v="1"/>
    <x v="0"/>
    <x v="0"/>
    <s v="Fish"/>
    <n v="112"/>
    <n v="1"/>
    <n v="112"/>
    <n v="117.6"/>
    <n v="20.72"/>
    <n v="3.2480000000000002"/>
    <n v="0"/>
    <n v="0"/>
    <n v="82.88"/>
    <n v="29.232000000000003"/>
    <n v="0"/>
  </r>
  <r>
    <x v="2"/>
    <x v="0"/>
    <x v="0"/>
    <s v="Rice"/>
    <m/>
    <n v="0"/>
    <n v="0"/>
    <n v="0"/>
    <n v="0"/>
    <n v="0"/>
    <n v="0"/>
    <n v="0"/>
    <n v="0"/>
    <n v="0"/>
    <n v="0"/>
  </r>
  <r>
    <x v="2"/>
    <x v="0"/>
    <x v="0"/>
    <s v="Beans"/>
    <n v="185"/>
    <n v="0.28599999999999998"/>
    <n v="52.91"/>
    <n v="67.195700000000002"/>
    <n v="4.6031699999999995"/>
    <n v="0.26455000000000001"/>
    <n v="12.06348"/>
    <n v="3.3862400000000004"/>
    <n v="18.412679999999998"/>
    <n v="2.3809499999999999"/>
    <n v="48.253920000000001"/>
  </r>
  <r>
    <x v="2"/>
    <x v="0"/>
    <x v="0"/>
    <s v="Fruit"/>
    <m/>
    <n v="0"/>
    <n v="0"/>
    <n v="0"/>
    <n v="0"/>
    <n v="0"/>
    <n v="0"/>
    <n v="0"/>
    <n v="0"/>
    <n v="0"/>
    <n v="0"/>
  </r>
  <r>
    <x v="2"/>
    <x v="0"/>
    <x v="0"/>
    <s v="USO's"/>
    <n v="122"/>
    <n v="3.3000000000000002E-2"/>
    <n v="4.0259999999999998"/>
    <n v="3.7441800000000001"/>
    <n v="8.0519999999999994E-2"/>
    <n v="4.0260000000000001E-3"/>
    <n v="0.86961600000000006"/>
    <n v="6.0389999999999999E-2"/>
    <n v="0.32207999999999998"/>
    <n v="3.6234000000000002E-2"/>
    <n v="3.4784640000000002"/>
  </r>
  <r>
    <x v="2"/>
    <x v="0"/>
    <x v="0"/>
    <s v="Cabbage"/>
    <n v="60"/>
    <n v="3.0000000000000001E-3"/>
    <n v="0.18"/>
    <n v="3.9599999999999996E-2"/>
    <n v="1.8E-3"/>
    <n v="7.1999999999999994E-4"/>
    <n v="8.0999999999999996E-3"/>
    <n v="5.0400000000000002E-3"/>
    <n v="7.1999999999999998E-3"/>
    <n v="6.4799999999999996E-3"/>
    <n v="3.2399999999999998E-2"/>
  </r>
  <r>
    <x v="2"/>
    <x v="0"/>
    <x v="0"/>
    <s v="Chapati/Mdazi"/>
    <n v="125"/>
    <n v="0.28599999999999998"/>
    <n v="35.75"/>
    <n v="102.96"/>
    <n v="2.2522500000000001"/>
    <n v="3.25325"/>
    <n v="17.517499999999998"/>
    <n v="0"/>
    <n v="9.0090000000000003"/>
    <n v="29.279250000000001"/>
    <n v="70.069999999999993"/>
  </r>
  <r>
    <x v="3"/>
    <x v="0"/>
    <x v="0"/>
    <s v="Githeri"/>
    <m/>
    <n v="0"/>
    <n v="0"/>
    <n v="0"/>
    <n v="0"/>
    <n v="0"/>
    <n v="0"/>
    <n v="0"/>
    <n v="0"/>
    <n v="0"/>
    <n v="0"/>
  </r>
  <r>
    <x v="3"/>
    <x v="0"/>
    <x v="0"/>
    <s v="Ugali"/>
    <n v="114"/>
    <n v="1"/>
    <n v="114"/>
    <n v="142.5"/>
    <n v="2.3940000000000001"/>
    <n v="1.4820000000000002"/>
    <n v="29.867999999999999"/>
    <n v="1.1399999999999999"/>
    <n v="9.5760000000000005"/>
    <n v="13.338000000000001"/>
    <n v="119.47199999999999"/>
  </r>
  <r>
    <x v="3"/>
    <x v="0"/>
    <x v="0"/>
    <s v="Sorghum"/>
    <m/>
    <n v="0"/>
    <n v="0"/>
    <n v="0"/>
    <n v="0"/>
    <n v="0"/>
    <n v="0"/>
    <n v="0"/>
    <n v="0"/>
    <n v="0"/>
    <n v="0"/>
  </r>
  <r>
    <x v="3"/>
    <x v="0"/>
    <x v="0"/>
    <s v="Sweets/Soda"/>
    <n v="340"/>
    <n v="0.28599999999999998"/>
    <n v="97.24"/>
    <n v="39.868399999999994"/>
    <n v="0"/>
    <n v="0"/>
    <n v="10.112959999999999"/>
    <n v="0"/>
    <n v="0"/>
    <n v="0"/>
    <n v="40.451839999999997"/>
  </r>
  <r>
    <x v="0"/>
    <x v="0"/>
    <x v="1"/>
    <s v="Cattle"/>
    <n v="112"/>
    <n v="3.0000000000000001E-3"/>
    <n v="0.33600000000000002"/>
    <n v="0.90383999999999998"/>
    <n v="8.3664000000000002E-2"/>
    <n v="6.0479999999999999E-2"/>
    <n v="0"/>
    <n v="0"/>
    <n v="0.33465600000000001"/>
    <n v="0.54432000000000003"/>
    <n v="0"/>
  </r>
  <r>
    <x v="0"/>
    <x v="0"/>
    <x v="1"/>
    <s v="Goat"/>
    <n v="85"/>
    <n v="3.3000000000000002E-2"/>
    <n v="2.8050000000000002"/>
    <n v="6.7600499999999997"/>
    <n v="0.92284499999999992"/>
    <n v="0.30574500000000004"/>
    <n v="1.4025000000000001E-2"/>
    <n v="0"/>
    <n v="3.6913799999999997"/>
    <n v="2.7517050000000003"/>
    <n v="5.6100000000000004E-2"/>
  </r>
  <r>
    <x v="0"/>
    <x v="0"/>
    <x v="1"/>
    <s v="Sheep"/>
    <n v="85"/>
    <n v="3.3000000000000002E-2"/>
    <n v="2.8050000000000002"/>
    <n v="7.4332500000000001"/>
    <n v="0.47404499999999999"/>
    <n v="0.60026999999999997"/>
    <n v="0"/>
    <n v="0"/>
    <n v="1.89618"/>
    <n v="5.4024299999999998"/>
    <n v="0"/>
  </r>
  <r>
    <x v="0"/>
    <x v="0"/>
    <x v="1"/>
    <s v="Camel"/>
    <n v="112"/>
    <n v="3.0000000000000001E-3"/>
    <n v="0.33600000000000002"/>
    <n v="0.89712000000000003"/>
    <n v="6.5856000000000012E-2"/>
    <n v="6.8208000000000005E-2"/>
    <n v="3.3600000000000001E-3"/>
    <n v="3.3600000000000001E-3"/>
    <n v="0.26342400000000005"/>
    <n v="0.61387200000000008"/>
    <n v="1.3440000000000001E-2"/>
  </r>
  <r>
    <x v="0"/>
    <x v="0"/>
    <x v="1"/>
    <s v="Other birds"/>
    <n v="112"/>
    <n v="3.0000000000000001E-3"/>
    <n v="0.33600000000000002"/>
    <n v="0.95760000000000001"/>
    <n v="9.0383999999999992E-2"/>
    <n v="6.3503999999999991E-2"/>
    <n v="0"/>
    <n v="0"/>
    <n v="0.36153599999999997"/>
    <n v="0.57153599999999993"/>
    <n v="0"/>
  </r>
  <r>
    <x v="0"/>
    <x v="0"/>
    <x v="1"/>
    <s v="Eggs"/>
    <n v="104"/>
    <n v="3.3000000000000002E-2"/>
    <n v="3.4320000000000004"/>
    <n v="5.3196000000000003"/>
    <n v="0.43243200000000004"/>
    <n v="0.36379200000000006"/>
    <n v="3.7752000000000008E-2"/>
    <n v="0"/>
    <n v="1.7297280000000002"/>
    <n v="3.2741280000000006"/>
    <n v="0.15100800000000003"/>
  </r>
  <r>
    <x v="0"/>
    <x v="0"/>
    <x v="1"/>
    <s v="Milk"/>
    <n v="184"/>
    <n v="2"/>
    <n v="368"/>
    <n v="253.92"/>
    <n v="13.247999999999999"/>
    <n v="15.087999999999999"/>
    <n v="16.559999999999999"/>
    <n v="0"/>
    <n v="52.991999999999997"/>
    <n v="135.792"/>
    <n v="66.239999999999995"/>
  </r>
  <r>
    <x v="0"/>
    <x v="0"/>
    <x v="1"/>
    <s v="Cheese"/>
    <m/>
    <n v="0"/>
    <n v="0"/>
    <n v="0"/>
    <n v="0"/>
    <n v="0"/>
    <n v="0"/>
    <n v="0"/>
    <n v="0"/>
    <n v="0"/>
    <n v="0"/>
  </r>
  <r>
    <x v="1"/>
    <x v="0"/>
    <x v="1"/>
    <s v="Fish"/>
    <n v="112"/>
    <n v="1"/>
    <n v="112"/>
    <n v="117.6"/>
    <n v="20.72"/>
    <n v="3.2480000000000002"/>
    <n v="0"/>
    <n v="0"/>
    <n v="82.88"/>
    <n v="29.232000000000003"/>
    <n v="0"/>
  </r>
  <r>
    <x v="2"/>
    <x v="0"/>
    <x v="1"/>
    <s v="Rice"/>
    <n v="175"/>
    <n v="0.28599999999999998"/>
    <n v="50.05"/>
    <n v="65.064999999999998"/>
    <n v="1.2011999999999998"/>
    <n v="0.10009999999999999"/>
    <n v="14.314300000000001"/>
    <n v="0.15014999999999998"/>
    <n v="4.8047999999999993"/>
    <n v="0.90089999999999992"/>
    <n v="57.257200000000005"/>
  </r>
  <r>
    <x v="2"/>
    <x v="0"/>
    <x v="1"/>
    <s v="Beans"/>
    <n v="185"/>
    <n v="1"/>
    <n v="185"/>
    <n v="234.95"/>
    <n v="16.094999999999999"/>
    <n v="0.92500000000000004"/>
    <n v="42.18"/>
    <n v="11.84"/>
    <n v="64.38"/>
    <n v="8.3250000000000011"/>
    <n v="168.72"/>
  </r>
  <r>
    <x v="2"/>
    <x v="0"/>
    <x v="1"/>
    <s v="Cabbage"/>
    <m/>
    <n v="0"/>
    <n v="0"/>
    <n v="0"/>
    <n v="0"/>
    <n v="0"/>
    <n v="0"/>
    <n v="0"/>
    <n v="0"/>
    <n v="0"/>
    <n v="0"/>
  </r>
  <r>
    <x v="2"/>
    <x v="0"/>
    <x v="1"/>
    <s v="Fruit"/>
    <m/>
    <n v="0"/>
    <n v="0"/>
    <n v="0"/>
    <n v="0"/>
    <n v="0"/>
    <n v="0"/>
    <n v="0"/>
    <n v="0"/>
    <n v="0"/>
    <n v="0"/>
  </r>
  <r>
    <x v="2"/>
    <x v="0"/>
    <x v="1"/>
    <s v="USO's"/>
    <m/>
    <n v="0"/>
    <n v="0"/>
    <n v="0"/>
    <n v="0"/>
    <n v="0"/>
    <n v="0"/>
    <n v="0"/>
    <n v="0"/>
    <n v="0"/>
    <n v="0"/>
  </r>
  <r>
    <x v="3"/>
    <x v="0"/>
    <x v="1"/>
    <s v="Githeri"/>
    <n v="134"/>
    <n v="0.28599999999999998"/>
    <n v="38.323999999999998"/>
    <n v="62.468119999999999"/>
    <n v="2.414412"/>
    <n v="0.53653600000000001"/>
    <n v="11.918764000000001"/>
    <n v="0.38323999999999997"/>
    <n v="9.657648"/>
    <n v="4.828824"/>
    <n v="47.675056000000005"/>
  </r>
  <r>
    <x v="3"/>
    <x v="0"/>
    <x v="1"/>
    <s v="Ugali"/>
    <n v="114"/>
    <n v="0.42899999999999999"/>
    <n v="48.905999999999999"/>
    <n v="61.1325"/>
    <n v="1.027026"/>
    <n v="0.63577800000000007"/>
    <n v="12.813371999999999"/>
    <n v="0.48905999999999999"/>
    <n v="4.108104"/>
    <n v="5.7220020000000007"/>
    <n v="51.253487999999997"/>
  </r>
  <r>
    <x v="3"/>
    <x v="0"/>
    <x v="1"/>
    <s v="Sorghum"/>
    <m/>
    <n v="0"/>
    <n v="0"/>
    <n v="0"/>
    <n v="0"/>
    <n v="0"/>
    <n v="0"/>
    <n v="0"/>
    <n v="0"/>
    <n v="0"/>
    <n v="0"/>
  </r>
  <r>
    <x v="3"/>
    <x v="0"/>
    <x v="1"/>
    <s v="Sweets/Soda"/>
    <n v="340"/>
    <n v="0.14299999999999999"/>
    <n v="48.62"/>
    <n v="19.934199999999997"/>
    <n v="0"/>
    <n v="0"/>
    <n v="5.0564799999999996"/>
    <n v="0"/>
    <n v="0"/>
    <n v="0"/>
    <n v="20.225919999999999"/>
  </r>
  <r>
    <x v="0"/>
    <x v="0"/>
    <x v="2"/>
    <s v="Cattle"/>
    <n v="112"/>
    <n v="3.0000000000000001E-3"/>
    <n v="0.33600000000000002"/>
    <n v="0.90383999999999998"/>
    <n v="8.3664000000000002E-2"/>
    <n v="6.0479999999999999E-2"/>
    <n v="0"/>
    <n v="0"/>
    <n v="0.33465600000000001"/>
    <n v="0.54432000000000003"/>
    <n v="0"/>
  </r>
  <r>
    <x v="0"/>
    <x v="0"/>
    <x v="2"/>
    <s v="Goat"/>
    <n v="85"/>
    <n v="3.0000000000000001E-3"/>
    <n v="0.255"/>
    <n v="0.61454999999999993"/>
    <n v="8.3894999999999997E-2"/>
    <n v="2.7795E-2"/>
    <n v="1.2750000000000001E-3"/>
    <n v="0"/>
    <n v="0.33557999999999999"/>
    <n v="0.25015500000000002"/>
    <n v="5.1000000000000004E-3"/>
  </r>
  <r>
    <x v="0"/>
    <x v="0"/>
    <x v="2"/>
    <s v="Sheep"/>
    <n v="85"/>
    <n v="3.0000000000000001E-3"/>
    <n v="0.255"/>
    <n v="0.67575000000000007"/>
    <n v="4.3095000000000001E-2"/>
    <n v="5.457E-2"/>
    <n v="0"/>
    <n v="0"/>
    <n v="0.17238000000000001"/>
    <n v="0.49113000000000001"/>
    <n v="0"/>
  </r>
  <r>
    <x v="0"/>
    <x v="0"/>
    <x v="2"/>
    <s v="Camel"/>
    <n v="112"/>
    <n v="3.0000000000000001E-3"/>
    <n v="0.33600000000000002"/>
    <n v="0.89712000000000003"/>
    <n v="6.5856000000000012E-2"/>
    <n v="6.8208000000000005E-2"/>
    <n v="3.3600000000000001E-3"/>
    <n v="3.3600000000000001E-3"/>
    <n v="0.26342400000000005"/>
    <n v="0.61387200000000008"/>
    <n v="1.3440000000000001E-2"/>
  </r>
  <r>
    <x v="0"/>
    <x v="0"/>
    <x v="2"/>
    <s v="Poultry"/>
    <n v="112"/>
    <n v="3.0000000000000001E-3"/>
    <n v="0.33600000000000002"/>
    <n v="0.95760000000000001"/>
    <n v="9.0383999999999992E-2"/>
    <n v="6.3503999999999991E-2"/>
    <n v="0"/>
    <n v="0"/>
    <n v="0.36153599999999997"/>
    <n v="0.57153599999999993"/>
    <n v="0"/>
  </r>
  <r>
    <x v="0"/>
    <x v="0"/>
    <x v="2"/>
    <s v="Other birds"/>
    <m/>
    <n v="0"/>
    <n v="0"/>
    <n v="0"/>
    <n v="0"/>
    <n v="0"/>
    <n v="0"/>
    <n v="0"/>
    <n v="0"/>
    <n v="0"/>
    <n v="0"/>
  </r>
  <r>
    <x v="0"/>
    <x v="0"/>
    <x v="2"/>
    <s v="Eggs"/>
    <n v="64"/>
    <n v="6.7000000000000004E-2"/>
    <n v="4.2880000000000003"/>
    <n v="6.6463999999999999"/>
    <n v="0.54028799999999999"/>
    <n v="0.45452800000000004"/>
    <n v="4.7168000000000009E-2"/>
    <n v="0"/>
    <n v="2.161152"/>
    <n v="4.0907520000000002"/>
    <n v="0.18867200000000003"/>
  </r>
  <r>
    <x v="0"/>
    <x v="0"/>
    <x v="2"/>
    <s v="Milk"/>
    <n v="184"/>
    <n v="2"/>
    <n v="368"/>
    <n v="253.92"/>
    <n v="13.247999999999999"/>
    <n v="15.087999999999999"/>
    <n v="16.559999999999999"/>
    <n v="0"/>
    <n v="52.991999999999997"/>
    <n v="135.792"/>
    <n v="66.239999999999995"/>
  </r>
  <r>
    <x v="0"/>
    <x v="0"/>
    <x v="2"/>
    <s v="Cheese"/>
    <m/>
    <n v="0"/>
    <n v="0"/>
    <n v="0"/>
    <n v="0"/>
    <n v="0"/>
    <n v="0"/>
    <n v="0"/>
    <n v="0"/>
    <n v="0"/>
    <n v="0"/>
  </r>
  <r>
    <x v="1"/>
    <x v="0"/>
    <x v="2"/>
    <s v="Fish"/>
    <n v="84"/>
    <n v="1"/>
    <n v="84"/>
    <n v="88.2"/>
    <n v="15.54"/>
    <n v="2.4359999999999999"/>
    <n v="0"/>
    <n v="0"/>
    <n v="62.16"/>
    <n v="21.923999999999999"/>
    <n v="0"/>
  </r>
  <r>
    <x v="2"/>
    <x v="0"/>
    <x v="2"/>
    <s v="Rice"/>
    <n v="175"/>
    <n v="0.28599999999999998"/>
    <n v="50.05"/>
    <n v="65.064999999999998"/>
    <n v="1.2011999999999998"/>
    <n v="0.10009999999999999"/>
    <n v="14.314300000000001"/>
    <n v="0.15014999999999998"/>
    <n v="4.8047999999999993"/>
    <n v="0.90089999999999992"/>
    <n v="57.257200000000005"/>
  </r>
  <r>
    <x v="2"/>
    <x v="0"/>
    <x v="2"/>
    <s v="Beans"/>
    <n v="185"/>
    <n v="1"/>
    <n v="185"/>
    <n v="234.95"/>
    <n v="16.094999999999999"/>
    <n v="0.92500000000000004"/>
    <n v="42.18"/>
    <n v="11.84"/>
    <n v="64.38"/>
    <n v="8.3250000000000011"/>
    <n v="168.72"/>
  </r>
  <r>
    <x v="2"/>
    <x v="0"/>
    <x v="2"/>
    <s v="Cabbage"/>
    <m/>
    <n v="0"/>
    <n v="0"/>
    <n v="0"/>
    <n v="0"/>
    <n v="0"/>
    <n v="0"/>
    <n v="0"/>
    <n v="0"/>
    <n v="0"/>
    <n v="0"/>
  </r>
  <r>
    <x v="2"/>
    <x v="0"/>
    <x v="2"/>
    <s v="Fruit"/>
    <m/>
    <n v="0"/>
    <n v="0"/>
    <n v="0"/>
    <n v="0"/>
    <n v="0"/>
    <n v="0"/>
    <n v="0"/>
    <n v="0"/>
    <n v="0"/>
    <n v="0"/>
  </r>
  <r>
    <x v="2"/>
    <x v="0"/>
    <x v="2"/>
    <s v="USO's"/>
    <m/>
    <n v="0"/>
    <n v="0"/>
    <n v="0"/>
    <n v="0"/>
    <n v="0"/>
    <n v="0"/>
    <n v="0"/>
    <n v="0"/>
    <n v="0"/>
    <n v="0"/>
  </r>
  <r>
    <x v="3"/>
    <x v="0"/>
    <x v="2"/>
    <s v="Githeri"/>
    <n v="134"/>
    <n v="1"/>
    <n v="134"/>
    <n v="218.42"/>
    <n v="8.4420000000000002"/>
    <n v="1.8759999999999999"/>
    <n v="41.674000000000007"/>
    <n v="1.34"/>
    <n v="33.768000000000001"/>
    <n v="16.884"/>
    <n v="166.69600000000003"/>
  </r>
  <r>
    <x v="3"/>
    <x v="0"/>
    <x v="2"/>
    <s v="Ugali"/>
    <n v="114"/>
    <n v="0.42899999999999999"/>
    <n v="48.905999999999999"/>
    <n v="61.1325"/>
    <n v="1.027026"/>
    <n v="0.63577800000000007"/>
    <n v="12.813371999999999"/>
    <n v="0.48905999999999999"/>
    <n v="4.108104"/>
    <n v="5.7220020000000007"/>
    <n v="51.253487999999997"/>
  </r>
  <r>
    <x v="3"/>
    <x v="0"/>
    <x v="2"/>
    <s v="Sorghum"/>
    <m/>
    <n v="0"/>
    <n v="0"/>
    <n v="0"/>
    <n v="0"/>
    <n v="0"/>
    <n v="0"/>
    <n v="0"/>
    <n v="0"/>
    <n v="0"/>
    <n v="0"/>
  </r>
  <r>
    <x v="3"/>
    <x v="0"/>
    <x v="2"/>
    <s v="Sweets/Soda"/>
    <n v="340"/>
    <n v="0.42899999999999999"/>
    <n v="145.85999999999999"/>
    <n v="59.802599999999991"/>
    <n v="0"/>
    <n v="0"/>
    <n v="15.16944"/>
    <n v="0"/>
    <n v="0"/>
    <n v="0"/>
    <n v="60.677759999999999"/>
  </r>
  <r>
    <x v="0"/>
    <x v="0"/>
    <x v="3"/>
    <s v="Cattle"/>
    <n v="112"/>
    <n v="3.0000000000000001E-3"/>
    <n v="0.33600000000000002"/>
    <n v="0.90383999999999998"/>
    <n v="8.3664000000000002E-2"/>
    <n v="6.0479999999999999E-2"/>
    <n v="0"/>
    <n v="0"/>
    <n v="0.33465600000000001"/>
    <n v="0.54432000000000003"/>
    <n v="0"/>
  </r>
  <r>
    <x v="0"/>
    <x v="0"/>
    <x v="3"/>
    <s v="Goat"/>
    <n v="85"/>
    <n v="3.0000000000000001E-3"/>
    <n v="0.255"/>
    <n v="0.61454999999999993"/>
    <n v="8.3894999999999997E-2"/>
    <n v="2.7795E-2"/>
    <n v="1.2750000000000001E-3"/>
    <n v="0"/>
    <n v="0.33557999999999999"/>
    <n v="0.25015500000000002"/>
    <n v="5.1000000000000004E-3"/>
  </r>
  <r>
    <x v="0"/>
    <x v="0"/>
    <x v="3"/>
    <s v="Sheep"/>
    <n v="85"/>
    <n v="3.0000000000000001E-3"/>
    <n v="0.255"/>
    <n v="0.67575000000000007"/>
    <n v="4.3095000000000001E-2"/>
    <n v="5.457E-2"/>
    <n v="0"/>
    <n v="0"/>
    <n v="0.17238000000000001"/>
    <n v="0.49113000000000001"/>
    <n v="0"/>
  </r>
  <r>
    <x v="0"/>
    <x v="0"/>
    <x v="3"/>
    <s v="Camel"/>
    <m/>
    <n v="0"/>
    <n v="0"/>
    <n v="0"/>
    <n v="0"/>
    <n v="0"/>
    <n v="0"/>
    <n v="0"/>
    <n v="0"/>
    <n v="0"/>
    <n v="0"/>
  </r>
  <r>
    <x v="0"/>
    <x v="0"/>
    <x v="3"/>
    <s v="Poultry"/>
    <n v="112"/>
    <n v="3.0000000000000001E-3"/>
    <n v="0.33600000000000002"/>
    <n v="0.95760000000000001"/>
    <n v="9.0383999999999992E-2"/>
    <n v="6.3503999999999991E-2"/>
    <n v="0"/>
    <n v="0"/>
    <n v="0.36153599999999997"/>
    <n v="0.57153599999999993"/>
    <n v="0"/>
  </r>
  <r>
    <x v="0"/>
    <x v="0"/>
    <x v="3"/>
    <s v="Other birds"/>
    <m/>
    <n v="0"/>
    <n v="0"/>
    <n v="0"/>
    <n v="0"/>
    <n v="0"/>
    <n v="0"/>
    <n v="0"/>
    <n v="0"/>
    <n v="0"/>
    <n v="0"/>
  </r>
  <r>
    <x v="0"/>
    <x v="0"/>
    <x v="3"/>
    <s v="Crocodile"/>
    <n v="112"/>
    <n v="3.0000000000000001E-3"/>
    <n v="0.33600000000000002"/>
    <n v="0.40656000000000003"/>
    <n v="6.5183999999999992E-2"/>
    <n v="1.6128E-2"/>
    <n v="0"/>
    <n v="0"/>
    <n v="0.26073599999999997"/>
    <n v="0.145152"/>
    <n v="0"/>
  </r>
  <r>
    <x v="0"/>
    <x v="0"/>
    <x v="3"/>
    <s v="Turtle"/>
    <n v="112"/>
    <n v="3.0000000000000001E-3"/>
    <n v="0.33600000000000002"/>
    <n v="0.46368000000000004"/>
    <n v="9.0048000000000017E-2"/>
    <n v="9.7440000000000009E-3"/>
    <n v="3.0240000000000002E-3"/>
    <n v="3.0240000000000002E-3"/>
    <n v="0.36019200000000007"/>
    <n v="8.769600000000001E-2"/>
    <n v="1.2096000000000001E-2"/>
  </r>
  <r>
    <x v="0"/>
    <x v="0"/>
    <x v="3"/>
    <s v="Eggs"/>
    <n v="64"/>
    <n v="0.14299999999999999"/>
    <n v="9.1519999999999992"/>
    <n v="14.185599999999999"/>
    <n v="1.153152"/>
    <n v="0.97011199999999986"/>
    <n v="0.100672"/>
    <n v="0"/>
    <n v="4.6126079999999998"/>
    <n v="8.7310079999999992"/>
    <n v="0.40268799999999999"/>
  </r>
  <r>
    <x v="0"/>
    <x v="0"/>
    <x v="3"/>
    <s v="Milk"/>
    <n v="184"/>
    <n v="0.42899999999999999"/>
    <n v="78.935999999999993"/>
    <n v="54.46584"/>
    <n v="2.8416960000000002"/>
    <n v="3.2363759999999995"/>
    <n v="3.5521199999999999"/>
    <n v="0"/>
    <n v="11.366784000000001"/>
    <n v="29.127383999999996"/>
    <n v="14.20848"/>
  </r>
  <r>
    <x v="0"/>
    <x v="0"/>
    <x v="3"/>
    <s v="Cheese"/>
    <m/>
    <n v="0"/>
    <n v="0"/>
    <n v="0"/>
    <n v="0"/>
    <n v="0"/>
    <n v="0"/>
    <n v="0"/>
    <n v="0"/>
    <n v="0"/>
    <n v="0"/>
  </r>
  <r>
    <x v="1"/>
    <x v="0"/>
    <x v="3"/>
    <s v="Fish"/>
    <n v="112"/>
    <n v="2"/>
    <n v="224"/>
    <n v="235.2"/>
    <n v="41.44"/>
    <n v="6.4960000000000004"/>
    <n v="0"/>
    <n v="0"/>
    <n v="165.76"/>
    <n v="58.464000000000006"/>
    <n v="0"/>
  </r>
  <r>
    <x v="2"/>
    <x v="0"/>
    <x v="3"/>
    <s v="Rice"/>
    <n v="175"/>
    <n v="3.3000000000000002E-2"/>
    <n v="5.7750000000000004"/>
    <n v="7.5075000000000003"/>
    <n v="0.1386"/>
    <n v="1.155E-2"/>
    <n v="1.6516500000000003"/>
    <n v="1.7325E-2"/>
    <n v="0.5544"/>
    <n v="0.10395"/>
    <n v="6.6066000000000011"/>
  </r>
  <r>
    <x v="2"/>
    <x v="0"/>
    <x v="3"/>
    <s v="Beans"/>
    <n v="185"/>
    <n v="1"/>
    <n v="185"/>
    <n v="234.95"/>
    <n v="16.094999999999999"/>
    <n v="0.92500000000000004"/>
    <n v="42.18"/>
    <n v="11.84"/>
    <n v="64.38"/>
    <n v="8.3250000000000011"/>
    <n v="168.72"/>
  </r>
  <r>
    <x v="2"/>
    <x v="0"/>
    <x v="3"/>
    <s v="Cabbage"/>
    <m/>
    <n v="0"/>
    <n v="0"/>
    <n v="0"/>
    <n v="0"/>
    <n v="0"/>
    <n v="0"/>
    <n v="0"/>
    <n v="0"/>
    <n v="0"/>
    <n v="0"/>
  </r>
  <r>
    <x v="2"/>
    <x v="0"/>
    <x v="3"/>
    <s v="Fruit"/>
    <m/>
    <n v="0"/>
    <n v="0"/>
    <n v="0"/>
    <n v="0"/>
    <n v="0"/>
    <n v="0"/>
    <n v="0"/>
    <n v="0"/>
    <n v="0"/>
    <n v="0"/>
  </r>
  <r>
    <x v="2"/>
    <x v="0"/>
    <x v="3"/>
    <s v="USO's"/>
    <m/>
    <n v="0"/>
    <n v="0"/>
    <n v="0"/>
    <n v="0"/>
    <n v="0"/>
    <n v="0"/>
    <n v="0"/>
    <n v="0"/>
    <n v="0"/>
    <n v="0"/>
  </r>
  <r>
    <x v="3"/>
    <x v="0"/>
    <x v="3"/>
    <s v="Githeri"/>
    <n v="134"/>
    <n v="1"/>
    <n v="134"/>
    <n v="218.42"/>
    <n v="8.4420000000000002"/>
    <n v="1.8759999999999999"/>
    <n v="41.674000000000007"/>
    <n v="1.34"/>
    <n v="33.768000000000001"/>
    <n v="16.884"/>
    <n v="166.69600000000003"/>
  </r>
  <r>
    <x v="3"/>
    <x v="0"/>
    <x v="3"/>
    <s v="Ugali"/>
    <n v="114"/>
    <n v="0.28599999999999998"/>
    <n v="32.603999999999999"/>
    <n v="40.755000000000003"/>
    <n v="0.68468400000000007"/>
    <n v="0.42385199999999995"/>
    <n v="8.542247999999999"/>
    <n v="0.32604"/>
    <n v="2.7387360000000003"/>
    <n v="3.8146679999999997"/>
    <n v="34.168991999999996"/>
  </r>
  <r>
    <x v="3"/>
    <x v="0"/>
    <x v="3"/>
    <s v="Sorghum"/>
    <n v="83"/>
    <n v="3.3000000000000002E-2"/>
    <n v="2.7390000000000003"/>
    <n v="9.0934800000000013"/>
    <n v="0.28211700000000006"/>
    <n v="8.2170000000000007E-2"/>
    <n v="2.0186430000000004"/>
    <n v="0.34785299999999997"/>
    <n v="1.1284680000000002"/>
    <n v="0.73953000000000002"/>
    <n v="8.0745720000000016"/>
  </r>
  <r>
    <x v="3"/>
    <x v="0"/>
    <x v="3"/>
    <s v="Sweets/Soda"/>
    <n v="340"/>
    <n v="0.71399999999999997"/>
    <n v="242.76"/>
    <n v="99.531599999999997"/>
    <n v="0"/>
    <n v="0"/>
    <n v="25.247040000000002"/>
    <n v="0"/>
    <n v="0"/>
    <n v="0"/>
    <n v="100.98816000000001"/>
  </r>
  <r>
    <x v="0"/>
    <x v="0"/>
    <x v="4"/>
    <s v="Cattle"/>
    <n v="112"/>
    <n v="3.0000000000000001E-3"/>
    <n v="0.33600000000000002"/>
    <n v="0.90383999999999998"/>
    <n v="8.3664000000000002E-2"/>
    <n v="6.0479999999999999E-2"/>
    <n v="0"/>
    <n v="0"/>
    <n v="0.33465600000000001"/>
    <n v="0.54432000000000003"/>
    <n v="0"/>
  </r>
  <r>
    <x v="0"/>
    <x v="0"/>
    <x v="4"/>
    <s v="Goat"/>
    <n v="85"/>
    <n v="3.3000000000000002E-2"/>
    <n v="2.8050000000000002"/>
    <n v="6.7600499999999997"/>
    <n v="0.92284499999999992"/>
    <n v="0.30574500000000004"/>
    <n v="1.4025000000000001E-2"/>
    <n v="0"/>
    <n v="3.6913799999999997"/>
    <n v="2.7517050000000003"/>
    <n v="5.6100000000000004E-2"/>
  </r>
  <r>
    <x v="0"/>
    <x v="0"/>
    <x v="4"/>
    <s v="Sheep"/>
    <n v="85"/>
    <n v="3.3000000000000002E-2"/>
    <n v="2.8050000000000002"/>
    <n v="7.4332500000000001"/>
    <n v="0.47404499999999999"/>
    <n v="0.60026999999999997"/>
    <n v="0"/>
    <n v="0"/>
    <n v="1.89618"/>
    <n v="5.4024299999999998"/>
    <n v="0"/>
  </r>
  <r>
    <x v="0"/>
    <x v="0"/>
    <x v="4"/>
    <s v="Camel"/>
    <m/>
    <n v="0"/>
    <n v="0"/>
    <n v="0"/>
    <n v="0"/>
    <n v="0"/>
    <n v="0"/>
    <n v="0"/>
    <n v="0"/>
    <n v="0"/>
    <n v="0"/>
  </r>
  <r>
    <x v="0"/>
    <x v="0"/>
    <x v="4"/>
    <s v="Poultry"/>
    <n v="112"/>
    <n v="3.0000000000000001E-3"/>
    <n v="0.33600000000000002"/>
    <n v="0.95760000000000001"/>
    <n v="9.0383999999999992E-2"/>
    <n v="6.3503999999999991E-2"/>
    <n v="0"/>
    <n v="0"/>
    <n v="0.36153599999999997"/>
    <n v="0.57153599999999993"/>
    <n v="0"/>
  </r>
  <r>
    <x v="0"/>
    <x v="0"/>
    <x v="4"/>
    <s v="Other birds"/>
    <m/>
    <n v="0"/>
    <n v="0"/>
    <n v="0"/>
    <n v="0"/>
    <n v="0"/>
    <n v="0"/>
    <n v="0"/>
    <n v="0"/>
    <n v="0"/>
    <n v="0"/>
  </r>
  <r>
    <x v="0"/>
    <x v="0"/>
    <x v="4"/>
    <s v="Crocodile"/>
    <n v="112"/>
    <n v="3.0000000000000001E-3"/>
    <n v="0.33600000000000002"/>
    <n v="0.40656000000000003"/>
    <n v="6.5183999999999992E-2"/>
    <n v="1.6128E-2"/>
    <n v="0"/>
    <n v="0"/>
    <n v="0.26073599999999997"/>
    <n v="0.145152"/>
    <n v="0"/>
  </r>
  <r>
    <x v="0"/>
    <x v="0"/>
    <x v="4"/>
    <s v="Turtle"/>
    <n v="112"/>
    <n v="3.0000000000000001E-3"/>
    <n v="0.33600000000000002"/>
    <n v="0.46368000000000004"/>
    <n v="9.0048000000000017E-2"/>
    <n v="9.7440000000000009E-3"/>
    <n v="3.0240000000000002E-3"/>
    <n v="3.0240000000000002E-3"/>
    <n v="0.36019200000000007"/>
    <n v="8.769600000000001E-2"/>
    <n v="1.2096000000000001E-2"/>
  </r>
  <r>
    <x v="0"/>
    <x v="0"/>
    <x v="4"/>
    <s v="Eggs"/>
    <n v="104"/>
    <n v="3.0000000000000001E-3"/>
    <n v="0.312"/>
    <n v="0.48359999999999997"/>
    <n v="3.9312E-2"/>
    <n v="3.3071999999999997E-2"/>
    <n v="3.4320000000000002E-3"/>
    <n v="0"/>
    <n v="0.157248"/>
    <n v="0.29764799999999997"/>
    <n v="1.3728000000000001E-2"/>
  </r>
  <r>
    <x v="0"/>
    <x v="0"/>
    <x v="4"/>
    <s v="Milk"/>
    <n v="184"/>
    <n v="1"/>
    <n v="184"/>
    <n v="126.96"/>
    <n v="6.6239999999999997"/>
    <n v="7.5439999999999996"/>
    <n v="8.2799999999999994"/>
    <n v="0"/>
    <n v="26.495999999999999"/>
    <n v="67.896000000000001"/>
    <n v="33.119999999999997"/>
  </r>
  <r>
    <x v="0"/>
    <x v="0"/>
    <x v="4"/>
    <s v="Cheese"/>
    <m/>
    <n v="0"/>
    <n v="0"/>
    <n v="0"/>
    <n v="0"/>
    <n v="0"/>
    <n v="0"/>
    <n v="0"/>
    <n v="0"/>
    <n v="0"/>
    <n v="0"/>
  </r>
  <r>
    <x v="1"/>
    <x v="0"/>
    <x v="4"/>
    <s v="Fish"/>
    <n v="112"/>
    <n v="1"/>
    <n v="112"/>
    <n v="117.6"/>
    <n v="20.72"/>
    <n v="3.2480000000000002"/>
    <n v="0"/>
    <n v="0"/>
    <n v="82.88"/>
    <n v="29.232000000000003"/>
    <n v="0"/>
  </r>
  <r>
    <x v="2"/>
    <x v="0"/>
    <x v="4"/>
    <s v="Rice"/>
    <n v="175"/>
    <n v="3.3000000000000002E-2"/>
    <n v="5.7750000000000004"/>
    <n v="7.5075000000000003"/>
    <n v="0.1386"/>
    <n v="1.155E-2"/>
    <n v="1.6516500000000003"/>
    <n v="1.7325E-2"/>
    <n v="0.5544"/>
    <n v="0.10395"/>
    <n v="6.6066000000000011"/>
  </r>
  <r>
    <x v="2"/>
    <x v="0"/>
    <x v="4"/>
    <s v="Beans"/>
    <n v="185"/>
    <n v="1"/>
    <n v="185"/>
    <n v="234.95"/>
    <n v="16.094999999999999"/>
    <n v="0.92500000000000004"/>
    <n v="42.18"/>
    <n v="11.84"/>
    <n v="64.38"/>
    <n v="8.3250000000000011"/>
    <n v="168.72"/>
  </r>
  <r>
    <x v="2"/>
    <x v="0"/>
    <x v="4"/>
    <s v="Cabbage"/>
    <m/>
    <n v="0"/>
    <n v="0"/>
    <n v="0"/>
    <n v="0"/>
    <n v="0"/>
    <n v="0"/>
    <n v="0"/>
    <n v="0"/>
    <n v="0"/>
    <n v="0"/>
  </r>
  <r>
    <x v="2"/>
    <x v="0"/>
    <x v="4"/>
    <s v="Fruit"/>
    <m/>
    <n v="0"/>
    <n v="0"/>
    <n v="0"/>
    <n v="0"/>
    <n v="0"/>
    <n v="0"/>
    <n v="0"/>
    <n v="0"/>
    <n v="0"/>
    <n v="0"/>
  </r>
  <r>
    <x v="2"/>
    <x v="0"/>
    <x v="4"/>
    <s v="USO's"/>
    <n v="122"/>
    <n v="3.0000000000000001E-3"/>
    <n v="0.36599999999999999"/>
    <n v="0.34037999999999996"/>
    <n v="7.3200000000000001E-3"/>
    <n v="3.6600000000000001E-4"/>
    <n v="7.9056000000000001E-2"/>
    <n v="5.4899999999999992E-3"/>
    <n v="2.928E-2"/>
    <n v="3.2940000000000001E-3"/>
    <n v="0.31622400000000001"/>
  </r>
  <r>
    <x v="3"/>
    <x v="0"/>
    <x v="4"/>
    <s v="Githeri"/>
    <n v="134"/>
    <n v="1"/>
    <n v="134"/>
    <n v="218.42"/>
    <n v="8.4420000000000002"/>
    <n v="1.8759999999999999"/>
    <n v="41.674000000000007"/>
    <n v="1.34"/>
    <n v="33.768000000000001"/>
    <n v="16.884"/>
    <n v="166.69600000000003"/>
  </r>
  <r>
    <x v="3"/>
    <x v="0"/>
    <x v="4"/>
    <s v="Ugali"/>
    <n v="114"/>
    <n v="1"/>
    <n v="114"/>
    <n v="142.5"/>
    <n v="2.3940000000000001"/>
    <n v="1.4820000000000002"/>
    <n v="29.867999999999999"/>
    <n v="1.1399999999999999"/>
    <n v="9.5760000000000005"/>
    <n v="13.338000000000001"/>
    <n v="119.47199999999999"/>
  </r>
  <r>
    <x v="3"/>
    <x v="0"/>
    <x v="4"/>
    <s v="Sorghum"/>
    <n v="83"/>
    <n v="0.14299999999999999"/>
    <n v="11.869"/>
    <n v="39.405079999999998"/>
    <n v="1.222507"/>
    <n v="0.35607"/>
    <n v="8.7474530000000001"/>
    <n v="1.507363"/>
    <n v="4.890028"/>
    <n v="3.2046299999999999"/>
    <n v="34.989812000000001"/>
  </r>
  <r>
    <x v="3"/>
    <x v="0"/>
    <x v="4"/>
    <s v="Sweets/Soda"/>
    <n v="340"/>
    <n v="3.3000000000000002E-2"/>
    <n v="11.22"/>
    <n v="4.6002000000000001"/>
    <n v="0"/>
    <n v="0"/>
    <n v="1.1668800000000001"/>
    <n v="0"/>
    <n v="0"/>
    <n v="0"/>
    <n v="4.6675200000000006"/>
  </r>
  <r>
    <x v="0"/>
    <x v="0"/>
    <x v="5"/>
    <s v="Cattle"/>
    <n v="112"/>
    <n v="3.0000000000000001E-3"/>
    <n v="0.33600000000000002"/>
    <n v="0.90383999999999998"/>
    <n v="8.3664000000000002E-2"/>
    <n v="6.0479999999999999E-2"/>
    <n v="0"/>
    <n v="0"/>
    <n v="0.33465600000000001"/>
    <n v="0.54432000000000003"/>
    <n v="0"/>
  </r>
  <r>
    <x v="0"/>
    <x v="0"/>
    <x v="5"/>
    <s v="Goat"/>
    <n v="85"/>
    <n v="3.3000000000000002E-2"/>
    <n v="2.8050000000000002"/>
    <n v="6.7600499999999997"/>
    <n v="0.92284499999999992"/>
    <n v="0.30574500000000004"/>
    <n v="1.4025000000000001E-2"/>
    <n v="0"/>
    <n v="3.6913799999999997"/>
    <n v="2.7517050000000003"/>
    <n v="5.6100000000000004E-2"/>
  </r>
  <r>
    <x v="0"/>
    <x v="0"/>
    <x v="5"/>
    <s v="Sheep"/>
    <n v="85"/>
    <n v="3.3000000000000002E-2"/>
    <n v="2.8050000000000002"/>
    <n v="7.4332500000000001"/>
    <n v="0.47404499999999999"/>
    <n v="0.60026999999999997"/>
    <n v="0"/>
    <n v="0"/>
    <n v="1.89618"/>
    <n v="5.4024299999999998"/>
    <n v="0"/>
  </r>
  <r>
    <x v="0"/>
    <x v="0"/>
    <x v="5"/>
    <s v="Camel"/>
    <n v="112"/>
    <n v="3.0000000000000001E-3"/>
    <n v="0.33600000000000002"/>
    <n v="0.89712000000000003"/>
    <n v="6.5856000000000012E-2"/>
    <n v="6.8208000000000005E-2"/>
    <n v="3.3600000000000001E-3"/>
    <n v="3.3600000000000001E-3"/>
    <n v="0.26342400000000005"/>
    <n v="0.61387200000000008"/>
    <n v="1.3440000000000001E-2"/>
  </r>
  <r>
    <x v="0"/>
    <x v="0"/>
    <x v="5"/>
    <s v="Poultry"/>
    <n v="112"/>
    <n v="3.0000000000000001E-3"/>
    <n v="0.33600000000000002"/>
    <n v="0.95760000000000001"/>
    <n v="9.0383999999999992E-2"/>
    <n v="6.3503999999999991E-2"/>
    <n v="0"/>
    <n v="0"/>
    <n v="0.36153599999999997"/>
    <n v="0.57153599999999993"/>
    <n v="0"/>
  </r>
  <r>
    <x v="0"/>
    <x v="0"/>
    <x v="5"/>
    <s v="Other birds"/>
    <m/>
    <n v="0"/>
    <n v="0"/>
    <n v="0"/>
    <n v="0"/>
    <n v="0"/>
    <n v="0"/>
    <n v="0"/>
    <n v="0"/>
    <n v="0"/>
    <n v="0"/>
  </r>
  <r>
    <x v="0"/>
    <x v="0"/>
    <x v="5"/>
    <s v="Turtle"/>
    <n v="112"/>
    <n v="3.0000000000000001E-3"/>
    <n v="0.33600000000000002"/>
    <n v="0.46368000000000004"/>
    <n v="9.0048000000000017E-2"/>
    <n v="9.7440000000000009E-3"/>
    <n v="3.0240000000000002E-3"/>
    <n v="3.0240000000000002E-3"/>
    <n v="0.36019200000000007"/>
    <n v="8.769600000000001E-2"/>
    <n v="1.2096000000000001E-2"/>
  </r>
  <r>
    <x v="0"/>
    <x v="0"/>
    <x v="5"/>
    <s v="Eggs"/>
    <n v="84"/>
    <n v="3.3000000000000002E-2"/>
    <n v="2.7720000000000002"/>
    <n v="4.2966000000000006"/>
    <n v="0.34927199999999997"/>
    <n v="0.29383200000000004"/>
    <n v="3.0492000000000005E-2"/>
    <n v="0"/>
    <n v="1.3970879999999999"/>
    <n v="2.6444880000000004"/>
    <n v="0.12196800000000002"/>
  </r>
  <r>
    <x v="0"/>
    <x v="0"/>
    <x v="5"/>
    <s v="Milk"/>
    <n v="184"/>
    <n v="2"/>
    <n v="368"/>
    <n v="253.92"/>
    <n v="13.247999999999999"/>
    <n v="15.087999999999999"/>
    <n v="16.559999999999999"/>
    <n v="0"/>
    <n v="52.991999999999997"/>
    <n v="135.792"/>
    <n v="66.239999999999995"/>
  </r>
  <r>
    <x v="0"/>
    <x v="0"/>
    <x v="5"/>
    <s v="Cheese"/>
    <m/>
    <n v="0"/>
    <n v="0"/>
    <n v="0"/>
    <n v="0"/>
    <n v="0"/>
    <n v="0"/>
    <n v="0"/>
    <n v="0"/>
    <n v="0"/>
    <n v="0"/>
  </r>
  <r>
    <x v="1"/>
    <x v="0"/>
    <x v="5"/>
    <s v="Fish"/>
    <n v="112"/>
    <n v="1"/>
    <n v="112"/>
    <n v="117.6"/>
    <n v="20.72"/>
    <n v="3.2480000000000002"/>
    <n v="0"/>
    <n v="0"/>
    <n v="82.88"/>
    <n v="29.232000000000003"/>
    <n v="0"/>
  </r>
  <r>
    <x v="2"/>
    <x v="0"/>
    <x v="5"/>
    <s v="Rice"/>
    <n v="175"/>
    <n v="0.42899999999999999"/>
    <n v="75.075000000000003"/>
    <n v="97.597499999999997"/>
    <n v="1.8018000000000001"/>
    <n v="0.15015000000000001"/>
    <n v="21.471450000000001"/>
    <n v="0.22522500000000001"/>
    <n v="7.2072000000000003"/>
    <n v="1.3513500000000001"/>
    <n v="85.885800000000003"/>
  </r>
  <r>
    <x v="2"/>
    <x v="0"/>
    <x v="5"/>
    <s v="Beans"/>
    <m/>
    <n v="0"/>
    <n v="0"/>
    <n v="0"/>
    <n v="0"/>
    <n v="0"/>
    <n v="0"/>
    <n v="0"/>
    <n v="0"/>
    <n v="0"/>
    <n v="0"/>
  </r>
  <r>
    <x v="2"/>
    <x v="0"/>
    <x v="5"/>
    <s v="Cabbage"/>
    <m/>
    <n v="0"/>
    <n v="0"/>
    <n v="0"/>
    <n v="0"/>
    <n v="0"/>
    <n v="0"/>
    <n v="0"/>
    <n v="0"/>
    <n v="0"/>
    <n v="0"/>
  </r>
  <r>
    <x v="2"/>
    <x v="0"/>
    <x v="5"/>
    <s v="Fruit"/>
    <m/>
    <n v="0"/>
    <n v="0"/>
    <n v="0"/>
    <n v="0"/>
    <n v="0"/>
    <n v="0"/>
    <n v="0"/>
    <n v="0"/>
    <n v="0"/>
    <n v="0"/>
  </r>
  <r>
    <x v="2"/>
    <x v="0"/>
    <x v="5"/>
    <s v="USO's"/>
    <m/>
    <n v="0"/>
    <n v="0"/>
    <n v="0"/>
    <n v="0"/>
    <n v="0"/>
    <n v="0"/>
    <n v="0"/>
    <n v="0"/>
    <n v="0"/>
    <n v="0"/>
  </r>
  <r>
    <x v="2"/>
    <x v="0"/>
    <x v="5"/>
    <s v="Spaghetti"/>
    <n v="250"/>
    <n v="3.0000000000000001E-3"/>
    <n v="0.75"/>
    <n v="1.0575000000000001"/>
    <n v="3.5999999999999997E-2"/>
    <n v="5.2499999999999995E-3"/>
    <n v="0.21225000000000002"/>
    <n v="1.2749999999999999E-2"/>
    <n v="0.14399999999999999"/>
    <n v="4.7249999999999993E-2"/>
    <n v="0.84900000000000009"/>
  </r>
  <r>
    <x v="2"/>
    <x v="0"/>
    <x v="5"/>
    <s v="Chapati/Mdazi"/>
    <n v="125"/>
    <n v="3.3000000000000002E-2"/>
    <n v="4.125"/>
    <n v="11.88"/>
    <n v="0.25987500000000002"/>
    <n v="0.37537500000000001"/>
    <n v="2.0212500000000002"/>
    <n v="0"/>
    <n v="1.0395000000000001"/>
    <n v="3.3783750000000001"/>
    <n v="8.0850000000000009"/>
  </r>
  <r>
    <x v="3"/>
    <x v="0"/>
    <x v="5"/>
    <s v="Githeri"/>
    <m/>
    <n v="0"/>
    <n v="0"/>
    <n v="0"/>
    <n v="0"/>
    <n v="0"/>
    <n v="0"/>
    <n v="0"/>
    <n v="0"/>
    <n v="0"/>
    <n v="0"/>
  </r>
  <r>
    <x v="3"/>
    <x v="0"/>
    <x v="5"/>
    <s v="Ugali"/>
    <n v="114"/>
    <n v="0.28599999999999998"/>
    <n v="32.603999999999999"/>
    <n v="40.755000000000003"/>
    <n v="0.68468400000000007"/>
    <n v="0.42385199999999995"/>
    <n v="8.542247999999999"/>
    <n v="0.32604"/>
    <n v="2.7387360000000003"/>
    <n v="3.8146679999999997"/>
    <n v="34.168991999999996"/>
  </r>
  <r>
    <x v="3"/>
    <x v="0"/>
    <x v="5"/>
    <s v="Sorghum"/>
    <n v="83"/>
    <n v="3.3000000000000002E-2"/>
    <n v="2.7390000000000003"/>
    <n v="9.0934800000000013"/>
    <n v="0.28211700000000006"/>
    <n v="8.2170000000000007E-2"/>
    <n v="2.0186430000000004"/>
    <n v="0.34785299999999997"/>
    <n v="1.1284680000000002"/>
    <n v="0.73953000000000002"/>
    <n v="8.0745720000000016"/>
  </r>
  <r>
    <x v="4"/>
    <x v="0"/>
    <x v="5"/>
    <s v="Honey"/>
    <n v="20"/>
    <n v="3.3000000000000002E-2"/>
    <n v="0.66"/>
    <n v="2.0064000000000002"/>
    <n v="1.98E-3"/>
    <n v="0"/>
    <n v="0.5438400000000001"/>
    <n v="0"/>
    <n v="7.92E-3"/>
    <n v="0"/>
    <n v="2.1753600000000004"/>
  </r>
  <r>
    <x v="0"/>
    <x v="0"/>
    <x v="6"/>
    <s v="Cattle"/>
    <n v="112"/>
    <n v="3.0000000000000001E-3"/>
    <n v="0.33600000000000002"/>
    <n v="0.90383999999999998"/>
    <n v="8.3664000000000002E-2"/>
    <n v="6.0479999999999999E-2"/>
    <n v="0"/>
    <n v="0"/>
    <n v="0.33465600000000001"/>
    <n v="0.54432000000000003"/>
    <n v="0"/>
  </r>
  <r>
    <x v="0"/>
    <x v="0"/>
    <x v="6"/>
    <s v="Goat"/>
    <n v="85"/>
    <n v="3.0000000000000001E-3"/>
    <n v="0.255"/>
    <n v="0.61454999999999993"/>
    <n v="8.3894999999999997E-2"/>
    <n v="2.7795E-2"/>
    <n v="1.2750000000000001E-3"/>
    <n v="0"/>
    <n v="0.33557999999999999"/>
    <n v="0.25015500000000002"/>
    <n v="5.1000000000000004E-3"/>
  </r>
  <r>
    <x v="0"/>
    <x v="0"/>
    <x v="6"/>
    <s v="Sheep"/>
    <n v="85"/>
    <n v="3.0000000000000001E-3"/>
    <n v="0.255"/>
    <n v="0.67575000000000007"/>
    <n v="4.3095000000000001E-2"/>
    <n v="5.457E-2"/>
    <n v="0"/>
    <n v="0"/>
    <n v="0.17238000000000001"/>
    <n v="0.49113000000000001"/>
    <n v="0"/>
  </r>
  <r>
    <x v="0"/>
    <x v="0"/>
    <x v="6"/>
    <s v="Camel"/>
    <n v="112"/>
    <n v="3.0000000000000001E-3"/>
    <n v="0.33600000000000002"/>
    <n v="0.89712000000000003"/>
    <n v="6.5856000000000012E-2"/>
    <n v="6.8208000000000005E-2"/>
    <n v="3.3600000000000001E-3"/>
    <n v="3.3600000000000001E-3"/>
    <n v="0.26342400000000005"/>
    <n v="0.61387200000000008"/>
    <n v="1.3440000000000001E-2"/>
  </r>
  <r>
    <x v="0"/>
    <x v="0"/>
    <x v="6"/>
    <s v="Poultry"/>
    <n v="112"/>
    <n v="6.7000000000000004E-2"/>
    <n v="7.5040000000000004"/>
    <n v="21.386400000000002"/>
    <n v="2.0185759999999999"/>
    <n v="1.4182560000000002"/>
    <n v="0"/>
    <n v="0"/>
    <n v="8.0743039999999997"/>
    <n v="12.764304000000001"/>
    <n v="0"/>
  </r>
  <r>
    <x v="0"/>
    <x v="0"/>
    <x v="6"/>
    <s v="Other birds"/>
    <m/>
    <n v="0"/>
    <n v="0"/>
    <n v="0"/>
    <n v="0"/>
    <n v="0"/>
    <n v="0"/>
    <n v="0"/>
    <n v="0"/>
    <n v="0"/>
    <n v="0"/>
  </r>
  <r>
    <x v="0"/>
    <x v="0"/>
    <x v="6"/>
    <s v="Eggs"/>
    <n v="104"/>
    <n v="6.7000000000000004E-2"/>
    <n v="6.968"/>
    <n v="10.8004"/>
    <n v="0.87796799999999986"/>
    <n v="0.73860799999999993"/>
    <n v="7.6648000000000008E-2"/>
    <n v="0"/>
    <n v="3.5118719999999994"/>
    <n v="6.6474719999999996"/>
    <n v="0.30659200000000003"/>
  </r>
  <r>
    <x v="0"/>
    <x v="0"/>
    <x v="6"/>
    <s v="Milk"/>
    <n v="184"/>
    <n v="3"/>
    <n v="552"/>
    <n v="380.88"/>
    <n v="19.872"/>
    <n v="22.631999999999998"/>
    <n v="24.84"/>
    <n v="0"/>
    <n v="79.488"/>
    <n v="203.68799999999999"/>
    <n v="99.36"/>
  </r>
  <r>
    <x v="0"/>
    <x v="0"/>
    <x v="6"/>
    <s v="Cheese"/>
    <m/>
    <n v="0"/>
    <n v="0"/>
    <n v="0"/>
    <n v="0"/>
    <n v="0"/>
    <n v="0"/>
    <n v="0"/>
    <n v="0"/>
    <n v="0"/>
    <n v="0"/>
  </r>
  <r>
    <x v="1"/>
    <x v="0"/>
    <x v="6"/>
    <s v="Fish"/>
    <n v="112"/>
    <n v="1"/>
    <n v="112"/>
    <n v="117.6"/>
    <n v="20.72"/>
    <n v="3.2480000000000002"/>
    <n v="0"/>
    <n v="0"/>
    <n v="82.88"/>
    <n v="29.232000000000003"/>
    <n v="0"/>
  </r>
  <r>
    <x v="2"/>
    <x v="0"/>
    <x v="6"/>
    <s v="Rice"/>
    <n v="175"/>
    <n v="3.3000000000000002E-2"/>
    <n v="5.7750000000000004"/>
    <n v="7.5075000000000003"/>
    <n v="0.1386"/>
    <n v="1.155E-2"/>
    <n v="1.6516500000000003"/>
    <n v="1.7325E-2"/>
    <n v="0.5544"/>
    <n v="0.10395"/>
    <n v="6.6066000000000011"/>
  </r>
  <r>
    <x v="2"/>
    <x v="0"/>
    <x v="6"/>
    <s v="Beans"/>
    <n v="185"/>
    <n v="1"/>
    <n v="185"/>
    <n v="234.95"/>
    <n v="16.094999999999999"/>
    <n v="0.92500000000000004"/>
    <n v="42.18"/>
    <n v="11.84"/>
    <n v="64.38"/>
    <n v="8.3250000000000011"/>
    <n v="168.72"/>
  </r>
  <r>
    <x v="2"/>
    <x v="0"/>
    <x v="6"/>
    <s v="Cabbage"/>
    <m/>
    <n v="0"/>
    <n v="0"/>
    <n v="0"/>
    <n v="0"/>
    <n v="0"/>
    <n v="0"/>
    <n v="0"/>
    <n v="0"/>
    <n v="0"/>
    <n v="0"/>
  </r>
  <r>
    <x v="2"/>
    <x v="0"/>
    <x v="6"/>
    <s v="Fruit"/>
    <m/>
    <n v="0"/>
    <n v="0"/>
    <n v="0"/>
    <n v="0"/>
    <n v="0"/>
    <n v="0"/>
    <n v="0"/>
    <n v="0"/>
    <n v="0"/>
    <n v="0"/>
  </r>
  <r>
    <x v="2"/>
    <x v="0"/>
    <x v="6"/>
    <s v="USO's"/>
    <m/>
    <n v="0"/>
    <n v="0"/>
    <n v="0"/>
    <n v="0"/>
    <n v="0"/>
    <n v="0"/>
    <n v="0"/>
    <n v="0"/>
    <n v="0"/>
    <n v="0"/>
  </r>
  <r>
    <x v="2"/>
    <x v="0"/>
    <x v="6"/>
    <s v="Chapati/Mdazi"/>
    <n v="125"/>
    <n v="3.3000000000000002E-2"/>
    <n v="4.125"/>
    <n v="11.88"/>
    <n v="0.25987500000000002"/>
    <n v="0.37537500000000001"/>
    <n v="2.0212500000000002"/>
    <n v="0"/>
    <n v="1.0395000000000001"/>
    <n v="3.3783750000000001"/>
    <n v="8.0850000000000009"/>
  </r>
  <r>
    <x v="3"/>
    <x v="0"/>
    <x v="6"/>
    <s v="Githeri"/>
    <n v="134"/>
    <n v="1"/>
    <n v="134"/>
    <n v="218.42"/>
    <n v="8.4420000000000002"/>
    <n v="1.8759999999999999"/>
    <n v="41.674000000000007"/>
    <n v="1.34"/>
    <n v="33.768000000000001"/>
    <n v="16.884"/>
    <n v="166.69600000000003"/>
  </r>
  <r>
    <x v="3"/>
    <x v="0"/>
    <x v="6"/>
    <s v="Ugali"/>
    <n v="114"/>
    <n v="0.14299999999999999"/>
    <n v="16.302"/>
    <n v="20.377500000000001"/>
    <n v="0.34234200000000004"/>
    <n v="0.21192599999999998"/>
    <n v="4.2711239999999995"/>
    <n v="0.16302"/>
    <n v="1.3693680000000001"/>
    <n v="1.9073339999999999"/>
    <n v="17.084495999999998"/>
  </r>
  <r>
    <x v="3"/>
    <x v="0"/>
    <x v="6"/>
    <s v="Sorghum"/>
    <n v="83"/>
    <n v="3.3000000000000002E-2"/>
    <n v="2.7390000000000003"/>
    <n v="9.0934800000000013"/>
    <n v="0.28211700000000006"/>
    <n v="8.2170000000000007E-2"/>
    <n v="2.0186430000000004"/>
    <n v="0.34785299999999997"/>
    <n v="1.1284680000000002"/>
    <n v="0.73953000000000002"/>
    <n v="8.0745720000000016"/>
  </r>
  <r>
    <x v="0"/>
    <x v="0"/>
    <x v="7"/>
    <s v="Cattle"/>
    <n v="112"/>
    <n v="3.0000000000000001E-3"/>
    <n v="0.33600000000000002"/>
    <n v="0.90383999999999998"/>
    <n v="8.3664000000000002E-2"/>
    <n v="6.0479999999999999E-2"/>
    <n v="0"/>
    <n v="0"/>
    <n v="0.33465600000000001"/>
    <n v="0.54432000000000003"/>
    <n v="0"/>
  </r>
  <r>
    <x v="0"/>
    <x v="0"/>
    <x v="7"/>
    <s v="Goat"/>
    <n v="85"/>
    <n v="3.3000000000000002E-2"/>
    <n v="2.8050000000000002"/>
    <n v="6.7600499999999997"/>
    <n v="0.92284499999999992"/>
    <n v="0.30574500000000004"/>
    <n v="1.4025000000000001E-2"/>
    <n v="0"/>
    <n v="3.6913799999999997"/>
    <n v="2.7517050000000003"/>
    <n v="5.6100000000000004E-2"/>
  </r>
  <r>
    <x v="0"/>
    <x v="0"/>
    <x v="7"/>
    <s v="Sheep"/>
    <n v="85"/>
    <n v="3.3000000000000002E-2"/>
    <n v="2.8050000000000002"/>
    <n v="7.4332500000000001"/>
    <n v="0.47404499999999999"/>
    <n v="0.60026999999999997"/>
    <n v="0"/>
    <n v="0"/>
    <n v="1.89618"/>
    <n v="5.4024299999999998"/>
    <n v="0"/>
  </r>
  <r>
    <x v="0"/>
    <x v="0"/>
    <x v="7"/>
    <s v="Camel"/>
    <n v="112"/>
    <n v="3.0000000000000001E-3"/>
    <n v="0.33600000000000002"/>
    <n v="0.89712000000000003"/>
    <n v="6.5856000000000012E-2"/>
    <n v="6.8208000000000005E-2"/>
    <n v="3.3600000000000001E-3"/>
    <n v="3.3600000000000001E-3"/>
    <n v="0.26342400000000005"/>
    <n v="0.61387200000000008"/>
    <n v="1.3440000000000001E-2"/>
  </r>
  <r>
    <x v="0"/>
    <x v="0"/>
    <x v="7"/>
    <s v="Poultry"/>
    <n v="112"/>
    <n v="0.14299999999999999"/>
    <n v="16.015999999999998"/>
    <n v="45.645599999999995"/>
    <n v="4.3083039999999997"/>
    <n v="3.0270239999999995"/>
    <n v="0"/>
    <n v="0"/>
    <n v="17.233215999999999"/>
    <n v="27.243215999999997"/>
    <n v="0"/>
  </r>
  <r>
    <x v="0"/>
    <x v="0"/>
    <x v="7"/>
    <s v="Other birds"/>
    <m/>
    <n v="0"/>
    <n v="0"/>
    <n v="0"/>
    <n v="0"/>
    <n v="0"/>
    <n v="0"/>
    <n v="0"/>
    <n v="0"/>
    <n v="0"/>
    <n v="0"/>
  </r>
  <r>
    <x v="0"/>
    <x v="0"/>
    <x v="7"/>
    <s v="Eggs"/>
    <n v="104"/>
    <n v="0.14299999999999999"/>
    <n v="14.871999999999998"/>
    <n v="23.051599999999997"/>
    <n v="1.8738719999999998"/>
    <n v="1.5764319999999998"/>
    <n v="0.16359199999999999"/>
    <n v="0"/>
    <n v="7.495487999999999"/>
    <n v="14.187887999999999"/>
    <n v="0.65436799999999995"/>
  </r>
  <r>
    <x v="0"/>
    <x v="0"/>
    <x v="7"/>
    <s v="Milk"/>
    <n v="184"/>
    <n v="1"/>
    <n v="184"/>
    <n v="126.96"/>
    <n v="6.6239999999999997"/>
    <n v="7.5439999999999996"/>
    <n v="8.2799999999999994"/>
    <n v="0"/>
    <n v="26.495999999999999"/>
    <n v="67.896000000000001"/>
    <n v="33.119999999999997"/>
  </r>
  <r>
    <x v="0"/>
    <x v="0"/>
    <x v="7"/>
    <s v="Cheese"/>
    <m/>
    <n v="0"/>
    <n v="0"/>
    <n v="0"/>
    <n v="0"/>
    <n v="0"/>
    <n v="0"/>
    <n v="0"/>
    <n v="0"/>
    <n v="0"/>
    <n v="0"/>
  </r>
  <r>
    <x v="1"/>
    <x v="0"/>
    <x v="7"/>
    <s v="Fish"/>
    <n v="112"/>
    <n v="1"/>
    <n v="112"/>
    <n v="117.6"/>
    <n v="20.72"/>
    <n v="3.2480000000000002"/>
    <n v="0"/>
    <n v="0"/>
    <n v="82.88"/>
    <n v="29.232000000000003"/>
    <n v="0"/>
  </r>
  <r>
    <x v="2"/>
    <x v="0"/>
    <x v="7"/>
    <s v="Rice"/>
    <n v="175"/>
    <n v="0.28599999999999998"/>
    <n v="50.05"/>
    <n v="65.064999999999998"/>
    <n v="1.2011999999999998"/>
    <n v="0.10009999999999999"/>
    <n v="14.314300000000001"/>
    <n v="0.15014999999999998"/>
    <n v="4.8047999999999993"/>
    <n v="0.90089999999999992"/>
    <n v="57.257200000000005"/>
  </r>
  <r>
    <x v="2"/>
    <x v="0"/>
    <x v="7"/>
    <s v="Beans"/>
    <n v="185"/>
    <n v="1"/>
    <n v="185"/>
    <n v="234.95"/>
    <n v="16.094999999999999"/>
    <n v="0.92500000000000004"/>
    <n v="42.18"/>
    <n v="11.84"/>
    <n v="64.38"/>
    <n v="8.3250000000000011"/>
    <n v="168.72"/>
  </r>
  <r>
    <x v="2"/>
    <x v="0"/>
    <x v="7"/>
    <s v="Cabbage"/>
    <m/>
    <n v="0"/>
    <n v="0"/>
    <n v="0"/>
    <n v="0"/>
    <n v="0"/>
    <n v="0"/>
    <n v="0"/>
    <n v="0"/>
    <n v="0"/>
    <n v="0"/>
  </r>
  <r>
    <x v="2"/>
    <x v="0"/>
    <x v="7"/>
    <s v="Fruit"/>
    <m/>
    <n v="0"/>
    <n v="0"/>
    <n v="0"/>
    <n v="0"/>
    <n v="0"/>
    <n v="0"/>
    <n v="0"/>
    <n v="0"/>
    <n v="0"/>
    <n v="0"/>
  </r>
  <r>
    <x v="2"/>
    <x v="0"/>
    <x v="7"/>
    <s v="USO's"/>
    <n v="122"/>
    <n v="0.14299999999999999"/>
    <n v="17.445999999999998"/>
    <n v="16.224779999999999"/>
    <n v="0.34891999999999995"/>
    <n v="1.7446E-2"/>
    <n v="3.7683359999999997"/>
    <n v="0.26168999999999998"/>
    <n v="1.3956799999999998"/>
    <n v="0.15701399999999999"/>
    <n v="15.073343999999999"/>
  </r>
  <r>
    <x v="2"/>
    <x v="0"/>
    <x v="7"/>
    <s v="Chapati/Mdazi"/>
    <n v="125"/>
    <n v="0.14299999999999999"/>
    <n v="17.875"/>
    <n v="51.48"/>
    <n v="1.126125"/>
    <n v="1.626625"/>
    <n v="8.7587499999999991"/>
    <n v="0"/>
    <n v="4.5045000000000002"/>
    <n v="14.639625000000001"/>
    <n v="35.034999999999997"/>
  </r>
  <r>
    <x v="3"/>
    <x v="0"/>
    <x v="7"/>
    <s v="Githeri"/>
    <n v="134"/>
    <n v="1"/>
    <n v="134"/>
    <n v="218.42"/>
    <n v="8.4420000000000002"/>
    <n v="1.8759999999999999"/>
    <n v="41.674000000000007"/>
    <n v="1.34"/>
    <n v="33.768000000000001"/>
    <n v="16.884"/>
    <n v="166.69600000000003"/>
  </r>
  <r>
    <x v="3"/>
    <x v="0"/>
    <x v="7"/>
    <s v="Ugali"/>
    <n v="114"/>
    <n v="0.14299999999999999"/>
    <n v="16.302"/>
    <n v="20.377500000000001"/>
    <n v="0.34234200000000004"/>
    <n v="0.21192599999999998"/>
    <n v="4.2711239999999995"/>
    <n v="0.16302"/>
    <n v="1.3693680000000001"/>
    <n v="1.9073339999999999"/>
    <n v="17.084495999999998"/>
  </r>
  <r>
    <x v="3"/>
    <x v="0"/>
    <x v="7"/>
    <s v="Sorghum"/>
    <n v="83"/>
    <n v="3.3000000000000002E-2"/>
    <n v="2.7390000000000003"/>
    <n v="9.0934800000000013"/>
    <n v="0.28211700000000006"/>
    <n v="8.2170000000000007E-2"/>
    <n v="2.0186430000000004"/>
    <n v="0.34785299999999997"/>
    <n v="1.1284680000000002"/>
    <n v="0.73953000000000002"/>
    <n v="8.0745720000000016"/>
  </r>
  <r>
    <x v="3"/>
    <x v="0"/>
    <x v="7"/>
    <s v="Sweets/Soda"/>
    <n v="340"/>
    <n v="3.3000000000000002E-2"/>
    <n v="11.22"/>
    <n v="4.6002000000000001"/>
    <n v="0"/>
    <n v="0"/>
    <n v="1.1668800000000001"/>
    <n v="0"/>
    <n v="0"/>
    <n v="0"/>
    <n v="4.6675200000000006"/>
  </r>
  <r>
    <x v="0"/>
    <x v="0"/>
    <x v="8"/>
    <s v="Cattle"/>
    <n v="112"/>
    <n v="1.0999999999999999E-2"/>
    <n v="1.232"/>
    <n v="3.3140800000000001"/>
    <n v="0.30676799999999999"/>
    <n v="0.22175999999999998"/>
    <n v="0"/>
    <n v="0"/>
    <n v="1.2270719999999999"/>
    <n v="1.9958399999999998"/>
    <n v="0"/>
  </r>
  <r>
    <x v="0"/>
    <x v="0"/>
    <x v="8"/>
    <s v="Goat"/>
    <n v="85"/>
    <n v="3.3000000000000002E-2"/>
    <n v="2.8050000000000002"/>
    <n v="6.7600499999999997"/>
    <n v="0.92284499999999992"/>
    <n v="0.30574500000000004"/>
    <n v="1.4025000000000001E-2"/>
    <n v="0"/>
    <n v="3.6913799999999997"/>
    <n v="2.7517050000000003"/>
    <n v="5.6100000000000004E-2"/>
  </r>
  <r>
    <x v="0"/>
    <x v="0"/>
    <x v="8"/>
    <s v="Sheep"/>
    <n v="85"/>
    <n v="1.0999999999999999E-2"/>
    <n v="0.93499999999999994"/>
    <n v="2.4777499999999999"/>
    <n v="0.15801499999999996"/>
    <n v="0.20008999999999996"/>
    <n v="0"/>
    <n v="0"/>
    <n v="0.63205999999999984"/>
    <n v="1.8008099999999996"/>
    <n v="0"/>
  </r>
  <r>
    <x v="0"/>
    <x v="0"/>
    <x v="8"/>
    <s v="Camel"/>
    <m/>
    <n v="0"/>
    <n v="0"/>
    <n v="0"/>
    <n v="0"/>
    <n v="0"/>
    <n v="0"/>
    <n v="0"/>
    <n v="0"/>
    <n v="0"/>
    <n v="0"/>
  </r>
  <r>
    <x v="0"/>
    <x v="0"/>
    <x v="8"/>
    <s v="Poultry"/>
    <n v="112"/>
    <n v="3.0000000000000001E-3"/>
    <n v="0.33600000000000002"/>
    <n v="0.95760000000000001"/>
    <n v="9.0383999999999992E-2"/>
    <n v="6.3503999999999991E-2"/>
    <n v="0"/>
    <n v="0"/>
    <n v="0.36153599999999997"/>
    <n v="0.57153599999999993"/>
    <n v="0"/>
  </r>
  <r>
    <x v="0"/>
    <x v="0"/>
    <x v="8"/>
    <s v="Other birds"/>
    <m/>
    <n v="0"/>
    <n v="0"/>
    <n v="0"/>
    <n v="0"/>
    <n v="0"/>
    <n v="0"/>
    <n v="0"/>
    <n v="0"/>
    <n v="0"/>
    <n v="0"/>
  </r>
  <r>
    <x v="0"/>
    <x v="0"/>
    <x v="8"/>
    <s v="Turtle"/>
    <n v="112"/>
    <n v="3.0000000000000001E-3"/>
    <n v="0.33600000000000002"/>
    <n v="0.46368000000000004"/>
    <n v="9.0048000000000017E-2"/>
    <n v="9.7440000000000009E-3"/>
    <n v="3.0240000000000002E-3"/>
    <n v="3.0240000000000002E-3"/>
    <n v="0.36019200000000007"/>
    <n v="8.769600000000001E-2"/>
    <n v="1.2096000000000001E-2"/>
  </r>
  <r>
    <x v="0"/>
    <x v="0"/>
    <x v="8"/>
    <s v="Eggs"/>
    <n v="64"/>
    <n v="6.7000000000000004E-2"/>
    <n v="4.2880000000000003"/>
    <n v="6.6463999999999999"/>
    <n v="0.54028799999999999"/>
    <n v="0.45452800000000004"/>
    <n v="4.7168000000000009E-2"/>
    <n v="0"/>
    <n v="2.161152"/>
    <n v="4.0907520000000002"/>
    <n v="0.18867200000000003"/>
  </r>
  <r>
    <x v="0"/>
    <x v="0"/>
    <x v="8"/>
    <s v="Milk"/>
    <n v="184"/>
    <n v="2"/>
    <n v="368"/>
    <n v="253.92"/>
    <n v="13.247999999999999"/>
    <n v="15.087999999999999"/>
    <n v="16.559999999999999"/>
    <n v="0"/>
    <n v="52.991999999999997"/>
    <n v="135.792"/>
    <n v="66.239999999999995"/>
  </r>
  <r>
    <x v="0"/>
    <x v="0"/>
    <x v="8"/>
    <s v="Cheese"/>
    <m/>
    <n v="0"/>
    <n v="0"/>
    <n v="0"/>
    <n v="0"/>
    <n v="0"/>
    <n v="0"/>
    <n v="0"/>
    <n v="0"/>
    <n v="0"/>
    <n v="0"/>
  </r>
  <r>
    <x v="1"/>
    <x v="0"/>
    <x v="8"/>
    <s v="Fish"/>
    <n v="112"/>
    <n v="1"/>
    <n v="112"/>
    <n v="117.6"/>
    <n v="20.72"/>
    <n v="3.2480000000000002"/>
    <n v="0"/>
    <n v="0"/>
    <n v="82.88"/>
    <n v="29.232000000000003"/>
    <n v="0"/>
  </r>
  <r>
    <x v="2"/>
    <x v="0"/>
    <x v="8"/>
    <s v="Rice"/>
    <n v="175"/>
    <n v="0.28599999999999998"/>
    <n v="50.05"/>
    <n v="65.064999999999998"/>
    <n v="1.2011999999999998"/>
    <n v="0.10009999999999999"/>
    <n v="14.314300000000001"/>
    <n v="0.15014999999999998"/>
    <n v="4.8047999999999993"/>
    <n v="0.90089999999999992"/>
    <n v="57.257200000000005"/>
  </r>
  <r>
    <x v="2"/>
    <x v="0"/>
    <x v="8"/>
    <s v="Beans"/>
    <n v="185"/>
    <n v="0.42899999999999999"/>
    <n v="79.364999999999995"/>
    <n v="100.79355"/>
    <n v="6.9047549999999989"/>
    <n v="0.39682499999999998"/>
    <n v="18.095219999999998"/>
    <n v="5.0793599999999994"/>
    <n v="27.619019999999995"/>
    <n v="3.5714249999999996"/>
    <n v="72.380879999999991"/>
  </r>
  <r>
    <x v="2"/>
    <x v="0"/>
    <x v="8"/>
    <s v="Cabbage"/>
    <m/>
    <n v="0"/>
    <n v="0"/>
    <n v="0"/>
    <n v="0"/>
    <n v="0"/>
    <n v="0"/>
    <n v="0"/>
    <n v="0"/>
    <n v="0"/>
    <n v="0"/>
  </r>
  <r>
    <x v="2"/>
    <x v="0"/>
    <x v="8"/>
    <s v="Fruit"/>
    <m/>
    <n v="0"/>
    <n v="0"/>
    <n v="0"/>
    <n v="0"/>
    <n v="0"/>
    <n v="0"/>
    <n v="0"/>
    <n v="0"/>
    <n v="0"/>
    <n v="0"/>
  </r>
  <r>
    <x v="2"/>
    <x v="0"/>
    <x v="8"/>
    <s v="USO's"/>
    <n v="122"/>
    <n v="3.3000000000000002E-2"/>
    <n v="4.0259999999999998"/>
    <n v="3.7441800000000001"/>
    <n v="8.0519999999999994E-2"/>
    <n v="4.0260000000000001E-3"/>
    <n v="0.86961600000000006"/>
    <n v="6.0389999999999999E-2"/>
    <n v="0.32207999999999998"/>
    <n v="3.6234000000000002E-2"/>
    <n v="3.4784640000000002"/>
  </r>
  <r>
    <x v="2"/>
    <x v="0"/>
    <x v="8"/>
    <s v="Chapati/Mdazi"/>
    <n v="125"/>
    <n v="0.42899999999999999"/>
    <n v="53.625"/>
    <n v="154.44"/>
    <n v="3.3783749999999997"/>
    <n v="4.8798749999999993"/>
    <n v="26.276250000000001"/>
    <n v="0"/>
    <n v="13.513499999999999"/>
    <n v="43.918874999999993"/>
    <n v="105.105"/>
  </r>
  <r>
    <x v="3"/>
    <x v="0"/>
    <x v="8"/>
    <s v="Githeri"/>
    <n v="134"/>
    <n v="1"/>
    <n v="134"/>
    <n v="218.42"/>
    <n v="8.4420000000000002"/>
    <n v="1.8759999999999999"/>
    <n v="41.674000000000007"/>
    <n v="1.34"/>
    <n v="33.768000000000001"/>
    <n v="16.884"/>
    <n v="166.69600000000003"/>
  </r>
  <r>
    <x v="3"/>
    <x v="0"/>
    <x v="8"/>
    <s v="Ugali"/>
    <n v="114"/>
    <n v="0.28599999999999998"/>
    <n v="32.603999999999999"/>
    <n v="40.755000000000003"/>
    <n v="0.68468400000000007"/>
    <n v="0.42385199999999995"/>
    <n v="8.542247999999999"/>
    <n v="0.32604"/>
    <n v="2.7387360000000003"/>
    <n v="3.8146679999999997"/>
    <n v="34.168991999999996"/>
  </r>
  <r>
    <x v="3"/>
    <x v="0"/>
    <x v="8"/>
    <s v="Sorghum"/>
    <m/>
    <n v="0"/>
    <n v="0"/>
    <n v="0"/>
    <n v="0"/>
    <n v="0"/>
    <n v="0"/>
    <n v="0"/>
    <n v="0"/>
    <n v="0"/>
    <n v="0"/>
  </r>
  <r>
    <x v="0"/>
    <x v="0"/>
    <x v="9"/>
    <s v="Cattle"/>
    <n v="112"/>
    <n v="3.0000000000000001E-3"/>
    <n v="0.33600000000000002"/>
    <n v="0.90383999999999998"/>
    <n v="8.3664000000000002E-2"/>
    <n v="6.0479999999999999E-2"/>
    <n v="0"/>
    <n v="0"/>
    <n v="0.33465600000000001"/>
    <n v="0.54432000000000003"/>
    <n v="0"/>
  </r>
  <r>
    <x v="0"/>
    <x v="0"/>
    <x v="9"/>
    <s v="Goat"/>
    <n v="85"/>
    <n v="3.3000000000000002E-2"/>
    <n v="2.8050000000000002"/>
    <n v="6.7600499999999997"/>
    <n v="0.92284499999999992"/>
    <n v="0.30574500000000004"/>
    <n v="1.4025000000000001E-2"/>
    <n v="0"/>
    <n v="3.6913799999999997"/>
    <n v="2.7517050000000003"/>
    <n v="5.6100000000000004E-2"/>
  </r>
  <r>
    <x v="0"/>
    <x v="0"/>
    <x v="9"/>
    <s v="Sheep"/>
    <n v="85"/>
    <n v="3.3000000000000002E-2"/>
    <n v="2.8050000000000002"/>
    <n v="7.4332500000000001"/>
    <n v="0.47404499999999999"/>
    <n v="0.60026999999999997"/>
    <n v="0"/>
    <n v="0"/>
    <n v="1.89618"/>
    <n v="5.4024299999999998"/>
    <n v="0"/>
  </r>
  <r>
    <x v="0"/>
    <x v="0"/>
    <x v="9"/>
    <s v="Camel"/>
    <n v="112"/>
    <n v="3.0000000000000001E-3"/>
    <n v="0.33600000000000002"/>
    <n v="0.89712000000000003"/>
    <n v="6.5856000000000012E-2"/>
    <n v="6.8208000000000005E-2"/>
    <n v="3.3600000000000001E-3"/>
    <n v="3.3600000000000001E-3"/>
    <n v="0.26342400000000005"/>
    <n v="0.61387200000000008"/>
    <n v="1.3440000000000001E-2"/>
  </r>
  <r>
    <x v="0"/>
    <x v="0"/>
    <x v="9"/>
    <s v="Poultry"/>
    <n v="112"/>
    <n v="0.14299999999999999"/>
    <n v="16.015999999999998"/>
    <n v="45.645599999999995"/>
    <n v="4.3083039999999997"/>
    <n v="3.0270239999999995"/>
    <n v="0"/>
    <n v="0"/>
    <n v="17.233215999999999"/>
    <n v="27.243215999999997"/>
    <n v="0"/>
  </r>
  <r>
    <x v="0"/>
    <x v="0"/>
    <x v="9"/>
    <s v="Other birds"/>
    <m/>
    <n v="0"/>
    <n v="0"/>
    <n v="0"/>
    <n v="0"/>
    <n v="0"/>
    <n v="0"/>
    <n v="0"/>
    <n v="0"/>
    <n v="0"/>
    <n v="0"/>
  </r>
  <r>
    <x v="0"/>
    <x v="0"/>
    <x v="9"/>
    <s v="Eggs"/>
    <n v="64"/>
    <n v="0.28599999999999998"/>
    <n v="18.303999999999998"/>
    <n v="28.371199999999998"/>
    <n v="2.3063039999999999"/>
    <n v="1.9402239999999997"/>
    <n v="0.201344"/>
    <n v="0"/>
    <n v="9.2252159999999996"/>
    <n v="17.462015999999998"/>
    <n v="0.80537599999999998"/>
  </r>
  <r>
    <x v="0"/>
    <x v="0"/>
    <x v="9"/>
    <s v="Milk"/>
    <n v="184"/>
    <n v="1"/>
    <n v="184"/>
    <n v="126.96"/>
    <n v="6.6239999999999997"/>
    <n v="7.5439999999999996"/>
    <n v="8.2799999999999994"/>
    <n v="0"/>
    <n v="26.495999999999999"/>
    <n v="67.896000000000001"/>
    <n v="33.119999999999997"/>
  </r>
  <r>
    <x v="0"/>
    <x v="0"/>
    <x v="9"/>
    <s v="Cheese"/>
    <m/>
    <n v="0"/>
    <n v="0"/>
    <n v="0"/>
    <n v="0"/>
    <n v="0"/>
    <n v="0"/>
    <n v="0"/>
    <n v="0"/>
    <n v="0"/>
    <n v="0"/>
  </r>
  <r>
    <x v="1"/>
    <x v="0"/>
    <x v="9"/>
    <s v="Fish"/>
    <n v="112"/>
    <n v="1"/>
    <n v="112"/>
    <n v="117.6"/>
    <n v="20.72"/>
    <n v="3.2480000000000002"/>
    <n v="0"/>
    <n v="0"/>
    <n v="82.88"/>
    <n v="29.232000000000003"/>
    <n v="0"/>
  </r>
  <r>
    <x v="2"/>
    <x v="0"/>
    <x v="9"/>
    <s v="Rice"/>
    <n v="175"/>
    <n v="0.28599999999999998"/>
    <n v="50.05"/>
    <n v="65.064999999999998"/>
    <n v="1.2011999999999998"/>
    <n v="0.10009999999999999"/>
    <n v="14.314300000000001"/>
    <n v="0.15014999999999998"/>
    <n v="4.8047999999999993"/>
    <n v="0.90089999999999992"/>
    <n v="57.257200000000005"/>
  </r>
  <r>
    <x v="2"/>
    <x v="0"/>
    <x v="9"/>
    <s v="Beans"/>
    <n v="185"/>
    <n v="1"/>
    <n v="185"/>
    <n v="234.95"/>
    <n v="16.094999999999999"/>
    <n v="0.92500000000000004"/>
    <n v="42.18"/>
    <n v="11.84"/>
    <n v="64.38"/>
    <n v="8.3250000000000011"/>
    <n v="168.72"/>
  </r>
  <r>
    <x v="2"/>
    <x v="0"/>
    <x v="9"/>
    <s v="Cabbage"/>
    <m/>
    <n v="0"/>
    <n v="0"/>
    <n v="0"/>
    <n v="0"/>
    <n v="0"/>
    <n v="0"/>
    <n v="0"/>
    <n v="0"/>
    <n v="0"/>
    <n v="0"/>
  </r>
  <r>
    <x v="2"/>
    <x v="0"/>
    <x v="9"/>
    <s v="Fruit"/>
    <m/>
    <n v="0"/>
    <n v="0"/>
    <n v="0"/>
    <n v="0"/>
    <n v="0"/>
    <n v="0"/>
    <n v="0"/>
    <n v="0"/>
    <n v="0"/>
    <n v="0"/>
  </r>
  <r>
    <x v="2"/>
    <x v="0"/>
    <x v="9"/>
    <s v="USO's"/>
    <n v="122"/>
    <n v="3.3000000000000002E-2"/>
    <n v="4.0259999999999998"/>
    <n v="3.7441800000000001"/>
    <n v="8.0519999999999994E-2"/>
    <n v="4.0260000000000001E-3"/>
    <n v="0.86961600000000006"/>
    <n v="6.0389999999999999E-2"/>
    <n v="0.32207999999999998"/>
    <n v="3.6234000000000002E-2"/>
    <n v="3.4784640000000002"/>
  </r>
  <r>
    <x v="2"/>
    <x v="0"/>
    <x v="9"/>
    <s v="Spaghetti"/>
    <n v="250"/>
    <n v="6.7000000000000004E-2"/>
    <n v="16.75"/>
    <n v="23.6175"/>
    <n v="0.80399999999999994"/>
    <n v="0.11724999999999999"/>
    <n v="4.7402500000000005"/>
    <n v="0.28475"/>
    <n v="3.2159999999999997"/>
    <n v="1.05525"/>
    <n v="18.961000000000002"/>
  </r>
  <r>
    <x v="3"/>
    <x v="0"/>
    <x v="9"/>
    <s v="Githeri"/>
    <n v="134"/>
    <n v="1"/>
    <n v="134"/>
    <n v="218.42"/>
    <n v="8.4420000000000002"/>
    <n v="1.8759999999999999"/>
    <n v="41.674000000000007"/>
    <n v="1.34"/>
    <n v="33.768000000000001"/>
    <n v="16.884"/>
    <n v="166.69600000000003"/>
  </r>
  <r>
    <x v="3"/>
    <x v="0"/>
    <x v="9"/>
    <s v="Ugali"/>
    <n v="114"/>
    <n v="0.28599999999999998"/>
    <n v="32.603999999999999"/>
    <n v="40.755000000000003"/>
    <n v="0.68468400000000007"/>
    <n v="0.42385199999999995"/>
    <n v="8.542247999999999"/>
    <n v="0.32604"/>
    <n v="2.7387360000000003"/>
    <n v="3.8146679999999997"/>
    <n v="34.168991999999996"/>
  </r>
  <r>
    <x v="3"/>
    <x v="0"/>
    <x v="9"/>
    <s v="Sorghum"/>
    <n v="83"/>
    <n v="3.3000000000000002E-2"/>
    <n v="2.7390000000000003"/>
    <n v="9.0934800000000013"/>
    <n v="0.28211700000000006"/>
    <n v="8.2170000000000007E-2"/>
    <n v="2.0186430000000004"/>
    <n v="0.34785299999999997"/>
    <n v="1.1284680000000002"/>
    <n v="0.73953000000000002"/>
    <n v="8.0745720000000016"/>
  </r>
  <r>
    <x v="0"/>
    <x v="0"/>
    <x v="10"/>
    <s v="Cattle"/>
    <m/>
    <n v="0"/>
    <n v="0"/>
    <n v="0"/>
    <n v="0"/>
    <n v="0"/>
    <n v="0"/>
    <n v="0"/>
    <n v="0"/>
    <n v="0"/>
    <n v="0"/>
  </r>
  <r>
    <x v="0"/>
    <x v="0"/>
    <x v="10"/>
    <s v="Goat"/>
    <n v="85"/>
    <n v="3.3000000000000002E-2"/>
    <n v="2.8050000000000002"/>
    <n v="6.7600499999999997"/>
    <n v="0.92284499999999992"/>
    <n v="0.30574500000000004"/>
    <n v="1.4025000000000001E-2"/>
    <n v="0"/>
    <n v="3.6913799999999997"/>
    <n v="2.7517050000000003"/>
    <n v="5.6100000000000004E-2"/>
  </r>
  <r>
    <x v="0"/>
    <x v="0"/>
    <x v="10"/>
    <s v="Sheep"/>
    <n v="85"/>
    <n v="3.3000000000000002E-2"/>
    <n v="2.8050000000000002"/>
    <n v="7.4332500000000001"/>
    <n v="0.47404499999999999"/>
    <n v="0.60026999999999997"/>
    <n v="0"/>
    <n v="0"/>
    <n v="1.89618"/>
    <n v="5.4024299999999998"/>
    <n v="0"/>
  </r>
  <r>
    <x v="0"/>
    <x v="0"/>
    <x v="10"/>
    <s v="Camel"/>
    <m/>
    <n v="0"/>
    <n v="0"/>
    <n v="0"/>
    <n v="0"/>
    <n v="0"/>
    <n v="0"/>
    <n v="0"/>
    <n v="0"/>
    <n v="0"/>
    <n v="0"/>
  </r>
  <r>
    <x v="0"/>
    <x v="0"/>
    <x v="10"/>
    <s v="Poultry"/>
    <n v="112"/>
    <n v="0.14299999999999999"/>
    <n v="16.015999999999998"/>
    <n v="45.645599999999995"/>
    <n v="4.3083039999999997"/>
    <n v="3.0270239999999995"/>
    <n v="0"/>
    <n v="0"/>
    <n v="17.233215999999999"/>
    <n v="27.243215999999997"/>
    <n v="0"/>
  </r>
  <r>
    <x v="0"/>
    <x v="0"/>
    <x v="10"/>
    <s v="Other birds"/>
    <m/>
    <n v="0"/>
    <n v="0"/>
    <n v="0"/>
    <n v="0"/>
    <n v="0"/>
    <n v="0"/>
    <n v="0"/>
    <n v="0"/>
    <n v="0"/>
    <n v="0"/>
  </r>
  <r>
    <x v="0"/>
    <x v="0"/>
    <x v="10"/>
    <s v="Eggs"/>
    <n v="104"/>
    <n v="0.28599999999999998"/>
    <n v="29.743999999999996"/>
    <n v="46.103199999999994"/>
    <n v="3.7477439999999995"/>
    <n v="3.1528639999999997"/>
    <n v="0.32718399999999997"/>
    <n v="0"/>
    <n v="14.990975999999998"/>
    <n v="28.375775999999998"/>
    <n v="1.3087359999999999"/>
  </r>
  <r>
    <x v="0"/>
    <x v="0"/>
    <x v="10"/>
    <s v="Milk"/>
    <n v="184"/>
    <n v="1"/>
    <n v="184"/>
    <n v="126.96"/>
    <n v="6.6239999999999997"/>
    <n v="7.5439999999999996"/>
    <n v="8.2799999999999994"/>
    <n v="0"/>
    <n v="26.495999999999999"/>
    <n v="67.896000000000001"/>
    <n v="33.119999999999997"/>
  </r>
  <r>
    <x v="0"/>
    <x v="0"/>
    <x v="10"/>
    <s v="Cheese"/>
    <m/>
    <n v="0"/>
    <n v="0"/>
    <n v="0"/>
    <n v="0"/>
    <n v="0"/>
    <n v="0"/>
    <n v="0"/>
    <n v="0"/>
    <n v="0"/>
    <n v="0"/>
  </r>
  <r>
    <x v="1"/>
    <x v="0"/>
    <x v="10"/>
    <s v="Fish"/>
    <n v="112"/>
    <n v="1"/>
    <n v="112"/>
    <n v="117.6"/>
    <n v="20.72"/>
    <n v="3.2480000000000002"/>
    <n v="0"/>
    <n v="0"/>
    <n v="82.88"/>
    <n v="29.232000000000003"/>
    <n v="0"/>
  </r>
  <r>
    <x v="2"/>
    <x v="0"/>
    <x v="10"/>
    <s v="Rice"/>
    <n v="175"/>
    <n v="0.28599999999999998"/>
    <n v="50.05"/>
    <n v="65.064999999999998"/>
    <n v="1.2011999999999998"/>
    <n v="0.10009999999999999"/>
    <n v="14.314300000000001"/>
    <n v="0.15014999999999998"/>
    <n v="4.8047999999999993"/>
    <n v="0.90089999999999992"/>
    <n v="57.257200000000005"/>
  </r>
  <r>
    <x v="2"/>
    <x v="0"/>
    <x v="10"/>
    <s v="Beans"/>
    <n v="185"/>
    <n v="1"/>
    <n v="185"/>
    <n v="234.95"/>
    <n v="16.094999999999999"/>
    <n v="0.92500000000000004"/>
    <n v="42.18"/>
    <n v="11.84"/>
    <n v="64.38"/>
    <n v="8.3250000000000011"/>
    <n v="168.72"/>
  </r>
  <r>
    <x v="2"/>
    <x v="0"/>
    <x v="10"/>
    <s v="Cabbage"/>
    <m/>
    <n v="0"/>
    <n v="0"/>
    <n v="0"/>
    <n v="0"/>
    <n v="0"/>
    <n v="0"/>
    <n v="0"/>
    <n v="0"/>
    <n v="0"/>
    <n v="0"/>
  </r>
  <r>
    <x v="2"/>
    <x v="0"/>
    <x v="10"/>
    <s v="Fruit"/>
    <m/>
    <n v="0"/>
    <n v="0"/>
    <n v="0"/>
    <n v="0"/>
    <n v="0"/>
    <n v="0"/>
    <n v="0"/>
    <n v="0"/>
    <n v="0"/>
    <n v="0"/>
  </r>
  <r>
    <x v="2"/>
    <x v="0"/>
    <x v="10"/>
    <s v="USO's"/>
    <m/>
    <n v="0"/>
    <n v="0"/>
    <n v="0"/>
    <n v="0"/>
    <n v="0"/>
    <n v="0"/>
    <n v="0"/>
    <n v="0"/>
    <n v="0"/>
    <n v="0"/>
  </r>
  <r>
    <x v="2"/>
    <x v="0"/>
    <x v="10"/>
    <s v="Chapati/Mdazi"/>
    <n v="125"/>
    <n v="3.3000000000000002E-2"/>
    <n v="4.125"/>
    <n v="11.88"/>
    <n v="0.25987500000000002"/>
    <n v="0.37537500000000001"/>
    <n v="2.0212500000000002"/>
    <n v="0"/>
    <n v="1.0395000000000001"/>
    <n v="3.3783750000000001"/>
    <n v="8.0850000000000009"/>
  </r>
  <r>
    <x v="3"/>
    <x v="0"/>
    <x v="10"/>
    <s v="Githeri"/>
    <n v="134"/>
    <n v="1"/>
    <n v="134"/>
    <n v="218.42"/>
    <n v="8.4420000000000002"/>
    <n v="1.8759999999999999"/>
    <n v="41.674000000000007"/>
    <n v="1.34"/>
    <n v="33.768000000000001"/>
    <n v="16.884"/>
    <n v="166.69600000000003"/>
  </r>
  <r>
    <x v="3"/>
    <x v="0"/>
    <x v="10"/>
    <s v="Ugali"/>
    <n v="114"/>
    <n v="1"/>
    <n v="114"/>
    <n v="142.5"/>
    <n v="2.3940000000000001"/>
    <n v="1.4820000000000002"/>
    <n v="29.867999999999999"/>
    <n v="1.1399999999999999"/>
    <n v="9.5760000000000005"/>
    <n v="13.338000000000001"/>
    <n v="119.47199999999999"/>
  </r>
  <r>
    <x v="3"/>
    <x v="0"/>
    <x v="10"/>
    <s v="Sorghum"/>
    <n v="83"/>
    <n v="3.3000000000000002E-2"/>
    <n v="2.7390000000000003"/>
    <n v="9.0934800000000013"/>
    <n v="0.28211700000000006"/>
    <n v="8.2170000000000007E-2"/>
    <n v="2.0186430000000004"/>
    <n v="0.34785299999999997"/>
    <n v="1.1284680000000002"/>
    <n v="0.73953000000000002"/>
    <n v="8.0745720000000016"/>
  </r>
  <r>
    <x v="3"/>
    <x v="0"/>
    <x v="10"/>
    <s v="Sweets/Soda"/>
    <n v="340"/>
    <n v="0.14299999999999999"/>
    <n v="48.62"/>
    <n v="19.934199999999997"/>
    <n v="0"/>
    <n v="0"/>
    <n v="5.0564799999999996"/>
    <n v="0"/>
    <n v="0"/>
    <n v="0"/>
    <n v="20.225919999999999"/>
  </r>
  <r>
    <x v="0"/>
    <x v="0"/>
    <x v="11"/>
    <s v="Cattle"/>
    <n v="112"/>
    <n v="3.0000000000000001E-3"/>
    <n v="0.33600000000000002"/>
    <n v="0.90383999999999998"/>
    <n v="8.3664000000000002E-2"/>
    <n v="6.0479999999999999E-2"/>
    <n v="0"/>
    <n v="0"/>
    <n v="0.33465600000000001"/>
    <n v="0.54432000000000003"/>
    <n v="0"/>
  </r>
  <r>
    <x v="0"/>
    <x v="0"/>
    <x v="11"/>
    <s v="Goat"/>
    <n v="85"/>
    <n v="6.7000000000000004E-2"/>
    <n v="5.6950000000000003"/>
    <n v="13.724950000000002"/>
    <n v="1.8736550000000001"/>
    <n v="0.62075500000000006"/>
    <n v="2.8475E-2"/>
    <n v="0"/>
    <n v="7.4946200000000003"/>
    <n v="5.5867950000000004"/>
    <n v="0.1139"/>
  </r>
  <r>
    <x v="0"/>
    <x v="0"/>
    <x v="11"/>
    <s v="Sheep"/>
    <n v="85"/>
    <n v="6.7000000000000004E-2"/>
    <n v="5.6950000000000003"/>
    <n v="15.091750000000001"/>
    <n v="0.96245499999999995"/>
    <n v="1.2187300000000001"/>
    <n v="0"/>
    <n v="0"/>
    <n v="3.8498199999999998"/>
    <n v="10.968570000000001"/>
    <n v="0"/>
  </r>
  <r>
    <x v="0"/>
    <x v="0"/>
    <x v="11"/>
    <s v="Camel"/>
    <m/>
    <n v="0"/>
    <n v="0"/>
    <n v="0"/>
    <n v="0"/>
    <n v="0"/>
    <n v="0"/>
    <n v="0"/>
    <n v="0"/>
    <n v="0"/>
    <n v="0"/>
  </r>
  <r>
    <x v="0"/>
    <x v="0"/>
    <x v="11"/>
    <s v="Poultry"/>
    <n v="112"/>
    <n v="0.14299999999999999"/>
    <n v="16.015999999999998"/>
    <n v="45.645599999999995"/>
    <n v="4.3083039999999997"/>
    <n v="3.0270239999999995"/>
    <n v="0"/>
    <n v="0"/>
    <n v="17.233215999999999"/>
    <n v="27.243215999999997"/>
    <n v="0"/>
  </r>
  <r>
    <x v="0"/>
    <x v="0"/>
    <x v="11"/>
    <s v="Other birds"/>
    <m/>
    <n v="0"/>
    <n v="0"/>
    <n v="0"/>
    <n v="0"/>
    <n v="0"/>
    <n v="0"/>
    <n v="0"/>
    <n v="0"/>
    <n v="0"/>
    <n v="0"/>
  </r>
  <r>
    <x v="0"/>
    <x v="0"/>
    <x v="11"/>
    <s v="Eggs"/>
    <n v="104"/>
    <n v="0.28599999999999998"/>
    <n v="29.743999999999996"/>
    <n v="46.103199999999994"/>
    <n v="3.7477439999999995"/>
    <n v="3.1528639999999997"/>
    <n v="0.32718399999999997"/>
    <n v="0"/>
    <n v="14.990975999999998"/>
    <n v="28.375775999999998"/>
    <n v="1.3087359999999999"/>
  </r>
  <r>
    <x v="0"/>
    <x v="0"/>
    <x v="11"/>
    <s v="Milk"/>
    <n v="184"/>
    <n v="2"/>
    <n v="368"/>
    <n v="253.92"/>
    <n v="13.247999999999999"/>
    <n v="15.087999999999999"/>
    <n v="16.559999999999999"/>
    <n v="0"/>
    <n v="52.991999999999997"/>
    <n v="135.792"/>
    <n v="66.239999999999995"/>
  </r>
  <r>
    <x v="0"/>
    <x v="0"/>
    <x v="11"/>
    <s v="Cheese"/>
    <m/>
    <n v="0"/>
    <n v="0"/>
    <n v="0"/>
    <n v="0"/>
    <n v="0"/>
    <n v="0"/>
    <n v="0"/>
    <n v="0"/>
    <n v="0"/>
    <n v="0"/>
  </r>
  <r>
    <x v="1"/>
    <x v="0"/>
    <x v="11"/>
    <s v="Fish"/>
    <n v="112"/>
    <n v="0.57099999999999995"/>
    <n v="63.951999999999998"/>
    <n v="67.149600000000007"/>
    <n v="11.83112"/>
    <n v="1.8546079999999998"/>
    <n v="0"/>
    <n v="0"/>
    <n v="47.324480000000001"/>
    <n v="16.691471999999997"/>
    <n v="0"/>
  </r>
  <r>
    <x v="2"/>
    <x v="0"/>
    <x v="11"/>
    <s v="Rice"/>
    <n v="175"/>
    <n v="0.28599999999999998"/>
    <n v="50.05"/>
    <n v="65.064999999999998"/>
    <n v="1.2011999999999998"/>
    <n v="0.10009999999999999"/>
    <n v="14.314300000000001"/>
    <n v="0.15014999999999998"/>
    <n v="4.8047999999999993"/>
    <n v="0.90089999999999992"/>
    <n v="57.257200000000005"/>
  </r>
  <r>
    <x v="2"/>
    <x v="0"/>
    <x v="11"/>
    <s v="Beans"/>
    <n v="185"/>
    <n v="1"/>
    <n v="185"/>
    <n v="234.95"/>
    <n v="16.094999999999999"/>
    <n v="0.92500000000000004"/>
    <n v="42.18"/>
    <n v="11.84"/>
    <n v="64.38"/>
    <n v="8.3250000000000011"/>
    <n v="168.72"/>
  </r>
  <r>
    <x v="2"/>
    <x v="0"/>
    <x v="11"/>
    <s v="Cabbage"/>
    <m/>
    <n v="0"/>
    <n v="0"/>
    <n v="0"/>
    <n v="0"/>
    <n v="0"/>
    <n v="0"/>
    <n v="0"/>
    <n v="0"/>
    <n v="0"/>
    <n v="0"/>
  </r>
  <r>
    <x v="2"/>
    <x v="0"/>
    <x v="11"/>
    <s v="Fruit"/>
    <m/>
    <n v="0"/>
    <n v="0"/>
    <n v="0"/>
    <n v="0"/>
    <n v="0"/>
    <n v="0"/>
    <n v="0"/>
    <n v="0"/>
    <n v="0"/>
    <n v="0"/>
  </r>
  <r>
    <x v="2"/>
    <x v="0"/>
    <x v="11"/>
    <s v="USO's"/>
    <m/>
    <n v="0"/>
    <n v="0"/>
    <n v="0"/>
    <n v="0"/>
    <n v="0"/>
    <n v="0"/>
    <n v="0"/>
    <n v="0"/>
    <n v="0"/>
    <n v="0"/>
  </r>
  <r>
    <x v="2"/>
    <x v="0"/>
    <x v="11"/>
    <s v="Chapati/Mdazi"/>
    <n v="125"/>
    <n v="0.42899999999999999"/>
    <n v="53.625"/>
    <n v="154.44"/>
    <n v="3.3783749999999997"/>
    <n v="4.8798749999999993"/>
    <n v="26.276250000000001"/>
    <n v="0"/>
    <n v="13.513499999999999"/>
    <n v="43.918874999999993"/>
    <n v="105.105"/>
  </r>
  <r>
    <x v="3"/>
    <x v="0"/>
    <x v="11"/>
    <s v="Githeri"/>
    <n v="134"/>
    <n v="1"/>
    <n v="134"/>
    <n v="218.42"/>
    <n v="8.4420000000000002"/>
    <n v="1.8759999999999999"/>
    <n v="41.674000000000007"/>
    <n v="1.34"/>
    <n v="33.768000000000001"/>
    <n v="16.884"/>
    <n v="166.69600000000003"/>
  </r>
  <r>
    <x v="3"/>
    <x v="0"/>
    <x v="11"/>
    <s v="Ugali"/>
    <n v="114"/>
    <n v="1"/>
    <n v="114"/>
    <n v="142.5"/>
    <n v="2.3940000000000001"/>
    <n v="1.4820000000000002"/>
    <n v="29.867999999999999"/>
    <n v="1.1399999999999999"/>
    <n v="9.5760000000000005"/>
    <n v="13.338000000000001"/>
    <n v="119.47199999999999"/>
  </r>
  <r>
    <x v="3"/>
    <x v="0"/>
    <x v="11"/>
    <s v="Sorghum"/>
    <m/>
    <n v="0"/>
    <n v="0"/>
    <n v="0"/>
    <n v="0"/>
    <n v="0"/>
    <n v="0"/>
    <n v="0"/>
    <n v="0"/>
    <n v="0"/>
    <n v="0"/>
  </r>
  <r>
    <x v="0"/>
    <x v="0"/>
    <x v="12"/>
    <s v="Cattle"/>
    <n v="112"/>
    <n v="0"/>
    <n v="0"/>
    <n v="0"/>
    <n v="0"/>
    <n v="0"/>
    <n v="0"/>
    <n v="0"/>
    <n v="0"/>
    <n v="0"/>
    <n v="0"/>
  </r>
  <r>
    <x v="0"/>
    <x v="0"/>
    <x v="12"/>
    <s v="Goat"/>
    <n v="85"/>
    <n v="0.14299999999999999"/>
    <n v="12.154999999999999"/>
    <n v="29.29355"/>
    <n v="3.9989949999999999"/>
    <n v="1.3248949999999999"/>
    <n v="6.0774999999999996E-2"/>
    <n v="0"/>
    <n v="15.995979999999999"/>
    <n v="11.924054999999999"/>
    <n v="0.24309999999999998"/>
  </r>
  <r>
    <x v="0"/>
    <x v="0"/>
    <x v="12"/>
    <s v="Sheep"/>
    <m/>
    <n v="0"/>
    <n v="0"/>
    <n v="0"/>
    <n v="0"/>
    <n v="0"/>
    <n v="0"/>
    <n v="0"/>
    <n v="0"/>
    <n v="0"/>
    <n v="0"/>
  </r>
  <r>
    <x v="0"/>
    <x v="0"/>
    <x v="12"/>
    <s v="Camel"/>
    <n v="112"/>
    <n v="3.0000000000000001E-3"/>
    <n v="0.33600000000000002"/>
    <n v="0.89712000000000003"/>
    <n v="6.5856000000000012E-2"/>
    <n v="6.8208000000000005E-2"/>
    <n v="3.3600000000000001E-3"/>
    <n v="3.3600000000000001E-3"/>
    <n v="0.26342400000000005"/>
    <n v="0.61387200000000008"/>
    <n v="1.3440000000000001E-2"/>
  </r>
  <r>
    <x v="0"/>
    <x v="0"/>
    <x v="12"/>
    <s v="Poultry"/>
    <n v="112"/>
    <n v="3.3000000000000002E-2"/>
    <n v="3.6960000000000002"/>
    <n v="10.533600000000002"/>
    <n v="0.994224"/>
    <n v="0.69854399999999994"/>
    <n v="0"/>
    <n v="0"/>
    <n v="3.976896"/>
    <n v="6.2868959999999996"/>
    <n v="0"/>
  </r>
  <r>
    <x v="0"/>
    <x v="0"/>
    <x v="12"/>
    <s v="Other birds"/>
    <m/>
    <n v="0"/>
    <n v="0"/>
    <n v="0"/>
    <n v="0"/>
    <n v="0"/>
    <n v="0"/>
    <n v="0"/>
    <n v="0"/>
    <n v="0"/>
    <n v="0"/>
  </r>
  <r>
    <x v="0"/>
    <x v="0"/>
    <x v="12"/>
    <s v="Eggs"/>
    <n v="104"/>
    <n v="3.3000000000000002E-2"/>
    <n v="3.4320000000000004"/>
    <n v="5.3196000000000003"/>
    <n v="0.43243200000000004"/>
    <n v="0.36379200000000006"/>
    <n v="3.7752000000000008E-2"/>
    <n v="0"/>
    <n v="1.7297280000000002"/>
    <n v="3.2741280000000006"/>
    <n v="0.15100800000000003"/>
  </r>
  <r>
    <x v="0"/>
    <x v="0"/>
    <x v="12"/>
    <s v="Milk"/>
    <n v="184"/>
    <n v="1"/>
    <n v="184"/>
    <n v="126.96"/>
    <n v="6.6239999999999997"/>
    <n v="7.5439999999999996"/>
    <n v="8.2799999999999994"/>
    <n v="0"/>
    <n v="26.495999999999999"/>
    <n v="67.896000000000001"/>
    <n v="33.119999999999997"/>
  </r>
  <r>
    <x v="0"/>
    <x v="0"/>
    <x v="12"/>
    <s v="Cheese"/>
    <m/>
    <n v="0"/>
    <n v="0"/>
    <n v="0"/>
    <n v="0"/>
    <n v="0"/>
    <n v="0"/>
    <n v="0"/>
    <n v="0"/>
    <n v="0"/>
    <n v="0"/>
  </r>
  <r>
    <x v="1"/>
    <x v="0"/>
    <x v="12"/>
    <s v="Fish"/>
    <n v="112"/>
    <n v="1"/>
    <n v="112"/>
    <n v="117.6"/>
    <n v="20.72"/>
    <n v="3.2480000000000002"/>
    <n v="0"/>
    <n v="0"/>
    <n v="82.88"/>
    <n v="29.232000000000003"/>
    <n v="0"/>
  </r>
  <r>
    <x v="2"/>
    <x v="0"/>
    <x v="12"/>
    <s v="Rice"/>
    <n v="175"/>
    <n v="0.28599999999999998"/>
    <n v="50.05"/>
    <n v="65.064999999999998"/>
    <n v="1.2011999999999998"/>
    <n v="0.10009999999999999"/>
    <n v="14.314300000000001"/>
    <n v="0.15014999999999998"/>
    <n v="4.8047999999999993"/>
    <n v="0.90089999999999992"/>
    <n v="57.257200000000005"/>
  </r>
  <r>
    <x v="2"/>
    <x v="0"/>
    <x v="12"/>
    <s v="Beans"/>
    <n v="175"/>
    <n v="1"/>
    <n v="175"/>
    <n v="222.25"/>
    <n v="15.224999999999998"/>
    <n v="0.875"/>
    <n v="39.9"/>
    <n v="11.2"/>
    <n v="60.899999999999991"/>
    <n v="7.875"/>
    <n v="159.6"/>
  </r>
  <r>
    <x v="2"/>
    <x v="0"/>
    <x v="12"/>
    <s v="Cabbage"/>
    <m/>
    <n v="0"/>
    <n v="0"/>
    <n v="0"/>
    <n v="0"/>
    <n v="0"/>
    <n v="0"/>
    <n v="0"/>
    <n v="0"/>
    <n v="0"/>
    <n v="0"/>
  </r>
  <r>
    <x v="2"/>
    <x v="0"/>
    <x v="12"/>
    <s v="Fruit"/>
    <m/>
    <n v="0"/>
    <n v="0"/>
    <n v="0"/>
    <n v="0"/>
    <n v="0"/>
    <n v="0"/>
    <n v="0"/>
    <n v="0"/>
    <n v="0"/>
    <n v="0"/>
  </r>
  <r>
    <x v="2"/>
    <x v="0"/>
    <x v="12"/>
    <s v="USO's"/>
    <n v="122"/>
    <n v="3.3000000000000002E-2"/>
    <n v="4.0259999999999998"/>
    <n v="3.7441800000000001"/>
    <n v="8.0519999999999994E-2"/>
    <n v="4.0260000000000001E-3"/>
    <n v="0.86961600000000006"/>
    <n v="6.0389999999999999E-2"/>
    <n v="0.32207999999999998"/>
    <n v="3.6234000000000002E-2"/>
    <n v="3.4784640000000002"/>
  </r>
  <r>
    <x v="2"/>
    <x v="0"/>
    <x v="12"/>
    <s v="Spaghetti"/>
    <n v="250"/>
    <n v="0"/>
    <n v="0"/>
    <n v="0"/>
    <n v="0"/>
    <n v="0"/>
    <n v="0"/>
    <n v="0"/>
    <n v="0"/>
    <n v="0"/>
    <n v="0"/>
  </r>
  <r>
    <x v="2"/>
    <x v="0"/>
    <x v="12"/>
    <s v="Chapati/Mdazi"/>
    <n v="125"/>
    <n v="3.3000000000000002E-2"/>
    <n v="4.125"/>
    <n v="11.88"/>
    <n v="0.25987500000000002"/>
    <n v="0.37537500000000001"/>
    <n v="2.0212500000000002"/>
    <n v="0"/>
    <n v="1.0395000000000001"/>
    <n v="3.3783750000000001"/>
    <n v="8.0850000000000009"/>
  </r>
  <r>
    <x v="3"/>
    <x v="0"/>
    <x v="12"/>
    <s v="Githeri"/>
    <n v="134"/>
    <n v="1"/>
    <n v="134"/>
    <n v="218.42"/>
    <n v="8.4420000000000002"/>
    <n v="1.8759999999999999"/>
    <n v="41.674000000000007"/>
    <n v="1.34"/>
    <n v="33.768000000000001"/>
    <n v="16.884"/>
    <n v="166.69600000000003"/>
  </r>
  <r>
    <x v="3"/>
    <x v="0"/>
    <x v="12"/>
    <s v="Ugali"/>
    <n v="114"/>
    <n v="0.42899999999999999"/>
    <n v="48.905999999999999"/>
    <n v="61.1325"/>
    <n v="1.027026"/>
    <n v="0.63577800000000007"/>
    <n v="12.813371999999999"/>
    <n v="0.48905999999999999"/>
    <n v="4.108104"/>
    <n v="5.7220020000000007"/>
    <n v="51.253487999999997"/>
  </r>
  <r>
    <x v="3"/>
    <x v="0"/>
    <x v="12"/>
    <s v="Sorghum"/>
    <m/>
    <n v="0"/>
    <n v="0"/>
    <n v="0"/>
    <n v="0"/>
    <n v="0"/>
    <n v="0"/>
    <n v="0"/>
    <n v="0"/>
    <n v="0"/>
    <n v="0"/>
  </r>
  <r>
    <x v="3"/>
    <x v="0"/>
    <x v="12"/>
    <s v="Sweets/Soda"/>
    <n v="340"/>
    <n v="0"/>
    <n v="0"/>
    <n v="0"/>
    <n v="0"/>
    <n v="0"/>
    <n v="0"/>
    <n v="0"/>
    <n v="0"/>
    <n v="0"/>
    <n v="0"/>
  </r>
  <r>
    <x v="0"/>
    <x v="0"/>
    <x v="13"/>
    <s v="Cattle"/>
    <n v="112"/>
    <n v="3.0000000000000001E-3"/>
    <n v="0.33600000000000002"/>
    <n v="0.90383999999999998"/>
    <n v="8.3664000000000002E-2"/>
    <n v="6.0479999999999999E-2"/>
    <n v="0"/>
    <n v="0"/>
    <n v="0.33465600000000001"/>
    <n v="0.54432000000000003"/>
    <n v="0"/>
  </r>
  <r>
    <x v="0"/>
    <x v="0"/>
    <x v="13"/>
    <s v="Goat"/>
    <n v="85"/>
    <n v="3.3000000000000002E-2"/>
    <n v="2.8050000000000002"/>
    <n v="6.7600499999999997"/>
    <n v="0.92284499999999992"/>
    <n v="0.30574500000000004"/>
    <n v="1.4025000000000001E-2"/>
    <n v="0"/>
    <n v="3.6913799999999997"/>
    <n v="2.7517050000000003"/>
    <n v="5.6100000000000004E-2"/>
  </r>
  <r>
    <x v="0"/>
    <x v="0"/>
    <x v="13"/>
    <s v="Sheep"/>
    <n v="85"/>
    <n v="3.3000000000000002E-2"/>
    <n v="2.8050000000000002"/>
    <n v="7.4332500000000001"/>
    <n v="0.47404499999999999"/>
    <n v="0.60026999999999997"/>
    <n v="0"/>
    <n v="0"/>
    <n v="1.89618"/>
    <n v="5.4024299999999998"/>
    <n v="0"/>
  </r>
  <r>
    <x v="0"/>
    <x v="0"/>
    <x v="13"/>
    <s v="Camel"/>
    <n v="112"/>
    <n v="3.0000000000000001E-3"/>
    <n v="0.33600000000000002"/>
    <n v="0.89712000000000003"/>
    <n v="6.5856000000000012E-2"/>
    <n v="6.8208000000000005E-2"/>
    <n v="3.3600000000000001E-3"/>
    <n v="3.3600000000000001E-3"/>
    <n v="0.26342400000000005"/>
    <n v="0.61387200000000008"/>
    <n v="1.3440000000000001E-2"/>
  </r>
  <r>
    <x v="0"/>
    <x v="0"/>
    <x v="13"/>
    <s v="Poultry"/>
    <n v="112"/>
    <n v="0.28599999999999998"/>
    <n v="32.031999999999996"/>
    <n v="91.291199999999989"/>
    <n v="8.6166079999999994"/>
    <n v="6.054047999999999"/>
    <n v="0"/>
    <n v="0"/>
    <n v="34.466431999999998"/>
    <n v="54.486431999999994"/>
    <n v="0"/>
  </r>
  <r>
    <x v="0"/>
    <x v="0"/>
    <x v="13"/>
    <s v="Other birds"/>
    <m/>
    <n v="0"/>
    <n v="0"/>
    <n v="0"/>
    <n v="0"/>
    <n v="0"/>
    <n v="0"/>
    <n v="0"/>
    <n v="0"/>
    <n v="0"/>
    <n v="0"/>
  </r>
  <r>
    <x v="0"/>
    <x v="0"/>
    <x v="13"/>
    <s v="Eggs"/>
    <n v="104"/>
    <n v="0.42899999999999999"/>
    <n v="44.616"/>
    <n v="69.154799999999994"/>
    <n v="5.6216160000000004"/>
    <n v="4.7292959999999997"/>
    <n v="0.49077600000000005"/>
    <n v="0"/>
    <n v="22.486464000000002"/>
    <n v="42.563663999999996"/>
    <n v="1.9631040000000002"/>
  </r>
  <r>
    <x v="0"/>
    <x v="0"/>
    <x v="13"/>
    <s v="Milk"/>
    <n v="184"/>
    <n v="2"/>
    <n v="368"/>
    <n v="253.92"/>
    <n v="13.247999999999999"/>
    <n v="15.087999999999999"/>
    <n v="16.559999999999999"/>
    <n v="0"/>
    <n v="52.991999999999997"/>
    <n v="135.792"/>
    <n v="66.239999999999995"/>
  </r>
  <r>
    <x v="0"/>
    <x v="0"/>
    <x v="13"/>
    <s v="Cheese"/>
    <m/>
    <n v="0"/>
    <n v="0"/>
    <n v="0"/>
    <n v="0"/>
    <n v="0"/>
    <n v="0"/>
    <n v="0"/>
    <n v="0"/>
    <n v="0"/>
    <n v="0"/>
  </r>
  <r>
    <x v="1"/>
    <x v="0"/>
    <x v="13"/>
    <s v="Fish"/>
    <n v="112"/>
    <n v="1"/>
    <n v="112"/>
    <n v="117.6"/>
    <n v="20.72"/>
    <n v="3.2480000000000002"/>
    <n v="0"/>
    <n v="0"/>
    <n v="82.88"/>
    <n v="29.232000000000003"/>
    <n v="0"/>
  </r>
  <r>
    <x v="2"/>
    <x v="0"/>
    <x v="13"/>
    <s v="Rice"/>
    <n v="175"/>
    <n v="0.1"/>
    <n v="17.5"/>
    <n v="22.75"/>
    <n v="0.42"/>
    <n v="3.5000000000000003E-2"/>
    <n v="5.0049999999999999"/>
    <n v="5.2499999999999998E-2"/>
    <n v="1.68"/>
    <n v="0.31500000000000006"/>
    <n v="20.02"/>
  </r>
  <r>
    <x v="2"/>
    <x v="0"/>
    <x v="13"/>
    <s v="Beans"/>
    <n v="185"/>
    <n v="1"/>
    <n v="185"/>
    <n v="234.95"/>
    <n v="16.094999999999999"/>
    <n v="0.92500000000000004"/>
    <n v="42.18"/>
    <n v="11.84"/>
    <n v="64.38"/>
    <n v="8.3250000000000011"/>
    <n v="168.72"/>
  </r>
  <r>
    <x v="2"/>
    <x v="0"/>
    <x v="13"/>
    <s v="Cabbage"/>
    <m/>
    <n v="0"/>
    <n v="0"/>
    <n v="0"/>
    <n v="0"/>
    <n v="0"/>
    <n v="0"/>
    <n v="0"/>
    <n v="0"/>
    <n v="0"/>
    <n v="0"/>
  </r>
  <r>
    <x v="2"/>
    <x v="0"/>
    <x v="13"/>
    <s v="Fruit"/>
    <m/>
    <n v="0"/>
    <n v="0"/>
    <n v="0"/>
    <n v="0"/>
    <n v="0"/>
    <n v="0"/>
    <n v="0"/>
    <n v="0"/>
    <n v="0"/>
    <n v="0"/>
  </r>
  <r>
    <x v="2"/>
    <x v="0"/>
    <x v="13"/>
    <s v="USO's"/>
    <n v="122"/>
    <n v="3.3000000000000002E-2"/>
    <n v="4.0259999999999998"/>
    <n v="3.7441800000000001"/>
    <n v="8.0519999999999994E-2"/>
    <n v="4.0260000000000001E-3"/>
    <n v="0.86961600000000006"/>
    <n v="6.0389999999999999E-2"/>
    <n v="0.32207999999999998"/>
    <n v="3.6234000000000002E-2"/>
    <n v="3.4784640000000002"/>
  </r>
  <r>
    <x v="2"/>
    <x v="0"/>
    <x v="13"/>
    <s v="Chapati/Mdazi"/>
    <n v="125"/>
    <n v="6.7000000000000004E-2"/>
    <n v="8.375"/>
    <n v="24.12"/>
    <n v="0.52762500000000001"/>
    <n v="0.76212499999999994"/>
    <n v="4.1037499999999998"/>
    <n v="0"/>
    <n v="2.1105"/>
    <n v="6.8591249999999997"/>
    <n v="16.414999999999999"/>
  </r>
  <r>
    <x v="2"/>
    <x v="0"/>
    <x v="13"/>
    <s v="Spaghetti"/>
    <n v="250"/>
    <n v="3.3000000000000002E-2"/>
    <n v="8.25"/>
    <n v="11.6325"/>
    <n v="0.39600000000000002"/>
    <n v="5.7749999999999996E-2"/>
    <n v="2.3347500000000001"/>
    <n v="0.14025000000000001"/>
    <n v="1.5840000000000001"/>
    <n v="0.51974999999999993"/>
    <n v="9.3390000000000004"/>
  </r>
  <r>
    <x v="3"/>
    <x v="0"/>
    <x v="13"/>
    <s v="Githeri"/>
    <n v="134"/>
    <n v="1"/>
    <n v="134"/>
    <n v="218.42"/>
    <n v="8.4420000000000002"/>
    <n v="1.8759999999999999"/>
    <n v="41.674000000000007"/>
    <n v="1.34"/>
    <n v="33.768000000000001"/>
    <n v="16.884"/>
    <n v="166.69600000000003"/>
  </r>
  <r>
    <x v="3"/>
    <x v="0"/>
    <x v="13"/>
    <s v="Ugali"/>
    <n v="114"/>
    <n v="1"/>
    <n v="114"/>
    <n v="142.5"/>
    <n v="2.3940000000000001"/>
    <n v="1.4820000000000002"/>
    <n v="29.867999999999999"/>
    <n v="1.1399999999999999"/>
    <n v="9.5760000000000005"/>
    <n v="13.338000000000001"/>
    <n v="119.47199999999999"/>
  </r>
  <r>
    <x v="3"/>
    <x v="0"/>
    <x v="13"/>
    <s v="Sorghum"/>
    <n v="83"/>
    <n v="3.3000000000000002E-2"/>
    <n v="2.7390000000000003"/>
    <n v="9.0934800000000013"/>
    <n v="0.28211700000000006"/>
    <n v="8.2170000000000007E-2"/>
    <n v="2.0186430000000004"/>
    <n v="0.34785299999999997"/>
    <n v="1.1284680000000002"/>
    <n v="0.73953000000000002"/>
    <n v="8.0745720000000016"/>
  </r>
  <r>
    <x v="3"/>
    <x v="0"/>
    <x v="13"/>
    <s v="Sweets/Soda"/>
    <n v="340"/>
    <n v="3.3000000000000002E-2"/>
    <n v="11.22"/>
    <n v="4.6002000000000001"/>
    <n v="0"/>
    <n v="0"/>
    <n v="1.1668800000000001"/>
    <n v="0"/>
    <n v="0"/>
    <n v="0"/>
    <n v="4.6675200000000006"/>
  </r>
  <r>
    <x v="0"/>
    <x v="0"/>
    <x v="14"/>
    <s v="Cattle"/>
    <n v="112"/>
    <n v="3.0000000000000001E-3"/>
    <n v="0.33600000000000002"/>
    <n v="0.90383999999999998"/>
    <n v="8.3664000000000002E-2"/>
    <n v="6.0479999999999999E-2"/>
    <n v="0"/>
    <n v="0"/>
    <n v="0.33465600000000001"/>
    <n v="0.54432000000000003"/>
    <n v="0"/>
  </r>
  <r>
    <x v="0"/>
    <x v="0"/>
    <x v="14"/>
    <s v="Goat"/>
    <n v="85"/>
    <n v="6.7000000000000004E-2"/>
    <n v="5.6950000000000003"/>
    <n v="13.724950000000002"/>
    <n v="1.8736550000000001"/>
    <n v="0.62075500000000006"/>
    <n v="2.8475E-2"/>
    <n v="0"/>
    <n v="7.4946200000000003"/>
    <n v="5.5867950000000004"/>
    <n v="0.1139"/>
  </r>
  <r>
    <x v="0"/>
    <x v="0"/>
    <x v="14"/>
    <s v="Sheep"/>
    <n v="85"/>
    <n v="6.7000000000000004E-2"/>
    <n v="5.6950000000000003"/>
    <n v="15.091750000000001"/>
    <n v="0.96245499999999995"/>
    <n v="1.2187300000000001"/>
    <n v="0"/>
    <n v="0"/>
    <n v="3.8498199999999998"/>
    <n v="10.968570000000001"/>
    <n v="0"/>
  </r>
  <r>
    <x v="0"/>
    <x v="0"/>
    <x v="14"/>
    <s v="Camel"/>
    <n v="112"/>
    <n v="3.0000000000000001E-3"/>
    <n v="0.33600000000000002"/>
    <n v="0.89712000000000003"/>
    <n v="6.5856000000000012E-2"/>
    <n v="6.8208000000000005E-2"/>
    <n v="3.3600000000000001E-3"/>
    <n v="3.3600000000000001E-3"/>
    <n v="0.26342400000000005"/>
    <n v="0.61387200000000008"/>
    <n v="1.3440000000000001E-2"/>
  </r>
  <r>
    <x v="0"/>
    <x v="0"/>
    <x v="14"/>
    <s v="Poultry"/>
    <n v="112"/>
    <n v="0.28599999999999998"/>
    <n v="32.031999999999996"/>
    <n v="91.291199999999989"/>
    <n v="8.6166079999999994"/>
    <n v="6.054047999999999"/>
    <n v="0"/>
    <n v="0"/>
    <n v="34.466431999999998"/>
    <n v="54.486431999999994"/>
    <n v="0"/>
  </r>
  <r>
    <x v="0"/>
    <x v="0"/>
    <x v="14"/>
    <s v="Other birds"/>
    <m/>
    <n v="0"/>
    <n v="0"/>
    <n v="0"/>
    <n v="0"/>
    <n v="0"/>
    <n v="0"/>
    <n v="0"/>
    <n v="0"/>
    <n v="0"/>
    <n v="0"/>
  </r>
  <r>
    <x v="0"/>
    <x v="0"/>
    <x v="14"/>
    <s v="Eggs"/>
    <n v="104"/>
    <n v="0.28599999999999998"/>
    <n v="29.743999999999996"/>
    <n v="46.103199999999994"/>
    <n v="3.7477439999999995"/>
    <n v="3.1528639999999997"/>
    <n v="0.32718399999999997"/>
    <n v="0"/>
    <n v="14.990975999999998"/>
    <n v="28.375775999999998"/>
    <n v="1.3087359999999999"/>
  </r>
  <r>
    <x v="0"/>
    <x v="0"/>
    <x v="14"/>
    <s v="Milk"/>
    <n v="184"/>
    <n v="1"/>
    <n v="184"/>
    <n v="126.96"/>
    <n v="6.6239999999999997"/>
    <n v="7.5439999999999996"/>
    <n v="8.2799999999999994"/>
    <n v="0"/>
    <n v="26.495999999999999"/>
    <n v="67.896000000000001"/>
    <n v="33.119999999999997"/>
  </r>
  <r>
    <x v="0"/>
    <x v="0"/>
    <x v="14"/>
    <s v="Cheese"/>
    <m/>
    <n v="0"/>
    <n v="0"/>
    <n v="0"/>
    <n v="0"/>
    <n v="0"/>
    <n v="0"/>
    <n v="0"/>
    <n v="0"/>
    <n v="0"/>
    <n v="0"/>
  </r>
  <r>
    <x v="1"/>
    <x v="0"/>
    <x v="14"/>
    <s v="Fish"/>
    <n v="112"/>
    <n v="1"/>
    <n v="112"/>
    <n v="117.6"/>
    <n v="20.72"/>
    <n v="3.2480000000000002"/>
    <n v="0"/>
    <n v="0"/>
    <n v="82.88"/>
    <n v="29.232000000000003"/>
    <n v="0"/>
  </r>
  <r>
    <x v="2"/>
    <x v="0"/>
    <x v="14"/>
    <s v="Rice"/>
    <n v="175"/>
    <n v="0.42899999999999999"/>
    <n v="75.075000000000003"/>
    <n v="97.597499999999997"/>
    <n v="1.8018000000000001"/>
    <n v="0.15015000000000001"/>
    <n v="21.471450000000001"/>
    <n v="0.22522500000000001"/>
    <n v="7.2072000000000003"/>
    <n v="1.3513500000000001"/>
    <n v="85.885800000000003"/>
  </r>
  <r>
    <x v="2"/>
    <x v="0"/>
    <x v="14"/>
    <s v="Beans"/>
    <n v="185"/>
    <n v="0.28599999999999998"/>
    <n v="52.91"/>
    <n v="67.195700000000002"/>
    <n v="4.6031699999999995"/>
    <n v="0.26455000000000001"/>
    <n v="12.06348"/>
    <n v="3.3862400000000004"/>
    <n v="18.412679999999998"/>
    <n v="2.3809499999999999"/>
    <n v="48.253920000000001"/>
  </r>
  <r>
    <x v="2"/>
    <x v="0"/>
    <x v="14"/>
    <s v="Cabbage"/>
    <m/>
    <n v="0"/>
    <n v="0"/>
    <n v="0"/>
    <n v="0"/>
    <n v="0"/>
    <n v="0"/>
    <n v="0"/>
    <n v="0"/>
    <n v="0"/>
    <n v="0"/>
  </r>
  <r>
    <x v="2"/>
    <x v="0"/>
    <x v="14"/>
    <s v="Fruit"/>
    <m/>
    <n v="0"/>
    <n v="0"/>
    <n v="0"/>
    <n v="0"/>
    <n v="0"/>
    <n v="0"/>
    <n v="0"/>
    <n v="0"/>
    <n v="0"/>
    <n v="0"/>
  </r>
  <r>
    <x v="2"/>
    <x v="0"/>
    <x v="14"/>
    <s v="USO's"/>
    <m/>
    <n v="0"/>
    <n v="0"/>
    <n v="0"/>
    <n v="0"/>
    <n v="0"/>
    <n v="0"/>
    <n v="0"/>
    <n v="0"/>
    <n v="0"/>
    <n v="0"/>
  </r>
  <r>
    <x v="2"/>
    <x v="0"/>
    <x v="14"/>
    <s v="Chapati/Mdazi"/>
    <n v="125"/>
    <n v="0.28599999999999998"/>
    <n v="35.75"/>
    <n v="102.96"/>
    <n v="2.2522500000000001"/>
    <n v="3.25325"/>
    <n v="17.517499999999998"/>
    <n v="0"/>
    <n v="9.0090000000000003"/>
    <n v="29.279250000000001"/>
    <n v="70.069999999999993"/>
  </r>
  <r>
    <x v="2"/>
    <x v="0"/>
    <x v="14"/>
    <s v="Spaghetti"/>
    <n v="250"/>
    <n v="3.3000000000000002E-2"/>
    <n v="8.25"/>
    <n v="11.6325"/>
    <n v="0.39600000000000002"/>
    <n v="5.7749999999999996E-2"/>
    <n v="2.3347500000000001"/>
    <n v="0.14025000000000001"/>
    <n v="1.5840000000000001"/>
    <n v="0.51974999999999993"/>
    <n v="9.3390000000000004"/>
  </r>
  <r>
    <x v="3"/>
    <x v="0"/>
    <x v="14"/>
    <s v="Githeri"/>
    <n v="134"/>
    <n v="1"/>
    <n v="134"/>
    <n v="218.42"/>
    <n v="8.4420000000000002"/>
    <n v="1.8759999999999999"/>
    <n v="41.674000000000007"/>
    <n v="1.34"/>
    <n v="33.768000000000001"/>
    <n v="16.884"/>
    <n v="166.69600000000003"/>
  </r>
  <r>
    <x v="3"/>
    <x v="0"/>
    <x v="14"/>
    <s v="Ugali"/>
    <n v="114"/>
    <n v="1"/>
    <n v="114"/>
    <n v="142.5"/>
    <n v="2.3940000000000001"/>
    <n v="1.4820000000000002"/>
    <n v="29.867999999999999"/>
    <n v="1.1399999999999999"/>
    <n v="9.5760000000000005"/>
    <n v="13.338000000000001"/>
    <n v="119.47199999999999"/>
  </r>
  <r>
    <x v="3"/>
    <x v="0"/>
    <x v="14"/>
    <s v="Sorghum"/>
    <m/>
    <n v="0"/>
    <n v="0"/>
    <n v="0"/>
    <n v="0"/>
    <n v="0"/>
    <n v="0"/>
    <n v="0"/>
    <n v="0"/>
    <n v="0"/>
    <n v="0"/>
  </r>
  <r>
    <x v="3"/>
    <x v="0"/>
    <x v="14"/>
    <s v="Sweets/Soda"/>
    <n v="340"/>
    <n v="3.3000000000000002E-2"/>
    <n v="11.22"/>
    <n v="4.6002000000000001"/>
    <n v="0"/>
    <n v="0"/>
    <n v="1.1668800000000001"/>
    <n v="0"/>
    <n v="0"/>
    <n v="0"/>
    <n v="4.6675200000000006"/>
  </r>
  <r>
    <x v="0"/>
    <x v="0"/>
    <x v="15"/>
    <s v="Cattle"/>
    <n v="112"/>
    <n v="3.0000000000000001E-3"/>
    <n v="0.33600000000000002"/>
    <n v="0.90383999999999998"/>
    <n v="8.3664000000000002E-2"/>
    <n v="6.0479999999999999E-2"/>
    <n v="0"/>
    <n v="0"/>
    <n v="0.33465600000000001"/>
    <n v="0.54432000000000003"/>
    <n v="0"/>
  </r>
  <r>
    <x v="0"/>
    <x v="0"/>
    <x v="15"/>
    <s v="Goat"/>
    <n v="85"/>
    <n v="3.3000000000000002E-2"/>
    <n v="2.8050000000000002"/>
    <n v="6.7600499999999997"/>
    <n v="0.92284499999999992"/>
    <n v="0.30574500000000004"/>
    <n v="1.4025000000000001E-2"/>
    <n v="0"/>
    <n v="3.6913799999999997"/>
    <n v="2.7517050000000003"/>
    <n v="5.6100000000000004E-2"/>
  </r>
  <r>
    <x v="0"/>
    <x v="0"/>
    <x v="15"/>
    <s v="Sheep"/>
    <n v="85"/>
    <n v="3.3000000000000002E-2"/>
    <n v="2.8050000000000002"/>
    <n v="7.4332500000000001"/>
    <n v="0.47404499999999999"/>
    <n v="0.60026999999999997"/>
    <n v="0"/>
    <n v="0"/>
    <n v="1.89618"/>
    <n v="5.4024299999999998"/>
    <n v="0"/>
  </r>
  <r>
    <x v="0"/>
    <x v="0"/>
    <x v="15"/>
    <s v="Camel"/>
    <n v="112"/>
    <n v="3.0000000000000001E-3"/>
    <n v="0.33600000000000002"/>
    <n v="0.89712000000000003"/>
    <n v="6.5856000000000012E-2"/>
    <n v="6.8208000000000005E-2"/>
    <n v="3.3600000000000001E-3"/>
    <n v="3.3600000000000001E-3"/>
    <n v="0.26342400000000005"/>
    <n v="0.61387200000000008"/>
    <n v="1.3440000000000001E-2"/>
  </r>
  <r>
    <x v="0"/>
    <x v="0"/>
    <x v="15"/>
    <s v="Poultry"/>
    <n v="112"/>
    <n v="0.14299999999999999"/>
    <n v="16.015999999999998"/>
    <n v="45.645599999999995"/>
    <n v="4.3083039999999997"/>
    <n v="3.0270239999999995"/>
    <n v="0"/>
    <n v="0"/>
    <n v="17.233215999999999"/>
    <n v="27.243215999999997"/>
    <n v="0"/>
  </r>
  <r>
    <x v="0"/>
    <x v="0"/>
    <x v="15"/>
    <s v="Other birds"/>
    <m/>
    <n v="0"/>
    <n v="0"/>
    <n v="0"/>
    <n v="0"/>
    <n v="0"/>
    <n v="0"/>
    <n v="0"/>
    <n v="0"/>
    <n v="0"/>
    <n v="0"/>
  </r>
  <r>
    <x v="0"/>
    <x v="0"/>
    <x v="15"/>
    <s v="Eggs"/>
    <m/>
    <n v="0"/>
    <n v="0"/>
    <n v="0"/>
    <n v="0"/>
    <n v="0"/>
    <n v="0"/>
    <n v="0"/>
    <n v="0"/>
    <n v="0"/>
    <n v="0"/>
  </r>
  <r>
    <x v="0"/>
    <x v="0"/>
    <x v="15"/>
    <s v="Milk"/>
    <n v="184"/>
    <n v="3"/>
    <n v="552"/>
    <n v="380.88"/>
    <n v="19.872"/>
    <n v="22.631999999999998"/>
    <n v="24.84"/>
    <n v="0"/>
    <n v="79.488"/>
    <n v="203.68799999999999"/>
    <n v="99.36"/>
  </r>
  <r>
    <x v="0"/>
    <x v="0"/>
    <x v="15"/>
    <s v="Cheese"/>
    <m/>
    <n v="0"/>
    <n v="0"/>
    <n v="0"/>
    <n v="0"/>
    <n v="0"/>
    <n v="0"/>
    <n v="0"/>
    <n v="0"/>
    <n v="0"/>
    <n v="0"/>
  </r>
  <r>
    <x v="1"/>
    <x v="0"/>
    <x v="15"/>
    <s v="Fish"/>
    <n v="112"/>
    <n v="1"/>
    <n v="112"/>
    <n v="117.6"/>
    <n v="20.72"/>
    <n v="3.2480000000000002"/>
    <n v="0"/>
    <n v="0"/>
    <n v="82.88"/>
    <n v="29.232000000000003"/>
    <n v="0"/>
  </r>
  <r>
    <x v="2"/>
    <x v="0"/>
    <x v="15"/>
    <s v="Rice"/>
    <n v="175"/>
    <n v="0.42899999999999999"/>
    <n v="75.075000000000003"/>
    <n v="97.597499999999997"/>
    <n v="1.8018000000000001"/>
    <n v="0.15015000000000001"/>
    <n v="21.471450000000001"/>
    <n v="0.22522500000000001"/>
    <n v="7.2072000000000003"/>
    <n v="1.3513500000000001"/>
    <n v="85.885800000000003"/>
  </r>
  <r>
    <x v="2"/>
    <x v="0"/>
    <x v="15"/>
    <s v="Beans"/>
    <n v="185"/>
    <n v="1"/>
    <n v="185"/>
    <n v="234.95"/>
    <n v="16.094999999999999"/>
    <n v="0.92500000000000004"/>
    <n v="42.18"/>
    <n v="11.84"/>
    <n v="64.38"/>
    <n v="8.3250000000000011"/>
    <n v="168.72"/>
  </r>
  <r>
    <x v="2"/>
    <x v="0"/>
    <x v="15"/>
    <s v="Cabbage"/>
    <m/>
    <n v="0"/>
    <n v="0"/>
    <n v="0"/>
    <n v="0"/>
    <n v="0"/>
    <n v="0"/>
    <n v="0"/>
    <n v="0"/>
    <n v="0"/>
    <n v="0"/>
  </r>
  <r>
    <x v="2"/>
    <x v="0"/>
    <x v="15"/>
    <s v="Fruit"/>
    <m/>
    <n v="0"/>
    <n v="0"/>
    <n v="0"/>
    <n v="0"/>
    <n v="0"/>
    <n v="0"/>
    <n v="0"/>
    <n v="0"/>
    <n v="0"/>
    <n v="0"/>
  </r>
  <r>
    <x v="2"/>
    <x v="0"/>
    <x v="15"/>
    <s v="USO's"/>
    <n v="122"/>
    <n v="6.7000000000000004E-2"/>
    <n v="8.1740000000000013"/>
    <n v="7.6018200000000009"/>
    <n v="0.16348000000000001"/>
    <n v="8.1740000000000007E-3"/>
    <n v="1.7655840000000003"/>
    <n v="0.12261000000000002"/>
    <n v="0.65392000000000006"/>
    <n v="7.3566000000000006E-2"/>
    <n v="7.0623360000000011"/>
  </r>
  <r>
    <x v="2"/>
    <x v="0"/>
    <x v="15"/>
    <s v="Chapati/Mdazi"/>
    <n v="125"/>
    <n v="0.14299999999999999"/>
    <n v="17.875"/>
    <n v="51.48"/>
    <n v="1.126125"/>
    <n v="1.626625"/>
    <n v="8.7587499999999991"/>
    <n v="0"/>
    <n v="4.5045000000000002"/>
    <n v="14.639625000000001"/>
    <n v="35.034999999999997"/>
  </r>
  <r>
    <x v="2"/>
    <x v="0"/>
    <x v="15"/>
    <s v="Spaghetti"/>
    <n v="250"/>
    <n v="3.3000000000000002E-2"/>
    <n v="8.25"/>
    <n v="11.6325"/>
    <n v="0.39600000000000002"/>
    <n v="5.7749999999999996E-2"/>
    <n v="2.3347500000000001"/>
    <n v="0.14025000000000001"/>
    <n v="1.5840000000000001"/>
    <n v="0.51974999999999993"/>
    <n v="9.3390000000000004"/>
  </r>
  <r>
    <x v="3"/>
    <x v="0"/>
    <x v="15"/>
    <s v="Githeri"/>
    <n v="134"/>
    <n v="0.42899999999999999"/>
    <n v="57.485999999999997"/>
    <n v="93.702179999999984"/>
    <n v="3.6216179999999998"/>
    <n v="0.80480399999999985"/>
    <n v="17.878146000000001"/>
    <n v="0.57485999999999993"/>
    <n v="14.486471999999999"/>
    <n v="7.2432359999999987"/>
    <n v="71.512584000000004"/>
  </r>
  <r>
    <x v="3"/>
    <x v="0"/>
    <x v="15"/>
    <s v="Ugali"/>
    <n v="114"/>
    <n v="0.14299999999999999"/>
    <n v="16.302"/>
    <n v="20.377500000000001"/>
    <n v="0.34234200000000004"/>
    <n v="0.21192599999999998"/>
    <n v="4.2711239999999995"/>
    <n v="0.16302"/>
    <n v="1.3693680000000001"/>
    <n v="1.9073339999999999"/>
    <n v="17.084495999999998"/>
  </r>
  <r>
    <x v="3"/>
    <x v="0"/>
    <x v="15"/>
    <s v="Sorghum"/>
    <n v="83"/>
    <n v="3.3000000000000002E-2"/>
    <n v="2.7390000000000003"/>
    <n v="9.0934800000000013"/>
    <n v="0.28211700000000006"/>
    <n v="8.2170000000000007E-2"/>
    <n v="2.0186430000000004"/>
    <n v="0.34785299999999997"/>
    <n v="1.1284680000000002"/>
    <n v="0.73953000000000002"/>
    <n v="8.0745720000000016"/>
  </r>
  <r>
    <x v="3"/>
    <x v="0"/>
    <x v="15"/>
    <s v="Sweets/Soda"/>
    <n v="340"/>
    <n v="3.3000000000000002E-2"/>
    <n v="11.22"/>
    <n v="4.6002000000000001"/>
    <n v="0"/>
    <n v="0"/>
    <n v="1.1668800000000001"/>
    <n v="0"/>
    <n v="0"/>
    <n v="0"/>
    <n v="4.6675200000000006"/>
  </r>
  <r>
    <x v="4"/>
    <x v="0"/>
    <x v="15"/>
    <s v="Biscuits"/>
    <n v="28"/>
    <n v="6.7000000000000004E-2"/>
    <n v="1.8760000000000001"/>
    <n v="8.9672800000000006"/>
    <n v="9.5676000000000011E-2"/>
    <n v="0.39583600000000002"/>
    <n v="1.2738040000000002"/>
    <n v="9.3800000000000012E-3"/>
    <n v="0.38270400000000004"/>
    <n v="3.5625240000000002"/>
    <n v="5.0952160000000006"/>
  </r>
  <r>
    <x v="0"/>
    <x v="0"/>
    <x v="16"/>
    <s v="Cattle"/>
    <m/>
    <n v="0"/>
    <n v="0"/>
    <n v="0"/>
    <n v="0"/>
    <n v="0"/>
    <n v="0"/>
    <n v="0"/>
    <n v="0"/>
    <n v="0"/>
    <n v="0"/>
  </r>
  <r>
    <x v="0"/>
    <x v="0"/>
    <x v="16"/>
    <s v="Goat"/>
    <n v="85"/>
    <n v="8.0000000000000002E-3"/>
    <n v="0.68"/>
    <n v="1.6388000000000003"/>
    <n v="0.22372"/>
    <n v="7.4120000000000005E-2"/>
    <n v="3.4000000000000002E-3"/>
    <n v="0"/>
    <n v="0.89488000000000001"/>
    <n v="0.66708000000000001"/>
    <n v="1.3600000000000001E-2"/>
  </r>
  <r>
    <x v="0"/>
    <x v="0"/>
    <x v="16"/>
    <s v="Sheep"/>
    <n v="85"/>
    <n v="8.0000000000000002E-3"/>
    <n v="0.68"/>
    <n v="1.8020000000000003"/>
    <n v="0.11491999999999999"/>
    <n v="0.14551999999999998"/>
    <n v="0"/>
    <n v="0"/>
    <n v="0.45967999999999998"/>
    <n v="1.3096799999999997"/>
    <n v="0"/>
  </r>
  <r>
    <x v="0"/>
    <x v="0"/>
    <x v="16"/>
    <s v="Camel"/>
    <m/>
    <n v="0"/>
    <n v="0"/>
    <n v="0"/>
    <n v="0"/>
    <n v="0"/>
    <n v="0"/>
    <n v="0"/>
    <n v="0"/>
    <n v="0"/>
    <n v="0"/>
  </r>
  <r>
    <x v="0"/>
    <x v="0"/>
    <x v="16"/>
    <s v="Poultry"/>
    <n v="112"/>
    <n v="3.3000000000000002E-2"/>
    <n v="3.6960000000000002"/>
    <n v="10.533600000000002"/>
    <n v="0.994224"/>
    <n v="0.69854399999999994"/>
    <n v="0"/>
    <n v="0"/>
    <n v="3.976896"/>
    <n v="6.2868959999999996"/>
    <n v="0"/>
  </r>
  <r>
    <x v="0"/>
    <x v="0"/>
    <x v="16"/>
    <s v="Other birds"/>
    <m/>
    <n v="0"/>
    <n v="0"/>
    <n v="0"/>
    <n v="0"/>
    <n v="0"/>
    <n v="0"/>
    <n v="0"/>
    <n v="0"/>
    <n v="0"/>
    <n v="0"/>
  </r>
  <r>
    <x v="0"/>
    <x v="0"/>
    <x v="16"/>
    <s v="Eggs"/>
    <n v="104"/>
    <n v="0.28599999999999998"/>
    <n v="29.743999999999996"/>
    <n v="46.103199999999994"/>
    <n v="3.7477439999999995"/>
    <n v="3.1528639999999997"/>
    <n v="0.32718399999999997"/>
    <n v="0"/>
    <n v="14.990975999999998"/>
    <n v="28.375775999999998"/>
    <n v="1.3087359999999999"/>
  </r>
  <r>
    <x v="0"/>
    <x v="0"/>
    <x v="16"/>
    <s v="Milk"/>
    <n v="184"/>
    <n v="1"/>
    <n v="184"/>
    <n v="126.96"/>
    <n v="6.6239999999999997"/>
    <n v="7.5439999999999996"/>
    <n v="8.2799999999999994"/>
    <n v="0"/>
    <n v="26.495999999999999"/>
    <n v="67.896000000000001"/>
    <n v="33.119999999999997"/>
  </r>
  <r>
    <x v="0"/>
    <x v="0"/>
    <x v="16"/>
    <s v="Cheese"/>
    <m/>
    <n v="0"/>
    <n v="0"/>
    <n v="0"/>
    <n v="0"/>
    <n v="0"/>
    <n v="0"/>
    <n v="0"/>
    <n v="0"/>
    <n v="0"/>
    <n v="0"/>
  </r>
  <r>
    <x v="1"/>
    <x v="0"/>
    <x v="16"/>
    <s v="Fish"/>
    <n v="112"/>
    <n v="1"/>
    <n v="112"/>
    <n v="117.6"/>
    <n v="20.72"/>
    <n v="3.2480000000000002"/>
    <n v="0"/>
    <n v="0"/>
    <n v="82.88"/>
    <n v="29.232000000000003"/>
    <n v="0"/>
  </r>
  <r>
    <x v="2"/>
    <x v="0"/>
    <x v="16"/>
    <s v="Rice"/>
    <n v="88"/>
    <n v="0.28599999999999998"/>
    <n v="25.167999999999999"/>
    <n v="32.718399999999995"/>
    <n v="0.60403200000000001"/>
    <n v="5.0335999999999999E-2"/>
    <n v="7.198048"/>
    <n v="7.5504000000000002E-2"/>
    <n v="2.4161280000000001"/>
    <n v="0.45302399999999998"/>
    <n v="28.792192"/>
  </r>
  <r>
    <x v="2"/>
    <x v="0"/>
    <x v="16"/>
    <s v="Beans"/>
    <n v="95"/>
    <n v="0.28599999999999998"/>
    <n v="27.169999999999998"/>
    <n v="34.505899999999997"/>
    <n v="2.3637899999999998"/>
    <n v="0.13585"/>
    <n v="6.1947599999999996"/>
    <n v="1.73888"/>
    <n v="9.4551599999999993"/>
    <n v="1.22265"/>
    <n v="24.779039999999998"/>
  </r>
  <r>
    <x v="2"/>
    <x v="0"/>
    <x v="16"/>
    <s v="Cabbage"/>
    <m/>
    <n v="0"/>
    <n v="0"/>
    <n v="0"/>
    <n v="0"/>
    <n v="0"/>
    <n v="0"/>
    <n v="0"/>
    <n v="0"/>
    <n v="0"/>
    <n v="0"/>
  </r>
  <r>
    <x v="2"/>
    <x v="0"/>
    <x v="16"/>
    <s v="Fruit"/>
    <m/>
    <n v="0"/>
    <n v="0"/>
    <n v="0"/>
    <n v="0"/>
    <n v="0"/>
    <n v="0"/>
    <n v="0"/>
    <n v="0"/>
    <n v="0"/>
    <n v="0"/>
  </r>
  <r>
    <x v="2"/>
    <x v="0"/>
    <x v="16"/>
    <s v="USO's"/>
    <n v="122"/>
    <n v="3.3000000000000002E-2"/>
    <n v="4.0259999999999998"/>
    <n v="3.7441800000000001"/>
    <n v="8.0519999999999994E-2"/>
    <n v="4.0260000000000001E-3"/>
    <n v="0.86961600000000006"/>
    <n v="6.0389999999999999E-2"/>
    <n v="0.32207999999999998"/>
    <n v="3.6234000000000002E-2"/>
    <n v="3.4784640000000002"/>
  </r>
  <r>
    <x v="2"/>
    <x v="0"/>
    <x v="16"/>
    <s v="Chapati/Mdazi"/>
    <n v="125"/>
    <n v="0.26700000000000002"/>
    <n v="33.375"/>
    <n v="96.12"/>
    <n v="2.1026249999999997"/>
    <n v="3.0371249999999996"/>
    <n v="16.353750000000002"/>
    <n v="0"/>
    <n v="8.410499999999999"/>
    <n v="27.334124999999997"/>
    <n v="65.415000000000006"/>
  </r>
  <r>
    <x v="3"/>
    <x v="0"/>
    <x v="16"/>
    <s v="Githeri"/>
    <n v="86"/>
    <n v="0.28599999999999998"/>
    <n v="24.595999999999997"/>
    <n v="40.09147999999999"/>
    <n v="1.5495479999999997"/>
    <n v="0.34434399999999987"/>
    <n v="7.6493559999999992"/>
    <n v="0.24595999999999996"/>
    <n v="6.1981919999999988"/>
    <n v="3.099095999999999"/>
    <n v="30.597423999999997"/>
  </r>
  <r>
    <x v="3"/>
    <x v="0"/>
    <x v="16"/>
    <s v="Ugali"/>
    <n v="114"/>
    <n v="0.42899999999999999"/>
    <n v="48.905999999999999"/>
    <n v="61.1325"/>
    <n v="1.027026"/>
    <n v="0.63577800000000007"/>
    <n v="12.813371999999999"/>
    <n v="0.48905999999999999"/>
    <n v="4.108104"/>
    <n v="5.7220020000000007"/>
    <n v="51.253487999999997"/>
  </r>
  <r>
    <x v="3"/>
    <x v="0"/>
    <x v="16"/>
    <s v="Sorghum"/>
    <m/>
    <n v="0"/>
    <n v="0"/>
    <n v="0"/>
    <n v="0"/>
    <n v="0"/>
    <n v="0"/>
    <n v="0"/>
    <n v="0"/>
    <n v="0"/>
    <n v="0"/>
  </r>
  <r>
    <x v="3"/>
    <x v="0"/>
    <x v="16"/>
    <s v="Sweets/Soda"/>
    <n v="340"/>
    <n v="0.14299999999999999"/>
    <n v="48.62"/>
    <n v="19.934199999999997"/>
    <n v="0"/>
    <n v="0"/>
    <n v="5.0564799999999996"/>
    <n v="0"/>
    <n v="0"/>
    <n v="0"/>
    <n v="20.225919999999999"/>
  </r>
  <r>
    <x v="0"/>
    <x v="0"/>
    <x v="17"/>
    <s v="Cattle"/>
    <m/>
    <n v="0"/>
    <n v="0"/>
    <n v="0"/>
    <n v="0"/>
    <n v="0"/>
    <n v="0"/>
    <n v="0"/>
    <n v="0"/>
    <n v="0"/>
    <n v="0"/>
  </r>
  <r>
    <x v="0"/>
    <x v="0"/>
    <x v="17"/>
    <s v="Goat"/>
    <n v="85"/>
    <n v="3.3000000000000002E-2"/>
    <n v="2.8050000000000002"/>
    <n v="6.7600499999999997"/>
    <n v="0.92284499999999992"/>
    <n v="0.30574500000000004"/>
    <n v="1.4025000000000001E-2"/>
    <n v="0"/>
    <n v="3.6913799999999997"/>
    <n v="2.7517050000000003"/>
    <n v="5.6100000000000004E-2"/>
  </r>
  <r>
    <x v="0"/>
    <x v="0"/>
    <x v="17"/>
    <s v="Sheep"/>
    <m/>
    <n v="0"/>
    <n v="0"/>
    <n v="0"/>
    <n v="0"/>
    <n v="0"/>
    <n v="0"/>
    <n v="0"/>
    <n v="0"/>
    <n v="0"/>
    <n v="0"/>
  </r>
  <r>
    <x v="0"/>
    <x v="0"/>
    <x v="17"/>
    <s v="Camel"/>
    <m/>
    <n v="0"/>
    <n v="0"/>
    <n v="0"/>
    <n v="0"/>
    <n v="0"/>
    <n v="0"/>
    <n v="0"/>
    <n v="0"/>
    <n v="0"/>
    <n v="0"/>
  </r>
  <r>
    <x v="0"/>
    <x v="0"/>
    <x v="17"/>
    <s v="Poultry"/>
    <n v="112"/>
    <n v="0.14299999999999999"/>
    <n v="16.015999999999998"/>
    <n v="45.645599999999995"/>
    <n v="4.3083039999999997"/>
    <n v="3.0270239999999995"/>
    <n v="0"/>
    <n v="0"/>
    <n v="17.233215999999999"/>
    <n v="27.243215999999997"/>
    <n v="0"/>
  </r>
  <r>
    <x v="0"/>
    <x v="0"/>
    <x v="17"/>
    <s v="Other birds"/>
    <m/>
    <n v="0"/>
    <n v="0"/>
    <n v="0"/>
    <n v="0"/>
    <n v="0"/>
    <n v="0"/>
    <n v="0"/>
    <n v="0"/>
    <n v="0"/>
    <n v="0"/>
  </r>
  <r>
    <x v="0"/>
    <x v="0"/>
    <x v="17"/>
    <s v="Eggs"/>
    <n v="104"/>
    <n v="0.14299999999999999"/>
    <n v="14.871999999999998"/>
    <n v="23.051599999999997"/>
    <n v="1.8738719999999998"/>
    <n v="1.5764319999999998"/>
    <n v="0.16359199999999999"/>
    <n v="0"/>
    <n v="7.495487999999999"/>
    <n v="14.187887999999999"/>
    <n v="0.65436799999999995"/>
  </r>
  <r>
    <x v="0"/>
    <x v="0"/>
    <x v="17"/>
    <s v="Milk"/>
    <n v="184"/>
    <n v="3"/>
    <n v="552"/>
    <n v="380.88"/>
    <n v="19.872"/>
    <n v="22.631999999999998"/>
    <n v="24.84"/>
    <n v="0"/>
    <n v="79.488"/>
    <n v="203.68799999999999"/>
    <n v="99.36"/>
  </r>
  <r>
    <x v="0"/>
    <x v="0"/>
    <x v="17"/>
    <s v="Cheese"/>
    <m/>
    <n v="0"/>
    <n v="0"/>
    <n v="0"/>
    <n v="0"/>
    <n v="0"/>
    <n v="0"/>
    <n v="0"/>
    <n v="0"/>
    <n v="0"/>
    <n v="0"/>
  </r>
  <r>
    <x v="1"/>
    <x v="0"/>
    <x v="17"/>
    <s v="Fish"/>
    <n v="112"/>
    <n v="1"/>
    <n v="112"/>
    <n v="117.6"/>
    <n v="20.72"/>
    <n v="3.2480000000000002"/>
    <n v="0"/>
    <n v="0"/>
    <n v="82.88"/>
    <n v="29.232000000000003"/>
    <n v="0"/>
  </r>
  <r>
    <x v="2"/>
    <x v="0"/>
    <x v="17"/>
    <s v="Rice"/>
    <n v="175"/>
    <n v="0.28599999999999998"/>
    <n v="50.05"/>
    <n v="65.064999999999998"/>
    <n v="1.2011999999999998"/>
    <n v="0.10009999999999999"/>
    <n v="14.314300000000001"/>
    <n v="0.15014999999999998"/>
    <n v="4.8047999999999993"/>
    <n v="0.90089999999999992"/>
    <n v="57.257200000000005"/>
  </r>
  <r>
    <x v="2"/>
    <x v="0"/>
    <x v="17"/>
    <s v="Beans"/>
    <n v="95"/>
    <n v="1"/>
    <n v="95"/>
    <n v="120.65"/>
    <n v="8.2649999999999988"/>
    <n v="0.47499999999999998"/>
    <n v="21.66"/>
    <n v="6.08"/>
    <n v="33.059999999999995"/>
    <n v="4.2749999999999995"/>
    <n v="86.64"/>
  </r>
  <r>
    <x v="2"/>
    <x v="0"/>
    <x v="17"/>
    <s v="Chapati/Mdazi"/>
    <n v="150"/>
    <n v="0.14299999999999999"/>
    <n v="21.45"/>
    <n v="61.775999999999996"/>
    <n v="1.3513499999999998"/>
    <n v="1.9519499999999999"/>
    <n v="10.5105"/>
    <n v="0"/>
    <n v="5.4053999999999993"/>
    <n v="17.567549999999997"/>
    <n v="42.042000000000002"/>
  </r>
  <r>
    <x v="2"/>
    <x v="0"/>
    <x v="17"/>
    <s v="Cabbage"/>
    <m/>
    <n v="0"/>
    <n v="0"/>
    <n v="0"/>
    <n v="0"/>
    <n v="0"/>
    <n v="0"/>
    <n v="0"/>
    <n v="0"/>
    <n v="0"/>
    <n v="0"/>
  </r>
  <r>
    <x v="2"/>
    <x v="0"/>
    <x v="17"/>
    <s v="Fruit"/>
    <m/>
    <n v="0"/>
    <n v="0"/>
    <n v="0"/>
    <n v="0"/>
    <n v="0"/>
    <n v="0"/>
    <n v="0"/>
    <n v="0"/>
    <n v="0"/>
    <n v="0"/>
  </r>
  <r>
    <x v="2"/>
    <x v="0"/>
    <x v="17"/>
    <s v="USO's"/>
    <m/>
    <n v="0"/>
    <n v="0"/>
    <n v="0"/>
    <n v="0"/>
    <n v="0"/>
    <n v="0"/>
    <n v="0"/>
    <n v="0"/>
    <n v="0"/>
    <n v="0"/>
  </r>
  <r>
    <x v="3"/>
    <x v="0"/>
    <x v="17"/>
    <s v="Githeri"/>
    <n v="86"/>
    <n v="1"/>
    <n v="86"/>
    <n v="140.18"/>
    <n v="5.4179999999999993"/>
    <n v="1.204"/>
    <n v="26.745999999999999"/>
    <n v="0.86"/>
    <n v="21.671999999999997"/>
    <n v="10.836"/>
    <n v="106.98399999999999"/>
  </r>
  <r>
    <x v="3"/>
    <x v="0"/>
    <x v="17"/>
    <s v="Ugali"/>
    <n v="114"/>
    <n v="0.42899999999999999"/>
    <n v="48.905999999999999"/>
    <n v="61.1325"/>
    <n v="1.027026"/>
    <n v="0.63577800000000007"/>
    <n v="12.813371999999999"/>
    <n v="0.48905999999999999"/>
    <n v="4.108104"/>
    <n v="5.7220020000000007"/>
    <n v="51.253487999999997"/>
  </r>
  <r>
    <x v="3"/>
    <x v="0"/>
    <x v="17"/>
    <s v="Sorghum"/>
    <m/>
    <n v="0"/>
    <n v="0"/>
    <n v="0"/>
    <n v="0"/>
    <n v="0"/>
    <n v="0"/>
    <n v="0"/>
    <n v="0"/>
    <n v="0"/>
    <n v="0"/>
  </r>
  <r>
    <x v="3"/>
    <x v="0"/>
    <x v="17"/>
    <s v="Sweets/Soda"/>
    <n v="340"/>
    <n v="0.28599999999999998"/>
    <n v="97.24"/>
    <n v="39.868399999999994"/>
    <n v="0"/>
    <n v="0"/>
    <n v="10.112959999999999"/>
    <n v="0"/>
    <n v="0"/>
    <n v="0"/>
    <n v="40.451839999999997"/>
  </r>
  <r>
    <x v="0"/>
    <x v="0"/>
    <x v="18"/>
    <s v="Cattle"/>
    <n v="112"/>
    <n v="3.3000000000000002E-2"/>
    <n v="3.6960000000000002"/>
    <n v="9.94224"/>
    <n v="0.92030400000000001"/>
    <n v="0.66528000000000009"/>
    <n v="0"/>
    <n v="0"/>
    <n v="3.681216"/>
    <n v="5.9875200000000008"/>
    <n v="0"/>
  </r>
  <r>
    <x v="0"/>
    <x v="0"/>
    <x v="18"/>
    <s v="Goat"/>
    <n v="85"/>
    <n v="3.3000000000000002E-2"/>
    <n v="2.8050000000000002"/>
    <n v="6.7600499999999997"/>
    <n v="0.92284499999999992"/>
    <n v="0.30574500000000004"/>
    <n v="1.4025000000000001E-2"/>
    <n v="0"/>
    <n v="3.6913799999999997"/>
    <n v="2.7517050000000003"/>
    <n v="5.6100000000000004E-2"/>
  </r>
  <r>
    <x v="0"/>
    <x v="0"/>
    <x v="18"/>
    <s v="Sheep"/>
    <n v="85"/>
    <n v="3.3000000000000002E-2"/>
    <n v="2.8050000000000002"/>
    <n v="7.4332500000000001"/>
    <n v="0.47404499999999999"/>
    <n v="0.60026999999999997"/>
    <n v="0"/>
    <n v="0"/>
    <n v="1.89618"/>
    <n v="5.4024299999999998"/>
    <n v="0"/>
  </r>
  <r>
    <x v="0"/>
    <x v="0"/>
    <x v="18"/>
    <s v="Camel"/>
    <m/>
    <n v="0"/>
    <n v="0"/>
    <n v="0"/>
    <n v="0"/>
    <n v="0"/>
    <n v="0"/>
    <n v="0"/>
    <n v="0"/>
    <n v="0"/>
    <n v="0"/>
  </r>
  <r>
    <x v="0"/>
    <x v="0"/>
    <x v="18"/>
    <s v="Poultry"/>
    <n v="112"/>
    <n v="0.28599999999999998"/>
    <n v="32.031999999999996"/>
    <n v="91.291199999999989"/>
    <n v="8.6166079999999994"/>
    <n v="6.054047999999999"/>
    <n v="0"/>
    <n v="0"/>
    <n v="34.466431999999998"/>
    <n v="54.486431999999994"/>
    <n v="0"/>
  </r>
  <r>
    <x v="0"/>
    <x v="0"/>
    <x v="18"/>
    <s v="Other birds"/>
    <m/>
    <n v="0"/>
    <n v="0"/>
    <n v="0"/>
    <n v="0"/>
    <n v="0"/>
    <n v="0"/>
    <n v="0"/>
    <n v="0"/>
    <n v="0"/>
    <n v="0"/>
  </r>
  <r>
    <x v="0"/>
    <x v="0"/>
    <x v="18"/>
    <s v="Eggs"/>
    <n v="104"/>
    <n v="0.28599999999999998"/>
    <n v="29.743999999999996"/>
    <n v="46.103199999999994"/>
    <n v="3.7477439999999995"/>
    <n v="3.1528639999999997"/>
    <n v="0.32718399999999997"/>
    <n v="0"/>
    <n v="14.990975999999998"/>
    <n v="28.375775999999998"/>
    <n v="1.3087359999999999"/>
  </r>
  <r>
    <x v="0"/>
    <x v="0"/>
    <x v="18"/>
    <s v="Milk"/>
    <n v="184"/>
    <n v="1"/>
    <n v="184"/>
    <n v="126.96"/>
    <n v="6.6239999999999997"/>
    <n v="7.5439999999999996"/>
    <n v="8.2799999999999994"/>
    <n v="0"/>
    <n v="26.495999999999999"/>
    <n v="67.896000000000001"/>
    <n v="33.119999999999997"/>
  </r>
  <r>
    <x v="0"/>
    <x v="0"/>
    <x v="18"/>
    <s v="Cheese"/>
    <m/>
    <n v="0"/>
    <n v="0"/>
    <n v="0"/>
    <n v="0"/>
    <n v="0"/>
    <n v="0"/>
    <n v="0"/>
    <n v="0"/>
    <n v="0"/>
    <n v="0"/>
  </r>
  <r>
    <x v="1"/>
    <x v="0"/>
    <x v="18"/>
    <s v="Fish"/>
    <n v="112"/>
    <n v="1"/>
    <n v="112"/>
    <n v="117.6"/>
    <n v="20.72"/>
    <n v="3.2480000000000002"/>
    <n v="0"/>
    <n v="0"/>
    <n v="82.88"/>
    <n v="29.232000000000003"/>
    <n v="0"/>
  </r>
  <r>
    <x v="2"/>
    <x v="0"/>
    <x v="18"/>
    <s v="Rice"/>
    <n v="175"/>
    <n v="0.14299999999999999"/>
    <n v="25.024999999999999"/>
    <n v="32.532499999999999"/>
    <n v="0.60059999999999991"/>
    <n v="5.0049999999999997E-2"/>
    <n v="7.1571500000000006"/>
    <n v="7.5074999999999989E-2"/>
    <n v="2.4023999999999996"/>
    <n v="0.45044999999999996"/>
    <n v="28.628600000000002"/>
  </r>
  <r>
    <x v="2"/>
    <x v="0"/>
    <x v="18"/>
    <s v="Beans"/>
    <n v="185"/>
    <n v="1"/>
    <n v="185"/>
    <n v="234.95"/>
    <n v="16.094999999999999"/>
    <n v="0.92500000000000004"/>
    <n v="42.18"/>
    <n v="11.84"/>
    <n v="64.38"/>
    <n v="8.3250000000000011"/>
    <n v="168.72"/>
  </r>
  <r>
    <x v="2"/>
    <x v="0"/>
    <x v="18"/>
    <s v="Cabbage"/>
    <m/>
    <n v="0"/>
    <n v="0"/>
    <n v="0"/>
    <n v="0"/>
    <n v="0"/>
    <n v="0"/>
    <n v="0"/>
    <n v="0"/>
    <n v="0"/>
    <n v="0"/>
  </r>
  <r>
    <x v="2"/>
    <x v="0"/>
    <x v="18"/>
    <s v="Fruit"/>
    <m/>
    <n v="0"/>
    <n v="0"/>
    <n v="0"/>
    <n v="0"/>
    <n v="0"/>
    <n v="0"/>
    <n v="0"/>
    <n v="0"/>
    <n v="0"/>
    <n v="0"/>
  </r>
  <r>
    <x v="2"/>
    <x v="0"/>
    <x v="18"/>
    <s v="USO's"/>
    <n v="122"/>
    <n v="0.14299999999999999"/>
    <n v="17.445999999999998"/>
    <n v="16.224779999999999"/>
    <n v="0.34891999999999995"/>
    <n v="1.7446E-2"/>
    <n v="3.7683359999999997"/>
    <n v="0.26168999999999998"/>
    <n v="1.3956799999999998"/>
    <n v="0.15701399999999999"/>
    <n v="15.073343999999999"/>
  </r>
  <r>
    <x v="2"/>
    <x v="0"/>
    <x v="18"/>
    <s v="Chapati/Mdazi"/>
    <n v="150"/>
    <n v="0.28599999999999998"/>
    <n v="42.9"/>
    <n v="123.55199999999999"/>
    <n v="2.7026999999999997"/>
    <n v="3.9038999999999997"/>
    <n v="21.021000000000001"/>
    <n v="0"/>
    <n v="10.810799999999999"/>
    <n v="35.135099999999994"/>
    <n v="84.084000000000003"/>
  </r>
  <r>
    <x v="3"/>
    <x v="0"/>
    <x v="18"/>
    <s v="Githeri"/>
    <n v="134"/>
    <n v="1"/>
    <n v="134"/>
    <n v="218.42"/>
    <n v="8.4420000000000002"/>
    <n v="1.8759999999999999"/>
    <n v="41.674000000000007"/>
    <n v="1.34"/>
    <n v="33.768000000000001"/>
    <n v="16.884"/>
    <n v="166.69600000000003"/>
  </r>
  <r>
    <x v="3"/>
    <x v="0"/>
    <x v="18"/>
    <s v="Ugali"/>
    <n v="114"/>
    <n v="1"/>
    <n v="114"/>
    <n v="142.5"/>
    <n v="2.3940000000000001"/>
    <n v="1.4820000000000002"/>
    <n v="29.867999999999999"/>
    <n v="1.1399999999999999"/>
    <n v="9.5760000000000005"/>
    <n v="13.338000000000001"/>
    <n v="119.47199999999999"/>
  </r>
  <r>
    <x v="3"/>
    <x v="0"/>
    <x v="18"/>
    <s v="Sorghum"/>
    <n v="83"/>
    <n v="3.3000000000000002E-2"/>
    <n v="2.7390000000000003"/>
    <n v="9.0934800000000013"/>
    <n v="0.28211700000000006"/>
    <n v="8.2170000000000007E-2"/>
    <n v="2.0186430000000004"/>
    <n v="0.34785299999999997"/>
    <n v="1.1284680000000002"/>
    <n v="0.73953000000000002"/>
    <n v="8.0745720000000016"/>
  </r>
  <r>
    <x v="3"/>
    <x v="0"/>
    <x v="18"/>
    <s v="Sweets/Soda"/>
    <n v="340"/>
    <n v="6.7000000000000004E-2"/>
    <n v="22.78"/>
    <n v="9.3398000000000003"/>
    <n v="0"/>
    <n v="0"/>
    <n v="2.3691200000000001"/>
    <n v="0"/>
    <n v="0"/>
    <n v="0"/>
    <n v="9.4764800000000005"/>
  </r>
  <r>
    <x v="0"/>
    <x v="0"/>
    <x v="19"/>
    <s v="Cattle"/>
    <m/>
    <n v="0"/>
    <n v="0"/>
    <n v="0"/>
    <n v="0"/>
    <n v="0"/>
    <n v="0"/>
    <n v="0"/>
    <n v="0"/>
    <n v="0"/>
    <n v="0"/>
  </r>
  <r>
    <x v="0"/>
    <x v="0"/>
    <x v="19"/>
    <s v="Goat"/>
    <n v="85"/>
    <n v="3.3000000000000002E-2"/>
    <n v="2.8050000000000002"/>
    <n v="6.7600499999999997"/>
    <n v="0.92284499999999992"/>
    <n v="0.30574500000000004"/>
    <n v="1.4025000000000001E-2"/>
    <n v="0"/>
    <n v="3.6913799999999997"/>
    <n v="2.7517050000000003"/>
    <n v="5.6100000000000004E-2"/>
  </r>
  <r>
    <x v="0"/>
    <x v="0"/>
    <x v="19"/>
    <s v="Sheep"/>
    <n v="85"/>
    <n v="3.3000000000000002E-2"/>
    <n v="2.8050000000000002"/>
    <n v="7.4332500000000001"/>
    <n v="0.47404499999999999"/>
    <n v="0.60026999999999997"/>
    <n v="0"/>
    <n v="0"/>
    <n v="1.89618"/>
    <n v="5.4024299999999998"/>
    <n v="0"/>
  </r>
  <r>
    <x v="0"/>
    <x v="0"/>
    <x v="19"/>
    <s v="Camel"/>
    <m/>
    <n v="0"/>
    <n v="0"/>
    <n v="0"/>
    <n v="0"/>
    <n v="0"/>
    <n v="0"/>
    <n v="0"/>
    <n v="0"/>
    <n v="0"/>
    <n v="0"/>
  </r>
  <r>
    <x v="0"/>
    <x v="0"/>
    <x v="19"/>
    <s v="Poultry"/>
    <n v="112"/>
    <n v="3.3000000000000002E-2"/>
    <n v="3.6960000000000002"/>
    <n v="10.533600000000002"/>
    <n v="0.994224"/>
    <n v="0.69854399999999994"/>
    <n v="0"/>
    <n v="0"/>
    <n v="3.976896"/>
    <n v="6.2868959999999996"/>
    <n v="0"/>
  </r>
  <r>
    <x v="0"/>
    <x v="0"/>
    <x v="19"/>
    <s v="Other birds"/>
    <m/>
    <n v="0"/>
    <n v="0"/>
    <n v="0"/>
    <n v="0"/>
    <n v="0"/>
    <n v="0"/>
    <n v="0"/>
    <n v="0"/>
    <n v="0"/>
    <n v="0"/>
  </r>
  <r>
    <x v="0"/>
    <x v="0"/>
    <x v="19"/>
    <s v="Eggs"/>
    <n v="64"/>
    <n v="0.28599999999999998"/>
    <n v="18.303999999999998"/>
    <n v="28.371199999999998"/>
    <n v="2.3063039999999999"/>
    <n v="1.9402239999999997"/>
    <n v="0.201344"/>
    <n v="0"/>
    <n v="9.2252159999999996"/>
    <n v="17.462015999999998"/>
    <n v="0.80537599999999998"/>
  </r>
  <r>
    <x v="0"/>
    <x v="0"/>
    <x v="19"/>
    <s v="Milk"/>
    <n v="184"/>
    <n v="1"/>
    <n v="184"/>
    <n v="126.96"/>
    <n v="6.6239999999999997"/>
    <n v="7.5439999999999996"/>
    <n v="8.2799999999999994"/>
    <n v="0"/>
    <n v="26.495999999999999"/>
    <n v="67.896000000000001"/>
    <n v="33.119999999999997"/>
  </r>
  <r>
    <x v="0"/>
    <x v="0"/>
    <x v="19"/>
    <s v="Cheese"/>
    <m/>
    <n v="0"/>
    <n v="0"/>
    <n v="0"/>
    <n v="0"/>
    <n v="0"/>
    <n v="0"/>
    <n v="0"/>
    <n v="0"/>
    <n v="0"/>
    <n v="0"/>
  </r>
  <r>
    <x v="1"/>
    <x v="0"/>
    <x v="19"/>
    <s v="Fish"/>
    <n v="112"/>
    <n v="0.14299999999999999"/>
    <n v="16.015999999999998"/>
    <n v="16.816799999999997"/>
    <n v="2.9629599999999998"/>
    <n v="0.46446399999999999"/>
    <n v="0"/>
    <n v="0"/>
    <n v="11.851839999999999"/>
    <n v="4.1801759999999994"/>
    <n v="0"/>
  </r>
  <r>
    <x v="2"/>
    <x v="0"/>
    <x v="19"/>
    <s v="Rice"/>
    <n v="175"/>
    <n v="0.42899999999999999"/>
    <n v="75.075000000000003"/>
    <n v="97.597499999999997"/>
    <n v="1.8018000000000001"/>
    <n v="0.15015000000000001"/>
    <n v="21.471450000000001"/>
    <n v="0.22522500000000001"/>
    <n v="7.2072000000000003"/>
    <n v="1.3513500000000001"/>
    <n v="85.885800000000003"/>
  </r>
  <r>
    <x v="2"/>
    <x v="0"/>
    <x v="19"/>
    <s v="Beans"/>
    <n v="185"/>
    <n v="0.42899999999999999"/>
    <n v="79.364999999999995"/>
    <n v="100.79355"/>
    <n v="6.9047549999999989"/>
    <n v="0.39682499999999998"/>
    <n v="18.095219999999998"/>
    <n v="5.0793599999999994"/>
    <n v="27.619019999999995"/>
    <n v="3.5714249999999996"/>
    <n v="72.380879999999991"/>
  </r>
  <r>
    <x v="2"/>
    <x v="0"/>
    <x v="19"/>
    <s v="Cabbage"/>
    <n v="60"/>
    <n v="3.3000000000000002E-2"/>
    <n v="1.98"/>
    <n v="0.43560000000000004"/>
    <n v="1.9799999999999998E-2"/>
    <n v="7.92E-3"/>
    <n v="8.9099999999999999E-2"/>
    <n v="5.5439999999999996E-2"/>
    <n v="7.9199999999999993E-2"/>
    <n v="7.1279999999999996E-2"/>
    <n v="0.35639999999999999"/>
  </r>
  <r>
    <x v="2"/>
    <x v="0"/>
    <x v="19"/>
    <s v="Fruit"/>
    <n v="119"/>
    <n v="6.7000000000000004E-2"/>
    <n v="7.9730000000000008"/>
    <n v="7.335160000000001"/>
    <n v="7.9730000000000009E-2"/>
    <n v="3.9865000000000005E-2"/>
    <n v="1.8656820000000003"/>
    <n v="0.19135200000000002"/>
    <n v="0.31892000000000004"/>
    <n v="0.35878500000000002"/>
    <n v="7.4627280000000011"/>
  </r>
  <r>
    <x v="2"/>
    <x v="0"/>
    <x v="19"/>
    <s v="USO's"/>
    <n v="122"/>
    <n v="6.7000000000000004E-2"/>
    <n v="8.1740000000000013"/>
    <n v="7.6018200000000009"/>
    <n v="0.16348000000000001"/>
    <n v="8.1740000000000007E-3"/>
    <n v="1.7655840000000003"/>
    <n v="0.12261000000000002"/>
    <n v="0.65392000000000006"/>
    <n v="7.3566000000000006E-2"/>
    <n v="7.0623360000000011"/>
  </r>
  <r>
    <x v="2"/>
    <x v="0"/>
    <x v="19"/>
    <s v="Chapati/Mdazi"/>
    <n v="125"/>
    <n v="0.71399999999999997"/>
    <n v="89.25"/>
    <n v="257.04000000000002"/>
    <n v="5.6227499999999999"/>
    <n v="8.1217499999999987"/>
    <n v="43.732500000000002"/>
    <n v="0"/>
    <n v="22.491"/>
    <n v="73.095749999999981"/>
    <n v="174.93"/>
  </r>
  <r>
    <x v="2"/>
    <x v="0"/>
    <x v="19"/>
    <s v="Spaghetti"/>
    <n v="250"/>
    <n v="6.7000000000000004E-2"/>
    <n v="16.75"/>
    <n v="23.6175"/>
    <n v="0.80399999999999994"/>
    <n v="0.11724999999999999"/>
    <n v="4.7402500000000005"/>
    <n v="0.28475"/>
    <n v="3.2159999999999997"/>
    <n v="1.05525"/>
    <n v="18.961000000000002"/>
  </r>
  <r>
    <x v="3"/>
    <x v="0"/>
    <x v="19"/>
    <s v="Githeri"/>
    <n v="134"/>
    <n v="3.3000000000000002E-2"/>
    <n v="4.4220000000000006"/>
    <n v="7.2078600000000002"/>
    <n v="0.278586"/>
    <n v="6.1908000000000005E-2"/>
    <n v="1.3752420000000003"/>
    <n v="4.4220000000000009E-2"/>
    <n v="1.114344"/>
    <n v="0.557172"/>
    <n v="5.5009680000000012"/>
  </r>
  <r>
    <x v="3"/>
    <x v="0"/>
    <x v="19"/>
    <s v="Ugali"/>
    <n v="114"/>
    <n v="0.28599999999999998"/>
    <n v="32.603999999999999"/>
    <n v="40.755000000000003"/>
    <n v="0.68468400000000007"/>
    <n v="0.42385199999999995"/>
    <n v="8.542247999999999"/>
    <n v="0.32604"/>
    <n v="2.7387360000000003"/>
    <n v="3.8146679999999997"/>
    <n v="34.168991999999996"/>
  </r>
  <r>
    <x v="3"/>
    <x v="0"/>
    <x v="19"/>
    <s v="Sorghum"/>
    <n v="83"/>
    <n v="3.3000000000000002E-2"/>
    <n v="2.7390000000000003"/>
    <n v="9.0934800000000013"/>
    <n v="0.28211700000000006"/>
    <n v="8.2170000000000007E-2"/>
    <n v="2.0186430000000004"/>
    <n v="0.34785299999999997"/>
    <n v="1.1284680000000002"/>
    <n v="0.73953000000000002"/>
    <n v="8.0745720000000016"/>
  </r>
  <r>
    <x v="3"/>
    <x v="0"/>
    <x v="19"/>
    <s v="Sweets/Soda"/>
    <n v="340"/>
    <n v="6.7000000000000004E-2"/>
    <n v="22.78"/>
    <n v="9.3398000000000003"/>
    <n v="0"/>
    <n v="0"/>
    <n v="2.3691200000000001"/>
    <n v="0"/>
    <n v="0"/>
    <n v="0"/>
    <n v="9.4764800000000005"/>
  </r>
  <r>
    <x v="0"/>
    <x v="0"/>
    <x v="20"/>
    <s v="Cattle"/>
    <m/>
    <n v="0"/>
    <n v="0"/>
    <n v="0"/>
    <n v="0"/>
    <n v="0"/>
    <n v="0"/>
    <n v="0"/>
    <n v="0"/>
    <n v="0"/>
    <n v="0"/>
  </r>
  <r>
    <x v="0"/>
    <x v="0"/>
    <x v="20"/>
    <s v="Goat"/>
    <n v="85"/>
    <n v="3.3000000000000002E-2"/>
    <n v="2.8050000000000002"/>
    <n v="6.7600499999999997"/>
    <n v="0.92284499999999992"/>
    <n v="0.30574500000000004"/>
    <n v="1.4025000000000001E-2"/>
    <n v="0"/>
    <n v="3.6913799999999997"/>
    <n v="2.7517050000000003"/>
    <n v="5.6100000000000004E-2"/>
  </r>
  <r>
    <x v="0"/>
    <x v="0"/>
    <x v="20"/>
    <s v="Sheep"/>
    <n v="85"/>
    <n v="3.3000000000000002E-2"/>
    <n v="2.8050000000000002"/>
    <n v="7.4332500000000001"/>
    <n v="0.47404499999999999"/>
    <n v="0.60026999999999997"/>
    <n v="0"/>
    <n v="0"/>
    <n v="1.89618"/>
    <n v="5.4024299999999998"/>
    <n v="0"/>
  </r>
  <r>
    <x v="0"/>
    <x v="0"/>
    <x v="20"/>
    <s v="Camel"/>
    <n v="112"/>
    <n v="0"/>
    <n v="0"/>
    <n v="0"/>
    <n v="0"/>
    <n v="0"/>
    <n v="0"/>
    <n v="0"/>
    <n v="0"/>
    <n v="0"/>
    <n v="0"/>
  </r>
  <r>
    <x v="0"/>
    <x v="0"/>
    <x v="20"/>
    <s v="Poultry"/>
    <n v="112"/>
    <n v="0"/>
    <n v="0"/>
    <n v="0"/>
    <n v="0"/>
    <n v="0"/>
    <n v="0"/>
    <n v="0"/>
    <n v="0"/>
    <n v="0"/>
    <n v="0"/>
  </r>
  <r>
    <x v="0"/>
    <x v="0"/>
    <x v="20"/>
    <s v="Other birds"/>
    <m/>
    <n v="0"/>
    <n v="0"/>
    <n v="0"/>
    <n v="0"/>
    <n v="0"/>
    <n v="0"/>
    <n v="0"/>
    <n v="0"/>
    <n v="0"/>
    <n v="0"/>
  </r>
  <r>
    <x v="0"/>
    <x v="0"/>
    <x v="20"/>
    <s v="Eggs"/>
    <n v="64"/>
    <n v="0"/>
    <n v="0"/>
    <n v="0"/>
    <n v="0"/>
    <n v="0"/>
    <n v="0"/>
    <n v="0"/>
    <n v="0"/>
    <n v="0"/>
    <n v="0"/>
  </r>
  <r>
    <x v="0"/>
    <x v="0"/>
    <x v="20"/>
    <s v="Milk"/>
    <n v="184"/>
    <n v="6.7000000000000004E-2"/>
    <n v="12.328000000000001"/>
    <n v="8.5063200000000005"/>
    <n v="0.44380800000000009"/>
    <n v="0.50544800000000001"/>
    <n v="0.55476000000000003"/>
    <n v="0"/>
    <n v="1.7752320000000004"/>
    <n v="4.5490320000000004"/>
    <n v="2.2190400000000001"/>
  </r>
  <r>
    <x v="0"/>
    <x v="0"/>
    <x v="20"/>
    <s v="Cheese"/>
    <m/>
    <n v="0"/>
    <n v="0"/>
    <n v="0"/>
    <n v="0"/>
    <n v="0"/>
    <n v="0"/>
    <n v="0"/>
    <n v="0"/>
    <n v="0"/>
    <n v="0"/>
  </r>
  <r>
    <x v="1"/>
    <x v="0"/>
    <x v="20"/>
    <s v="Fish"/>
    <n v="112"/>
    <n v="0.28599999999999998"/>
    <n v="32.031999999999996"/>
    <n v="33.633599999999994"/>
    <n v="5.9259199999999996"/>
    <n v="0.92892799999999998"/>
    <n v="0"/>
    <n v="0"/>
    <n v="23.703679999999999"/>
    <n v="8.3603519999999989"/>
    <n v="0"/>
  </r>
  <r>
    <x v="2"/>
    <x v="0"/>
    <x v="20"/>
    <s v="Rice"/>
    <n v="175"/>
    <n v="6.7000000000000004E-2"/>
    <n v="11.725000000000001"/>
    <n v="15.242500000000001"/>
    <n v="0.28140000000000004"/>
    <n v="2.3450000000000002E-2"/>
    <n v="3.3533500000000003"/>
    <n v="3.5175000000000005E-2"/>
    <n v="1.1256000000000002"/>
    <n v="0.21105000000000002"/>
    <n v="13.413400000000001"/>
  </r>
  <r>
    <x v="2"/>
    <x v="0"/>
    <x v="20"/>
    <s v="Beans"/>
    <n v="185"/>
    <n v="0.42899999999999999"/>
    <n v="79.364999999999995"/>
    <n v="100.79355"/>
    <n v="6.9047549999999989"/>
    <n v="0.39682499999999998"/>
    <n v="18.095219999999998"/>
    <n v="5.0793599999999994"/>
    <n v="27.619019999999995"/>
    <n v="3.5714249999999996"/>
    <n v="72.380879999999991"/>
  </r>
  <r>
    <x v="2"/>
    <x v="0"/>
    <x v="20"/>
    <s v="Cabbage"/>
    <m/>
    <n v="0"/>
    <n v="0"/>
    <n v="0"/>
    <n v="0"/>
    <n v="0"/>
    <n v="0"/>
    <n v="0"/>
    <n v="0"/>
    <n v="0"/>
    <n v="0"/>
  </r>
  <r>
    <x v="2"/>
    <x v="0"/>
    <x v="20"/>
    <s v="Fruit"/>
    <m/>
    <n v="0"/>
    <n v="0"/>
    <n v="0"/>
    <n v="0"/>
    <n v="0"/>
    <n v="0"/>
    <n v="0"/>
    <n v="0"/>
    <n v="0"/>
    <n v="0"/>
  </r>
  <r>
    <x v="2"/>
    <x v="0"/>
    <x v="20"/>
    <s v="USO's"/>
    <m/>
    <n v="0"/>
    <n v="0"/>
    <n v="0"/>
    <n v="0"/>
    <n v="0"/>
    <n v="0"/>
    <n v="0"/>
    <n v="0"/>
    <n v="0"/>
    <n v="0"/>
  </r>
  <r>
    <x v="2"/>
    <x v="0"/>
    <x v="20"/>
    <s v="Chapati/Mdazi"/>
    <n v="125"/>
    <n v="0.28599999999999998"/>
    <n v="35.75"/>
    <n v="102.96"/>
    <n v="2.2522500000000001"/>
    <n v="3.25325"/>
    <n v="17.517499999999998"/>
    <n v="0"/>
    <n v="9.0090000000000003"/>
    <n v="29.279250000000001"/>
    <n v="70.069999999999993"/>
  </r>
  <r>
    <x v="2"/>
    <x v="0"/>
    <x v="20"/>
    <s v="Spaghetti"/>
    <n v="250"/>
    <n v="0.14299999999999999"/>
    <n v="35.75"/>
    <n v="50.407499999999999"/>
    <n v="1.716"/>
    <n v="0.25024999999999997"/>
    <n v="10.11725"/>
    <n v="0.60775000000000001"/>
    <n v="6.8639999999999999"/>
    <n v="2.2522499999999996"/>
    <n v="40.469000000000001"/>
  </r>
  <r>
    <x v="3"/>
    <x v="0"/>
    <x v="20"/>
    <s v="Githeri"/>
    <n v="134"/>
    <n v="0.42899999999999999"/>
    <n v="57.485999999999997"/>
    <n v="93.702179999999984"/>
    <n v="3.6216179999999998"/>
    <n v="0.80480399999999985"/>
    <n v="17.878146000000001"/>
    <n v="0.57485999999999993"/>
    <n v="14.486471999999999"/>
    <n v="7.2432359999999987"/>
    <n v="71.512584000000004"/>
  </r>
  <r>
    <x v="3"/>
    <x v="0"/>
    <x v="20"/>
    <s v="Ugali"/>
    <n v="114"/>
    <n v="0.28599999999999998"/>
    <n v="32.603999999999999"/>
    <n v="40.755000000000003"/>
    <n v="0.68468400000000007"/>
    <n v="0.42385199999999995"/>
    <n v="8.542247999999999"/>
    <n v="0.32604"/>
    <n v="2.7387360000000003"/>
    <n v="3.8146679999999997"/>
    <n v="34.168991999999996"/>
  </r>
  <r>
    <x v="3"/>
    <x v="0"/>
    <x v="20"/>
    <s v="Sorghum"/>
    <n v="83"/>
    <n v="3.3000000000000002E-2"/>
    <n v="2.7390000000000003"/>
    <n v="9.0934800000000013"/>
    <n v="0.28211700000000006"/>
    <n v="8.2170000000000007E-2"/>
    <n v="2.0186430000000004"/>
    <n v="0.34785299999999997"/>
    <n v="1.1284680000000002"/>
    <n v="0.73953000000000002"/>
    <n v="8.0745720000000016"/>
  </r>
  <r>
    <x v="3"/>
    <x v="0"/>
    <x v="20"/>
    <s v="Sweets/Soda"/>
    <n v="340"/>
    <n v="6.7000000000000004E-2"/>
    <n v="22.78"/>
    <n v="9.3398000000000003"/>
    <n v="0"/>
    <n v="0"/>
    <n v="2.3691200000000001"/>
    <n v="0"/>
    <n v="0"/>
    <n v="0"/>
    <n v="9.4764800000000005"/>
  </r>
  <r>
    <x v="0"/>
    <x v="0"/>
    <x v="21"/>
    <s v="Cattle"/>
    <n v="112"/>
    <n v="3.0000000000000001E-3"/>
    <n v="0.33600000000000002"/>
    <n v="0.90383999999999998"/>
    <n v="8.3664000000000002E-2"/>
    <n v="6.0479999999999999E-2"/>
    <n v="0"/>
    <n v="0"/>
    <n v="0.33465600000000001"/>
    <n v="0.54432000000000003"/>
    <n v="0"/>
  </r>
  <r>
    <x v="0"/>
    <x v="0"/>
    <x v="21"/>
    <s v="Goat"/>
    <n v="85"/>
    <n v="3.3000000000000002E-2"/>
    <n v="2.8050000000000002"/>
    <n v="6.7600499999999997"/>
    <n v="0.92284499999999992"/>
    <n v="0.30574500000000004"/>
    <n v="1.4025000000000001E-2"/>
    <n v="0"/>
    <n v="3.6913799999999997"/>
    <n v="2.7517050000000003"/>
    <n v="5.6100000000000004E-2"/>
  </r>
  <r>
    <x v="0"/>
    <x v="0"/>
    <x v="21"/>
    <s v="Sheep"/>
    <n v="85"/>
    <n v="3.3000000000000002E-2"/>
    <n v="2.8050000000000002"/>
    <n v="7.4332500000000001"/>
    <n v="0.47404499999999999"/>
    <n v="0.60026999999999997"/>
    <n v="0"/>
    <n v="0"/>
    <n v="1.89618"/>
    <n v="5.4024299999999998"/>
    <n v="0"/>
  </r>
  <r>
    <x v="0"/>
    <x v="0"/>
    <x v="21"/>
    <s v="Camel"/>
    <n v="112"/>
    <n v="3.0000000000000001E-3"/>
    <n v="0.33600000000000002"/>
    <n v="0.89712000000000003"/>
    <n v="6.5856000000000012E-2"/>
    <n v="6.8208000000000005E-2"/>
    <n v="3.3600000000000001E-3"/>
    <n v="3.3600000000000001E-3"/>
    <n v="0.26342400000000005"/>
    <n v="0.61387200000000008"/>
    <n v="1.3440000000000001E-2"/>
  </r>
  <r>
    <x v="0"/>
    <x v="0"/>
    <x v="21"/>
    <s v="Poultry"/>
    <m/>
    <n v="0"/>
    <n v="0"/>
    <n v="0"/>
    <n v="0"/>
    <n v="0"/>
    <n v="0"/>
    <n v="0"/>
    <n v="0"/>
    <n v="0"/>
    <n v="0"/>
  </r>
  <r>
    <x v="0"/>
    <x v="0"/>
    <x v="21"/>
    <s v="Other birds"/>
    <m/>
    <n v="0"/>
    <n v="0"/>
    <n v="0"/>
    <n v="0"/>
    <n v="0"/>
    <n v="0"/>
    <n v="0"/>
    <n v="0"/>
    <n v="0"/>
    <n v="0"/>
  </r>
  <r>
    <x v="0"/>
    <x v="0"/>
    <x v="21"/>
    <s v="Crocodile"/>
    <n v="112"/>
    <n v="3.0000000000000001E-3"/>
    <n v="0.33600000000000002"/>
    <n v="0.40656000000000003"/>
    <n v="6.5183999999999992E-2"/>
    <n v="1.6128E-2"/>
    <n v="0"/>
    <n v="0"/>
    <n v="0.26073599999999997"/>
    <n v="0.145152"/>
    <n v="0"/>
  </r>
  <r>
    <x v="0"/>
    <x v="0"/>
    <x v="21"/>
    <s v="other eggs"/>
    <n v="64"/>
    <n v="3.0000000000000001E-3"/>
    <n v="0.192"/>
    <n v="0.29760000000000003"/>
    <n v="2.4192000000000002E-2"/>
    <n v="2.0352000000000002E-2"/>
    <n v="2.1120000000000002E-3"/>
    <n v="0"/>
    <n v="9.6768000000000007E-2"/>
    <n v="0.18316800000000003"/>
    <n v="8.4480000000000006E-3"/>
  </r>
  <r>
    <x v="0"/>
    <x v="0"/>
    <x v="21"/>
    <s v="Eggs"/>
    <n v="64"/>
    <n v="3.3000000000000002E-2"/>
    <n v="2.1120000000000001"/>
    <n v="3.2736000000000001"/>
    <n v="0.26611200000000002"/>
    <n v="0.22387199999999999"/>
    <n v="2.3232000000000003E-2"/>
    <n v="0"/>
    <n v="1.0644480000000001"/>
    <n v="2.0148479999999998"/>
    <n v="9.2928000000000011E-2"/>
  </r>
  <r>
    <x v="0"/>
    <x v="0"/>
    <x v="21"/>
    <s v="Milk"/>
    <n v="184"/>
    <n v="1"/>
    <n v="184"/>
    <n v="126.96"/>
    <n v="6.6239999999999997"/>
    <n v="7.5439999999999996"/>
    <n v="8.2799999999999994"/>
    <n v="0"/>
    <n v="26.495999999999999"/>
    <n v="67.896000000000001"/>
    <n v="33.119999999999997"/>
  </r>
  <r>
    <x v="0"/>
    <x v="0"/>
    <x v="21"/>
    <s v="Cheese"/>
    <m/>
    <n v="0"/>
    <n v="0"/>
    <n v="0"/>
    <n v="0"/>
    <n v="0"/>
    <n v="0"/>
    <n v="0"/>
    <n v="0"/>
    <n v="0"/>
    <n v="0"/>
  </r>
  <r>
    <x v="1"/>
    <x v="0"/>
    <x v="21"/>
    <s v="Fish"/>
    <n v="112"/>
    <n v="1"/>
    <n v="112"/>
    <n v="117.6"/>
    <n v="20.72"/>
    <n v="3.2480000000000002"/>
    <n v="0"/>
    <n v="0"/>
    <n v="82.88"/>
    <n v="29.232000000000003"/>
    <n v="0"/>
  </r>
  <r>
    <x v="2"/>
    <x v="0"/>
    <x v="21"/>
    <s v="Rice"/>
    <n v="175"/>
    <n v="0.14299999999999999"/>
    <n v="25.024999999999999"/>
    <n v="32.532499999999999"/>
    <n v="0.60059999999999991"/>
    <n v="5.0049999999999997E-2"/>
    <n v="7.1571500000000006"/>
    <n v="7.5074999999999989E-2"/>
    <n v="2.4023999999999996"/>
    <n v="0.45044999999999996"/>
    <n v="28.628600000000002"/>
  </r>
  <r>
    <x v="2"/>
    <x v="0"/>
    <x v="21"/>
    <s v="Beans"/>
    <n v="185"/>
    <n v="1"/>
    <n v="185"/>
    <n v="234.95"/>
    <n v="16.094999999999999"/>
    <n v="0.92500000000000004"/>
    <n v="42.18"/>
    <n v="11.84"/>
    <n v="64.38"/>
    <n v="8.3250000000000011"/>
    <n v="168.72"/>
  </r>
  <r>
    <x v="2"/>
    <x v="0"/>
    <x v="21"/>
    <s v="Cabbage"/>
    <m/>
    <n v="0"/>
    <n v="0"/>
    <n v="0"/>
    <n v="0"/>
    <n v="0"/>
    <n v="0"/>
    <n v="0"/>
    <n v="0"/>
    <n v="0"/>
    <n v="0"/>
  </r>
  <r>
    <x v="2"/>
    <x v="0"/>
    <x v="21"/>
    <s v="Fruit"/>
    <m/>
    <n v="0"/>
    <n v="0"/>
    <n v="0"/>
    <n v="0"/>
    <n v="0"/>
    <n v="0"/>
    <n v="0"/>
    <n v="0"/>
    <n v="0"/>
    <n v="0"/>
  </r>
  <r>
    <x v="2"/>
    <x v="0"/>
    <x v="21"/>
    <s v="USO's"/>
    <n v="122"/>
    <n v="3.3000000000000002E-2"/>
    <n v="4.0259999999999998"/>
    <n v="3.7441800000000001"/>
    <n v="8.0519999999999994E-2"/>
    <n v="4.0260000000000001E-3"/>
    <n v="0.86961600000000006"/>
    <n v="6.0389999999999999E-2"/>
    <n v="0.32207999999999998"/>
    <n v="3.6234000000000002E-2"/>
    <n v="3.4784640000000002"/>
  </r>
  <r>
    <x v="2"/>
    <x v="0"/>
    <x v="21"/>
    <s v="Chapati/Mdazi"/>
    <n v="125"/>
    <n v="0.57099999999999995"/>
    <n v="71.375"/>
    <n v="205.56"/>
    <n v="4.4966249999999999"/>
    <n v="6.4951249999999989"/>
    <n v="34.973750000000003"/>
    <n v="0"/>
    <n v="17.986499999999999"/>
    <n v="58.456124999999993"/>
    <n v="139.89500000000001"/>
  </r>
  <r>
    <x v="2"/>
    <x v="0"/>
    <x v="21"/>
    <s v="Spaghetti"/>
    <n v="250"/>
    <n v="1.0999999999999999E-2"/>
    <n v="2.75"/>
    <n v="3.8774999999999999"/>
    <n v="0.13200000000000001"/>
    <n v="1.925E-2"/>
    <n v="0.77825"/>
    <n v="4.675E-2"/>
    <n v="0.52800000000000002"/>
    <n v="0.17324999999999999"/>
    <n v="3.113"/>
  </r>
  <r>
    <x v="3"/>
    <x v="0"/>
    <x v="21"/>
    <s v="Githeri"/>
    <n v="134"/>
    <n v="1"/>
    <n v="134"/>
    <n v="218.42"/>
    <n v="8.4420000000000002"/>
    <n v="1.8759999999999999"/>
    <n v="41.674000000000007"/>
    <n v="1.34"/>
    <n v="33.768000000000001"/>
    <n v="16.884"/>
    <n v="166.69600000000003"/>
  </r>
  <r>
    <x v="3"/>
    <x v="0"/>
    <x v="21"/>
    <s v="Ugali"/>
    <n v="114"/>
    <n v="0.28599999999999998"/>
    <n v="32.603999999999999"/>
    <n v="40.755000000000003"/>
    <n v="0.68468400000000007"/>
    <n v="0.42385199999999995"/>
    <n v="8.542247999999999"/>
    <n v="0.32604"/>
    <n v="2.7387360000000003"/>
    <n v="3.8146679999999997"/>
    <n v="34.168991999999996"/>
  </r>
  <r>
    <x v="3"/>
    <x v="0"/>
    <x v="21"/>
    <s v="Sorghum"/>
    <n v="83"/>
    <n v="3.3000000000000002E-2"/>
    <n v="2.7390000000000003"/>
    <n v="9.0934800000000013"/>
    <n v="0.28211700000000006"/>
    <n v="8.2170000000000007E-2"/>
    <n v="2.0186430000000004"/>
    <n v="0.34785299999999997"/>
    <n v="1.1284680000000002"/>
    <n v="0.73953000000000002"/>
    <n v="8.0745720000000016"/>
  </r>
  <r>
    <x v="3"/>
    <x v="0"/>
    <x v="21"/>
    <s v="Sweets/Soda"/>
    <n v="340"/>
    <n v="0.13300000000000001"/>
    <n v="45.22"/>
    <n v="18.540199999999999"/>
    <n v="0"/>
    <n v="0"/>
    <n v="4.7028800000000004"/>
    <n v="0"/>
    <n v="0"/>
    <n v="0"/>
    <n v="18.811520000000002"/>
  </r>
  <r>
    <x v="0"/>
    <x v="0"/>
    <x v="22"/>
    <s v="Cattle"/>
    <n v="112"/>
    <n v="3.0000000000000001E-3"/>
    <n v="0.33600000000000002"/>
    <n v="0.90383999999999998"/>
    <n v="8.3664000000000002E-2"/>
    <n v="6.0479999999999999E-2"/>
    <n v="0"/>
    <n v="0"/>
    <n v="0.33465600000000001"/>
    <n v="0.54432000000000003"/>
    <n v="0"/>
  </r>
  <r>
    <x v="0"/>
    <x v="0"/>
    <x v="22"/>
    <s v="Goat"/>
    <n v="85"/>
    <n v="3.3000000000000002E-2"/>
    <n v="2.8050000000000002"/>
    <n v="6.7600499999999997"/>
    <n v="0.92284499999999992"/>
    <n v="0.30574500000000004"/>
    <n v="1.4025000000000001E-2"/>
    <n v="0"/>
    <n v="3.6913799999999997"/>
    <n v="2.7517050000000003"/>
    <n v="5.6100000000000004E-2"/>
  </r>
  <r>
    <x v="0"/>
    <x v="0"/>
    <x v="22"/>
    <s v="Sheep"/>
    <n v="85"/>
    <n v="3.3000000000000002E-2"/>
    <n v="2.8050000000000002"/>
    <n v="7.4332500000000001"/>
    <n v="0.47404499999999999"/>
    <n v="0.60026999999999997"/>
    <n v="0"/>
    <n v="0"/>
    <n v="1.89618"/>
    <n v="5.4024299999999998"/>
    <n v="0"/>
  </r>
  <r>
    <x v="0"/>
    <x v="0"/>
    <x v="22"/>
    <s v="Camel"/>
    <n v="112"/>
    <n v="3.0000000000000001E-3"/>
    <n v="0.33600000000000002"/>
    <n v="0.89712000000000003"/>
    <n v="6.5856000000000012E-2"/>
    <n v="6.8208000000000005E-2"/>
    <n v="3.3600000000000001E-3"/>
    <n v="3.3600000000000001E-3"/>
    <n v="0.26342400000000005"/>
    <n v="0.61387200000000008"/>
    <n v="1.3440000000000001E-2"/>
  </r>
  <r>
    <x v="0"/>
    <x v="0"/>
    <x v="22"/>
    <s v="Poultry"/>
    <m/>
    <n v="0"/>
    <n v="0"/>
    <n v="0"/>
    <n v="0"/>
    <n v="0"/>
    <n v="0"/>
    <n v="0"/>
    <n v="0"/>
    <n v="0"/>
    <n v="0"/>
  </r>
  <r>
    <x v="0"/>
    <x v="0"/>
    <x v="22"/>
    <s v="Other birds"/>
    <n v="112"/>
    <n v="3.0000000000000001E-3"/>
    <n v="0.33600000000000002"/>
    <n v="0.95760000000000001"/>
    <n v="9.0383999999999992E-2"/>
    <n v="6.3503999999999991E-2"/>
    <n v="0"/>
    <n v="0"/>
    <n v="0.36153599999999997"/>
    <n v="0.57153599999999993"/>
    <n v="0"/>
  </r>
  <r>
    <x v="0"/>
    <x v="0"/>
    <x v="22"/>
    <s v="Turtle"/>
    <n v="112"/>
    <n v="3.3000000000000002E-2"/>
    <n v="3.6960000000000002"/>
    <n v="5.1004800000000001"/>
    <n v="0.99052800000000008"/>
    <n v="0.107184"/>
    <n v="3.3264000000000002E-2"/>
    <n v="3.3264000000000002E-2"/>
    <n v="3.9621120000000003"/>
    <n v="0.96465599999999996"/>
    <n v="0.13305600000000001"/>
  </r>
  <r>
    <x v="0"/>
    <x v="0"/>
    <x v="22"/>
    <s v="Eggs"/>
    <n v="64"/>
    <n v="3.3000000000000002E-2"/>
    <n v="2.1120000000000001"/>
    <n v="3.2736000000000001"/>
    <n v="0.26611200000000002"/>
    <n v="0.22387199999999999"/>
    <n v="2.3232000000000003E-2"/>
    <n v="0"/>
    <n v="1.0644480000000001"/>
    <n v="2.0148479999999998"/>
    <n v="9.2928000000000011E-2"/>
  </r>
  <r>
    <x v="0"/>
    <x v="0"/>
    <x v="22"/>
    <s v="Milk"/>
    <n v="184"/>
    <n v="2"/>
    <n v="368"/>
    <n v="253.92"/>
    <n v="13.247999999999999"/>
    <n v="15.087999999999999"/>
    <n v="16.559999999999999"/>
    <n v="0"/>
    <n v="52.991999999999997"/>
    <n v="135.792"/>
    <n v="66.239999999999995"/>
  </r>
  <r>
    <x v="0"/>
    <x v="0"/>
    <x v="22"/>
    <s v="Cheese"/>
    <m/>
    <n v="0"/>
    <n v="0"/>
    <n v="0"/>
    <n v="0"/>
    <n v="0"/>
    <n v="0"/>
    <n v="0"/>
    <n v="0"/>
    <n v="0"/>
    <n v="0"/>
  </r>
  <r>
    <x v="1"/>
    <x v="0"/>
    <x v="22"/>
    <s v="Fish"/>
    <n v="112"/>
    <n v="1"/>
    <n v="112"/>
    <n v="117.6"/>
    <n v="20.72"/>
    <n v="3.2480000000000002"/>
    <n v="0"/>
    <n v="0"/>
    <n v="82.88"/>
    <n v="29.232000000000003"/>
    <n v="0"/>
  </r>
  <r>
    <x v="2"/>
    <x v="0"/>
    <x v="22"/>
    <s v="Rice"/>
    <n v="175"/>
    <n v="0.28599999999999998"/>
    <n v="50.05"/>
    <n v="65.064999999999998"/>
    <n v="1.2011999999999998"/>
    <n v="0.10009999999999999"/>
    <n v="14.314300000000001"/>
    <n v="0.15014999999999998"/>
    <n v="4.8047999999999993"/>
    <n v="0.90089999999999992"/>
    <n v="57.257200000000005"/>
  </r>
  <r>
    <x v="2"/>
    <x v="0"/>
    <x v="22"/>
    <s v="Beans"/>
    <n v="185"/>
    <n v="1"/>
    <n v="185"/>
    <n v="234.95"/>
    <n v="16.094999999999999"/>
    <n v="0.92500000000000004"/>
    <n v="42.18"/>
    <n v="11.84"/>
    <n v="64.38"/>
    <n v="8.3250000000000011"/>
    <n v="168.72"/>
  </r>
  <r>
    <x v="2"/>
    <x v="0"/>
    <x v="22"/>
    <s v="Cabbage"/>
    <m/>
    <n v="0"/>
    <n v="0"/>
    <n v="0"/>
    <n v="0"/>
    <n v="0"/>
    <n v="0"/>
    <n v="0"/>
    <n v="0"/>
    <n v="0"/>
    <n v="0"/>
  </r>
  <r>
    <x v="2"/>
    <x v="0"/>
    <x v="22"/>
    <s v="Fruit"/>
    <m/>
    <n v="0"/>
    <n v="0"/>
    <n v="0"/>
    <n v="0"/>
    <n v="0"/>
    <n v="0"/>
    <n v="0"/>
    <n v="0"/>
    <n v="0"/>
    <n v="0"/>
  </r>
  <r>
    <x v="2"/>
    <x v="0"/>
    <x v="22"/>
    <s v="USO's"/>
    <n v="122"/>
    <n v="3.3000000000000002E-2"/>
    <n v="4.0259999999999998"/>
    <n v="3.7441800000000001"/>
    <n v="8.0519999999999994E-2"/>
    <n v="4.0260000000000001E-3"/>
    <n v="0.86961600000000006"/>
    <n v="6.0389999999999999E-2"/>
    <n v="0.32207999999999998"/>
    <n v="3.6234000000000002E-2"/>
    <n v="3.4784640000000002"/>
  </r>
  <r>
    <x v="2"/>
    <x v="0"/>
    <x v="22"/>
    <s v="Chapati/Mdazi"/>
    <n v="125"/>
    <n v="0.14299999999999999"/>
    <n v="17.875"/>
    <n v="51.48"/>
    <n v="1.126125"/>
    <n v="1.626625"/>
    <n v="8.7587499999999991"/>
    <n v="0"/>
    <n v="4.5045000000000002"/>
    <n v="14.639625000000001"/>
    <n v="35.034999999999997"/>
  </r>
  <r>
    <x v="2"/>
    <x v="0"/>
    <x v="22"/>
    <s v="Spaghetti"/>
    <n v="250"/>
    <n v="3.3000000000000002E-2"/>
    <n v="8.25"/>
    <n v="11.6325"/>
    <n v="0.39600000000000002"/>
    <n v="5.7749999999999996E-2"/>
    <n v="2.3347500000000001"/>
    <n v="0.14025000000000001"/>
    <n v="1.5840000000000001"/>
    <n v="0.51974999999999993"/>
    <n v="9.3390000000000004"/>
  </r>
  <r>
    <x v="3"/>
    <x v="0"/>
    <x v="22"/>
    <s v="Githeri"/>
    <n v="134"/>
    <n v="1"/>
    <n v="134"/>
    <n v="218.42"/>
    <n v="8.4420000000000002"/>
    <n v="1.8759999999999999"/>
    <n v="41.674000000000007"/>
    <n v="1.34"/>
    <n v="33.768000000000001"/>
    <n v="16.884"/>
    <n v="166.69600000000003"/>
  </r>
  <r>
    <x v="3"/>
    <x v="0"/>
    <x v="22"/>
    <s v="Ugali"/>
    <n v="114"/>
    <n v="0.14299999999999999"/>
    <n v="16.302"/>
    <n v="20.377500000000001"/>
    <n v="0.34234200000000004"/>
    <n v="0.21192599999999998"/>
    <n v="4.2711239999999995"/>
    <n v="0.16302"/>
    <n v="1.3693680000000001"/>
    <n v="1.9073339999999999"/>
    <n v="17.084495999999998"/>
  </r>
  <r>
    <x v="3"/>
    <x v="0"/>
    <x v="22"/>
    <s v="Sorghum"/>
    <n v="83"/>
    <n v="3.3000000000000002E-2"/>
    <n v="2.7390000000000003"/>
    <n v="9.0934800000000013"/>
    <n v="0.28211700000000006"/>
    <n v="8.2170000000000007E-2"/>
    <n v="2.0186430000000004"/>
    <n v="0.34785299999999997"/>
    <n v="1.1284680000000002"/>
    <n v="0.73953000000000002"/>
    <n v="8.0745720000000016"/>
  </r>
  <r>
    <x v="3"/>
    <x v="0"/>
    <x v="22"/>
    <s v="Sweets/Soda"/>
    <n v="340"/>
    <n v="3.3000000000000002E-2"/>
    <n v="11.22"/>
    <n v="4.6002000000000001"/>
    <n v="0"/>
    <n v="0"/>
    <n v="1.1668800000000001"/>
    <n v="0"/>
    <n v="0"/>
    <n v="0"/>
    <n v="4.6675200000000006"/>
  </r>
  <r>
    <x v="0"/>
    <x v="0"/>
    <x v="23"/>
    <s v="Cattle"/>
    <m/>
    <n v="0"/>
    <n v="0"/>
    <n v="0"/>
    <n v="0"/>
    <n v="0"/>
    <n v="0"/>
    <n v="0"/>
    <n v="0"/>
    <n v="0"/>
    <n v="0"/>
  </r>
  <r>
    <x v="0"/>
    <x v="0"/>
    <x v="23"/>
    <s v="Goat"/>
    <n v="85"/>
    <n v="3.3000000000000002E-2"/>
    <n v="2.8050000000000002"/>
    <n v="6.7600499999999997"/>
    <n v="0.92284499999999992"/>
    <n v="0.30574500000000004"/>
    <n v="1.4025000000000001E-2"/>
    <n v="0"/>
    <n v="3.6913799999999997"/>
    <n v="2.7517050000000003"/>
    <n v="5.6100000000000004E-2"/>
  </r>
  <r>
    <x v="0"/>
    <x v="0"/>
    <x v="23"/>
    <s v="Sheep"/>
    <n v="85"/>
    <n v="3.3000000000000002E-2"/>
    <n v="2.8050000000000002"/>
    <n v="7.4332500000000001"/>
    <n v="0.47404499999999999"/>
    <n v="0.60026999999999997"/>
    <n v="0"/>
    <n v="0"/>
    <n v="1.89618"/>
    <n v="5.4024299999999998"/>
    <n v="0"/>
  </r>
  <r>
    <x v="0"/>
    <x v="0"/>
    <x v="23"/>
    <s v="Camel"/>
    <m/>
    <n v="0"/>
    <n v="0"/>
    <n v="0"/>
    <n v="0"/>
    <n v="0"/>
    <n v="0"/>
    <n v="0"/>
    <n v="0"/>
    <n v="0"/>
    <n v="0"/>
  </r>
  <r>
    <x v="0"/>
    <x v="0"/>
    <x v="23"/>
    <s v="Poultry"/>
    <m/>
    <n v="0"/>
    <n v="0"/>
    <n v="0"/>
    <n v="0"/>
    <n v="0"/>
    <n v="0"/>
    <n v="0"/>
    <n v="0"/>
    <n v="0"/>
    <n v="0"/>
  </r>
  <r>
    <x v="0"/>
    <x v="0"/>
    <x v="23"/>
    <s v="Other birds"/>
    <m/>
    <n v="0"/>
    <n v="0"/>
    <n v="0"/>
    <n v="0"/>
    <n v="0"/>
    <n v="0"/>
    <n v="0"/>
    <n v="0"/>
    <n v="0"/>
    <n v="0"/>
  </r>
  <r>
    <x v="0"/>
    <x v="0"/>
    <x v="23"/>
    <s v="Eggs"/>
    <n v="64"/>
    <n v="3.3000000000000002E-2"/>
    <n v="2.1120000000000001"/>
    <n v="3.2736000000000001"/>
    <n v="0.26611200000000002"/>
    <n v="0.22387199999999999"/>
    <n v="2.3232000000000003E-2"/>
    <n v="0"/>
    <n v="1.0644480000000001"/>
    <n v="2.0148479999999998"/>
    <n v="9.2928000000000011E-2"/>
  </r>
  <r>
    <x v="0"/>
    <x v="0"/>
    <x v="23"/>
    <s v="Milk"/>
    <n v="244"/>
    <n v="1"/>
    <n v="244"/>
    <n v="168.36"/>
    <n v="8.7839999999999989"/>
    <n v="10.003999999999998"/>
    <n v="10.98"/>
    <n v="0"/>
    <n v="35.135999999999996"/>
    <n v="90.035999999999973"/>
    <n v="43.92"/>
  </r>
  <r>
    <x v="0"/>
    <x v="0"/>
    <x v="23"/>
    <s v="Cheese"/>
    <m/>
    <n v="0"/>
    <n v="0"/>
    <n v="0"/>
    <n v="0"/>
    <n v="0"/>
    <n v="0"/>
    <n v="0"/>
    <n v="0"/>
    <n v="0"/>
    <n v="0"/>
  </r>
  <r>
    <x v="1"/>
    <x v="0"/>
    <x v="23"/>
    <s v="Fish"/>
    <n v="112"/>
    <n v="1"/>
    <n v="112"/>
    <n v="117.6"/>
    <n v="20.72"/>
    <n v="3.2480000000000002"/>
    <n v="0"/>
    <n v="0"/>
    <n v="82.88"/>
    <n v="29.232000000000003"/>
    <n v="0"/>
  </r>
  <r>
    <x v="2"/>
    <x v="0"/>
    <x v="23"/>
    <s v="Rice"/>
    <n v="175"/>
    <n v="0.28599999999999998"/>
    <n v="50.05"/>
    <n v="65.064999999999998"/>
    <n v="1.2011999999999998"/>
    <n v="0.10009999999999999"/>
    <n v="14.314300000000001"/>
    <n v="0.15014999999999998"/>
    <n v="4.8047999999999993"/>
    <n v="0.90089999999999992"/>
    <n v="57.257200000000005"/>
  </r>
  <r>
    <x v="2"/>
    <x v="0"/>
    <x v="23"/>
    <s v="Beans"/>
    <n v="185"/>
    <n v="1"/>
    <n v="185"/>
    <n v="234.95"/>
    <n v="16.094999999999999"/>
    <n v="0.92500000000000004"/>
    <n v="42.18"/>
    <n v="11.84"/>
    <n v="64.38"/>
    <n v="8.3250000000000011"/>
    <n v="168.72"/>
  </r>
  <r>
    <x v="2"/>
    <x v="0"/>
    <x v="23"/>
    <s v="Cabbage"/>
    <m/>
    <n v="0"/>
    <n v="0"/>
    <n v="0"/>
    <n v="0"/>
    <n v="0"/>
    <n v="0"/>
    <n v="0"/>
    <n v="0"/>
    <n v="0"/>
    <n v="0"/>
  </r>
  <r>
    <x v="2"/>
    <x v="0"/>
    <x v="23"/>
    <s v="Fruit"/>
    <m/>
    <n v="0"/>
    <n v="0"/>
    <n v="0"/>
    <n v="0"/>
    <n v="0"/>
    <n v="0"/>
    <n v="0"/>
    <n v="0"/>
    <n v="0"/>
    <n v="0"/>
  </r>
  <r>
    <x v="2"/>
    <x v="0"/>
    <x v="23"/>
    <s v="USO's"/>
    <n v="122"/>
    <n v="3.3000000000000002E-2"/>
    <n v="4.0259999999999998"/>
    <n v="3.7441800000000001"/>
    <n v="8.0519999999999994E-2"/>
    <n v="4.0260000000000001E-3"/>
    <n v="0.86961600000000006"/>
    <n v="6.0389999999999999E-2"/>
    <n v="0.32207999999999998"/>
    <n v="3.6234000000000002E-2"/>
    <n v="3.4784640000000002"/>
  </r>
  <r>
    <x v="2"/>
    <x v="0"/>
    <x v="23"/>
    <s v="Chapati/Mdazi"/>
    <n v="150"/>
    <n v="0.14299999999999999"/>
    <n v="21.45"/>
    <n v="61.775999999999996"/>
    <n v="1.3513499999999998"/>
    <n v="1.9519499999999999"/>
    <n v="10.5105"/>
    <n v="0"/>
    <n v="5.4053999999999993"/>
    <n v="17.567549999999997"/>
    <n v="42.042000000000002"/>
  </r>
  <r>
    <x v="2"/>
    <x v="0"/>
    <x v="23"/>
    <s v="Spaghetti"/>
    <n v="250"/>
    <n v="3.3000000000000002E-2"/>
    <n v="8.25"/>
    <n v="11.6325"/>
    <n v="0.39600000000000002"/>
    <n v="5.7749999999999996E-2"/>
    <n v="2.3347500000000001"/>
    <n v="0.14025000000000001"/>
    <n v="1.5840000000000001"/>
    <n v="0.51974999999999993"/>
    <n v="9.3390000000000004"/>
  </r>
  <r>
    <x v="3"/>
    <x v="0"/>
    <x v="23"/>
    <s v="Githeri"/>
    <n v="134"/>
    <n v="1"/>
    <n v="134"/>
    <n v="218.42"/>
    <n v="8.4420000000000002"/>
    <n v="1.8759999999999999"/>
    <n v="41.674000000000007"/>
    <n v="1.34"/>
    <n v="33.768000000000001"/>
    <n v="16.884"/>
    <n v="166.69600000000003"/>
  </r>
  <r>
    <x v="3"/>
    <x v="0"/>
    <x v="23"/>
    <s v="Ugali"/>
    <n v="114"/>
    <n v="0.42899999999999999"/>
    <n v="48.905999999999999"/>
    <n v="61.1325"/>
    <n v="1.027026"/>
    <n v="0.63577800000000007"/>
    <n v="12.813371999999999"/>
    <n v="0.48905999999999999"/>
    <n v="4.108104"/>
    <n v="5.7220020000000007"/>
    <n v="51.253487999999997"/>
  </r>
  <r>
    <x v="3"/>
    <x v="0"/>
    <x v="23"/>
    <s v="Sorghum"/>
    <n v="83"/>
    <n v="3.3000000000000002E-2"/>
    <n v="2.7390000000000003"/>
    <n v="9.0934800000000013"/>
    <n v="0.28211700000000006"/>
    <n v="8.2170000000000007E-2"/>
    <n v="2.0186430000000004"/>
    <n v="0.34785299999999997"/>
    <n v="1.1284680000000002"/>
    <n v="0.73953000000000002"/>
    <n v="8.0745720000000016"/>
  </r>
  <r>
    <x v="3"/>
    <x v="0"/>
    <x v="23"/>
    <s v="Sweets/Soda"/>
    <n v="340"/>
    <n v="0.14299999999999999"/>
    <n v="48.62"/>
    <n v="19.934199999999997"/>
    <n v="0"/>
    <n v="0"/>
    <n v="5.0564799999999996"/>
    <n v="0"/>
    <n v="0"/>
    <n v="0"/>
    <n v="20.225919999999999"/>
  </r>
  <r>
    <x v="0"/>
    <x v="0"/>
    <x v="24"/>
    <s v="Cattle"/>
    <n v="112"/>
    <n v="3.0000000000000001E-3"/>
    <n v="0.33600000000000002"/>
    <n v="0.90383999999999998"/>
    <n v="8.3664000000000002E-2"/>
    <n v="6.0479999999999999E-2"/>
    <n v="0"/>
    <n v="0"/>
    <n v="0.33465600000000001"/>
    <n v="0.54432000000000003"/>
    <n v="0"/>
  </r>
  <r>
    <x v="0"/>
    <x v="0"/>
    <x v="24"/>
    <s v="Goat"/>
    <n v="85"/>
    <n v="8.0000000000000002E-3"/>
    <n v="0.68"/>
    <n v="1.6388000000000003"/>
    <n v="0.22372"/>
    <n v="7.4120000000000005E-2"/>
    <n v="3.4000000000000002E-3"/>
    <n v="0"/>
    <n v="0.89488000000000001"/>
    <n v="0.66708000000000001"/>
    <n v="1.3600000000000001E-2"/>
  </r>
  <r>
    <x v="0"/>
    <x v="0"/>
    <x v="24"/>
    <s v="Sheep"/>
    <n v="85"/>
    <n v="8.0000000000000002E-3"/>
    <n v="0.68"/>
    <n v="1.8020000000000003"/>
    <n v="0.11491999999999999"/>
    <n v="0.14551999999999998"/>
    <n v="0"/>
    <n v="0"/>
    <n v="0.45967999999999998"/>
    <n v="1.3096799999999997"/>
    <n v="0"/>
  </r>
  <r>
    <x v="0"/>
    <x v="0"/>
    <x v="24"/>
    <s v="Camel"/>
    <n v="112"/>
    <n v="3.0000000000000001E-3"/>
    <n v="0.33600000000000002"/>
    <n v="0.89712000000000003"/>
    <n v="6.5856000000000012E-2"/>
    <n v="6.8208000000000005E-2"/>
    <n v="3.3600000000000001E-3"/>
    <n v="3.3600000000000001E-3"/>
    <n v="0.26342400000000005"/>
    <n v="0.61387200000000008"/>
    <n v="1.3440000000000001E-2"/>
  </r>
  <r>
    <x v="0"/>
    <x v="0"/>
    <x v="24"/>
    <s v="Poultry"/>
    <m/>
    <n v="0"/>
    <n v="0"/>
    <n v="0"/>
    <n v="0"/>
    <n v="0"/>
    <n v="0"/>
    <n v="0"/>
    <n v="0"/>
    <n v="0"/>
    <n v="0"/>
  </r>
  <r>
    <x v="0"/>
    <x v="0"/>
    <x v="24"/>
    <s v="Other birds"/>
    <m/>
    <n v="0"/>
    <n v="0"/>
    <n v="0"/>
    <n v="0"/>
    <n v="0"/>
    <n v="0"/>
    <n v="0"/>
    <n v="0"/>
    <n v="0"/>
    <n v="0"/>
  </r>
  <r>
    <x v="0"/>
    <x v="0"/>
    <x v="24"/>
    <s v="Eggs"/>
    <m/>
    <n v="0"/>
    <n v="0"/>
    <n v="0"/>
    <n v="0"/>
    <n v="0"/>
    <n v="0"/>
    <n v="0"/>
    <n v="0"/>
    <n v="0"/>
    <n v="0"/>
  </r>
  <r>
    <x v="0"/>
    <x v="0"/>
    <x v="24"/>
    <s v="Milk"/>
    <n v="244"/>
    <n v="2"/>
    <n v="488"/>
    <n v="336.72"/>
    <n v="17.567999999999998"/>
    <n v="20.007999999999996"/>
    <n v="21.96"/>
    <n v="0"/>
    <n v="70.271999999999991"/>
    <n v="180.07199999999995"/>
    <n v="87.84"/>
  </r>
  <r>
    <x v="0"/>
    <x v="0"/>
    <x v="24"/>
    <s v="Cheese"/>
    <m/>
    <n v="0"/>
    <n v="0"/>
    <n v="0"/>
    <n v="0"/>
    <n v="0"/>
    <n v="0"/>
    <n v="0"/>
    <n v="0"/>
    <n v="0"/>
    <n v="0"/>
  </r>
  <r>
    <x v="1"/>
    <x v="0"/>
    <x v="24"/>
    <s v="Fish"/>
    <n v="112"/>
    <n v="1"/>
    <n v="112"/>
    <n v="117.6"/>
    <n v="20.72"/>
    <n v="3.2480000000000002"/>
    <n v="0"/>
    <n v="0"/>
    <n v="82.88"/>
    <n v="29.232000000000003"/>
    <n v="0"/>
  </r>
  <r>
    <x v="2"/>
    <x v="0"/>
    <x v="24"/>
    <s v="Rice"/>
    <n v="175"/>
    <n v="0.42899999999999999"/>
    <n v="75.075000000000003"/>
    <n v="97.597499999999997"/>
    <n v="1.8018000000000001"/>
    <n v="0.15015000000000001"/>
    <n v="21.471450000000001"/>
    <n v="0.22522500000000001"/>
    <n v="7.2072000000000003"/>
    <n v="1.3513500000000001"/>
    <n v="85.885800000000003"/>
  </r>
  <r>
    <x v="2"/>
    <x v="0"/>
    <x v="24"/>
    <s v="Beans"/>
    <n v="185"/>
    <n v="1"/>
    <n v="185"/>
    <n v="234.95"/>
    <n v="16.094999999999999"/>
    <n v="0.92500000000000004"/>
    <n v="42.18"/>
    <n v="11.84"/>
    <n v="64.38"/>
    <n v="8.3250000000000011"/>
    <n v="168.72"/>
  </r>
  <r>
    <x v="2"/>
    <x v="0"/>
    <x v="24"/>
    <s v="Cabbage"/>
    <m/>
    <n v="0"/>
    <n v="0"/>
    <n v="0"/>
    <n v="0"/>
    <n v="0"/>
    <n v="0"/>
    <n v="0"/>
    <n v="0"/>
    <n v="0"/>
    <n v="0"/>
  </r>
  <r>
    <x v="2"/>
    <x v="0"/>
    <x v="24"/>
    <s v="Fruit"/>
    <n v="119"/>
    <n v="0.14299999999999999"/>
    <n v="17.016999999999999"/>
    <n v="15.655639999999998"/>
    <n v="0.17016999999999999"/>
    <n v="8.5084999999999994E-2"/>
    <n v="3.9819779999999998"/>
    <n v="0.40840799999999994"/>
    <n v="0.68067999999999995"/>
    <n v="0.76576499999999992"/>
    <n v="15.927911999999999"/>
  </r>
  <r>
    <x v="2"/>
    <x v="0"/>
    <x v="24"/>
    <s v="USO's"/>
    <n v="122"/>
    <n v="0.14299999999999999"/>
    <n v="17.445999999999998"/>
    <n v="16.224779999999999"/>
    <n v="0.34891999999999995"/>
    <n v="1.7446E-2"/>
    <n v="3.7683359999999997"/>
    <n v="0.26168999999999998"/>
    <n v="1.3956799999999998"/>
    <n v="0.15701399999999999"/>
    <n v="15.073343999999999"/>
  </r>
  <r>
    <x v="2"/>
    <x v="0"/>
    <x v="24"/>
    <s v="Chapati/Mdazi"/>
    <n v="125"/>
    <n v="0.57099999999999995"/>
    <n v="71.375"/>
    <n v="205.56"/>
    <n v="4.4966249999999999"/>
    <n v="6.4951249999999989"/>
    <n v="34.973750000000003"/>
    <n v="0"/>
    <n v="17.986499999999999"/>
    <n v="58.456124999999993"/>
    <n v="139.89500000000001"/>
  </r>
  <r>
    <x v="2"/>
    <x v="0"/>
    <x v="24"/>
    <s v="Spaghetti"/>
    <n v="250"/>
    <n v="0.14299999999999999"/>
    <n v="35.75"/>
    <n v="50.407499999999999"/>
    <n v="1.716"/>
    <n v="0.25024999999999997"/>
    <n v="10.11725"/>
    <n v="0.60775000000000001"/>
    <n v="6.8639999999999999"/>
    <n v="2.2522499999999996"/>
    <n v="40.469000000000001"/>
  </r>
  <r>
    <x v="3"/>
    <x v="0"/>
    <x v="24"/>
    <s v="Githeri"/>
    <n v="134"/>
    <n v="1"/>
    <n v="134"/>
    <n v="218.42"/>
    <n v="8.4420000000000002"/>
    <n v="1.8759999999999999"/>
    <n v="41.674000000000007"/>
    <n v="1.34"/>
    <n v="33.768000000000001"/>
    <n v="16.884"/>
    <n v="166.69600000000003"/>
  </r>
  <r>
    <x v="3"/>
    <x v="0"/>
    <x v="24"/>
    <s v="Ugali"/>
    <n v="114"/>
    <n v="0.28599999999999998"/>
    <n v="32.603999999999999"/>
    <n v="40.755000000000003"/>
    <n v="0.68468400000000007"/>
    <n v="0.42385199999999995"/>
    <n v="8.542247999999999"/>
    <n v="0.32604"/>
    <n v="2.7387360000000003"/>
    <n v="3.8146679999999997"/>
    <n v="34.168991999999996"/>
  </r>
  <r>
    <x v="3"/>
    <x v="0"/>
    <x v="24"/>
    <s v="Sorghum"/>
    <m/>
    <n v="0"/>
    <n v="0"/>
    <n v="0"/>
    <n v="0"/>
    <n v="0"/>
    <n v="0"/>
    <n v="0"/>
    <n v="0"/>
    <n v="0"/>
    <n v="0"/>
  </r>
  <r>
    <x v="3"/>
    <x v="0"/>
    <x v="24"/>
    <s v="Sweets/Soda"/>
    <n v="340"/>
    <n v="6.7000000000000004E-2"/>
    <n v="22.78"/>
    <n v="9.3398000000000003"/>
    <n v="0"/>
    <n v="0"/>
    <n v="2.3691200000000001"/>
    <n v="0"/>
    <n v="0"/>
    <n v="0"/>
    <n v="9.4764800000000005"/>
  </r>
  <r>
    <x v="0"/>
    <x v="0"/>
    <x v="25"/>
    <s v="Cattle"/>
    <m/>
    <n v="0"/>
    <n v="0"/>
    <n v="0"/>
    <n v="0"/>
    <n v="0"/>
    <n v="0"/>
    <n v="0"/>
    <n v="0"/>
    <n v="0"/>
    <n v="0"/>
  </r>
  <r>
    <x v="0"/>
    <x v="0"/>
    <x v="25"/>
    <s v="Goat"/>
    <n v="85"/>
    <n v="8.0000000000000002E-3"/>
    <n v="0.68"/>
    <n v="1.6388000000000003"/>
    <n v="0.22372"/>
    <n v="7.4120000000000005E-2"/>
    <n v="3.4000000000000002E-3"/>
    <n v="0"/>
    <n v="0.89488000000000001"/>
    <n v="0.66708000000000001"/>
    <n v="1.3600000000000001E-2"/>
  </r>
  <r>
    <x v="0"/>
    <x v="0"/>
    <x v="25"/>
    <s v="Sheep"/>
    <n v="85"/>
    <n v="8.0000000000000002E-3"/>
    <n v="0.68"/>
    <n v="1.8020000000000003"/>
    <n v="0.11491999999999999"/>
    <n v="0.14551999999999998"/>
    <n v="0"/>
    <n v="0"/>
    <n v="0.45967999999999998"/>
    <n v="1.3096799999999997"/>
    <n v="0"/>
  </r>
  <r>
    <x v="0"/>
    <x v="0"/>
    <x v="25"/>
    <s v="Camel"/>
    <m/>
    <n v="0"/>
    <n v="0"/>
    <n v="0"/>
    <n v="0"/>
    <n v="0"/>
    <n v="0"/>
    <n v="0"/>
    <n v="0"/>
    <n v="0"/>
    <n v="0"/>
  </r>
  <r>
    <x v="0"/>
    <x v="0"/>
    <x v="25"/>
    <s v="Poultry"/>
    <n v="112"/>
    <n v="8.0000000000000002E-3"/>
    <n v="0.89600000000000002"/>
    <n v="2.5536000000000003"/>
    <n v="0.24102399999999999"/>
    <n v="0.16934399999999999"/>
    <n v="0"/>
    <n v="0"/>
    <n v="0.96409599999999995"/>
    <n v="1.5240959999999999"/>
    <n v="0"/>
  </r>
  <r>
    <x v="0"/>
    <x v="0"/>
    <x v="25"/>
    <s v="Other birds"/>
    <m/>
    <n v="0"/>
    <n v="0"/>
    <n v="0"/>
    <n v="0"/>
    <n v="0"/>
    <n v="0"/>
    <n v="0"/>
    <n v="0"/>
    <n v="0"/>
    <n v="0"/>
  </r>
  <r>
    <x v="0"/>
    <x v="0"/>
    <x v="25"/>
    <s v="Crocodile"/>
    <n v="142"/>
    <n v="3.0000000000000001E-3"/>
    <n v="0.42599999999999999"/>
    <n v="0.51546000000000003"/>
    <n v="8.2643999999999981E-2"/>
    <n v="2.0448000000000001E-2"/>
    <n v="0"/>
    <n v="0"/>
    <n v="0.33057599999999993"/>
    <n v="0.184032"/>
    <n v="0"/>
  </r>
  <r>
    <x v="0"/>
    <x v="0"/>
    <x v="25"/>
    <s v="Turtle"/>
    <n v="142"/>
    <n v="3.0000000000000001E-3"/>
    <n v="0.42599999999999999"/>
    <n v="0.58787999999999996"/>
    <n v="0.11416800000000001"/>
    <n v="1.2353999999999999E-2"/>
    <n v="3.8340000000000002E-3"/>
    <n v="3.8340000000000002E-3"/>
    <n v="0.45667200000000002"/>
    <n v="0.11118599999999999"/>
    <n v="1.5336000000000001E-2"/>
  </r>
  <r>
    <x v="0"/>
    <x v="0"/>
    <x v="25"/>
    <s v="Eggs"/>
    <n v="64"/>
    <n v="8.0000000000000002E-3"/>
    <n v="0.51200000000000001"/>
    <n v="0.79359999999999997"/>
    <n v="6.4512E-2"/>
    <n v="5.4272000000000001E-2"/>
    <n v="5.6320000000000007E-3"/>
    <n v="0"/>
    <n v="0.258048"/>
    <n v="0.48844799999999999"/>
    <n v="2.2528000000000003E-2"/>
  </r>
  <r>
    <x v="0"/>
    <x v="0"/>
    <x v="25"/>
    <s v="Milk"/>
    <n v="244"/>
    <n v="0.28599999999999998"/>
    <n v="69.783999999999992"/>
    <n v="48.150959999999998"/>
    <n v="2.5122239999999998"/>
    <n v="2.8611439999999995"/>
    <n v="3.1402799999999997"/>
    <n v="0"/>
    <n v="10.048895999999999"/>
    <n v="25.750295999999995"/>
    <n v="12.561119999999999"/>
  </r>
  <r>
    <x v="0"/>
    <x v="0"/>
    <x v="25"/>
    <s v="Cheese"/>
    <m/>
    <n v="0"/>
    <n v="0"/>
    <n v="0"/>
    <n v="0"/>
    <n v="0"/>
    <n v="0"/>
    <n v="0"/>
    <n v="0"/>
    <n v="0"/>
    <n v="0"/>
  </r>
  <r>
    <x v="1"/>
    <x v="0"/>
    <x v="25"/>
    <s v="Fish"/>
    <n v="112"/>
    <n v="1"/>
    <n v="112"/>
    <n v="117.6"/>
    <n v="20.72"/>
    <n v="3.2480000000000002"/>
    <n v="0"/>
    <n v="0"/>
    <n v="82.88"/>
    <n v="29.232000000000003"/>
    <n v="0"/>
  </r>
  <r>
    <x v="2"/>
    <x v="0"/>
    <x v="25"/>
    <s v="Rice"/>
    <n v="175"/>
    <n v="0.42899999999999999"/>
    <n v="75.075000000000003"/>
    <n v="97.597499999999997"/>
    <n v="1.8018000000000001"/>
    <n v="0.15015000000000001"/>
    <n v="21.471450000000001"/>
    <n v="0.22522500000000001"/>
    <n v="7.2072000000000003"/>
    <n v="1.3513500000000001"/>
    <n v="85.885800000000003"/>
  </r>
  <r>
    <x v="2"/>
    <x v="0"/>
    <x v="25"/>
    <s v="Beans"/>
    <n v="185"/>
    <n v="1"/>
    <n v="185"/>
    <n v="234.95"/>
    <n v="16.094999999999999"/>
    <n v="0.92500000000000004"/>
    <n v="42.18"/>
    <n v="11.84"/>
    <n v="64.38"/>
    <n v="8.3250000000000011"/>
    <n v="168.72"/>
  </r>
  <r>
    <x v="2"/>
    <x v="0"/>
    <x v="25"/>
    <s v="Cabbage"/>
    <n v="60"/>
    <n v="3.0000000000000001E-3"/>
    <n v="0.18"/>
    <n v="3.9599999999999996E-2"/>
    <n v="1.8E-3"/>
    <n v="7.1999999999999994E-4"/>
    <n v="8.0999999999999996E-3"/>
    <n v="5.0400000000000002E-3"/>
    <n v="7.1999999999999998E-3"/>
    <n v="6.4799999999999996E-3"/>
    <n v="3.2399999999999998E-2"/>
  </r>
  <r>
    <x v="2"/>
    <x v="0"/>
    <x v="25"/>
    <s v="Fruit"/>
    <n v="119"/>
    <n v="3.0000000000000001E-3"/>
    <n v="0.35699999999999998"/>
    <n v="0.32844000000000001"/>
    <n v="3.5699999999999998E-3"/>
    <n v="1.7849999999999999E-3"/>
    <n v="8.3538000000000001E-2"/>
    <n v="8.5679999999999992E-3"/>
    <n v="1.4279999999999999E-2"/>
    <n v="1.6064999999999999E-2"/>
    <n v="0.334152"/>
  </r>
  <r>
    <x v="2"/>
    <x v="0"/>
    <x v="25"/>
    <s v="USO's"/>
    <m/>
    <n v="0"/>
    <n v="0"/>
    <n v="0"/>
    <n v="0"/>
    <n v="0"/>
    <n v="0"/>
    <n v="0"/>
    <n v="0"/>
    <n v="0"/>
    <n v="0"/>
  </r>
  <r>
    <x v="2"/>
    <x v="0"/>
    <x v="25"/>
    <s v="Chapati/Mdazi"/>
    <n v="125"/>
    <n v="0.42899999999999999"/>
    <n v="53.625"/>
    <n v="154.44"/>
    <n v="3.3783749999999997"/>
    <n v="4.8798749999999993"/>
    <n v="26.276250000000001"/>
    <n v="0"/>
    <n v="13.513499999999999"/>
    <n v="43.918874999999993"/>
    <n v="105.105"/>
  </r>
  <r>
    <x v="2"/>
    <x v="0"/>
    <x v="25"/>
    <s v="Spaghetti"/>
    <n v="250"/>
    <n v="6.7000000000000004E-2"/>
    <n v="16.75"/>
    <n v="23.6175"/>
    <n v="0.80399999999999994"/>
    <n v="0.11724999999999999"/>
    <n v="4.7402500000000005"/>
    <n v="0.28475"/>
    <n v="3.2159999999999997"/>
    <n v="1.05525"/>
    <n v="18.961000000000002"/>
  </r>
  <r>
    <x v="3"/>
    <x v="0"/>
    <x v="25"/>
    <s v="Githeri"/>
    <n v="134"/>
    <n v="1"/>
    <n v="134"/>
    <n v="218.42"/>
    <n v="8.4420000000000002"/>
    <n v="1.8759999999999999"/>
    <n v="41.674000000000007"/>
    <n v="1.34"/>
    <n v="33.768000000000001"/>
    <n v="16.884"/>
    <n v="166.69600000000003"/>
  </r>
  <r>
    <x v="3"/>
    <x v="0"/>
    <x v="25"/>
    <s v="Ugali"/>
    <n v="114"/>
    <n v="0.57099999999999995"/>
    <n v="65.093999999999994"/>
    <n v="81.367499999999993"/>
    <n v="1.3669739999999999"/>
    <n v="0.84622199999999992"/>
    <n v="17.054627999999997"/>
    <n v="0.65093999999999996"/>
    <n v="5.4678959999999996"/>
    <n v="7.6159979999999994"/>
    <n v="68.21851199999999"/>
  </r>
  <r>
    <x v="3"/>
    <x v="0"/>
    <x v="25"/>
    <s v="Sorghum"/>
    <m/>
    <n v="0"/>
    <n v="0"/>
    <n v="0"/>
    <n v="0"/>
    <n v="0"/>
    <n v="0"/>
    <n v="0"/>
    <n v="0"/>
    <n v="0"/>
    <n v="0"/>
  </r>
  <r>
    <x v="3"/>
    <x v="0"/>
    <x v="25"/>
    <s v="Sweets/Soda"/>
    <n v="340"/>
    <n v="0.28599999999999998"/>
    <n v="97.24"/>
    <n v="39.868399999999994"/>
    <n v="0"/>
    <n v="0"/>
    <n v="10.112959999999999"/>
    <n v="0"/>
    <n v="0"/>
    <n v="0"/>
    <n v="40.451839999999997"/>
  </r>
  <r>
    <x v="0"/>
    <x v="0"/>
    <x v="26"/>
    <s v="Cattle"/>
    <n v="112"/>
    <n v="3.0000000000000001E-3"/>
    <n v="0.33600000000000002"/>
    <n v="0.90383999999999998"/>
    <n v="8.3664000000000002E-2"/>
    <n v="6.0479999999999999E-2"/>
    <n v="0"/>
    <n v="0"/>
    <n v="0.33465600000000001"/>
    <n v="0.54432000000000003"/>
    <n v="0"/>
  </r>
  <r>
    <x v="0"/>
    <x v="0"/>
    <x v="26"/>
    <s v="Goat"/>
    <n v="85"/>
    <n v="8.0000000000000002E-3"/>
    <n v="0.68"/>
    <n v="1.6388000000000003"/>
    <n v="0.22372"/>
    <n v="7.4120000000000005E-2"/>
    <n v="3.4000000000000002E-3"/>
    <n v="0"/>
    <n v="0.89488000000000001"/>
    <n v="0.66708000000000001"/>
    <n v="1.3600000000000001E-2"/>
  </r>
  <r>
    <x v="0"/>
    <x v="0"/>
    <x v="26"/>
    <s v="Sheep"/>
    <n v="85"/>
    <n v="8.0000000000000002E-3"/>
    <n v="0.68"/>
    <n v="1.8020000000000003"/>
    <n v="0.11491999999999999"/>
    <n v="0.14551999999999998"/>
    <n v="0"/>
    <n v="0"/>
    <n v="0.45967999999999998"/>
    <n v="1.3096799999999997"/>
    <n v="0"/>
  </r>
  <r>
    <x v="0"/>
    <x v="0"/>
    <x v="26"/>
    <s v="Camel"/>
    <n v="112"/>
    <n v="3.0000000000000001E-3"/>
    <n v="0.33600000000000002"/>
    <n v="0.89712000000000003"/>
    <n v="6.5856000000000012E-2"/>
    <n v="6.8208000000000005E-2"/>
    <n v="3.3600000000000001E-3"/>
    <n v="3.3600000000000001E-3"/>
    <n v="0.26342400000000005"/>
    <n v="0.61387200000000008"/>
    <n v="1.3440000000000001E-2"/>
  </r>
  <r>
    <x v="0"/>
    <x v="0"/>
    <x v="26"/>
    <s v="Poultry"/>
    <n v="112"/>
    <n v="0.1"/>
    <n v="11.200000000000001"/>
    <n v="31.920000000000005"/>
    <n v="3.0128000000000004"/>
    <n v="2.1168"/>
    <n v="0"/>
    <n v="0"/>
    <n v="12.051200000000001"/>
    <n v="19.051200000000001"/>
    <n v="0"/>
  </r>
  <r>
    <x v="0"/>
    <x v="0"/>
    <x v="26"/>
    <s v="Other birds"/>
    <n v="112"/>
    <n v="3.3000000000000002E-2"/>
    <n v="3.6960000000000002"/>
    <n v="10.533600000000002"/>
    <n v="0.994224"/>
    <n v="0.69854399999999994"/>
    <n v="0"/>
    <n v="0"/>
    <n v="3.976896"/>
    <n v="6.2868959999999996"/>
    <n v="0"/>
  </r>
  <r>
    <x v="0"/>
    <x v="0"/>
    <x v="26"/>
    <s v="Crocodile"/>
    <n v="142"/>
    <n v="3.0000000000000001E-3"/>
    <n v="0.42599999999999999"/>
    <n v="0.51546000000000003"/>
    <n v="8.2643999999999981E-2"/>
    <n v="2.0448000000000001E-2"/>
    <n v="0"/>
    <n v="0"/>
    <n v="0.33057599999999993"/>
    <n v="0.184032"/>
    <n v="0"/>
  </r>
  <r>
    <x v="0"/>
    <x v="0"/>
    <x v="26"/>
    <s v="Eggs"/>
    <n v="104"/>
    <n v="6.7000000000000004E-2"/>
    <n v="6.968"/>
    <n v="10.8004"/>
    <n v="0.87796799999999986"/>
    <n v="0.73860799999999993"/>
    <n v="7.6648000000000008E-2"/>
    <n v="0"/>
    <n v="3.5118719999999994"/>
    <n v="6.6474719999999996"/>
    <n v="0.30659200000000003"/>
  </r>
  <r>
    <x v="0"/>
    <x v="0"/>
    <x v="26"/>
    <s v="Milk"/>
    <n v="184"/>
    <n v="1"/>
    <n v="184"/>
    <n v="126.96"/>
    <n v="6.6239999999999997"/>
    <n v="7.5439999999999996"/>
    <n v="8.2799999999999994"/>
    <n v="0"/>
    <n v="26.495999999999999"/>
    <n v="67.896000000000001"/>
    <n v="33.119999999999997"/>
  </r>
  <r>
    <x v="0"/>
    <x v="0"/>
    <x v="26"/>
    <s v="Cheese"/>
    <m/>
    <n v="0"/>
    <n v="0"/>
    <n v="0"/>
    <n v="0"/>
    <n v="0"/>
    <n v="0"/>
    <n v="0"/>
    <n v="0"/>
    <n v="0"/>
    <n v="0"/>
  </r>
  <r>
    <x v="0"/>
    <x v="0"/>
    <x v="26"/>
    <s v="Turtle"/>
    <n v="142"/>
    <n v="0.14299999999999999"/>
    <n v="20.305999999999997"/>
    <n v="28.022279999999995"/>
    <n v="5.4420079999999995"/>
    <n v="0.5888739999999999"/>
    <n v="0.18275399999999997"/>
    <n v="0.18275399999999997"/>
    <n v="21.768031999999998"/>
    <n v="5.2998659999999989"/>
    <n v="0.73101599999999989"/>
  </r>
  <r>
    <x v="0"/>
    <x v="0"/>
    <x v="26"/>
    <s v="other eggs"/>
    <n v="64"/>
    <n v="3.0000000000000001E-3"/>
    <n v="0.192"/>
    <n v="0.29760000000000003"/>
    <n v="2.4192000000000002E-2"/>
    <n v="2.0352000000000002E-2"/>
    <n v="2.1120000000000002E-3"/>
    <n v="0"/>
    <n v="9.6768000000000007E-2"/>
    <n v="0.18316800000000003"/>
    <n v="8.4480000000000006E-3"/>
  </r>
  <r>
    <x v="1"/>
    <x v="0"/>
    <x v="26"/>
    <s v="Fish"/>
    <n v="112"/>
    <n v="1"/>
    <n v="112"/>
    <n v="117.6"/>
    <n v="20.72"/>
    <n v="3.2480000000000002"/>
    <n v="0"/>
    <n v="0"/>
    <n v="82.88"/>
    <n v="29.232000000000003"/>
    <n v="0"/>
  </r>
  <r>
    <x v="2"/>
    <x v="0"/>
    <x v="26"/>
    <s v="Rice"/>
    <n v="175"/>
    <n v="0.28599999999999998"/>
    <n v="50.05"/>
    <n v="65.064999999999998"/>
    <n v="1.2011999999999998"/>
    <n v="0.10009999999999999"/>
    <n v="14.314300000000001"/>
    <n v="0.15014999999999998"/>
    <n v="4.8047999999999993"/>
    <n v="0.90089999999999992"/>
    <n v="57.257200000000005"/>
  </r>
  <r>
    <x v="2"/>
    <x v="0"/>
    <x v="26"/>
    <s v="Beans"/>
    <n v="185"/>
    <n v="1"/>
    <n v="185"/>
    <n v="234.95"/>
    <n v="16.094999999999999"/>
    <n v="0.92500000000000004"/>
    <n v="42.18"/>
    <n v="11.84"/>
    <n v="64.38"/>
    <n v="8.3250000000000011"/>
    <n v="168.72"/>
  </r>
  <r>
    <x v="2"/>
    <x v="0"/>
    <x v="26"/>
    <s v="Cabbage"/>
    <m/>
    <n v="0"/>
    <n v="0"/>
    <n v="0"/>
    <n v="0"/>
    <n v="0"/>
    <n v="0"/>
    <n v="0"/>
    <n v="0"/>
    <n v="0"/>
    <n v="0"/>
  </r>
  <r>
    <x v="2"/>
    <x v="0"/>
    <x v="26"/>
    <s v="Fruit"/>
    <m/>
    <n v="0"/>
    <n v="0"/>
    <n v="0"/>
    <n v="0"/>
    <n v="0"/>
    <n v="0"/>
    <n v="0"/>
    <n v="0"/>
    <n v="0"/>
    <n v="0"/>
  </r>
  <r>
    <x v="2"/>
    <x v="0"/>
    <x v="26"/>
    <s v="USO's"/>
    <m/>
    <n v="0"/>
    <n v="0"/>
    <n v="0"/>
    <n v="0"/>
    <n v="0"/>
    <n v="0"/>
    <n v="0"/>
    <n v="0"/>
    <n v="0"/>
    <n v="0"/>
  </r>
  <r>
    <x v="2"/>
    <x v="0"/>
    <x v="26"/>
    <s v="Chapati/Mdazi"/>
    <n v="125"/>
    <n v="0.28599999999999998"/>
    <n v="35.75"/>
    <n v="102.96"/>
    <n v="2.2522500000000001"/>
    <n v="3.25325"/>
    <n v="17.517499999999998"/>
    <n v="0"/>
    <n v="9.0090000000000003"/>
    <n v="29.279250000000001"/>
    <n v="70.069999999999993"/>
  </r>
  <r>
    <x v="2"/>
    <x v="0"/>
    <x v="26"/>
    <s v="Spaghetti"/>
    <n v="250"/>
    <n v="3.3000000000000002E-2"/>
    <n v="8.25"/>
    <n v="11.6325"/>
    <n v="0.39600000000000002"/>
    <n v="5.7749999999999996E-2"/>
    <n v="2.3347500000000001"/>
    <n v="0.14025000000000001"/>
    <n v="1.5840000000000001"/>
    <n v="0.51974999999999993"/>
    <n v="9.3390000000000004"/>
  </r>
  <r>
    <x v="3"/>
    <x v="0"/>
    <x v="26"/>
    <s v="Githeri"/>
    <n v="134"/>
    <n v="1"/>
    <n v="134"/>
    <n v="218.42"/>
    <n v="8.4420000000000002"/>
    <n v="1.8759999999999999"/>
    <n v="41.674000000000007"/>
    <n v="1.34"/>
    <n v="33.768000000000001"/>
    <n v="16.884"/>
    <n v="166.69600000000003"/>
  </r>
  <r>
    <x v="3"/>
    <x v="0"/>
    <x v="26"/>
    <s v="Ugali"/>
    <n v="114"/>
    <n v="0.28599999999999998"/>
    <n v="32.603999999999999"/>
    <n v="40.755000000000003"/>
    <n v="0.68468400000000007"/>
    <n v="0.42385199999999995"/>
    <n v="8.542247999999999"/>
    <n v="0.32604"/>
    <n v="2.7387360000000003"/>
    <n v="3.8146679999999997"/>
    <n v="34.168991999999996"/>
  </r>
  <r>
    <x v="3"/>
    <x v="0"/>
    <x v="26"/>
    <s v="Sorghum"/>
    <n v="83"/>
    <n v="3.0000000000000001E-3"/>
    <n v="0.249"/>
    <n v="0.82668000000000008"/>
    <n v="2.5647000000000003E-2"/>
    <n v="7.4700000000000001E-3"/>
    <n v="0.18351300000000001"/>
    <n v="3.1622999999999998E-2"/>
    <n v="0.10258800000000001"/>
    <n v="6.7229999999999998E-2"/>
    <n v="0.73405200000000004"/>
  </r>
  <r>
    <x v="3"/>
    <x v="0"/>
    <x v="26"/>
    <s v="Sweets/Soda"/>
    <n v="340"/>
    <n v="6.7000000000000004E-2"/>
    <n v="22.78"/>
    <n v="9.3398000000000003"/>
    <n v="0"/>
    <n v="0"/>
    <n v="2.3691200000000001"/>
    <n v="0"/>
    <n v="0"/>
    <n v="0"/>
    <n v="9.4764800000000005"/>
  </r>
  <r>
    <x v="0"/>
    <x v="0"/>
    <x v="27"/>
    <s v="Cattle"/>
    <n v="112"/>
    <n v="3.3000000000000002E-2"/>
    <n v="3.6960000000000002"/>
    <n v="9.94224"/>
    <n v="0.92030400000000001"/>
    <n v="0.66528000000000009"/>
    <n v="0"/>
    <n v="0"/>
    <n v="3.681216"/>
    <n v="5.9875200000000008"/>
    <n v="0"/>
  </r>
  <r>
    <x v="0"/>
    <x v="0"/>
    <x v="27"/>
    <s v="Goat"/>
    <n v="85"/>
    <n v="6.7000000000000004E-2"/>
    <n v="5.6950000000000003"/>
    <n v="13.724950000000002"/>
    <n v="1.8736550000000001"/>
    <n v="0.62075500000000006"/>
    <n v="2.8475E-2"/>
    <n v="0"/>
    <n v="7.4946200000000003"/>
    <n v="5.5867950000000004"/>
    <n v="0.1139"/>
  </r>
  <r>
    <x v="0"/>
    <x v="0"/>
    <x v="27"/>
    <s v="Sheep"/>
    <n v="85"/>
    <n v="6.7000000000000004E-2"/>
    <n v="5.6950000000000003"/>
    <n v="15.091750000000001"/>
    <n v="0.96245499999999995"/>
    <n v="1.2187300000000001"/>
    <n v="0"/>
    <n v="0"/>
    <n v="3.8498199999999998"/>
    <n v="10.968570000000001"/>
    <n v="0"/>
  </r>
  <r>
    <x v="0"/>
    <x v="0"/>
    <x v="27"/>
    <s v="Camel"/>
    <n v="112"/>
    <n v="3.3000000000000002E-2"/>
    <n v="3.6960000000000002"/>
    <n v="9.8683200000000006"/>
    <n v="0.72441600000000006"/>
    <n v="0.75028800000000007"/>
    <n v="3.696E-2"/>
    <n v="3.696E-2"/>
    <n v="2.8976640000000002"/>
    <n v="6.7525920000000008"/>
    <n v="0.14784"/>
  </r>
  <r>
    <x v="0"/>
    <x v="0"/>
    <x v="27"/>
    <s v="Poultry"/>
    <n v="112"/>
    <n v="3.3000000000000002E-2"/>
    <n v="3.6960000000000002"/>
    <n v="10.533600000000002"/>
    <n v="0.994224"/>
    <n v="0.69854399999999994"/>
    <n v="0"/>
    <n v="0"/>
    <n v="3.976896"/>
    <n v="6.2868959999999996"/>
    <n v="0"/>
  </r>
  <r>
    <x v="0"/>
    <x v="0"/>
    <x v="27"/>
    <s v="Other birds"/>
    <n v="112"/>
    <n v="3.3000000000000002E-2"/>
    <n v="3.6960000000000002"/>
    <n v="10.533600000000002"/>
    <n v="0.994224"/>
    <n v="0.69854399999999994"/>
    <n v="0"/>
    <n v="0"/>
    <n v="3.976896"/>
    <n v="6.2868959999999996"/>
    <n v="0"/>
  </r>
  <r>
    <x v="0"/>
    <x v="0"/>
    <x v="27"/>
    <s v="Crocodile"/>
    <n v="112"/>
    <n v="3.3000000000000002E-2"/>
    <n v="3.6960000000000002"/>
    <n v="4.4721599999999997"/>
    <n v="0.71702399999999999"/>
    <n v="0.17740800000000001"/>
    <n v="0"/>
    <n v="0"/>
    <n v="2.868096"/>
    <n v="1.5966720000000001"/>
    <n v="0"/>
  </r>
  <r>
    <x v="0"/>
    <x v="0"/>
    <x v="27"/>
    <s v="Turtle"/>
    <n v="112"/>
    <n v="3.3000000000000002E-2"/>
    <n v="3.6960000000000002"/>
    <n v="5.1004800000000001"/>
    <n v="0.99052800000000008"/>
    <n v="0.107184"/>
    <n v="3.3264000000000002E-2"/>
    <n v="3.3264000000000002E-2"/>
    <n v="3.9621120000000003"/>
    <n v="0.96465599999999996"/>
    <n v="0.13305600000000001"/>
  </r>
  <r>
    <x v="0"/>
    <x v="0"/>
    <x v="27"/>
    <s v="Eggs"/>
    <n v="64"/>
    <n v="0.14299999999999999"/>
    <n v="9.1519999999999992"/>
    <n v="14.185599999999999"/>
    <n v="1.153152"/>
    <n v="0.97011199999999986"/>
    <n v="0.100672"/>
    <n v="0"/>
    <n v="4.6126079999999998"/>
    <n v="8.7310079999999992"/>
    <n v="0.40268799999999999"/>
  </r>
  <r>
    <x v="0"/>
    <x v="0"/>
    <x v="27"/>
    <s v="Milk"/>
    <n v="184"/>
    <n v="1"/>
    <n v="184"/>
    <n v="126.96"/>
    <n v="6.6239999999999997"/>
    <n v="7.5439999999999996"/>
    <n v="8.2799999999999994"/>
    <n v="0"/>
    <n v="26.495999999999999"/>
    <n v="67.896000000000001"/>
    <n v="33.119999999999997"/>
  </r>
  <r>
    <x v="0"/>
    <x v="0"/>
    <x v="27"/>
    <s v="Cheese"/>
    <m/>
    <n v="0"/>
    <n v="0"/>
    <n v="0"/>
    <n v="0"/>
    <n v="0"/>
    <n v="0"/>
    <n v="0"/>
    <n v="0"/>
    <n v="0"/>
    <n v="0"/>
  </r>
  <r>
    <x v="1"/>
    <x v="0"/>
    <x v="27"/>
    <s v="Fish"/>
    <n v="112"/>
    <n v="1"/>
    <n v="112"/>
    <n v="117.6"/>
    <n v="20.72"/>
    <n v="3.2480000000000002"/>
    <n v="0"/>
    <n v="0"/>
    <n v="82.88"/>
    <n v="29.232000000000003"/>
    <n v="0"/>
  </r>
  <r>
    <x v="2"/>
    <x v="0"/>
    <x v="27"/>
    <s v="Rice"/>
    <n v="175"/>
    <n v="0.28599999999999998"/>
    <n v="50.05"/>
    <n v="65.064999999999998"/>
    <n v="1.2011999999999998"/>
    <n v="0.10009999999999999"/>
    <n v="14.314300000000001"/>
    <n v="0.15014999999999998"/>
    <n v="4.8047999999999993"/>
    <n v="0.90089999999999992"/>
    <n v="57.257200000000005"/>
  </r>
  <r>
    <x v="2"/>
    <x v="0"/>
    <x v="27"/>
    <s v="Beans"/>
    <n v="185"/>
    <n v="1"/>
    <n v="185"/>
    <n v="234.95"/>
    <n v="16.094999999999999"/>
    <n v="0.92500000000000004"/>
    <n v="42.18"/>
    <n v="11.84"/>
    <n v="64.38"/>
    <n v="8.3250000000000011"/>
    <n v="168.72"/>
  </r>
  <r>
    <x v="2"/>
    <x v="0"/>
    <x v="27"/>
    <s v="Cabbage"/>
    <n v="60"/>
    <n v="3.3000000000000002E-2"/>
    <n v="1.98"/>
    <n v="0.43560000000000004"/>
    <n v="1.9799999999999998E-2"/>
    <n v="7.92E-3"/>
    <n v="8.9099999999999999E-2"/>
    <n v="5.5439999999999996E-2"/>
    <n v="7.9199999999999993E-2"/>
    <n v="7.1279999999999996E-2"/>
    <n v="0.35639999999999999"/>
  </r>
  <r>
    <x v="2"/>
    <x v="0"/>
    <x v="27"/>
    <s v="Fruit"/>
    <n v="119"/>
    <n v="3.3000000000000002E-2"/>
    <n v="3.927"/>
    <n v="3.6128399999999998"/>
    <n v="3.9269999999999999E-2"/>
    <n v="1.9635E-2"/>
    <n v="0.9189179999999999"/>
    <n v="9.4247999999999998E-2"/>
    <n v="0.15708"/>
    <n v="0.17671500000000001"/>
    <n v="3.6756719999999996"/>
  </r>
  <r>
    <x v="2"/>
    <x v="0"/>
    <x v="27"/>
    <s v="USO's"/>
    <n v="122"/>
    <n v="0.28599999999999998"/>
    <n v="34.891999999999996"/>
    <n v="32.449559999999998"/>
    <n v="0.6978399999999999"/>
    <n v="3.4891999999999999E-2"/>
    <n v="7.5366719999999994"/>
    <n v="0.52337999999999996"/>
    <n v="2.7913599999999996"/>
    <n v="0.31402799999999997"/>
    <n v="30.146687999999997"/>
  </r>
  <r>
    <x v="2"/>
    <x v="0"/>
    <x v="27"/>
    <s v="Chapati/Mdazi"/>
    <n v="150"/>
    <n v="0.57099999999999995"/>
    <n v="85.649999999999991"/>
    <n v="246.67199999999997"/>
    <n v="5.3959499999999991"/>
    <n v="7.7941499999999984"/>
    <n v="41.968499999999992"/>
    <n v="0"/>
    <n v="21.583799999999997"/>
    <n v="70.147349999999989"/>
    <n v="167.87399999999997"/>
  </r>
  <r>
    <x v="2"/>
    <x v="0"/>
    <x v="27"/>
    <s v="Spaghetti"/>
    <n v="250"/>
    <n v="3.3000000000000002E-2"/>
    <n v="8.25"/>
    <n v="11.6325"/>
    <n v="0.39600000000000002"/>
    <n v="5.7749999999999996E-2"/>
    <n v="2.3347500000000001"/>
    <n v="0.14025000000000001"/>
    <n v="1.5840000000000001"/>
    <n v="0.51974999999999993"/>
    <n v="9.3390000000000004"/>
  </r>
  <r>
    <x v="3"/>
    <x v="0"/>
    <x v="27"/>
    <s v="Githeri"/>
    <n v="134"/>
    <n v="1"/>
    <n v="134"/>
    <n v="218.42"/>
    <n v="8.4420000000000002"/>
    <n v="1.8759999999999999"/>
    <n v="41.674000000000007"/>
    <n v="1.34"/>
    <n v="33.768000000000001"/>
    <n v="16.884"/>
    <n v="166.69600000000003"/>
  </r>
  <r>
    <x v="3"/>
    <x v="0"/>
    <x v="27"/>
    <s v="Ugali"/>
    <n v="114"/>
    <n v="0.28599999999999998"/>
    <n v="32.603999999999999"/>
    <n v="40.755000000000003"/>
    <n v="0.68468400000000007"/>
    <n v="0.42385199999999995"/>
    <n v="8.542247999999999"/>
    <n v="0.32604"/>
    <n v="2.7387360000000003"/>
    <n v="3.8146679999999997"/>
    <n v="34.168991999999996"/>
  </r>
  <r>
    <x v="3"/>
    <x v="0"/>
    <x v="27"/>
    <s v="Sorghum"/>
    <n v="83"/>
    <n v="0.71399999999999997"/>
    <n v="59.262"/>
    <n v="196.74984000000001"/>
    <n v="6.1039860000000008"/>
    <n v="1.77786"/>
    <n v="43.676094000000006"/>
    <n v="7.5262739999999999"/>
    <n v="24.415944000000003"/>
    <n v="16.00074"/>
    <n v="174.70437600000002"/>
  </r>
  <r>
    <x v="3"/>
    <x v="0"/>
    <x v="27"/>
    <s v="Sweets/Soda"/>
    <n v="340"/>
    <n v="6.7000000000000004E-2"/>
    <n v="22.78"/>
    <n v="9.3398000000000003"/>
    <n v="0"/>
    <n v="0"/>
    <n v="2.3691200000000001"/>
    <n v="0"/>
    <n v="0"/>
    <n v="0"/>
    <n v="9.4764800000000005"/>
  </r>
  <r>
    <x v="0"/>
    <x v="0"/>
    <x v="28"/>
    <s v="Cattle"/>
    <m/>
    <n v="0"/>
    <n v="0"/>
    <n v="0"/>
    <n v="0"/>
    <n v="0"/>
    <n v="0"/>
    <n v="0"/>
    <n v="0"/>
    <n v="0"/>
    <n v="0"/>
  </r>
  <r>
    <x v="0"/>
    <x v="0"/>
    <x v="28"/>
    <s v="Goat"/>
    <n v="85"/>
    <n v="8.0000000000000002E-3"/>
    <n v="0.68"/>
    <n v="1.6388000000000003"/>
    <n v="0.22372"/>
    <n v="7.4120000000000005E-2"/>
    <n v="3.4000000000000002E-3"/>
    <n v="0"/>
    <n v="0.89488000000000001"/>
    <n v="0.66708000000000001"/>
    <n v="1.3600000000000001E-2"/>
  </r>
  <r>
    <x v="0"/>
    <x v="0"/>
    <x v="28"/>
    <s v="Sheep"/>
    <n v="85"/>
    <n v="8.0000000000000002E-3"/>
    <n v="0.68"/>
    <n v="1.8020000000000003"/>
    <n v="0.11491999999999999"/>
    <n v="0.14551999999999998"/>
    <n v="0"/>
    <n v="0"/>
    <n v="0.45967999999999998"/>
    <n v="1.3096799999999997"/>
    <n v="0"/>
  </r>
  <r>
    <x v="0"/>
    <x v="0"/>
    <x v="28"/>
    <s v="Camel"/>
    <m/>
    <n v="0"/>
    <n v="0"/>
    <n v="0"/>
    <n v="0"/>
    <n v="0"/>
    <n v="0"/>
    <n v="0"/>
    <n v="0"/>
    <n v="0"/>
    <n v="0"/>
  </r>
  <r>
    <x v="0"/>
    <x v="0"/>
    <x v="28"/>
    <s v="Poultry"/>
    <n v="112"/>
    <n v="0.28599999999999998"/>
    <n v="32.031999999999996"/>
    <n v="91.291199999999989"/>
    <n v="8.6166079999999994"/>
    <n v="6.054047999999999"/>
    <n v="0"/>
    <n v="0"/>
    <n v="34.466431999999998"/>
    <n v="54.486431999999994"/>
    <n v="0"/>
  </r>
  <r>
    <x v="0"/>
    <x v="0"/>
    <x v="28"/>
    <s v="Crocodile"/>
    <n v="112"/>
    <n v="3.0000000000000001E-3"/>
    <n v="0.33600000000000002"/>
    <n v="0.40656000000000003"/>
    <n v="6.5183999999999992E-2"/>
    <n v="1.6128E-2"/>
    <n v="0"/>
    <n v="0"/>
    <n v="0.26073599999999997"/>
    <n v="0.145152"/>
    <n v="0"/>
  </r>
  <r>
    <x v="0"/>
    <x v="0"/>
    <x v="28"/>
    <s v="Other birds"/>
    <m/>
    <n v="0"/>
    <n v="0"/>
    <n v="0"/>
    <n v="0"/>
    <n v="0"/>
    <n v="0"/>
    <n v="0"/>
    <n v="0"/>
    <n v="0"/>
    <n v="0"/>
  </r>
  <r>
    <x v="0"/>
    <x v="0"/>
    <x v="28"/>
    <s v="Eggs"/>
    <n v="64"/>
    <n v="0.28599999999999998"/>
    <n v="18.303999999999998"/>
    <n v="28.371199999999998"/>
    <n v="2.3063039999999999"/>
    <n v="1.9402239999999997"/>
    <n v="0.201344"/>
    <n v="0"/>
    <n v="9.2252159999999996"/>
    <n v="17.462015999999998"/>
    <n v="0.80537599999999998"/>
  </r>
  <r>
    <x v="0"/>
    <x v="0"/>
    <x v="28"/>
    <s v="Milk"/>
    <n v="184"/>
    <n v="1"/>
    <n v="184"/>
    <n v="126.96"/>
    <n v="6.6239999999999997"/>
    <n v="7.5439999999999996"/>
    <n v="8.2799999999999994"/>
    <n v="0"/>
    <n v="26.495999999999999"/>
    <n v="67.896000000000001"/>
    <n v="33.119999999999997"/>
  </r>
  <r>
    <x v="0"/>
    <x v="0"/>
    <x v="28"/>
    <s v="Cheese"/>
    <m/>
    <n v="0"/>
    <n v="0"/>
    <n v="0"/>
    <n v="0"/>
    <n v="0"/>
    <n v="0"/>
    <n v="0"/>
    <n v="0"/>
    <n v="0"/>
    <n v="0"/>
  </r>
  <r>
    <x v="1"/>
    <x v="0"/>
    <x v="28"/>
    <s v="Fish"/>
    <n v="112"/>
    <n v="1"/>
    <n v="112"/>
    <n v="117.6"/>
    <n v="20.72"/>
    <n v="3.2480000000000002"/>
    <n v="0"/>
    <n v="0"/>
    <n v="82.88"/>
    <n v="29.232000000000003"/>
    <n v="0"/>
  </r>
  <r>
    <x v="2"/>
    <x v="0"/>
    <x v="28"/>
    <s v="Rice"/>
    <n v="175"/>
    <n v="0.14299999999999999"/>
    <n v="25.024999999999999"/>
    <n v="32.532499999999999"/>
    <n v="0.60059999999999991"/>
    <n v="5.0049999999999997E-2"/>
    <n v="7.1571500000000006"/>
    <n v="7.5074999999999989E-2"/>
    <n v="2.4023999999999996"/>
    <n v="0.45044999999999996"/>
    <n v="28.628600000000002"/>
  </r>
  <r>
    <x v="2"/>
    <x v="0"/>
    <x v="28"/>
    <s v="Beans"/>
    <n v="185"/>
    <n v="1"/>
    <n v="185"/>
    <n v="234.95"/>
    <n v="16.094999999999999"/>
    <n v="0.92500000000000004"/>
    <n v="42.18"/>
    <n v="11.84"/>
    <n v="64.38"/>
    <n v="8.3250000000000011"/>
    <n v="168.72"/>
  </r>
  <r>
    <x v="2"/>
    <x v="0"/>
    <x v="28"/>
    <s v="Cabbage"/>
    <m/>
    <n v="0"/>
    <n v="0"/>
    <n v="0"/>
    <n v="0"/>
    <n v="0"/>
    <n v="0"/>
    <n v="0"/>
    <n v="0"/>
    <n v="0"/>
    <n v="0"/>
  </r>
  <r>
    <x v="2"/>
    <x v="0"/>
    <x v="28"/>
    <s v="Fruit"/>
    <m/>
    <n v="0"/>
    <n v="0"/>
    <n v="0"/>
    <n v="0"/>
    <n v="0"/>
    <n v="0"/>
    <n v="0"/>
    <n v="0"/>
    <n v="0"/>
    <n v="0"/>
  </r>
  <r>
    <x v="2"/>
    <x v="0"/>
    <x v="28"/>
    <s v="USO's"/>
    <m/>
    <n v="0"/>
    <n v="0"/>
    <n v="0"/>
    <n v="0"/>
    <n v="0"/>
    <n v="0"/>
    <n v="0"/>
    <n v="0"/>
    <n v="0"/>
    <n v="0"/>
  </r>
  <r>
    <x v="2"/>
    <x v="0"/>
    <x v="28"/>
    <s v="Chapati/Mdazi"/>
    <n v="125"/>
    <n v="1"/>
    <n v="125"/>
    <n v="360"/>
    <n v="7.875"/>
    <n v="11.375"/>
    <n v="61.25"/>
    <n v="0"/>
    <n v="31.5"/>
    <n v="102.375"/>
    <n v="245"/>
  </r>
  <r>
    <x v="2"/>
    <x v="0"/>
    <x v="28"/>
    <s v="Spaghetti"/>
    <n v="250"/>
    <n v="0.14299999999999999"/>
    <n v="35.75"/>
    <n v="50.407499999999999"/>
    <n v="1.716"/>
    <n v="0.25024999999999997"/>
    <n v="10.11725"/>
    <n v="0.60775000000000001"/>
    <n v="6.8639999999999999"/>
    <n v="2.2522499999999996"/>
    <n v="40.469000000000001"/>
  </r>
  <r>
    <x v="3"/>
    <x v="0"/>
    <x v="28"/>
    <s v="Githeri"/>
    <n v="134"/>
    <n v="1"/>
    <n v="134"/>
    <n v="218.42"/>
    <n v="8.4420000000000002"/>
    <n v="1.8759999999999999"/>
    <n v="41.674000000000007"/>
    <n v="1.34"/>
    <n v="33.768000000000001"/>
    <n v="16.884"/>
    <n v="166.69600000000003"/>
  </r>
  <r>
    <x v="3"/>
    <x v="0"/>
    <x v="28"/>
    <s v="Ugali"/>
    <n v="114"/>
    <n v="0.57099999999999995"/>
    <n v="65.093999999999994"/>
    <n v="81.367499999999993"/>
    <n v="1.3669739999999999"/>
    <n v="0.84622199999999992"/>
    <n v="17.054627999999997"/>
    <n v="0.65093999999999996"/>
    <n v="5.4678959999999996"/>
    <n v="7.6159979999999994"/>
    <n v="68.21851199999999"/>
  </r>
  <r>
    <x v="3"/>
    <x v="0"/>
    <x v="28"/>
    <s v="Sorghum"/>
    <m/>
    <n v="0"/>
    <n v="0"/>
    <n v="0"/>
    <n v="0"/>
    <n v="0"/>
    <n v="0"/>
    <n v="0"/>
    <n v="0"/>
    <n v="0"/>
    <n v="0"/>
  </r>
  <r>
    <x v="3"/>
    <x v="0"/>
    <x v="28"/>
    <s v="Sweets/Soda"/>
    <n v="340"/>
    <n v="0.28599999999999998"/>
    <n v="97.24"/>
    <n v="39.868399999999994"/>
    <n v="0"/>
    <n v="0"/>
    <n v="10.112959999999999"/>
    <n v="0"/>
    <n v="0"/>
    <n v="0"/>
    <n v="40.451839999999997"/>
  </r>
  <r>
    <x v="0"/>
    <x v="0"/>
    <x v="29"/>
    <s v="Cattle"/>
    <n v="112"/>
    <n v="3.0000000000000001E-3"/>
    <n v="0.33600000000000002"/>
    <n v="0.90383999999999998"/>
    <n v="8.3664000000000002E-2"/>
    <n v="6.0479999999999999E-2"/>
    <n v="0"/>
    <n v="0"/>
    <n v="0.33465600000000001"/>
    <n v="0.54432000000000003"/>
    <n v="0"/>
  </r>
  <r>
    <x v="0"/>
    <x v="0"/>
    <x v="29"/>
    <s v="Goat"/>
    <n v="85"/>
    <n v="6.7000000000000004E-2"/>
    <n v="5.6950000000000003"/>
    <n v="13.724950000000002"/>
    <n v="1.8736550000000001"/>
    <n v="0.62075500000000006"/>
    <n v="2.8475E-2"/>
    <n v="0"/>
    <n v="7.4946200000000003"/>
    <n v="5.5867950000000004"/>
    <n v="0.1139"/>
  </r>
  <r>
    <x v="0"/>
    <x v="0"/>
    <x v="29"/>
    <s v="Sheep"/>
    <n v="85"/>
    <n v="6.7000000000000004E-2"/>
    <n v="5.6950000000000003"/>
    <n v="15.091750000000001"/>
    <n v="0.96245499999999995"/>
    <n v="1.2187300000000001"/>
    <n v="0"/>
    <n v="0"/>
    <n v="3.8498199999999998"/>
    <n v="10.968570000000001"/>
    <n v="0"/>
  </r>
  <r>
    <x v="0"/>
    <x v="0"/>
    <x v="29"/>
    <s v="Camel"/>
    <n v="112"/>
    <n v="3.0000000000000001E-3"/>
    <n v="0.33600000000000002"/>
    <n v="0.89712000000000003"/>
    <n v="6.5856000000000012E-2"/>
    <n v="6.8208000000000005E-2"/>
    <n v="3.3600000000000001E-3"/>
    <n v="3.3600000000000001E-3"/>
    <n v="0.26342400000000005"/>
    <n v="0.61387200000000008"/>
    <n v="1.3440000000000001E-2"/>
  </r>
  <r>
    <x v="0"/>
    <x v="0"/>
    <x v="29"/>
    <s v="Poultry"/>
    <n v="112"/>
    <n v="6.7000000000000004E-2"/>
    <n v="7.5040000000000004"/>
    <n v="21.386400000000002"/>
    <n v="2.0185759999999999"/>
    <n v="1.4182560000000002"/>
    <n v="0"/>
    <n v="0"/>
    <n v="8.0743039999999997"/>
    <n v="12.764304000000001"/>
    <n v="0"/>
  </r>
  <r>
    <x v="0"/>
    <x v="0"/>
    <x v="29"/>
    <s v="Other birds"/>
    <m/>
    <n v="0"/>
    <n v="0"/>
    <n v="0"/>
    <n v="0"/>
    <n v="0"/>
    <n v="0"/>
    <n v="0"/>
    <n v="0"/>
    <n v="0"/>
    <n v="0"/>
  </r>
  <r>
    <x v="0"/>
    <x v="0"/>
    <x v="29"/>
    <s v="Turtle"/>
    <n v="142"/>
    <n v="3.3000000000000002E-2"/>
    <n v="4.6859999999999999"/>
    <n v="6.4666800000000002"/>
    <n v="1.2558480000000001"/>
    <n v="0.13589399999999999"/>
    <n v="4.2174000000000003E-2"/>
    <n v="4.2174000000000003E-2"/>
    <n v="5.0233920000000003"/>
    <n v="1.2230459999999999"/>
    <n v="0.16869600000000001"/>
  </r>
  <r>
    <x v="0"/>
    <x v="0"/>
    <x v="29"/>
    <s v="Eggs"/>
    <n v="104"/>
    <n v="0.14299999999999999"/>
    <n v="14.871999999999998"/>
    <n v="23.051599999999997"/>
    <n v="1.8738719999999998"/>
    <n v="1.5764319999999998"/>
    <n v="0.16359199999999999"/>
    <n v="0"/>
    <n v="7.495487999999999"/>
    <n v="14.187887999999999"/>
    <n v="0.65436799999999995"/>
  </r>
  <r>
    <x v="0"/>
    <x v="0"/>
    <x v="29"/>
    <s v="Milk"/>
    <n v="184"/>
    <n v="0.14299999999999999"/>
    <n v="26.311999999999998"/>
    <n v="18.155279999999998"/>
    <n v="0.94723199999999996"/>
    <n v="1.0787919999999998"/>
    <n v="1.18404"/>
    <n v="0"/>
    <n v="3.7889279999999999"/>
    <n v="9.709127999999998"/>
    <n v="4.7361599999999999"/>
  </r>
  <r>
    <x v="0"/>
    <x v="0"/>
    <x v="29"/>
    <s v="Cheese"/>
    <m/>
    <n v="0"/>
    <n v="0"/>
    <n v="0"/>
    <n v="0"/>
    <n v="0"/>
    <n v="0"/>
    <n v="0"/>
    <n v="0"/>
    <n v="0"/>
    <n v="0"/>
  </r>
  <r>
    <x v="1"/>
    <x v="0"/>
    <x v="29"/>
    <s v="Fish"/>
    <n v="112"/>
    <n v="1"/>
    <n v="112"/>
    <n v="117.6"/>
    <n v="20.72"/>
    <n v="3.2480000000000002"/>
    <n v="0"/>
    <n v="0"/>
    <n v="82.88"/>
    <n v="29.232000000000003"/>
    <n v="0"/>
  </r>
  <r>
    <x v="2"/>
    <x v="0"/>
    <x v="29"/>
    <s v="Rice"/>
    <n v="175"/>
    <n v="0.28599999999999998"/>
    <n v="50.05"/>
    <n v="65.064999999999998"/>
    <n v="1.2011999999999998"/>
    <n v="0.10009999999999999"/>
    <n v="14.314300000000001"/>
    <n v="0.15014999999999998"/>
    <n v="4.8047999999999993"/>
    <n v="0.90089999999999992"/>
    <n v="57.257200000000005"/>
  </r>
  <r>
    <x v="2"/>
    <x v="0"/>
    <x v="29"/>
    <s v="Beans"/>
    <n v="185"/>
    <n v="1"/>
    <n v="185"/>
    <n v="234.95"/>
    <n v="16.094999999999999"/>
    <n v="0.92500000000000004"/>
    <n v="42.18"/>
    <n v="11.84"/>
    <n v="64.38"/>
    <n v="8.3250000000000011"/>
    <n v="168.72"/>
  </r>
  <r>
    <x v="2"/>
    <x v="0"/>
    <x v="29"/>
    <s v="Cabbage"/>
    <m/>
    <n v="0"/>
    <n v="0"/>
    <n v="0"/>
    <n v="0"/>
    <n v="0"/>
    <n v="0"/>
    <n v="0"/>
    <n v="0"/>
    <n v="0"/>
    <n v="0"/>
  </r>
  <r>
    <x v="2"/>
    <x v="0"/>
    <x v="29"/>
    <s v="Fruit"/>
    <m/>
    <n v="0"/>
    <n v="0"/>
    <n v="0"/>
    <n v="0"/>
    <n v="0"/>
    <n v="0"/>
    <n v="0"/>
    <n v="0"/>
    <n v="0"/>
    <n v="0"/>
  </r>
  <r>
    <x v="2"/>
    <x v="0"/>
    <x v="29"/>
    <s v="USO's"/>
    <n v="122"/>
    <n v="3.3000000000000002E-2"/>
    <n v="4.0259999999999998"/>
    <n v="3.7441800000000001"/>
    <n v="8.0519999999999994E-2"/>
    <n v="4.0260000000000001E-3"/>
    <n v="0.86961600000000006"/>
    <n v="6.0389999999999999E-2"/>
    <n v="0.32207999999999998"/>
    <n v="3.6234000000000002E-2"/>
    <n v="3.4784640000000002"/>
  </r>
  <r>
    <x v="2"/>
    <x v="0"/>
    <x v="29"/>
    <s v="Spaghetti"/>
    <n v="250"/>
    <n v="3.3000000000000002E-2"/>
    <n v="8.25"/>
    <n v="11.6325"/>
    <n v="0.39600000000000002"/>
    <n v="5.7749999999999996E-2"/>
    <n v="2.3347500000000001"/>
    <n v="0.14025000000000001"/>
    <n v="1.5840000000000001"/>
    <n v="0.51974999999999993"/>
    <n v="9.3390000000000004"/>
  </r>
  <r>
    <x v="2"/>
    <x v="0"/>
    <x v="29"/>
    <s v="Chapati/Mdazi"/>
    <n v="150"/>
    <n v="0.42899999999999999"/>
    <n v="64.349999999999994"/>
    <n v="185.328"/>
    <n v="4.0540500000000002"/>
    <n v="5.8558499999999993"/>
    <n v="31.531499999999998"/>
    <n v="0"/>
    <n v="16.216200000000001"/>
    <n v="52.702649999999991"/>
    <n v="126.12599999999999"/>
  </r>
  <r>
    <x v="3"/>
    <x v="0"/>
    <x v="29"/>
    <s v="Githeri"/>
    <n v="134"/>
    <n v="1"/>
    <n v="134"/>
    <n v="218.42"/>
    <n v="8.4420000000000002"/>
    <n v="1.8759999999999999"/>
    <n v="41.674000000000007"/>
    <n v="1.34"/>
    <n v="33.768000000000001"/>
    <n v="16.884"/>
    <n v="166.69600000000003"/>
  </r>
  <r>
    <x v="3"/>
    <x v="0"/>
    <x v="29"/>
    <s v="Ugali"/>
    <n v="114"/>
    <n v="1"/>
    <n v="114"/>
    <n v="142.5"/>
    <n v="2.3940000000000001"/>
    <n v="1.4820000000000002"/>
    <n v="29.867999999999999"/>
    <n v="1.1399999999999999"/>
    <n v="9.5760000000000005"/>
    <n v="13.338000000000001"/>
    <n v="119.47199999999999"/>
  </r>
  <r>
    <x v="3"/>
    <x v="0"/>
    <x v="29"/>
    <s v="Sorghum"/>
    <n v="83"/>
    <n v="3.3000000000000002E-2"/>
    <n v="2.7390000000000003"/>
    <n v="9.0934800000000013"/>
    <n v="0.28211700000000006"/>
    <n v="8.2170000000000007E-2"/>
    <n v="2.0186430000000004"/>
    <n v="0.34785299999999997"/>
    <n v="1.1284680000000002"/>
    <n v="0.73953000000000002"/>
    <n v="8.0745720000000016"/>
  </r>
  <r>
    <x v="3"/>
    <x v="0"/>
    <x v="29"/>
    <s v="Sweets/Soda"/>
    <n v="340"/>
    <n v="0.14299999999999999"/>
    <n v="48.62"/>
    <n v="19.934199999999997"/>
    <n v="0"/>
    <n v="0"/>
    <n v="5.0564799999999996"/>
    <n v="0"/>
    <n v="0"/>
    <n v="0"/>
    <n v="20.225919999999999"/>
  </r>
  <r>
    <x v="0"/>
    <x v="0"/>
    <x v="30"/>
    <s v="Cattle"/>
    <m/>
    <n v="0"/>
    <n v="0"/>
    <n v="0"/>
    <n v="0"/>
    <n v="0"/>
    <n v="0"/>
    <n v="0"/>
    <n v="0"/>
    <n v="0"/>
    <n v="0"/>
  </r>
  <r>
    <x v="0"/>
    <x v="0"/>
    <x v="30"/>
    <s v="Goat"/>
    <n v="85"/>
    <n v="5.0000000000000001E-3"/>
    <n v="0.42499999999999999"/>
    <n v="1.0242499999999999"/>
    <n v="0.13982499999999998"/>
    <n v="4.6325000000000005E-2"/>
    <n v="2.1250000000000002E-3"/>
    <n v="0"/>
    <n v="0.55929999999999991"/>
    <n v="0.41692500000000005"/>
    <n v="8.5000000000000006E-3"/>
  </r>
  <r>
    <x v="0"/>
    <x v="0"/>
    <x v="30"/>
    <s v="Sheep"/>
    <n v="85"/>
    <n v="3.0000000000000001E-3"/>
    <n v="0.255"/>
    <n v="0.67575000000000007"/>
    <n v="4.3095000000000001E-2"/>
    <n v="5.457E-2"/>
    <n v="0"/>
    <n v="0"/>
    <n v="0.17238000000000001"/>
    <n v="0.49113000000000001"/>
    <n v="0"/>
  </r>
  <r>
    <x v="0"/>
    <x v="0"/>
    <x v="30"/>
    <s v="Camel"/>
    <m/>
    <n v="0"/>
    <n v="0"/>
    <n v="0"/>
    <n v="0"/>
    <n v="0"/>
    <n v="0"/>
    <n v="0"/>
    <n v="0"/>
    <n v="0"/>
    <n v="0"/>
  </r>
  <r>
    <x v="0"/>
    <x v="0"/>
    <x v="30"/>
    <s v="Poultry"/>
    <n v="112"/>
    <n v="3.3000000000000002E-2"/>
    <n v="3.6960000000000002"/>
    <n v="10.533600000000002"/>
    <n v="0.994224"/>
    <n v="0.69854399999999994"/>
    <n v="0"/>
    <n v="0"/>
    <n v="3.976896"/>
    <n v="6.2868959999999996"/>
    <n v="0"/>
  </r>
  <r>
    <x v="0"/>
    <x v="0"/>
    <x v="30"/>
    <s v="Other birds"/>
    <m/>
    <n v="0"/>
    <n v="0"/>
    <n v="0"/>
    <n v="0"/>
    <n v="0"/>
    <n v="0"/>
    <n v="0"/>
    <n v="0"/>
    <n v="0"/>
    <n v="0"/>
  </r>
  <r>
    <x v="0"/>
    <x v="0"/>
    <x v="30"/>
    <s v="Eggs"/>
    <n v="104"/>
    <n v="0.28599999999999998"/>
    <n v="29.743999999999996"/>
    <n v="46.103199999999994"/>
    <n v="3.7477439999999995"/>
    <n v="3.1528639999999997"/>
    <n v="0.32718399999999997"/>
    <n v="0"/>
    <n v="14.990975999999998"/>
    <n v="28.375775999999998"/>
    <n v="1.3087359999999999"/>
  </r>
  <r>
    <x v="0"/>
    <x v="0"/>
    <x v="30"/>
    <s v="Milk"/>
    <n v="184"/>
    <n v="1"/>
    <n v="184"/>
    <n v="126.96"/>
    <n v="6.6239999999999997"/>
    <n v="7.5439999999999996"/>
    <n v="8.2799999999999994"/>
    <n v="0"/>
    <n v="26.495999999999999"/>
    <n v="67.896000000000001"/>
    <n v="33.119999999999997"/>
  </r>
  <r>
    <x v="0"/>
    <x v="0"/>
    <x v="30"/>
    <s v="Cheese"/>
    <m/>
    <n v="0"/>
    <n v="0"/>
    <n v="0"/>
    <n v="0"/>
    <n v="0"/>
    <n v="0"/>
    <n v="0"/>
    <n v="0"/>
    <n v="0"/>
    <n v="0"/>
  </r>
  <r>
    <x v="0"/>
    <x v="0"/>
    <x v="30"/>
    <s v="Crocodile"/>
    <n v="142"/>
    <n v="3.0000000000000001E-3"/>
    <n v="0.42599999999999999"/>
    <n v="0.51546000000000003"/>
    <n v="8.2643999999999981E-2"/>
    <n v="2.0448000000000001E-2"/>
    <n v="0"/>
    <n v="0"/>
    <n v="0.33057599999999993"/>
    <n v="0.184032"/>
    <n v="0"/>
  </r>
  <r>
    <x v="0"/>
    <x v="0"/>
    <x v="30"/>
    <s v="Turtle"/>
    <n v="142"/>
    <n v="3.0000000000000001E-3"/>
    <n v="0.42599999999999999"/>
    <n v="0.58787999999999996"/>
    <n v="0.11416800000000001"/>
    <n v="1.2353999999999999E-2"/>
    <n v="3.8340000000000002E-3"/>
    <n v="3.8340000000000002E-3"/>
    <n v="0.45667200000000002"/>
    <n v="0.11118599999999999"/>
    <n v="1.5336000000000001E-2"/>
  </r>
  <r>
    <x v="0"/>
    <x v="0"/>
    <x v="30"/>
    <s v="other eggs"/>
    <n v="64"/>
    <n v="0.28599999999999998"/>
    <n v="18.303999999999998"/>
    <n v="28.371199999999998"/>
    <n v="2.3063039999999999"/>
    <n v="1.9402239999999997"/>
    <n v="0.201344"/>
    <n v="0"/>
    <n v="9.2252159999999996"/>
    <n v="17.462015999999998"/>
    <n v="0.80537599999999998"/>
  </r>
  <r>
    <x v="1"/>
    <x v="0"/>
    <x v="30"/>
    <s v="Fish"/>
    <n v="112"/>
    <n v="1"/>
    <n v="112"/>
    <n v="117.6"/>
    <n v="20.72"/>
    <n v="3.2480000000000002"/>
    <n v="0"/>
    <n v="0"/>
    <n v="82.88"/>
    <n v="29.232000000000003"/>
    <n v="0"/>
  </r>
  <r>
    <x v="2"/>
    <x v="0"/>
    <x v="30"/>
    <s v="Rice"/>
    <n v="175"/>
    <n v="0.28599999999999998"/>
    <n v="50.05"/>
    <n v="65.064999999999998"/>
    <n v="1.2011999999999998"/>
    <n v="0.10009999999999999"/>
    <n v="14.314300000000001"/>
    <n v="0.15014999999999998"/>
    <n v="4.8047999999999993"/>
    <n v="0.90089999999999992"/>
    <n v="57.257200000000005"/>
  </r>
  <r>
    <x v="2"/>
    <x v="0"/>
    <x v="30"/>
    <s v="Beans"/>
    <n v="185"/>
    <n v="0.57099999999999995"/>
    <n v="105.63499999999999"/>
    <n v="134.15644999999998"/>
    <n v="9.1902449999999991"/>
    <n v="0.52817499999999995"/>
    <n v="24.084780000000002"/>
    <n v="6.7606399999999995"/>
    <n v="36.760979999999996"/>
    <n v="4.7535749999999997"/>
    <n v="96.339120000000008"/>
  </r>
  <r>
    <x v="2"/>
    <x v="0"/>
    <x v="30"/>
    <s v="Cabbage"/>
    <m/>
    <n v="0"/>
    <n v="0"/>
    <n v="0"/>
    <n v="0"/>
    <n v="0"/>
    <n v="0"/>
    <n v="0"/>
    <n v="0"/>
    <n v="0"/>
    <n v="0"/>
  </r>
  <r>
    <x v="2"/>
    <x v="0"/>
    <x v="30"/>
    <s v="Fruit"/>
    <m/>
    <n v="0"/>
    <n v="0"/>
    <n v="0"/>
    <n v="0"/>
    <n v="0"/>
    <n v="0"/>
    <n v="0"/>
    <n v="0"/>
    <n v="0"/>
    <n v="0"/>
  </r>
  <r>
    <x v="2"/>
    <x v="0"/>
    <x v="30"/>
    <s v="USO's"/>
    <n v="122"/>
    <n v="8.0000000000000002E-3"/>
    <n v="0.97599999999999998"/>
    <n v="0.90768000000000004"/>
    <n v="1.9519999999999999E-2"/>
    <n v="9.7600000000000009E-4"/>
    <n v="0.210816"/>
    <n v="1.464E-2"/>
    <n v="7.8079999999999997E-2"/>
    <n v="8.7840000000000001E-3"/>
    <n v="0.84326400000000001"/>
  </r>
  <r>
    <x v="2"/>
    <x v="0"/>
    <x v="30"/>
    <s v="Chapati/Mdazi"/>
    <n v="150"/>
    <n v="0.71399999999999997"/>
    <n v="107.1"/>
    <n v="308.44799999999998"/>
    <n v="6.7472999999999992"/>
    <n v="9.7460999999999984"/>
    <n v="52.478999999999999"/>
    <n v="0"/>
    <n v="26.989199999999997"/>
    <n v="87.714899999999986"/>
    <n v="209.916"/>
  </r>
  <r>
    <x v="2"/>
    <x v="0"/>
    <x v="30"/>
    <s v="Spaghetti"/>
    <n v="250"/>
    <n v="0.14299999999999999"/>
    <n v="35.75"/>
    <n v="50.407499999999999"/>
    <n v="1.716"/>
    <n v="0.25024999999999997"/>
    <n v="10.11725"/>
    <n v="0.60775000000000001"/>
    <n v="6.8639999999999999"/>
    <n v="2.2522499999999996"/>
    <n v="40.469000000000001"/>
  </r>
  <r>
    <x v="3"/>
    <x v="0"/>
    <x v="30"/>
    <s v="Githeri"/>
    <n v="134"/>
    <n v="1"/>
    <n v="134"/>
    <n v="218.42"/>
    <n v="8.4420000000000002"/>
    <n v="1.8759999999999999"/>
    <n v="41.674000000000007"/>
    <n v="1.34"/>
    <n v="33.768000000000001"/>
    <n v="16.884"/>
    <n v="166.69600000000003"/>
  </r>
  <r>
    <x v="3"/>
    <x v="0"/>
    <x v="30"/>
    <s v="Ugali"/>
    <n v="114"/>
    <n v="0.57099999999999995"/>
    <n v="65.093999999999994"/>
    <n v="81.367499999999993"/>
    <n v="1.3669739999999999"/>
    <n v="0.84622199999999992"/>
    <n v="17.054627999999997"/>
    <n v="0.65093999999999996"/>
    <n v="5.4678959999999996"/>
    <n v="7.6159979999999994"/>
    <n v="68.21851199999999"/>
  </r>
  <r>
    <x v="3"/>
    <x v="0"/>
    <x v="30"/>
    <s v="Sorghum"/>
    <m/>
    <n v="0"/>
    <n v="0"/>
    <n v="0"/>
    <n v="0"/>
    <n v="0"/>
    <n v="0"/>
    <n v="0"/>
    <n v="0"/>
    <n v="0"/>
    <n v="0"/>
  </r>
  <r>
    <x v="3"/>
    <x v="0"/>
    <x v="30"/>
    <s v="Sweets/Soda"/>
    <n v="340"/>
    <n v="0.28599999999999998"/>
    <n v="97.24"/>
    <n v="39.868399999999994"/>
    <n v="0"/>
    <n v="0"/>
    <n v="10.112959999999999"/>
    <n v="0"/>
    <n v="0"/>
    <n v="0"/>
    <n v="40.451839999999997"/>
  </r>
  <r>
    <x v="0"/>
    <x v="1"/>
    <x v="31"/>
    <s v="Cattle"/>
    <m/>
    <n v="0"/>
    <n v="0"/>
    <n v="0"/>
    <n v="0"/>
    <n v="0"/>
    <n v="0"/>
    <n v="0"/>
    <n v="0"/>
    <n v="0"/>
    <n v="0"/>
  </r>
  <r>
    <x v="0"/>
    <x v="1"/>
    <x v="31"/>
    <s v="Goat"/>
    <n v="100"/>
    <n v="0.1"/>
    <n v="10"/>
    <n v="24.1"/>
    <n v="3.29"/>
    <n v="1.0900000000000001"/>
    <n v="0.05"/>
    <n v="0"/>
    <n v="13.16"/>
    <n v="9.81"/>
    <n v="0.2"/>
  </r>
  <r>
    <x v="0"/>
    <x v="1"/>
    <x v="31"/>
    <s v="Sheep"/>
    <n v="100"/>
    <n v="0.1"/>
    <n v="10"/>
    <n v="26.5"/>
    <n v="1.69"/>
    <n v="2.14"/>
    <n v="0"/>
    <n v="0"/>
    <n v="6.76"/>
    <n v="19.260000000000002"/>
    <n v="0"/>
  </r>
  <r>
    <x v="0"/>
    <x v="1"/>
    <x v="31"/>
    <s v="Camel"/>
    <n v="168"/>
    <n v="3.0000000000000001E-3"/>
    <n v="0.504"/>
    <n v="1.3456800000000002"/>
    <n v="9.8784000000000011E-2"/>
    <n v="0.10231200000000001"/>
    <n v="5.0400000000000002E-3"/>
    <n v="5.0400000000000002E-3"/>
    <n v="0.39513600000000004"/>
    <n v="0.92080800000000007"/>
    <n v="2.0160000000000001E-2"/>
  </r>
  <r>
    <x v="0"/>
    <x v="1"/>
    <x v="31"/>
    <s v="Poultry"/>
    <m/>
    <n v="0"/>
    <n v="0"/>
    <n v="0"/>
    <n v="0"/>
    <n v="0"/>
    <n v="0"/>
    <n v="0"/>
    <n v="0"/>
    <n v="0"/>
    <n v="0"/>
  </r>
  <r>
    <x v="0"/>
    <x v="1"/>
    <x v="31"/>
    <s v="Other birds"/>
    <m/>
    <n v="0"/>
    <n v="0"/>
    <n v="0"/>
    <n v="0"/>
    <n v="0"/>
    <n v="0"/>
    <n v="0"/>
    <n v="0"/>
    <n v="0"/>
    <n v="0"/>
  </r>
  <r>
    <x v="0"/>
    <x v="1"/>
    <x v="31"/>
    <s v="Eggs"/>
    <m/>
    <n v="0"/>
    <n v="0"/>
    <n v="0"/>
    <n v="0"/>
    <n v="0"/>
    <n v="0"/>
    <n v="0"/>
    <n v="0"/>
    <n v="0"/>
    <n v="0"/>
  </r>
  <r>
    <x v="0"/>
    <x v="1"/>
    <x v="31"/>
    <s v="Milk"/>
    <n v="184"/>
    <n v="0.14299999999999999"/>
    <n v="26.311999999999998"/>
    <n v="18.155279999999998"/>
    <n v="0.94723199999999996"/>
    <n v="1.0787919999999998"/>
    <n v="1.18404"/>
    <n v="0"/>
    <n v="3.7889279999999999"/>
    <n v="9.709127999999998"/>
    <n v="4.7361599999999999"/>
  </r>
  <r>
    <x v="0"/>
    <x v="1"/>
    <x v="31"/>
    <s v="Cheese"/>
    <n v="75"/>
    <n v="0.14299999999999999"/>
    <n v="10.725"/>
    <n v="43.22175"/>
    <n v="2.6705249999999996"/>
    <n v="3.5499749999999999"/>
    <n v="0.13942500000000002"/>
    <n v="0"/>
    <n v="10.682099999999998"/>
    <n v="31.949774999999999"/>
    <n v="0.55770000000000008"/>
  </r>
  <r>
    <x v="1"/>
    <x v="1"/>
    <x v="31"/>
    <s v="Fish"/>
    <n v="112"/>
    <n v="5.0000000000000001E-3"/>
    <n v="0.56000000000000005"/>
    <n v="0.58800000000000008"/>
    <n v="0.10360000000000001"/>
    <n v="1.6240000000000001E-2"/>
    <n v="0"/>
    <n v="0"/>
    <n v="0.41440000000000005"/>
    <n v="0.14616000000000001"/>
    <n v="0"/>
  </r>
  <r>
    <x v="2"/>
    <x v="1"/>
    <x v="31"/>
    <s v="Rice"/>
    <n v="175"/>
    <n v="6.7000000000000004E-2"/>
    <n v="11.725000000000001"/>
    <n v="15.242500000000001"/>
    <n v="0.28140000000000004"/>
    <n v="2.3450000000000002E-2"/>
    <n v="3.3533500000000003"/>
    <n v="3.5175000000000005E-2"/>
    <n v="1.1256000000000002"/>
    <n v="0.21105000000000002"/>
    <n v="13.413400000000001"/>
  </r>
  <r>
    <x v="2"/>
    <x v="1"/>
    <x v="31"/>
    <s v="Beans"/>
    <n v="185"/>
    <n v="0.14299999999999999"/>
    <n v="26.454999999999998"/>
    <n v="33.597850000000001"/>
    <n v="2.3015849999999998"/>
    <n v="0.132275"/>
    <n v="6.0317400000000001"/>
    <n v="1.6931200000000002"/>
    <n v="9.2063399999999991"/>
    <n v="1.1904749999999999"/>
    <n v="24.12696"/>
  </r>
  <r>
    <x v="2"/>
    <x v="1"/>
    <x v="31"/>
    <s v="Cabbage"/>
    <m/>
    <n v="0"/>
    <n v="0"/>
    <n v="0"/>
    <n v="0"/>
    <n v="0"/>
    <n v="0"/>
    <n v="0"/>
    <n v="0"/>
    <n v="0"/>
    <n v="0"/>
  </r>
  <r>
    <x v="2"/>
    <x v="1"/>
    <x v="31"/>
    <s v="Fruit"/>
    <m/>
    <n v="0"/>
    <n v="0"/>
    <n v="0"/>
    <n v="0"/>
    <n v="0"/>
    <n v="0"/>
    <n v="0"/>
    <n v="0"/>
    <n v="0"/>
    <n v="0"/>
  </r>
  <r>
    <x v="2"/>
    <x v="1"/>
    <x v="31"/>
    <s v="USO's"/>
    <n v="122"/>
    <n v="3.3000000000000002E-2"/>
    <n v="4.0259999999999998"/>
    <n v="3.7441800000000001"/>
    <n v="8.0519999999999994E-2"/>
    <n v="4.0260000000000001E-3"/>
    <n v="0.86961600000000006"/>
    <n v="6.0389999999999999E-2"/>
    <n v="0.32207999999999998"/>
    <n v="3.6234000000000002E-2"/>
    <n v="3.4784640000000002"/>
  </r>
  <r>
    <x v="3"/>
    <x v="1"/>
    <x v="31"/>
    <s v="Githeri"/>
    <n v="134"/>
    <n v="0.14299999999999999"/>
    <n v="19.161999999999999"/>
    <n v="31.234059999999999"/>
    <n v="1.207206"/>
    <n v="0.26826800000000001"/>
    <n v="5.9593820000000006"/>
    <n v="0.19161999999999998"/>
    <n v="4.828824"/>
    <n v="2.414412"/>
    <n v="23.837528000000002"/>
  </r>
  <r>
    <x v="3"/>
    <x v="1"/>
    <x v="31"/>
    <s v="Ugali"/>
    <n v="114"/>
    <n v="0.28599999999999998"/>
    <n v="32.603999999999999"/>
    <n v="40.755000000000003"/>
    <n v="0.68468400000000007"/>
    <n v="0.42385199999999995"/>
    <n v="8.542247999999999"/>
    <n v="0.32604"/>
    <n v="2.7387360000000003"/>
    <n v="3.8146679999999997"/>
    <n v="34.168991999999996"/>
  </r>
  <r>
    <x v="3"/>
    <x v="1"/>
    <x v="31"/>
    <s v="Sorghum"/>
    <n v="83"/>
    <n v="0.14299999999999999"/>
    <n v="11.869"/>
    <n v="39.405079999999998"/>
    <n v="1.222507"/>
    <n v="0.35607"/>
    <n v="8.7474530000000001"/>
    <n v="1.507363"/>
    <n v="4.890028"/>
    <n v="3.2046299999999999"/>
    <n v="34.989812000000001"/>
  </r>
  <r>
    <x v="0"/>
    <x v="1"/>
    <x v="32"/>
    <s v="Cattle"/>
    <m/>
    <n v="0"/>
    <n v="0"/>
    <n v="0"/>
    <n v="0"/>
    <n v="0"/>
    <n v="0"/>
    <n v="0"/>
    <n v="0"/>
    <n v="0"/>
    <n v="0"/>
  </r>
  <r>
    <x v="0"/>
    <x v="1"/>
    <x v="32"/>
    <s v="Goat"/>
    <n v="112"/>
    <n v="0.14299999999999999"/>
    <n v="16.015999999999998"/>
    <n v="38.598559999999999"/>
    <n v="5.2692639999999997"/>
    <n v="1.745744"/>
    <n v="8.0079999999999985E-2"/>
    <n v="0"/>
    <n v="21.077055999999999"/>
    <n v="15.711696"/>
    <n v="0.32031999999999994"/>
  </r>
  <r>
    <x v="0"/>
    <x v="1"/>
    <x v="32"/>
    <s v="Sheep"/>
    <n v="112"/>
    <n v="0.14299999999999999"/>
    <n v="16.015999999999998"/>
    <n v="42.442399999999999"/>
    <n v="2.7067039999999998"/>
    <n v="3.4274239999999994"/>
    <n v="0"/>
    <n v="0"/>
    <n v="10.826815999999999"/>
    <n v="30.846815999999993"/>
    <n v="0"/>
  </r>
  <r>
    <x v="0"/>
    <x v="1"/>
    <x v="32"/>
    <s v="Camel"/>
    <n v="112"/>
    <n v="3.3000000000000002E-2"/>
    <n v="3.6960000000000002"/>
    <n v="9.8683200000000006"/>
    <n v="0.72441600000000006"/>
    <n v="0.75028800000000007"/>
    <n v="3.696E-2"/>
    <n v="3.696E-2"/>
    <n v="2.8976640000000002"/>
    <n v="6.7525920000000008"/>
    <n v="0.14784"/>
  </r>
  <r>
    <x v="0"/>
    <x v="1"/>
    <x v="32"/>
    <s v="Poultry"/>
    <n v="112"/>
    <n v="3.3000000000000002E-2"/>
    <n v="3.6960000000000002"/>
    <n v="10.533600000000002"/>
    <n v="0.994224"/>
    <n v="0.69854399999999994"/>
    <n v="0"/>
    <n v="0"/>
    <n v="3.976896"/>
    <n v="6.2868959999999996"/>
    <n v="0"/>
  </r>
  <r>
    <x v="0"/>
    <x v="1"/>
    <x v="32"/>
    <s v="Other birds"/>
    <m/>
    <n v="0"/>
    <n v="0"/>
    <n v="0"/>
    <n v="0"/>
    <n v="0"/>
    <n v="0"/>
    <n v="0"/>
    <n v="0"/>
    <n v="0"/>
    <n v="0"/>
  </r>
  <r>
    <x v="0"/>
    <x v="1"/>
    <x v="32"/>
    <s v="Eggs"/>
    <n v="64"/>
    <n v="0.14299999999999999"/>
    <n v="9.1519999999999992"/>
    <n v="14.185599999999999"/>
    <n v="1.153152"/>
    <n v="0.97011199999999986"/>
    <n v="0.100672"/>
    <n v="0"/>
    <n v="4.6126079999999998"/>
    <n v="8.7310079999999992"/>
    <n v="0.40268799999999999"/>
  </r>
  <r>
    <x v="0"/>
    <x v="1"/>
    <x v="32"/>
    <s v="Milk"/>
    <m/>
    <n v="0"/>
    <n v="0"/>
    <n v="0"/>
    <n v="0"/>
    <n v="0"/>
    <n v="0"/>
    <n v="0"/>
    <n v="0"/>
    <n v="0"/>
    <n v="0"/>
  </r>
  <r>
    <x v="0"/>
    <x v="1"/>
    <x v="32"/>
    <s v="Cheese"/>
    <n v="150"/>
    <n v="3.3000000000000002E-2"/>
    <n v="4.95"/>
    <n v="19.948500000000003"/>
    <n v="1.23255"/>
    <n v="1.63845"/>
    <n v="6.4350000000000004E-2"/>
    <n v="0"/>
    <n v="4.9302000000000001"/>
    <n v="14.74605"/>
    <n v="0.25740000000000002"/>
  </r>
  <r>
    <x v="1"/>
    <x v="1"/>
    <x v="32"/>
    <s v="Fish"/>
    <n v="112"/>
    <n v="3.3000000000000002E-2"/>
    <n v="3.6960000000000002"/>
    <n v="3.8808000000000002"/>
    <n v="0.68376000000000003"/>
    <n v="0.107184"/>
    <n v="0"/>
    <n v="0"/>
    <n v="2.7350400000000001"/>
    <n v="0.96465599999999996"/>
    <n v="0"/>
  </r>
  <r>
    <x v="2"/>
    <x v="1"/>
    <x v="32"/>
    <s v="Rice"/>
    <n v="175"/>
    <n v="0.14299999999999999"/>
    <n v="25.024999999999999"/>
    <n v="32.532499999999999"/>
    <n v="0.60059999999999991"/>
    <n v="5.0049999999999997E-2"/>
    <n v="7.1571500000000006"/>
    <n v="7.5074999999999989E-2"/>
    <n v="2.4023999999999996"/>
    <n v="0.45044999999999996"/>
    <n v="28.628600000000002"/>
  </r>
  <r>
    <x v="2"/>
    <x v="1"/>
    <x v="32"/>
    <s v="Beans"/>
    <n v="185"/>
    <n v="0.14299999999999999"/>
    <n v="26.454999999999998"/>
    <n v="33.597850000000001"/>
    <n v="2.3015849999999998"/>
    <n v="0.132275"/>
    <n v="6.0317400000000001"/>
    <n v="1.6931200000000002"/>
    <n v="9.2063399999999991"/>
    <n v="1.1904749999999999"/>
    <n v="24.12696"/>
  </r>
  <r>
    <x v="2"/>
    <x v="1"/>
    <x v="32"/>
    <s v="Cabbage"/>
    <n v="60"/>
    <n v="6.7000000000000004E-2"/>
    <n v="4.0200000000000005"/>
    <n v="0.88440000000000007"/>
    <n v="4.0200000000000007E-2"/>
    <n v="1.6080000000000004E-2"/>
    <n v="0.18090000000000003"/>
    <n v="0.11256000000000001"/>
    <n v="0.16080000000000003"/>
    <n v="0.14472000000000004"/>
    <n v="0.72360000000000013"/>
  </r>
  <r>
    <x v="2"/>
    <x v="1"/>
    <x v="32"/>
    <s v="Fruit"/>
    <n v="119"/>
    <n v="8.0000000000000002E-3"/>
    <n v="0.95200000000000007"/>
    <n v="0.87584000000000006"/>
    <n v="9.5200000000000007E-3"/>
    <n v="4.7600000000000003E-3"/>
    <n v="0.22276800000000002"/>
    <n v="2.2848E-2"/>
    <n v="3.8080000000000003E-2"/>
    <n v="4.2840000000000003E-2"/>
    <n v="0.89107200000000009"/>
  </r>
  <r>
    <x v="2"/>
    <x v="1"/>
    <x v="32"/>
    <s v="USO's"/>
    <n v="122"/>
    <n v="8.0000000000000002E-3"/>
    <n v="0.97599999999999998"/>
    <n v="0.90768000000000004"/>
    <n v="1.9519999999999999E-2"/>
    <n v="9.7600000000000009E-4"/>
    <n v="0.210816"/>
    <n v="1.464E-2"/>
    <n v="7.8079999999999997E-2"/>
    <n v="8.7840000000000001E-3"/>
    <n v="0.84326400000000001"/>
  </r>
  <r>
    <x v="3"/>
    <x v="1"/>
    <x v="32"/>
    <s v="Githeri"/>
    <n v="134"/>
    <n v="6.7000000000000004E-2"/>
    <n v="8.9779999999999998"/>
    <n v="14.63414"/>
    <n v="0.56561399999999995"/>
    <n v="0.125692"/>
    <n v="2.7921580000000001"/>
    <n v="8.9779999999999999E-2"/>
    <n v="2.2624559999999998"/>
    <n v="1.1312279999999999"/>
    <n v="11.168632000000001"/>
  </r>
  <r>
    <x v="3"/>
    <x v="1"/>
    <x v="32"/>
    <s v="Ugali"/>
    <n v="114"/>
    <n v="0.14299999999999999"/>
    <n v="16.302"/>
    <n v="20.377500000000001"/>
    <n v="0.34234200000000004"/>
    <n v="0.21192599999999998"/>
    <n v="4.2711239999999995"/>
    <n v="0.16302"/>
    <n v="1.3693680000000001"/>
    <n v="1.9073339999999999"/>
    <n v="17.084495999999998"/>
  </r>
  <r>
    <x v="3"/>
    <x v="1"/>
    <x v="32"/>
    <s v="Sorghum"/>
    <n v="83"/>
    <n v="6.7000000000000004E-2"/>
    <n v="5.5609999999999999"/>
    <n v="18.462519999999998"/>
    <n v="0.57278300000000004"/>
    <n v="0.16683000000000001"/>
    <n v="4.0984569999999998"/>
    <n v="0.70624699999999985"/>
    <n v="2.2911320000000002"/>
    <n v="1.5014700000000001"/>
    <n v="16.393827999999999"/>
  </r>
  <r>
    <x v="3"/>
    <x v="1"/>
    <x v="32"/>
    <s v="Sweets/Soda"/>
    <n v="340"/>
    <n v="3.3000000000000002E-2"/>
    <n v="11.22"/>
    <n v="4.6002000000000001"/>
    <n v="0"/>
    <n v="0"/>
    <n v="1.1668800000000001"/>
    <n v="0"/>
    <n v="0"/>
    <n v="0"/>
    <n v="4.6675200000000006"/>
  </r>
  <r>
    <x v="0"/>
    <x v="1"/>
    <x v="33"/>
    <s v="Cattle"/>
    <n v="112"/>
    <n v="0.14299999999999999"/>
    <n v="16.015999999999998"/>
    <n v="43.08303999999999"/>
    <n v="3.9879839999999995"/>
    <n v="2.8828799999999997"/>
    <n v="0"/>
    <n v="0"/>
    <n v="15.951935999999998"/>
    <n v="25.945919999999997"/>
    <n v="0"/>
  </r>
  <r>
    <x v="0"/>
    <x v="1"/>
    <x v="33"/>
    <s v="Goat"/>
    <n v="85"/>
    <n v="0.57099999999999995"/>
    <n v="48.534999999999997"/>
    <n v="116.96934999999999"/>
    <n v="15.968014999999998"/>
    <n v="5.2903149999999997"/>
    <n v="0.24267499999999997"/>
    <n v="0"/>
    <n v="63.872059999999991"/>
    <n v="47.612834999999997"/>
    <n v="0.9706999999999999"/>
  </r>
  <r>
    <x v="0"/>
    <x v="1"/>
    <x v="33"/>
    <s v="Sheep"/>
    <n v="85"/>
    <n v="0.14299999999999999"/>
    <n v="12.154999999999999"/>
    <n v="32.210749999999997"/>
    <n v="2.0541949999999995"/>
    <n v="2.6011699999999998"/>
    <n v="0"/>
    <n v="0"/>
    <n v="8.2167799999999982"/>
    <n v="23.410529999999998"/>
    <n v="0"/>
  </r>
  <r>
    <x v="0"/>
    <x v="1"/>
    <x v="33"/>
    <s v="Camel"/>
    <n v="112"/>
    <n v="6.7000000000000004E-2"/>
    <n v="7.5040000000000004"/>
    <n v="20.035680000000003"/>
    <n v="1.4707840000000001"/>
    <n v="1.5233120000000002"/>
    <n v="7.5040000000000009E-2"/>
    <n v="7.5040000000000009E-2"/>
    <n v="5.8831360000000004"/>
    <n v="13.709808000000002"/>
    <n v="0.30016000000000004"/>
  </r>
  <r>
    <x v="0"/>
    <x v="1"/>
    <x v="33"/>
    <s v="Poultry"/>
    <m/>
    <n v="0"/>
    <n v="0"/>
    <n v="0"/>
    <n v="0"/>
    <n v="0"/>
    <n v="0"/>
    <n v="0"/>
    <n v="0"/>
    <n v="0"/>
    <n v="0"/>
  </r>
  <r>
    <x v="0"/>
    <x v="1"/>
    <x v="33"/>
    <s v="Other birds"/>
    <n v="112"/>
    <n v="6.7000000000000004E-2"/>
    <n v="7.5040000000000004"/>
    <n v="21.386400000000002"/>
    <n v="2.0185759999999999"/>
    <n v="1.4182560000000002"/>
    <n v="0"/>
    <n v="0"/>
    <n v="8.0743039999999997"/>
    <n v="12.764304000000001"/>
    <n v="0"/>
  </r>
  <r>
    <x v="0"/>
    <x v="1"/>
    <x v="33"/>
    <s v="other eggs"/>
    <n v="64"/>
    <n v="3.3000000000000002E-2"/>
    <n v="2.1120000000000001"/>
    <n v="3.2736000000000001"/>
    <n v="0.26611200000000002"/>
    <n v="0.22387199999999999"/>
    <n v="2.3232000000000003E-2"/>
    <n v="0"/>
    <n v="1.0644480000000001"/>
    <n v="2.0148479999999998"/>
    <n v="9.2928000000000011E-2"/>
  </r>
  <r>
    <x v="0"/>
    <x v="1"/>
    <x v="33"/>
    <s v="Eggs"/>
    <m/>
    <n v="0"/>
    <n v="0"/>
    <n v="0"/>
    <n v="0"/>
    <n v="0"/>
    <n v="0"/>
    <n v="0"/>
    <n v="0"/>
    <n v="0"/>
    <n v="0"/>
  </r>
  <r>
    <x v="0"/>
    <x v="1"/>
    <x v="33"/>
    <s v="Milk"/>
    <n v="184"/>
    <n v="1"/>
    <n v="184"/>
    <n v="126.96"/>
    <n v="6.6239999999999997"/>
    <n v="7.5439999999999996"/>
    <n v="8.2799999999999994"/>
    <n v="0"/>
    <n v="26.495999999999999"/>
    <n v="67.896000000000001"/>
    <n v="33.119999999999997"/>
  </r>
  <r>
    <x v="0"/>
    <x v="1"/>
    <x v="33"/>
    <s v="Cheese"/>
    <n v="113"/>
    <n v="1"/>
    <n v="113"/>
    <n v="455.39"/>
    <n v="28.136999999999997"/>
    <n v="37.402999999999999"/>
    <n v="1.4690000000000001"/>
    <n v="0"/>
    <n v="112.54799999999999"/>
    <n v="336.62700000000001"/>
    <n v="5.8760000000000003"/>
  </r>
  <r>
    <x v="1"/>
    <x v="1"/>
    <x v="33"/>
    <s v="Fish"/>
    <n v="112"/>
    <n v="3.3000000000000002E-2"/>
    <n v="3.6960000000000002"/>
    <n v="3.8808000000000002"/>
    <n v="3.8808000000000002"/>
    <n v="0.68376000000000003"/>
    <n v="0.68376000000000003"/>
    <n v="0.68376000000000003"/>
    <n v="0.107184"/>
    <n v="0"/>
    <n v="0"/>
  </r>
  <r>
    <x v="2"/>
    <x v="1"/>
    <x v="33"/>
    <s v="Rice"/>
    <n v="175"/>
    <n v="0.28599999999999998"/>
    <n v="50.05"/>
    <n v="65.064999999999998"/>
    <n v="1.2011999999999998"/>
    <n v="0.10009999999999999"/>
    <n v="14.314300000000001"/>
    <n v="0.15014999999999998"/>
    <n v="4.8047999999999993"/>
    <n v="0.90089999999999992"/>
    <n v="57.257200000000005"/>
  </r>
  <r>
    <x v="2"/>
    <x v="1"/>
    <x v="33"/>
    <s v="Beans"/>
    <n v="185"/>
    <n v="1"/>
    <n v="185"/>
    <n v="234.95"/>
    <n v="16.094999999999999"/>
    <n v="0.92500000000000004"/>
    <n v="42.18"/>
    <n v="11.84"/>
    <n v="64.38"/>
    <n v="8.3250000000000011"/>
    <n v="168.72"/>
  </r>
  <r>
    <x v="2"/>
    <x v="1"/>
    <x v="33"/>
    <s v="Cabbage"/>
    <n v="60"/>
    <n v="1"/>
    <n v="60"/>
    <n v="13.2"/>
    <n v="0.6"/>
    <n v="0.24"/>
    <n v="2.7"/>
    <n v="1.68"/>
    <n v="2.4"/>
    <n v="2.16"/>
    <n v="10.8"/>
  </r>
  <r>
    <x v="2"/>
    <x v="1"/>
    <x v="33"/>
    <s v="Fruit"/>
    <n v="119"/>
    <n v="0.28599999999999998"/>
    <n v="34.033999999999999"/>
    <n v="31.311279999999996"/>
    <n v="0.34033999999999998"/>
    <n v="0.17016999999999999"/>
    <n v="7.9639559999999996"/>
    <n v="0.81681599999999988"/>
    <n v="1.3613599999999999"/>
    <n v="1.5315299999999998"/>
    <n v="31.855823999999998"/>
  </r>
  <r>
    <x v="2"/>
    <x v="1"/>
    <x v="33"/>
    <s v="USO's"/>
    <n v="122"/>
    <n v="0.28599999999999998"/>
    <n v="34.891999999999996"/>
    <n v="32.449559999999998"/>
    <n v="0.6978399999999999"/>
    <n v="3.4891999999999999E-2"/>
    <n v="7.5366719999999994"/>
    <n v="0.52337999999999996"/>
    <n v="2.7913599999999996"/>
    <n v="0.31402799999999997"/>
    <n v="30.146687999999997"/>
  </r>
  <r>
    <x v="3"/>
    <x v="1"/>
    <x v="33"/>
    <s v="Githeri"/>
    <n v="134"/>
    <n v="1"/>
    <n v="134"/>
    <n v="218.42"/>
    <n v="8.4420000000000002"/>
    <n v="1.8759999999999999"/>
    <n v="41.674000000000007"/>
    <n v="1.34"/>
    <n v="33.768000000000001"/>
    <n v="16.884"/>
    <n v="166.69600000000003"/>
  </r>
  <r>
    <x v="3"/>
    <x v="1"/>
    <x v="33"/>
    <s v="Ugali"/>
    <n v="114"/>
    <n v="0.28599999999999998"/>
    <n v="32.603999999999999"/>
    <n v="40.755000000000003"/>
    <n v="0.68468400000000007"/>
    <n v="0.42385199999999995"/>
    <n v="8.542247999999999"/>
    <n v="0.32604"/>
    <n v="2.7387360000000003"/>
    <n v="3.8146679999999997"/>
    <n v="34.168991999999996"/>
  </r>
  <r>
    <x v="3"/>
    <x v="1"/>
    <x v="33"/>
    <s v="Sorghum"/>
    <n v="83"/>
    <n v="0.14299999999999999"/>
    <n v="11.869"/>
    <n v="39.405079999999998"/>
    <n v="1.222507"/>
    <n v="0.35607"/>
    <n v="8.7474530000000001"/>
    <n v="1.507363"/>
    <n v="4.890028"/>
    <n v="3.2046299999999999"/>
    <n v="34.989812000000001"/>
  </r>
  <r>
    <x v="3"/>
    <x v="1"/>
    <x v="33"/>
    <s v="Sweets/Soda"/>
    <n v="340"/>
    <n v="0.14299999999999999"/>
    <n v="48.62"/>
    <n v="19.934199999999997"/>
    <n v="0"/>
    <n v="0"/>
    <n v="5.0564799999999996"/>
    <n v="0"/>
    <n v="0"/>
    <n v="0"/>
    <n v="20.225919999999999"/>
  </r>
  <r>
    <x v="4"/>
    <x v="1"/>
    <x v="33"/>
    <s v="Honey"/>
    <n v="20"/>
    <n v="3.3000000000000002E-2"/>
    <n v="0.66"/>
    <n v="2.0064000000000002"/>
    <n v="1.98E-3"/>
    <n v="0"/>
    <n v="0.5438400000000001"/>
    <n v="0"/>
    <n v="7.92E-3"/>
    <n v="0"/>
    <n v="2.1753600000000004"/>
  </r>
  <r>
    <x v="0"/>
    <x v="1"/>
    <x v="34"/>
    <s v="Cattle"/>
    <m/>
    <n v="0"/>
    <n v="0"/>
    <n v="0"/>
    <n v="0"/>
    <n v="0"/>
    <n v="0"/>
    <n v="0"/>
    <n v="0"/>
    <n v="0"/>
    <n v="0"/>
  </r>
  <r>
    <x v="0"/>
    <x v="1"/>
    <x v="34"/>
    <s v="Goat"/>
    <n v="85"/>
    <n v="0.28599999999999998"/>
    <n v="24.31"/>
    <n v="58.5871"/>
    <n v="7.9979899999999997"/>
    <n v="2.6497899999999999"/>
    <n v="0.12154999999999999"/>
    <n v="0"/>
    <n v="31.991959999999999"/>
    <n v="23.848109999999998"/>
    <n v="0.48619999999999997"/>
  </r>
  <r>
    <x v="0"/>
    <x v="1"/>
    <x v="34"/>
    <s v="Sheep"/>
    <n v="85"/>
    <n v="0.28599999999999998"/>
    <n v="24.31"/>
    <n v="64.421499999999995"/>
    <n v="4.1083899999999991"/>
    <n v="5.2023399999999995"/>
    <n v="0"/>
    <n v="0"/>
    <n v="16.433559999999996"/>
    <n v="46.821059999999996"/>
    <n v="0"/>
  </r>
  <r>
    <x v="0"/>
    <x v="1"/>
    <x v="34"/>
    <s v="Camel"/>
    <n v="112"/>
    <n v="3.0000000000000001E-3"/>
    <n v="0.33600000000000002"/>
    <n v="0.89712000000000003"/>
    <n v="6.5856000000000012E-2"/>
    <n v="6.8208000000000005E-2"/>
    <n v="3.3600000000000001E-3"/>
    <n v="3.3600000000000001E-3"/>
    <n v="0.26342400000000005"/>
    <n v="0.61387200000000008"/>
    <n v="1.3440000000000001E-2"/>
  </r>
  <r>
    <x v="0"/>
    <x v="1"/>
    <x v="34"/>
    <s v="Poultry"/>
    <n v="112"/>
    <n v="3.3000000000000002E-2"/>
    <n v="3.6960000000000002"/>
    <n v="10.533600000000002"/>
    <n v="0.994224"/>
    <n v="0.69854399999999994"/>
    <n v="0"/>
    <n v="0"/>
    <n v="3.976896"/>
    <n v="6.2868959999999996"/>
    <n v="0"/>
  </r>
  <r>
    <x v="0"/>
    <x v="1"/>
    <x v="34"/>
    <s v="Other birds"/>
    <m/>
    <n v="0"/>
    <n v="0"/>
    <n v="0"/>
    <n v="0"/>
    <n v="0"/>
    <n v="0"/>
    <n v="0"/>
    <n v="0"/>
    <n v="0"/>
    <n v="0"/>
  </r>
  <r>
    <x v="0"/>
    <x v="1"/>
    <x v="34"/>
    <s v="Eggs"/>
    <n v="64"/>
    <n v="3.3000000000000002E-2"/>
    <n v="2.1120000000000001"/>
    <n v="3.2736000000000001"/>
    <n v="0.26611200000000002"/>
    <n v="0.22387199999999999"/>
    <n v="2.3232000000000003E-2"/>
    <n v="0"/>
    <n v="1.0644480000000001"/>
    <n v="2.0148479999999998"/>
    <n v="9.2928000000000011E-2"/>
  </r>
  <r>
    <x v="0"/>
    <x v="1"/>
    <x v="34"/>
    <s v="Milk"/>
    <m/>
    <n v="0"/>
    <n v="0"/>
    <n v="0"/>
    <n v="0"/>
    <n v="0"/>
    <n v="0"/>
    <n v="0"/>
    <n v="0"/>
    <n v="0"/>
    <n v="0"/>
  </r>
  <r>
    <x v="0"/>
    <x v="1"/>
    <x v="34"/>
    <s v="Cheese"/>
    <m/>
    <n v="0"/>
    <n v="0"/>
    <n v="0"/>
    <n v="0"/>
    <n v="0"/>
    <n v="0"/>
    <n v="0"/>
    <n v="0"/>
    <n v="0"/>
    <n v="0"/>
  </r>
  <r>
    <x v="1"/>
    <x v="1"/>
    <x v="34"/>
    <s v="Fish"/>
    <n v="112"/>
    <n v="0.28599999999999998"/>
    <n v="32.031999999999996"/>
    <n v="33.633599999999994"/>
    <n v="5.9259199999999996"/>
    <n v="0.92892799999999998"/>
    <n v="0"/>
    <n v="0"/>
    <n v="23.703679999999999"/>
    <n v="8.3603519999999989"/>
    <n v="0"/>
  </r>
  <r>
    <x v="2"/>
    <x v="1"/>
    <x v="34"/>
    <s v="Rice"/>
    <n v="175"/>
    <n v="0.1"/>
    <n v="17.5"/>
    <n v="22.75"/>
    <n v="0.42"/>
    <n v="3.5000000000000003E-2"/>
    <n v="5.0049999999999999"/>
    <n v="5.2499999999999998E-2"/>
    <n v="1.68"/>
    <n v="0.31500000000000006"/>
    <n v="20.02"/>
  </r>
  <r>
    <x v="2"/>
    <x v="1"/>
    <x v="34"/>
    <s v="Beans"/>
    <n v="185"/>
    <n v="0.14299999999999999"/>
    <n v="26.454999999999998"/>
    <n v="33.597850000000001"/>
    <n v="2.3015849999999998"/>
    <n v="0.132275"/>
    <n v="6.0317400000000001"/>
    <n v="1.6931200000000002"/>
    <n v="9.2063399999999991"/>
    <n v="1.1904749999999999"/>
    <n v="24.12696"/>
  </r>
  <r>
    <x v="2"/>
    <x v="1"/>
    <x v="34"/>
    <s v="Cabbage"/>
    <n v="60"/>
    <n v="0.28599999999999998"/>
    <n v="17.16"/>
    <n v="3.7751999999999999"/>
    <n v="0.1716"/>
    <n v="6.8640000000000007E-2"/>
    <n v="0.7722"/>
    <n v="0.48047999999999996"/>
    <n v="0.68640000000000001"/>
    <n v="0.61776000000000009"/>
    <n v="3.0888"/>
  </r>
  <r>
    <x v="2"/>
    <x v="1"/>
    <x v="34"/>
    <s v="Fruit"/>
    <n v="119"/>
    <n v="3.3000000000000002E-2"/>
    <n v="3.927"/>
    <n v="3.6128399999999998"/>
    <n v="3.9269999999999999E-2"/>
    <n v="1.9635E-2"/>
    <n v="0.9189179999999999"/>
    <n v="9.4247999999999998E-2"/>
    <n v="0.15708"/>
    <n v="0.17671500000000001"/>
    <n v="3.6756719999999996"/>
  </r>
  <r>
    <x v="2"/>
    <x v="1"/>
    <x v="34"/>
    <s v="USO's"/>
    <n v="122"/>
    <n v="3.3000000000000002E-2"/>
    <n v="4.0259999999999998"/>
    <n v="3.7441800000000001"/>
    <n v="8.0519999999999994E-2"/>
    <n v="4.0260000000000001E-3"/>
    <n v="0.86961600000000006"/>
    <n v="6.0389999999999999E-2"/>
    <n v="0.32207999999999998"/>
    <n v="3.6234000000000002E-2"/>
    <n v="3.4784640000000002"/>
  </r>
  <r>
    <x v="3"/>
    <x v="1"/>
    <x v="34"/>
    <s v="Githeri"/>
    <n v="134"/>
    <n v="0.14299999999999999"/>
    <n v="19.161999999999999"/>
    <n v="31.234059999999999"/>
    <n v="1.207206"/>
    <n v="0.26826800000000001"/>
    <n v="5.9593820000000006"/>
    <n v="0.19161999999999998"/>
    <n v="4.828824"/>
    <n v="2.414412"/>
    <n v="23.837528000000002"/>
  </r>
  <r>
    <x v="3"/>
    <x v="1"/>
    <x v="34"/>
    <s v="Ugali"/>
    <n v="114"/>
    <n v="0.14299999999999999"/>
    <n v="16.302"/>
    <n v="20.377500000000001"/>
    <n v="0.34234200000000004"/>
    <n v="0.21192599999999998"/>
    <n v="4.2711239999999995"/>
    <n v="0.16302"/>
    <n v="1.3693680000000001"/>
    <n v="1.9073339999999999"/>
    <n v="17.084495999999998"/>
  </r>
  <r>
    <x v="3"/>
    <x v="1"/>
    <x v="34"/>
    <s v="Sorghum"/>
    <n v="83"/>
    <n v="0.57099999999999995"/>
    <n v="47.392999999999994"/>
    <n v="157.34475999999998"/>
    <n v="4.8814789999999997"/>
    <n v="1.4217899999999997"/>
    <n v="34.928640999999999"/>
    <n v="6.0189109999999992"/>
    <n v="19.525915999999999"/>
    <n v="12.796109999999997"/>
    <n v="139.714564"/>
  </r>
  <r>
    <x v="0"/>
    <x v="1"/>
    <x v="35"/>
    <s v="Cattle"/>
    <m/>
    <n v="0"/>
    <n v="0"/>
    <n v="0"/>
    <n v="0"/>
    <n v="0"/>
    <n v="0"/>
    <n v="0"/>
    <n v="0"/>
    <n v="0"/>
    <n v="0"/>
  </r>
  <r>
    <x v="0"/>
    <x v="1"/>
    <x v="35"/>
    <s v="Goat"/>
    <n v="85"/>
    <n v="0.14299999999999999"/>
    <n v="12.154999999999999"/>
    <n v="29.29355"/>
    <n v="3.9989949999999999"/>
    <n v="1.3248949999999999"/>
    <n v="6.0774999999999996E-2"/>
    <n v="0"/>
    <n v="15.995979999999999"/>
    <n v="11.924054999999999"/>
    <n v="0.24309999999999998"/>
  </r>
  <r>
    <x v="0"/>
    <x v="1"/>
    <x v="35"/>
    <s v="Sheep"/>
    <n v="85"/>
    <n v="0.14299999999999999"/>
    <n v="12.154999999999999"/>
    <n v="32.210749999999997"/>
    <n v="2.0541949999999995"/>
    <n v="2.6011699999999998"/>
    <n v="0"/>
    <n v="0"/>
    <n v="8.2167799999999982"/>
    <n v="23.410529999999998"/>
    <n v="0"/>
  </r>
  <r>
    <x v="0"/>
    <x v="1"/>
    <x v="35"/>
    <s v="Camel"/>
    <n v="112"/>
    <n v="3.3000000000000002E-2"/>
    <n v="3.6960000000000002"/>
    <n v="9.8683200000000006"/>
    <n v="0.72441600000000006"/>
    <n v="0.75028800000000007"/>
    <n v="3.696E-2"/>
    <n v="3.696E-2"/>
    <n v="2.8976640000000002"/>
    <n v="6.7525920000000008"/>
    <n v="0.14784"/>
  </r>
  <r>
    <x v="0"/>
    <x v="1"/>
    <x v="35"/>
    <s v="Poultry"/>
    <m/>
    <n v="0"/>
    <n v="0"/>
    <n v="0"/>
    <n v="0"/>
    <n v="0"/>
    <n v="0"/>
    <n v="0"/>
    <n v="0"/>
    <n v="0"/>
    <n v="0"/>
  </r>
  <r>
    <x v="0"/>
    <x v="1"/>
    <x v="35"/>
    <s v="Other birds"/>
    <m/>
    <n v="0"/>
    <n v="0"/>
    <n v="0"/>
    <n v="0"/>
    <n v="0"/>
    <n v="0"/>
    <n v="0"/>
    <n v="0"/>
    <n v="0"/>
    <n v="0"/>
  </r>
  <r>
    <x v="0"/>
    <x v="1"/>
    <x v="35"/>
    <s v="Eggs"/>
    <m/>
    <n v="0"/>
    <n v="0"/>
    <n v="0"/>
    <n v="0"/>
    <n v="0"/>
    <n v="0"/>
    <n v="0"/>
    <n v="0"/>
    <n v="0"/>
    <n v="0"/>
  </r>
  <r>
    <x v="0"/>
    <x v="1"/>
    <x v="35"/>
    <s v="Milk"/>
    <m/>
    <n v="0"/>
    <n v="0"/>
    <n v="0"/>
    <n v="0"/>
    <n v="0"/>
    <n v="0"/>
    <n v="0"/>
    <n v="0"/>
    <n v="0"/>
    <n v="0"/>
  </r>
  <r>
    <x v="0"/>
    <x v="1"/>
    <x v="35"/>
    <s v="Cheese"/>
    <m/>
    <n v="0"/>
    <n v="0"/>
    <n v="0"/>
    <n v="0"/>
    <n v="0"/>
    <n v="0"/>
    <n v="0"/>
    <n v="0"/>
    <n v="0"/>
    <n v="0"/>
  </r>
  <r>
    <x v="1"/>
    <x v="1"/>
    <x v="35"/>
    <s v="Fish"/>
    <m/>
    <n v="0"/>
    <n v="0"/>
    <n v="0"/>
    <n v="0"/>
    <n v="0"/>
    <n v="0"/>
    <n v="0"/>
    <n v="0"/>
    <n v="0"/>
    <n v="0"/>
  </r>
  <r>
    <x v="2"/>
    <x v="1"/>
    <x v="35"/>
    <s v="Rice"/>
    <n v="175"/>
    <n v="0.14299999999999999"/>
    <n v="25.024999999999999"/>
    <n v="32.532499999999999"/>
    <n v="0.60059999999999991"/>
    <n v="5.0049999999999997E-2"/>
    <n v="7.1571500000000006"/>
    <n v="7.5074999999999989E-2"/>
    <n v="2.4023999999999996"/>
    <n v="0.45044999999999996"/>
    <n v="28.628600000000002"/>
  </r>
  <r>
    <x v="2"/>
    <x v="1"/>
    <x v="35"/>
    <s v="Beans"/>
    <n v="185"/>
    <n v="0.1"/>
    <n v="18.5"/>
    <n v="23.495000000000001"/>
    <n v="1.6094999999999999"/>
    <n v="9.2499999999999999E-2"/>
    <n v="4.218"/>
    <n v="1.1840000000000002"/>
    <n v="6.4379999999999997"/>
    <n v="0.83250000000000002"/>
    <n v="16.872"/>
  </r>
  <r>
    <x v="2"/>
    <x v="1"/>
    <x v="35"/>
    <s v="Cabbage"/>
    <m/>
    <n v="0"/>
    <n v="0"/>
    <n v="0"/>
    <n v="0"/>
    <n v="0"/>
    <n v="0"/>
    <n v="0"/>
    <n v="0"/>
    <n v="0"/>
    <n v="0"/>
  </r>
  <r>
    <x v="2"/>
    <x v="1"/>
    <x v="35"/>
    <s v="Fruit"/>
    <m/>
    <n v="0"/>
    <n v="0"/>
    <n v="0"/>
    <n v="0"/>
    <n v="0"/>
    <n v="0"/>
    <n v="0"/>
    <n v="0"/>
    <n v="0"/>
    <n v="0"/>
  </r>
  <r>
    <x v="2"/>
    <x v="1"/>
    <x v="35"/>
    <s v="USO's"/>
    <m/>
    <n v="0"/>
    <n v="0"/>
    <n v="0"/>
    <n v="0"/>
    <n v="0"/>
    <n v="0"/>
    <n v="0"/>
    <n v="0"/>
    <n v="0"/>
    <n v="0"/>
  </r>
  <r>
    <x v="3"/>
    <x v="1"/>
    <x v="35"/>
    <s v="Githeri"/>
    <n v="134"/>
    <n v="1"/>
    <n v="134"/>
    <n v="218.42"/>
    <n v="8.4420000000000002"/>
    <n v="1.8759999999999999"/>
    <n v="41.674000000000007"/>
    <n v="1.34"/>
    <n v="33.768000000000001"/>
    <n v="16.884"/>
    <n v="166.69600000000003"/>
  </r>
  <r>
    <x v="3"/>
    <x v="1"/>
    <x v="35"/>
    <s v="Ugali"/>
    <n v="114"/>
    <n v="1"/>
    <n v="114"/>
    <n v="142.5"/>
    <n v="2.3940000000000001"/>
    <n v="1.4820000000000002"/>
    <n v="29.867999999999999"/>
    <n v="1.1399999999999999"/>
    <n v="9.5760000000000005"/>
    <n v="13.338000000000001"/>
    <n v="119.47199999999999"/>
  </r>
  <r>
    <x v="3"/>
    <x v="1"/>
    <x v="35"/>
    <s v="Sorghum"/>
    <n v="83"/>
    <n v="0.14299999999999999"/>
    <n v="11.869"/>
    <n v="39.405079999999998"/>
    <n v="1.222507"/>
    <n v="0.35607"/>
    <n v="8.7474530000000001"/>
    <n v="1.507363"/>
    <n v="4.890028"/>
    <n v="3.2046299999999999"/>
    <n v="34.989812000000001"/>
  </r>
  <r>
    <x v="0"/>
    <x v="1"/>
    <x v="36"/>
    <s v="Cattle"/>
    <m/>
    <n v="0"/>
    <n v="0"/>
    <n v="0"/>
    <n v="0"/>
    <n v="0"/>
    <n v="0"/>
    <n v="0"/>
    <n v="0"/>
    <n v="0"/>
    <n v="0"/>
  </r>
  <r>
    <x v="0"/>
    <x v="1"/>
    <x v="36"/>
    <s v="Goat"/>
    <n v="85"/>
    <n v="0.14299999999999999"/>
    <n v="12.154999999999999"/>
    <n v="29.29355"/>
    <n v="3.9989949999999999"/>
    <n v="1.3248949999999999"/>
    <n v="6.0774999999999996E-2"/>
    <n v="0"/>
    <n v="15.995979999999999"/>
    <n v="11.924054999999999"/>
    <n v="0.24309999999999998"/>
  </r>
  <r>
    <x v="0"/>
    <x v="1"/>
    <x v="36"/>
    <s v="Sheep"/>
    <n v="85"/>
    <n v="0.14299999999999999"/>
    <n v="12.154999999999999"/>
    <n v="32.210749999999997"/>
    <n v="2.0541949999999995"/>
    <n v="2.6011699999999998"/>
    <n v="0"/>
    <n v="0"/>
    <n v="8.2167799999999982"/>
    <n v="23.410529999999998"/>
    <n v="0"/>
  </r>
  <r>
    <x v="0"/>
    <x v="1"/>
    <x v="36"/>
    <s v="Camel"/>
    <m/>
    <n v="0"/>
    <n v="0"/>
    <n v="0"/>
    <n v="0"/>
    <n v="0"/>
    <n v="0"/>
    <n v="0"/>
    <n v="0"/>
    <n v="0"/>
    <n v="0"/>
  </r>
  <r>
    <x v="0"/>
    <x v="1"/>
    <x v="36"/>
    <s v="Poultry"/>
    <m/>
    <n v="0"/>
    <n v="0"/>
    <n v="0"/>
    <n v="0"/>
    <n v="0"/>
    <n v="0"/>
    <n v="0"/>
    <n v="0"/>
    <n v="0"/>
    <n v="0"/>
  </r>
  <r>
    <x v="0"/>
    <x v="1"/>
    <x v="36"/>
    <s v="Other birds"/>
    <m/>
    <n v="0"/>
    <n v="0"/>
    <n v="0"/>
    <n v="0"/>
    <n v="0"/>
    <n v="0"/>
    <n v="0"/>
    <n v="0"/>
    <n v="0"/>
    <n v="0"/>
  </r>
  <r>
    <x v="0"/>
    <x v="1"/>
    <x v="36"/>
    <s v="Eggs"/>
    <m/>
    <n v="0"/>
    <n v="0"/>
    <n v="0"/>
    <n v="0"/>
    <n v="0"/>
    <n v="0"/>
    <n v="0"/>
    <n v="0"/>
    <n v="0"/>
    <n v="0"/>
  </r>
  <r>
    <x v="0"/>
    <x v="1"/>
    <x v="36"/>
    <s v="Milk"/>
    <n v="184"/>
    <n v="0.28599999999999998"/>
    <n v="52.623999999999995"/>
    <n v="36.310559999999995"/>
    <n v="1.8944639999999999"/>
    <n v="2.1575839999999995"/>
    <n v="2.36808"/>
    <n v="0"/>
    <n v="7.5778559999999997"/>
    <n v="19.418255999999996"/>
    <n v="9.4723199999999999"/>
  </r>
  <r>
    <x v="0"/>
    <x v="1"/>
    <x v="36"/>
    <s v="Cheese"/>
    <m/>
    <n v="0"/>
    <n v="0"/>
    <n v="0"/>
    <n v="0"/>
    <n v="0"/>
    <n v="0"/>
    <n v="0"/>
    <n v="0"/>
    <n v="0"/>
    <n v="0"/>
  </r>
  <r>
    <x v="1"/>
    <x v="1"/>
    <x v="36"/>
    <s v="Fish"/>
    <n v="112"/>
    <n v="1"/>
    <n v="112"/>
    <n v="117.6"/>
    <n v="20.72"/>
    <n v="3.2480000000000002"/>
    <n v="0"/>
    <n v="0"/>
    <n v="82.88"/>
    <n v="29.232000000000003"/>
    <n v="0"/>
  </r>
  <r>
    <x v="2"/>
    <x v="1"/>
    <x v="36"/>
    <s v="Rice"/>
    <n v="175"/>
    <n v="0.71399999999999997"/>
    <n v="124.94999999999999"/>
    <n v="162.43499999999997"/>
    <n v="2.9987999999999992"/>
    <n v="0.24989999999999998"/>
    <n v="35.735699999999994"/>
    <n v="0.37484999999999991"/>
    <n v="11.995199999999997"/>
    <n v="2.2490999999999999"/>
    <n v="142.94279999999998"/>
  </r>
  <r>
    <x v="2"/>
    <x v="1"/>
    <x v="36"/>
    <s v="Beans"/>
    <m/>
    <n v="0"/>
    <n v="0"/>
    <n v="0"/>
    <n v="0"/>
    <n v="0"/>
    <n v="0"/>
    <n v="0"/>
    <n v="0"/>
    <n v="0"/>
    <n v="0"/>
  </r>
  <r>
    <x v="2"/>
    <x v="1"/>
    <x v="36"/>
    <s v="Cabbage"/>
    <n v="60"/>
    <n v="0.85699999999999998"/>
    <n v="51.42"/>
    <n v="11.3124"/>
    <n v="0.51419999999999999"/>
    <n v="0.20568"/>
    <n v="2.3139000000000003"/>
    <n v="1.4397599999999999"/>
    <n v="2.0568"/>
    <n v="1.8511200000000001"/>
    <n v="9.2556000000000012"/>
  </r>
  <r>
    <x v="2"/>
    <x v="1"/>
    <x v="36"/>
    <s v="Fruit"/>
    <n v="119"/>
    <n v="0.28599999999999998"/>
    <n v="34.033999999999999"/>
    <n v="31.311279999999996"/>
    <n v="0.34033999999999998"/>
    <n v="0.17016999999999999"/>
    <n v="7.9639559999999996"/>
    <n v="0.81681599999999988"/>
    <n v="1.3613599999999999"/>
    <n v="1.5315299999999998"/>
    <n v="31.855823999999998"/>
  </r>
  <r>
    <x v="2"/>
    <x v="1"/>
    <x v="36"/>
    <s v="USO's"/>
    <m/>
    <n v="0"/>
    <n v="0"/>
    <n v="0"/>
    <n v="0"/>
    <n v="0"/>
    <n v="0"/>
    <n v="0"/>
    <n v="0"/>
    <n v="0"/>
    <n v="0"/>
  </r>
  <r>
    <x v="2"/>
    <x v="1"/>
    <x v="36"/>
    <s v="Doum Palm Fruit"/>
    <n v="119"/>
    <n v="1"/>
    <n v="119"/>
    <n v="464.1"/>
    <n v="1.19"/>
    <n v="0.95200000000000007"/>
    <n v="100.07899999999999"/>
    <n v="1.19"/>
    <n v="4.76"/>
    <n v="8.5680000000000014"/>
    <n v="400.31599999999997"/>
  </r>
  <r>
    <x v="3"/>
    <x v="1"/>
    <x v="36"/>
    <s v="Githeri"/>
    <m/>
    <n v="0"/>
    <n v="0"/>
    <n v="0"/>
    <n v="0"/>
    <n v="0"/>
    <n v="0"/>
    <n v="0"/>
    <n v="0"/>
    <n v="0"/>
    <n v="0"/>
  </r>
  <r>
    <x v="3"/>
    <x v="1"/>
    <x v="36"/>
    <s v="Ugali"/>
    <n v="114"/>
    <n v="0.71399999999999997"/>
    <n v="81.396000000000001"/>
    <n v="101.745"/>
    <n v="1.7093160000000001"/>
    <n v="1.0581480000000001"/>
    <n v="21.325751999999998"/>
    <n v="0.81396000000000002"/>
    <n v="6.8372640000000002"/>
    <n v="9.5233319999999999"/>
    <n v="85.303007999999991"/>
  </r>
  <r>
    <x v="3"/>
    <x v="1"/>
    <x v="36"/>
    <s v="Sorghum"/>
    <m/>
    <n v="0"/>
    <n v="0"/>
    <n v="0"/>
    <n v="0"/>
    <n v="0"/>
    <n v="0"/>
    <n v="0"/>
    <n v="0"/>
    <n v="0"/>
    <n v="0"/>
  </r>
  <r>
    <x v="0"/>
    <x v="1"/>
    <x v="37"/>
    <s v="Cattle"/>
    <n v="112"/>
    <n v="3.3000000000000002E-2"/>
    <n v="3.6960000000000002"/>
    <n v="9.94224"/>
    <n v="0.92030400000000001"/>
    <n v="0.66528000000000009"/>
    <n v="0"/>
    <n v="0"/>
    <n v="3.681216"/>
    <n v="5.9875200000000008"/>
    <n v="0"/>
  </r>
  <r>
    <x v="0"/>
    <x v="1"/>
    <x v="37"/>
    <s v="Goat"/>
    <n v="85"/>
    <n v="0.71399999999999997"/>
    <n v="60.69"/>
    <n v="146.2629"/>
    <n v="19.967009999999998"/>
    <n v="6.6152099999999994"/>
    <n v="0.30345"/>
    <n v="0"/>
    <n v="79.868039999999993"/>
    <n v="59.536889999999993"/>
    <n v="1.2138"/>
  </r>
  <r>
    <x v="0"/>
    <x v="1"/>
    <x v="37"/>
    <s v="Sheep"/>
    <n v="85"/>
    <n v="0.71399999999999997"/>
    <n v="60.69"/>
    <n v="160.82849999999999"/>
    <n v="10.256609999999998"/>
    <n v="12.987659999999998"/>
    <n v="0"/>
    <n v="0"/>
    <n v="41.026439999999994"/>
    <n v="116.88893999999999"/>
    <n v="0"/>
  </r>
  <r>
    <x v="0"/>
    <x v="1"/>
    <x v="37"/>
    <s v="Camel"/>
    <n v="112"/>
    <n v="3.3000000000000002E-2"/>
    <n v="3.6960000000000002"/>
    <n v="9.8683200000000006"/>
    <n v="0.72441600000000006"/>
    <n v="0.75028800000000007"/>
    <n v="3.696E-2"/>
    <n v="3.696E-2"/>
    <n v="2.8976640000000002"/>
    <n v="6.7525920000000008"/>
    <n v="0.14784"/>
  </r>
  <r>
    <x v="0"/>
    <x v="1"/>
    <x v="37"/>
    <s v="Poultry"/>
    <n v="112"/>
    <n v="5.0000000000000001E-3"/>
    <n v="0.56000000000000005"/>
    <n v="1.5960000000000003"/>
    <n v="0.15064"/>
    <n v="0.10583999999999999"/>
    <n v="0"/>
    <n v="0"/>
    <n v="0.60255999999999998"/>
    <n v="0.95255999999999985"/>
    <n v="0"/>
  </r>
  <r>
    <x v="0"/>
    <x v="1"/>
    <x v="37"/>
    <s v="Other birds"/>
    <m/>
    <n v="0"/>
    <n v="0"/>
    <n v="0"/>
    <n v="0"/>
    <n v="0"/>
    <n v="0"/>
    <n v="0"/>
    <n v="0"/>
    <n v="0"/>
    <n v="0"/>
  </r>
  <r>
    <x v="0"/>
    <x v="1"/>
    <x v="37"/>
    <s v="Eggs"/>
    <n v="64"/>
    <n v="3.3000000000000002E-2"/>
    <n v="2.1120000000000001"/>
    <n v="3.2736000000000001"/>
    <n v="0.26611200000000002"/>
    <n v="0.22387199999999999"/>
    <n v="2.3232000000000003E-2"/>
    <n v="0"/>
    <n v="1.0644480000000001"/>
    <n v="2.0148479999999998"/>
    <n v="9.2928000000000011E-2"/>
  </r>
  <r>
    <x v="0"/>
    <x v="1"/>
    <x v="37"/>
    <s v="Milk"/>
    <m/>
    <n v="0"/>
    <n v="0"/>
    <n v="0"/>
    <n v="0"/>
    <n v="0"/>
    <n v="0"/>
    <n v="0"/>
    <n v="0"/>
    <n v="0"/>
    <n v="0"/>
  </r>
  <r>
    <x v="0"/>
    <x v="1"/>
    <x v="37"/>
    <s v="Cheese"/>
    <m/>
    <n v="0"/>
    <n v="0"/>
    <n v="0"/>
    <n v="0"/>
    <n v="0"/>
    <n v="0"/>
    <n v="0"/>
    <n v="0"/>
    <n v="0"/>
    <n v="0"/>
  </r>
  <r>
    <x v="1"/>
    <x v="1"/>
    <x v="37"/>
    <s v="Fish"/>
    <n v="112"/>
    <n v="0.28599999999999998"/>
    <n v="32.031999999999996"/>
    <n v="33.633599999999994"/>
    <n v="5.9259199999999996"/>
    <n v="0.92892799999999998"/>
    <n v="0"/>
    <n v="0"/>
    <n v="23.703679999999999"/>
    <n v="8.3603519999999989"/>
    <n v="0"/>
  </r>
  <r>
    <x v="2"/>
    <x v="1"/>
    <x v="37"/>
    <s v="Rice"/>
    <n v="175"/>
    <n v="0.28599999999999998"/>
    <n v="50.05"/>
    <n v="65.064999999999998"/>
    <n v="1.2011999999999998"/>
    <n v="0.10009999999999999"/>
    <n v="14.314300000000001"/>
    <n v="0.15014999999999998"/>
    <n v="4.8047999999999993"/>
    <n v="0.90089999999999992"/>
    <n v="57.257200000000005"/>
  </r>
  <r>
    <x v="2"/>
    <x v="1"/>
    <x v="37"/>
    <s v="Beans"/>
    <n v="185"/>
    <n v="0.71399999999999997"/>
    <n v="132.09"/>
    <n v="167.7543"/>
    <n v="11.49183"/>
    <n v="0.66044999999999998"/>
    <n v="30.116520000000001"/>
    <n v="8.4537600000000008"/>
    <n v="45.967320000000001"/>
    <n v="5.9440499999999998"/>
    <n v="120.46608000000001"/>
  </r>
  <r>
    <x v="2"/>
    <x v="1"/>
    <x v="37"/>
    <s v="Cabbage"/>
    <n v="60"/>
    <n v="0.28599999999999998"/>
    <n v="17.16"/>
    <n v="3.7751999999999999"/>
    <n v="0.1716"/>
    <n v="6.8640000000000007E-2"/>
    <n v="0.7722"/>
    <n v="0.48047999999999996"/>
    <n v="0.68640000000000001"/>
    <n v="0.61776000000000009"/>
    <n v="3.0888"/>
  </r>
  <r>
    <x v="2"/>
    <x v="1"/>
    <x v="37"/>
    <s v="Fruit"/>
    <n v="119"/>
    <n v="0.28599999999999998"/>
    <n v="34.033999999999999"/>
    <n v="31.311279999999996"/>
    <n v="0.34033999999999998"/>
    <n v="0.17016999999999999"/>
    <n v="7.9639559999999996"/>
    <n v="0.81681599999999988"/>
    <n v="1.3613599999999999"/>
    <n v="1.5315299999999998"/>
    <n v="31.855823999999998"/>
  </r>
  <r>
    <x v="2"/>
    <x v="1"/>
    <x v="37"/>
    <s v="USO's"/>
    <n v="122"/>
    <n v="3.3000000000000002E-2"/>
    <n v="4.0259999999999998"/>
    <n v="3.7441800000000001"/>
    <n v="8.0519999999999994E-2"/>
    <n v="4.0260000000000001E-3"/>
    <n v="0.86961600000000006"/>
    <n v="6.0389999999999999E-2"/>
    <n v="0.32207999999999998"/>
    <n v="3.6234000000000002E-2"/>
    <n v="3.4784640000000002"/>
  </r>
  <r>
    <x v="2"/>
    <x v="1"/>
    <x v="37"/>
    <s v="Doum Palm Fruit"/>
    <n v="119"/>
    <n v="0.14299999999999999"/>
    <n v="17.016999999999999"/>
    <n v="66.366299999999995"/>
    <n v="0.17016999999999999"/>
    <n v="0.13613600000000001"/>
    <n v="14.311297"/>
    <n v="0.17016999999999999"/>
    <n v="0.68067999999999995"/>
    <n v="1.2252240000000001"/>
    <n v="57.245187999999999"/>
  </r>
  <r>
    <x v="3"/>
    <x v="1"/>
    <x v="37"/>
    <s v="Githeri"/>
    <n v="134"/>
    <n v="0.28599999999999998"/>
    <n v="38.323999999999998"/>
    <n v="62.468119999999999"/>
    <n v="2.414412"/>
    <n v="0.53653600000000001"/>
    <n v="11.918764000000001"/>
    <n v="0.38323999999999997"/>
    <n v="9.657648"/>
    <n v="4.828824"/>
    <n v="47.675056000000005"/>
  </r>
  <r>
    <x v="3"/>
    <x v="1"/>
    <x v="37"/>
    <s v="Ugali"/>
    <n v="114"/>
    <n v="0.71399999999999997"/>
    <n v="81.396000000000001"/>
    <n v="101.745"/>
    <n v="1.7093160000000001"/>
    <n v="1.0581480000000001"/>
    <n v="21.325751999999998"/>
    <n v="0.81396000000000002"/>
    <n v="6.8372640000000002"/>
    <n v="9.5233319999999999"/>
    <n v="85.303007999999991"/>
  </r>
  <r>
    <x v="3"/>
    <x v="1"/>
    <x v="37"/>
    <s v="Sorghum"/>
    <n v="83"/>
    <n v="0.14299999999999999"/>
    <n v="11.869"/>
    <n v="39.405079999999998"/>
    <n v="1.222507"/>
    <n v="0.35607"/>
    <n v="8.7474530000000001"/>
    <n v="1.507363"/>
    <n v="4.890028"/>
    <n v="3.2046299999999999"/>
    <n v="34.989812000000001"/>
  </r>
  <r>
    <x v="3"/>
    <x v="1"/>
    <x v="37"/>
    <s v="Sweets/Soda"/>
    <n v="340"/>
    <n v="3.3000000000000002E-2"/>
    <n v="11.22"/>
    <n v="4.6002000000000001"/>
    <n v="0"/>
    <n v="0"/>
    <n v="1.1668800000000001"/>
    <n v="0"/>
    <n v="0"/>
    <n v="0"/>
    <n v="4.6675200000000006"/>
  </r>
  <r>
    <x v="0"/>
    <x v="1"/>
    <x v="38"/>
    <s v="Cattle"/>
    <n v="112"/>
    <n v="3.0000000000000001E-3"/>
    <n v="0.33600000000000002"/>
    <n v="0.90383999999999998"/>
    <n v="8.3664000000000002E-2"/>
    <n v="6.0479999999999999E-2"/>
    <n v="0"/>
    <n v="0"/>
    <n v="0.33465600000000001"/>
    <n v="0.54432000000000003"/>
    <n v="0"/>
  </r>
  <r>
    <x v="0"/>
    <x v="1"/>
    <x v="38"/>
    <s v="Goat"/>
    <n v="85"/>
    <n v="0.14299999999999999"/>
    <n v="12.154999999999999"/>
    <n v="29.29355"/>
    <n v="3.9989949999999999"/>
    <n v="1.3248949999999999"/>
    <n v="6.0774999999999996E-2"/>
    <n v="0"/>
    <n v="15.995979999999999"/>
    <n v="11.924054999999999"/>
    <n v="0.24309999999999998"/>
  </r>
  <r>
    <x v="0"/>
    <x v="1"/>
    <x v="38"/>
    <s v="Sheep"/>
    <n v="85"/>
    <n v="0.14299999999999999"/>
    <n v="12.154999999999999"/>
    <n v="32.210749999999997"/>
    <n v="2.0541949999999995"/>
    <n v="2.6011699999999998"/>
    <n v="0"/>
    <n v="0"/>
    <n v="8.2167799999999982"/>
    <n v="23.410529999999998"/>
    <n v="0"/>
  </r>
  <r>
    <x v="0"/>
    <x v="1"/>
    <x v="38"/>
    <s v="Camel"/>
    <n v="112"/>
    <n v="3.3000000000000002E-2"/>
    <n v="3.6960000000000002"/>
    <n v="9.8683200000000006"/>
    <n v="0.72441600000000006"/>
    <n v="0.75028800000000007"/>
    <n v="3.696E-2"/>
    <n v="3.696E-2"/>
    <n v="2.8976640000000002"/>
    <n v="6.7525920000000008"/>
    <n v="0.14784"/>
  </r>
  <r>
    <x v="0"/>
    <x v="1"/>
    <x v="38"/>
    <s v="Poultry"/>
    <m/>
    <n v="0"/>
    <n v="0"/>
    <n v="0"/>
    <n v="0"/>
    <n v="0"/>
    <n v="0"/>
    <n v="0"/>
    <n v="0"/>
    <n v="0"/>
    <n v="0"/>
  </r>
  <r>
    <x v="0"/>
    <x v="1"/>
    <x v="38"/>
    <s v="Other birds"/>
    <m/>
    <n v="0"/>
    <n v="0"/>
    <n v="0"/>
    <n v="0"/>
    <n v="0"/>
    <n v="0"/>
    <n v="0"/>
    <n v="0"/>
    <n v="0"/>
    <n v="0"/>
  </r>
  <r>
    <x v="0"/>
    <x v="1"/>
    <x v="38"/>
    <s v="Eggs"/>
    <m/>
    <n v="0"/>
    <n v="0"/>
    <n v="0"/>
    <n v="0"/>
    <n v="0"/>
    <n v="0"/>
    <n v="0"/>
    <n v="0"/>
    <n v="0"/>
    <n v="0"/>
  </r>
  <r>
    <x v="0"/>
    <x v="1"/>
    <x v="38"/>
    <s v="Milk"/>
    <m/>
    <n v="0"/>
    <n v="0"/>
    <n v="0"/>
    <n v="0"/>
    <n v="0"/>
    <n v="0"/>
    <n v="0"/>
    <n v="0"/>
    <n v="0"/>
    <n v="0"/>
  </r>
  <r>
    <x v="0"/>
    <x v="1"/>
    <x v="38"/>
    <s v="Cheese"/>
    <n v="113"/>
    <n v="3.3000000000000002E-2"/>
    <n v="3.7290000000000001"/>
    <n v="15.02787"/>
    <n v="0.92852099999999993"/>
    <n v="1.234299"/>
    <n v="4.8477000000000006E-2"/>
    <n v="0"/>
    <n v="3.7140839999999997"/>
    <n v="11.108691"/>
    <n v="0.19390800000000002"/>
  </r>
  <r>
    <x v="1"/>
    <x v="1"/>
    <x v="38"/>
    <s v="Fish"/>
    <n v="112"/>
    <n v="0.42899999999999999"/>
    <n v="48.048000000000002"/>
    <n v="50.450400000000002"/>
    <n v="8.8888800000000003"/>
    <n v="1.393392"/>
    <n v="0"/>
    <n v="0"/>
    <n v="35.555520000000001"/>
    <n v="12.540528"/>
    <n v="0"/>
  </r>
  <r>
    <x v="2"/>
    <x v="1"/>
    <x v="38"/>
    <s v="Rice"/>
    <n v="175"/>
    <n v="0.42899999999999999"/>
    <n v="75.075000000000003"/>
    <n v="97.597499999999997"/>
    <n v="1.8018000000000001"/>
    <n v="0.15015000000000001"/>
    <n v="21.471450000000001"/>
    <n v="0.22522500000000001"/>
    <n v="7.2072000000000003"/>
    <n v="1.3513500000000001"/>
    <n v="85.885800000000003"/>
  </r>
  <r>
    <x v="2"/>
    <x v="1"/>
    <x v="38"/>
    <s v="Beans"/>
    <n v="185"/>
    <n v="0.28599999999999998"/>
    <n v="52.91"/>
    <n v="67.195700000000002"/>
    <n v="4.6031699999999995"/>
    <n v="0.26455000000000001"/>
    <n v="12.06348"/>
    <n v="3.3862400000000004"/>
    <n v="18.412679999999998"/>
    <n v="2.3809499999999999"/>
    <n v="48.253920000000001"/>
  </r>
  <r>
    <x v="2"/>
    <x v="1"/>
    <x v="38"/>
    <s v="Cabbage"/>
    <n v="60"/>
    <n v="0.14299999999999999"/>
    <n v="8.58"/>
    <n v="1.8875999999999999"/>
    <n v="8.5800000000000001E-2"/>
    <n v="3.4320000000000003E-2"/>
    <n v="0.3861"/>
    <n v="0.24023999999999998"/>
    <n v="0.34320000000000001"/>
    <n v="0.30888000000000004"/>
    <n v="1.5444"/>
  </r>
  <r>
    <x v="2"/>
    <x v="1"/>
    <x v="38"/>
    <s v="Fruit"/>
    <n v="119"/>
    <n v="0.42899999999999999"/>
    <n v="51.051000000000002"/>
    <n v="46.966920000000002"/>
    <n v="0.51051000000000002"/>
    <n v="0.25525500000000001"/>
    <n v="11.945933999999999"/>
    <n v="1.2252240000000001"/>
    <n v="2.0420400000000001"/>
    <n v="2.2972950000000001"/>
    <n v="47.783735999999998"/>
  </r>
  <r>
    <x v="2"/>
    <x v="1"/>
    <x v="38"/>
    <s v="USO's"/>
    <n v="122"/>
    <n v="3.3000000000000002E-2"/>
    <n v="4.0259999999999998"/>
    <n v="3.7441800000000001"/>
    <n v="8.0519999999999994E-2"/>
    <n v="4.0260000000000001E-3"/>
    <n v="0.86961600000000006"/>
    <n v="6.0389999999999999E-2"/>
    <n v="0.32207999999999998"/>
    <n v="3.6234000000000002E-2"/>
    <n v="3.4784640000000002"/>
  </r>
  <r>
    <x v="2"/>
    <x v="1"/>
    <x v="37"/>
    <s v="Doum Palm Fruit"/>
    <n v="119"/>
    <n v="0.14299999999999999"/>
    <n v="17.016999999999999"/>
    <n v="66.366299999999995"/>
    <n v="0.17016999999999999"/>
    <n v="0.13613600000000001"/>
    <n v="14.311297"/>
    <n v="0.17016999999999999"/>
    <n v="0.68067999999999995"/>
    <n v="1.2252240000000001"/>
    <n v="57.245187999999999"/>
  </r>
  <r>
    <x v="3"/>
    <x v="1"/>
    <x v="38"/>
    <s v="Githeri"/>
    <n v="134"/>
    <n v="0.28599999999999998"/>
    <n v="38.323999999999998"/>
    <n v="62.468119999999999"/>
    <n v="2.414412"/>
    <n v="0.53653600000000001"/>
    <n v="11.918764000000001"/>
    <n v="0.38323999999999997"/>
    <n v="9.657648"/>
    <n v="4.828824"/>
    <n v="47.675056000000005"/>
  </r>
  <r>
    <x v="3"/>
    <x v="1"/>
    <x v="38"/>
    <s v="Ugali"/>
    <n v="114"/>
    <n v="1"/>
    <n v="114"/>
    <n v="142.5"/>
    <n v="2.3940000000000001"/>
    <n v="1.4820000000000002"/>
    <n v="29.867999999999999"/>
    <n v="1.1399999999999999"/>
    <n v="9.5760000000000005"/>
    <n v="13.338000000000001"/>
    <n v="119.47199999999999"/>
  </r>
  <r>
    <x v="3"/>
    <x v="1"/>
    <x v="38"/>
    <s v="Sorghum"/>
    <n v="83"/>
    <n v="1"/>
    <n v="83"/>
    <n v="275.56"/>
    <n v="8.5490000000000013"/>
    <n v="2.4900000000000002"/>
    <n v="61.171000000000006"/>
    <n v="10.540999999999999"/>
    <n v="34.196000000000005"/>
    <n v="22.410000000000004"/>
    <n v="244.68400000000003"/>
  </r>
  <r>
    <x v="0"/>
    <x v="1"/>
    <x v="39"/>
    <s v="Cattle"/>
    <n v="112"/>
    <n v="3.0000000000000001E-3"/>
    <n v="0.33600000000000002"/>
    <n v="0.90383999999999998"/>
    <n v="8.3664000000000002E-2"/>
    <n v="6.0479999999999999E-2"/>
    <n v="0"/>
    <n v="0"/>
    <n v="0.33465600000000001"/>
    <n v="0.54432000000000003"/>
    <n v="0"/>
  </r>
  <r>
    <x v="0"/>
    <x v="1"/>
    <x v="39"/>
    <s v="Goat"/>
    <n v="85"/>
    <n v="3.3000000000000002E-2"/>
    <n v="2.8050000000000002"/>
    <n v="6.7600499999999997"/>
    <n v="0.92284499999999992"/>
    <n v="0.30574500000000004"/>
    <n v="1.4025000000000001E-2"/>
    <n v="0"/>
    <n v="3.6913799999999997"/>
    <n v="2.7517050000000003"/>
    <n v="5.6100000000000004E-2"/>
  </r>
  <r>
    <x v="0"/>
    <x v="1"/>
    <x v="39"/>
    <s v="Sheep"/>
    <n v="85"/>
    <n v="3.3000000000000002E-2"/>
    <n v="2.8050000000000002"/>
    <n v="7.4332500000000001"/>
    <n v="0.47404499999999999"/>
    <n v="0.60026999999999997"/>
    <n v="0"/>
    <n v="0"/>
    <n v="1.89618"/>
    <n v="5.4024299999999998"/>
    <n v="0"/>
  </r>
  <r>
    <x v="0"/>
    <x v="1"/>
    <x v="39"/>
    <s v="Camel"/>
    <n v="112"/>
    <n v="3.3000000000000002E-2"/>
    <n v="3.6960000000000002"/>
    <n v="9.8683200000000006"/>
    <n v="0.72441600000000006"/>
    <n v="0.75028800000000007"/>
    <n v="3.696E-2"/>
    <n v="3.696E-2"/>
    <n v="2.8976640000000002"/>
    <n v="6.7525920000000008"/>
    <n v="0.14784"/>
  </r>
  <r>
    <x v="0"/>
    <x v="1"/>
    <x v="39"/>
    <s v="Poultry"/>
    <n v="112"/>
    <n v="3.3000000000000002E-2"/>
    <n v="3.6960000000000002"/>
    <n v="10.533600000000002"/>
    <n v="0.994224"/>
    <n v="0.69854399999999994"/>
    <n v="0"/>
    <n v="0"/>
    <n v="3.976896"/>
    <n v="6.2868959999999996"/>
    <n v="0"/>
  </r>
  <r>
    <x v="0"/>
    <x v="1"/>
    <x v="39"/>
    <s v="Other birds"/>
    <m/>
    <n v="0"/>
    <n v="0"/>
    <n v="0"/>
    <n v="0"/>
    <n v="0"/>
    <n v="0"/>
    <n v="0"/>
    <n v="0"/>
    <n v="0"/>
    <n v="0"/>
  </r>
  <r>
    <x v="0"/>
    <x v="1"/>
    <x v="39"/>
    <s v="Eggs"/>
    <m/>
    <n v="0"/>
    <n v="0"/>
    <n v="0"/>
    <n v="0"/>
    <n v="0"/>
    <n v="0"/>
    <n v="0"/>
    <n v="0"/>
    <n v="0"/>
    <n v="0"/>
  </r>
  <r>
    <x v="0"/>
    <x v="1"/>
    <x v="39"/>
    <s v="Milk"/>
    <m/>
    <n v="0"/>
    <n v="0"/>
    <n v="0"/>
    <n v="0"/>
    <n v="0"/>
    <n v="0"/>
    <n v="0"/>
    <n v="0"/>
    <n v="0"/>
    <n v="0"/>
  </r>
  <r>
    <x v="0"/>
    <x v="1"/>
    <x v="39"/>
    <s v="Cheese"/>
    <m/>
    <n v="0"/>
    <n v="0"/>
    <n v="0"/>
    <n v="0"/>
    <n v="0"/>
    <n v="0"/>
    <n v="0"/>
    <n v="0"/>
    <n v="0"/>
    <n v="0"/>
  </r>
  <r>
    <x v="1"/>
    <x v="1"/>
    <x v="39"/>
    <s v="Fish"/>
    <n v="112"/>
    <n v="0.14299999999999999"/>
    <n v="16.015999999999998"/>
    <n v="16.816799999999997"/>
    <n v="2.9629599999999998"/>
    <n v="0.46446399999999999"/>
    <n v="0"/>
    <n v="0"/>
    <n v="11.851839999999999"/>
    <n v="4.1801759999999994"/>
    <n v="0"/>
  </r>
  <r>
    <x v="2"/>
    <x v="1"/>
    <x v="39"/>
    <s v="Rice"/>
    <n v="175"/>
    <n v="0.14299999999999999"/>
    <n v="25.024999999999999"/>
    <n v="32.532499999999999"/>
    <n v="0.60059999999999991"/>
    <n v="5.0049999999999997E-2"/>
    <n v="7.1571500000000006"/>
    <n v="7.5074999999999989E-2"/>
    <n v="2.4023999999999996"/>
    <n v="0.45044999999999996"/>
    <n v="28.628600000000002"/>
  </r>
  <r>
    <x v="2"/>
    <x v="1"/>
    <x v="39"/>
    <s v="Beans"/>
    <n v="185"/>
    <n v="0.14299999999999999"/>
    <n v="26.454999999999998"/>
    <n v="33.597850000000001"/>
    <n v="2.3015849999999998"/>
    <n v="0.132275"/>
    <n v="6.0317400000000001"/>
    <n v="1.6931200000000002"/>
    <n v="9.2063399999999991"/>
    <n v="1.1904749999999999"/>
    <n v="24.12696"/>
  </r>
  <r>
    <x v="2"/>
    <x v="1"/>
    <x v="39"/>
    <s v="Cabbage"/>
    <n v="60"/>
    <n v="0.42899999999999999"/>
    <n v="25.74"/>
    <n v="5.6627999999999998"/>
    <n v="0.25739999999999996"/>
    <n v="0.10296"/>
    <n v="1.1582999999999999"/>
    <n v="0.72071999999999992"/>
    <n v="1.0295999999999998"/>
    <n v="0.92663999999999991"/>
    <n v="4.6331999999999995"/>
  </r>
  <r>
    <x v="2"/>
    <x v="1"/>
    <x v="39"/>
    <s v="Fruit"/>
    <m/>
    <n v="0"/>
    <n v="0"/>
    <n v="0"/>
    <n v="0"/>
    <n v="0"/>
    <n v="0"/>
    <n v="0"/>
    <n v="0"/>
    <n v="0"/>
    <n v="0"/>
  </r>
  <r>
    <x v="2"/>
    <x v="1"/>
    <x v="39"/>
    <s v="USO's"/>
    <n v="122"/>
    <n v="0.14299999999999999"/>
    <n v="17.445999999999998"/>
    <n v="16.224779999999999"/>
    <n v="0.34891999999999995"/>
    <n v="1.7446E-2"/>
    <n v="3.7683359999999997"/>
    <n v="0.26168999999999998"/>
    <n v="1.3956799999999998"/>
    <n v="0.15701399999999999"/>
    <n v="15.073343999999999"/>
  </r>
  <r>
    <x v="2"/>
    <x v="1"/>
    <x v="39"/>
    <s v="Doum Palm Fruit"/>
    <n v="119"/>
    <n v="0.42899999999999999"/>
    <n v="51.051000000000002"/>
    <n v="199.09889999999999"/>
    <n v="0.51051000000000002"/>
    <n v="0.40840799999999999"/>
    <n v="42.933891000000003"/>
    <n v="0.51051000000000002"/>
    <n v="2.0420400000000001"/>
    <n v="3.6756720000000001"/>
    <n v="171.73556400000001"/>
  </r>
  <r>
    <x v="3"/>
    <x v="1"/>
    <x v="39"/>
    <s v="Githeri"/>
    <n v="134"/>
    <n v="0.14299999999999999"/>
    <n v="19.161999999999999"/>
    <n v="31.234059999999999"/>
    <n v="1.207206"/>
    <n v="0.26826800000000001"/>
    <n v="5.9593820000000006"/>
    <n v="0.19161999999999998"/>
    <n v="4.828824"/>
    <n v="2.414412"/>
    <n v="23.837528000000002"/>
  </r>
  <r>
    <x v="3"/>
    <x v="1"/>
    <x v="39"/>
    <s v="Ugali"/>
    <n v="114"/>
    <n v="0.14299999999999999"/>
    <n v="16.302"/>
    <n v="20.377500000000001"/>
    <n v="0.34234200000000004"/>
    <n v="0.21192599999999998"/>
    <n v="4.2711239999999995"/>
    <n v="0.16302"/>
    <n v="1.3693680000000001"/>
    <n v="1.9073339999999999"/>
    <n v="17.084495999999998"/>
  </r>
  <r>
    <x v="3"/>
    <x v="1"/>
    <x v="39"/>
    <s v="Sorghum"/>
    <m/>
    <n v="0"/>
    <n v="0"/>
    <n v="0"/>
    <n v="0"/>
    <n v="0"/>
    <n v="0"/>
    <n v="0"/>
    <n v="0"/>
    <n v="0"/>
    <n v="0"/>
  </r>
  <r>
    <x v="0"/>
    <x v="1"/>
    <x v="40"/>
    <s v="Cattle"/>
    <n v="112"/>
    <n v="3.3000000000000002E-2"/>
    <n v="3.6960000000000002"/>
    <n v="9.94224"/>
    <n v="0.92030400000000001"/>
    <n v="0.66528000000000009"/>
    <n v="0"/>
    <n v="0"/>
    <n v="3.681216"/>
    <n v="5.9875200000000008"/>
    <n v="0"/>
  </r>
  <r>
    <x v="0"/>
    <x v="1"/>
    <x v="40"/>
    <s v="Goat"/>
    <n v="85"/>
    <n v="0.28599999999999998"/>
    <n v="24.31"/>
    <n v="58.5871"/>
    <n v="7.9979899999999997"/>
    <n v="2.6497899999999999"/>
    <n v="0.12154999999999999"/>
    <n v="0"/>
    <n v="31.991959999999999"/>
    <n v="23.848109999999998"/>
    <n v="0.48619999999999997"/>
  </r>
  <r>
    <x v="0"/>
    <x v="1"/>
    <x v="40"/>
    <s v="Sheep"/>
    <n v="85"/>
    <n v="0.28599999999999998"/>
    <n v="24.31"/>
    <n v="64.421499999999995"/>
    <n v="4.1083899999999991"/>
    <n v="5.2023399999999995"/>
    <n v="0"/>
    <n v="0"/>
    <n v="16.433559999999996"/>
    <n v="46.821059999999996"/>
    <n v="0"/>
  </r>
  <r>
    <x v="0"/>
    <x v="1"/>
    <x v="40"/>
    <s v="Camel"/>
    <n v="112"/>
    <n v="3.3000000000000002E-2"/>
    <n v="3.6960000000000002"/>
    <n v="9.8683200000000006"/>
    <n v="0.72441600000000006"/>
    <n v="0.75028800000000007"/>
    <n v="3.696E-2"/>
    <n v="3.696E-2"/>
    <n v="2.8976640000000002"/>
    <n v="6.7525920000000008"/>
    <n v="0.14784"/>
  </r>
  <r>
    <x v="0"/>
    <x v="1"/>
    <x v="40"/>
    <s v="Poultry"/>
    <m/>
    <n v="0"/>
    <n v="0"/>
    <n v="0"/>
    <n v="0"/>
    <n v="0"/>
    <n v="0"/>
    <n v="0"/>
    <n v="0"/>
    <n v="0"/>
    <n v="0"/>
  </r>
  <r>
    <x v="0"/>
    <x v="1"/>
    <x v="40"/>
    <s v="Other birds"/>
    <m/>
    <n v="0"/>
    <n v="0"/>
    <n v="0"/>
    <n v="0"/>
    <n v="0"/>
    <n v="0"/>
    <n v="0"/>
    <n v="0"/>
    <n v="0"/>
    <n v="0"/>
  </r>
  <r>
    <x v="0"/>
    <x v="1"/>
    <x v="40"/>
    <s v="Eggs"/>
    <m/>
    <n v="0"/>
    <n v="0"/>
    <n v="0"/>
    <n v="0"/>
    <n v="0"/>
    <n v="0"/>
    <n v="0"/>
    <n v="0"/>
    <n v="0"/>
    <n v="0"/>
  </r>
  <r>
    <x v="0"/>
    <x v="1"/>
    <x v="40"/>
    <s v="Milk"/>
    <n v="184"/>
    <n v="0.14299999999999999"/>
    <n v="26.311999999999998"/>
    <n v="18.155279999999998"/>
    <n v="0.94723199999999996"/>
    <n v="1.0787919999999998"/>
    <n v="1.18404"/>
    <n v="0"/>
    <n v="3.7889279999999999"/>
    <n v="9.709127999999998"/>
    <n v="4.7361599999999999"/>
  </r>
  <r>
    <x v="0"/>
    <x v="1"/>
    <x v="40"/>
    <s v="Cheese"/>
    <m/>
    <n v="0"/>
    <n v="0"/>
    <n v="0"/>
    <n v="0"/>
    <n v="0"/>
    <n v="0"/>
    <n v="0"/>
    <n v="0"/>
    <n v="0"/>
    <n v="0"/>
  </r>
  <r>
    <x v="1"/>
    <x v="1"/>
    <x v="40"/>
    <s v="Fish"/>
    <n v="112"/>
    <n v="0.42899999999999999"/>
    <n v="48.048000000000002"/>
    <n v="50.450400000000002"/>
    <n v="8.8888800000000003"/>
    <n v="1.393392"/>
    <n v="0"/>
    <n v="0"/>
    <n v="35.555520000000001"/>
    <n v="12.540528"/>
    <n v="0"/>
  </r>
  <r>
    <x v="2"/>
    <x v="1"/>
    <x v="40"/>
    <s v="Rice"/>
    <n v="175"/>
    <n v="0.28599999999999998"/>
    <n v="50.05"/>
    <n v="65.064999999999998"/>
    <n v="1.2011999999999998"/>
    <n v="0.10009999999999999"/>
    <n v="14.314300000000001"/>
    <n v="0.15014999999999998"/>
    <n v="4.8047999999999993"/>
    <n v="0.90089999999999992"/>
    <n v="57.257200000000005"/>
  </r>
  <r>
    <x v="2"/>
    <x v="1"/>
    <x v="40"/>
    <s v="Beans"/>
    <n v="185"/>
    <n v="0.14299999999999999"/>
    <n v="26.454999999999998"/>
    <n v="33.597850000000001"/>
    <n v="2.3015849999999998"/>
    <n v="0.132275"/>
    <n v="6.0317400000000001"/>
    <n v="1.6931200000000002"/>
    <n v="9.2063399999999991"/>
    <n v="1.1904749999999999"/>
    <n v="24.12696"/>
  </r>
  <r>
    <x v="2"/>
    <x v="1"/>
    <x v="40"/>
    <s v="Cabbage"/>
    <n v="60"/>
    <n v="0.28599999999999998"/>
    <n v="17.16"/>
    <n v="3.7751999999999999"/>
    <n v="0.1716"/>
    <n v="6.8640000000000007E-2"/>
    <n v="0.7722"/>
    <n v="0.48047999999999996"/>
    <n v="0.68640000000000001"/>
    <n v="0.61776000000000009"/>
    <n v="3.0888"/>
  </r>
  <r>
    <x v="2"/>
    <x v="1"/>
    <x v="40"/>
    <s v="Fruit"/>
    <n v="119"/>
    <n v="0.14299999999999999"/>
    <n v="17.016999999999999"/>
    <n v="15.655639999999998"/>
    <n v="0.17016999999999999"/>
    <n v="8.5084999999999994E-2"/>
    <n v="3.9819779999999998"/>
    <n v="0.40840799999999994"/>
    <n v="0.68067999999999995"/>
    <n v="0.76576499999999992"/>
    <n v="15.927911999999999"/>
  </r>
  <r>
    <x v="2"/>
    <x v="1"/>
    <x v="40"/>
    <s v="USO's"/>
    <n v="122"/>
    <n v="0.28599999999999998"/>
    <n v="34.891999999999996"/>
    <n v="32.449559999999998"/>
    <n v="0.6978399999999999"/>
    <n v="3.4891999999999999E-2"/>
    <n v="7.5366719999999994"/>
    <n v="0.52337999999999996"/>
    <n v="2.7913599999999996"/>
    <n v="0.31402799999999997"/>
    <n v="30.146687999999997"/>
  </r>
  <r>
    <x v="2"/>
    <x v="1"/>
    <x v="40"/>
    <s v="Doum Palm Fruit"/>
    <n v="119"/>
    <n v="0.14299999999999999"/>
    <n v="17.016999999999999"/>
    <n v="66.366299999999995"/>
    <n v="0.17016999999999999"/>
    <n v="0.13613600000000001"/>
    <n v="14.311297"/>
    <n v="0.17016999999999999"/>
    <n v="0.68067999999999995"/>
    <n v="1.2252240000000001"/>
    <n v="57.245187999999999"/>
  </r>
  <r>
    <x v="3"/>
    <x v="1"/>
    <x v="40"/>
    <s v="Githeri"/>
    <n v="134"/>
    <n v="0.42899999999999999"/>
    <n v="57.485999999999997"/>
    <n v="93.702179999999984"/>
    <n v="3.6216179999999998"/>
    <n v="0.80480399999999985"/>
    <n v="17.878146000000001"/>
    <n v="0.57485999999999993"/>
    <n v="14.486471999999999"/>
    <n v="7.2432359999999987"/>
    <n v="71.512584000000004"/>
  </r>
  <r>
    <x v="3"/>
    <x v="1"/>
    <x v="40"/>
    <s v="Ugali"/>
    <n v="114"/>
    <n v="0.28599999999999998"/>
    <n v="32.603999999999999"/>
    <n v="40.755000000000003"/>
    <n v="0.68468400000000007"/>
    <n v="0.42385199999999995"/>
    <n v="8.542247999999999"/>
    <n v="0.32604"/>
    <n v="2.7387360000000003"/>
    <n v="3.8146679999999997"/>
    <n v="34.168991999999996"/>
  </r>
  <r>
    <x v="3"/>
    <x v="1"/>
    <x v="40"/>
    <s v="Sorghum"/>
    <n v="83"/>
    <n v="0.14299999999999999"/>
    <n v="11.869"/>
    <n v="39.405079999999998"/>
    <n v="1.222507"/>
    <n v="0.35607"/>
    <n v="8.7474530000000001"/>
    <n v="1.507363"/>
    <n v="4.890028"/>
    <n v="3.2046299999999999"/>
    <n v="34.989812000000001"/>
  </r>
  <r>
    <x v="0"/>
    <x v="1"/>
    <x v="41"/>
    <s v="Cattle"/>
    <n v="112"/>
    <n v="3.3000000000000002E-2"/>
    <n v="3.6960000000000002"/>
    <n v="9.94224"/>
    <n v="0.92030400000000001"/>
    <n v="0.66528000000000009"/>
    <n v="0"/>
    <n v="0"/>
    <n v="3.681216"/>
    <n v="5.9875200000000008"/>
    <n v="0"/>
  </r>
  <r>
    <x v="0"/>
    <x v="1"/>
    <x v="41"/>
    <s v="Goat"/>
    <n v="85"/>
    <n v="0.14299999999999999"/>
    <n v="12.154999999999999"/>
    <n v="29.29355"/>
    <n v="3.9989949999999999"/>
    <n v="1.3248949999999999"/>
    <n v="6.0774999999999996E-2"/>
    <n v="0"/>
    <n v="15.995979999999999"/>
    <n v="11.924054999999999"/>
    <n v="0.24309999999999998"/>
  </r>
  <r>
    <x v="0"/>
    <x v="1"/>
    <x v="41"/>
    <s v="Sheep"/>
    <n v="85"/>
    <n v="0.14299999999999999"/>
    <n v="12.154999999999999"/>
    <n v="32.210749999999997"/>
    <n v="2.0541949999999995"/>
    <n v="2.6011699999999998"/>
    <n v="0"/>
    <n v="0"/>
    <n v="8.2167799999999982"/>
    <n v="23.410529999999998"/>
    <n v="0"/>
  </r>
  <r>
    <x v="0"/>
    <x v="1"/>
    <x v="41"/>
    <s v="Camel"/>
    <m/>
    <n v="0"/>
    <n v="0"/>
    <n v="0"/>
    <n v="0"/>
    <n v="0"/>
    <n v="0"/>
    <n v="0"/>
    <n v="0"/>
    <n v="0"/>
    <n v="0"/>
  </r>
  <r>
    <x v="0"/>
    <x v="1"/>
    <x v="41"/>
    <s v="Poultry"/>
    <n v="112"/>
    <n v="3.3000000000000002E-2"/>
    <n v="3.6960000000000002"/>
    <n v="10.533600000000002"/>
    <n v="0.994224"/>
    <n v="0.69854399999999994"/>
    <n v="0"/>
    <n v="0"/>
    <n v="3.976896"/>
    <n v="6.2868959999999996"/>
    <n v="0"/>
  </r>
  <r>
    <x v="0"/>
    <x v="1"/>
    <x v="41"/>
    <s v="Other birds"/>
    <m/>
    <n v="0"/>
    <n v="0"/>
    <n v="0"/>
    <n v="0"/>
    <n v="0"/>
    <n v="0"/>
    <n v="0"/>
    <n v="0"/>
    <n v="0"/>
    <n v="0"/>
  </r>
  <r>
    <x v="0"/>
    <x v="1"/>
    <x v="41"/>
    <s v="Blood"/>
    <n v="184"/>
    <n v="3.0000000000000001E-3"/>
    <n v="0.55200000000000005"/>
    <n v="0.99360000000000015"/>
    <n v="0.13744799999999999"/>
    <n v="1.9872000000000004E-2"/>
    <n v="6.568800000000001E-2"/>
    <n v="5.5200000000000006E-3"/>
    <n v="0.54979199999999995"/>
    <n v="0.17884800000000003"/>
    <n v="0.26275200000000004"/>
  </r>
  <r>
    <x v="0"/>
    <x v="1"/>
    <x v="41"/>
    <s v="Eggs"/>
    <m/>
    <n v="0"/>
    <n v="0"/>
    <n v="0"/>
    <n v="0"/>
    <n v="0"/>
    <n v="0"/>
    <n v="0"/>
    <n v="0"/>
    <n v="0"/>
    <n v="0"/>
  </r>
  <r>
    <x v="0"/>
    <x v="1"/>
    <x v="41"/>
    <s v="Milk"/>
    <m/>
    <n v="0"/>
    <n v="0"/>
    <n v="0"/>
    <n v="0"/>
    <n v="0"/>
    <n v="0"/>
    <n v="0"/>
    <n v="0"/>
    <n v="0"/>
    <n v="0"/>
  </r>
  <r>
    <x v="0"/>
    <x v="1"/>
    <x v="41"/>
    <s v="Cheese"/>
    <n v="113"/>
    <n v="3.3000000000000002E-2"/>
    <n v="3.7290000000000001"/>
    <n v="15.02787"/>
    <n v="0.92852099999999993"/>
    <n v="1.234299"/>
    <n v="4.8477000000000006E-2"/>
    <n v="0"/>
    <n v="3.7140839999999997"/>
    <n v="11.108691"/>
    <n v="0.19390800000000002"/>
  </r>
  <r>
    <x v="1"/>
    <x v="1"/>
    <x v="41"/>
    <s v="Fish"/>
    <m/>
    <n v="0"/>
    <n v="0"/>
    <n v="0"/>
    <n v="0"/>
    <n v="0"/>
    <n v="0"/>
    <n v="0"/>
    <n v="0"/>
    <n v="0"/>
    <n v="0"/>
  </r>
  <r>
    <x v="2"/>
    <x v="1"/>
    <x v="41"/>
    <s v="Rice"/>
    <n v="175"/>
    <n v="0.42899999999999999"/>
    <n v="75.075000000000003"/>
    <n v="97.597499999999997"/>
    <n v="1.8018000000000001"/>
    <n v="0.15015000000000001"/>
    <n v="21.471450000000001"/>
    <n v="0.22522500000000001"/>
    <n v="7.2072000000000003"/>
    <n v="1.3513500000000001"/>
    <n v="85.885800000000003"/>
  </r>
  <r>
    <x v="2"/>
    <x v="1"/>
    <x v="41"/>
    <s v="Beans"/>
    <n v="185"/>
    <n v="0.28599999999999998"/>
    <n v="52.91"/>
    <n v="67.195700000000002"/>
    <n v="4.6031699999999995"/>
    <n v="0.26455000000000001"/>
    <n v="12.06348"/>
    <n v="3.3862400000000004"/>
    <n v="18.412679999999998"/>
    <n v="2.3809499999999999"/>
    <n v="48.253920000000001"/>
  </r>
  <r>
    <x v="2"/>
    <x v="1"/>
    <x v="41"/>
    <s v="Cabbage"/>
    <n v="60"/>
    <n v="0.28599999999999998"/>
    <n v="17.16"/>
    <n v="3.7751999999999999"/>
    <n v="0.1716"/>
    <n v="6.8640000000000007E-2"/>
    <n v="0.7722"/>
    <n v="0.48047999999999996"/>
    <n v="0.68640000000000001"/>
    <n v="0.61776000000000009"/>
    <n v="3.0888"/>
  </r>
  <r>
    <x v="2"/>
    <x v="1"/>
    <x v="41"/>
    <s v="Fruit"/>
    <n v="119"/>
    <n v="0.28599999999999998"/>
    <n v="34.033999999999999"/>
    <n v="31.311279999999996"/>
    <n v="0.34033999999999998"/>
    <n v="0.17016999999999999"/>
    <n v="7.9639559999999996"/>
    <n v="0.81681599999999988"/>
    <n v="1.3613599999999999"/>
    <n v="1.5315299999999998"/>
    <n v="31.855823999999998"/>
  </r>
  <r>
    <x v="2"/>
    <x v="1"/>
    <x v="41"/>
    <s v="USO's"/>
    <n v="122"/>
    <n v="0.14299999999999999"/>
    <n v="17.445999999999998"/>
    <n v="16.224779999999999"/>
    <n v="0.34891999999999995"/>
    <n v="1.7446E-2"/>
    <n v="3.7683359999999997"/>
    <n v="0.26168999999999998"/>
    <n v="1.3956799999999998"/>
    <n v="0.15701399999999999"/>
    <n v="15.073343999999999"/>
  </r>
  <r>
    <x v="2"/>
    <x v="1"/>
    <x v="41"/>
    <s v="Spaghetti"/>
    <n v="250"/>
    <n v="0.14299999999999999"/>
    <n v="35.75"/>
    <n v="50.407499999999999"/>
    <n v="1.716"/>
    <n v="0.25024999999999997"/>
    <n v="10.11725"/>
    <n v="0.60775000000000001"/>
    <n v="6.8639999999999999"/>
    <n v="2.2522499999999996"/>
    <n v="40.469000000000001"/>
  </r>
  <r>
    <x v="2"/>
    <x v="1"/>
    <x v="41"/>
    <s v="Doum Palm Fruit"/>
    <n v="119"/>
    <n v="0.14299999999999999"/>
    <n v="17.016999999999999"/>
    <n v="66.366299999999995"/>
    <n v="0.17016999999999999"/>
    <n v="0.13613600000000001"/>
    <n v="14.311297"/>
    <n v="0.17016999999999999"/>
    <n v="0.68067999999999995"/>
    <n v="1.2252240000000001"/>
    <n v="57.245187999999999"/>
  </r>
  <r>
    <x v="3"/>
    <x v="1"/>
    <x v="41"/>
    <s v="Githeri"/>
    <n v="134"/>
    <n v="0.28599999999999998"/>
    <n v="38.323999999999998"/>
    <n v="62.468119999999999"/>
    <n v="2.414412"/>
    <n v="0.53653600000000001"/>
    <n v="11.918764000000001"/>
    <n v="0.38323999999999997"/>
    <n v="9.657648"/>
    <n v="4.828824"/>
    <n v="47.675056000000005"/>
  </r>
  <r>
    <x v="3"/>
    <x v="1"/>
    <x v="41"/>
    <s v="Ugali"/>
    <n v="114"/>
    <n v="0.28599999999999998"/>
    <n v="32.603999999999999"/>
    <n v="40.755000000000003"/>
    <n v="0.68468400000000007"/>
    <n v="0.42385199999999995"/>
    <n v="8.542247999999999"/>
    <n v="0.32604"/>
    <n v="2.7387360000000003"/>
    <n v="3.8146679999999997"/>
    <n v="34.168991999999996"/>
  </r>
  <r>
    <x v="3"/>
    <x v="1"/>
    <x v="41"/>
    <s v="Sorghum"/>
    <n v="83"/>
    <n v="0.42899999999999999"/>
    <n v="35.606999999999999"/>
    <n v="118.21523999999999"/>
    <n v="3.6675210000000003"/>
    <n v="1.0682099999999999"/>
    <n v="26.242359"/>
    <n v="4.5220889999999994"/>
    <n v="14.670084000000001"/>
    <n v="9.6138899999999996"/>
    <n v="104.969436"/>
  </r>
  <r>
    <x v="0"/>
    <x v="1"/>
    <x v="42"/>
    <s v="Cattle"/>
    <m/>
    <n v="0"/>
    <n v="0"/>
    <n v="0"/>
    <n v="0"/>
    <n v="0"/>
    <n v="0"/>
    <n v="0"/>
    <n v="0"/>
    <n v="0"/>
    <n v="0"/>
  </r>
  <r>
    <x v="0"/>
    <x v="1"/>
    <x v="42"/>
    <s v="Goat"/>
    <n v="85"/>
    <n v="0.14299999999999999"/>
    <n v="12.154999999999999"/>
    <n v="29.29355"/>
    <n v="3.9989949999999999"/>
    <n v="1.3248949999999999"/>
    <n v="6.0774999999999996E-2"/>
    <n v="0"/>
    <n v="15.995979999999999"/>
    <n v="11.924054999999999"/>
    <n v="0.24309999999999998"/>
  </r>
  <r>
    <x v="0"/>
    <x v="1"/>
    <x v="42"/>
    <s v="Sheep"/>
    <n v="85"/>
    <n v="0.14299999999999999"/>
    <n v="12.154999999999999"/>
    <n v="32.210749999999997"/>
    <n v="2.0541949999999995"/>
    <n v="2.6011699999999998"/>
    <n v="0"/>
    <n v="0"/>
    <n v="8.2167799999999982"/>
    <n v="23.410529999999998"/>
    <n v="0"/>
  </r>
  <r>
    <x v="0"/>
    <x v="1"/>
    <x v="42"/>
    <s v="Camel"/>
    <n v="112"/>
    <n v="3.3000000000000002E-2"/>
    <n v="3.6960000000000002"/>
    <n v="9.8683200000000006"/>
    <n v="0.72441600000000006"/>
    <n v="0.75028800000000007"/>
    <n v="3.696E-2"/>
    <n v="3.696E-2"/>
    <n v="2.8976640000000002"/>
    <n v="6.7525920000000008"/>
    <n v="0.14784"/>
  </r>
  <r>
    <x v="0"/>
    <x v="1"/>
    <x v="42"/>
    <s v="Poultry"/>
    <n v="112"/>
    <n v="3.3000000000000002E-2"/>
    <n v="3.6960000000000002"/>
    <n v="10.533600000000002"/>
    <n v="0.994224"/>
    <n v="0.69854399999999994"/>
    <n v="0"/>
    <n v="0"/>
    <n v="3.976896"/>
    <n v="6.2868959999999996"/>
    <n v="0"/>
  </r>
  <r>
    <x v="0"/>
    <x v="1"/>
    <x v="42"/>
    <s v="Other birds"/>
    <m/>
    <n v="0"/>
    <n v="0"/>
    <n v="0"/>
    <n v="0"/>
    <n v="0"/>
    <n v="0"/>
    <n v="0"/>
    <n v="0"/>
    <n v="0"/>
    <n v="0"/>
  </r>
  <r>
    <x v="0"/>
    <x v="1"/>
    <x v="42"/>
    <s v="Blood"/>
    <n v="184"/>
    <n v="3.0000000000000001E-3"/>
    <n v="0.55200000000000005"/>
    <n v="0.99360000000000015"/>
    <n v="0.13744799999999999"/>
    <n v="1.9872000000000004E-2"/>
    <n v="6.568800000000001E-2"/>
    <n v="5.5200000000000006E-3"/>
    <n v="0.54979199999999995"/>
    <n v="0.17884800000000003"/>
    <n v="0.26275200000000004"/>
  </r>
  <r>
    <x v="0"/>
    <x v="1"/>
    <x v="42"/>
    <s v="Eggs"/>
    <n v="64"/>
    <n v="3.3000000000000002E-2"/>
    <n v="2.1120000000000001"/>
    <n v="3.2736000000000001"/>
    <n v="0.26611200000000002"/>
    <n v="0.22387199999999999"/>
    <n v="2.3232000000000003E-2"/>
    <n v="0"/>
    <n v="1.0644480000000001"/>
    <n v="2.0148479999999998"/>
    <n v="9.2928000000000011E-2"/>
  </r>
  <r>
    <x v="0"/>
    <x v="1"/>
    <x v="42"/>
    <s v="Milk"/>
    <m/>
    <n v="0"/>
    <n v="0"/>
    <n v="0"/>
    <n v="0"/>
    <n v="0"/>
    <n v="0"/>
    <n v="0"/>
    <n v="0"/>
    <n v="0"/>
    <n v="0"/>
  </r>
  <r>
    <x v="0"/>
    <x v="1"/>
    <x v="42"/>
    <s v="Cheese"/>
    <m/>
    <n v="0"/>
    <n v="0"/>
    <n v="0"/>
    <n v="0"/>
    <n v="0"/>
    <n v="0"/>
    <n v="0"/>
    <n v="0"/>
    <n v="0"/>
    <n v="0"/>
  </r>
  <r>
    <x v="1"/>
    <x v="1"/>
    <x v="42"/>
    <s v="Fish"/>
    <n v="112"/>
    <n v="3.3000000000000002E-2"/>
    <n v="3.6960000000000002"/>
    <n v="3.8808000000000002"/>
    <n v="0.68376000000000003"/>
    <n v="0.107184"/>
    <n v="0"/>
    <n v="0"/>
    <n v="2.7350400000000001"/>
    <n v="0.96465599999999996"/>
    <n v="0"/>
  </r>
  <r>
    <x v="2"/>
    <x v="1"/>
    <x v="42"/>
    <s v="Rice"/>
    <n v="175"/>
    <n v="0.42899999999999999"/>
    <n v="75.075000000000003"/>
    <n v="97.597499999999997"/>
    <n v="1.8018000000000001"/>
    <n v="0.15015000000000001"/>
    <n v="21.471450000000001"/>
    <n v="0.22522500000000001"/>
    <n v="7.2072000000000003"/>
    <n v="1.3513500000000001"/>
    <n v="85.885800000000003"/>
  </r>
  <r>
    <x v="2"/>
    <x v="1"/>
    <x v="42"/>
    <s v="Beans"/>
    <n v="185"/>
    <n v="0.28599999999999998"/>
    <n v="52.91"/>
    <n v="67.195700000000002"/>
    <n v="4.6031699999999995"/>
    <n v="0.26455000000000001"/>
    <n v="12.06348"/>
    <n v="3.3862400000000004"/>
    <n v="18.412679999999998"/>
    <n v="2.3809499999999999"/>
    <n v="48.253920000000001"/>
  </r>
  <r>
    <x v="2"/>
    <x v="1"/>
    <x v="42"/>
    <s v="Cabbage"/>
    <n v="60"/>
    <n v="0.28599999999999998"/>
    <n v="17.16"/>
    <n v="3.7751999999999999"/>
    <n v="0.1716"/>
    <n v="6.8640000000000007E-2"/>
    <n v="0.7722"/>
    <n v="0.48047999999999996"/>
    <n v="0.68640000000000001"/>
    <n v="0.61776000000000009"/>
    <n v="3.0888"/>
  </r>
  <r>
    <x v="2"/>
    <x v="1"/>
    <x v="42"/>
    <s v="Fruit"/>
    <n v="119"/>
    <n v="0.14299999999999999"/>
    <n v="17.016999999999999"/>
    <n v="15.655639999999998"/>
    <n v="0.17016999999999999"/>
    <n v="8.5084999999999994E-2"/>
    <n v="3.9819779999999998"/>
    <n v="0.40840799999999994"/>
    <n v="0.68067999999999995"/>
    <n v="0.76576499999999992"/>
    <n v="15.927911999999999"/>
  </r>
  <r>
    <x v="2"/>
    <x v="1"/>
    <x v="42"/>
    <s v="USO's"/>
    <m/>
    <n v="0"/>
    <n v="0"/>
    <n v="0"/>
    <n v="0"/>
    <n v="0"/>
    <n v="0"/>
    <n v="0"/>
    <n v="0"/>
    <n v="0"/>
    <n v="0"/>
  </r>
  <r>
    <x v="2"/>
    <x v="1"/>
    <x v="42"/>
    <s v="Cowpeas"/>
    <n v="171"/>
    <n v="6.7000000000000004E-2"/>
    <n v="11.457000000000001"/>
    <n v="13.290120000000002"/>
    <n v="0.882189"/>
    <n v="5.7285000000000003E-2"/>
    <n v="2.3830560000000003"/>
    <n v="0.74470500000000006"/>
    <n v="3.528756"/>
    <n v="0.51556500000000005"/>
    <n v="9.5322240000000011"/>
  </r>
  <r>
    <x v="2"/>
    <x v="1"/>
    <x v="42"/>
    <s v="Spaghetti"/>
    <n v="250"/>
    <n v="3.3000000000000002E-2"/>
    <n v="8.25"/>
    <n v="1659.9825000000001"/>
    <n v="11.6325"/>
    <n v="0"/>
    <n v="0"/>
    <n v="5.7749999999999996E-2"/>
    <n v="46.53"/>
    <n v="0"/>
    <n v="0"/>
  </r>
  <r>
    <x v="2"/>
    <x v="1"/>
    <x v="42"/>
    <s v="Doum Palm Fruit"/>
    <n v="119"/>
    <n v="0.42899999999999999"/>
    <n v="51.051000000000002"/>
    <n v="199.09889999999999"/>
    <n v="0.51051000000000002"/>
    <n v="0.40840799999999999"/>
    <n v="42.933891000000003"/>
    <n v="0.51051000000000002"/>
    <n v="2.0420400000000001"/>
    <n v="3.6756720000000001"/>
    <n v="171.73556400000001"/>
  </r>
  <r>
    <x v="3"/>
    <x v="1"/>
    <x v="42"/>
    <s v="Githeri"/>
    <n v="134"/>
    <n v="0.28599999999999998"/>
    <n v="38.323999999999998"/>
    <n v="62.468119999999999"/>
    <n v="2.414412"/>
    <n v="0.53653600000000001"/>
    <n v="11.918764000000001"/>
    <n v="0.38323999999999997"/>
    <n v="9.657648"/>
    <n v="4.828824"/>
    <n v="47.675056000000005"/>
  </r>
  <r>
    <x v="3"/>
    <x v="1"/>
    <x v="42"/>
    <s v="Ugali"/>
    <n v="114"/>
    <n v="0.42899999999999999"/>
    <n v="48.905999999999999"/>
    <n v="61.1325"/>
    <n v="1.027026"/>
    <n v="0.63577800000000007"/>
    <n v="12.813371999999999"/>
    <n v="0.48905999999999999"/>
    <n v="4.108104"/>
    <n v="5.7220020000000007"/>
    <n v="51.253487999999997"/>
  </r>
  <r>
    <x v="3"/>
    <x v="1"/>
    <x v="42"/>
    <s v="Sorghum"/>
    <n v="83"/>
    <n v="0.14299999999999999"/>
    <n v="11.869"/>
    <n v="39.405079999999998"/>
    <n v="1.222507"/>
    <n v="0.35607"/>
    <n v="8.7474530000000001"/>
    <n v="1.507363"/>
    <n v="4.890028"/>
    <n v="3.2046299999999999"/>
    <n v="34.989812000000001"/>
  </r>
  <r>
    <x v="3"/>
    <x v="1"/>
    <x v="42"/>
    <s v="Sweets/Soda"/>
    <n v="340"/>
    <n v="3.3000000000000002E-2"/>
    <n v="11.22"/>
    <n v="4.6002000000000001"/>
    <n v="0"/>
    <n v="0"/>
    <n v="1.1668800000000001"/>
    <n v="0"/>
    <n v="0"/>
    <n v="0"/>
    <n v="4.6675200000000006"/>
  </r>
  <r>
    <x v="0"/>
    <x v="1"/>
    <x v="43"/>
    <s v="Cattle"/>
    <n v="112"/>
    <n v="3.0000000000000001E-3"/>
    <n v="0.33600000000000002"/>
    <n v="0.90383999999999998"/>
    <n v="8.3664000000000002E-2"/>
    <n v="6.0479999999999999E-2"/>
    <n v="0"/>
    <n v="0"/>
    <n v="0.33465600000000001"/>
    <n v="0.54432000000000003"/>
    <n v="0"/>
  </r>
  <r>
    <x v="0"/>
    <x v="1"/>
    <x v="43"/>
    <s v="Goat"/>
    <n v="85"/>
    <n v="6.7000000000000004E-2"/>
    <n v="5.6950000000000003"/>
    <n v="13.724950000000002"/>
    <n v="1.8736550000000001"/>
    <n v="0.62075500000000006"/>
    <n v="2.8475E-2"/>
    <n v="0"/>
    <n v="7.4946200000000003"/>
    <n v="5.5867950000000004"/>
    <n v="0.1139"/>
  </r>
  <r>
    <x v="0"/>
    <x v="1"/>
    <x v="43"/>
    <s v="Sheep"/>
    <m/>
    <n v="0"/>
    <n v="0"/>
    <n v="0"/>
    <n v="0"/>
    <n v="0"/>
    <n v="0"/>
    <n v="0"/>
    <n v="0"/>
    <n v="0"/>
    <n v="0"/>
  </r>
  <r>
    <x v="0"/>
    <x v="1"/>
    <x v="43"/>
    <s v="Camel"/>
    <m/>
    <n v="0"/>
    <n v="0"/>
    <n v="0"/>
    <n v="0"/>
    <n v="0"/>
    <n v="0"/>
    <n v="0"/>
    <n v="0"/>
    <n v="0"/>
    <n v="0"/>
  </r>
  <r>
    <x v="0"/>
    <x v="1"/>
    <x v="43"/>
    <s v="Poultry"/>
    <n v="112"/>
    <n v="3.0000000000000001E-3"/>
    <n v="0.33600000000000002"/>
    <n v="0.95760000000000001"/>
    <n v="9.0383999999999992E-2"/>
    <n v="6.3503999999999991E-2"/>
    <n v="0"/>
    <n v="0"/>
    <n v="0.36153599999999997"/>
    <n v="0.57153599999999993"/>
    <n v="0"/>
  </r>
  <r>
    <x v="0"/>
    <x v="1"/>
    <x v="43"/>
    <s v="Other birds"/>
    <m/>
    <n v="0"/>
    <n v="0"/>
    <n v="0"/>
    <n v="0"/>
    <n v="0"/>
    <n v="0"/>
    <n v="0"/>
    <n v="0"/>
    <n v="0"/>
    <n v="0"/>
  </r>
  <r>
    <x v="0"/>
    <x v="1"/>
    <x v="43"/>
    <s v="Eggs"/>
    <m/>
    <n v="0"/>
    <n v="0"/>
    <n v="0"/>
    <n v="0"/>
    <n v="0"/>
    <n v="0"/>
    <n v="0"/>
    <n v="0"/>
    <n v="0"/>
    <n v="0"/>
  </r>
  <r>
    <x v="0"/>
    <x v="1"/>
    <x v="43"/>
    <s v="Milk"/>
    <n v="184"/>
    <n v="3.3000000000000002E-2"/>
    <n v="6.0720000000000001"/>
    <n v="4.1896800000000001"/>
    <n v="0.21859200000000001"/>
    <n v="0.24895199999999998"/>
    <n v="0.27324000000000004"/>
    <n v="0"/>
    <n v="0.87436800000000003"/>
    <n v="2.2405679999999997"/>
    <n v="1.0929600000000002"/>
  </r>
  <r>
    <x v="0"/>
    <x v="1"/>
    <x v="43"/>
    <s v="Cheese"/>
    <m/>
    <n v="0"/>
    <n v="0"/>
    <n v="0"/>
    <n v="0"/>
    <n v="0"/>
    <n v="0"/>
    <n v="0"/>
    <n v="0"/>
    <n v="0"/>
    <n v="0"/>
  </r>
  <r>
    <x v="1"/>
    <x v="1"/>
    <x v="43"/>
    <s v="Fish"/>
    <n v="112"/>
    <n v="0.28599999999999998"/>
    <n v="32.031999999999996"/>
    <n v="33.633599999999994"/>
    <n v="5.9259199999999996"/>
    <n v="0.92892799999999998"/>
    <n v="0"/>
    <n v="0"/>
    <n v="23.703679999999999"/>
    <n v="8.3603519999999989"/>
    <n v="0"/>
  </r>
  <r>
    <x v="2"/>
    <x v="1"/>
    <x v="43"/>
    <s v="Rice"/>
    <n v="175"/>
    <n v="0.28599999999999998"/>
    <n v="50.05"/>
    <n v="65.064999999999998"/>
    <n v="1.2011999999999998"/>
    <n v="0.10009999999999999"/>
    <n v="14.314300000000001"/>
    <n v="0.15014999999999998"/>
    <n v="4.8047999999999993"/>
    <n v="0.90089999999999992"/>
    <n v="57.257200000000005"/>
  </r>
  <r>
    <x v="2"/>
    <x v="1"/>
    <x v="43"/>
    <s v="Beans"/>
    <n v="185"/>
    <n v="0.14299999999999999"/>
    <n v="26.454999999999998"/>
    <n v="33.597850000000001"/>
    <n v="2.3015849999999998"/>
    <n v="0.132275"/>
    <n v="6.0317400000000001"/>
    <n v="1.6931200000000002"/>
    <n v="9.2063399999999991"/>
    <n v="1.1904749999999999"/>
    <n v="24.12696"/>
  </r>
  <r>
    <x v="2"/>
    <x v="1"/>
    <x v="43"/>
    <s v="Cabbage"/>
    <n v="60"/>
    <n v="0.14299999999999999"/>
    <n v="8.58"/>
    <n v="1.8875999999999999"/>
    <n v="8.5800000000000001E-2"/>
    <n v="3.4320000000000003E-2"/>
    <n v="0.3861"/>
    <n v="0.24023999999999998"/>
    <n v="0.34320000000000001"/>
    <n v="0.30888000000000004"/>
    <n v="1.5444"/>
  </r>
  <r>
    <x v="2"/>
    <x v="1"/>
    <x v="43"/>
    <s v="Fruit"/>
    <m/>
    <n v="0"/>
    <n v="0"/>
    <n v="0"/>
    <n v="0"/>
    <n v="0"/>
    <n v="0"/>
    <n v="0"/>
    <n v="0"/>
    <n v="0"/>
    <n v="0"/>
  </r>
  <r>
    <x v="2"/>
    <x v="1"/>
    <x v="43"/>
    <s v="USO's"/>
    <m/>
    <n v="0"/>
    <n v="0"/>
    <n v="0"/>
    <n v="0"/>
    <n v="0"/>
    <n v="0"/>
    <n v="0"/>
    <n v="0"/>
    <n v="0"/>
    <n v="0"/>
  </r>
  <r>
    <x v="3"/>
    <x v="1"/>
    <x v="43"/>
    <s v="Githeri"/>
    <n v="134"/>
    <n v="0.14299999999999999"/>
    <n v="19.161999999999999"/>
    <n v="31.234059999999999"/>
    <n v="1.207206"/>
    <n v="0.26826800000000001"/>
    <n v="5.9593820000000006"/>
    <n v="0.19161999999999998"/>
    <n v="4.828824"/>
    <n v="2.414412"/>
    <n v="23.837528000000002"/>
  </r>
  <r>
    <x v="3"/>
    <x v="1"/>
    <x v="43"/>
    <s v="Ugali"/>
    <n v="114"/>
    <n v="0.14299999999999999"/>
    <n v="16.302"/>
    <n v="20.377500000000001"/>
    <n v="0.34234200000000004"/>
    <n v="0.21192599999999998"/>
    <n v="4.2711239999999995"/>
    <n v="0.16302"/>
    <n v="1.3693680000000001"/>
    <n v="1.9073339999999999"/>
    <n v="17.084495999999998"/>
  </r>
  <r>
    <x v="3"/>
    <x v="1"/>
    <x v="43"/>
    <s v="Sorghum"/>
    <n v="83"/>
    <n v="0.14299999999999999"/>
    <n v="11.869"/>
    <n v="39.405079999999998"/>
    <n v="1.222507"/>
    <n v="0.35607"/>
    <n v="8.7474530000000001"/>
    <n v="1.507363"/>
    <n v="4.890028"/>
    <n v="3.2046299999999999"/>
    <n v="34.989812000000001"/>
  </r>
  <r>
    <x v="0"/>
    <x v="1"/>
    <x v="44"/>
    <s v="Cattle"/>
    <n v="112"/>
    <n v="3.0000000000000001E-3"/>
    <n v="0.33600000000000002"/>
    <n v="0.90383999999999998"/>
    <n v="8.3664000000000002E-2"/>
    <n v="6.0479999999999999E-2"/>
    <n v="0"/>
    <n v="0"/>
    <n v="0.33465600000000001"/>
    <n v="0.54432000000000003"/>
    <n v="0"/>
  </r>
  <r>
    <x v="0"/>
    <x v="1"/>
    <x v="44"/>
    <s v="Goat"/>
    <n v="85"/>
    <n v="6.7000000000000004E-2"/>
    <n v="5.6950000000000003"/>
    <n v="13.724950000000002"/>
    <n v="1.8736550000000001"/>
    <n v="0.62075500000000006"/>
    <n v="2.8475E-2"/>
    <n v="0"/>
    <n v="7.4946200000000003"/>
    <n v="5.5867950000000004"/>
    <n v="0.1139"/>
  </r>
  <r>
    <x v="0"/>
    <x v="1"/>
    <x v="44"/>
    <s v="Sheep"/>
    <n v="85"/>
    <n v="3.3000000000000002E-2"/>
    <n v="2.8050000000000002"/>
    <n v="7.4332500000000001"/>
    <n v="0.47404499999999999"/>
    <n v="0.60026999999999997"/>
    <n v="0"/>
    <n v="0"/>
    <n v="1.89618"/>
    <n v="5.4024299999999998"/>
    <n v="0"/>
  </r>
  <r>
    <x v="0"/>
    <x v="1"/>
    <x v="44"/>
    <s v="Camel"/>
    <n v="112"/>
    <n v="3.0000000000000001E-3"/>
    <n v="0.33600000000000002"/>
    <n v="0.89712000000000003"/>
    <n v="6.5856000000000012E-2"/>
    <n v="6.8208000000000005E-2"/>
    <n v="3.3600000000000001E-3"/>
    <n v="3.3600000000000001E-3"/>
    <n v="0.26342400000000005"/>
    <n v="0.61387200000000008"/>
    <n v="1.3440000000000001E-2"/>
  </r>
  <r>
    <x v="0"/>
    <x v="1"/>
    <x v="44"/>
    <s v="Poultry"/>
    <m/>
    <n v="0"/>
    <n v="0"/>
    <n v="0"/>
    <n v="0"/>
    <n v="0"/>
    <n v="0"/>
    <n v="0"/>
    <n v="0"/>
    <n v="0"/>
    <n v="0"/>
  </r>
  <r>
    <x v="0"/>
    <x v="1"/>
    <x v="44"/>
    <s v="Other birds"/>
    <m/>
    <n v="0"/>
    <n v="0"/>
    <n v="0"/>
    <n v="0"/>
    <n v="0"/>
    <n v="0"/>
    <n v="0"/>
    <n v="0"/>
    <n v="0"/>
    <n v="0"/>
  </r>
  <r>
    <x v="0"/>
    <x v="1"/>
    <x v="44"/>
    <s v="Donkey"/>
    <n v="112"/>
    <n v="3.3000000000000002E-2"/>
    <n v="3.6960000000000002"/>
    <n v="6.4680000000000009"/>
    <n v="1.0400544"/>
    <n v="0.223608"/>
    <n v="0"/>
    <n v="0"/>
    <n v="4.1602176000000002"/>
    <n v="2.0124719999999998"/>
    <n v="0"/>
  </r>
  <r>
    <x v="0"/>
    <x v="1"/>
    <x v="44"/>
    <s v="Blood"/>
    <n v="184"/>
    <n v="3.0000000000000001E-3"/>
    <n v="0.55200000000000005"/>
    <n v="0.99360000000000015"/>
    <n v="0.13744799999999999"/>
    <n v="1.9872000000000004E-2"/>
    <n v="6.568800000000001E-2"/>
    <n v="5.5200000000000006E-3"/>
    <n v="0.54979199999999995"/>
    <n v="0.17884800000000003"/>
    <n v="0.26275200000000004"/>
  </r>
  <r>
    <x v="0"/>
    <x v="1"/>
    <x v="44"/>
    <s v="Eggs"/>
    <m/>
    <n v="0"/>
    <n v="0"/>
    <n v="0"/>
    <n v="0"/>
    <n v="0"/>
    <n v="0"/>
    <n v="0"/>
    <n v="0"/>
    <n v="0"/>
    <n v="0"/>
  </r>
  <r>
    <x v="0"/>
    <x v="1"/>
    <x v="44"/>
    <s v="Milk"/>
    <n v="184"/>
    <n v="3.3000000000000002E-2"/>
    <n v="6.0720000000000001"/>
    <n v="4.1896800000000001"/>
    <n v="0.21859200000000001"/>
    <n v="0.24895199999999998"/>
    <n v="0.27324000000000004"/>
    <n v="0"/>
    <n v="0.87436800000000003"/>
    <n v="2.2405679999999997"/>
    <n v="1.0929600000000002"/>
  </r>
  <r>
    <x v="0"/>
    <x v="1"/>
    <x v="44"/>
    <s v="Cheese"/>
    <m/>
    <n v="0"/>
    <n v="0"/>
    <n v="0"/>
    <n v="0"/>
    <n v="0"/>
    <n v="0"/>
    <n v="0"/>
    <n v="0"/>
    <n v="0"/>
    <n v="0"/>
  </r>
  <r>
    <x v="1"/>
    <x v="1"/>
    <x v="44"/>
    <s v="Fish"/>
    <n v="112"/>
    <n v="0.28599999999999998"/>
    <n v="32.031999999999996"/>
    <n v="33.633599999999994"/>
    <n v="5.9259199999999996"/>
    <n v="0.92892799999999998"/>
    <n v="0"/>
    <n v="0"/>
    <n v="23.703679999999999"/>
    <n v="8.3603519999999989"/>
    <n v="0"/>
  </r>
  <r>
    <x v="2"/>
    <x v="1"/>
    <x v="44"/>
    <s v="Rice"/>
    <n v="175"/>
    <n v="0.14299999999999999"/>
    <n v="25.024999999999999"/>
    <n v="32.532499999999999"/>
    <n v="0.60059999999999991"/>
    <n v="5.0049999999999997E-2"/>
    <n v="7.1571500000000006"/>
    <n v="7.5074999999999989E-2"/>
    <n v="2.4023999999999996"/>
    <n v="0.45044999999999996"/>
    <n v="28.628600000000002"/>
  </r>
  <r>
    <x v="2"/>
    <x v="1"/>
    <x v="44"/>
    <s v="Beans"/>
    <n v="185"/>
    <n v="0.28599999999999998"/>
    <n v="52.91"/>
    <n v="67.195700000000002"/>
    <n v="4.6031699999999995"/>
    <n v="0.26455000000000001"/>
    <n v="12.06348"/>
    <n v="3.3862400000000004"/>
    <n v="18.412679999999998"/>
    <n v="2.3809499999999999"/>
    <n v="48.253920000000001"/>
  </r>
  <r>
    <x v="2"/>
    <x v="1"/>
    <x v="44"/>
    <s v="Cabbage"/>
    <n v="60"/>
    <n v="0.28599999999999998"/>
    <n v="17.16"/>
    <n v="3.7751999999999999"/>
    <n v="0.1716"/>
    <n v="6.8640000000000007E-2"/>
    <n v="0.7722"/>
    <n v="0.48047999999999996"/>
    <n v="0.68640000000000001"/>
    <n v="0.61776000000000009"/>
    <n v="3.0888"/>
  </r>
  <r>
    <x v="2"/>
    <x v="1"/>
    <x v="44"/>
    <s v="Fruit"/>
    <n v="119"/>
    <n v="3.3000000000000002E-2"/>
    <n v="3.927"/>
    <n v="3.6128399999999998"/>
    <n v="3.9269999999999999E-2"/>
    <n v="1.9635E-2"/>
    <n v="0.9189179999999999"/>
    <n v="9.4247999999999998E-2"/>
    <n v="0.15708"/>
    <n v="0.17671500000000001"/>
    <n v="3.6756719999999996"/>
  </r>
  <r>
    <x v="2"/>
    <x v="1"/>
    <x v="44"/>
    <s v="USO's"/>
    <n v="122"/>
    <n v="3.3000000000000002E-2"/>
    <n v="4.0259999999999998"/>
    <n v="3.7441800000000001"/>
    <n v="8.0519999999999994E-2"/>
    <n v="4.0260000000000001E-3"/>
    <n v="0.86961600000000006"/>
    <n v="6.0389999999999999E-2"/>
    <n v="0.32207999999999998"/>
    <n v="3.6234000000000002E-2"/>
    <n v="3.4784640000000002"/>
  </r>
  <r>
    <x v="2"/>
    <x v="1"/>
    <x v="44"/>
    <s v="Cowpeas"/>
    <n v="171"/>
    <n v="0.14299999999999999"/>
    <n v="24.452999999999999"/>
    <n v="28.365479999999998"/>
    <n v="1.8828809999999998"/>
    <n v="0.122265"/>
    <n v="5.0862240000000005"/>
    <n v="1.589445"/>
    <n v="7.5315239999999992"/>
    <n v="1.1003849999999999"/>
    <n v="20.344896000000002"/>
  </r>
  <r>
    <x v="2"/>
    <x v="1"/>
    <x v="44"/>
    <s v="Spaghetti"/>
    <n v="250"/>
    <n v="3.3000000000000002E-2"/>
    <n v="8.25"/>
    <n v="11.6325"/>
    <n v="0.39600000000000002"/>
    <n v="5.7749999999999996E-2"/>
    <n v="2.3347500000000001"/>
    <n v="0.14025000000000001"/>
    <n v="1.5840000000000001"/>
    <n v="0.51974999999999993"/>
    <n v="9.3390000000000004"/>
  </r>
  <r>
    <x v="3"/>
    <x v="1"/>
    <x v="44"/>
    <s v="Githeri"/>
    <n v="134"/>
    <n v="0.28599999999999998"/>
    <n v="38.323999999999998"/>
    <n v="62.468119999999999"/>
    <n v="2.414412"/>
    <n v="0.53653600000000001"/>
    <n v="11.918764000000001"/>
    <n v="0.38323999999999997"/>
    <n v="9.657648"/>
    <n v="4.828824"/>
    <n v="47.675056000000005"/>
  </r>
  <r>
    <x v="3"/>
    <x v="1"/>
    <x v="44"/>
    <s v="Ugali"/>
    <n v="114"/>
    <n v="0.14299999999999999"/>
    <n v="16.302"/>
    <n v="20.377500000000001"/>
    <n v="0.34234200000000004"/>
    <n v="0.21192599999999998"/>
    <n v="4.2711239999999995"/>
    <n v="0.16302"/>
    <n v="1.3693680000000001"/>
    <n v="1.9073339999999999"/>
    <n v="17.084495999999998"/>
  </r>
  <r>
    <x v="3"/>
    <x v="1"/>
    <x v="44"/>
    <s v="Sorghum"/>
    <n v="83"/>
    <n v="0.28599999999999998"/>
    <n v="23.738"/>
    <n v="78.810159999999996"/>
    <n v="2.445014"/>
    <n v="0.71214"/>
    <n v="17.494906"/>
    <n v="3.014726"/>
    <n v="9.7800560000000001"/>
    <n v="6.4092599999999997"/>
    <n v="69.979624000000001"/>
  </r>
  <r>
    <x v="3"/>
    <x v="1"/>
    <x v="44"/>
    <s v="Sweets/Soda"/>
    <n v="340"/>
    <n v="3.3000000000000002E-2"/>
    <n v="11.22"/>
    <n v="4.6002000000000001"/>
    <n v="0"/>
    <n v="0"/>
    <n v="1.1668800000000001"/>
    <n v="0"/>
    <n v="0"/>
    <n v="0"/>
    <n v="4.6675200000000006"/>
  </r>
  <r>
    <x v="0"/>
    <x v="1"/>
    <x v="45"/>
    <s v="Cattle"/>
    <n v="112"/>
    <n v="3.0000000000000001E-3"/>
    <n v="0.33600000000000002"/>
    <n v="0.90383999999999998"/>
    <n v="8.3664000000000002E-2"/>
    <n v="6.0479999999999999E-2"/>
    <n v="0"/>
    <n v="0"/>
    <n v="0.33465600000000001"/>
    <n v="0.54432000000000003"/>
    <n v="0"/>
  </r>
  <r>
    <x v="0"/>
    <x v="1"/>
    <x v="45"/>
    <s v="Goat"/>
    <n v="85"/>
    <n v="0.28599999999999998"/>
    <n v="24.31"/>
    <n v="58.5871"/>
    <n v="7.9979899999999997"/>
    <n v="2.6497899999999999"/>
    <n v="0.12154999999999999"/>
    <n v="0"/>
    <n v="31.991959999999999"/>
    <n v="23.848109999999998"/>
    <n v="0.48619999999999997"/>
  </r>
  <r>
    <x v="0"/>
    <x v="1"/>
    <x v="45"/>
    <s v="Sheep"/>
    <n v="85"/>
    <n v="3.3000000000000002E-2"/>
    <n v="2.8050000000000002"/>
    <n v="7.4332500000000001"/>
    <n v="0.47404499999999999"/>
    <n v="0.60026999999999997"/>
    <n v="0"/>
    <n v="0"/>
    <n v="1.89618"/>
    <n v="5.4024299999999998"/>
    <n v="0"/>
  </r>
  <r>
    <x v="0"/>
    <x v="1"/>
    <x v="45"/>
    <s v="Camel"/>
    <n v="112"/>
    <n v="3.0000000000000001E-3"/>
    <n v="0.33600000000000002"/>
    <n v="0.89712000000000003"/>
    <n v="6.5856000000000012E-2"/>
    <n v="6.8208000000000005E-2"/>
    <n v="3.3600000000000001E-3"/>
    <n v="3.3600000000000001E-3"/>
    <n v="0.26342400000000005"/>
    <n v="0.61387200000000008"/>
    <n v="1.3440000000000001E-2"/>
  </r>
  <r>
    <x v="0"/>
    <x v="1"/>
    <x v="45"/>
    <s v="Poultry"/>
    <m/>
    <n v="0"/>
    <n v="0"/>
    <n v="0"/>
    <n v="0"/>
    <n v="0"/>
    <n v="0"/>
    <n v="0"/>
    <n v="0"/>
    <n v="0"/>
    <n v="0"/>
  </r>
  <r>
    <x v="0"/>
    <x v="1"/>
    <x v="45"/>
    <s v="Other birds"/>
    <m/>
    <n v="0"/>
    <n v="0"/>
    <n v="0"/>
    <n v="0"/>
    <n v="0"/>
    <n v="0"/>
    <n v="0"/>
    <n v="0"/>
    <n v="0"/>
    <n v="0"/>
  </r>
  <r>
    <x v="0"/>
    <x v="1"/>
    <x v="45"/>
    <s v="Eggs"/>
    <m/>
    <n v="0"/>
    <n v="0"/>
    <n v="0"/>
    <n v="0"/>
    <n v="0"/>
    <n v="0"/>
    <n v="0"/>
    <n v="0"/>
    <n v="0"/>
    <n v="0"/>
  </r>
  <r>
    <x v="0"/>
    <x v="1"/>
    <x v="45"/>
    <s v="Milk"/>
    <n v="184"/>
    <n v="3.3000000000000002E-2"/>
    <n v="6.0720000000000001"/>
    <n v="4.1896800000000001"/>
    <n v="0.21859200000000001"/>
    <n v="0.24895199999999998"/>
    <n v="0.27324000000000004"/>
    <n v="0"/>
    <n v="0.87436800000000003"/>
    <n v="2.2405679999999997"/>
    <n v="1.0929600000000002"/>
  </r>
  <r>
    <x v="0"/>
    <x v="1"/>
    <x v="45"/>
    <s v="Cheese"/>
    <m/>
    <n v="0"/>
    <n v="0"/>
    <n v="0"/>
    <n v="0"/>
    <n v="0"/>
    <n v="0"/>
    <n v="0"/>
    <n v="0"/>
    <n v="0"/>
    <n v="0"/>
  </r>
  <r>
    <x v="1"/>
    <x v="1"/>
    <x v="45"/>
    <s v="Fish"/>
    <n v="112"/>
    <n v="0.28599999999999998"/>
    <n v="32.031999999999996"/>
    <n v="33.633599999999994"/>
    <n v="5.9259199999999996"/>
    <n v="0.92892799999999998"/>
    <n v="0"/>
    <n v="0"/>
    <n v="23.703679999999999"/>
    <n v="8.3603519999999989"/>
    <n v="0"/>
  </r>
  <r>
    <x v="2"/>
    <x v="1"/>
    <x v="45"/>
    <s v="Rice"/>
    <n v="175"/>
    <n v="0.28599999999999998"/>
    <n v="50.05"/>
    <n v="65.064999999999998"/>
    <n v="1.2011999999999998"/>
    <n v="0.10009999999999999"/>
    <n v="14.314300000000001"/>
    <n v="0.15014999999999998"/>
    <n v="4.8047999999999993"/>
    <n v="0.90089999999999992"/>
    <n v="57.257200000000005"/>
  </r>
  <r>
    <x v="2"/>
    <x v="1"/>
    <x v="45"/>
    <s v="Beans"/>
    <n v="185"/>
    <n v="0.14299999999999999"/>
    <n v="26.454999999999998"/>
    <n v="33.597850000000001"/>
    <n v="2.3015849999999998"/>
    <n v="0.132275"/>
    <n v="6.0317400000000001"/>
    <n v="1.6931200000000002"/>
    <n v="9.2063399999999991"/>
    <n v="1.1904749999999999"/>
    <n v="24.12696"/>
  </r>
  <r>
    <x v="2"/>
    <x v="1"/>
    <x v="45"/>
    <s v="Cabbage"/>
    <n v="60"/>
    <n v="6.7000000000000004E-2"/>
    <n v="4.0200000000000005"/>
    <n v="0.88440000000000007"/>
    <n v="4.0200000000000007E-2"/>
    <n v="1.6080000000000004E-2"/>
    <n v="0.18090000000000003"/>
    <n v="0.11256000000000001"/>
    <n v="0.16080000000000003"/>
    <n v="0.14472000000000004"/>
    <n v="0.72360000000000013"/>
  </r>
  <r>
    <x v="2"/>
    <x v="1"/>
    <x v="45"/>
    <s v="Fruit"/>
    <n v="119"/>
    <n v="3.3000000000000002E-2"/>
    <n v="3.927"/>
    <n v="3.6128399999999998"/>
    <n v="3.9269999999999999E-2"/>
    <n v="1.9635E-2"/>
    <n v="0.9189179999999999"/>
    <n v="9.4247999999999998E-2"/>
    <n v="0.15708"/>
    <n v="0.17671500000000001"/>
    <n v="3.6756719999999996"/>
  </r>
  <r>
    <x v="2"/>
    <x v="1"/>
    <x v="45"/>
    <s v="USO's"/>
    <n v="122"/>
    <n v="3.3000000000000002E-2"/>
    <n v="4.0259999999999998"/>
    <n v="3.7441800000000001"/>
    <n v="8.0519999999999994E-2"/>
    <n v="4.0260000000000001E-3"/>
    <n v="0.86961600000000006"/>
    <n v="6.0389999999999999E-2"/>
    <n v="0.32207999999999998"/>
    <n v="3.6234000000000002E-2"/>
    <n v="3.4784640000000002"/>
  </r>
  <r>
    <x v="2"/>
    <x v="1"/>
    <x v="45"/>
    <s v="Spaghetti"/>
    <n v="250"/>
    <n v="3.3000000000000002E-2"/>
    <n v="8.25"/>
    <n v="11.6325"/>
    <n v="0.39600000000000002"/>
    <n v="5.7749999999999996E-2"/>
    <n v="2.3347500000000001"/>
    <n v="0.14025000000000001"/>
    <n v="1.5840000000000001"/>
    <n v="0.51974999999999993"/>
    <n v="9.3390000000000004"/>
  </r>
  <r>
    <x v="3"/>
    <x v="1"/>
    <x v="45"/>
    <s v="Githeri"/>
    <n v="134"/>
    <n v="0.28599999999999998"/>
    <n v="38.323999999999998"/>
    <n v="62.468119999999999"/>
    <n v="2.414412"/>
    <n v="0.53653600000000001"/>
    <n v="11.918764000000001"/>
    <n v="0.38323999999999997"/>
    <n v="9.657648"/>
    <n v="4.828824"/>
    <n v="47.675056000000005"/>
  </r>
  <r>
    <x v="3"/>
    <x v="1"/>
    <x v="45"/>
    <s v="Ugali"/>
    <n v="114"/>
    <n v="0.28599999999999998"/>
    <n v="32.603999999999999"/>
    <n v="40.755000000000003"/>
    <n v="0.68468400000000007"/>
    <n v="0.42385199999999995"/>
    <n v="8.542247999999999"/>
    <n v="0.32604"/>
    <n v="2.7387360000000003"/>
    <n v="3.8146679999999997"/>
    <n v="34.168991999999996"/>
  </r>
  <r>
    <x v="3"/>
    <x v="1"/>
    <x v="45"/>
    <s v="Sorghum"/>
    <n v="83"/>
    <n v="3.3000000000000002E-2"/>
    <n v="2.7390000000000003"/>
    <n v="9.0934800000000013"/>
    <n v="0.28211700000000006"/>
    <n v="8.2170000000000007E-2"/>
    <n v="2.0186430000000004"/>
    <n v="0.34785299999999997"/>
    <n v="1.1284680000000002"/>
    <n v="0.73953000000000002"/>
    <n v="8.0745720000000016"/>
  </r>
  <r>
    <x v="3"/>
    <x v="1"/>
    <x v="45"/>
    <s v="Sweets/Soda"/>
    <n v="340"/>
    <n v="3.3000000000000002E-2"/>
    <n v="11.22"/>
    <n v="4.6002000000000001"/>
    <n v="0"/>
    <n v="0"/>
    <n v="1.1668800000000001"/>
    <n v="0"/>
    <n v="0"/>
    <n v="0"/>
    <n v="4.6675200000000006"/>
  </r>
  <r>
    <x v="0"/>
    <x v="1"/>
    <x v="46"/>
    <s v="Cattle"/>
    <m/>
    <n v="0"/>
    <n v="0"/>
    <n v="0"/>
    <n v="0"/>
    <n v="0"/>
    <n v="0"/>
    <n v="0"/>
    <n v="0"/>
    <n v="0"/>
    <n v="0"/>
  </r>
  <r>
    <x v="0"/>
    <x v="1"/>
    <x v="46"/>
    <s v="Goat"/>
    <n v="85"/>
    <n v="3.3000000000000002E-2"/>
    <n v="2.8050000000000002"/>
    <n v="6.7600499999999997"/>
    <n v="0.92284499999999992"/>
    <n v="0.30574500000000004"/>
    <n v="1.4025000000000001E-2"/>
    <n v="0"/>
    <n v="3.6913799999999997"/>
    <n v="2.7517050000000003"/>
    <n v="5.6100000000000004E-2"/>
  </r>
  <r>
    <x v="0"/>
    <x v="1"/>
    <x v="46"/>
    <s v="Sheep"/>
    <n v="85"/>
    <n v="3.3000000000000002E-2"/>
    <n v="2.8050000000000002"/>
    <n v="7.4332500000000001"/>
    <n v="0.47404499999999999"/>
    <n v="0.60026999999999997"/>
    <n v="0"/>
    <n v="0"/>
    <n v="1.89618"/>
    <n v="5.4024299999999998"/>
    <n v="0"/>
  </r>
  <r>
    <x v="0"/>
    <x v="1"/>
    <x v="46"/>
    <s v="Camel"/>
    <m/>
    <n v="0"/>
    <n v="0"/>
    <n v="0"/>
    <n v="0"/>
    <n v="0"/>
    <n v="0"/>
    <n v="0"/>
    <n v="0"/>
    <n v="0"/>
    <n v="0"/>
  </r>
  <r>
    <x v="0"/>
    <x v="1"/>
    <x v="46"/>
    <s v="Poultry"/>
    <n v="112"/>
    <n v="6.7000000000000004E-2"/>
    <n v="7.5040000000000004"/>
    <n v="21.386400000000002"/>
    <n v="2.0185759999999999"/>
    <n v="1.4182560000000002"/>
    <n v="0"/>
    <n v="0"/>
    <n v="8.0743039999999997"/>
    <n v="12.764304000000001"/>
    <n v="0"/>
  </r>
  <r>
    <x v="0"/>
    <x v="1"/>
    <x v="46"/>
    <s v="Other birds"/>
    <m/>
    <n v="0"/>
    <n v="0"/>
    <n v="0"/>
    <n v="0"/>
    <n v="0"/>
    <n v="0"/>
    <n v="0"/>
    <n v="0"/>
    <n v="0"/>
    <n v="0"/>
  </r>
  <r>
    <x v="0"/>
    <x v="1"/>
    <x v="46"/>
    <s v="Donkey"/>
    <n v="112"/>
    <n v="0.14299999999999999"/>
    <n v="16.015999999999998"/>
    <n v="28.027999999999999"/>
    <n v="4.5069023999999995"/>
    <n v="0.96896799999999983"/>
    <n v="0"/>
    <n v="0"/>
    <n v="18.027609599999998"/>
    <n v="8.7207119999999989"/>
    <n v="0"/>
  </r>
  <r>
    <x v="0"/>
    <x v="1"/>
    <x v="46"/>
    <s v="Eggs"/>
    <n v="64"/>
    <n v="3.3000000000000002E-2"/>
    <n v="2.1120000000000001"/>
    <n v="3.2736000000000001"/>
    <n v="0.26611200000000002"/>
    <n v="0.22387199999999999"/>
    <n v="2.3232000000000003E-2"/>
    <n v="0"/>
    <n v="1.0644480000000001"/>
    <n v="2.0148479999999998"/>
    <n v="9.2928000000000011E-2"/>
  </r>
  <r>
    <x v="0"/>
    <x v="1"/>
    <x v="46"/>
    <s v="Milk"/>
    <m/>
    <n v="0"/>
    <n v="0"/>
    <n v="0"/>
    <n v="0"/>
    <n v="0"/>
    <n v="0"/>
    <n v="0"/>
    <n v="0"/>
    <n v="0"/>
    <n v="0"/>
  </r>
  <r>
    <x v="0"/>
    <x v="1"/>
    <x v="46"/>
    <s v="Cheese"/>
    <m/>
    <n v="0"/>
    <n v="0"/>
    <n v="0"/>
    <n v="0"/>
    <n v="0"/>
    <n v="0"/>
    <n v="0"/>
    <n v="0"/>
    <n v="0"/>
    <n v="0"/>
  </r>
  <r>
    <x v="1"/>
    <x v="1"/>
    <x v="46"/>
    <s v="Fish"/>
    <n v="112"/>
    <n v="0.14299999999999999"/>
    <n v="16.015999999999998"/>
    <n v="16.816799999999997"/>
    <n v="2.9629599999999998"/>
    <n v="0.46446399999999999"/>
    <n v="0"/>
    <n v="0"/>
    <n v="11.851839999999999"/>
    <n v="4.1801759999999994"/>
    <n v="0"/>
  </r>
  <r>
    <x v="2"/>
    <x v="1"/>
    <x v="46"/>
    <s v="Rice"/>
    <n v="175"/>
    <n v="0.14299999999999999"/>
    <n v="25.024999999999999"/>
    <n v="32.532499999999999"/>
    <n v="0.60059999999999991"/>
    <n v="5.0049999999999997E-2"/>
    <n v="7.1571500000000006"/>
    <n v="7.5074999999999989E-2"/>
    <n v="2.4023999999999996"/>
    <n v="0.45044999999999996"/>
    <n v="28.628600000000002"/>
  </r>
  <r>
    <x v="2"/>
    <x v="1"/>
    <x v="46"/>
    <s v="Beans"/>
    <n v="185"/>
    <n v="0.14299999999999999"/>
    <n v="26.454999999999998"/>
    <n v="33.597850000000001"/>
    <n v="2.3015849999999998"/>
    <n v="0.132275"/>
    <n v="6.0317400000000001"/>
    <n v="1.6931200000000002"/>
    <n v="9.2063399999999991"/>
    <n v="1.1904749999999999"/>
    <n v="24.12696"/>
  </r>
  <r>
    <x v="2"/>
    <x v="1"/>
    <x v="46"/>
    <s v="Cabbage"/>
    <n v="60"/>
    <n v="0.28599999999999998"/>
    <n v="17.16"/>
    <n v="3.7751999999999999"/>
    <n v="0.1716"/>
    <n v="6.8640000000000007E-2"/>
    <n v="0.7722"/>
    <n v="0.48047999999999996"/>
    <n v="0.68640000000000001"/>
    <n v="0.61776000000000009"/>
    <n v="3.0888"/>
  </r>
  <r>
    <x v="2"/>
    <x v="1"/>
    <x v="46"/>
    <s v="Fruit"/>
    <m/>
    <n v="0"/>
    <n v="0"/>
    <n v="0"/>
    <n v="0"/>
    <n v="0"/>
    <n v="0"/>
    <n v="0"/>
    <n v="0"/>
    <n v="0"/>
    <n v="0"/>
  </r>
  <r>
    <x v="2"/>
    <x v="1"/>
    <x v="46"/>
    <s v="USO's"/>
    <n v="122"/>
    <n v="6.7000000000000004E-2"/>
    <n v="8.1740000000000013"/>
    <n v="7.6018200000000009"/>
    <n v="0.16348000000000001"/>
    <n v="8.1740000000000007E-3"/>
    <n v="1.7655840000000003"/>
    <n v="0.12261000000000002"/>
    <n v="0.65392000000000006"/>
    <n v="7.3566000000000006E-2"/>
    <n v="7.0623360000000011"/>
  </r>
  <r>
    <x v="2"/>
    <x v="1"/>
    <x v="46"/>
    <s v="Doum Palm Fruit"/>
    <n v="119"/>
    <n v="0.28599999999999998"/>
    <n v="34.033999999999999"/>
    <n v="132.73259999999999"/>
    <n v="0.34033999999999998"/>
    <n v="0.27227200000000001"/>
    <n v="28.622593999999999"/>
    <n v="0.34033999999999998"/>
    <n v="1.3613599999999999"/>
    <n v="2.4504480000000002"/>
    <n v="114.490376"/>
  </r>
  <r>
    <x v="3"/>
    <x v="1"/>
    <x v="46"/>
    <s v="Githeri"/>
    <n v="134"/>
    <n v="0.42899999999999999"/>
    <n v="57.485999999999997"/>
    <n v="93.702179999999984"/>
    <n v="3.6216179999999998"/>
    <n v="0.80480399999999985"/>
    <n v="17.878146000000001"/>
    <n v="0.57485999999999993"/>
    <n v="14.486471999999999"/>
    <n v="7.2432359999999987"/>
    <n v="71.512584000000004"/>
  </r>
  <r>
    <x v="3"/>
    <x v="1"/>
    <x v="46"/>
    <s v="Ugali"/>
    <n v="114"/>
    <n v="0.42899999999999999"/>
    <n v="48.905999999999999"/>
    <n v="61.1325"/>
    <n v="1.027026"/>
    <n v="0.63577800000000007"/>
    <n v="12.813371999999999"/>
    <n v="0.48905999999999999"/>
    <n v="4.108104"/>
    <n v="5.7220020000000007"/>
    <n v="51.253487999999997"/>
  </r>
  <r>
    <x v="3"/>
    <x v="1"/>
    <x v="46"/>
    <s v="Sorghum"/>
    <n v="83"/>
    <n v="0.57099999999999995"/>
    <n v="47.392999999999994"/>
    <n v="157.34475999999998"/>
    <n v="4.8814789999999997"/>
    <n v="1.4217899999999997"/>
    <n v="34.928640999999999"/>
    <n v="6.0189109999999992"/>
    <n v="19.525915999999999"/>
    <n v="12.796109999999997"/>
    <n v="139.714564"/>
  </r>
  <r>
    <x v="0"/>
    <x v="1"/>
    <x v="47"/>
    <s v="Cattle"/>
    <m/>
    <n v="0"/>
    <n v="0"/>
    <n v="0"/>
    <n v="0"/>
    <n v="0"/>
    <n v="0"/>
    <n v="0"/>
    <n v="0"/>
    <n v="0"/>
    <n v="0"/>
  </r>
  <r>
    <x v="0"/>
    <x v="1"/>
    <x v="47"/>
    <s v="Goat"/>
    <n v="85"/>
    <n v="3.3000000000000002E-2"/>
    <n v="2.8050000000000002"/>
    <n v="6.7600499999999997"/>
    <n v="0.92284499999999992"/>
    <n v="0.30574500000000004"/>
    <n v="1.4025000000000001E-2"/>
    <n v="0"/>
    <n v="3.6913799999999997"/>
    <n v="2.7517050000000003"/>
    <n v="5.6100000000000004E-2"/>
  </r>
  <r>
    <x v="0"/>
    <x v="1"/>
    <x v="47"/>
    <s v="Sheep"/>
    <n v="85"/>
    <n v="3.3000000000000002E-2"/>
    <n v="2.8050000000000002"/>
    <n v="7.4332500000000001"/>
    <n v="0.47404499999999999"/>
    <n v="0.60026999999999997"/>
    <n v="0"/>
    <n v="0"/>
    <n v="1.89618"/>
    <n v="5.4024299999999998"/>
    <n v="0"/>
  </r>
  <r>
    <x v="0"/>
    <x v="1"/>
    <x v="47"/>
    <s v="Camel"/>
    <m/>
    <n v="0"/>
    <n v="0"/>
    <n v="0"/>
    <n v="0"/>
    <n v="0"/>
    <n v="0"/>
    <n v="0"/>
    <n v="0"/>
    <n v="0"/>
    <n v="0"/>
  </r>
  <r>
    <x v="0"/>
    <x v="1"/>
    <x v="47"/>
    <s v="Poultry"/>
    <m/>
    <n v="0"/>
    <n v="0"/>
    <n v="0"/>
    <n v="0"/>
    <n v="0"/>
    <n v="0"/>
    <n v="0"/>
    <n v="0"/>
    <n v="0"/>
    <n v="0"/>
  </r>
  <r>
    <x v="0"/>
    <x v="1"/>
    <x v="47"/>
    <s v="Other birds"/>
    <m/>
    <n v="0"/>
    <n v="0"/>
    <n v="0"/>
    <n v="0"/>
    <n v="0"/>
    <n v="0"/>
    <n v="0"/>
    <n v="0"/>
    <n v="0"/>
    <n v="0"/>
  </r>
  <r>
    <x v="0"/>
    <x v="1"/>
    <x v="47"/>
    <s v="Donkey"/>
    <n v="112"/>
    <n v="0.14299999999999999"/>
    <n v="16.015999999999998"/>
    <n v="28.027999999999999"/>
    <n v="4.5069023999999995"/>
    <n v="0.96896799999999983"/>
    <n v="0"/>
    <n v="0"/>
    <n v="18.027609599999998"/>
    <n v="8.7207119999999989"/>
    <n v="0"/>
  </r>
  <r>
    <x v="0"/>
    <x v="1"/>
    <x v="47"/>
    <s v="Eggs"/>
    <m/>
    <n v="0"/>
    <n v="0"/>
    <n v="0"/>
    <n v="0"/>
    <n v="0"/>
    <n v="0"/>
    <n v="0"/>
    <n v="0"/>
    <n v="0"/>
    <n v="0"/>
  </r>
  <r>
    <x v="0"/>
    <x v="1"/>
    <x v="47"/>
    <s v="Milk"/>
    <m/>
    <n v="0"/>
    <n v="0"/>
    <n v="0"/>
    <n v="0"/>
    <n v="0"/>
    <n v="0"/>
    <n v="0"/>
    <n v="0"/>
    <n v="0"/>
    <n v="0"/>
  </r>
  <r>
    <x v="0"/>
    <x v="1"/>
    <x v="47"/>
    <s v="Cheese"/>
    <m/>
    <n v="0"/>
    <n v="0"/>
    <n v="0"/>
    <n v="0"/>
    <n v="0"/>
    <n v="0"/>
    <n v="0"/>
    <n v="0"/>
    <n v="0"/>
    <n v="0"/>
  </r>
  <r>
    <x v="1"/>
    <x v="1"/>
    <x v="47"/>
    <s v="Fish"/>
    <n v="112"/>
    <n v="0.42899999999999999"/>
    <n v="48.048000000000002"/>
    <n v="50.450400000000002"/>
    <n v="8.8888800000000003"/>
    <n v="1.393392"/>
    <n v="0"/>
    <n v="0"/>
    <n v="35.555520000000001"/>
    <n v="12.540528"/>
    <n v="0"/>
  </r>
  <r>
    <x v="2"/>
    <x v="1"/>
    <x v="47"/>
    <s v="Rice"/>
    <n v="175"/>
    <n v="0.14299999999999999"/>
    <n v="25.024999999999999"/>
    <n v="32.532499999999999"/>
    <n v="0.60059999999999991"/>
    <n v="5.0049999999999997E-2"/>
    <n v="7.1571500000000006"/>
    <n v="7.5074999999999989E-2"/>
    <n v="2.4023999999999996"/>
    <n v="0.45044999999999996"/>
    <n v="28.628600000000002"/>
  </r>
  <r>
    <x v="2"/>
    <x v="1"/>
    <x v="47"/>
    <s v="Beans"/>
    <n v="185"/>
    <n v="0.57099999999999995"/>
    <n v="105.63499999999999"/>
    <n v="134.15644999999998"/>
    <n v="9.1902449999999991"/>
    <n v="0.52817499999999995"/>
    <n v="24.084780000000002"/>
    <n v="6.7606399999999995"/>
    <n v="36.760979999999996"/>
    <n v="4.7535749999999997"/>
    <n v="96.339120000000008"/>
  </r>
  <r>
    <x v="2"/>
    <x v="1"/>
    <x v="47"/>
    <s v="Cabbage"/>
    <n v="60"/>
    <n v="0.14299999999999999"/>
    <n v="8.58"/>
    <n v="1.8875999999999999"/>
    <n v="8.5800000000000001E-2"/>
    <n v="3.4320000000000003E-2"/>
    <n v="0.3861"/>
    <n v="0.24023999999999998"/>
    <n v="0.34320000000000001"/>
    <n v="0.30888000000000004"/>
    <n v="1.5444"/>
  </r>
  <r>
    <x v="2"/>
    <x v="1"/>
    <x v="47"/>
    <s v="Fruit"/>
    <n v="119"/>
    <n v="0.28599999999999998"/>
    <n v="34.033999999999999"/>
    <n v="31.311279999999996"/>
    <n v="0.34033999999999998"/>
    <n v="0.17016999999999999"/>
    <n v="7.9639559999999996"/>
    <n v="0.81681599999999988"/>
    <n v="1.3613599999999999"/>
    <n v="1.5315299999999998"/>
    <n v="31.855823999999998"/>
  </r>
  <r>
    <x v="2"/>
    <x v="1"/>
    <x v="47"/>
    <s v="USO's"/>
    <n v="122"/>
    <n v="0.14299999999999999"/>
    <n v="17.445999999999998"/>
    <n v="16.224779999999999"/>
    <n v="0.34891999999999995"/>
    <n v="1.7446E-2"/>
    <n v="3.7683359999999997"/>
    <n v="0.26168999999999998"/>
    <n v="1.3956799999999998"/>
    <n v="0.15701399999999999"/>
    <n v="15.073343999999999"/>
  </r>
  <r>
    <x v="2"/>
    <x v="1"/>
    <x v="47"/>
    <s v="Doum Palm Fruit"/>
    <n v="119"/>
    <n v="1"/>
    <n v="119"/>
    <n v="464.1"/>
    <n v="1.19"/>
    <n v="0.95200000000000007"/>
    <n v="100.07899999999999"/>
    <n v="1.19"/>
    <n v="4.76"/>
    <n v="8.5680000000000014"/>
    <n v="400.31599999999997"/>
  </r>
  <r>
    <x v="3"/>
    <x v="1"/>
    <x v="47"/>
    <s v="Githeri"/>
    <n v="134"/>
    <n v="0.1"/>
    <n v="13.4"/>
    <n v="21.842000000000002"/>
    <n v="0.84420000000000006"/>
    <n v="0.18759999999999999"/>
    <n v="4.1673999999999998"/>
    <n v="0.13400000000000001"/>
    <n v="3.3768000000000002"/>
    <n v="1.6883999999999999"/>
    <n v="16.669599999999999"/>
  </r>
  <r>
    <x v="3"/>
    <x v="1"/>
    <x v="47"/>
    <s v="Ugali"/>
    <n v="114"/>
    <n v="0.42899999999999999"/>
    <n v="48.905999999999999"/>
    <n v="61.1325"/>
    <n v="1.027026"/>
    <n v="0.63577800000000007"/>
    <n v="12.813371999999999"/>
    <n v="0.48905999999999999"/>
    <n v="4.108104"/>
    <n v="5.7220020000000007"/>
    <n v="51.253487999999997"/>
  </r>
  <r>
    <x v="3"/>
    <x v="1"/>
    <x v="47"/>
    <s v="Sorghum"/>
    <n v="83"/>
    <n v="0.13300000000000001"/>
    <n v="11.039000000000001"/>
    <n v="36.649480000000004"/>
    <n v="1.1370170000000002"/>
    <n v="0.33117000000000002"/>
    <n v="8.1357430000000015"/>
    <n v="1.401953"/>
    <n v="4.5480680000000007"/>
    <n v="2.9805300000000003"/>
    <n v="32.542972000000006"/>
  </r>
  <r>
    <x v="0"/>
    <x v="1"/>
    <x v="48"/>
    <s v="Cattle"/>
    <n v="112"/>
    <n v="0.14299999999999999"/>
    <n v="16.015999999999998"/>
    <n v="43.08303999999999"/>
    <n v="3.9879839999999995"/>
    <n v="2.8828799999999997"/>
    <n v="0"/>
    <n v="0"/>
    <n v="15.951935999999998"/>
    <n v="25.945919999999997"/>
    <n v="0"/>
  </r>
  <r>
    <x v="0"/>
    <x v="1"/>
    <x v="48"/>
    <s v="Goat"/>
    <n v="85"/>
    <n v="0.28599999999999998"/>
    <n v="24.31"/>
    <n v="58.5871"/>
    <n v="7.9979899999999997"/>
    <n v="2.6497899999999999"/>
    <n v="0.12154999999999999"/>
    <n v="0"/>
    <n v="31.991959999999999"/>
    <n v="23.848109999999998"/>
    <n v="0.48619999999999997"/>
  </r>
  <r>
    <x v="0"/>
    <x v="1"/>
    <x v="48"/>
    <s v="Sheep"/>
    <m/>
    <n v="0"/>
    <n v="0"/>
    <n v="0"/>
    <n v="0"/>
    <n v="0"/>
    <n v="0"/>
    <n v="0"/>
    <n v="0"/>
    <n v="0"/>
    <n v="0"/>
  </r>
  <r>
    <x v="0"/>
    <x v="1"/>
    <x v="48"/>
    <s v="Camel"/>
    <m/>
    <n v="0"/>
    <n v="0"/>
    <n v="0"/>
    <n v="0"/>
    <n v="0"/>
    <n v="0"/>
    <n v="0"/>
    <n v="0"/>
    <n v="0"/>
    <n v="0"/>
  </r>
  <r>
    <x v="0"/>
    <x v="1"/>
    <x v="48"/>
    <s v="Poultry"/>
    <n v="112"/>
    <n v="3.0000000000000001E-3"/>
    <n v="0.33600000000000002"/>
    <n v="0.95760000000000001"/>
    <n v="9.0383999999999992E-2"/>
    <n v="6.3503999999999991E-2"/>
    <n v="0"/>
    <n v="0"/>
    <n v="0.36153599999999997"/>
    <n v="0.57153599999999993"/>
    <n v="0"/>
  </r>
  <r>
    <x v="0"/>
    <x v="1"/>
    <x v="48"/>
    <s v="Other birds"/>
    <m/>
    <n v="0"/>
    <n v="0"/>
    <n v="0"/>
    <n v="0"/>
    <n v="0"/>
    <n v="0"/>
    <n v="0"/>
    <n v="0"/>
    <n v="0"/>
    <n v="0"/>
  </r>
  <r>
    <x v="0"/>
    <x v="1"/>
    <x v="48"/>
    <s v="Donkey"/>
    <n v="112"/>
    <n v="0.14299999999999999"/>
    <n v="16.015999999999998"/>
    <n v="28.027999999999999"/>
    <n v="4.5069023999999995"/>
    <n v="0.96896799999999983"/>
    <n v="0"/>
    <n v="0"/>
    <n v="18.027609599999998"/>
    <n v="8.7207119999999989"/>
    <n v="0"/>
  </r>
  <r>
    <x v="0"/>
    <x v="1"/>
    <x v="48"/>
    <s v="Eggs"/>
    <n v="104"/>
    <n v="1"/>
    <n v="104"/>
    <n v="161.19999999999999"/>
    <n v="13.103999999999999"/>
    <n v="11.023999999999999"/>
    <n v="1.1440000000000001"/>
    <n v="0"/>
    <n v="52.415999999999997"/>
    <n v="99.215999999999994"/>
    <n v="4.5760000000000005"/>
  </r>
  <r>
    <x v="0"/>
    <x v="1"/>
    <x v="48"/>
    <s v="Milk"/>
    <n v="184"/>
    <n v="0.14299999999999999"/>
    <n v="26.311999999999998"/>
    <n v="18.155279999999998"/>
    <n v="0.94723199999999996"/>
    <n v="1.0787919999999998"/>
    <n v="1.18404"/>
    <n v="0"/>
    <n v="3.7889279999999999"/>
    <n v="9.709127999999998"/>
    <n v="4.7361599999999999"/>
  </r>
  <r>
    <x v="0"/>
    <x v="1"/>
    <x v="48"/>
    <s v="Cheese"/>
    <m/>
    <n v="0"/>
    <n v="0"/>
    <n v="0"/>
    <n v="0"/>
    <n v="0"/>
    <n v="0"/>
    <n v="0"/>
    <n v="0"/>
    <n v="0"/>
    <n v="0"/>
  </r>
  <r>
    <x v="1"/>
    <x v="1"/>
    <x v="48"/>
    <s v="Fish"/>
    <n v="112"/>
    <n v="1"/>
    <n v="112"/>
    <n v="117.6"/>
    <n v="20.72"/>
    <n v="3.2480000000000002"/>
    <n v="0"/>
    <n v="0"/>
    <n v="82.88"/>
    <n v="29.232000000000003"/>
    <n v="0"/>
  </r>
  <r>
    <x v="2"/>
    <x v="1"/>
    <x v="48"/>
    <s v="Rice"/>
    <n v="175"/>
    <n v="1"/>
    <n v="175"/>
    <n v="227.5"/>
    <n v="4.2"/>
    <n v="0.35"/>
    <n v="50.05"/>
    <n v="0.52500000000000002"/>
    <n v="16.8"/>
    <n v="3.15"/>
    <n v="200.2"/>
  </r>
  <r>
    <x v="2"/>
    <x v="1"/>
    <x v="48"/>
    <s v="Beans"/>
    <n v="185"/>
    <n v="0.28599999999999998"/>
    <n v="52.91"/>
    <n v="67.195700000000002"/>
    <n v="4.6031699999999995"/>
    <n v="0.26455000000000001"/>
    <n v="12.06348"/>
    <n v="3.3862400000000004"/>
    <n v="18.412679999999998"/>
    <n v="2.3809499999999999"/>
    <n v="48.253920000000001"/>
  </r>
  <r>
    <x v="2"/>
    <x v="1"/>
    <x v="48"/>
    <s v="Cabbage"/>
    <n v="60"/>
    <n v="0.14299999999999999"/>
    <n v="8.58"/>
    <n v="1.8875999999999999"/>
    <n v="8.5800000000000001E-2"/>
    <n v="3.4320000000000003E-2"/>
    <n v="0.3861"/>
    <n v="0.24023999999999998"/>
    <n v="0.34320000000000001"/>
    <n v="0.30888000000000004"/>
    <n v="1.5444"/>
  </r>
  <r>
    <x v="2"/>
    <x v="1"/>
    <x v="48"/>
    <s v="Fruit"/>
    <n v="119"/>
    <n v="0.28599999999999998"/>
    <n v="34.033999999999999"/>
    <n v="31.311279999999996"/>
    <n v="0.34033999999999998"/>
    <n v="0.17016999999999999"/>
    <n v="7.9639559999999996"/>
    <n v="0.81681599999999988"/>
    <n v="1.3613599999999999"/>
    <n v="1.5315299999999998"/>
    <n v="31.855823999999998"/>
  </r>
  <r>
    <x v="2"/>
    <x v="1"/>
    <x v="48"/>
    <s v="USO's"/>
    <n v="122"/>
    <n v="3.3000000000000002E-2"/>
    <n v="4.0259999999999998"/>
    <n v="3.7441800000000001"/>
    <n v="8.0519999999999994E-2"/>
    <n v="4.0260000000000001E-3"/>
    <n v="0.86961600000000006"/>
    <n v="6.0389999999999999E-2"/>
    <n v="0.32207999999999998"/>
    <n v="3.6234000000000002E-2"/>
    <n v="3.4784640000000002"/>
  </r>
  <r>
    <x v="2"/>
    <x v="1"/>
    <x v="48"/>
    <s v="Cowpeas"/>
    <n v="171"/>
    <n v="0.14299999999999999"/>
    <n v="24.452999999999999"/>
    <n v="28.365479999999998"/>
    <n v="1.8828809999999998"/>
    <n v="0.122265"/>
    <n v="5.0862240000000005"/>
    <n v="1.589445"/>
    <n v="7.5315239999999992"/>
    <n v="1.1003849999999999"/>
    <n v="20.344896000000002"/>
  </r>
  <r>
    <x v="2"/>
    <x v="1"/>
    <x v="48"/>
    <s v="Doum Palm Fruit"/>
    <n v="119"/>
    <n v="1"/>
    <n v="119"/>
    <n v="464.1"/>
    <n v="1.19"/>
    <n v="0.95200000000000007"/>
    <n v="100.07899999999999"/>
    <n v="1.19"/>
    <n v="4.76"/>
    <n v="8.5680000000000014"/>
    <n v="400.31599999999997"/>
  </r>
  <r>
    <x v="2"/>
    <x v="1"/>
    <x v="48"/>
    <s v="Spaghetti"/>
    <n v="250"/>
    <n v="0.14299999999999999"/>
    <n v="35.75"/>
    <n v="50.407499999999999"/>
    <n v="1.716"/>
    <n v="0.25024999999999997"/>
    <n v="10.11725"/>
    <n v="0.60775000000000001"/>
    <n v="6.8639999999999999"/>
    <n v="2.2522499999999996"/>
    <n v="40.469000000000001"/>
  </r>
  <r>
    <x v="3"/>
    <x v="1"/>
    <x v="48"/>
    <s v="Githeri"/>
    <m/>
    <m/>
    <n v="0"/>
    <n v="0"/>
    <n v="0"/>
    <n v="0"/>
    <n v="0"/>
    <n v="0"/>
    <n v="0"/>
    <n v="0"/>
    <n v="0"/>
  </r>
  <r>
    <x v="3"/>
    <x v="1"/>
    <x v="48"/>
    <s v="Ugali"/>
    <m/>
    <n v="0"/>
    <n v="0"/>
    <n v="0"/>
    <n v="0"/>
    <n v="0"/>
    <n v="0"/>
    <n v="0"/>
    <n v="0"/>
    <n v="0"/>
    <n v="0"/>
  </r>
  <r>
    <x v="3"/>
    <x v="1"/>
    <x v="48"/>
    <s v="Sorghum"/>
    <n v="83"/>
    <n v="0.14299999999999999"/>
    <n v="11.869"/>
    <n v="39.405079999999998"/>
    <n v="1.222507"/>
    <n v="0.35607"/>
    <n v="8.7474530000000001"/>
    <n v="1.507363"/>
    <n v="4.890028"/>
    <n v="3.2046299999999999"/>
    <n v="34.989812000000001"/>
  </r>
  <r>
    <x v="3"/>
    <x v="1"/>
    <x v="48"/>
    <s v="Sweets/Soda"/>
    <n v="340"/>
    <n v="0.14299999999999999"/>
    <n v="48.62"/>
    <n v="19.934199999999997"/>
    <n v="0"/>
    <n v="0"/>
    <n v="5.0564799999999996"/>
    <n v="0"/>
    <n v="0"/>
    <n v="0"/>
    <n v="20.225919999999999"/>
  </r>
  <r>
    <x v="0"/>
    <x v="1"/>
    <x v="49"/>
    <s v="Cattle"/>
    <n v="112"/>
    <n v="0.14299999999999999"/>
    <n v="16.015999999999998"/>
    <n v="43.08303999999999"/>
    <n v="3.9879839999999995"/>
    <n v="2.8828799999999997"/>
    <n v="0"/>
    <n v="0"/>
    <n v="15.951935999999998"/>
    <n v="25.945919999999997"/>
    <n v="0"/>
  </r>
  <r>
    <x v="0"/>
    <x v="1"/>
    <x v="49"/>
    <s v="Goat"/>
    <n v="85"/>
    <n v="0.14299999999999999"/>
    <n v="12.154999999999999"/>
    <n v="29.29355"/>
    <n v="3.9989949999999999"/>
    <n v="1.3248949999999999"/>
    <n v="6.0774999999999996E-2"/>
    <n v="0"/>
    <n v="15.995979999999999"/>
    <n v="11.924054999999999"/>
    <n v="0.24309999999999998"/>
  </r>
  <r>
    <x v="0"/>
    <x v="1"/>
    <x v="49"/>
    <s v="Sheep"/>
    <m/>
    <n v="0"/>
    <n v="0"/>
    <n v="0"/>
    <n v="0"/>
    <n v="0"/>
    <n v="0"/>
    <n v="0"/>
    <n v="0"/>
    <n v="0"/>
    <n v="0"/>
  </r>
  <r>
    <x v="0"/>
    <x v="1"/>
    <x v="49"/>
    <s v="Camel"/>
    <m/>
    <n v="0"/>
    <n v="0"/>
    <n v="0"/>
    <n v="0"/>
    <n v="0"/>
    <n v="0"/>
    <n v="0"/>
    <n v="0"/>
    <n v="0"/>
    <n v="0"/>
  </r>
  <r>
    <x v="0"/>
    <x v="1"/>
    <x v="49"/>
    <s v="Poultry"/>
    <m/>
    <n v="0"/>
    <n v="0"/>
    <n v="0"/>
    <n v="0"/>
    <n v="0"/>
    <n v="0"/>
    <n v="0"/>
    <n v="0"/>
    <n v="0"/>
    <n v="0"/>
  </r>
  <r>
    <x v="0"/>
    <x v="1"/>
    <x v="49"/>
    <s v="Other birds"/>
    <m/>
    <n v="0"/>
    <n v="0"/>
    <n v="0"/>
    <n v="0"/>
    <n v="0"/>
    <n v="0"/>
    <n v="0"/>
    <n v="0"/>
    <n v="0"/>
    <n v="0"/>
  </r>
  <r>
    <x v="0"/>
    <x v="1"/>
    <x v="49"/>
    <s v="Donkey"/>
    <n v="112"/>
    <n v="0.14299999999999999"/>
    <n v="16.015999999999998"/>
    <n v="28.027999999999999"/>
    <n v="4.5069023999999995"/>
    <n v="0.96896799999999983"/>
    <n v="0"/>
    <n v="0"/>
    <n v="18.027609599999998"/>
    <n v="8.7207119999999989"/>
    <n v="0"/>
  </r>
  <r>
    <x v="0"/>
    <x v="1"/>
    <x v="49"/>
    <s v="Eggs"/>
    <m/>
    <n v="0"/>
    <n v="0"/>
    <n v="0"/>
    <n v="0"/>
    <n v="0"/>
    <n v="0"/>
    <n v="0"/>
    <n v="0"/>
    <n v="0"/>
    <n v="0"/>
  </r>
  <r>
    <x v="0"/>
    <x v="1"/>
    <x v="49"/>
    <s v="Milk"/>
    <n v="184"/>
    <n v="0.14299999999999999"/>
    <n v="26.311999999999998"/>
    <n v="18.155279999999998"/>
    <n v="0.94723199999999996"/>
    <n v="1.0787919999999998"/>
    <n v="1.18404"/>
    <n v="0"/>
    <n v="3.7889279999999999"/>
    <n v="9.709127999999998"/>
    <n v="4.7361599999999999"/>
  </r>
  <r>
    <x v="0"/>
    <x v="1"/>
    <x v="49"/>
    <s v="Cheese"/>
    <m/>
    <n v="0"/>
    <n v="0"/>
    <n v="0"/>
    <n v="0"/>
    <n v="0"/>
    <n v="0"/>
    <n v="0"/>
    <n v="0"/>
    <n v="0"/>
    <n v="0"/>
  </r>
  <r>
    <x v="1"/>
    <x v="1"/>
    <x v="49"/>
    <s v="Fish"/>
    <n v="112"/>
    <n v="0.14299999999999999"/>
    <n v="16.015999999999998"/>
    <n v="16.816799999999997"/>
    <n v="2.9629599999999998"/>
    <n v="0.46446399999999999"/>
    <n v="0"/>
    <n v="0"/>
    <n v="11.851839999999999"/>
    <n v="4.1801759999999994"/>
    <n v="0"/>
  </r>
  <r>
    <x v="2"/>
    <x v="1"/>
    <x v="49"/>
    <s v="Rice"/>
    <n v="175"/>
    <n v="0.14299999999999999"/>
    <n v="25.024999999999999"/>
    <n v="32.532499999999999"/>
    <n v="0.60059999999999991"/>
    <n v="5.0049999999999997E-2"/>
    <n v="7.1571500000000006"/>
    <n v="7.5074999999999989E-2"/>
    <n v="2.4023999999999996"/>
    <n v="0.45044999999999996"/>
    <n v="28.628600000000002"/>
  </r>
  <r>
    <x v="2"/>
    <x v="1"/>
    <x v="49"/>
    <s v="Beans"/>
    <n v="185"/>
    <n v="0.28599999999999998"/>
    <n v="52.91"/>
    <n v="67.195700000000002"/>
    <n v="4.6031699999999995"/>
    <n v="0.26455000000000001"/>
    <n v="12.06348"/>
    <n v="3.3862400000000004"/>
    <n v="18.412679999999998"/>
    <n v="2.3809499999999999"/>
    <n v="48.253920000000001"/>
  </r>
  <r>
    <x v="2"/>
    <x v="1"/>
    <x v="49"/>
    <s v="Cabbage"/>
    <m/>
    <n v="0"/>
    <n v="0"/>
    <n v="0"/>
    <n v="0"/>
    <n v="0"/>
    <n v="0"/>
    <n v="0"/>
    <n v="0"/>
    <n v="0"/>
    <n v="0"/>
  </r>
  <r>
    <x v="2"/>
    <x v="1"/>
    <x v="49"/>
    <s v="Fruit"/>
    <m/>
    <n v="0"/>
    <n v="0"/>
    <n v="0"/>
    <n v="0"/>
    <n v="0"/>
    <n v="0"/>
    <n v="0"/>
    <n v="0"/>
    <n v="0"/>
    <n v="0"/>
  </r>
  <r>
    <x v="2"/>
    <x v="1"/>
    <x v="49"/>
    <s v="USO's"/>
    <n v="122"/>
    <n v="0.14299999999999999"/>
    <n v="17.445999999999998"/>
    <n v="16.224779999999999"/>
    <n v="0.34891999999999995"/>
    <n v="1.7446E-2"/>
    <n v="3.7683359999999997"/>
    <n v="0.26168999999999998"/>
    <n v="1.3956799999999998"/>
    <n v="0.15701399999999999"/>
    <n v="15.073343999999999"/>
  </r>
  <r>
    <x v="2"/>
    <x v="1"/>
    <x v="49"/>
    <s v="Doum Palm Fruit"/>
    <n v="119"/>
    <n v="1"/>
    <n v="119"/>
    <n v="464.1"/>
    <n v="1.19"/>
    <n v="0.95200000000000007"/>
    <n v="100.07899999999999"/>
    <n v="1.19"/>
    <n v="4.76"/>
    <n v="8.5680000000000014"/>
    <n v="400.31599999999997"/>
  </r>
  <r>
    <x v="3"/>
    <x v="1"/>
    <x v="49"/>
    <s v="Githeri"/>
    <n v="134"/>
    <n v="0.28599999999999998"/>
    <n v="38.323999999999998"/>
    <n v="62.468119999999999"/>
    <n v="2.414412"/>
    <n v="0.53653600000000001"/>
    <n v="11.918764000000001"/>
    <n v="0.38323999999999997"/>
    <n v="9.657648"/>
    <n v="4.828824"/>
    <n v="47.675056000000005"/>
  </r>
  <r>
    <x v="3"/>
    <x v="1"/>
    <x v="49"/>
    <s v="Ugali"/>
    <n v="114"/>
    <n v="3.3000000000000002E-2"/>
    <n v="3.762"/>
    <n v="4.7024999999999997"/>
    <n v="7.9002000000000003E-2"/>
    <n v="4.8905999999999998E-2"/>
    <n v="0.98564399999999996"/>
    <n v="3.7620000000000001E-2"/>
    <n v="0.31600800000000001"/>
    <n v="0.44015399999999999"/>
    <n v="3.9425759999999999"/>
  </r>
  <r>
    <x v="3"/>
    <x v="1"/>
    <x v="49"/>
    <s v="Sorghum"/>
    <n v="83"/>
    <n v="6.7000000000000004E-2"/>
    <n v="5.5609999999999999"/>
    <n v="18.462519999999998"/>
    <n v="0.57278300000000004"/>
    <n v="0.16683000000000001"/>
    <n v="4.0984569999999998"/>
    <n v="0.70624699999999985"/>
    <n v="2.2911320000000002"/>
    <n v="1.5014700000000001"/>
    <n v="16.393827999999999"/>
  </r>
  <r>
    <x v="0"/>
    <x v="1"/>
    <x v="50"/>
    <s v="Cattle"/>
    <m/>
    <n v="0"/>
    <n v="0"/>
    <n v="0"/>
    <n v="0"/>
    <n v="0"/>
    <n v="0"/>
    <n v="0"/>
    <n v="0"/>
    <n v="0"/>
    <n v="0"/>
  </r>
  <r>
    <x v="0"/>
    <x v="1"/>
    <x v="50"/>
    <s v="Goat"/>
    <n v="85"/>
    <n v="0.14299999999999999"/>
    <n v="12.154999999999999"/>
    <n v="29.29355"/>
    <n v="3.9989949999999999"/>
    <n v="1.3248949999999999"/>
    <n v="6.0774999999999996E-2"/>
    <n v="0"/>
    <n v="15.995979999999999"/>
    <n v="11.924054999999999"/>
    <n v="0.24309999999999998"/>
  </r>
  <r>
    <x v="0"/>
    <x v="1"/>
    <x v="50"/>
    <s v="Sheep"/>
    <m/>
    <n v="0"/>
    <n v="0"/>
    <n v="0"/>
    <n v="0"/>
    <n v="0"/>
    <n v="0"/>
    <n v="0"/>
    <n v="0"/>
    <n v="0"/>
    <n v="0"/>
  </r>
  <r>
    <x v="0"/>
    <x v="1"/>
    <x v="50"/>
    <s v="Camel"/>
    <m/>
    <n v="0"/>
    <n v="0"/>
    <n v="0"/>
    <n v="0"/>
    <n v="0"/>
    <n v="0"/>
    <n v="0"/>
    <n v="0"/>
    <n v="0"/>
    <n v="0"/>
  </r>
  <r>
    <x v="0"/>
    <x v="1"/>
    <x v="50"/>
    <s v="Poultry"/>
    <n v="112"/>
    <n v="0.28599999999999998"/>
    <n v="32.031999999999996"/>
    <n v="91.291199999999989"/>
    <n v="8.6166079999999994"/>
    <n v="6.054047999999999"/>
    <n v="0"/>
    <n v="0"/>
    <n v="34.466431999999998"/>
    <n v="54.486431999999994"/>
    <n v="0"/>
  </r>
  <r>
    <x v="0"/>
    <x v="1"/>
    <x v="50"/>
    <s v="Other birds"/>
    <m/>
    <n v="0"/>
    <n v="0"/>
    <n v="0"/>
    <n v="0"/>
    <n v="0"/>
    <n v="0"/>
    <n v="0"/>
    <n v="0"/>
    <n v="0"/>
    <n v="0"/>
  </r>
  <r>
    <x v="0"/>
    <x v="1"/>
    <x v="50"/>
    <s v="Donkey"/>
    <n v="112"/>
    <n v="0.14299999999999999"/>
    <n v="16.015999999999998"/>
    <n v="28.027999999999999"/>
    <n v="4.5069023999999995"/>
    <n v="0.96896799999999983"/>
    <n v="0"/>
    <n v="0"/>
    <n v="18.027609599999998"/>
    <n v="8.7207119999999989"/>
    <n v="0"/>
  </r>
  <r>
    <x v="0"/>
    <x v="1"/>
    <x v="50"/>
    <s v="Eggs"/>
    <n v="64"/>
    <n v="3.3000000000000002E-2"/>
    <n v="2.1120000000000001"/>
    <n v="3.2736000000000001"/>
    <n v="0.26611200000000002"/>
    <n v="0.22387199999999999"/>
    <n v="2.3232000000000003E-2"/>
    <n v="0"/>
    <n v="1.0644480000000001"/>
    <n v="2.0148479999999998"/>
    <n v="9.2928000000000011E-2"/>
  </r>
  <r>
    <x v="0"/>
    <x v="1"/>
    <x v="50"/>
    <s v="Milk"/>
    <m/>
    <n v="0"/>
    <n v="0"/>
    <n v="0"/>
    <n v="0"/>
    <n v="0"/>
    <n v="0"/>
    <n v="0"/>
    <n v="0"/>
    <n v="0"/>
    <n v="0"/>
  </r>
  <r>
    <x v="0"/>
    <x v="1"/>
    <x v="50"/>
    <s v="Cheese"/>
    <m/>
    <n v="0"/>
    <n v="0"/>
    <n v="0"/>
    <n v="0"/>
    <n v="0"/>
    <n v="0"/>
    <n v="0"/>
    <n v="0"/>
    <n v="0"/>
    <n v="0"/>
  </r>
  <r>
    <x v="1"/>
    <x v="1"/>
    <x v="50"/>
    <s v="Fish"/>
    <m/>
    <n v="0"/>
    <n v="0"/>
    <n v="0"/>
    <n v="0"/>
    <n v="0"/>
    <n v="0"/>
    <n v="0"/>
    <n v="0"/>
    <n v="0"/>
    <n v="0"/>
  </r>
  <r>
    <x v="2"/>
    <x v="1"/>
    <x v="50"/>
    <s v="Rice"/>
    <m/>
    <n v="0"/>
    <n v="0"/>
    <n v="0"/>
    <n v="0"/>
    <n v="0"/>
    <n v="0"/>
    <n v="0"/>
    <n v="0"/>
    <n v="0"/>
    <n v="0"/>
  </r>
  <r>
    <x v="2"/>
    <x v="1"/>
    <x v="50"/>
    <s v="Beans"/>
    <n v="185"/>
    <n v="0.14299999999999999"/>
    <n v="26.454999999999998"/>
    <n v="33.597850000000001"/>
    <n v="2.3015849999999998"/>
    <n v="0.132275"/>
    <n v="6.0317400000000001"/>
    <n v="1.6931200000000002"/>
    <n v="9.2063399999999991"/>
    <n v="1.1904749999999999"/>
    <n v="24.12696"/>
  </r>
  <r>
    <x v="2"/>
    <x v="1"/>
    <x v="50"/>
    <s v="Cabbage"/>
    <n v="60"/>
    <n v="1"/>
    <n v="60"/>
    <n v="13.2"/>
    <n v="0.6"/>
    <n v="0.24"/>
    <n v="2.7"/>
    <n v="1.68"/>
    <n v="2.4"/>
    <n v="2.16"/>
    <n v="10.8"/>
  </r>
  <r>
    <x v="2"/>
    <x v="1"/>
    <x v="50"/>
    <s v="Fruit"/>
    <n v="119"/>
    <n v="3.3000000000000002E-2"/>
    <n v="3.927"/>
    <n v="3.6128399999999998"/>
    <n v="3.9269999999999999E-2"/>
    <n v="1.9635E-2"/>
    <n v="0.9189179999999999"/>
    <n v="9.4247999999999998E-2"/>
    <n v="0.15708"/>
    <n v="0.17671500000000001"/>
    <n v="3.6756719999999996"/>
  </r>
  <r>
    <x v="2"/>
    <x v="1"/>
    <x v="50"/>
    <s v="USO's"/>
    <n v="122"/>
    <n v="0.14299999999999999"/>
    <n v="17.445999999999998"/>
    <n v="16.224779999999999"/>
    <n v="0.34891999999999995"/>
    <n v="1.7446E-2"/>
    <n v="3.7683359999999997"/>
    <n v="0.26168999999999998"/>
    <n v="1.3956799999999998"/>
    <n v="0.15701399999999999"/>
    <n v="15.073343999999999"/>
  </r>
  <r>
    <x v="3"/>
    <x v="1"/>
    <x v="50"/>
    <s v="Ugali"/>
    <n v="114"/>
    <n v="1"/>
    <n v="114"/>
    <n v="142.5"/>
    <n v="2.3940000000000001"/>
    <n v="1.4820000000000002"/>
    <n v="29.867999999999999"/>
    <n v="1.1399999999999999"/>
    <n v="9.5760000000000005"/>
    <n v="13.338000000000001"/>
    <n v="119.47199999999999"/>
  </r>
  <r>
    <x v="0"/>
    <x v="1"/>
    <x v="51"/>
    <s v="Cattle"/>
    <m/>
    <n v="0"/>
    <n v="0"/>
    <n v="0"/>
    <n v="0"/>
    <n v="0"/>
    <n v="0"/>
    <n v="0"/>
    <n v="0"/>
    <n v="0"/>
    <n v="0"/>
  </r>
  <r>
    <x v="0"/>
    <x v="1"/>
    <x v="51"/>
    <s v="Goat"/>
    <n v="85"/>
    <n v="6.7000000000000004E-2"/>
    <n v="5.6950000000000003"/>
    <n v="13.724950000000002"/>
    <n v="1.8736550000000001"/>
    <n v="0.62075500000000006"/>
    <n v="2.8475E-2"/>
    <n v="0"/>
    <n v="7.4946200000000003"/>
    <n v="5.5867950000000004"/>
    <n v="0.1139"/>
  </r>
  <r>
    <x v="0"/>
    <x v="1"/>
    <x v="51"/>
    <s v="Sheep"/>
    <n v="85"/>
    <n v="5.0000000000000001E-3"/>
    <n v="0.42499999999999999"/>
    <n v="1.12625"/>
    <n v="7.1824999999999986E-2"/>
    <n v="9.0949999999999989E-2"/>
    <n v="0"/>
    <n v="0"/>
    <n v="0.28729999999999994"/>
    <n v="0.81854999999999989"/>
    <n v="0"/>
  </r>
  <r>
    <x v="0"/>
    <x v="1"/>
    <x v="51"/>
    <s v="Camel"/>
    <m/>
    <n v="0"/>
    <n v="0"/>
    <n v="0"/>
    <n v="0"/>
    <n v="0"/>
    <n v="0"/>
    <n v="0"/>
    <n v="0"/>
    <n v="0"/>
    <n v="0"/>
  </r>
  <r>
    <x v="0"/>
    <x v="1"/>
    <x v="51"/>
    <s v="Poultry"/>
    <m/>
    <n v="0"/>
    <n v="0"/>
    <n v="0"/>
    <n v="0"/>
    <n v="0"/>
    <n v="0"/>
    <n v="0"/>
    <n v="0"/>
    <n v="0"/>
    <n v="0"/>
  </r>
  <r>
    <x v="0"/>
    <x v="1"/>
    <x v="51"/>
    <s v="Donkey"/>
    <n v="112"/>
    <n v="3.0000000000000001E-3"/>
    <n v="0.33600000000000002"/>
    <n v="0.58800000000000008"/>
    <n v="9.4550400000000007E-2"/>
    <n v="2.0327999999999999E-2"/>
    <n v="0"/>
    <n v="0"/>
    <n v="0.37820160000000003"/>
    <n v="0.182952"/>
    <n v="0"/>
  </r>
  <r>
    <x v="0"/>
    <x v="1"/>
    <x v="51"/>
    <s v="Other birds"/>
    <m/>
    <n v="0"/>
    <n v="0"/>
    <n v="0"/>
    <n v="0"/>
    <n v="0"/>
    <n v="0"/>
    <n v="0"/>
    <n v="0"/>
    <n v="0"/>
    <n v="0"/>
  </r>
  <r>
    <x v="0"/>
    <x v="1"/>
    <x v="51"/>
    <s v="Eggs"/>
    <m/>
    <n v="0"/>
    <n v="0"/>
    <n v="0"/>
    <n v="0"/>
    <n v="0"/>
    <n v="0"/>
    <n v="0"/>
    <n v="0"/>
    <n v="0"/>
    <n v="0"/>
  </r>
  <r>
    <x v="0"/>
    <x v="1"/>
    <x v="51"/>
    <s v="Milk"/>
    <m/>
    <n v="0"/>
    <n v="0"/>
    <n v="0"/>
    <n v="0"/>
    <n v="0"/>
    <n v="0"/>
    <n v="0"/>
    <n v="0"/>
    <n v="0"/>
    <n v="0"/>
  </r>
  <r>
    <x v="0"/>
    <x v="1"/>
    <x v="51"/>
    <s v="Cheese"/>
    <m/>
    <n v="0"/>
    <n v="0"/>
    <n v="0"/>
    <n v="0"/>
    <n v="0"/>
    <n v="0"/>
    <n v="0"/>
    <n v="0"/>
    <n v="0"/>
    <n v="0"/>
  </r>
  <r>
    <x v="1"/>
    <x v="1"/>
    <x v="51"/>
    <s v="Fish"/>
    <m/>
    <n v="0"/>
    <n v="0"/>
    <n v="0"/>
    <n v="0"/>
    <n v="0"/>
    <n v="0"/>
    <n v="0"/>
    <n v="0"/>
    <n v="0"/>
    <n v="0"/>
  </r>
  <r>
    <x v="2"/>
    <x v="1"/>
    <x v="51"/>
    <s v="Rice"/>
    <n v="175"/>
    <n v="0.42899999999999999"/>
    <n v="75.075000000000003"/>
    <n v="97.597499999999997"/>
    <n v="1.8018000000000001"/>
    <n v="0.15015000000000001"/>
    <n v="21.471450000000001"/>
    <n v="0.22522500000000001"/>
    <n v="7.2072000000000003"/>
    <n v="1.3513500000000001"/>
    <n v="85.885800000000003"/>
  </r>
  <r>
    <x v="2"/>
    <x v="1"/>
    <x v="51"/>
    <s v="Beans"/>
    <n v="185"/>
    <n v="0.42899999999999999"/>
    <n v="79.364999999999995"/>
    <n v="100.79355"/>
    <n v="6.9047549999999989"/>
    <n v="0.39682499999999998"/>
    <n v="18.095219999999998"/>
    <n v="5.0793599999999994"/>
    <n v="27.619019999999995"/>
    <n v="3.5714249999999996"/>
    <n v="72.380879999999991"/>
  </r>
  <r>
    <x v="2"/>
    <x v="1"/>
    <x v="51"/>
    <s v="Cabbage"/>
    <n v="60"/>
    <n v="0.42899999999999999"/>
    <n v="25.74"/>
    <n v="5.6627999999999998"/>
    <n v="0.25739999999999996"/>
    <n v="0.10296"/>
    <n v="1.1582999999999999"/>
    <n v="0.72071999999999992"/>
    <n v="1.0295999999999998"/>
    <n v="0.92663999999999991"/>
    <n v="4.6331999999999995"/>
  </r>
  <r>
    <x v="2"/>
    <x v="1"/>
    <x v="51"/>
    <s v="Fruit"/>
    <m/>
    <n v="0"/>
    <n v="0"/>
    <n v="0"/>
    <n v="0"/>
    <n v="0"/>
    <n v="0"/>
    <n v="0"/>
    <n v="0"/>
    <n v="0"/>
    <n v="0"/>
  </r>
  <r>
    <x v="2"/>
    <x v="1"/>
    <x v="51"/>
    <s v="USO's"/>
    <m/>
    <n v="0"/>
    <n v="0"/>
    <n v="0"/>
    <n v="0"/>
    <n v="0"/>
    <n v="0"/>
    <n v="0"/>
    <n v="0"/>
    <n v="0"/>
    <n v="0"/>
  </r>
  <r>
    <x v="2"/>
    <x v="1"/>
    <x v="51"/>
    <s v="Doum Palm Fruit"/>
    <n v="119"/>
    <n v="1"/>
    <n v="119"/>
    <n v="464.1"/>
    <n v="1.19"/>
    <n v="0.95200000000000007"/>
    <n v="100.07899999999999"/>
    <n v="1.19"/>
    <n v="4.76"/>
    <n v="8.5680000000000014"/>
    <n v="400.31599999999997"/>
  </r>
  <r>
    <x v="3"/>
    <x v="1"/>
    <x v="51"/>
    <s v="Githeri"/>
    <n v="134"/>
    <n v="0.42899999999999999"/>
    <n v="57.485999999999997"/>
    <n v="93.702179999999984"/>
    <n v="3.6216179999999998"/>
    <n v="0.80480399999999985"/>
    <n v="17.878146000000001"/>
    <n v="0.57485999999999993"/>
    <n v="14.486471999999999"/>
    <n v="7.2432359999999987"/>
    <n v="71.512584000000004"/>
  </r>
  <r>
    <x v="3"/>
    <x v="1"/>
    <x v="51"/>
    <s v="Ugali"/>
    <n v="114"/>
    <n v="0.42899999999999999"/>
    <n v="48.905999999999999"/>
    <n v="61.1325"/>
    <n v="1.027026"/>
    <n v="0.63577800000000007"/>
    <n v="12.813371999999999"/>
    <n v="0.48905999999999999"/>
    <n v="4.108104"/>
    <n v="5.7220020000000007"/>
    <n v="51.253487999999997"/>
  </r>
  <r>
    <x v="3"/>
    <x v="1"/>
    <x v="51"/>
    <s v="Sorghum"/>
    <n v="83"/>
    <n v="0.42899999999999999"/>
    <n v="35.606999999999999"/>
    <n v="118.21523999999999"/>
    <n v="3.6675210000000003"/>
    <n v="1.0682099999999999"/>
    <n v="26.242359"/>
    <n v="4.5220889999999994"/>
    <n v="14.670084000000001"/>
    <n v="9.6138899999999996"/>
    <n v="104.969436"/>
  </r>
  <r>
    <x v="0"/>
    <x v="1"/>
    <x v="52"/>
    <s v="Cattle"/>
    <n v="112"/>
    <n v="3.0000000000000001E-3"/>
    <n v="0.33600000000000002"/>
    <n v="0.90383999999999998"/>
    <n v="8.3664000000000002E-2"/>
    <n v="6.0479999999999999E-2"/>
    <n v="0"/>
    <n v="0"/>
    <n v="0.33465600000000001"/>
    <n v="0.54432000000000003"/>
    <n v="0"/>
  </r>
  <r>
    <x v="0"/>
    <x v="1"/>
    <x v="52"/>
    <s v="Goat"/>
    <n v="85"/>
    <n v="1"/>
    <n v="85"/>
    <n v="204.85"/>
    <n v="27.965"/>
    <n v="9.2650000000000006"/>
    <n v="0.42499999999999999"/>
    <n v="0"/>
    <n v="111.86"/>
    <n v="83.385000000000005"/>
    <n v="1.7"/>
  </r>
  <r>
    <x v="0"/>
    <x v="1"/>
    <x v="52"/>
    <s v="Sheep"/>
    <n v="85"/>
    <n v="0.14299999999999999"/>
    <n v="12.154999999999999"/>
    <n v="32.210749999999997"/>
    <n v="2.0541949999999995"/>
    <n v="2.6011699999999998"/>
    <n v="0"/>
    <n v="0"/>
    <n v="8.2167799999999982"/>
    <n v="23.410529999999998"/>
    <n v="0"/>
  </r>
  <r>
    <x v="0"/>
    <x v="1"/>
    <x v="52"/>
    <s v="Camel"/>
    <n v="112"/>
    <n v="6.7000000000000004E-2"/>
    <n v="7.5040000000000004"/>
    <n v="20.035680000000003"/>
    <n v="1.4707840000000001"/>
    <n v="1.5233120000000002"/>
    <n v="7.5040000000000009E-2"/>
    <n v="7.5040000000000009E-2"/>
    <n v="5.8831360000000004"/>
    <n v="13.709808000000002"/>
    <n v="0.30016000000000004"/>
  </r>
  <r>
    <x v="0"/>
    <x v="1"/>
    <x v="52"/>
    <s v="Poultry"/>
    <m/>
    <n v="0"/>
    <n v="0"/>
    <n v="0"/>
    <n v="0"/>
    <n v="0"/>
    <n v="0"/>
    <n v="0"/>
    <n v="0"/>
    <n v="0"/>
    <n v="0"/>
  </r>
  <r>
    <x v="0"/>
    <x v="1"/>
    <x v="52"/>
    <s v="Other birds"/>
    <m/>
    <n v="0"/>
    <n v="0"/>
    <n v="0"/>
    <n v="0"/>
    <n v="0"/>
    <n v="0"/>
    <n v="0"/>
    <n v="0"/>
    <n v="0"/>
    <n v="0"/>
  </r>
  <r>
    <x v="0"/>
    <x v="1"/>
    <x v="52"/>
    <s v="Blood"/>
    <n v="184"/>
    <n v="1"/>
    <n v="184"/>
    <n v="331.2"/>
    <n v="45.815999999999995"/>
    <n v="6.6239999999999997"/>
    <n v="21.896000000000001"/>
    <n v="1.84"/>
    <n v="183.26399999999998"/>
    <n v="59.616"/>
    <n v="87.584000000000003"/>
  </r>
  <r>
    <x v="0"/>
    <x v="1"/>
    <x v="52"/>
    <s v="Eggs"/>
    <n v="64"/>
    <n v="3.0000000000000001E-3"/>
    <n v="0.192"/>
    <n v="0.29760000000000003"/>
    <n v="2.4192000000000002E-2"/>
    <n v="2.0352000000000002E-2"/>
    <n v="2.1120000000000002E-3"/>
    <n v="0"/>
    <n v="9.6768000000000007E-2"/>
    <n v="0.18316800000000003"/>
    <n v="8.4480000000000006E-3"/>
  </r>
  <r>
    <x v="0"/>
    <x v="1"/>
    <x v="52"/>
    <s v="Milk"/>
    <n v="184"/>
    <n v="1"/>
    <n v="184"/>
    <n v="126.96"/>
    <n v="6.6239999999999997"/>
    <n v="7.5439999999999996"/>
    <n v="8.2799999999999994"/>
    <n v="0"/>
    <n v="26.495999999999999"/>
    <n v="67.896000000000001"/>
    <n v="33.119999999999997"/>
  </r>
  <r>
    <x v="0"/>
    <x v="1"/>
    <x v="52"/>
    <s v="Cheese"/>
    <m/>
    <n v="0"/>
    <n v="0"/>
    <n v="0"/>
    <n v="0"/>
    <n v="0"/>
    <n v="0"/>
    <n v="0"/>
    <n v="0"/>
    <n v="0"/>
    <n v="0"/>
  </r>
  <r>
    <x v="1"/>
    <x v="1"/>
    <x v="52"/>
    <s v="Fish"/>
    <m/>
    <n v="0"/>
    <n v="0"/>
    <n v="0"/>
    <n v="0"/>
    <n v="0"/>
    <n v="0"/>
    <n v="0"/>
    <n v="0"/>
    <n v="0"/>
    <n v="0"/>
  </r>
  <r>
    <x v="2"/>
    <x v="1"/>
    <x v="52"/>
    <s v="Rice"/>
    <n v="175"/>
    <n v="0.28599999999999998"/>
    <n v="50.05"/>
    <n v="65.064999999999998"/>
    <n v="1.2011999999999998"/>
    <n v="0.10009999999999999"/>
    <n v="14.314300000000001"/>
    <n v="0.15014999999999998"/>
    <n v="4.8047999999999993"/>
    <n v="0.90089999999999992"/>
    <n v="57.257200000000005"/>
  </r>
  <r>
    <x v="2"/>
    <x v="1"/>
    <x v="52"/>
    <s v="Beans"/>
    <n v="185"/>
    <n v="5.0000000000000001E-3"/>
    <n v="0.92500000000000004"/>
    <n v="1.1747500000000002"/>
    <n v="8.0474999999999991E-2"/>
    <n v="4.6250000000000006E-3"/>
    <n v="0.21090000000000003"/>
    <n v="5.920000000000001E-2"/>
    <n v="0.32189999999999996"/>
    <n v="4.1625000000000009E-2"/>
    <n v="0.84360000000000013"/>
  </r>
  <r>
    <x v="2"/>
    <x v="1"/>
    <x v="52"/>
    <s v="Cabbage"/>
    <n v="60"/>
    <n v="0.71399999999999997"/>
    <n v="42.839999999999996"/>
    <n v="9.4247999999999994"/>
    <n v="0.42839999999999995"/>
    <n v="0.17135999999999998"/>
    <n v="1.9277999999999997"/>
    <n v="1.1995199999999999"/>
    <n v="1.7135999999999998"/>
    <n v="1.5422399999999998"/>
    <n v="7.7111999999999989"/>
  </r>
  <r>
    <x v="2"/>
    <x v="1"/>
    <x v="52"/>
    <s v="Fruit"/>
    <m/>
    <n v="0"/>
    <n v="0"/>
    <n v="0"/>
    <n v="0"/>
    <n v="0"/>
    <n v="0"/>
    <n v="0"/>
    <n v="0"/>
    <n v="0"/>
    <n v="0"/>
  </r>
  <r>
    <x v="2"/>
    <x v="1"/>
    <x v="52"/>
    <s v="USO's"/>
    <n v="122"/>
    <n v="3.3000000000000002E-2"/>
    <n v="4.0259999999999998"/>
    <n v="3.7441800000000001"/>
    <n v="8.0519999999999994E-2"/>
    <n v="4.0260000000000001E-3"/>
    <n v="0.86961600000000006"/>
    <n v="6.0389999999999999E-2"/>
    <n v="0.32207999999999998"/>
    <n v="3.6234000000000002E-2"/>
    <n v="3.4784640000000002"/>
  </r>
  <r>
    <x v="2"/>
    <x v="1"/>
    <x v="52"/>
    <s v="Doum Palm Fruit"/>
    <n v="119"/>
    <n v="1"/>
    <n v="119"/>
    <n v="464.1"/>
    <n v="1.19"/>
    <n v="0.95200000000000007"/>
    <n v="100.07899999999999"/>
    <n v="1.19"/>
    <n v="4.76"/>
    <n v="8.5680000000000014"/>
    <n v="400.31599999999997"/>
  </r>
  <r>
    <x v="2"/>
    <x v="1"/>
    <x v="52"/>
    <s v="Spaghetti"/>
    <n v="250"/>
    <n v="0.14299999999999999"/>
    <n v="35.75"/>
    <n v="50.407499999999999"/>
    <n v="1.716"/>
    <n v="0.25024999999999997"/>
    <n v="10.11725"/>
    <n v="0.60775000000000001"/>
    <n v="6.8639999999999999"/>
    <n v="2.2522499999999996"/>
    <n v="40.469000000000001"/>
  </r>
  <r>
    <x v="3"/>
    <x v="1"/>
    <x v="52"/>
    <s v="Githeri"/>
    <n v="134"/>
    <n v="0.57099999999999995"/>
    <n v="76.513999999999996"/>
    <n v="124.71781999999999"/>
    <n v="4.8203819999999995"/>
    <n v="1.0711959999999998"/>
    <n v="23.795853999999999"/>
    <n v="0.76513999999999993"/>
    <n v="19.281527999999998"/>
    <n v="9.640763999999999"/>
    <n v="95.183415999999994"/>
  </r>
  <r>
    <x v="3"/>
    <x v="1"/>
    <x v="52"/>
    <s v="Ugali"/>
    <n v="114"/>
    <n v="0.28599999999999998"/>
    <n v="32.603999999999999"/>
    <n v="40.755000000000003"/>
    <n v="0.68468400000000007"/>
    <n v="0.42385199999999995"/>
    <n v="8.542247999999999"/>
    <n v="0.32604"/>
    <n v="2.7387360000000003"/>
    <n v="3.8146679999999997"/>
    <n v="34.168991999999996"/>
  </r>
  <r>
    <x v="3"/>
    <x v="1"/>
    <x v="52"/>
    <s v="Sorghum"/>
    <n v="83"/>
    <n v="0.57099999999999995"/>
    <n v="47.392999999999994"/>
    <n v="157.34475999999998"/>
    <n v="4.8814789999999997"/>
    <n v="1.4217899999999997"/>
    <n v="34.928640999999999"/>
    <n v="6.0189109999999992"/>
    <n v="19.525915999999999"/>
    <n v="12.796109999999997"/>
    <n v="139.714564"/>
  </r>
  <r>
    <x v="3"/>
    <x v="1"/>
    <x v="52"/>
    <s v="Sweets/Soda"/>
    <n v="340"/>
    <n v="5.0000000000000001E-3"/>
    <n v="1.7"/>
    <n v="0.69700000000000006"/>
    <n v="0"/>
    <n v="0"/>
    <n v="0.17679999999999998"/>
    <n v="0"/>
    <n v="0"/>
    <n v="0"/>
    <n v="0.70719999999999994"/>
  </r>
  <r>
    <x v="0"/>
    <x v="1"/>
    <x v="53"/>
    <s v="Cattle"/>
    <n v="112"/>
    <n v="3.0000000000000001E-3"/>
    <n v="0.33600000000000002"/>
    <n v="0.90383999999999998"/>
    <n v="8.3664000000000002E-2"/>
    <n v="6.0479999999999999E-2"/>
    <n v="0"/>
    <n v="0"/>
    <n v="0.33465600000000001"/>
    <n v="0.54432000000000003"/>
    <n v="0"/>
  </r>
  <r>
    <x v="0"/>
    <x v="1"/>
    <x v="53"/>
    <s v="Goat"/>
    <n v="85"/>
    <n v="0.57099999999999995"/>
    <n v="48.534999999999997"/>
    <n v="116.96934999999999"/>
    <n v="15.968014999999998"/>
    <n v="5.2903149999999997"/>
    <n v="0.24267499999999997"/>
    <n v="0"/>
    <n v="63.872059999999991"/>
    <n v="47.612834999999997"/>
    <n v="0.9706999999999999"/>
  </r>
  <r>
    <x v="0"/>
    <x v="1"/>
    <x v="53"/>
    <s v="Sheep"/>
    <n v="85"/>
    <n v="0.42899999999999999"/>
    <n v="36.464999999999996"/>
    <n v="96.632249999999985"/>
    <n v="6.1625849999999991"/>
    <n v="7.8035099999999993"/>
    <n v="0"/>
    <n v="0"/>
    <n v="24.650339999999996"/>
    <n v="70.231589999999997"/>
    <n v="0"/>
  </r>
  <r>
    <x v="0"/>
    <x v="1"/>
    <x v="53"/>
    <s v="Camel"/>
    <n v="112"/>
    <n v="0.57099999999999995"/>
    <n v="63.951999999999998"/>
    <n v="170.75184000000002"/>
    <n v="12.534592"/>
    <n v="12.982256"/>
    <n v="0.63951999999999998"/>
    <n v="0.63951999999999998"/>
    <n v="50.138368"/>
    <n v="116.840304"/>
    <n v="2.5580799999999999"/>
  </r>
  <r>
    <x v="0"/>
    <x v="1"/>
    <x v="53"/>
    <s v="Poultry"/>
    <m/>
    <n v="0"/>
    <n v="0"/>
    <n v="0"/>
    <n v="0"/>
    <n v="0"/>
    <n v="0"/>
    <n v="0"/>
    <n v="0"/>
    <n v="0"/>
    <n v="0"/>
  </r>
  <r>
    <x v="0"/>
    <x v="1"/>
    <x v="53"/>
    <s v="Donkey"/>
    <n v="112"/>
    <n v="3.3000000000000002E-2"/>
    <n v="3.6960000000000002"/>
    <n v="6.4680000000000009"/>
    <n v="1.0400544"/>
    <n v="0.223608"/>
    <n v="0"/>
    <n v="0"/>
    <n v="4.1602176000000002"/>
    <n v="2.0124719999999998"/>
    <n v="0"/>
  </r>
  <r>
    <x v="0"/>
    <x v="1"/>
    <x v="53"/>
    <s v="Other birds"/>
    <m/>
    <n v="0"/>
    <n v="0"/>
    <n v="0"/>
    <n v="0"/>
    <n v="0"/>
    <n v="0"/>
    <n v="0"/>
    <n v="0"/>
    <n v="0"/>
    <n v="0"/>
  </r>
  <r>
    <x v="0"/>
    <x v="1"/>
    <x v="53"/>
    <s v="Dog"/>
    <n v="112"/>
    <n v="8.0000000000000002E-3"/>
    <n v="0.89600000000000002"/>
    <n v="8.9600000000000009E-3"/>
    <n v="8.9600000000000009E-3"/>
    <n v="8.9600000000000009E-3"/>
    <n v="8.9600000000000009E-3"/>
    <n v="8.9600000000000009E-3"/>
    <n v="3.5840000000000004E-2"/>
    <n v="8.0640000000000003E-2"/>
    <n v="3.5840000000000004E-2"/>
  </r>
  <r>
    <x v="0"/>
    <x v="1"/>
    <x v="53"/>
    <s v="Blood"/>
    <n v="184"/>
    <n v="1"/>
    <n v="184"/>
    <n v="331.2"/>
    <n v="45.815999999999995"/>
    <n v="6.6239999999999997"/>
    <n v="21.896000000000001"/>
    <n v="1.84"/>
    <n v="183.26399999999998"/>
    <n v="59.616"/>
    <n v="87.584000000000003"/>
  </r>
  <r>
    <x v="0"/>
    <x v="1"/>
    <x v="53"/>
    <s v="Eggs"/>
    <m/>
    <n v="0"/>
    <n v="0"/>
    <n v="0"/>
    <n v="0"/>
    <n v="0"/>
    <n v="0"/>
    <n v="0"/>
    <n v="0"/>
    <n v="0"/>
    <n v="0"/>
  </r>
  <r>
    <x v="0"/>
    <x v="1"/>
    <x v="53"/>
    <s v="Milk"/>
    <n v="184"/>
    <n v="1"/>
    <n v="184"/>
    <n v="126.96"/>
    <n v="6.6239999999999997"/>
    <n v="7.5439999999999996"/>
    <n v="8.2799999999999994"/>
    <n v="0"/>
    <n v="26.495999999999999"/>
    <n v="67.896000000000001"/>
    <n v="33.119999999999997"/>
  </r>
  <r>
    <x v="0"/>
    <x v="1"/>
    <x v="53"/>
    <s v="Cheese"/>
    <m/>
    <n v="0"/>
    <n v="0"/>
    <n v="0"/>
    <n v="0"/>
    <n v="0"/>
    <n v="0"/>
    <n v="0"/>
    <n v="0"/>
    <n v="0"/>
    <n v="0"/>
  </r>
  <r>
    <x v="1"/>
    <x v="1"/>
    <x v="53"/>
    <s v="Fish"/>
    <m/>
    <n v="0"/>
    <n v="0"/>
    <n v="0"/>
    <n v="0"/>
    <n v="0"/>
    <n v="0"/>
    <n v="0"/>
    <n v="0"/>
    <n v="0"/>
    <n v="0"/>
  </r>
  <r>
    <x v="2"/>
    <x v="1"/>
    <x v="53"/>
    <s v="Rice"/>
    <n v="175"/>
    <n v="0.28599999999999998"/>
    <n v="50.05"/>
    <n v="65.064999999999998"/>
    <n v="1.2011999999999998"/>
    <n v="0.10009999999999999"/>
    <n v="14.314300000000001"/>
    <n v="0.15014999999999998"/>
    <n v="4.8047999999999993"/>
    <n v="0.90089999999999992"/>
    <n v="57.257200000000005"/>
  </r>
  <r>
    <x v="2"/>
    <x v="1"/>
    <x v="53"/>
    <s v="Beans"/>
    <n v="185"/>
    <n v="1"/>
    <n v="185"/>
    <n v="234.95"/>
    <n v="16.094999999999999"/>
    <n v="0.92500000000000004"/>
    <n v="42.18"/>
    <n v="11.84"/>
    <n v="64.38"/>
    <n v="8.3250000000000011"/>
    <n v="168.72"/>
  </r>
  <r>
    <x v="2"/>
    <x v="1"/>
    <x v="53"/>
    <s v="Cabbage"/>
    <n v="60"/>
    <n v="1"/>
    <n v="60"/>
    <n v="13.2"/>
    <n v="0.6"/>
    <n v="0.24"/>
    <n v="2.7"/>
    <n v="1.68"/>
    <n v="2.4"/>
    <n v="2.16"/>
    <n v="10.8"/>
  </r>
  <r>
    <x v="2"/>
    <x v="1"/>
    <x v="53"/>
    <s v="Fruit"/>
    <m/>
    <n v="0"/>
    <n v="0"/>
    <n v="0"/>
    <n v="0"/>
    <n v="0"/>
    <n v="0"/>
    <n v="0"/>
    <n v="0"/>
    <n v="0"/>
    <n v="0"/>
  </r>
  <r>
    <x v="2"/>
    <x v="1"/>
    <x v="53"/>
    <s v="USO's"/>
    <m/>
    <n v="0"/>
    <n v="0"/>
    <n v="0"/>
    <n v="0"/>
    <n v="0"/>
    <n v="0"/>
    <n v="0"/>
    <n v="0"/>
    <n v="0"/>
    <n v="0"/>
  </r>
  <r>
    <x v="2"/>
    <x v="1"/>
    <x v="53"/>
    <s v="Doum Palm Fruit"/>
    <n v="119"/>
    <n v="1"/>
    <n v="119"/>
    <n v="464.1"/>
    <n v="1.19"/>
    <n v="0.95200000000000007"/>
    <n v="100.07899999999999"/>
    <n v="1.19"/>
    <n v="4.76"/>
    <n v="8.5680000000000014"/>
    <n v="400.31599999999997"/>
  </r>
  <r>
    <x v="2"/>
    <x v="1"/>
    <x v="53"/>
    <s v="Spaghetti"/>
    <n v="250"/>
    <n v="3.0000000000000001E-3"/>
    <n v="0.75"/>
    <n v="1.0575000000000001"/>
    <n v="3.5999999999999997E-2"/>
    <n v="5.2499999999999995E-3"/>
    <n v="0.21225000000000002"/>
    <n v="1.2749999999999999E-2"/>
    <n v="0.14399999999999999"/>
    <n v="4.7249999999999993E-2"/>
    <n v="0.84900000000000009"/>
  </r>
  <r>
    <x v="3"/>
    <x v="1"/>
    <x v="53"/>
    <s v="Githeri"/>
    <n v="134"/>
    <n v="0.57099999999999995"/>
    <n v="76.513999999999996"/>
    <n v="124.71781999999999"/>
    <n v="4.8203819999999995"/>
    <n v="1.0711959999999998"/>
    <n v="23.795853999999999"/>
    <n v="0.76513999999999993"/>
    <n v="19.281527999999998"/>
    <n v="9.640763999999999"/>
    <n v="95.183415999999994"/>
  </r>
  <r>
    <x v="3"/>
    <x v="1"/>
    <x v="53"/>
    <s v="Ugali"/>
    <n v="114"/>
    <n v="0.14299999999999999"/>
    <n v="16.302"/>
    <n v="20.377500000000001"/>
    <n v="0.34234200000000004"/>
    <n v="0.21192599999999998"/>
    <n v="4.2711239999999995"/>
    <n v="0.16302"/>
    <n v="1.3693680000000001"/>
    <n v="1.9073339999999999"/>
    <n v="17.084495999999998"/>
  </r>
  <r>
    <x v="3"/>
    <x v="1"/>
    <x v="53"/>
    <s v="Sorghum"/>
    <n v="83"/>
    <n v="1"/>
    <n v="83"/>
    <n v="275.56"/>
    <n v="8.5490000000000013"/>
    <n v="2.4900000000000002"/>
    <n v="61.171000000000006"/>
    <n v="10.540999999999999"/>
    <n v="34.196000000000005"/>
    <n v="22.410000000000004"/>
    <n v="244.68400000000003"/>
  </r>
  <r>
    <x v="3"/>
    <x v="1"/>
    <x v="53"/>
    <s v="Sweets/Soda"/>
    <n v="340"/>
    <n v="3.3000000000000002E-2"/>
    <n v="11.22"/>
    <n v="4.6002000000000001"/>
    <n v="0"/>
    <n v="0"/>
    <n v="1.1668800000000001"/>
    <n v="0"/>
    <n v="0"/>
    <n v="0"/>
    <n v="4.6675200000000006"/>
  </r>
  <r>
    <x v="0"/>
    <x v="1"/>
    <x v="54"/>
    <s v="Cattle"/>
    <n v="112"/>
    <n v="3.0000000000000001E-3"/>
    <n v="0.33600000000000002"/>
    <n v="0.90383999999999998"/>
    <n v="8.3664000000000002E-2"/>
    <n v="6.0479999999999999E-2"/>
    <n v="0"/>
    <n v="0"/>
    <n v="0.33465600000000001"/>
    <n v="0.54432000000000003"/>
    <n v="0"/>
  </r>
  <r>
    <x v="0"/>
    <x v="1"/>
    <x v="54"/>
    <s v="Goat"/>
    <n v="85"/>
    <n v="0.14299999999999999"/>
    <n v="12.154999999999999"/>
    <n v="29.29355"/>
    <n v="3.9989949999999999"/>
    <n v="1.3248949999999999"/>
    <n v="6.0774999999999996E-2"/>
    <n v="0"/>
    <n v="15.995979999999999"/>
    <n v="11.924054999999999"/>
    <n v="0.24309999999999998"/>
  </r>
  <r>
    <x v="0"/>
    <x v="1"/>
    <x v="54"/>
    <s v="Sheep"/>
    <m/>
    <n v="0"/>
    <n v="0"/>
    <n v="0"/>
    <n v="0"/>
    <n v="0"/>
    <n v="0"/>
    <n v="0"/>
    <n v="0"/>
    <n v="0"/>
    <n v="0"/>
  </r>
  <r>
    <x v="0"/>
    <x v="1"/>
    <x v="54"/>
    <s v="Camel"/>
    <m/>
    <n v="0"/>
    <n v="0"/>
    <n v="0"/>
    <n v="0"/>
    <n v="0"/>
    <n v="0"/>
    <n v="0"/>
    <n v="0"/>
    <n v="0"/>
    <n v="0"/>
  </r>
  <r>
    <x v="0"/>
    <x v="1"/>
    <x v="54"/>
    <s v="Poultry"/>
    <m/>
    <n v="0"/>
    <n v="0"/>
    <n v="0"/>
    <n v="0"/>
    <n v="0"/>
    <n v="0"/>
    <n v="0"/>
    <n v="0"/>
    <n v="0"/>
    <n v="0"/>
  </r>
  <r>
    <x v="0"/>
    <x v="1"/>
    <x v="54"/>
    <s v="Other birds"/>
    <m/>
    <n v="0"/>
    <n v="0"/>
    <n v="0"/>
    <n v="0"/>
    <n v="0"/>
    <n v="0"/>
    <n v="0"/>
    <n v="0"/>
    <n v="0"/>
    <n v="0"/>
  </r>
  <r>
    <x v="0"/>
    <x v="1"/>
    <x v="54"/>
    <s v="Frogs"/>
    <n v="112"/>
    <n v="0.28599999999999998"/>
    <n v="32.031999999999996"/>
    <n v="23.383359999999996"/>
    <n v="0.32031999999999994"/>
    <n v="9.6095999999999987E-2"/>
    <n v="0"/>
    <n v="0"/>
    <n v="1.2812799999999998"/>
    <n v="0.86486399999999986"/>
    <n v="0"/>
  </r>
  <r>
    <x v="0"/>
    <x v="1"/>
    <x v="54"/>
    <s v="Eggs"/>
    <m/>
    <n v="0"/>
    <n v="0"/>
    <n v="0"/>
    <n v="0"/>
    <n v="0"/>
    <n v="0"/>
    <n v="0"/>
    <n v="0"/>
    <n v="0"/>
    <n v="0"/>
  </r>
  <r>
    <x v="0"/>
    <x v="1"/>
    <x v="54"/>
    <s v="Milk"/>
    <n v="184"/>
    <n v="3.3000000000000002E-2"/>
    <n v="6.0720000000000001"/>
    <n v="4.1896800000000001"/>
    <n v="0.21859200000000001"/>
    <n v="0.24895199999999998"/>
    <n v="0.27324000000000004"/>
    <n v="0"/>
    <n v="0.87436800000000003"/>
    <n v="2.2405679999999997"/>
    <n v="1.0929600000000002"/>
  </r>
  <r>
    <x v="0"/>
    <x v="1"/>
    <x v="54"/>
    <s v="Cheese"/>
    <m/>
    <n v="0"/>
    <n v="0"/>
    <n v="0"/>
    <n v="0"/>
    <n v="0"/>
    <n v="0"/>
    <n v="0"/>
    <n v="0"/>
    <n v="0"/>
    <n v="0"/>
  </r>
  <r>
    <x v="1"/>
    <x v="1"/>
    <x v="54"/>
    <s v="Fish"/>
    <m/>
    <n v="0"/>
    <n v="0"/>
    <n v="0"/>
    <n v="0"/>
    <n v="0"/>
    <n v="0"/>
    <n v="0"/>
    <n v="0"/>
    <n v="0"/>
    <n v="0"/>
  </r>
  <r>
    <x v="2"/>
    <x v="1"/>
    <x v="54"/>
    <s v="Rice"/>
    <n v="175"/>
    <n v="0.28599999999999998"/>
    <n v="50.05"/>
    <n v="65.064999999999998"/>
    <n v="1.2011999999999998"/>
    <n v="0.10009999999999999"/>
    <n v="14.314300000000001"/>
    <n v="0.15014999999999998"/>
    <n v="4.8047999999999993"/>
    <n v="0.90089999999999992"/>
    <n v="57.257200000000005"/>
  </r>
  <r>
    <x v="2"/>
    <x v="1"/>
    <x v="54"/>
    <s v="Beans"/>
    <m/>
    <n v="0"/>
    <n v="0"/>
    <n v="0"/>
    <n v="0"/>
    <n v="0"/>
    <n v="0"/>
    <n v="0"/>
    <n v="0"/>
    <n v="0"/>
    <n v="0"/>
  </r>
  <r>
    <x v="2"/>
    <x v="1"/>
    <x v="54"/>
    <s v="Cabbage"/>
    <m/>
    <n v="0"/>
    <n v="0"/>
    <n v="0"/>
    <n v="0"/>
    <n v="0"/>
    <n v="0"/>
    <n v="0"/>
    <n v="0"/>
    <n v="0"/>
    <n v="0"/>
  </r>
  <r>
    <x v="2"/>
    <x v="1"/>
    <x v="54"/>
    <s v="Fruit"/>
    <n v="119"/>
    <n v="0.14299999999999999"/>
    <n v="17.016999999999999"/>
    <n v="15.655639999999998"/>
    <n v="0.17016999999999999"/>
    <n v="8.5084999999999994E-2"/>
    <n v="3.9819779999999998"/>
    <n v="0.40840799999999994"/>
    <n v="0.68067999999999995"/>
    <n v="0.76576499999999992"/>
    <n v="15.927911999999999"/>
  </r>
  <r>
    <x v="2"/>
    <x v="1"/>
    <x v="54"/>
    <s v="USO's"/>
    <m/>
    <n v="0"/>
    <n v="0"/>
    <n v="0"/>
    <n v="0"/>
    <n v="0"/>
    <n v="0"/>
    <n v="0"/>
    <n v="0"/>
    <n v="0"/>
    <n v="0"/>
  </r>
  <r>
    <x v="2"/>
    <x v="1"/>
    <x v="54"/>
    <s v="Doum Palm Fruit"/>
    <n v="119"/>
    <n v="1"/>
    <n v="119"/>
    <n v="464.1"/>
    <n v="1.19"/>
    <n v="0.95200000000000007"/>
    <n v="100.07899999999999"/>
    <n v="1.19"/>
    <n v="4.76"/>
    <n v="8.5680000000000014"/>
    <n v="400.31599999999997"/>
  </r>
  <r>
    <x v="3"/>
    <x v="1"/>
    <x v="54"/>
    <s v="Githeri"/>
    <n v="134"/>
    <n v="0.14299999999999999"/>
    <n v="19.161999999999999"/>
    <n v="31.234059999999999"/>
    <n v="1.207206"/>
    <n v="0.26826800000000001"/>
    <n v="5.9593820000000006"/>
    <n v="0.19161999999999998"/>
    <n v="4.828824"/>
    <n v="2.414412"/>
    <n v="23.837528000000002"/>
  </r>
  <r>
    <x v="3"/>
    <x v="1"/>
    <x v="54"/>
    <s v="Ugali"/>
    <n v="114"/>
    <n v="0.28599999999999998"/>
    <n v="32.603999999999999"/>
    <n v="40.755000000000003"/>
    <n v="0.68468400000000007"/>
    <n v="0.42385199999999995"/>
    <n v="8.542247999999999"/>
    <n v="0.32604"/>
    <n v="2.7387360000000003"/>
    <n v="3.8146679999999997"/>
    <n v="34.168991999999996"/>
  </r>
  <r>
    <x v="3"/>
    <x v="1"/>
    <x v="54"/>
    <s v="Sorghum"/>
    <m/>
    <n v="0"/>
    <n v="0"/>
    <n v="0"/>
    <n v="0"/>
    <n v="0"/>
    <n v="0"/>
    <n v="0"/>
    <n v="0"/>
    <n v="0"/>
    <n v="0"/>
  </r>
  <r>
    <x v="3"/>
    <x v="1"/>
    <x v="54"/>
    <s v="Sweets/Soda"/>
    <n v="340"/>
    <n v="3.3000000000000002E-2"/>
    <n v="11.22"/>
    <n v="4.6002000000000001"/>
    <n v="0"/>
    <n v="0"/>
    <n v="1.1668800000000001"/>
    <n v="0"/>
    <n v="0"/>
    <n v="0"/>
    <n v="4.6675200000000006"/>
  </r>
  <r>
    <x v="0"/>
    <x v="1"/>
    <x v="55"/>
    <s v="Cattle"/>
    <n v="112"/>
    <n v="0.13300000000000001"/>
    <n v="14.896000000000001"/>
    <n v="40.070240000000005"/>
    <n v="3.709104"/>
    <n v="2.6812800000000006"/>
    <n v="0"/>
    <n v="0"/>
    <n v="14.836416"/>
    <n v="24.131520000000005"/>
    <n v="0"/>
  </r>
  <r>
    <x v="0"/>
    <x v="1"/>
    <x v="55"/>
    <s v="Goat"/>
    <n v="85"/>
    <n v="0.28599999999999998"/>
    <n v="24.31"/>
    <n v="58.5871"/>
    <n v="7.9979899999999997"/>
    <n v="2.6497899999999999"/>
    <n v="0.12154999999999999"/>
    <n v="0"/>
    <n v="31.991959999999999"/>
    <n v="23.848109999999998"/>
    <n v="0.48619999999999997"/>
  </r>
  <r>
    <x v="0"/>
    <x v="1"/>
    <x v="55"/>
    <s v="Sheep"/>
    <m/>
    <n v="0"/>
    <n v="0"/>
    <n v="0"/>
    <n v="0"/>
    <n v="0"/>
    <n v="0"/>
    <n v="0"/>
    <n v="0"/>
    <n v="0"/>
    <n v="0"/>
  </r>
  <r>
    <x v="0"/>
    <x v="1"/>
    <x v="55"/>
    <s v="Camel"/>
    <n v="112"/>
    <n v="5.0000000000000001E-3"/>
    <n v="0.56000000000000005"/>
    <n v="1.4952000000000001"/>
    <n v="0.10976000000000002"/>
    <n v="0.11368000000000002"/>
    <n v="5.6000000000000008E-3"/>
    <n v="5.6000000000000008E-3"/>
    <n v="0.4390400000000001"/>
    <n v="1.0231200000000003"/>
    <n v="2.2400000000000003E-2"/>
  </r>
  <r>
    <x v="0"/>
    <x v="1"/>
    <x v="55"/>
    <s v="Poultry"/>
    <m/>
    <n v="0"/>
    <n v="0"/>
    <n v="0"/>
    <n v="0"/>
    <n v="0"/>
    <n v="0"/>
    <n v="0"/>
    <n v="0"/>
    <n v="0"/>
    <n v="0"/>
  </r>
  <r>
    <x v="0"/>
    <x v="1"/>
    <x v="55"/>
    <s v="Other birds"/>
    <m/>
    <n v="0"/>
    <n v="0"/>
    <n v="0"/>
    <n v="0"/>
    <n v="0"/>
    <n v="0"/>
    <n v="0"/>
    <n v="0"/>
    <n v="0"/>
    <n v="0"/>
  </r>
  <r>
    <x v="0"/>
    <x v="1"/>
    <x v="55"/>
    <s v="Wild cat"/>
    <n v="112"/>
    <n v="3.0000000000000001E-3"/>
    <n v="0.33600000000000002"/>
    <n v="3.3600000000000001E-3"/>
    <n v="3.3600000000000001E-3"/>
    <n v="3.3600000000000001E-3"/>
    <n v="3.3600000000000001E-3"/>
    <n v="3.3600000000000001E-3"/>
    <n v="1.3440000000000001E-2"/>
    <n v="3.0240000000000003E-2"/>
    <n v="1.3440000000000001E-2"/>
  </r>
  <r>
    <x v="0"/>
    <x v="1"/>
    <x v="55"/>
    <s v="Eggs"/>
    <m/>
    <n v="0"/>
    <n v="0"/>
    <n v="0"/>
    <n v="0"/>
    <n v="0"/>
    <n v="0"/>
    <n v="0"/>
    <n v="0"/>
    <n v="0"/>
    <n v="0"/>
  </r>
  <r>
    <x v="0"/>
    <x v="1"/>
    <x v="55"/>
    <s v="Milk"/>
    <n v="184"/>
    <n v="1"/>
    <n v="184"/>
    <n v="126.96"/>
    <n v="6.6239999999999997"/>
    <n v="7.5439999999999996"/>
    <n v="8.2799999999999994"/>
    <n v="0"/>
    <n v="26.495999999999999"/>
    <n v="67.896000000000001"/>
    <n v="33.119999999999997"/>
  </r>
  <r>
    <x v="0"/>
    <x v="1"/>
    <x v="55"/>
    <s v="Cheese"/>
    <m/>
    <n v="0"/>
    <n v="0"/>
    <n v="0"/>
    <n v="0"/>
    <n v="0"/>
    <n v="0"/>
    <n v="0"/>
    <n v="0"/>
    <n v="0"/>
    <n v="0"/>
  </r>
  <r>
    <x v="1"/>
    <x v="1"/>
    <x v="55"/>
    <s v="Fish"/>
    <m/>
    <n v="0"/>
    <n v="0"/>
    <n v="0"/>
    <n v="0"/>
    <n v="0"/>
    <n v="0"/>
    <n v="0"/>
    <n v="0"/>
    <n v="0"/>
    <n v="0"/>
  </r>
  <r>
    <x v="2"/>
    <x v="1"/>
    <x v="55"/>
    <s v="Rice"/>
    <n v="175"/>
    <n v="0.28599999999999998"/>
    <n v="50.05"/>
    <n v="65.064999999999998"/>
    <n v="1.2011999999999998"/>
    <n v="0.10009999999999999"/>
    <n v="14.314300000000001"/>
    <n v="0.15014999999999998"/>
    <n v="4.8047999999999993"/>
    <n v="0.90089999999999992"/>
    <n v="57.257200000000005"/>
  </r>
  <r>
    <x v="2"/>
    <x v="1"/>
    <x v="55"/>
    <s v="Beans"/>
    <n v="185"/>
    <n v="0.1"/>
    <n v="18.5"/>
    <n v="23.495000000000001"/>
    <n v="1.6094999999999999"/>
    <n v="9.2499999999999999E-2"/>
    <n v="4.218"/>
    <n v="1.1840000000000002"/>
    <n v="6.4379999999999997"/>
    <n v="0.83250000000000002"/>
    <n v="16.872"/>
  </r>
  <r>
    <x v="2"/>
    <x v="1"/>
    <x v="55"/>
    <s v="Cabbage"/>
    <n v="60"/>
    <n v="0.28599999999999998"/>
    <n v="17.16"/>
    <n v="3.7751999999999999"/>
    <n v="0.1716"/>
    <n v="6.8640000000000007E-2"/>
    <n v="0.7722"/>
    <n v="0.48047999999999996"/>
    <n v="0.68640000000000001"/>
    <n v="0.61776000000000009"/>
    <n v="3.0888"/>
  </r>
  <r>
    <x v="2"/>
    <x v="1"/>
    <x v="55"/>
    <s v="Fruit"/>
    <n v="119"/>
    <n v="3.3000000000000002E-2"/>
    <n v="3.927"/>
    <n v="3.6128399999999998"/>
    <n v="3.9269999999999999E-2"/>
    <n v="1.9635E-2"/>
    <n v="0.9189179999999999"/>
    <n v="9.4247999999999998E-2"/>
    <n v="0.15708"/>
    <n v="0.17671500000000001"/>
    <n v="3.6756719999999996"/>
  </r>
  <r>
    <x v="2"/>
    <x v="1"/>
    <x v="55"/>
    <s v="USO's"/>
    <m/>
    <n v="0"/>
    <n v="0"/>
    <n v="0"/>
    <n v="0"/>
    <n v="0"/>
    <n v="0"/>
    <n v="0"/>
    <n v="0"/>
    <n v="0"/>
    <n v="0"/>
  </r>
  <r>
    <x v="2"/>
    <x v="1"/>
    <x v="55"/>
    <s v="Doum Palm Fruit"/>
    <n v="119"/>
    <n v="1"/>
    <n v="119"/>
    <n v="464.1"/>
    <n v="1.19"/>
    <n v="0.95200000000000007"/>
    <n v="100.07899999999999"/>
    <n v="1.19"/>
    <n v="4.76"/>
    <n v="8.5680000000000014"/>
    <n v="400.31599999999997"/>
  </r>
  <r>
    <x v="3"/>
    <x v="1"/>
    <x v="55"/>
    <s v="Githeri"/>
    <n v="134"/>
    <n v="0.13300000000000001"/>
    <n v="17.822000000000003"/>
    <n v="29.049860000000002"/>
    <n v="1.1227860000000001"/>
    <n v="0.24950800000000001"/>
    <n v="5.5426420000000007"/>
    <n v="0.17822000000000002"/>
    <n v="4.4911440000000002"/>
    <n v="2.2455720000000001"/>
    <n v="22.170568000000003"/>
  </r>
  <r>
    <x v="3"/>
    <x v="1"/>
    <x v="55"/>
    <s v="Ugali"/>
    <m/>
    <n v="0"/>
    <n v="0"/>
    <n v="0"/>
    <n v="0"/>
    <n v="0"/>
    <n v="0"/>
    <n v="0"/>
    <n v="0"/>
    <n v="0"/>
    <n v="0"/>
  </r>
  <r>
    <x v="3"/>
    <x v="1"/>
    <x v="55"/>
    <s v="Sorghum"/>
    <n v="83"/>
    <n v="0.1"/>
    <n v="8.3000000000000007"/>
    <n v="27.556000000000004"/>
    <n v="0.8549000000000001"/>
    <n v="0.24900000000000003"/>
    <n v="6.1171000000000006"/>
    <n v="1.0541"/>
    <n v="3.4196000000000004"/>
    <n v="2.2410000000000001"/>
    <n v="24.468400000000003"/>
  </r>
  <r>
    <x v="0"/>
    <x v="1"/>
    <x v="56"/>
    <s v="Cattle"/>
    <n v="112"/>
    <n v="3.0000000000000001E-3"/>
    <n v="0.33600000000000002"/>
    <n v="0.90383999999999998"/>
    <n v="8.3664000000000002E-2"/>
    <n v="6.0479999999999999E-2"/>
    <n v="0"/>
    <n v="0"/>
    <n v="0.33465600000000001"/>
    <n v="0.54432000000000003"/>
    <n v="0"/>
  </r>
  <r>
    <x v="0"/>
    <x v="1"/>
    <x v="56"/>
    <s v="Goat"/>
    <n v="85"/>
    <n v="6.7000000000000004E-2"/>
    <n v="5.6950000000000003"/>
    <n v="13.724950000000002"/>
    <n v="1.8736550000000001"/>
    <n v="0.62075500000000006"/>
    <n v="2.8475E-2"/>
    <n v="0"/>
    <n v="7.4946200000000003"/>
    <n v="5.5867950000000004"/>
    <n v="0.1139"/>
  </r>
  <r>
    <x v="0"/>
    <x v="1"/>
    <x v="56"/>
    <s v="Sheep"/>
    <m/>
    <n v="0"/>
    <n v="0"/>
    <n v="0"/>
    <n v="0"/>
    <n v="0"/>
    <n v="0"/>
    <n v="0"/>
    <n v="0"/>
    <n v="0"/>
    <n v="0"/>
  </r>
  <r>
    <x v="0"/>
    <x v="1"/>
    <x v="56"/>
    <s v="Camel"/>
    <n v="112"/>
    <n v="3.0000000000000001E-3"/>
    <n v="0.33600000000000002"/>
    <n v="0.89712000000000003"/>
    <n v="6.5856000000000012E-2"/>
    <n v="6.8208000000000005E-2"/>
    <n v="3.3600000000000001E-3"/>
    <n v="3.3600000000000001E-3"/>
    <n v="0.26342400000000005"/>
    <n v="0.61387200000000008"/>
    <n v="1.3440000000000001E-2"/>
  </r>
  <r>
    <x v="0"/>
    <x v="1"/>
    <x v="56"/>
    <s v="Poultry"/>
    <m/>
    <n v="0"/>
    <n v="0"/>
    <n v="0"/>
    <n v="0"/>
    <n v="0"/>
    <n v="0"/>
    <n v="0"/>
    <n v="0"/>
    <n v="0"/>
    <n v="0"/>
  </r>
  <r>
    <x v="0"/>
    <x v="1"/>
    <x v="56"/>
    <s v="Other birds"/>
    <m/>
    <n v="0"/>
    <n v="0"/>
    <n v="0"/>
    <n v="0"/>
    <n v="0"/>
    <n v="0"/>
    <n v="0"/>
    <n v="0"/>
    <n v="0"/>
    <n v="0"/>
  </r>
  <r>
    <x v="0"/>
    <x v="1"/>
    <x v="56"/>
    <s v="Donkey"/>
    <m/>
    <n v="3.3000000000000002E-2"/>
    <n v="0"/>
    <n v="0"/>
    <n v="0"/>
    <n v="0"/>
    <n v="0"/>
    <n v="0"/>
    <n v="0"/>
    <n v="0"/>
    <n v="0"/>
  </r>
  <r>
    <x v="0"/>
    <x v="1"/>
    <x v="56"/>
    <s v="Blood"/>
    <n v="184"/>
    <n v="0.42899999999999999"/>
    <n v="78.935999999999993"/>
    <n v="142.0848"/>
    <n v="19.655063999999996"/>
    <n v="2.8416960000000002"/>
    <n v="9.3933839999999993"/>
    <n v="0.78935999999999995"/>
    <n v="78.620255999999983"/>
    <n v="25.575264000000001"/>
    <n v="37.573535999999997"/>
  </r>
  <r>
    <x v="0"/>
    <x v="1"/>
    <x v="56"/>
    <s v="Eggs"/>
    <n v="64"/>
    <n v="0.1"/>
    <n v="6.4"/>
    <n v="9.92"/>
    <n v="0.80640000000000001"/>
    <n v="0.6784"/>
    <n v="7.0400000000000004E-2"/>
    <n v="0"/>
    <n v="3.2256"/>
    <n v="6.1055999999999999"/>
    <n v="0.28160000000000002"/>
  </r>
  <r>
    <x v="0"/>
    <x v="1"/>
    <x v="56"/>
    <s v="Milk"/>
    <n v="184"/>
    <n v="0.57099999999999995"/>
    <n v="105.06399999999999"/>
    <n v="72.494159999999994"/>
    <n v="3.7823039999999999"/>
    <n v="4.3076239999999997"/>
    <n v="4.7278799999999999"/>
    <n v="0"/>
    <n v="15.129216"/>
    <n v="38.768615999999994"/>
    <n v="18.911519999999999"/>
  </r>
  <r>
    <x v="0"/>
    <x v="1"/>
    <x v="56"/>
    <s v="Cheese"/>
    <m/>
    <n v="0"/>
    <n v="0"/>
    <n v="0"/>
    <n v="0"/>
    <n v="0"/>
    <n v="0"/>
    <n v="0"/>
    <n v="0"/>
    <n v="0"/>
    <n v="0"/>
  </r>
  <r>
    <x v="1"/>
    <x v="1"/>
    <x v="56"/>
    <s v="Fish"/>
    <m/>
    <n v="0"/>
    <n v="0"/>
    <n v="0"/>
    <n v="0"/>
    <n v="0"/>
    <n v="0"/>
    <n v="0"/>
    <n v="0"/>
    <n v="0"/>
    <n v="0"/>
  </r>
  <r>
    <x v="2"/>
    <x v="1"/>
    <x v="56"/>
    <s v="Rice"/>
    <n v="175"/>
    <n v="0.28599999999999998"/>
    <n v="50.05"/>
    <n v="65.064999999999998"/>
    <n v="1.2011999999999998"/>
    <n v="0.10009999999999999"/>
    <n v="14.314300000000001"/>
    <n v="0.15014999999999998"/>
    <n v="4.8047999999999993"/>
    <n v="0.90089999999999992"/>
    <n v="57.257200000000005"/>
  </r>
  <r>
    <x v="2"/>
    <x v="1"/>
    <x v="56"/>
    <s v="Beans"/>
    <n v="185"/>
    <n v="0.28599999999999998"/>
    <n v="52.91"/>
    <n v="67.195700000000002"/>
    <n v="4.6031699999999995"/>
    <n v="0.26455000000000001"/>
    <n v="12.06348"/>
    <n v="3.3862400000000004"/>
    <n v="18.412679999999998"/>
    <n v="2.3809499999999999"/>
    <n v="48.253920000000001"/>
  </r>
  <r>
    <x v="2"/>
    <x v="1"/>
    <x v="56"/>
    <s v="Cabbage"/>
    <n v="60"/>
    <n v="0.28599999999999998"/>
    <n v="17.16"/>
    <n v="3.7751999999999999"/>
    <n v="0.1716"/>
    <n v="6.8640000000000007E-2"/>
    <n v="0.7722"/>
    <n v="0.48047999999999996"/>
    <n v="0.68640000000000001"/>
    <n v="0.61776000000000009"/>
    <n v="3.0888"/>
  </r>
  <r>
    <x v="2"/>
    <x v="1"/>
    <x v="56"/>
    <s v="Fruit"/>
    <n v="119"/>
    <n v="0.14299999999999999"/>
    <n v="17.016999999999999"/>
    <n v="15.655639999999998"/>
    <n v="0.17016999999999999"/>
    <n v="8.5084999999999994E-2"/>
    <n v="3.9819779999999998"/>
    <n v="0.40840799999999994"/>
    <n v="0.68067999999999995"/>
    <n v="0.76576499999999992"/>
    <n v="15.927911999999999"/>
  </r>
  <r>
    <x v="2"/>
    <x v="1"/>
    <x v="56"/>
    <s v="USO's"/>
    <n v="122"/>
    <n v="0.14299999999999999"/>
    <n v="17.445999999999998"/>
    <n v="16.224779999999999"/>
    <n v="0.34891999999999995"/>
    <n v="1.7446E-2"/>
    <n v="3.7683359999999997"/>
    <n v="0.26168999999999998"/>
    <n v="1.3956799999999998"/>
    <n v="0.15701399999999999"/>
    <n v="15.073343999999999"/>
  </r>
  <r>
    <x v="2"/>
    <x v="1"/>
    <x v="56"/>
    <s v="Doum Palm Fruit"/>
    <n v="119"/>
    <n v="0.14299999999999999"/>
    <n v="17.016999999999999"/>
    <n v="66.366299999999995"/>
    <n v="0.17016999999999999"/>
    <n v="0.13613600000000001"/>
    <n v="14.311297"/>
    <n v="0.17016999999999999"/>
    <n v="0.68067999999999995"/>
    <n v="1.2252240000000001"/>
    <n v="57.245187999999999"/>
  </r>
  <r>
    <x v="3"/>
    <x v="1"/>
    <x v="56"/>
    <s v="Githeri"/>
    <n v="134"/>
    <n v="0.57099999999999995"/>
    <n v="76.513999999999996"/>
    <n v="124.71781999999999"/>
    <n v="4.8203819999999995"/>
    <n v="1.0711959999999998"/>
    <n v="23.795853999999999"/>
    <n v="0.76513999999999993"/>
    <n v="19.281527999999998"/>
    <n v="9.640763999999999"/>
    <n v="95.183415999999994"/>
  </r>
  <r>
    <x v="3"/>
    <x v="1"/>
    <x v="56"/>
    <s v="Ugali"/>
    <n v="114"/>
    <n v="0.28599999999999998"/>
    <n v="32.603999999999999"/>
    <n v="40.755000000000003"/>
    <n v="0.68468400000000007"/>
    <n v="0.42385199999999995"/>
    <n v="8.542247999999999"/>
    <n v="0.32604"/>
    <n v="2.7387360000000003"/>
    <n v="3.8146679999999997"/>
    <n v="34.168991999999996"/>
  </r>
  <r>
    <x v="3"/>
    <x v="1"/>
    <x v="56"/>
    <s v="Sorghum"/>
    <n v="83"/>
    <n v="0.57099999999999995"/>
    <n v="47.392999999999994"/>
    <n v="157.34475999999998"/>
    <n v="4.8814789999999997"/>
    <n v="1.4217899999999997"/>
    <n v="34.928640999999999"/>
    <n v="6.0189109999999992"/>
    <n v="19.525915999999999"/>
    <n v="12.796109999999997"/>
    <n v="139.714564"/>
  </r>
  <r>
    <x v="0"/>
    <x v="1"/>
    <x v="57"/>
    <s v="Cattle"/>
    <n v="112"/>
    <n v="3.0000000000000001E-3"/>
    <n v="0.33600000000000002"/>
    <n v="0.90383999999999998"/>
    <n v="8.3664000000000002E-2"/>
    <n v="6.0479999999999999E-2"/>
    <n v="0"/>
    <n v="0"/>
    <n v="0.33465600000000001"/>
    <n v="0.54432000000000003"/>
    <n v="0"/>
  </r>
  <r>
    <x v="0"/>
    <x v="1"/>
    <x v="57"/>
    <s v="Goat"/>
    <n v="85"/>
    <n v="8.0000000000000002E-3"/>
    <n v="0.68"/>
    <n v="1.6388000000000003"/>
    <n v="0.22372"/>
    <n v="7.4120000000000005E-2"/>
    <n v="3.4000000000000002E-3"/>
    <n v="0"/>
    <n v="0.89488000000000001"/>
    <n v="0.66708000000000001"/>
    <n v="1.3600000000000001E-2"/>
  </r>
  <r>
    <x v="0"/>
    <x v="1"/>
    <x v="57"/>
    <s v="Sheep"/>
    <n v="85"/>
    <n v="3.0000000000000001E-3"/>
    <n v="0.255"/>
    <n v="0.67575000000000007"/>
    <n v="4.3095000000000001E-2"/>
    <n v="5.457E-2"/>
    <n v="0"/>
    <n v="0"/>
    <n v="0.17238000000000001"/>
    <n v="0.49113000000000001"/>
    <n v="0"/>
  </r>
  <r>
    <x v="0"/>
    <x v="1"/>
    <x v="57"/>
    <s v="Camel"/>
    <n v="112"/>
    <n v="3.0000000000000001E-3"/>
    <n v="0.33600000000000002"/>
    <n v="0.89712000000000003"/>
    <n v="6.5856000000000012E-2"/>
    <n v="6.8208000000000005E-2"/>
    <n v="3.3600000000000001E-3"/>
    <n v="3.3600000000000001E-3"/>
    <n v="0.26342400000000005"/>
    <n v="0.61387200000000008"/>
    <n v="1.3440000000000001E-2"/>
  </r>
  <r>
    <x v="0"/>
    <x v="1"/>
    <x v="57"/>
    <s v="Poultry"/>
    <m/>
    <n v="0"/>
    <n v="0"/>
    <n v="0"/>
    <n v="0"/>
    <n v="0"/>
    <n v="0"/>
    <n v="0"/>
    <n v="0"/>
    <n v="0"/>
    <n v="0"/>
  </r>
  <r>
    <x v="0"/>
    <x v="1"/>
    <x v="57"/>
    <s v="Other birds"/>
    <m/>
    <n v="0"/>
    <n v="0"/>
    <n v="0"/>
    <n v="0"/>
    <n v="0"/>
    <n v="0"/>
    <n v="0"/>
    <n v="0"/>
    <n v="0"/>
    <n v="0"/>
  </r>
  <r>
    <x v="0"/>
    <x v="1"/>
    <x v="57"/>
    <s v="Donkey"/>
    <n v="112"/>
    <n v="1.0999999999999999E-2"/>
    <n v="1.232"/>
    <n v="2.1560000000000001"/>
    <n v="0.34668480000000002"/>
    <n v="7.4535999999999991E-2"/>
    <n v="0"/>
    <n v="0"/>
    <n v="1.3867392000000001"/>
    <n v="0.67082399999999986"/>
    <n v="0"/>
  </r>
  <r>
    <x v="0"/>
    <x v="1"/>
    <x v="57"/>
    <s v="Blood"/>
    <n v="184"/>
    <n v="1"/>
    <n v="184"/>
    <n v="331.2"/>
    <n v="45.815999999999995"/>
    <n v="6.6239999999999997"/>
    <n v="21.896000000000001"/>
    <n v="1.84"/>
    <n v="183.26399999999998"/>
    <n v="59.616"/>
    <n v="87.584000000000003"/>
  </r>
  <r>
    <x v="0"/>
    <x v="1"/>
    <x v="57"/>
    <s v="Eggs"/>
    <m/>
    <n v="0"/>
    <n v="0"/>
    <n v="0"/>
    <n v="0"/>
    <n v="0"/>
    <n v="0"/>
    <n v="0"/>
    <n v="0"/>
    <n v="0"/>
    <n v="0"/>
  </r>
  <r>
    <x v="0"/>
    <x v="1"/>
    <x v="57"/>
    <s v="Milk"/>
    <n v="184"/>
    <n v="0.28599999999999998"/>
    <n v="52.623999999999995"/>
    <n v="36.310559999999995"/>
    <n v="1.8944639999999999"/>
    <n v="2.1575839999999995"/>
    <n v="2.36808"/>
    <n v="0"/>
    <n v="7.5778559999999997"/>
    <n v="19.418255999999996"/>
    <n v="9.4723199999999999"/>
  </r>
  <r>
    <x v="0"/>
    <x v="1"/>
    <x v="57"/>
    <s v="Cheese"/>
    <m/>
    <n v="0"/>
    <n v="0"/>
    <n v="0"/>
    <n v="0"/>
    <n v="0"/>
    <n v="0"/>
    <n v="0"/>
    <n v="0"/>
    <n v="0"/>
    <n v="0"/>
  </r>
  <r>
    <x v="1"/>
    <x v="1"/>
    <x v="57"/>
    <s v="Fish"/>
    <n v="112"/>
    <n v="3.3000000000000002E-2"/>
    <n v="3.6960000000000002"/>
    <n v="3.8808000000000002"/>
    <n v="0.68376000000000003"/>
    <n v="0.107184"/>
    <n v="0"/>
    <n v="0"/>
    <n v="2.7350400000000001"/>
    <n v="0.96465599999999996"/>
    <n v="0"/>
  </r>
  <r>
    <x v="2"/>
    <x v="1"/>
    <x v="57"/>
    <s v="Rice"/>
    <n v="175"/>
    <n v="0.14299999999999999"/>
    <n v="25.024999999999999"/>
    <n v="32.532499999999999"/>
    <n v="0.60059999999999991"/>
    <n v="5.0049999999999997E-2"/>
    <n v="7.1571500000000006"/>
    <n v="7.5074999999999989E-2"/>
    <n v="2.4023999999999996"/>
    <n v="0.45044999999999996"/>
    <n v="28.628600000000002"/>
  </r>
  <r>
    <x v="2"/>
    <x v="1"/>
    <x v="57"/>
    <s v="Beans"/>
    <n v="185"/>
    <n v="3.3000000000000002E-2"/>
    <n v="6.1050000000000004"/>
    <n v="7.7533500000000002"/>
    <n v="0.53113500000000002"/>
    <n v="3.0525000000000004E-2"/>
    <n v="1.3919400000000002"/>
    <n v="0.39072000000000001"/>
    <n v="2.1245400000000001"/>
    <n v="0.27472500000000005"/>
    <n v="5.5677600000000007"/>
  </r>
  <r>
    <x v="2"/>
    <x v="1"/>
    <x v="57"/>
    <s v="Cabbage"/>
    <n v="60"/>
    <n v="0.14299999999999999"/>
    <n v="8.58"/>
    <n v="1.8875999999999999"/>
    <n v="8.5800000000000001E-2"/>
    <n v="3.4320000000000003E-2"/>
    <n v="0.3861"/>
    <n v="0.24023999999999998"/>
    <n v="0.34320000000000001"/>
    <n v="0.30888000000000004"/>
    <n v="1.5444"/>
  </r>
  <r>
    <x v="2"/>
    <x v="1"/>
    <x v="57"/>
    <s v="Fruit"/>
    <n v="119"/>
    <n v="1"/>
    <n v="119"/>
    <n v="109.48"/>
    <n v="1.19"/>
    <n v="0.59499999999999997"/>
    <n v="27.846"/>
    <n v="2.8559999999999999"/>
    <n v="4.76"/>
    <n v="5.3549999999999995"/>
    <n v="111.384"/>
  </r>
  <r>
    <x v="2"/>
    <x v="1"/>
    <x v="57"/>
    <s v="USO's"/>
    <n v="122"/>
    <n v="0.42899999999999999"/>
    <n v="52.338000000000001"/>
    <n v="48.674340000000001"/>
    <n v="1.0467599999999999"/>
    <n v="5.2338000000000003E-2"/>
    <n v="11.305008000000001"/>
    <n v="0.78507000000000005"/>
    <n v="4.1870399999999997"/>
    <n v="0.47104200000000002"/>
    <n v="45.220032000000003"/>
  </r>
  <r>
    <x v="2"/>
    <x v="1"/>
    <x v="57"/>
    <s v="Doum Palm Fruit"/>
    <n v="119"/>
    <n v="1"/>
    <n v="119"/>
    <n v="464.1"/>
    <n v="1.19"/>
    <n v="0.95200000000000007"/>
    <n v="100.07899999999999"/>
    <n v="1.19"/>
    <n v="4.76"/>
    <n v="8.5680000000000014"/>
    <n v="400.31599999999997"/>
  </r>
  <r>
    <x v="3"/>
    <x v="1"/>
    <x v="57"/>
    <s v="Githeri"/>
    <n v="134"/>
    <n v="0.14299999999999999"/>
    <n v="19.161999999999999"/>
    <n v="31.234059999999999"/>
    <n v="1.207206"/>
    <n v="0.26826800000000001"/>
    <n v="5.9593820000000006"/>
    <n v="0.19161999999999998"/>
    <n v="4.828824"/>
    <n v="2.414412"/>
    <n v="23.837528000000002"/>
  </r>
  <r>
    <x v="3"/>
    <x v="1"/>
    <x v="57"/>
    <s v="Ugali"/>
    <n v="114"/>
    <n v="0.57099999999999995"/>
    <n v="65.093999999999994"/>
    <n v="81.367499999999993"/>
    <n v="1.3669739999999999"/>
    <n v="0.84622199999999992"/>
    <n v="17.054627999999997"/>
    <n v="0.65093999999999996"/>
    <n v="5.4678959999999996"/>
    <n v="7.6159979999999994"/>
    <n v="68.21851199999999"/>
  </r>
  <r>
    <x v="3"/>
    <x v="1"/>
    <x v="57"/>
    <s v="Sorghum"/>
    <n v="83"/>
    <n v="1"/>
    <n v="83"/>
    <n v="275.56"/>
    <n v="8.5490000000000013"/>
    <n v="2.4900000000000002"/>
    <n v="61.171000000000006"/>
    <n v="10.540999999999999"/>
    <n v="34.196000000000005"/>
    <n v="22.410000000000004"/>
    <n v="244.68400000000003"/>
  </r>
  <r>
    <x v="0"/>
    <x v="1"/>
    <x v="58"/>
    <s v="Cattle"/>
    <n v="112"/>
    <n v="3.0000000000000001E-3"/>
    <n v="0.33600000000000002"/>
    <n v="0.90383999999999998"/>
    <n v="8.3664000000000002E-2"/>
    <n v="6.0479999999999999E-2"/>
    <n v="0"/>
    <n v="0"/>
    <n v="0.33465600000000001"/>
    <n v="0.54432000000000003"/>
    <n v="0"/>
  </r>
  <r>
    <x v="0"/>
    <x v="1"/>
    <x v="58"/>
    <s v="Goat"/>
    <n v="85"/>
    <n v="8.0000000000000002E-3"/>
    <n v="0.68"/>
    <n v="1.6388000000000003"/>
    <n v="0.22372"/>
    <n v="7.4120000000000005E-2"/>
    <n v="3.4000000000000002E-3"/>
    <n v="0"/>
    <n v="0.89488000000000001"/>
    <n v="0.66708000000000001"/>
    <n v="1.3600000000000001E-2"/>
  </r>
  <r>
    <x v="0"/>
    <x v="1"/>
    <x v="58"/>
    <s v="Sheep"/>
    <n v="85"/>
    <n v="3.3000000000000002E-2"/>
    <n v="2.8050000000000002"/>
    <n v="7.4332500000000001"/>
    <n v="0.47404499999999999"/>
    <n v="0.60026999999999997"/>
    <n v="0"/>
    <n v="0"/>
    <n v="1.89618"/>
    <n v="5.4024299999999998"/>
    <n v="0"/>
  </r>
  <r>
    <x v="0"/>
    <x v="1"/>
    <x v="58"/>
    <s v="Camel"/>
    <n v="112"/>
    <n v="3.0000000000000001E-3"/>
    <n v="0.33600000000000002"/>
    <n v="0.89712000000000003"/>
    <n v="6.5856000000000012E-2"/>
    <n v="6.8208000000000005E-2"/>
    <n v="3.3600000000000001E-3"/>
    <n v="3.3600000000000001E-3"/>
    <n v="0.26342400000000005"/>
    <n v="0.61387200000000008"/>
    <n v="1.3440000000000001E-2"/>
  </r>
  <r>
    <x v="0"/>
    <x v="1"/>
    <x v="58"/>
    <s v="Poultry"/>
    <m/>
    <n v="0"/>
    <n v="0"/>
    <n v="0"/>
    <n v="0"/>
    <n v="0"/>
    <n v="0"/>
    <n v="0"/>
    <n v="0"/>
    <n v="0"/>
    <n v="0"/>
  </r>
  <r>
    <x v="0"/>
    <x v="1"/>
    <x v="58"/>
    <s v="Other birds"/>
    <m/>
    <n v="0"/>
    <n v="0"/>
    <n v="0"/>
    <n v="0"/>
    <n v="0"/>
    <n v="0"/>
    <n v="0"/>
    <n v="0"/>
    <n v="0"/>
    <n v="0"/>
  </r>
  <r>
    <x v="0"/>
    <x v="1"/>
    <x v="58"/>
    <s v="Donkey"/>
    <n v="112"/>
    <n v="3.0000000000000001E-3"/>
    <n v="0.33600000000000002"/>
    <n v="0.58800000000000008"/>
    <n v="9.4550400000000007E-2"/>
    <n v="2.0327999999999999E-2"/>
    <n v="0"/>
    <n v="0"/>
    <n v="0.37820160000000003"/>
    <n v="0.182952"/>
    <n v="0"/>
  </r>
  <r>
    <x v="0"/>
    <x v="1"/>
    <x v="58"/>
    <s v="Eggs"/>
    <m/>
    <n v="0"/>
    <n v="0"/>
    <n v="0"/>
    <n v="0"/>
    <n v="0"/>
    <n v="0"/>
    <n v="0"/>
    <n v="0"/>
    <n v="0"/>
    <n v="0"/>
  </r>
  <r>
    <x v="0"/>
    <x v="1"/>
    <x v="58"/>
    <s v="Milk"/>
    <n v="184"/>
    <n v="6.7000000000000004E-2"/>
    <n v="12.328000000000001"/>
    <n v="8.5063200000000005"/>
    <n v="0.44380800000000009"/>
    <n v="0.50544800000000001"/>
    <n v="0.55476000000000003"/>
    <n v="0"/>
    <n v="1.7752320000000004"/>
    <n v="4.5490320000000004"/>
    <n v="2.2190400000000001"/>
  </r>
  <r>
    <x v="0"/>
    <x v="1"/>
    <x v="58"/>
    <s v="Cheese"/>
    <m/>
    <n v="0"/>
    <n v="0"/>
    <n v="0"/>
    <n v="0"/>
    <n v="0"/>
    <n v="0"/>
    <n v="0"/>
    <n v="0"/>
    <n v="0"/>
    <n v="0"/>
  </r>
  <r>
    <x v="1"/>
    <x v="1"/>
    <x v="58"/>
    <s v="Fish"/>
    <m/>
    <n v="0"/>
    <n v="0"/>
    <n v="0"/>
    <n v="0"/>
    <n v="0"/>
    <n v="0"/>
    <n v="0"/>
    <n v="0"/>
    <n v="0"/>
    <n v="0"/>
  </r>
  <r>
    <x v="2"/>
    <x v="1"/>
    <x v="58"/>
    <s v="Rice"/>
    <n v="175"/>
    <n v="0.57099999999999995"/>
    <n v="99.924999999999997"/>
    <n v="129.9025"/>
    <n v="2.3982000000000001"/>
    <n v="0.19985"/>
    <n v="28.57855"/>
    <n v="0.29977500000000001"/>
    <n v="9.5928000000000004"/>
    <n v="1.7986500000000001"/>
    <n v="114.3142"/>
  </r>
  <r>
    <x v="2"/>
    <x v="1"/>
    <x v="58"/>
    <s v="Beans"/>
    <n v="185"/>
    <n v="1"/>
    <n v="185"/>
    <n v="234.95"/>
    <n v="16.094999999999999"/>
    <n v="0.92500000000000004"/>
    <n v="42.18"/>
    <n v="11.84"/>
    <n v="64.38"/>
    <n v="8.3250000000000011"/>
    <n v="168.72"/>
  </r>
  <r>
    <x v="2"/>
    <x v="1"/>
    <x v="58"/>
    <s v="Cabbage"/>
    <n v="60"/>
    <n v="1"/>
    <n v="60"/>
    <n v="13.2"/>
    <n v="0.6"/>
    <n v="0.24"/>
    <n v="2.7"/>
    <n v="1.68"/>
    <n v="2.4"/>
    <n v="2.16"/>
    <n v="10.8"/>
  </r>
  <r>
    <x v="2"/>
    <x v="1"/>
    <x v="58"/>
    <s v="Fruit"/>
    <n v="119"/>
    <n v="3.3000000000000002E-2"/>
    <n v="3.927"/>
    <n v="3.6128399999999998"/>
    <n v="3.9269999999999999E-2"/>
    <n v="1.9635E-2"/>
    <n v="0.9189179999999999"/>
    <n v="9.4247999999999998E-2"/>
    <n v="0.15708"/>
    <n v="0.17671500000000001"/>
    <n v="3.6756719999999996"/>
  </r>
  <r>
    <x v="2"/>
    <x v="1"/>
    <x v="58"/>
    <s v="USO's"/>
    <n v="122"/>
    <n v="0.14299999999999999"/>
    <n v="17.445999999999998"/>
    <n v="16.224779999999999"/>
    <n v="0.34891999999999995"/>
    <n v="1.7446E-2"/>
    <n v="3.7683359999999997"/>
    <n v="0.26168999999999998"/>
    <n v="1.3956799999999998"/>
    <n v="0.15701399999999999"/>
    <n v="15.073343999999999"/>
  </r>
  <r>
    <x v="2"/>
    <x v="1"/>
    <x v="58"/>
    <s v="Doum Palm Fruit"/>
    <n v="119"/>
    <n v="1"/>
    <n v="119"/>
    <n v="464.1"/>
    <n v="1.19"/>
    <n v="0.95200000000000007"/>
    <n v="100.07899999999999"/>
    <n v="1.19"/>
    <n v="4.76"/>
    <n v="8.5680000000000014"/>
    <n v="400.31599999999997"/>
  </r>
  <r>
    <x v="3"/>
    <x v="1"/>
    <x v="58"/>
    <s v="Githeri"/>
    <n v="134"/>
    <n v="1"/>
    <n v="134"/>
    <n v="218.42"/>
    <n v="8.4420000000000002"/>
    <n v="1.8759999999999999"/>
    <n v="41.674000000000007"/>
    <n v="1.34"/>
    <n v="33.768000000000001"/>
    <n v="16.884"/>
    <n v="166.69600000000003"/>
  </r>
  <r>
    <x v="3"/>
    <x v="1"/>
    <x v="58"/>
    <s v="Ugali"/>
    <n v="114"/>
    <n v="0.14299999999999999"/>
    <n v="16.302"/>
    <n v="20.377500000000001"/>
    <n v="0.34234200000000004"/>
    <n v="0.21192599999999998"/>
    <n v="4.2711239999999995"/>
    <n v="0.16302"/>
    <n v="1.3693680000000001"/>
    <n v="1.9073339999999999"/>
    <n v="17.084495999999998"/>
  </r>
  <r>
    <x v="3"/>
    <x v="1"/>
    <x v="58"/>
    <s v="Sorghum"/>
    <n v="83"/>
    <n v="1"/>
    <n v="83"/>
    <n v="275.56"/>
    <n v="8.5490000000000013"/>
    <n v="2.4900000000000002"/>
    <n v="61.171000000000006"/>
    <n v="10.540999999999999"/>
    <n v="34.196000000000005"/>
    <n v="22.410000000000004"/>
    <n v="244.68400000000003"/>
  </r>
  <r>
    <x v="3"/>
    <x v="1"/>
    <x v="58"/>
    <s v="Sweets/Soda"/>
    <n v="340"/>
    <n v="0.14299999999999999"/>
    <n v="48.62"/>
    <n v="19.934199999999997"/>
    <n v="0"/>
    <n v="0"/>
    <n v="5.0564799999999996"/>
    <n v="0"/>
    <n v="0"/>
    <n v="0"/>
    <n v="20.225919999999999"/>
  </r>
  <r>
    <x v="0"/>
    <x v="1"/>
    <x v="59"/>
    <s v="Cattle"/>
    <m/>
    <n v="3.0000000000000001E-3"/>
    <n v="0"/>
    <n v="0"/>
    <n v="0"/>
    <n v="0"/>
    <n v="0"/>
    <n v="0"/>
    <n v="0"/>
    <n v="0"/>
    <n v="0"/>
  </r>
  <r>
    <x v="0"/>
    <x v="1"/>
    <x v="59"/>
    <s v="Goat"/>
    <n v="85"/>
    <n v="0.14299999999999999"/>
    <n v="12.154999999999999"/>
    <n v="29.29355"/>
    <n v="3.9989949999999999"/>
    <n v="1.3248949999999999"/>
    <n v="6.0774999999999996E-2"/>
    <n v="0"/>
    <n v="15.995979999999999"/>
    <n v="11.924054999999999"/>
    <n v="0.24309999999999998"/>
  </r>
  <r>
    <x v="0"/>
    <x v="1"/>
    <x v="59"/>
    <s v="Sheep"/>
    <n v="85"/>
    <n v="3.3000000000000002E-2"/>
    <n v="2.8050000000000002"/>
    <n v="7.4332500000000001"/>
    <n v="0.47404499999999999"/>
    <n v="0.60026999999999997"/>
    <n v="0"/>
    <n v="0"/>
    <n v="1.89618"/>
    <n v="5.4024299999999998"/>
    <n v="0"/>
  </r>
  <r>
    <x v="0"/>
    <x v="1"/>
    <x v="59"/>
    <s v="Camel"/>
    <n v="112"/>
    <n v="3.0000000000000001E-3"/>
    <n v="0.33600000000000002"/>
    <n v="0.89712000000000003"/>
    <n v="6.5856000000000012E-2"/>
    <n v="6.8208000000000005E-2"/>
    <n v="3.3600000000000001E-3"/>
    <n v="3.3600000000000001E-3"/>
    <n v="0.26342400000000005"/>
    <n v="0.61387200000000008"/>
    <n v="1.3440000000000001E-2"/>
  </r>
  <r>
    <x v="0"/>
    <x v="1"/>
    <x v="59"/>
    <s v="Poultry"/>
    <n v="112"/>
    <n v="3.3000000000000002E-2"/>
    <n v="3.6960000000000002"/>
    <n v="10.533600000000002"/>
    <n v="0.994224"/>
    <n v="0.69854399999999994"/>
    <n v="0"/>
    <n v="0"/>
    <n v="3.976896"/>
    <n v="6.2868959999999996"/>
    <n v="0"/>
  </r>
  <r>
    <x v="0"/>
    <x v="1"/>
    <x v="59"/>
    <s v="Other birds"/>
    <m/>
    <n v="0"/>
    <n v="0"/>
    <n v="0"/>
    <n v="0"/>
    <n v="0"/>
    <n v="0"/>
    <n v="0"/>
    <n v="0"/>
    <n v="0"/>
    <n v="0"/>
  </r>
  <r>
    <x v="0"/>
    <x v="1"/>
    <x v="59"/>
    <s v="Donkey"/>
    <n v="112"/>
    <n v="6.7000000000000004E-2"/>
    <n v="7.5040000000000004"/>
    <n v="13.132"/>
    <n v="2.1116256"/>
    <n v="0.45399200000000001"/>
    <n v="0"/>
    <n v="0"/>
    <n v="8.4465024"/>
    <n v="4.085928"/>
    <n v="0"/>
  </r>
  <r>
    <x v="0"/>
    <x v="1"/>
    <x v="59"/>
    <s v="Eggs"/>
    <n v="64"/>
    <n v="0.14299999999999999"/>
    <n v="9.1519999999999992"/>
    <n v="14.185599999999999"/>
    <n v="1.153152"/>
    <n v="0.97011199999999986"/>
    <n v="0.100672"/>
    <n v="0"/>
    <n v="4.6126079999999998"/>
    <n v="8.7310079999999992"/>
    <n v="0.40268799999999999"/>
  </r>
  <r>
    <x v="0"/>
    <x v="1"/>
    <x v="59"/>
    <s v="Milk"/>
    <n v="184"/>
    <n v="1"/>
    <n v="184"/>
    <n v="126.96"/>
    <n v="6.6239999999999997"/>
    <n v="7.5439999999999996"/>
    <n v="8.2799999999999994"/>
    <n v="0"/>
    <n v="26.495999999999999"/>
    <n v="67.896000000000001"/>
    <n v="33.119999999999997"/>
  </r>
  <r>
    <x v="0"/>
    <x v="1"/>
    <x v="59"/>
    <s v="Cheese"/>
    <m/>
    <n v="0"/>
    <n v="0"/>
    <n v="0"/>
    <n v="0"/>
    <n v="0"/>
    <n v="0"/>
    <n v="0"/>
    <n v="0"/>
    <n v="0"/>
    <n v="0"/>
  </r>
  <r>
    <x v="1"/>
    <x v="1"/>
    <x v="59"/>
    <s v="Fish"/>
    <n v="112"/>
    <n v="3.3000000000000002E-2"/>
    <n v="3.6960000000000002"/>
    <n v="3.8808000000000002"/>
    <n v="0.68376000000000003"/>
    <n v="0.107184"/>
    <n v="0"/>
    <n v="0"/>
    <n v="2.7350400000000001"/>
    <n v="0.96465599999999996"/>
    <n v="0"/>
  </r>
  <r>
    <x v="2"/>
    <x v="1"/>
    <x v="59"/>
    <s v="Rice"/>
    <n v="175"/>
    <n v="0.14299999999999999"/>
    <n v="25.024999999999999"/>
    <n v="32.532499999999999"/>
    <n v="0.60059999999999991"/>
    <n v="5.0049999999999997E-2"/>
    <n v="7.1571500000000006"/>
    <n v="7.5074999999999989E-2"/>
    <n v="2.4023999999999996"/>
    <n v="0.45044999999999996"/>
    <n v="28.628600000000002"/>
  </r>
  <r>
    <x v="2"/>
    <x v="1"/>
    <x v="59"/>
    <s v="Beans"/>
    <n v="185"/>
    <n v="0.28599999999999998"/>
    <n v="52.91"/>
    <n v="67.195700000000002"/>
    <n v="4.6031699999999995"/>
    <n v="0.26455000000000001"/>
    <n v="12.06348"/>
    <n v="3.3862400000000004"/>
    <n v="18.412679999999998"/>
    <n v="2.3809499999999999"/>
    <n v="48.253920000000001"/>
  </r>
  <r>
    <x v="2"/>
    <x v="1"/>
    <x v="59"/>
    <s v="Cabbage"/>
    <n v="60"/>
    <n v="0.57099999999999995"/>
    <n v="34.26"/>
    <n v="7.5371999999999995"/>
    <n v="0.34259999999999996"/>
    <n v="0.13704"/>
    <n v="1.5416999999999998"/>
    <n v="0.9592799999999998"/>
    <n v="1.3703999999999998"/>
    <n v="1.23336"/>
    <n v="6.1667999999999994"/>
  </r>
  <r>
    <x v="2"/>
    <x v="1"/>
    <x v="59"/>
    <s v="Fruit"/>
    <n v="119"/>
    <n v="3.3000000000000002E-2"/>
    <n v="3.927"/>
    <n v="3.6128399999999998"/>
    <n v="3.9269999999999999E-2"/>
    <n v="1.9635E-2"/>
    <n v="0.9189179999999999"/>
    <n v="9.4247999999999998E-2"/>
    <n v="0.15708"/>
    <n v="0.17671500000000001"/>
    <n v="3.6756719999999996"/>
  </r>
  <r>
    <x v="2"/>
    <x v="1"/>
    <x v="59"/>
    <s v="USO's"/>
    <n v="122"/>
    <n v="0.13300000000000001"/>
    <n v="16.225999999999999"/>
    <n v="15.09018"/>
    <n v="0.32451999999999998"/>
    <n v="1.6226000000000001E-2"/>
    <n v="3.5048159999999999"/>
    <n v="0.24339"/>
    <n v="1.2980799999999999"/>
    <n v="0.146034"/>
    <n v="14.019264"/>
  </r>
  <r>
    <x v="2"/>
    <x v="1"/>
    <x v="59"/>
    <s v="Doum Palm Fruit"/>
    <n v="119"/>
    <n v="1"/>
    <n v="119"/>
    <n v="464.1"/>
    <n v="1.19"/>
    <n v="0.95200000000000007"/>
    <n v="100.07899999999999"/>
    <n v="1.19"/>
    <n v="4.76"/>
    <n v="8.5680000000000014"/>
    <n v="400.31599999999997"/>
  </r>
  <r>
    <x v="3"/>
    <x v="1"/>
    <x v="59"/>
    <s v="Githeri"/>
    <n v="134"/>
    <n v="0.57099999999999995"/>
    <n v="76.513999999999996"/>
    <n v="124.71781999999999"/>
    <n v="4.8203819999999995"/>
    <n v="1.0711959999999998"/>
    <n v="23.795853999999999"/>
    <n v="0.76513999999999993"/>
    <n v="19.281527999999998"/>
    <n v="9.640763999999999"/>
    <n v="95.183415999999994"/>
  </r>
  <r>
    <x v="3"/>
    <x v="1"/>
    <x v="59"/>
    <s v="Ugali"/>
    <n v="114"/>
    <n v="0.42899999999999999"/>
    <n v="48.905999999999999"/>
    <n v="61.1325"/>
    <n v="1.027026"/>
    <n v="0.63577800000000007"/>
    <n v="12.813371999999999"/>
    <n v="0.48905999999999999"/>
    <n v="4.108104"/>
    <n v="5.7220020000000007"/>
    <n v="51.253487999999997"/>
  </r>
  <r>
    <x v="3"/>
    <x v="1"/>
    <x v="59"/>
    <s v="Sorghum"/>
    <n v="83"/>
    <n v="0.1"/>
    <n v="8.3000000000000007"/>
    <n v="27.556000000000004"/>
    <n v="0.8549000000000001"/>
    <n v="0.24900000000000003"/>
    <n v="6.1171000000000006"/>
    <n v="1.0541"/>
    <n v="3.4196000000000004"/>
    <n v="2.2410000000000001"/>
    <n v="24.468400000000003"/>
  </r>
  <r>
    <x v="3"/>
    <x v="1"/>
    <x v="59"/>
    <s v="Sweets/Soda"/>
    <n v="340"/>
    <n v="6.7000000000000004E-2"/>
    <n v="22.78"/>
    <n v="9.3398000000000003"/>
    <n v="0"/>
    <n v="0"/>
    <n v="2.3691200000000001"/>
    <n v="0"/>
    <n v="0"/>
    <n v="0"/>
    <n v="9.4764800000000005"/>
  </r>
  <r>
    <x v="0"/>
    <x v="1"/>
    <x v="60"/>
    <s v="Cattle"/>
    <n v="112"/>
    <n v="3.0000000000000001E-3"/>
    <n v="0.33600000000000002"/>
    <n v="0.90383999999999998"/>
    <n v="8.3664000000000002E-2"/>
    <n v="6.0479999999999999E-2"/>
    <n v="0"/>
    <n v="0"/>
    <n v="0.33465600000000001"/>
    <n v="0.54432000000000003"/>
    <n v="0"/>
  </r>
  <r>
    <x v="0"/>
    <x v="1"/>
    <x v="60"/>
    <s v="Goat"/>
    <n v="85"/>
    <n v="0.28599999999999998"/>
    <n v="24.31"/>
    <n v="58.5871"/>
    <n v="7.9979899999999997"/>
    <n v="2.6497899999999999"/>
    <n v="0.12154999999999999"/>
    <n v="0"/>
    <n v="31.991959999999999"/>
    <n v="23.848109999999998"/>
    <n v="0.48619999999999997"/>
  </r>
  <r>
    <x v="0"/>
    <x v="1"/>
    <x v="60"/>
    <s v="Sheep"/>
    <n v="85"/>
    <n v="0.14299999999999999"/>
    <n v="12.154999999999999"/>
    <n v="32.210749999999997"/>
    <n v="2.0541949999999995"/>
    <n v="2.6011699999999998"/>
    <n v="0"/>
    <n v="0"/>
    <n v="8.2167799999999982"/>
    <n v="23.410529999999998"/>
    <n v="0"/>
  </r>
  <r>
    <x v="0"/>
    <x v="1"/>
    <x v="60"/>
    <s v="Camel"/>
    <n v="112"/>
    <n v="3.0000000000000001E-3"/>
    <n v="0.33600000000000002"/>
    <n v="0.89712000000000003"/>
    <n v="6.5856000000000012E-2"/>
    <n v="6.8208000000000005E-2"/>
    <n v="3.3600000000000001E-3"/>
    <n v="3.3600000000000001E-3"/>
    <n v="0.26342400000000005"/>
    <n v="0.61387200000000008"/>
    <n v="1.3440000000000001E-2"/>
  </r>
  <r>
    <x v="0"/>
    <x v="1"/>
    <x v="60"/>
    <s v="Poultry"/>
    <m/>
    <n v="0"/>
    <n v="0"/>
    <n v="0"/>
    <n v="0"/>
    <n v="0"/>
    <n v="0"/>
    <n v="0"/>
    <n v="0"/>
    <n v="0"/>
    <n v="0"/>
  </r>
  <r>
    <x v="0"/>
    <x v="1"/>
    <x v="60"/>
    <s v="Other birds"/>
    <m/>
    <n v="0"/>
    <n v="0"/>
    <n v="0"/>
    <n v="0"/>
    <n v="0"/>
    <n v="0"/>
    <n v="0"/>
    <n v="0"/>
    <n v="0"/>
    <n v="0"/>
  </r>
  <r>
    <x v="0"/>
    <x v="1"/>
    <x v="60"/>
    <s v="Donkey"/>
    <n v="112"/>
    <n v="6.7000000000000004E-2"/>
    <n v="7.5040000000000004"/>
    <n v="13.132"/>
    <n v="2.1116256"/>
    <n v="0.45399200000000001"/>
    <n v="0"/>
    <n v="0"/>
    <n v="8.4465024"/>
    <n v="4.085928"/>
    <n v="0"/>
  </r>
  <r>
    <x v="0"/>
    <x v="1"/>
    <x v="60"/>
    <s v="Blood"/>
    <n v="184"/>
    <n v="6.7000000000000004E-2"/>
    <n v="12.328000000000001"/>
    <n v="22.190400000000004"/>
    <n v="3.0696719999999997"/>
    <n v="0.44380800000000009"/>
    <n v="1.4670320000000001"/>
    <n v="0.12328000000000001"/>
    <n v="12.278687999999999"/>
    <n v="3.9942720000000009"/>
    <n v="5.8681280000000005"/>
  </r>
  <r>
    <x v="0"/>
    <x v="1"/>
    <x v="60"/>
    <s v="Eggs"/>
    <n v="64"/>
    <n v="3.0000000000000001E-3"/>
    <n v="0.192"/>
    <n v="0.29760000000000003"/>
    <n v="2.4192000000000002E-2"/>
    <n v="2.0352000000000002E-2"/>
    <n v="2.1120000000000002E-3"/>
    <n v="0"/>
    <n v="9.6768000000000007E-2"/>
    <n v="0.18316800000000003"/>
    <n v="8.4480000000000006E-3"/>
  </r>
  <r>
    <x v="0"/>
    <x v="1"/>
    <x v="60"/>
    <s v="Milk"/>
    <n v="184"/>
    <n v="0.42899999999999999"/>
    <n v="78.935999999999993"/>
    <n v="54.46584"/>
    <n v="2.8416960000000002"/>
    <n v="3.2363759999999995"/>
    <n v="3.5521199999999999"/>
    <n v="0"/>
    <n v="11.366784000000001"/>
    <n v="29.127383999999996"/>
    <n v="14.20848"/>
  </r>
  <r>
    <x v="0"/>
    <x v="1"/>
    <x v="60"/>
    <s v="Cheese"/>
    <m/>
    <n v="0"/>
    <n v="0"/>
    <n v="0"/>
    <n v="0"/>
    <n v="0"/>
    <n v="0"/>
    <n v="0"/>
    <n v="0"/>
    <n v="0"/>
    <n v="0"/>
  </r>
  <r>
    <x v="1"/>
    <x v="1"/>
    <x v="60"/>
    <s v="Fish"/>
    <n v="112"/>
    <n v="8.0000000000000002E-3"/>
    <n v="0.89600000000000002"/>
    <n v="0.94079999999999997"/>
    <n v="0.16576000000000002"/>
    <n v="2.5983999999999997E-2"/>
    <n v="0"/>
    <n v="0"/>
    <n v="0.66304000000000007"/>
    <n v="0.23385599999999998"/>
    <n v="0"/>
  </r>
  <r>
    <x v="2"/>
    <x v="1"/>
    <x v="60"/>
    <s v="Rice"/>
    <n v="175"/>
    <n v="0.28599999999999998"/>
    <n v="50.05"/>
    <n v="65.064999999999998"/>
    <n v="1.2011999999999998"/>
    <n v="0.10009999999999999"/>
    <n v="14.314300000000001"/>
    <n v="0.15014999999999998"/>
    <n v="4.8047999999999993"/>
    <n v="0.90089999999999992"/>
    <n v="57.257200000000005"/>
  </r>
  <r>
    <x v="2"/>
    <x v="1"/>
    <x v="60"/>
    <s v="Beans"/>
    <n v="185"/>
    <n v="0.28599999999999998"/>
    <n v="52.91"/>
    <n v="67.195700000000002"/>
    <n v="4.6031699999999995"/>
    <n v="0.26455000000000001"/>
    <n v="12.06348"/>
    <n v="3.3862400000000004"/>
    <n v="18.412679999999998"/>
    <n v="2.3809499999999999"/>
    <n v="48.253920000000001"/>
  </r>
  <r>
    <x v="2"/>
    <x v="1"/>
    <x v="60"/>
    <s v="Cabbage"/>
    <n v="60"/>
    <n v="0.1"/>
    <n v="6"/>
    <n v="1.32"/>
    <n v="0.06"/>
    <n v="2.4000000000000004E-2"/>
    <n v="0.27"/>
    <n v="0.16799999999999998"/>
    <n v="0.24"/>
    <n v="0.21600000000000003"/>
    <n v="1.08"/>
  </r>
  <r>
    <x v="2"/>
    <x v="1"/>
    <x v="60"/>
    <s v="Fruit"/>
    <n v="119"/>
    <n v="0.23300000000000001"/>
    <n v="27.727"/>
    <n v="25.508839999999999"/>
    <n v="0.27727000000000002"/>
    <n v="0.13863500000000001"/>
    <n v="6.4881179999999992"/>
    <n v="0.66544799999999993"/>
    <n v="1.1090800000000001"/>
    <n v="1.2477150000000001"/>
    <n v="25.952471999999997"/>
  </r>
  <r>
    <x v="2"/>
    <x v="1"/>
    <x v="60"/>
    <s v="USO's"/>
    <m/>
    <n v="0"/>
    <n v="0"/>
    <n v="0"/>
    <n v="0"/>
    <n v="0"/>
    <n v="0"/>
    <n v="0"/>
    <n v="0"/>
    <n v="0"/>
    <n v="0"/>
  </r>
  <r>
    <x v="2"/>
    <x v="1"/>
    <x v="60"/>
    <s v="Doum Palm Fruit"/>
    <n v="119"/>
    <n v="1"/>
    <n v="119"/>
    <n v="464.1"/>
    <n v="1.19"/>
    <n v="0.95200000000000007"/>
    <n v="100.07899999999999"/>
    <n v="1.19"/>
    <n v="4.76"/>
    <n v="8.5680000000000014"/>
    <n v="400.31599999999997"/>
  </r>
  <r>
    <x v="2"/>
    <x v="1"/>
    <x v="60"/>
    <s v="Spaghetti"/>
    <n v="250"/>
    <n v="1.0999999999999999E-2"/>
    <n v="2.75"/>
    <n v="3.8774999999999999"/>
    <n v="0.13200000000000001"/>
    <n v="1.925E-2"/>
    <n v="0.77825"/>
    <n v="4.675E-2"/>
    <n v="0.52800000000000002"/>
    <n v="0.17324999999999999"/>
    <n v="3.113"/>
  </r>
  <r>
    <x v="3"/>
    <x v="1"/>
    <x v="60"/>
    <s v="Githeri"/>
    <n v="134"/>
    <n v="0.42899999999999999"/>
    <n v="57.485999999999997"/>
    <n v="93.702179999999984"/>
    <n v="3.6216179999999998"/>
    <n v="0.80480399999999985"/>
    <n v="17.878146000000001"/>
    <n v="0.57485999999999993"/>
    <n v="14.486471999999999"/>
    <n v="7.2432359999999987"/>
    <n v="71.512584000000004"/>
  </r>
  <r>
    <x v="3"/>
    <x v="1"/>
    <x v="60"/>
    <s v="Ugali"/>
    <n v="114"/>
    <n v="0.57099999999999995"/>
    <n v="65.093999999999994"/>
    <n v="81.367499999999993"/>
    <n v="1.3669739999999999"/>
    <n v="0.84622199999999992"/>
    <n v="17.054627999999997"/>
    <n v="0.65093999999999996"/>
    <n v="5.4678959999999996"/>
    <n v="7.6159979999999994"/>
    <n v="68.21851199999999"/>
  </r>
  <r>
    <x v="3"/>
    <x v="1"/>
    <x v="60"/>
    <s v="Sorghum"/>
    <n v="83"/>
    <n v="0.42899999999999999"/>
    <n v="35.606999999999999"/>
    <n v="118.21523999999999"/>
    <n v="3.6675210000000003"/>
    <n v="1.0682099999999999"/>
    <n v="26.242359"/>
    <n v="4.5220889999999994"/>
    <n v="14.670084000000001"/>
    <n v="9.6138899999999996"/>
    <n v="104.969436"/>
  </r>
  <r>
    <x v="3"/>
    <x v="1"/>
    <x v="60"/>
    <s v="Sweets/Soda"/>
    <n v="340"/>
    <n v="3.3000000000000002E-2"/>
    <n v="11.22"/>
    <n v="4.6002000000000001"/>
    <n v="0"/>
    <n v="0"/>
    <n v="1.1668800000000001"/>
    <n v="0"/>
    <n v="0"/>
    <n v="0"/>
    <n v="4.6675200000000006"/>
  </r>
  <r>
    <x v="0"/>
    <x v="1"/>
    <x v="61"/>
    <s v="Cattle"/>
    <n v="112"/>
    <n v="5.0000000000000001E-3"/>
    <n v="0.56000000000000005"/>
    <n v="1.5064000000000002"/>
    <n v="0.13944000000000001"/>
    <n v="0.10080000000000001"/>
    <n v="0"/>
    <n v="0"/>
    <n v="0.55776000000000003"/>
    <n v="0.90720000000000012"/>
    <n v="0"/>
  </r>
  <r>
    <x v="0"/>
    <x v="1"/>
    <x v="61"/>
    <s v="Goat"/>
    <n v="85"/>
    <n v="1.0999999999999999E-2"/>
    <n v="0.93499999999999994"/>
    <n v="2.2533499999999997"/>
    <n v="0.30761499999999997"/>
    <n v="0.10191499999999999"/>
    <n v="4.6749999999999995E-3"/>
    <n v="0"/>
    <n v="1.2304599999999999"/>
    <n v="0.91723499999999991"/>
    <n v="1.8699999999999998E-2"/>
  </r>
  <r>
    <x v="0"/>
    <x v="1"/>
    <x v="61"/>
    <s v="Sheep"/>
    <n v="85"/>
    <n v="1.0999999999999999E-2"/>
    <n v="0.93499999999999994"/>
    <n v="2.4777499999999999"/>
    <n v="0.15801499999999996"/>
    <n v="0.20008999999999996"/>
    <n v="0"/>
    <n v="0"/>
    <n v="0.63205999999999984"/>
    <n v="1.8008099999999996"/>
    <n v="0"/>
  </r>
  <r>
    <x v="0"/>
    <x v="1"/>
    <x v="61"/>
    <s v="Camel"/>
    <n v="112"/>
    <n v="5.0000000000000001E-3"/>
    <n v="0.56000000000000005"/>
    <n v="1.4952000000000001"/>
    <n v="0.10976000000000002"/>
    <n v="0.11368000000000002"/>
    <n v="5.6000000000000008E-3"/>
    <n v="5.6000000000000008E-3"/>
    <n v="0.4390400000000001"/>
    <n v="1.0231200000000003"/>
    <n v="2.2400000000000003E-2"/>
  </r>
  <r>
    <x v="0"/>
    <x v="1"/>
    <x v="61"/>
    <s v="Poultry"/>
    <n v="112"/>
    <n v="8.0000000000000002E-3"/>
    <n v="0.89600000000000002"/>
    <n v="2.5536000000000003"/>
    <n v="0.24102399999999999"/>
    <n v="0.16934399999999999"/>
    <n v="0"/>
    <n v="0"/>
    <n v="0.96409599999999995"/>
    <n v="1.5240959999999999"/>
    <n v="0"/>
  </r>
  <r>
    <x v="0"/>
    <x v="1"/>
    <x v="61"/>
    <s v="Other birds"/>
    <m/>
    <n v="0"/>
    <n v="0"/>
    <n v="0"/>
    <n v="0"/>
    <n v="0"/>
    <n v="0"/>
    <n v="0"/>
    <n v="0"/>
    <n v="0"/>
    <n v="0"/>
  </r>
  <r>
    <x v="0"/>
    <x v="1"/>
    <x v="61"/>
    <s v="Donkey"/>
    <m/>
    <n v="8.0000000000000002E-3"/>
    <n v="0"/>
    <n v="0"/>
    <n v="0"/>
    <n v="0"/>
    <n v="0"/>
    <n v="0"/>
    <n v="0"/>
    <n v="0"/>
    <n v="0"/>
  </r>
  <r>
    <x v="0"/>
    <x v="1"/>
    <x v="61"/>
    <s v="Blood"/>
    <n v="184"/>
    <n v="0.14299999999999999"/>
    <n v="26.311999999999998"/>
    <n v="47.361599999999996"/>
    <n v="6.5516879999999995"/>
    <n v="0.94723199999999996"/>
    <n v="3.1311279999999999"/>
    <n v="0.26311999999999997"/>
    <n v="26.206751999999998"/>
    <n v="8.5250880000000002"/>
    <n v="12.524512"/>
  </r>
  <r>
    <x v="0"/>
    <x v="1"/>
    <x v="61"/>
    <s v="Eggs"/>
    <n v="64"/>
    <n v="3.3000000000000002E-2"/>
    <n v="2.1120000000000001"/>
    <n v="3.2736000000000001"/>
    <n v="0.26611200000000002"/>
    <n v="0.22387199999999999"/>
    <n v="2.3232000000000003E-2"/>
    <n v="0"/>
    <n v="1.0644480000000001"/>
    <n v="2.0148479999999998"/>
    <n v="9.2928000000000011E-2"/>
  </r>
  <r>
    <x v="0"/>
    <x v="1"/>
    <x v="61"/>
    <s v="Milk"/>
    <n v="184"/>
    <n v="0.13300000000000001"/>
    <n v="24.472000000000001"/>
    <n v="16.885680000000001"/>
    <n v="0.88099200000000011"/>
    <n v="1.003352"/>
    <n v="1.10124"/>
    <n v="0"/>
    <n v="3.5239680000000004"/>
    <n v="9.0301679999999998"/>
    <n v="4.40496"/>
  </r>
  <r>
    <x v="0"/>
    <x v="1"/>
    <x v="61"/>
    <s v="Cheese"/>
    <m/>
    <n v="0"/>
    <n v="0"/>
    <n v="0"/>
    <n v="0"/>
    <n v="0"/>
    <n v="0"/>
    <n v="0"/>
    <n v="0"/>
    <n v="0"/>
    <n v="0"/>
  </r>
  <r>
    <x v="1"/>
    <x v="1"/>
    <x v="61"/>
    <s v="Fish"/>
    <n v="112"/>
    <n v="3.0000000000000001E-3"/>
    <n v="0.33600000000000002"/>
    <n v="0.3528"/>
    <n v="6.216E-2"/>
    <n v="9.7440000000000009E-3"/>
    <n v="0"/>
    <n v="0"/>
    <n v="0.24864"/>
    <n v="8.769600000000001E-2"/>
    <n v="0"/>
  </r>
  <r>
    <x v="2"/>
    <x v="1"/>
    <x v="61"/>
    <s v="Rice"/>
    <n v="175"/>
    <n v="0.28599999999999998"/>
    <n v="50.05"/>
    <n v="65.064999999999998"/>
    <n v="1.2011999999999998"/>
    <n v="0.10009999999999999"/>
    <n v="14.314300000000001"/>
    <n v="0.15014999999999998"/>
    <n v="4.8047999999999993"/>
    <n v="0.90089999999999992"/>
    <n v="57.257200000000005"/>
  </r>
  <r>
    <x v="2"/>
    <x v="1"/>
    <x v="61"/>
    <s v="Beans"/>
    <n v="185"/>
    <n v="0.28599999999999998"/>
    <n v="52.91"/>
    <n v="67.195700000000002"/>
    <n v="4.6031699999999995"/>
    <n v="0.26455000000000001"/>
    <n v="12.06348"/>
    <n v="3.3862400000000004"/>
    <n v="18.412679999999998"/>
    <n v="2.3809499999999999"/>
    <n v="48.253920000000001"/>
  </r>
  <r>
    <x v="2"/>
    <x v="1"/>
    <x v="61"/>
    <s v="Cabbage"/>
    <n v="60"/>
    <n v="0.57099999999999995"/>
    <n v="34.26"/>
    <n v="7.5371999999999995"/>
    <n v="0.34259999999999996"/>
    <n v="0.13704"/>
    <n v="1.5416999999999998"/>
    <n v="0.9592799999999998"/>
    <n v="1.3703999999999998"/>
    <n v="1.23336"/>
    <n v="6.1667999999999994"/>
  </r>
  <r>
    <x v="2"/>
    <x v="1"/>
    <x v="61"/>
    <s v="Fruit"/>
    <m/>
    <n v="0"/>
    <n v="0"/>
    <n v="0"/>
    <n v="0"/>
    <n v="0"/>
    <n v="0"/>
    <n v="0"/>
    <n v="0"/>
    <n v="0"/>
    <n v="0"/>
  </r>
  <r>
    <x v="2"/>
    <x v="1"/>
    <x v="61"/>
    <s v="USO's"/>
    <n v="122"/>
    <n v="0.28599999999999998"/>
    <n v="34.891999999999996"/>
    <n v="32.449559999999998"/>
    <n v="0.6978399999999999"/>
    <n v="3.4891999999999999E-2"/>
    <n v="7.5366719999999994"/>
    <n v="0.52337999999999996"/>
    <n v="2.7913599999999996"/>
    <n v="0.31402799999999997"/>
    <n v="30.146687999999997"/>
  </r>
  <r>
    <x v="2"/>
    <x v="1"/>
    <x v="61"/>
    <s v="Doum Palm Fruit"/>
    <n v="119"/>
    <n v="1"/>
    <n v="119"/>
    <n v="464.1"/>
    <n v="1.19"/>
    <n v="0.95200000000000007"/>
    <n v="100.07899999999999"/>
    <n v="1.19"/>
    <n v="4.76"/>
    <n v="8.5680000000000014"/>
    <n v="400.31599999999997"/>
  </r>
  <r>
    <x v="3"/>
    <x v="1"/>
    <x v="61"/>
    <s v="Githeri"/>
    <n v="134"/>
    <n v="0.57099999999999995"/>
    <n v="76.513999999999996"/>
    <n v="124.71781999999999"/>
    <n v="4.8203819999999995"/>
    <n v="1.0711959999999998"/>
    <n v="23.795853999999999"/>
    <n v="0.76513999999999993"/>
    <n v="19.281527999999998"/>
    <n v="9.640763999999999"/>
    <n v="95.183415999999994"/>
  </r>
  <r>
    <x v="3"/>
    <x v="1"/>
    <x v="61"/>
    <s v="Ugali"/>
    <n v="114"/>
    <n v="0.42899999999999999"/>
    <n v="48.905999999999999"/>
    <n v="61.1325"/>
    <n v="1.027026"/>
    <n v="0.63577800000000007"/>
    <n v="12.813371999999999"/>
    <n v="0.48905999999999999"/>
    <n v="4.108104"/>
    <n v="5.7220020000000007"/>
    <n v="51.253487999999997"/>
  </r>
  <r>
    <x v="3"/>
    <x v="1"/>
    <x v="61"/>
    <s v="Sorghum"/>
    <n v="83"/>
    <n v="0.57099999999999995"/>
    <n v="47.392999999999994"/>
    <n v="157.34475999999998"/>
    <n v="4.8814789999999997"/>
    <n v="1.4217899999999997"/>
    <n v="34.928640999999999"/>
    <n v="6.0189109999999992"/>
    <n v="19.525915999999999"/>
    <n v="12.796109999999997"/>
    <n v="139.714564"/>
  </r>
  <r>
    <x v="3"/>
    <x v="1"/>
    <x v="61"/>
    <s v="Sweets/Soda"/>
    <n v="340"/>
    <n v="6.7000000000000004E-2"/>
    <n v="22.78"/>
    <n v="9.3398000000000003"/>
    <n v="0"/>
    <n v="0"/>
    <n v="2.3691200000000001"/>
    <n v="0"/>
    <n v="0"/>
    <n v="0"/>
    <n v="9.4764800000000005"/>
  </r>
  <r>
    <x v="0"/>
    <x v="1"/>
    <x v="62"/>
    <s v="Cattle"/>
    <n v="112"/>
    <n v="3.0000000000000001E-3"/>
    <n v="0.33600000000000002"/>
    <n v="0.90383999999999998"/>
    <n v="8.3664000000000002E-2"/>
    <n v="6.0479999999999999E-2"/>
    <n v="0"/>
    <n v="0"/>
    <n v="0.33465600000000001"/>
    <n v="0.54432000000000003"/>
    <n v="0"/>
  </r>
  <r>
    <x v="0"/>
    <x v="1"/>
    <x v="62"/>
    <s v="Goat"/>
    <n v="85"/>
    <n v="1.4E-2"/>
    <n v="1.19"/>
    <n v="2.8678999999999997"/>
    <n v="0.39150999999999997"/>
    <n v="0.12970999999999999"/>
    <n v="5.9499999999999996E-3"/>
    <n v="0"/>
    <n v="1.5660399999999999"/>
    <n v="1.1673899999999999"/>
    <n v="2.3799999999999998E-2"/>
  </r>
  <r>
    <x v="0"/>
    <x v="1"/>
    <x v="62"/>
    <s v="Sheep"/>
    <n v="85"/>
    <n v="0.28599999999999998"/>
    <n v="24.31"/>
    <n v="64.421499999999995"/>
    <n v="4.1083899999999991"/>
    <n v="5.2023399999999995"/>
    <n v="0"/>
    <n v="0"/>
    <n v="16.433559999999996"/>
    <n v="46.821059999999996"/>
    <n v="0"/>
  </r>
  <r>
    <x v="0"/>
    <x v="1"/>
    <x v="62"/>
    <s v="Camel"/>
    <n v="112"/>
    <n v="3.0000000000000001E-3"/>
    <n v="0.33600000000000002"/>
    <n v="0.89712000000000003"/>
    <n v="6.5856000000000012E-2"/>
    <n v="6.8208000000000005E-2"/>
    <n v="3.3600000000000001E-3"/>
    <n v="3.3600000000000001E-3"/>
    <n v="0.26342400000000005"/>
    <n v="0.61387200000000008"/>
    <n v="1.3440000000000001E-2"/>
  </r>
  <r>
    <x v="0"/>
    <x v="1"/>
    <x v="62"/>
    <s v="Poultry"/>
    <m/>
    <n v="0"/>
    <n v="0"/>
    <n v="0"/>
    <n v="0"/>
    <n v="0"/>
    <n v="0"/>
    <n v="0"/>
    <n v="0"/>
    <n v="0"/>
    <n v="0"/>
  </r>
  <r>
    <x v="0"/>
    <x v="1"/>
    <x v="62"/>
    <s v="Other birds"/>
    <m/>
    <n v="0"/>
    <n v="0"/>
    <n v="0"/>
    <n v="0"/>
    <n v="0"/>
    <n v="0"/>
    <n v="0"/>
    <n v="0"/>
    <n v="0"/>
    <n v="0"/>
  </r>
  <r>
    <x v="0"/>
    <x v="1"/>
    <x v="62"/>
    <s v="Donkey"/>
    <n v="112"/>
    <n v="3.3000000000000002E-2"/>
    <n v="3.6960000000000002"/>
    <n v="6.4680000000000009"/>
    <n v="1.0400544"/>
    <n v="0.223608"/>
    <n v="0"/>
    <n v="0"/>
    <n v="4.1602176000000002"/>
    <n v="2.0124719999999998"/>
    <n v="0"/>
  </r>
  <r>
    <x v="0"/>
    <x v="1"/>
    <x v="62"/>
    <s v="Eggs"/>
    <m/>
    <n v="0"/>
    <n v="0"/>
    <n v="0"/>
    <n v="0"/>
    <n v="0"/>
    <n v="0"/>
    <n v="0"/>
    <n v="0"/>
    <n v="0"/>
    <n v="0"/>
  </r>
  <r>
    <x v="0"/>
    <x v="1"/>
    <x v="62"/>
    <s v="Milk"/>
    <n v="184"/>
    <n v="0.14299999999999999"/>
    <n v="26.311999999999998"/>
    <n v="18.155279999999998"/>
    <n v="0.94723199999999996"/>
    <n v="1.0787919999999998"/>
    <n v="1.18404"/>
    <n v="0"/>
    <n v="3.7889279999999999"/>
    <n v="9.709127999999998"/>
    <n v="4.7361599999999999"/>
  </r>
  <r>
    <x v="0"/>
    <x v="1"/>
    <x v="62"/>
    <s v="Cheese"/>
    <m/>
    <n v="0"/>
    <n v="0"/>
    <n v="0"/>
    <n v="0"/>
    <n v="0"/>
    <n v="0"/>
    <n v="0"/>
    <n v="0"/>
    <n v="0"/>
    <n v="0"/>
  </r>
  <r>
    <x v="1"/>
    <x v="1"/>
    <x v="62"/>
    <s v="Fish"/>
    <n v="112"/>
    <n v="0.28599999999999998"/>
    <n v="32.031999999999996"/>
    <n v="33.633599999999994"/>
    <n v="5.9259199999999996"/>
    <n v="0.92892799999999998"/>
    <n v="0"/>
    <n v="0"/>
    <n v="23.703679999999999"/>
    <n v="8.3603519999999989"/>
    <n v="0"/>
  </r>
  <r>
    <x v="2"/>
    <x v="1"/>
    <x v="62"/>
    <s v="Rice"/>
    <n v="175"/>
    <n v="3.3000000000000002E-2"/>
    <n v="5.7750000000000004"/>
    <n v="7.5075000000000003"/>
    <n v="0.1386"/>
    <n v="1.155E-2"/>
    <n v="1.6516500000000003"/>
    <n v="1.7325E-2"/>
    <n v="0.5544"/>
    <n v="0.10395"/>
    <n v="6.6066000000000011"/>
  </r>
  <r>
    <x v="2"/>
    <x v="1"/>
    <x v="62"/>
    <s v="Beans"/>
    <n v="185"/>
    <n v="0.1"/>
    <n v="18.5"/>
    <n v="23.495000000000001"/>
    <n v="1.6094999999999999"/>
    <n v="9.2499999999999999E-2"/>
    <n v="4.218"/>
    <n v="1.1840000000000002"/>
    <n v="6.4379999999999997"/>
    <n v="0.83250000000000002"/>
    <n v="16.872"/>
  </r>
  <r>
    <x v="2"/>
    <x v="1"/>
    <x v="62"/>
    <s v="Cabbage"/>
    <n v="60"/>
    <n v="0.57099999999999995"/>
    <n v="34.26"/>
    <n v="7.5371999999999995"/>
    <n v="0.34259999999999996"/>
    <n v="0.13704"/>
    <n v="1.5416999999999998"/>
    <n v="0.9592799999999998"/>
    <n v="1.3703999999999998"/>
    <n v="1.23336"/>
    <n v="6.1667999999999994"/>
  </r>
  <r>
    <x v="2"/>
    <x v="1"/>
    <x v="62"/>
    <s v="Fruit"/>
    <n v="119"/>
    <n v="1.0999999999999999E-2"/>
    <n v="1.3089999999999999"/>
    <n v="1.20428"/>
    <n v="1.3089999999999999E-2"/>
    <n v="6.5449999999999996E-3"/>
    <n v="0.30630599999999997"/>
    <n v="3.1415999999999999E-2"/>
    <n v="5.2359999999999997E-2"/>
    <n v="5.8904999999999999E-2"/>
    <n v="1.2252239999999999"/>
  </r>
  <r>
    <x v="2"/>
    <x v="1"/>
    <x v="62"/>
    <s v="USO's"/>
    <n v="122"/>
    <n v="0.14299999999999999"/>
    <n v="17.445999999999998"/>
    <n v="16.224779999999999"/>
    <n v="0.34891999999999995"/>
    <n v="1.7446E-2"/>
    <n v="3.7683359999999997"/>
    <n v="0.26168999999999998"/>
    <n v="1.3956799999999998"/>
    <n v="0.15701399999999999"/>
    <n v="15.073343999999999"/>
  </r>
  <r>
    <x v="2"/>
    <x v="1"/>
    <x v="62"/>
    <s v="Spaghetti"/>
    <n v="250"/>
    <n v="3.0000000000000001E-3"/>
    <n v="0.75"/>
    <n v="1.0575000000000001"/>
    <n v="3.5999999999999997E-2"/>
    <n v="5.2499999999999995E-3"/>
    <n v="0.21225000000000002"/>
    <n v="1.2749999999999999E-2"/>
    <n v="0.14399999999999999"/>
    <n v="4.7249999999999993E-2"/>
    <n v="0.84900000000000009"/>
  </r>
  <r>
    <x v="2"/>
    <x v="1"/>
    <x v="62"/>
    <s v="Doum Palm Fruit"/>
    <n v="119"/>
    <n v="1"/>
    <n v="119"/>
    <n v="464.1"/>
    <n v="1.19"/>
    <n v="0.95200000000000007"/>
    <n v="100.07899999999999"/>
    <n v="1.19"/>
    <n v="4.76"/>
    <n v="8.5680000000000014"/>
    <n v="400.31599999999997"/>
  </r>
  <r>
    <x v="3"/>
    <x v="1"/>
    <x v="62"/>
    <s v="Githeri"/>
    <n v="134"/>
    <n v="0.14299999999999999"/>
    <n v="19.161999999999999"/>
    <n v="31.234059999999999"/>
    <n v="1.207206"/>
    <n v="0.26826800000000001"/>
    <n v="5.9593820000000006"/>
    <n v="0.19161999999999998"/>
    <n v="4.828824"/>
    <n v="2.414412"/>
    <n v="23.837528000000002"/>
  </r>
  <r>
    <x v="3"/>
    <x v="1"/>
    <x v="62"/>
    <s v="Ugali"/>
    <n v="114"/>
    <n v="0.28599999999999998"/>
    <n v="32.603999999999999"/>
    <n v="40.755000000000003"/>
    <n v="0.68468400000000007"/>
    <n v="0.42385199999999995"/>
    <n v="8.542247999999999"/>
    <n v="0.32604"/>
    <n v="2.7387360000000003"/>
    <n v="3.8146679999999997"/>
    <n v="34.168991999999996"/>
  </r>
  <r>
    <x v="3"/>
    <x v="1"/>
    <x v="62"/>
    <s v="Sorghum"/>
    <n v="83"/>
    <n v="0.23300000000000001"/>
    <n v="19.339000000000002"/>
    <n v="64.205480000000009"/>
    <n v="1.9919170000000002"/>
    <n v="0.58017000000000007"/>
    <n v="14.252843000000002"/>
    <n v="2.4560530000000003"/>
    <n v="7.9676680000000006"/>
    <n v="5.2215300000000004"/>
    <n v="57.011372000000009"/>
  </r>
  <r>
    <x v="3"/>
    <x v="1"/>
    <x v="62"/>
    <s v="Sweets/Soda"/>
    <n v="340"/>
    <n v="6.7000000000000004E-2"/>
    <n v="22.78"/>
    <n v="9.3398000000000003"/>
    <n v="0"/>
    <n v="0"/>
    <n v="2.3691200000000001"/>
    <n v="0"/>
    <n v="0"/>
    <n v="0"/>
    <n v="9.4764800000000005"/>
  </r>
  <r>
    <x v="0"/>
    <x v="1"/>
    <x v="63"/>
    <s v="Cattle"/>
    <m/>
    <n v="0"/>
    <n v="0"/>
    <n v="0"/>
    <n v="0"/>
    <n v="0"/>
    <n v="0"/>
    <n v="0"/>
    <n v="0"/>
    <n v="0"/>
    <n v="0"/>
  </r>
  <r>
    <x v="0"/>
    <x v="1"/>
    <x v="63"/>
    <s v="Goat"/>
    <n v="85"/>
    <n v="0.1"/>
    <n v="8.5"/>
    <n v="20.484999999999999"/>
    <n v="2.7965"/>
    <n v="0.9265000000000001"/>
    <n v="4.2500000000000003E-2"/>
    <n v="0"/>
    <n v="11.186"/>
    <n v="8.3385000000000016"/>
    <n v="0.17"/>
  </r>
  <r>
    <x v="0"/>
    <x v="1"/>
    <x v="63"/>
    <s v="Sheep"/>
    <n v="85"/>
    <n v="0.1"/>
    <n v="8.5"/>
    <n v="22.524999999999999"/>
    <n v="1.4364999999999997"/>
    <n v="1.8189999999999997"/>
    <n v="0"/>
    <n v="0"/>
    <n v="5.7459999999999987"/>
    <n v="16.370999999999999"/>
    <n v="0"/>
  </r>
  <r>
    <x v="0"/>
    <x v="1"/>
    <x v="63"/>
    <s v="Camel"/>
    <n v="112"/>
    <n v="3.0000000000000001E-3"/>
    <n v="0.33600000000000002"/>
    <n v="0.89712000000000003"/>
    <n v="6.5856000000000012E-2"/>
    <n v="6.8208000000000005E-2"/>
    <n v="3.3600000000000001E-3"/>
    <n v="3.3600000000000001E-3"/>
    <n v="0.26342400000000005"/>
    <n v="0.61387200000000008"/>
    <n v="1.3440000000000001E-2"/>
  </r>
  <r>
    <x v="0"/>
    <x v="1"/>
    <x v="63"/>
    <s v="Poultry"/>
    <m/>
    <n v="0"/>
    <n v="0"/>
    <n v="0"/>
    <n v="0"/>
    <n v="0"/>
    <n v="0"/>
    <n v="0"/>
    <n v="0"/>
    <n v="0"/>
    <n v="0"/>
  </r>
  <r>
    <x v="0"/>
    <x v="1"/>
    <x v="63"/>
    <s v="Other birds"/>
    <m/>
    <n v="0"/>
    <n v="0"/>
    <n v="0"/>
    <n v="0"/>
    <n v="0"/>
    <n v="0"/>
    <n v="0"/>
    <n v="0"/>
    <n v="0"/>
    <n v="0"/>
  </r>
  <r>
    <x v="0"/>
    <x v="1"/>
    <x v="63"/>
    <s v="Eggs"/>
    <m/>
    <n v="0"/>
    <n v="0"/>
    <n v="0"/>
    <n v="0"/>
    <n v="0"/>
    <n v="0"/>
    <n v="0"/>
    <n v="0"/>
    <n v="0"/>
    <n v="0"/>
  </r>
  <r>
    <x v="0"/>
    <x v="1"/>
    <x v="63"/>
    <s v="Milk"/>
    <n v="184"/>
    <n v="1"/>
    <n v="184"/>
    <n v="126.96"/>
    <n v="6.6239999999999997"/>
    <n v="7.5439999999999996"/>
    <n v="8.2799999999999994"/>
    <n v="0"/>
    <n v="26.495999999999999"/>
    <n v="67.896000000000001"/>
    <n v="33.119999999999997"/>
  </r>
  <r>
    <x v="0"/>
    <x v="1"/>
    <x v="63"/>
    <s v="Cheese"/>
    <m/>
    <n v="0"/>
    <n v="0"/>
    <n v="0"/>
    <n v="0"/>
    <n v="0"/>
    <n v="0"/>
    <n v="0"/>
    <n v="0"/>
    <n v="0"/>
    <n v="0"/>
  </r>
  <r>
    <x v="1"/>
    <x v="1"/>
    <x v="63"/>
    <s v="Fish"/>
    <n v="112"/>
    <n v="0.71399999999999997"/>
    <n v="79.967999999999989"/>
    <n v="83.966399999999993"/>
    <n v="14.794079999999999"/>
    <n v="2.3190719999999998"/>
    <n v="0"/>
    <n v="0"/>
    <n v="59.176319999999997"/>
    <n v="20.871647999999997"/>
    <n v="0"/>
  </r>
  <r>
    <x v="2"/>
    <x v="1"/>
    <x v="63"/>
    <s v="Rice"/>
    <n v="175"/>
    <n v="0.42899999999999999"/>
    <n v="75.075000000000003"/>
    <n v="97.597499999999997"/>
    <n v="1.8018000000000001"/>
    <n v="0.15015000000000001"/>
    <n v="21.471450000000001"/>
    <n v="0.22522500000000001"/>
    <n v="7.2072000000000003"/>
    <n v="1.3513500000000001"/>
    <n v="85.885800000000003"/>
  </r>
  <r>
    <x v="2"/>
    <x v="1"/>
    <x v="63"/>
    <s v="Beans"/>
    <n v="185"/>
    <n v="0.28599999999999998"/>
    <n v="52.91"/>
    <n v="67.195700000000002"/>
    <n v="4.6031699999999995"/>
    <n v="0.26455000000000001"/>
    <n v="12.06348"/>
    <n v="3.3862400000000004"/>
    <n v="18.412679999999998"/>
    <n v="2.3809499999999999"/>
    <n v="48.253920000000001"/>
  </r>
  <r>
    <x v="2"/>
    <x v="1"/>
    <x v="63"/>
    <s v="Cabbage"/>
    <n v="60"/>
    <n v="0.71399999999999997"/>
    <n v="42.839999999999996"/>
    <n v="9.4247999999999994"/>
    <n v="0.42839999999999995"/>
    <n v="0.17135999999999998"/>
    <n v="1.9277999999999997"/>
    <n v="1.1995199999999999"/>
    <n v="1.7135999999999998"/>
    <n v="1.5422399999999998"/>
    <n v="7.7111999999999989"/>
  </r>
  <r>
    <x v="2"/>
    <x v="1"/>
    <x v="63"/>
    <s v="Fruit"/>
    <n v="119"/>
    <n v="0.28599999999999998"/>
    <n v="34.033999999999999"/>
    <n v="31.311279999999996"/>
    <n v="0.34033999999999998"/>
    <n v="0.17016999999999999"/>
    <n v="7.9639559999999996"/>
    <n v="0.81681599999999988"/>
    <n v="1.3613599999999999"/>
    <n v="1.5315299999999998"/>
    <n v="31.855823999999998"/>
  </r>
  <r>
    <x v="2"/>
    <x v="1"/>
    <x v="63"/>
    <s v="USO's"/>
    <n v="122"/>
    <n v="0.1"/>
    <n v="12.200000000000001"/>
    <n v="11.346000000000002"/>
    <n v="0.24400000000000002"/>
    <n v="1.2200000000000003E-2"/>
    <n v="2.6352000000000002"/>
    <n v="0.183"/>
    <n v="0.97600000000000009"/>
    <n v="0.10980000000000002"/>
    <n v="10.540800000000001"/>
  </r>
  <r>
    <x v="2"/>
    <x v="1"/>
    <x v="63"/>
    <s v="Doum Palm Fruit"/>
    <n v="119"/>
    <n v="0.14299999999999999"/>
    <n v="17.016999999999999"/>
    <n v="66.366299999999995"/>
    <n v="0.17016999999999999"/>
    <n v="0.13613600000000001"/>
    <n v="14.311297"/>
    <n v="0.17016999999999999"/>
    <n v="0.68067999999999995"/>
    <n v="1.2252240000000001"/>
    <n v="57.245187999999999"/>
  </r>
  <r>
    <x v="2"/>
    <x v="1"/>
    <x v="63"/>
    <s v="Spaghetti"/>
    <n v="250"/>
    <n v="0.57099999999999995"/>
    <n v="142.75"/>
    <n v="201.2775"/>
    <n v="6.8519999999999994"/>
    <n v="0.99924999999999997"/>
    <n v="40.398250000000004"/>
    <n v="2.4267499999999997"/>
    <n v="27.407999999999998"/>
    <n v="8.9932499999999997"/>
    <n v="161.59300000000002"/>
  </r>
  <r>
    <x v="3"/>
    <x v="1"/>
    <x v="63"/>
    <s v="Githeri"/>
    <n v="134"/>
    <n v="0.28599999999999998"/>
    <n v="38.323999999999998"/>
    <n v="62.468119999999999"/>
    <n v="2.414412"/>
    <n v="0.53653600000000001"/>
    <n v="11.918764000000001"/>
    <n v="0.38323999999999997"/>
    <n v="9.657648"/>
    <n v="4.828824"/>
    <n v="47.675056000000005"/>
  </r>
  <r>
    <x v="3"/>
    <x v="1"/>
    <x v="63"/>
    <s v="Ugali"/>
    <n v="114"/>
    <n v="0.71399999999999997"/>
    <n v="81.396000000000001"/>
    <n v="101.745"/>
    <n v="1.7093160000000001"/>
    <n v="1.0581480000000001"/>
    <n v="21.325751999999998"/>
    <n v="0.81396000000000002"/>
    <n v="6.8372640000000002"/>
    <n v="9.5233319999999999"/>
    <n v="85.303007999999991"/>
  </r>
  <r>
    <x v="3"/>
    <x v="1"/>
    <x v="63"/>
    <s v="Sorghum"/>
    <m/>
    <n v="0"/>
    <n v="0"/>
    <n v="0"/>
    <n v="0"/>
    <n v="0"/>
    <n v="0"/>
    <n v="0"/>
    <n v="0"/>
    <n v="0"/>
    <n v="0"/>
  </r>
  <r>
    <x v="3"/>
    <x v="1"/>
    <x v="63"/>
    <s v="Sweets/Soda"/>
    <n v="340"/>
    <n v="0.71399999999999997"/>
    <n v="242.76"/>
    <n v="99.531599999999997"/>
    <n v="0"/>
    <n v="0"/>
    <n v="25.247040000000002"/>
    <n v="0"/>
    <n v="0"/>
    <n v="0"/>
    <n v="100.98816000000001"/>
  </r>
  <r>
    <x v="0"/>
    <x v="1"/>
    <x v="64"/>
    <s v="Cattle"/>
    <n v="112"/>
    <n v="8.0000000000000002E-3"/>
    <n v="0.89600000000000002"/>
    <n v="2.4102399999999999"/>
    <n v="0.22310399999999997"/>
    <n v="0.16128000000000001"/>
    <n v="0"/>
    <n v="0"/>
    <n v="0.89241599999999988"/>
    <n v="1.4515200000000001"/>
    <n v="0"/>
  </r>
  <r>
    <x v="0"/>
    <x v="1"/>
    <x v="64"/>
    <s v="Goat"/>
    <n v="85"/>
    <n v="6.7000000000000004E-2"/>
    <n v="5.6950000000000003"/>
    <n v="13.724950000000002"/>
    <n v="1.8736550000000001"/>
    <n v="0.62075500000000006"/>
    <n v="2.8475E-2"/>
    <n v="0"/>
    <n v="7.4946200000000003"/>
    <n v="5.5867950000000004"/>
    <n v="0.1139"/>
  </r>
  <r>
    <x v="0"/>
    <x v="1"/>
    <x v="64"/>
    <s v="Sheep"/>
    <n v="85"/>
    <n v="0.1"/>
    <n v="8.5"/>
    <n v="22.524999999999999"/>
    <n v="1.4364999999999997"/>
    <n v="1.8189999999999997"/>
    <n v="0"/>
    <n v="0"/>
    <n v="5.7459999999999987"/>
    <n v="16.370999999999999"/>
    <n v="0"/>
  </r>
  <r>
    <x v="0"/>
    <x v="1"/>
    <x v="64"/>
    <s v="Camel"/>
    <n v="112"/>
    <n v="0.13300000000000001"/>
    <n v="14.896000000000001"/>
    <n v="39.772320000000008"/>
    <n v="2.9196160000000004"/>
    <n v="3.0238879999999999"/>
    <n v="0.14896000000000001"/>
    <n v="0.14896000000000001"/>
    <n v="11.678464000000002"/>
    <n v="27.214991999999999"/>
    <n v="0.59584000000000004"/>
  </r>
  <r>
    <x v="0"/>
    <x v="1"/>
    <x v="64"/>
    <s v="Poultry"/>
    <m/>
    <n v="0"/>
    <n v="0"/>
    <n v="0"/>
    <n v="0"/>
    <n v="0"/>
    <n v="0"/>
    <n v="0"/>
    <n v="0"/>
    <n v="0"/>
    <n v="0"/>
  </r>
  <r>
    <x v="0"/>
    <x v="1"/>
    <x v="64"/>
    <s v="Other birds"/>
    <m/>
    <n v="0"/>
    <n v="0"/>
    <n v="0"/>
    <n v="0"/>
    <n v="0"/>
    <n v="0"/>
    <n v="0"/>
    <n v="0"/>
    <n v="0"/>
    <n v="0"/>
  </r>
  <r>
    <x v="0"/>
    <x v="1"/>
    <x v="64"/>
    <s v="Donkey"/>
    <n v="112"/>
    <n v="0.57099999999999995"/>
    <n v="63.951999999999998"/>
    <n v="111.916"/>
    <n v="17.9960928"/>
    <n v="3.8690959999999994"/>
    <n v="0"/>
    <n v="0"/>
    <n v="71.984371199999998"/>
    <n v="34.821863999999998"/>
    <n v="0"/>
  </r>
  <r>
    <x v="0"/>
    <x v="1"/>
    <x v="64"/>
    <s v="Blood"/>
    <n v="184"/>
    <n v="6.7000000000000004E-2"/>
    <n v="12.328000000000001"/>
    <n v="22.190400000000004"/>
    <n v="3.0696719999999997"/>
    <n v="0.44380800000000009"/>
    <n v="1.4670320000000001"/>
    <n v="0.12328000000000001"/>
    <n v="12.278687999999999"/>
    <n v="3.9942720000000009"/>
    <n v="5.8681280000000005"/>
  </r>
  <r>
    <x v="0"/>
    <x v="1"/>
    <x v="64"/>
    <s v="Eggs"/>
    <m/>
    <n v="0"/>
    <n v="0"/>
    <n v="0"/>
    <n v="0"/>
    <n v="0"/>
    <n v="0"/>
    <n v="0"/>
    <n v="0"/>
    <n v="0"/>
    <n v="0"/>
  </r>
  <r>
    <x v="0"/>
    <x v="1"/>
    <x v="64"/>
    <s v="Milk"/>
    <n v="184"/>
    <n v="1"/>
    <n v="184"/>
    <n v="126.96"/>
    <n v="6.6239999999999997"/>
    <n v="7.5439999999999996"/>
    <n v="8.2799999999999994"/>
    <n v="0"/>
    <n v="26.495999999999999"/>
    <n v="67.896000000000001"/>
    <n v="33.119999999999997"/>
  </r>
  <r>
    <x v="0"/>
    <x v="1"/>
    <x v="64"/>
    <s v="Cheese"/>
    <m/>
    <n v="0"/>
    <n v="0"/>
    <n v="0"/>
    <n v="0"/>
    <n v="0"/>
    <n v="0"/>
    <n v="0"/>
    <n v="0"/>
    <n v="0"/>
    <n v="0"/>
  </r>
  <r>
    <x v="1"/>
    <x v="1"/>
    <x v="64"/>
    <s v="Fish"/>
    <n v="112"/>
    <n v="0.57099999999999995"/>
    <n v="63.951999999999998"/>
    <n v="67.149600000000007"/>
    <n v="11.83112"/>
    <n v="1.8546079999999998"/>
    <n v="0"/>
    <n v="0"/>
    <n v="47.324480000000001"/>
    <n v="16.691471999999997"/>
    <n v="0"/>
  </r>
  <r>
    <x v="2"/>
    <x v="1"/>
    <x v="64"/>
    <s v="Rice"/>
    <n v="175"/>
    <n v="0.28599999999999998"/>
    <n v="50.05"/>
    <n v="65.064999999999998"/>
    <n v="1.2011999999999998"/>
    <n v="0.10009999999999999"/>
    <n v="14.314300000000001"/>
    <n v="0.15014999999999998"/>
    <n v="4.8047999999999993"/>
    <n v="0.90089999999999992"/>
    <n v="57.257200000000005"/>
  </r>
  <r>
    <x v="2"/>
    <x v="1"/>
    <x v="64"/>
    <s v="Beans"/>
    <n v="185"/>
    <n v="0.42899999999999999"/>
    <n v="79.364999999999995"/>
    <n v="100.79355"/>
    <n v="6.9047549999999989"/>
    <n v="0.39682499999999998"/>
    <n v="18.095219999999998"/>
    <n v="5.0793599999999994"/>
    <n v="27.619019999999995"/>
    <n v="3.5714249999999996"/>
    <n v="72.380879999999991"/>
  </r>
  <r>
    <x v="2"/>
    <x v="1"/>
    <x v="64"/>
    <s v="Cabbage"/>
    <n v="60"/>
    <n v="0.42899999999999999"/>
    <n v="25.74"/>
    <n v="5.6627999999999998"/>
    <n v="0.25739999999999996"/>
    <n v="0.10296"/>
    <n v="1.1582999999999999"/>
    <n v="0.72071999999999992"/>
    <n v="1.0295999999999998"/>
    <n v="0.92663999999999991"/>
    <n v="4.6331999999999995"/>
  </r>
  <r>
    <x v="2"/>
    <x v="1"/>
    <x v="64"/>
    <s v="Fruit"/>
    <n v="119"/>
    <n v="0.57099999999999995"/>
    <n v="67.948999999999998"/>
    <n v="62.513080000000002"/>
    <n v="0.67948999999999993"/>
    <n v="0.33974499999999996"/>
    <n v="15.900065999999999"/>
    <n v="1.630776"/>
    <n v="2.7179599999999997"/>
    <n v="3.0577049999999995"/>
    <n v="63.600263999999996"/>
  </r>
  <r>
    <x v="2"/>
    <x v="1"/>
    <x v="64"/>
    <s v="USO's"/>
    <n v="122"/>
    <n v="0.71399999999999997"/>
    <n v="87.10799999999999"/>
    <n v="81.010439999999988"/>
    <n v="1.7421599999999997"/>
    <n v="8.7107999999999991E-2"/>
    <n v="18.815328000000001"/>
    <n v="1.3066199999999997"/>
    <n v="6.9686399999999988"/>
    <n v="0.78397199999999989"/>
    <n v="75.261312000000004"/>
  </r>
  <r>
    <x v="2"/>
    <x v="1"/>
    <x v="64"/>
    <s v="Cowpeas"/>
    <n v="83"/>
    <n v="0.1"/>
    <n v="8.3000000000000007"/>
    <n v="9.6280000000000001"/>
    <n v="0.6391"/>
    <n v="4.1500000000000002E-2"/>
    <n v="1.7264000000000002"/>
    <n v="0.53949999999999998"/>
    <n v="2.5564"/>
    <n v="0.3735"/>
    <n v="6.9056000000000006"/>
  </r>
  <r>
    <x v="2"/>
    <x v="1"/>
    <x v="64"/>
    <s v="Doum Palm Fruit"/>
    <n v="119"/>
    <n v="3.3000000000000002E-2"/>
    <n v="3.927"/>
    <n v="15.315300000000001"/>
    <n v="3.9269999999999999E-2"/>
    <n v="3.1416000000000006E-2"/>
    <n v="3.3026070000000001"/>
    <n v="3.9269999999999999E-2"/>
    <n v="0.15708"/>
    <n v="0.28274400000000005"/>
    <n v="13.210428"/>
  </r>
  <r>
    <x v="3"/>
    <x v="1"/>
    <x v="64"/>
    <s v="Githeri"/>
    <n v="134"/>
    <n v="0.13300000000000001"/>
    <n v="17.822000000000003"/>
    <n v="29.049860000000002"/>
    <n v="1.1227860000000001"/>
    <n v="0.24950800000000001"/>
    <n v="5.5426420000000007"/>
    <n v="0.17822000000000002"/>
    <n v="4.4911440000000002"/>
    <n v="2.2455720000000001"/>
    <n v="22.170568000000003"/>
  </r>
  <r>
    <x v="3"/>
    <x v="1"/>
    <x v="64"/>
    <s v="Ugali"/>
    <n v="114"/>
    <n v="0.13300000000000001"/>
    <n v="15.162000000000001"/>
    <n v="18.952500000000001"/>
    <n v="0.31840200000000002"/>
    <n v="0.19710600000000003"/>
    <n v="3.9724439999999999"/>
    <n v="0.15162"/>
    <n v="1.2736080000000001"/>
    <n v="1.7739540000000003"/>
    <n v="15.889775999999999"/>
  </r>
  <r>
    <x v="3"/>
    <x v="1"/>
    <x v="64"/>
    <s v="Sorghum"/>
    <n v="83"/>
    <n v="0.1"/>
    <n v="8.3000000000000007"/>
    <n v="27.556000000000004"/>
    <n v="0.8549000000000001"/>
    <n v="0.24900000000000003"/>
    <n v="6.1171000000000006"/>
    <n v="1.0541"/>
    <n v="3.4196000000000004"/>
    <n v="2.2410000000000001"/>
    <n v="24.468400000000003"/>
  </r>
  <r>
    <x v="3"/>
    <x v="1"/>
    <x v="64"/>
    <s v="Sweets/Soda"/>
    <n v="340"/>
    <n v="0.85699999999999998"/>
    <n v="291.38"/>
    <n v="119.4658"/>
    <n v="0"/>
    <n v="0"/>
    <n v="30.303519999999999"/>
    <n v="0"/>
    <n v="0"/>
    <n v="0"/>
    <n v="121.21408"/>
  </r>
  <r>
    <x v="0"/>
    <x v="1"/>
    <x v="65"/>
    <s v="Cattle"/>
    <n v="112"/>
    <n v="1.6E-2"/>
    <n v="1.792"/>
    <n v="4.8204799999999999"/>
    <n v="0.44620799999999994"/>
    <n v="0.32256000000000001"/>
    <n v="0"/>
    <n v="0"/>
    <n v="1.7848319999999998"/>
    <n v="2.9030400000000003"/>
    <n v="0"/>
  </r>
  <r>
    <x v="0"/>
    <x v="1"/>
    <x v="65"/>
    <s v="Goat"/>
    <n v="85"/>
    <n v="0.1"/>
    <n v="8.5"/>
    <n v="20.484999999999999"/>
    <n v="2.7965"/>
    <n v="0.9265000000000001"/>
    <n v="4.2500000000000003E-2"/>
    <n v="0"/>
    <n v="11.186"/>
    <n v="8.3385000000000016"/>
    <n v="0.17"/>
  </r>
  <r>
    <x v="0"/>
    <x v="1"/>
    <x v="65"/>
    <s v="Sheep"/>
    <n v="85"/>
    <n v="0.1"/>
    <n v="8.5"/>
    <n v="22.524999999999999"/>
    <n v="1.4364999999999997"/>
    <n v="1.8189999999999997"/>
    <n v="0"/>
    <n v="0"/>
    <n v="5.7459999999999987"/>
    <n v="16.370999999999999"/>
    <n v="0"/>
  </r>
  <r>
    <x v="0"/>
    <x v="1"/>
    <x v="65"/>
    <s v="Camel"/>
    <n v="112"/>
    <n v="3.3000000000000002E-2"/>
    <n v="3.6960000000000002"/>
    <n v="9.8683200000000006"/>
    <n v="0.72441600000000006"/>
    <n v="0.75028800000000007"/>
    <n v="3.696E-2"/>
    <n v="3.696E-2"/>
    <n v="2.8976640000000002"/>
    <n v="6.7525920000000008"/>
    <n v="0.14784"/>
  </r>
  <r>
    <x v="0"/>
    <x v="1"/>
    <x v="65"/>
    <s v="Poultry"/>
    <m/>
    <n v="0"/>
    <n v="0"/>
    <n v="0"/>
    <n v="0"/>
    <n v="0"/>
    <n v="0"/>
    <n v="0"/>
    <n v="0"/>
    <n v="0"/>
    <n v="0"/>
  </r>
  <r>
    <x v="0"/>
    <x v="1"/>
    <x v="65"/>
    <s v="Other birds"/>
    <n v="112"/>
    <n v="1.4E-2"/>
    <n v="1.5680000000000001"/>
    <n v="4.4687999999999999"/>
    <n v="0.421792"/>
    <n v="0.29635199999999995"/>
    <n v="0"/>
    <n v="0"/>
    <n v="1.687168"/>
    <n v="2.6671679999999993"/>
    <n v="0"/>
  </r>
  <r>
    <x v="0"/>
    <x v="1"/>
    <x v="65"/>
    <s v="Donkey"/>
    <n v="112"/>
    <n v="0.14299999999999999"/>
    <n v="16.015999999999998"/>
    <n v="28.027999999999999"/>
    <n v="4.5069023999999995"/>
    <n v="0.96896799999999983"/>
    <n v="0"/>
    <n v="0"/>
    <n v="18.027609599999998"/>
    <n v="8.7207119999999989"/>
    <n v="0"/>
  </r>
  <r>
    <x v="0"/>
    <x v="1"/>
    <x v="65"/>
    <s v="Blood"/>
    <n v="184"/>
    <n v="0.71399999999999997"/>
    <n v="131.376"/>
    <n v="236.4768"/>
    <n v="32.712623999999998"/>
    <n v="4.7295360000000004"/>
    <n v="15.633744000000002"/>
    <n v="1.31376"/>
    <n v="130.85049599999999"/>
    <n v="42.565824000000006"/>
    <n v="62.534976000000007"/>
  </r>
  <r>
    <x v="0"/>
    <x v="1"/>
    <x v="65"/>
    <s v="Eggs"/>
    <n v="64"/>
    <n v="0.13300000000000001"/>
    <n v="8.5120000000000005"/>
    <n v="13.193600000000002"/>
    <n v="1.0725119999999999"/>
    <n v="0.90227199999999996"/>
    <n v="9.3632000000000007E-2"/>
    <n v="0"/>
    <n v="4.2900479999999996"/>
    <n v="8.1204479999999997"/>
    <n v="0.37452800000000003"/>
  </r>
  <r>
    <x v="0"/>
    <x v="1"/>
    <x v="65"/>
    <s v="Milk"/>
    <n v="184"/>
    <n v="1"/>
    <n v="184"/>
    <n v="126.96"/>
    <n v="6.6239999999999997"/>
    <n v="7.5439999999999996"/>
    <n v="8.2799999999999994"/>
    <n v="0"/>
    <n v="26.495999999999999"/>
    <n v="67.896000000000001"/>
    <n v="33.119999999999997"/>
  </r>
  <r>
    <x v="0"/>
    <x v="1"/>
    <x v="65"/>
    <s v="Cheese"/>
    <m/>
    <n v="0"/>
    <n v="0"/>
    <n v="0"/>
    <n v="0"/>
    <n v="0"/>
    <n v="0"/>
    <n v="0"/>
    <n v="0"/>
    <n v="0"/>
    <n v="0"/>
  </r>
  <r>
    <x v="1"/>
    <x v="1"/>
    <x v="65"/>
    <s v="Fish"/>
    <n v="112"/>
    <n v="0.1"/>
    <n v="11.200000000000001"/>
    <n v="11.76"/>
    <n v="2.0720000000000001"/>
    <n v="0.32480000000000003"/>
    <n v="0"/>
    <n v="0"/>
    <n v="8.2880000000000003"/>
    <n v="2.9232000000000005"/>
    <n v="0"/>
  </r>
  <r>
    <x v="2"/>
    <x v="1"/>
    <x v="65"/>
    <s v="Rice"/>
    <n v="175"/>
    <n v="0.85699999999999998"/>
    <n v="149.97499999999999"/>
    <n v="194.9675"/>
    <n v="3.5994000000000002"/>
    <n v="0.29994999999999999"/>
    <n v="42.892849999999996"/>
    <n v="0.44992500000000002"/>
    <n v="14.397600000000001"/>
    <n v="2.6995499999999999"/>
    <n v="171.57139999999998"/>
  </r>
  <r>
    <x v="2"/>
    <x v="1"/>
    <x v="65"/>
    <s v="Beans"/>
    <n v="185"/>
    <n v="1"/>
    <n v="185"/>
    <n v="234.95"/>
    <n v="16.094999999999999"/>
    <n v="0.92500000000000004"/>
    <n v="42.18"/>
    <n v="11.84"/>
    <n v="64.38"/>
    <n v="8.3250000000000011"/>
    <n v="168.72"/>
  </r>
  <r>
    <x v="2"/>
    <x v="1"/>
    <x v="65"/>
    <s v="Cabbage"/>
    <n v="60"/>
    <n v="0.71399999999999997"/>
    <n v="42.839999999999996"/>
    <n v="9.4247999999999994"/>
    <n v="0.42839999999999995"/>
    <n v="0.17135999999999998"/>
    <n v="1.9277999999999997"/>
    <n v="1.1995199999999999"/>
    <n v="1.7135999999999998"/>
    <n v="1.5422399999999998"/>
    <n v="7.7111999999999989"/>
  </r>
  <r>
    <x v="2"/>
    <x v="1"/>
    <x v="65"/>
    <s v="Fruit"/>
    <n v="119"/>
    <n v="0.28599999999999998"/>
    <n v="34.033999999999999"/>
    <n v="31.311279999999996"/>
    <n v="0.34033999999999998"/>
    <n v="0.17016999999999999"/>
    <n v="7.9639559999999996"/>
    <n v="0.81681599999999988"/>
    <n v="1.3613599999999999"/>
    <n v="1.5315299999999998"/>
    <n v="31.855823999999998"/>
  </r>
  <r>
    <x v="2"/>
    <x v="1"/>
    <x v="65"/>
    <s v="USO's"/>
    <n v="122"/>
    <n v="0.42899999999999999"/>
    <n v="52.338000000000001"/>
    <n v="48.674340000000001"/>
    <n v="1.0467599999999999"/>
    <n v="5.2338000000000003E-2"/>
    <n v="11.305008000000001"/>
    <n v="0.78507000000000005"/>
    <n v="4.1870399999999997"/>
    <n v="0.47104200000000002"/>
    <n v="45.220032000000003"/>
  </r>
  <r>
    <x v="2"/>
    <x v="1"/>
    <x v="65"/>
    <s v="Spaghetti"/>
    <n v="250"/>
    <n v="0.42899999999999999"/>
    <n v="107.25"/>
    <n v="151.2225"/>
    <n v="5.1479999999999997"/>
    <n v="0.75074999999999992"/>
    <n v="30.351750000000003"/>
    <n v="1.8232499999999998"/>
    <n v="20.591999999999999"/>
    <n v="6.7567499999999994"/>
    <n v="121.40700000000001"/>
  </r>
  <r>
    <x v="2"/>
    <x v="1"/>
    <x v="65"/>
    <s v="Doum Palm Fruit"/>
    <n v="119"/>
    <n v="1"/>
    <n v="119"/>
    <n v="464.1"/>
    <n v="1.19"/>
    <n v="0.95200000000000007"/>
    <n v="100.07899999999999"/>
    <n v="1.19"/>
    <n v="4.76"/>
    <n v="8.5680000000000014"/>
    <n v="400.31599999999997"/>
  </r>
  <r>
    <x v="3"/>
    <x v="1"/>
    <x v="65"/>
    <s v="Githeri"/>
    <n v="134"/>
    <n v="1"/>
    <n v="134"/>
    <n v="218.42"/>
    <n v="8.4420000000000002"/>
    <n v="1.8759999999999999"/>
    <n v="41.674000000000007"/>
    <n v="1.34"/>
    <n v="33.768000000000001"/>
    <n v="16.884"/>
    <n v="166.69600000000003"/>
  </r>
  <r>
    <x v="3"/>
    <x v="1"/>
    <x v="65"/>
    <s v="Ugali"/>
    <n v="114"/>
    <n v="1"/>
    <n v="114"/>
    <n v="142.5"/>
    <n v="2.3940000000000001"/>
    <n v="1.4820000000000002"/>
    <n v="29.867999999999999"/>
    <n v="1.1399999999999999"/>
    <n v="9.5760000000000005"/>
    <n v="13.338000000000001"/>
    <n v="119.47199999999999"/>
  </r>
  <r>
    <x v="3"/>
    <x v="1"/>
    <x v="65"/>
    <s v="Sorghum"/>
    <n v="83"/>
    <n v="0.28599999999999998"/>
    <n v="23.738"/>
    <n v="78.810159999999996"/>
    <n v="2.445014"/>
    <n v="0.71214"/>
    <n v="17.494906"/>
    <n v="3.014726"/>
    <n v="9.7800560000000001"/>
    <n v="6.4092599999999997"/>
    <n v="69.979624000000001"/>
  </r>
  <r>
    <x v="3"/>
    <x v="1"/>
    <x v="65"/>
    <s v="Sweets/Soda"/>
    <n v="340"/>
    <n v="0.57099999999999995"/>
    <n v="194.14"/>
    <n v="79.597399999999993"/>
    <n v="0"/>
    <n v="0"/>
    <n v="20.190560000000001"/>
    <n v="0"/>
    <n v="0"/>
    <n v="0"/>
    <n v="80.762240000000006"/>
  </r>
  <r>
    <x v="0"/>
    <x v="1"/>
    <x v="66"/>
    <s v="Cattle"/>
    <m/>
    <n v="0"/>
    <n v="0"/>
    <n v="0"/>
    <n v="0"/>
    <n v="0"/>
    <n v="0"/>
    <n v="0"/>
    <n v="0"/>
    <n v="0"/>
    <n v="0"/>
  </r>
  <r>
    <x v="0"/>
    <x v="1"/>
    <x v="66"/>
    <s v="Goat"/>
    <n v="85"/>
    <n v="0.13300000000000001"/>
    <n v="11.305"/>
    <n v="27.245050000000003"/>
    <n v="3.7193449999999997"/>
    <n v="1.232245"/>
    <n v="5.6524999999999999E-2"/>
    <n v="0"/>
    <n v="14.877379999999999"/>
    <n v="11.090205000000001"/>
    <n v="0.2261"/>
  </r>
  <r>
    <x v="0"/>
    <x v="1"/>
    <x v="66"/>
    <s v="Sheep"/>
    <n v="85"/>
    <n v="6.7000000000000004E-2"/>
    <n v="5.6950000000000003"/>
    <n v="15.091750000000001"/>
    <n v="0.96245499999999995"/>
    <n v="1.2187300000000001"/>
    <n v="0"/>
    <n v="0"/>
    <n v="3.8498199999999998"/>
    <n v="10.968570000000001"/>
    <n v="0"/>
  </r>
  <r>
    <x v="0"/>
    <x v="1"/>
    <x v="66"/>
    <s v="Camel"/>
    <n v="112"/>
    <n v="0.1"/>
    <n v="11.200000000000001"/>
    <n v="29.904"/>
    <n v="2.1952000000000003"/>
    <n v="2.2736000000000005"/>
    <n v="0.11200000000000002"/>
    <n v="0.11200000000000002"/>
    <n v="8.780800000000001"/>
    <n v="20.462400000000006"/>
    <n v="0.44800000000000006"/>
  </r>
  <r>
    <x v="0"/>
    <x v="1"/>
    <x v="66"/>
    <s v="Poultry"/>
    <n v="112"/>
    <n v="3.0000000000000001E-3"/>
    <n v="0.33600000000000002"/>
    <n v="0.95760000000000001"/>
    <n v="9.0383999999999992E-2"/>
    <n v="6.3503999999999991E-2"/>
    <n v="0"/>
    <n v="0"/>
    <n v="0.36153599999999997"/>
    <n v="0.57153599999999993"/>
    <n v="0"/>
  </r>
  <r>
    <x v="0"/>
    <x v="1"/>
    <x v="66"/>
    <s v="Other birds"/>
    <n v="112"/>
    <n v="3.0000000000000001E-3"/>
    <n v="0.33600000000000002"/>
    <n v="0.95760000000000001"/>
    <n v="9.0383999999999992E-2"/>
    <n v="6.3503999999999991E-2"/>
    <n v="0"/>
    <n v="0"/>
    <n v="0.36153599999999997"/>
    <n v="0.57153599999999993"/>
    <n v="0"/>
  </r>
  <r>
    <x v="0"/>
    <x v="1"/>
    <x v="66"/>
    <s v="Eggs"/>
    <n v="64"/>
    <n v="6.7000000000000004E-2"/>
    <n v="4.2880000000000003"/>
    <n v="6.6463999999999999"/>
    <n v="0.54028799999999999"/>
    <n v="0.45452800000000004"/>
    <n v="4.7168000000000009E-2"/>
    <n v="0"/>
    <n v="2.161152"/>
    <n v="4.0907520000000002"/>
    <n v="0.18867200000000003"/>
  </r>
  <r>
    <x v="0"/>
    <x v="1"/>
    <x v="66"/>
    <s v="Milk"/>
    <n v="184"/>
    <n v="1"/>
    <n v="184"/>
    <n v="126.96"/>
    <n v="6.6239999999999997"/>
    <n v="7.5439999999999996"/>
    <n v="8.2799999999999994"/>
    <n v="0"/>
    <n v="26.495999999999999"/>
    <n v="67.896000000000001"/>
    <n v="33.119999999999997"/>
  </r>
  <r>
    <x v="0"/>
    <x v="1"/>
    <x v="66"/>
    <s v="Cheese"/>
    <m/>
    <n v="0"/>
    <n v="0"/>
    <n v="0"/>
    <n v="0"/>
    <n v="0"/>
    <n v="0"/>
    <n v="0"/>
    <n v="0"/>
    <n v="0"/>
    <n v="0"/>
  </r>
  <r>
    <x v="1"/>
    <x v="1"/>
    <x v="66"/>
    <s v="Fish"/>
    <n v="112"/>
    <n v="6.7000000000000004E-2"/>
    <n v="7.5040000000000004"/>
    <n v="7.8792000000000009"/>
    <n v="1.3882400000000001"/>
    <n v="0.217616"/>
    <n v="0"/>
    <n v="0"/>
    <n v="5.5529600000000006"/>
    <n v="1.9585440000000001"/>
    <n v="0"/>
  </r>
  <r>
    <x v="2"/>
    <x v="1"/>
    <x v="66"/>
    <s v="Rice"/>
    <n v="175"/>
    <n v="0.85699999999999998"/>
    <n v="149.97499999999999"/>
    <n v="194.9675"/>
    <n v="3.5994000000000002"/>
    <n v="0.29994999999999999"/>
    <n v="42.892849999999996"/>
    <n v="0.44992500000000002"/>
    <n v="14.397600000000001"/>
    <n v="2.6995499999999999"/>
    <n v="171.57139999999998"/>
  </r>
  <r>
    <x v="2"/>
    <x v="1"/>
    <x v="66"/>
    <s v="Beans"/>
    <n v="185"/>
    <n v="0.57099999999999995"/>
    <n v="105.63499999999999"/>
    <n v="134.15644999999998"/>
    <n v="9.1902449999999991"/>
    <n v="0.52817499999999995"/>
    <n v="24.084780000000002"/>
    <n v="6.7606399999999995"/>
    <n v="36.760979999999996"/>
    <n v="4.7535749999999997"/>
    <n v="96.339120000000008"/>
  </r>
  <r>
    <x v="2"/>
    <x v="1"/>
    <x v="66"/>
    <s v="Cabbage"/>
    <n v="60"/>
    <n v="0.42899999999999999"/>
    <n v="25.74"/>
    <n v="5.6627999999999998"/>
    <n v="0.25739999999999996"/>
    <n v="0.10296"/>
    <n v="1.1582999999999999"/>
    <n v="0.72071999999999992"/>
    <n v="1.0295999999999998"/>
    <n v="0.92663999999999991"/>
    <n v="4.6331999999999995"/>
  </r>
  <r>
    <x v="2"/>
    <x v="1"/>
    <x v="66"/>
    <s v="Fruit"/>
    <n v="119"/>
    <n v="3.3000000000000002E-2"/>
    <n v="3.927"/>
    <n v="3.6128399999999998"/>
    <n v="3.9269999999999999E-2"/>
    <n v="1.9635E-2"/>
    <n v="0.9189179999999999"/>
    <n v="9.4247999999999998E-2"/>
    <n v="0.15708"/>
    <n v="0.17671500000000001"/>
    <n v="3.6756719999999996"/>
  </r>
  <r>
    <x v="2"/>
    <x v="1"/>
    <x v="66"/>
    <s v="USO's"/>
    <n v="122"/>
    <n v="0.85699999999999998"/>
    <n v="104.554"/>
    <n v="97.235220000000012"/>
    <n v="2.0910799999999998"/>
    <n v="0.10455400000000001"/>
    <n v="22.583664000000002"/>
    <n v="1.5683100000000001"/>
    <n v="8.3643199999999993"/>
    <n v="0.9409860000000001"/>
    <n v="90.33465600000001"/>
  </r>
  <r>
    <x v="2"/>
    <x v="1"/>
    <x v="66"/>
    <s v="Spaghetti"/>
    <n v="250"/>
    <n v="0.42899999999999999"/>
    <n v="107.25"/>
    <n v="151.2225"/>
    <n v="5.1479999999999997"/>
    <n v="0.75074999999999992"/>
    <n v="30.351750000000003"/>
    <n v="1.8232499999999998"/>
    <n v="20.591999999999999"/>
    <n v="6.7567499999999994"/>
    <n v="121.40700000000001"/>
  </r>
  <r>
    <x v="2"/>
    <x v="1"/>
    <x v="66"/>
    <s v="Doum Palm Fruit"/>
    <n v="119"/>
    <n v="8.0000000000000002E-3"/>
    <n v="0.95200000000000007"/>
    <n v="3.7128000000000001"/>
    <n v="9.5200000000000007E-3"/>
    <n v="7.6160000000000004E-3"/>
    <n v="0.8006319999999999"/>
    <n v="9.5200000000000007E-3"/>
    <n v="3.8080000000000003E-2"/>
    <n v="6.8544000000000008E-2"/>
    <n v="3.2025279999999996"/>
  </r>
  <r>
    <x v="3"/>
    <x v="1"/>
    <x v="66"/>
    <s v="Githeri"/>
    <n v="134"/>
    <n v="3.3000000000000002E-2"/>
    <n v="4.4220000000000006"/>
    <n v="7.2078600000000002"/>
    <n v="0.278586"/>
    <n v="6.1908000000000005E-2"/>
    <n v="1.3752420000000003"/>
    <n v="4.4220000000000009E-2"/>
    <n v="1.114344"/>
    <n v="0.557172"/>
    <n v="5.5009680000000012"/>
  </r>
  <r>
    <x v="3"/>
    <x v="1"/>
    <x v="66"/>
    <s v="Ugali"/>
    <n v="114"/>
    <n v="0.85699999999999998"/>
    <n v="97.697999999999993"/>
    <n v="122.1225"/>
    <n v="2.0516579999999998"/>
    <n v="1.2700739999999999"/>
    <n v="25.596875999999998"/>
    <n v="0.97697999999999996"/>
    <n v="8.206631999999999"/>
    <n v="11.430665999999999"/>
    <n v="102.38750399999999"/>
  </r>
  <r>
    <x v="3"/>
    <x v="1"/>
    <x v="66"/>
    <s v="Sorghum"/>
    <n v="83"/>
    <n v="0.14299999999999999"/>
    <n v="11.869"/>
    <n v="39.405079999999998"/>
    <n v="1.222507"/>
    <n v="0.35607"/>
    <n v="8.7474530000000001"/>
    <n v="1.507363"/>
    <n v="4.890028"/>
    <n v="3.2046299999999999"/>
    <n v="34.989812000000001"/>
  </r>
  <r>
    <x v="3"/>
    <x v="1"/>
    <x v="66"/>
    <s v="Sweets/Soda"/>
    <n v="340"/>
    <n v="2"/>
    <n v="680"/>
    <n v="278.8"/>
    <n v="0"/>
    <n v="0"/>
    <n v="70.72"/>
    <n v="0"/>
    <n v="0"/>
    <n v="0"/>
    <n v="282.88"/>
  </r>
  <r>
    <x v="0"/>
    <x v="1"/>
    <x v="67"/>
    <s v="Cattle"/>
    <m/>
    <n v="0"/>
    <n v="0"/>
    <n v="0"/>
    <n v="0"/>
    <n v="0"/>
    <n v="0"/>
    <n v="0"/>
    <n v="0"/>
    <n v="0"/>
    <n v="0"/>
  </r>
  <r>
    <x v="0"/>
    <x v="1"/>
    <x v="67"/>
    <s v="Goat"/>
    <n v="85"/>
    <n v="6.7000000000000004E-2"/>
    <n v="5.6950000000000003"/>
    <n v="13.724950000000002"/>
    <n v="1.8736550000000001"/>
    <n v="0.62075500000000006"/>
    <n v="2.8475E-2"/>
    <n v="0"/>
    <n v="7.4946200000000003"/>
    <n v="5.5867950000000004"/>
    <n v="0.1139"/>
  </r>
  <r>
    <x v="0"/>
    <x v="1"/>
    <x v="67"/>
    <s v="Sheep"/>
    <n v="85"/>
    <n v="0.1"/>
    <n v="8.5"/>
    <n v="22.524999999999999"/>
    <n v="1.4364999999999997"/>
    <n v="1.8189999999999997"/>
    <n v="0"/>
    <n v="0"/>
    <n v="5.7459999999999987"/>
    <n v="16.370999999999999"/>
    <n v="0"/>
  </r>
  <r>
    <x v="0"/>
    <x v="1"/>
    <x v="67"/>
    <s v="Camel"/>
    <n v="112"/>
    <n v="0.14299999999999999"/>
    <n v="16.015999999999998"/>
    <n v="42.762720000000002"/>
    <n v="3.1391359999999997"/>
    <n v="3.2512479999999999"/>
    <n v="0.16015999999999997"/>
    <n v="0.16015999999999997"/>
    <n v="12.556543999999999"/>
    <n v="29.261232"/>
    <n v="0.64063999999999988"/>
  </r>
  <r>
    <x v="0"/>
    <x v="1"/>
    <x v="67"/>
    <s v="Poultry"/>
    <m/>
    <n v="0"/>
    <n v="0"/>
    <n v="0"/>
    <n v="0"/>
    <n v="0"/>
    <n v="0"/>
    <n v="0"/>
    <n v="0"/>
    <n v="0"/>
    <n v="0"/>
  </r>
  <r>
    <x v="0"/>
    <x v="1"/>
    <x v="67"/>
    <s v="Other birds"/>
    <m/>
    <n v="0"/>
    <n v="0"/>
    <n v="0"/>
    <n v="0"/>
    <n v="0"/>
    <n v="0"/>
    <n v="0"/>
    <n v="0"/>
    <n v="0"/>
    <n v="0"/>
  </r>
  <r>
    <x v="0"/>
    <x v="1"/>
    <x v="67"/>
    <s v="Donkey"/>
    <n v="112"/>
    <n v="0.28599999999999998"/>
    <n v="32.031999999999996"/>
    <n v="56.055999999999997"/>
    <n v="9.0138047999999991"/>
    <n v="1.9379359999999997"/>
    <n v="0"/>
    <n v="0"/>
    <n v="36.055219199999996"/>
    <n v="17.441423999999998"/>
    <n v="0"/>
  </r>
  <r>
    <x v="0"/>
    <x v="1"/>
    <x v="67"/>
    <s v="Blood"/>
    <n v="184"/>
    <n v="0.28599999999999998"/>
    <n v="52.623999999999995"/>
    <n v="94.723199999999991"/>
    <n v="13.103375999999999"/>
    <n v="1.8944639999999999"/>
    <n v="6.2622559999999998"/>
    <n v="0.52623999999999993"/>
    <n v="52.413503999999996"/>
    <n v="17.050176"/>
    <n v="25.049023999999999"/>
  </r>
  <r>
    <x v="0"/>
    <x v="1"/>
    <x v="67"/>
    <s v="Eggs"/>
    <n v="64"/>
    <n v="6.7000000000000004E-2"/>
    <n v="4.2880000000000003"/>
    <n v="6.6463999999999999"/>
    <n v="0.54028799999999999"/>
    <n v="0.45452800000000004"/>
    <n v="4.7168000000000009E-2"/>
    <n v="0"/>
    <n v="2.161152"/>
    <n v="4.0907520000000002"/>
    <n v="0.18867200000000003"/>
  </r>
  <r>
    <x v="0"/>
    <x v="1"/>
    <x v="67"/>
    <s v="Milk"/>
    <n v="184"/>
    <n v="1"/>
    <n v="184"/>
    <n v="126.96"/>
    <n v="6.6239999999999997"/>
    <n v="7.5439999999999996"/>
    <n v="8.2799999999999994"/>
    <n v="0"/>
    <n v="26.495999999999999"/>
    <n v="67.896000000000001"/>
    <n v="33.119999999999997"/>
  </r>
  <r>
    <x v="0"/>
    <x v="1"/>
    <x v="67"/>
    <s v="Cheese"/>
    <m/>
    <n v="0"/>
    <n v="0"/>
    <n v="0"/>
    <n v="0"/>
    <n v="0"/>
    <n v="0"/>
    <n v="0"/>
    <n v="0"/>
    <n v="0"/>
    <n v="0"/>
  </r>
  <r>
    <x v="1"/>
    <x v="1"/>
    <x v="67"/>
    <s v="Fish"/>
    <n v="112"/>
    <n v="0.42899999999999999"/>
    <n v="48.048000000000002"/>
    <n v="50.450400000000002"/>
    <n v="8.8888800000000003"/>
    <n v="1.393392"/>
    <n v="0"/>
    <n v="0"/>
    <n v="35.555520000000001"/>
    <n v="12.540528"/>
    <n v="0"/>
  </r>
  <r>
    <x v="2"/>
    <x v="1"/>
    <x v="67"/>
    <s v="Rice"/>
    <n v="175"/>
    <n v="0.85699999999999998"/>
    <n v="149.97499999999999"/>
    <n v="194.9675"/>
    <n v="3.5994000000000002"/>
    <n v="0.29994999999999999"/>
    <n v="42.892849999999996"/>
    <n v="0.44992500000000002"/>
    <n v="14.397600000000001"/>
    <n v="2.6995499999999999"/>
    <n v="171.57139999999998"/>
  </r>
  <r>
    <x v="2"/>
    <x v="1"/>
    <x v="67"/>
    <s v="Beans"/>
    <n v="185"/>
    <n v="1"/>
    <n v="185"/>
    <n v="234.95"/>
    <n v="16.094999999999999"/>
    <n v="0.92500000000000004"/>
    <n v="42.18"/>
    <n v="11.84"/>
    <n v="64.38"/>
    <n v="8.3250000000000011"/>
    <n v="168.72"/>
  </r>
  <r>
    <x v="2"/>
    <x v="1"/>
    <x v="67"/>
    <s v="Cabbage"/>
    <n v="60"/>
    <n v="1"/>
    <n v="60"/>
    <n v="13.2"/>
    <n v="0.6"/>
    <n v="0.24"/>
    <n v="2.7"/>
    <n v="1.68"/>
    <n v="2.4"/>
    <n v="2.16"/>
    <n v="10.8"/>
  </r>
  <r>
    <x v="2"/>
    <x v="1"/>
    <x v="67"/>
    <s v="Fruit"/>
    <n v="119"/>
    <n v="6.7000000000000004E-2"/>
    <n v="7.9730000000000008"/>
    <n v="7.335160000000001"/>
    <n v="7.9730000000000009E-2"/>
    <n v="3.9865000000000005E-2"/>
    <n v="1.8656820000000003"/>
    <n v="0.19135200000000002"/>
    <n v="0.31892000000000004"/>
    <n v="0.35878500000000002"/>
    <n v="7.4627280000000011"/>
  </r>
  <r>
    <x v="2"/>
    <x v="1"/>
    <x v="67"/>
    <s v="USO's"/>
    <n v="122"/>
    <n v="0.42899999999999999"/>
    <n v="52.338000000000001"/>
    <n v="48.674340000000001"/>
    <n v="1.0467599999999999"/>
    <n v="5.2338000000000003E-2"/>
    <n v="11.305008000000001"/>
    <n v="0.78507000000000005"/>
    <n v="4.1870399999999997"/>
    <n v="0.47104200000000002"/>
    <n v="45.220032000000003"/>
  </r>
  <r>
    <x v="2"/>
    <x v="1"/>
    <x v="67"/>
    <s v="Doum Palm Fruit"/>
    <n v="119"/>
    <n v="3.3000000000000002E-2"/>
    <n v="3.927"/>
    <n v="15.315300000000001"/>
    <n v="3.9269999999999999E-2"/>
    <n v="3.1416000000000006E-2"/>
    <n v="3.3026070000000001"/>
    <n v="3.9269999999999999E-2"/>
    <n v="0.15708"/>
    <n v="0.28274400000000005"/>
    <n v="13.210428"/>
  </r>
  <r>
    <x v="2"/>
    <x v="1"/>
    <x v="67"/>
    <s v="Spaghetti"/>
    <n v="250"/>
    <n v="0.14299999999999999"/>
    <n v="35.75"/>
    <n v="50.407499999999999"/>
    <n v="1.716"/>
    <n v="0.25024999999999997"/>
    <n v="10.11725"/>
    <n v="0.60775000000000001"/>
    <n v="6.8639999999999999"/>
    <n v="2.2522499999999996"/>
    <n v="40.469000000000001"/>
  </r>
  <r>
    <x v="3"/>
    <x v="1"/>
    <x v="67"/>
    <s v="Githeri"/>
    <n v="134"/>
    <n v="1"/>
    <n v="134"/>
    <n v="218.42"/>
    <n v="8.4420000000000002"/>
    <n v="1.8759999999999999"/>
    <n v="41.674000000000007"/>
    <n v="1.34"/>
    <n v="33.768000000000001"/>
    <n v="16.884"/>
    <n v="166.69600000000003"/>
  </r>
  <r>
    <x v="3"/>
    <x v="1"/>
    <x v="67"/>
    <s v="Ugali"/>
    <n v="114"/>
    <n v="1"/>
    <n v="114"/>
    <n v="142.5"/>
    <n v="2.3940000000000001"/>
    <n v="1.4820000000000002"/>
    <n v="29.867999999999999"/>
    <n v="1.1399999999999999"/>
    <n v="9.5760000000000005"/>
    <n v="13.338000000000001"/>
    <n v="119.47199999999999"/>
  </r>
  <r>
    <x v="3"/>
    <x v="1"/>
    <x v="67"/>
    <s v="Sorghum"/>
    <n v="83"/>
    <n v="6.7000000000000004E-2"/>
    <n v="5.5609999999999999"/>
    <n v="18.462519999999998"/>
    <n v="0.57278300000000004"/>
    <n v="0.16683000000000001"/>
    <n v="4.0984569999999998"/>
    <n v="0.70624699999999985"/>
    <n v="2.2911320000000002"/>
    <n v="1.5014700000000001"/>
    <n v="16.393827999999999"/>
  </r>
  <r>
    <x v="3"/>
    <x v="1"/>
    <x v="67"/>
    <s v="Sweets/Soda"/>
    <n v="340"/>
    <n v="3"/>
    <n v="1020"/>
    <n v="418.2"/>
    <n v="0"/>
    <n v="0"/>
    <n v="106.08"/>
    <n v="0"/>
    <n v="0"/>
    <n v="0"/>
    <n v="424.32"/>
  </r>
  <r>
    <x v="0"/>
    <x v="2"/>
    <x v="68"/>
    <s v="Cattle"/>
    <n v="112"/>
    <n v="0.14299999999999999"/>
    <n v="16.015999999999998"/>
    <n v="43.08303999999999"/>
    <n v="3.9879839999999995"/>
    <n v="2.8828799999999997"/>
    <n v="0"/>
    <n v="0"/>
    <n v="15.951935999999998"/>
    <n v="25.945919999999997"/>
    <n v="0"/>
  </r>
  <r>
    <x v="0"/>
    <x v="2"/>
    <x v="68"/>
    <s v="Goat"/>
    <m/>
    <n v="0"/>
    <n v="0"/>
    <n v="0"/>
    <n v="0"/>
    <n v="0"/>
    <n v="0"/>
    <n v="0"/>
    <n v="0"/>
    <n v="0"/>
    <n v="0"/>
  </r>
  <r>
    <x v="0"/>
    <x v="2"/>
    <x v="68"/>
    <s v="Sheep"/>
    <m/>
    <n v="0"/>
    <n v="0"/>
    <n v="0"/>
    <n v="0"/>
    <n v="0"/>
    <n v="0"/>
    <n v="0"/>
    <n v="0"/>
    <n v="0"/>
    <n v="0"/>
  </r>
  <r>
    <x v="0"/>
    <x v="2"/>
    <x v="68"/>
    <s v="Camel"/>
    <m/>
    <n v="0"/>
    <n v="0"/>
    <n v="0"/>
    <n v="0"/>
    <n v="0"/>
    <n v="0"/>
    <n v="0"/>
    <n v="0"/>
    <n v="0"/>
    <n v="0"/>
  </r>
  <r>
    <x v="0"/>
    <x v="2"/>
    <x v="68"/>
    <s v="Poultry"/>
    <n v="112"/>
    <n v="3.3000000000000002E-2"/>
    <n v="3.6960000000000002"/>
    <n v="10.533600000000002"/>
    <n v="0.994224"/>
    <n v="0.69854399999999994"/>
    <n v="0"/>
    <n v="0"/>
    <n v="3.976896"/>
    <n v="6.2868959999999996"/>
    <n v="0"/>
  </r>
  <r>
    <x v="0"/>
    <x v="2"/>
    <x v="68"/>
    <s v="Other birds"/>
    <m/>
    <n v="0"/>
    <n v="0"/>
    <n v="0"/>
    <n v="0"/>
    <n v="0"/>
    <n v="0"/>
    <n v="0"/>
    <n v="0"/>
    <n v="0"/>
    <n v="0"/>
  </r>
  <r>
    <x v="0"/>
    <x v="2"/>
    <x v="68"/>
    <s v="Eggs"/>
    <n v="64"/>
    <n v="0.14299999999999999"/>
    <n v="9.1519999999999992"/>
    <n v="14.185599999999999"/>
    <n v="1.153152"/>
    <n v="0.97011199999999986"/>
    <n v="0.100672"/>
    <n v="0"/>
    <n v="4.6126079999999998"/>
    <n v="8.7310079999999992"/>
    <n v="0.40268799999999999"/>
  </r>
  <r>
    <x v="0"/>
    <x v="2"/>
    <x v="68"/>
    <s v="Milk"/>
    <n v="184"/>
    <n v="1"/>
    <n v="184"/>
    <n v="126.96"/>
    <n v="6.6239999999999997"/>
    <n v="7.5439999999999996"/>
    <n v="8.2799999999999994"/>
    <n v="0"/>
    <n v="26.495999999999999"/>
    <n v="67.896000000000001"/>
    <n v="33.119999999999997"/>
  </r>
  <r>
    <x v="0"/>
    <x v="2"/>
    <x v="68"/>
    <s v="Cheese"/>
    <m/>
    <n v="0"/>
    <n v="0"/>
    <n v="0"/>
    <n v="0"/>
    <n v="0"/>
    <n v="0"/>
    <n v="0"/>
    <n v="0"/>
    <n v="0"/>
    <n v="0"/>
  </r>
  <r>
    <x v="1"/>
    <x v="2"/>
    <x v="68"/>
    <s v="Fish"/>
    <n v="112"/>
    <n v="3.3000000000000002E-2"/>
    <n v="3.6960000000000002"/>
    <n v="3.8808000000000002"/>
    <n v="0.68376000000000003"/>
    <n v="0.107184"/>
    <n v="0"/>
    <n v="0"/>
    <n v="2.7350400000000001"/>
    <n v="0.96465599999999996"/>
    <n v="0"/>
  </r>
  <r>
    <x v="2"/>
    <x v="2"/>
    <x v="68"/>
    <s v="Rice"/>
    <n v="175"/>
    <n v="0.14299999999999999"/>
    <n v="25.024999999999999"/>
    <n v="32.532499999999999"/>
    <n v="0.60059999999999991"/>
    <n v="5.0049999999999997E-2"/>
    <n v="7.1571500000000006"/>
    <n v="7.5074999999999989E-2"/>
    <n v="2.4023999999999996"/>
    <n v="0.45044999999999996"/>
    <n v="28.628600000000002"/>
  </r>
  <r>
    <x v="2"/>
    <x v="2"/>
    <x v="68"/>
    <s v="Beans"/>
    <n v="185"/>
    <n v="0.14299999999999999"/>
    <n v="26.454999999999998"/>
    <n v="33.597850000000001"/>
    <n v="2.3015849999999998"/>
    <n v="0.132275"/>
    <n v="6.0317400000000001"/>
    <n v="1.6931200000000002"/>
    <n v="9.2063399999999991"/>
    <n v="1.1904749999999999"/>
    <n v="24.12696"/>
  </r>
  <r>
    <x v="2"/>
    <x v="2"/>
    <x v="68"/>
    <s v="Cabbage"/>
    <n v="60"/>
    <n v="0.42899999999999999"/>
    <n v="25.74"/>
    <n v="5.6627999999999998"/>
    <n v="0.25739999999999996"/>
    <n v="0.10296"/>
    <n v="1.1582999999999999"/>
    <n v="0.72071999999999992"/>
    <n v="1.0295999999999998"/>
    <n v="0.92663999999999991"/>
    <n v="4.6331999999999995"/>
  </r>
  <r>
    <x v="2"/>
    <x v="2"/>
    <x v="68"/>
    <s v="Fruit"/>
    <n v="119"/>
    <n v="0.14299999999999999"/>
    <n v="17.016999999999999"/>
    <n v="15.655639999999998"/>
    <n v="0.17016999999999999"/>
    <n v="8.5084999999999994E-2"/>
    <n v="3.9819779999999998"/>
    <n v="0.40840799999999994"/>
    <n v="0.68067999999999995"/>
    <n v="0.76576499999999992"/>
    <n v="15.927911999999999"/>
  </r>
  <r>
    <x v="2"/>
    <x v="2"/>
    <x v="68"/>
    <s v="USO's"/>
    <n v="122"/>
    <n v="3.3000000000000002E-2"/>
    <n v="4.0259999999999998"/>
    <n v="3.7441800000000001"/>
    <n v="8.0519999999999994E-2"/>
    <n v="4.0260000000000001E-3"/>
    <n v="0.86961600000000006"/>
    <n v="6.0389999999999999E-2"/>
    <n v="0.32207999999999998"/>
    <n v="3.6234000000000002E-2"/>
    <n v="3.4784640000000002"/>
  </r>
  <r>
    <x v="3"/>
    <x v="2"/>
    <x v="68"/>
    <s v="Githeri"/>
    <n v="134"/>
    <n v="0.28599999999999998"/>
    <n v="38.323999999999998"/>
    <n v="62.468119999999999"/>
    <n v="2.414412"/>
    <n v="0.53653600000000001"/>
    <n v="11.918764000000001"/>
    <n v="0.38323999999999997"/>
    <n v="9.657648"/>
    <n v="4.828824"/>
    <n v="47.675056000000005"/>
  </r>
  <r>
    <x v="3"/>
    <x v="2"/>
    <x v="68"/>
    <s v="Ugali"/>
    <n v="114"/>
    <n v="1"/>
    <n v="114"/>
    <n v="142.5"/>
    <n v="2.3940000000000001"/>
    <n v="1.4820000000000002"/>
    <n v="29.867999999999999"/>
    <n v="1.1399999999999999"/>
    <n v="9.5760000000000005"/>
    <n v="13.338000000000001"/>
    <n v="119.47199999999999"/>
  </r>
  <r>
    <x v="3"/>
    <x v="2"/>
    <x v="68"/>
    <s v="Sorghum"/>
    <m/>
    <n v="0"/>
    <n v="0"/>
    <n v="0"/>
    <n v="0"/>
    <n v="0"/>
    <n v="0"/>
    <n v="0"/>
    <n v="0"/>
    <n v="0"/>
    <n v="0"/>
  </r>
  <r>
    <x v="3"/>
    <x v="2"/>
    <x v="68"/>
    <s v="Sweets/Soda"/>
    <n v="340"/>
    <n v="0.28599999999999998"/>
    <n v="97.24"/>
    <n v="39.868399999999994"/>
    <n v="0"/>
    <n v="0"/>
    <n v="10.112959999999999"/>
    <n v="0"/>
    <n v="0"/>
    <n v="0"/>
    <n v="40.451839999999997"/>
  </r>
  <r>
    <x v="0"/>
    <x v="2"/>
    <x v="69"/>
    <s v="Cattle"/>
    <n v="112"/>
    <n v="6.7000000000000004E-2"/>
    <n v="7.5040000000000004"/>
    <n v="20.185760000000002"/>
    <n v="1.8684960000000002"/>
    <n v="1.3507199999999999"/>
    <n v="0"/>
    <n v="0"/>
    <n v="7.4739840000000006"/>
    <n v="12.156479999999998"/>
    <n v="0"/>
  </r>
  <r>
    <x v="0"/>
    <x v="2"/>
    <x v="69"/>
    <s v="Goat"/>
    <m/>
    <n v="0"/>
    <n v="0"/>
    <n v="0"/>
    <n v="0"/>
    <n v="0"/>
    <n v="0"/>
    <n v="0"/>
    <n v="0"/>
    <n v="0"/>
    <n v="0"/>
  </r>
  <r>
    <x v="0"/>
    <x v="2"/>
    <x v="69"/>
    <s v="Sheep"/>
    <m/>
    <n v="0"/>
    <n v="0"/>
    <n v="0"/>
    <n v="0"/>
    <n v="0"/>
    <n v="0"/>
    <n v="0"/>
    <n v="0"/>
    <n v="0"/>
    <n v="0"/>
  </r>
  <r>
    <x v="0"/>
    <x v="2"/>
    <x v="69"/>
    <s v="Camel"/>
    <m/>
    <n v="0"/>
    <n v="0"/>
    <n v="0"/>
    <n v="0"/>
    <n v="0"/>
    <n v="0"/>
    <n v="0"/>
    <n v="0"/>
    <n v="0"/>
    <n v="0"/>
  </r>
  <r>
    <x v="0"/>
    <x v="2"/>
    <x v="69"/>
    <s v="Poultry"/>
    <n v="112"/>
    <n v="3.3000000000000002E-2"/>
    <n v="3.6960000000000002"/>
    <n v="10.533600000000002"/>
    <n v="0.994224"/>
    <n v="0.69854399999999994"/>
    <n v="0"/>
    <n v="0"/>
    <n v="3.976896"/>
    <n v="6.2868959999999996"/>
    <n v="0"/>
  </r>
  <r>
    <x v="0"/>
    <x v="2"/>
    <x v="69"/>
    <s v="Other birds"/>
    <m/>
    <n v="0"/>
    <n v="0"/>
    <n v="0"/>
    <n v="0"/>
    <n v="0"/>
    <n v="0"/>
    <n v="0"/>
    <n v="0"/>
    <n v="0"/>
    <n v="0"/>
  </r>
  <r>
    <x v="0"/>
    <x v="2"/>
    <x v="69"/>
    <s v="Eggs"/>
    <n v="64"/>
    <n v="6.7000000000000004E-2"/>
    <n v="4.2880000000000003"/>
    <n v="6.6463999999999999"/>
    <n v="0.54028799999999999"/>
    <n v="0.45452800000000004"/>
    <n v="4.7168000000000009E-2"/>
    <n v="0"/>
    <n v="2.161152"/>
    <n v="4.0907520000000002"/>
    <n v="0.18867200000000003"/>
  </r>
  <r>
    <x v="0"/>
    <x v="2"/>
    <x v="69"/>
    <s v="Milk"/>
    <n v="184"/>
    <n v="0.35699999999999998"/>
    <n v="65.688000000000002"/>
    <n v="45.324719999999999"/>
    <n v="2.3647680000000002"/>
    <n v="2.6932079999999998"/>
    <n v="2.9559600000000001"/>
    <n v="0"/>
    <n v="9.4590720000000008"/>
    <n v="24.238871999999997"/>
    <n v="11.823840000000001"/>
  </r>
  <r>
    <x v="0"/>
    <x v="2"/>
    <x v="69"/>
    <s v="Cheese"/>
    <m/>
    <n v="0"/>
    <n v="0"/>
    <n v="0"/>
    <n v="0"/>
    <n v="0"/>
    <n v="0"/>
    <n v="0"/>
    <n v="0"/>
    <n v="0"/>
    <n v="0"/>
  </r>
  <r>
    <x v="0"/>
    <x v="2"/>
    <x v="69"/>
    <s v="Butter"/>
    <n v="7"/>
    <n v="0.28599999999999998"/>
    <n v="2.0019999999999998"/>
    <n v="2.0019999999999996E-2"/>
    <n v="2.0019999999999996E-2"/>
    <n v="2.0019999999999996E-2"/>
    <n v="2.0019999999999996E-2"/>
    <n v="2.0019999999999996E-2"/>
    <n v="8.0079999999999985E-2"/>
    <n v="0.18017999999999995"/>
    <n v="8.0079999999999985E-2"/>
  </r>
  <r>
    <x v="1"/>
    <x v="2"/>
    <x v="69"/>
    <s v="Fish"/>
    <n v="112"/>
    <n v="0.28599999999999998"/>
    <n v="32.031999999999996"/>
    <n v="33.633599999999994"/>
    <n v="5.9259199999999996"/>
    <n v="0.92892799999999998"/>
    <n v="0"/>
    <n v="0"/>
    <n v="23.703679999999999"/>
    <n v="8.3603519999999989"/>
    <n v="0"/>
  </r>
  <r>
    <x v="2"/>
    <x v="2"/>
    <x v="69"/>
    <s v="Rice"/>
    <n v="175"/>
    <n v="0.28599999999999998"/>
    <n v="50.05"/>
    <n v="65.064999999999998"/>
    <n v="1.2011999999999998"/>
    <n v="0.10009999999999999"/>
    <n v="14.314300000000001"/>
    <n v="0.15014999999999998"/>
    <n v="4.8047999999999993"/>
    <n v="0.90089999999999992"/>
    <n v="57.257200000000005"/>
  </r>
  <r>
    <x v="2"/>
    <x v="2"/>
    <x v="69"/>
    <s v="Beans"/>
    <n v="185"/>
    <n v="0.28599999999999998"/>
    <n v="52.91"/>
    <n v="67.195700000000002"/>
    <n v="4.6031699999999995"/>
    <n v="0.26455000000000001"/>
    <n v="12.06348"/>
    <n v="3.3862400000000004"/>
    <n v="18.412679999999998"/>
    <n v="2.3809499999999999"/>
    <n v="48.253920000000001"/>
  </r>
  <r>
    <x v="2"/>
    <x v="2"/>
    <x v="69"/>
    <s v="Cabbage"/>
    <n v="60"/>
    <n v="0.64300000000000002"/>
    <n v="38.58"/>
    <n v="8.4876000000000005"/>
    <n v="0.38579999999999998"/>
    <n v="0.15432000000000001"/>
    <n v="1.7360999999999998"/>
    <n v="1.0802399999999999"/>
    <n v="1.5431999999999999"/>
    <n v="1.3888800000000001"/>
    <n v="6.944399999999999"/>
  </r>
  <r>
    <x v="2"/>
    <x v="2"/>
    <x v="69"/>
    <s v="Fruit"/>
    <n v="119"/>
    <n v="1"/>
    <n v="119"/>
    <n v="109.48"/>
    <n v="1.19"/>
    <n v="0.59499999999999997"/>
    <n v="27.846"/>
    <n v="2.8559999999999999"/>
    <n v="4.76"/>
    <n v="5.3549999999999995"/>
    <n v="111.384"/>
  </r>
  <r>
    <x v="2"/>
    <x v="2"/>
    <x v="69"/>
    <s v="USO's"/>
    <n v="122"/>
    <n v="0.14299999999999999"/>
    <n v="17.445999999999998"/>
    <n v="16.224779999999999"/>
    <n v="0.34891999999999995"/>
    <n v="1.7446E-2"/>
    <n v="3.7683359999999997"/>
    <n v="0.26168999999999998"/>
    <n v="1.3956799999999998"/>
    <n v="0.15701399999999999"/>
    <n v="15.073343999999999"/>
  </r>
  <r>
    <x v="2"/>
    <x v="2"/>
    <x v="69"/>
    <s v="Cowpeas"/>
    <n v="171"/>
    <n v="6.7000000000000004E-2"/>
    <n v="11.457000000000001"/>
    <n v="13.290120000000002"/>
    <n v="0.882189"/>
    <n v="5.7285000000000003E-2"/>
    <n v="2.3830560000000003"/>
    <n v="0.74470500000000006"/>
    <n v="3.528756"/>
    <n v="0.51556500000000005"/>
    <n v="9.5322240000000011"/>
  </r>
  <r>
    <x v="2"/>
    <x v="2"/>
    <x v="69"/>
    <s v="Pumpkin"/>
    <n v="94"/>
    <n v="3.3000000000000002E-2"/>
    <n v="3.1020000000000003"/>
    <n v="0.96162000000000003"/>
    <n v="3.4122000000000006E-2"/>
    <n v="3.1020000000000002E-3"/>
    <n v="0.189222"/>
    <n v="2.4816000000000001E-2"/>
    <n v="0.13648800000000003"/>
    <n v="2.7918000000000002E-2"/>
    <n v="0.75688800000000001"/>
  </r>
  <r>
    <x v="3"/>
    <x v="2"/>
    <x v="69"/>
    <s v="Githeri"/>
    <n v="134"/>
    <n v="0.71399999999999997"/>
    <n v="95.676000000000002"/>
    <n v="155.95187999999999"/>
    <n v="6.0275879999999997"/>
    <n v="1.3394639999999998"/>
    <n v="29.755236"/>
    <n v="0.95676000000000005"/>
    <n v="24.110351999999999"/>
    <n v="12.055175999999998"/>
    <n v="119.020944"/>
  </r>
  <r>
    <x v="3"/>
    <x v="2"/>
    <x v="69"/>
    <s v="Ugali"/>
    <n v="114"/>
    <n v="1"/>
    <n v="114"/>
    <n v="142.5"/>
    <n v="2.3940000000000001"/>
    <n v="1.4820000000000002"/>
    <n v="29.867999999999999"/>
    <n v="1.1399999999999999"/>
    <n v="9.5760000000000005"/>
    <n v="13.338000000000001"/>
    <n v="119.47199999999999"/>
  </r>
  <r>
    <x v="3"/>
    <x v="2"/>
    <x v="69"/>
    <s v="Sorghum"/>
    <n v="83"/>
    <n v="3.3000000000000002E-2"/>
    <n v="2.7390000000000003"/>
    <n v="9.0934800000000013"/>
    <n v="0.28211700000000006"/>
    <n v="8.2170000000000007E-2"/>
    <n v="2.0186430000000004"/>
    <n v="0.34785299999999997"/>
    <n v="1.1284680000000002"/>
    <n v="0.73953000000000002"/>
    <n v="8.0745720000000016"/>
  </r>
  <r>
    <x v="3"/>
    <x v="2"/>
    <x v="69"/>
    <s v="Sweets/Soda"/>
    <n v="340"/>
    <n v="0.14299999999999999"/>
    <n v="48.62"/>
    <n v="19.934199999999997"/>
    <n v="0"/>
    <n v="0"/>
    <n v="5.0564799999999996"/>
    <n v="0"/>
    <n v="0"/>
    <n v="0"/>
    <n v="20.225919999999999"/>
  </r>
  <r>
    <x v="0"/>
    <x v="2"/>
    <x v="70"/>
    <s v="Cattle"/>
    <n v="112"/>
    <n v="0.28599999999999998"/>
    <n v="32.031999999999996"/>
    <n v="86.16607999999998"/>
    <n v="7.9759679999999991"/>
    <n v="5.7657599999999993"/>
    <n v="0"/>
    <n v="0"/>
    <n v="31.903871999999996"/>
    <n v="51.891839999999995"/>
    <n v="0"/>
  </r>
  <r>
    <x v="0"/>
    <x v="2"/>
    <x v="70"/>
    <s v="Goat"/>
    <m/>
    <n v="0"/>
    <n v="0"/>
    <n v="0"/>
    <n v="0"/>
    <n v="0"/>
    <n v="0"/>
    <n v="0"/>
    <n v="0"/>
    <n v="0"/>
    <n v="0"/>
  </r>
  <r>
    <x v="0"/>
    <x v="2"/>
    <x v="70"/>
    <s v="Sheep"/>
    <m/>
    <n v="0"/>
    <n v="0"/>
    <n v="0"/>
    <n v="0"/>
    <n v="0"/>
    <n v="0"/>
    <n v="0"/>
    <n v="0"/>
    <n v="0"/>
    <n v="0"/>
  </r>
  <r>
    <x v="0"/>
    <x v="2"/>
    <x v="70"/>
    <s v="Camel"/>
    <m/>
    <n v="0"/>
    <n v="0"/>
    <n v="0"/>
    <n v="0"/>
    <n v="0"/>
    <n v="0"/>
    <n v="0"/>
    <n v="0"/>
    <n v="0"/>
    <n v="0"/>
  </r>
  <r>
    <x v="0"/>
    <x v="2"/>
    <x v="70"/>
    <s v="Poultry"/>
    <n v="112"/>
    <n v="0.28599999999999998"/>
    <n v="32.031999999999996"/>
    <n v="91.291199999999989"/>
    <n v="8.6166079999999994"/>
    <n v="6.054047999999999"/>
    <n v="0"/>
    <n v="0"/>
    <n v="34.466431999999998"/>
    <n v="54.486431999999994"/>
    <n v="0"/>
  </r>
  <r>
    <x v="0"/>
    <x v="2"/>
    <x v="70"/>
    <s v="Other birds"/>
    <m/>
    <n v="0"/>
    <n v="0"/>
    <n v="0"/>
    <n v="0"/>
    <n v="0"/>
    <n v="0"/>
    <n v="0"/>
    <n v="0"/>
    <n v="0"/>
    <n v="0"/>
  </r>
  <r>
    <x v="0"/>
    <x v="2"/>
    <x v="70"/>
    <s v="Eggs"/>
    <n v="64"/>
    <n v="0.28599999999999998"/>
    <n v="18.303999999999998"/>
    <n v="28.371199999999998"/>
    <n v="2.3063039999999999"/>
    <n v="1.9402239999999997"/>
    <n v="0.201344"/>
    <n v="0"/>
    <n v="9.2252159999999996"/>
    <n v="17.462015999999998"/>
    <n v="0.80537599999999998"/>
  </r>
  <r>
    <x v="0"/>
    <x v="2"/>
    <x v="70"/>
    <s v="Milk"/>
    <n v="184"/>
    <n v="1"/>
    <n v="184"/>
    <n v="126.96"/>
    <n v="6.6239999999999997"/>
    <n v="7.5439999999999996"/>
    <n v="8.2799999999999994"/>
    <n v="0"/>
    <n v="26.495999999999999"/>
    <n v="67.896000000000001"/>
    <n v="33.119999999999997"/>
  </r>
  <r>
    <x v="0"/>
    <x v="2"/>
    <x v="70"/>
    <s v="Cheese"/>
    <m/>
    <n v="0"/>
    <n v="0"/>
    <n v="0"/>
    <n v="0"/>
    <n v="0"/>
    <n v="0"/>
    <n v="0"/>
    <n v="0"/>
    <n v="0"/>
    <n v="0"/>
  </r>
  <r>
    <x v="1"/>
    <x v="2"/>
    <x v="70"/>
    <s v="Fish"/>
    <n v="112"/>
    <n v="0.28599999999999998"/>
    <n v="32.031999999999996"/>
    <n v="33.633599999999994"/>
    <n v="5.9259199999999996"/>
    <n v="0.92892799999999998"/>
    <n v="0"/>
    <n v="0"/>
    <n v="23.703679999999999"/>
    <n v="8.3603519999999989"/>
    <n v="0"/>
  </r>
  <r>
    <x v="2"/>
    <x v="2"/>
    <x v="70"/>
    <s v="Rice"/>
    <n v="175"/>
    <n v="0.28599999999999998"/>
    <n v="50.05"/>
    <n v="65.064999999999998"/>
    <n v="1.2011999999999998"/>
    <n v="0.10009999999999999"/>
    <n v="14.314300000000001"/>
    <n v="0.15014999999999998"/>
    <n v="4.8047999999999993"/>
    <n v="0.90089999999999992"/>
    <n v="57.257200000000005"/>
  </r>
  <r>
    <x v="2"/>
    <x v="2"/>
    <x v="70"/>
    <s v="Beans"/>
    <n v="185"/>
    <n v="1"/>
    <n v="185"/>
    <n v="234.95"/>
    <n v="16.094999999999999"/>
    <n v="0.92500000000000004"/>
    <n v="42.18"/>
    <n v="11.84"/>
    <n v="64.38"/>
    <n v="8.3250000000000011"/>
    <n v="168.72"/>
  </r>
  <r>
    <x v="2"/>
    <x v="2"/>
    <x v="70"/>
    <s v="Cabbage"/>
    <n v="60"/>
    <n v="0.14299999999999999"/>
    <n v="8.58"/>
    <n v="1.8875999999999999"/>
    <n v="8.5800000000000001E-2"/>
    <n v="3.4320000000000003E-2"/>
    <n v="0.3861"/>
    <n v="0.24023999999999998"/>
    <n v="0.34320000000000001"/>
    <n v="0.30888000000000004"/>
    <n v="1.5444"/>
  </r>
  <r>
    <x v="2"/>
    <x v="2"/>
    <x v="70"/>
    <s v="Fruit"/>
    <n v="119"/>
    <n v="0.42899999999999999"/>
    <n v="51.051000000000002"/>
    <n v="46.966920000000002"/>
    <n v="0.51051000000000002"/>
    <n v="0.25525500000000001"/>
    <n v="11.945933999999999"/>
    <n v="1.2252240000000001"/>
    <n v="2.0420400000000001"/>
    <n v="2.2972950000000001"/>
    <n v="47.783735999999998"/>
  </r>
  <r>
    <x v="2"/>
    <x v="2"/>
    <x v="70"/>
    <s v="USO's"/>
    <m/>
    <n v="0"/>
    <n v="0"/>
    <n v="0"/>
    <n v="0"/>
    <n v="0"/>
    <n v="0"/>
    <n v="0"/>
    <n v="0"/>
    <n v="0"/>
    <n v="0"/>
  </r>
  <r>
    <x v="2"/>
    <x v="2"/>
    <x v="70"/>
    <s v="Cowpeas"/>
    <n v="171"/>
    <n v="1"/>
    <n v="171"/>
    <n v="198.36"/>
    <n v="13.167"/>
    <n v="0.85499999999999998"/>
    <n v="35.568000000000005"/>
    <n v="11.115"/>
    <n v="52.667999999999999"/>
    <n v="7.6950000000000003"/>
    <n v="142.27200000000002"/>
  </r>
  <r>
    <x v="2"/>
    <x v="2"/>
    <x v="70"/>
    <s v="Pumpkin"/>
    <n v="94"/>
    <n v="3.3000000000000002E-2"/>
    <n v="3.1020000000000003"/>
    <n v="0.96162000000000003"/>
    <n v="3.4122000000000006E-2"/>
    <n v="3.1020000000000002E-3"/>
    <n v="0.189222"/>
    <n v="2.4816000000000001E-2"/>
    <n v="0.13648800000000003"/>
    <n v="2.7918000000000002E-2"/>
    <n v="0.75688800000000001"/>
  </r>
  <r>
    <x v="3"/>
    <x v="2"/>
    <x v="70"/>
    <s v="Githeri"/>
    <n v="134"/>
    <n v="1"/>
    <n v="134"/>
    <n v="218.42"/>
    <n v="8.4420000000000002"/>
    <n v="1.8759999999999999"/>
    <n v="41.674000000000007"/>
    <n v="1.34"/>
    <n v="33.768000000000001"/>
    <n v="16.884"/>
    <n v="166.69600000000003"/>
  </r>
  <r>
    <x v="3"/>
    <x v="2"/>
    <x v="70"/>
    <s v="Ugali"/>
    <n v="114"/>
    <n v="1"/>
    <n v="114"/>
    <n v="142.5"/>
    <n v="2.3940000000000001"/>
    <n v="1.4820000000000002"/>
    <n v="29.867999999999999"/>
    <n v="1.1399999999999999"/>
    <n v="9.5760000000000005"/>
    <n v="13.338000000000001"/>
    <n v="119.47199999999999"/>
  </r>
  <r>
    <x v="3"/>
    <x v="2"/>
    <x v="70"/>
    <s v="Sorghum"/>
    <m/>
    <n v="0"/>
    <n v="0"/>
    <n v="0"/>
    <n v="0"/>
    <n v="0"/>
    <n v="0"/>
    <n v="0"/>
    <n v="0"/>
    <n v="0"/>
    <n v="0"/>
  </r>
  <r>
    <x v="4"/>
    <x v="2"/>
    <x v="70"/>
    <s v="Honey"/>
    <n v="20"/>
    <n v="3.3000000000000002E-2"/>
    <n v="0.66"/>
    <n v="2.0064000000000002"/>
    <n v="1.98E-3"/>
    <n v="0"/>
    <n v="0.5438400000000001"/>
    <n v="0"/>
    <n v="7.92E-3"/>
    <n v="0"/>
    <n v="2.1753600000000004"/>
  </r>
  <r>
    <x v="4"/>
    <x v="2"/>
    <x v="70"/>
    <s v="Biscuits"/>
    <n v="15"/>
    <n v="3.3000000000000002E-2"/>
    <n v="0.495"/>
    <n v="2.3660999999999999"/>
    <n v="2.5244999999999997E-2"/>
    <n v="0.10444500000000001"/>
    <n v="0.33610500000000004"/>
    <n v="2.4749999999999998E-3"/>
    <n v="0.10097999999999999"/>
    <n v="0.94000500000000009"/>
    <n v="1.3444200000000002"/>
  </r>
  <r>
    <x v="0"/>
    <x v="2"/>
    <x v="71"/>
    <s v="Cattle"/>
    <n v="112"/>
    <n v="3.3000000000000002E-2"/>
    <n v="3.6960000000000002"/>
    <n v="9.94224"/>
    <n v="0.92030400000000001"/>
    <n v="0.66528000000000009"/>
    <n v="0"/>
    <n v="0"/>
    <n v="3.681216"/>
    <n v="5.9875200000000008"/>
    <n v="0"/>
  </r>
  <r>
    <x v="0"/>
    <x v="2"/>
    <x v="71"/>
    <s v="Goat"/>
    <n v="85"/>
    <n v="3.0000000000000001E-3"/>
    <n v="0.255"/>
    <n v="0.61454999999999993"/>
    <n v="8.3894999999999997E-2"/>
    <n v="2.7795E-2"/>
    <n v="1.2750000000000001E-3"/>
    <n v="0"/>
    <n v="0.33557999999999999"/>
    <n v="0.25015500000000002"/>
    <n v="5.1000000000000004E-3"/>
  </r>
  <r>
    <x v="0"/>
    <x v="2"/>
    <x v="71"/>
    <s v="Sheep"/>
    <n v="85"/>
    <n v="3.0000000000000001E-3"/>
    <n v="0.255"/>
    <n v="0.67575000000000007"/>
    <n v="4.3095000000000001E-2"/>
    <n v="5.457E-2"/>
    <n v="0"/>
    <n v="0"/>
    <n v="0.17238000000000001"/>
    <n v="0.49113000000000001"/>
    <n v="0"/>
  </r>
  <r>
    <x v="0"/>
    <x v="2"/>
    <x v="71"/>
    <s v="Camel"/>
    <m/>
    <n v="0"/>
    <n v="0"/>
    <n v="0"/>
    <n v="0"/>
    <n v="0"/>
    <n v="0"/>
    <n v="0"/>
    <n v="0"/>
    <n v="0"/>
    <n v="0"/>
  </r>
  <r>
    <x v="0"/>
    <x v="2"/>
    <x v="71"/>
    <s v="Poultry"/>
    <n v="112"/>
    <n v="3.3000000000000002E-2"/>
    <n v="3.6960000000000002"/>
    <n v="10.533600000000002"/>
    <n v="0.994224"/>
    <n v="0.69854399999999994"/>
    <n v="0"/>
    <n v="0"/>
    <n v="3.976896"/>
    <n v="6.2868959999999996"/>
    <n v="0"/>
  </r>
  <r>
    <x v="0"/>
    <x v="2"/>
    <x v="71"/>
    <s v="Other birds"/>
    <m/>
    <n v="0"/>
    <n v="0"/>
    <n v="0"/>
    <n v="0"/>
    <n v="0"/>
    <n v="0"/>
    <n v="0"/>
    <n v="0"/>
    <n v="0"/>
    <n v="0"/>
  </r>
  <r>
    <x v="0"/>
    <x v="2"/>
    <x v="71"/>
    <s v="Eggs"/>
    <n v="64"/>
    <n v="3.3000000000000002E-2"/>
    <n v="2.1120000000000001"/>
    <n v="3.2736000000000001"/>
    <n v="0.26611200000000002"/>
    <n v="0.22387199999999999"/>
    <n v="2.3232000000000003E-2"/>
    <n v="0"/>
    <n v="1.0644480000000001"/>
    <n v="2.0148479999999998"/>
    <n v="9.2928000000000011E-2"/>
  </r>
  <r>
    <x v="0"/>
    <x v="2"/>
    <x v="71"/>
    <s v="Milk"/>
    <n v="184"/>
    <n v="0.14299999999999999"/>
    <n v="26.311999999999998"/>
    <n v="18.155279999999998"/>
    <n v="0.94723199999999996"/>
    <n v="1.0787919999999998"/>
    <n v="1.18404"/>
    <n v="0"/>
    <n v="3.7889279999999999"/>
    <n v="9.709127999999998"/>
    <n v="4.7361599999999999"/>
  </r>
  <r>
    <x v="0"/>
    <x v="2"/>
    <x v="71"/>
    <s v="Cheese"/>
    <m/>
    <n v="0"/>
    <n v="0"/>
    <n v="0"/>
    <n v="0"/>
    <n v="0"/>
    <n v="0"/>
    <n v="0"/>
    <n v="0"/>
    <n v="0"/>
    <n v="0"/>
  </r>
  <r>
    <x v="1"/>
    <x v="2"/>
    <x v="71"/>
    <s v="Fish"/>
    <n v="112"/>
    <n v="3.3000000000000002E-2"/>
    <n v="3.6960000000000002"/>
    <n v="3.8808000000000002"/>
    <n v="0.68376000000000003"/>
    <n v="0.107184"/>
    <n v="0"/>
    <n v="0"/>
    <n v="2.7350400000000001"/>
    <n v="0.96465599999999996"/>
    <n v="0"/>
  </r>
  <r>
    <x v="2"/>
    <x v="2"/>
    <x v="71"/>
    <s v="Rice"/>
    <n v="175"/>
    <n v="0.14299999999999999"/>
    <n v="25.024999999999999"/>
    <n v="32.532499999999999"/>
    <n v="0.60059999999999991"/>
    <n v="5.0049999999999997E-2"/>
    <n v="7.1571500000000006"/>
    <n v="7.5074999999999989E-2"/>
    <n v="2.4023999999999996"/>
    <n v="0.45044999999999996"/>
    <n v="28.628600000000002"/>
  </r>
  <r>
    <x v="2"/>
    <x v="2"/>
    <x v="71"/>
    <s v="Beans"/>
    <n v="185"/>
    <n v="0.35699999999999998"/>
    <n v="66.045000000000002"/>
    <n v="83.87715"/>
    <n v="5.7459150000000001"/>
    <n v="0.33022499999999999"/>
    <n v="15.058260000000001"/>
    <n v="4.2268800000000004"/>
    <n v="22.98366"/>
    <n v="2.9720249999999999"/>
    <n v="60.233040000000003"/>
  </r>
  <r>
    <x v="2"/>
    <x v="2"/>
    <x v="71"/>
    <s v="Cabbage"/>
    <n v="60"/>
    <n v="0.35699999999999998"/>
    <n v="21.419999999999998"/>
    <n v="4.7123999999999997"/>
    <n v="0.21419999999999997"/>
    <n v="8.5679999999999992E-2"/>
    <n v="0.96389999999999987"/>
    <n v="0.59975999999999996"/>
    <n v="0.8567999999999999"/>
    <n v="0.77111999999999992"/>
    <n v="3.8555999999999995"/>
  </r>
  <r>
    <x v="2"/>
    <x v="2"/>
    <x v="71"/>
    <s v="Fruit"/>
    <n v="119"/>
    <n v="1"/>
    <n v="119"/>
    <n v="109.48"/>
    <n v="1.19"/>
    <n v="0.59499999999999997"/>
    <n v="27.846"/>
    <n v="2.8559999999999999"/>
    <n v="4.76"/>
    <n v="5.3549999999999995"/>
    <n v="111.384"/>
  </r>
  <r>
    <x v="2"/>
    <x v="2"/>
    <x v="71"/>
    <s v="USO's"/>
    <n v="122"/>
    <n v="0.35699999999999998"/>
    <n v="43.553999999999995"/>
    <n v="40.505219999999994"/>
    <n v="0.87107999999999985"/>
    <n v="4.3553999999999995E-2"/>
    <n v="9.4076640000000005"/>
    <n v="0.65330999999999984"/>
    <n v="3.4843199999999994"/>
    <n v="0.39198599999999995"/>
    <n v="37.630656000000002"/>
  </r>
  <r>
    <x v="2"/>
    <x v="2"/>
    <x v="71"/>
    <s v="Cowpeas"/>
    <n v="171"/>
    <n v="0.42899999999999999"/>
    <n v="73.358999999999995"/>
    <n v="85.096440000000001"/>
    <n v="5.6486429999999999"/>
    <n v="0.36679499999999998"/>
    <n v="15.258671999999999"/>
    <n v="4.7683349999999995"/>
    <n v="22.594571999999999"/>
    <n v="3.3011549999999996"/>
    <n v="61.034687999999996"/>
  </r>
  <r>
    <x v="3"/>
    <x v="2"/>
    <x v="71"/>
    <s v="Githeri"/>
    <n v="134"/>
    <n v="0.14299999999999999"/>
    <n v="19.161999999999999"/>
    <n v="31.234059999999999"/>
    <n v="1.207206"/>
    <n v="0.26826800000000001"/>
    <n v="5.9593820000000006"/>
    <n v="0.19161999999999998"/>
    <n v="4.828824"/>
    <n v="2.414412"/>
    <n v="23.837528000000002"/>
  </r>
  <r>
    <x v="3"/>
    <x v="2"/>
    <x v="71"/>
    <s v="Ugali"/>
    <n v="114"/>
    <n v="1"/>
    <n v="114"/>
    <n v="142.5"/>
    <n v="2.3940000000000001"/>
    <n v="1.4820000000000002"/>
    <n v="29.867999999999999"/>
    <n v="1.1399999999999999"/>
    <n v="9.5760000000000005"/>
    <n v="13.338000000000001"/>
    <n v="119.47199999999999"/>
  </r>
  <r>
    <x v="3"/>
    <x v="2"/>
    <x v="71"/>
    <s v="Sorghum"/>
    <n v="83"/>
    <n v="3.3000000000000002E-2"/>
    <n v="2.7390000000000003"/>
    <n v="9.0934800000000013"/>
    <n v="0.28211700000000006"/>
    <n v="8.2170000000000007E-2"/>
    <n v="2.0186430000000004"/>
    <n v="0.34785299999999997"/>
    <n v="1.1284680000000002"/>
    <n v="0.73953000000000002"/>
    <n v="8.0745720000000016"/>
  </r>
  <r>
    <x v="3"/>
    <x v="2"/>
    <x v="71"/>
    <s v="Sweets/Soda"/>
    <n v="340"/>
    <n v="0.14299999999999999"/>
    <n v="48.62"/>
    <n v="19.934199999999997"/>
    <n v="0"/>
    <n v="0"/>
    <n v="5.0564799999999996"/>
    <n v="0"/>
    <n v="0"/>
    <n v="0"/>
    <n v="20.225919999999999"/>
  </r>
  <r>
    <x v="3"/>
    <x v="2"/>
    <x v="71"/>
    <s v="Sugar Cane"/>
    <n v="3"/>
    <n v="0.14299999999999999"/>
    <n v="0.42899999999999994"/>
    <n v="1.6130399999999998"/>
    <n v="0"/>
    <n v="0"/>
    <n v="0.41741699999999993"/>
    <n v="0"/>
    <n v="0"/>
    <n v="0"/>
    <n v="1.6696679999999997"/>
  </r>
  <r>
    <x v="0"/>
    <x v="2"/>
    <x v="72"/>
    <s v="Cattle"/>
    <n v="112"/>
    <n v="3.3000000000000002E-2"/>
    <n v="3.6960000000000002"/>
    <n v="9.94224"/>
    <n v="0.92030400000000001"/>
    <n v="0.66528000000000009"/>
    <n v="0"/>
    <n v="0"/>
    <n v="3.681216"/>
    <n v="5.9875200000000008"/>
    <n v="0"/>
  </r>
  <r>
    <x v="0"/>
    <x v="2"/>
    <x v="72"/>
    <s v="Goat"/>
    <n v="85"/>
    <n v="3.3000000000000002E-2"/>
    <n v="2.8050000000000002"/>
    <n v="6.7600499999999997"/>
    <n v="0.92284499999999992"/>
    <n v="0.30574500000000004"/>
    <n v="1.4025000000000001E-2"/>
    <n v="0"/>
    <n v="3.6913799999999997"/>
    <n v="2.7517050000000003"/>
    <n v="5.6100000000000004E-2"/>
  </r>
  <r>
    <x v="0"/>
    <x v="2"/>
    <x v="72"/>
    <s v="Sheep"/>
    <m/>
    <n v="0"/>
    <n v="0"/>
    <n v="0"/>
    <n v="0"/>
    <n v="0"/>
    <n v="0"/>
    <n v="0"/>
    <n v="0"/>
    <n v="0"/>
    <n v="0"/>
  </r>
  <r>
    <x v="0"/>
    <x v="2"/>
    <x v="72"/>
    <s v="Camel"/>
    <m/>
    <n v="0"/>
    <n v="0"/>
    <n v="0"/>
    <n v="0"/>
    <n v="0"/>
    <n v="0"/>
    <n v="0"/>
    <n v="0"/>
    <n v="0"/>
    <n v="0"/>
  </r>
  <r>
    <x v="0"/>
    <x v="2"/>
    <x v="72"/>
    <s v="Poultry"/>
    <n v="112"/>
    <n v="3.3000000000000002E-2"/>
    <n v="3.6960000000000002"/>
    <n v="10.533600000000002"/>
    <n v="0.994224"/>
    <n v="0.69854399999999994"/>
    <n v="0"/>
    <n v="0"/>
    <n v="3.976896"/>
    <n v="6.2868959999999996"/>
    <n v="0"/>
  </r>
  <r>
    <x v="0"/>
    <x v="2"/>
    <x v="72"/>
    <s v="Other birds"/>
    <m/>
    <n v="0"/>
    <n v="0"/>
    <n v="0"/>
    <n v="0"/>
    <n v="0"/>
    <n v="0"/>
    <n v="0"/>
    <n v="0"/>
    <n v="0"/>
    <n v="0"/>
  </r>
  <r>
    <x v="0"/>
    <x v="2"/>
    <x v="72"/>
    <s v="Eggs"/>
    <n v="64"/>
    <n v="0.14299999999999999"/>
    <n v="9.1519999999999992"/>
    <n v="14.185599999999999"/>
    <n v="1.153152"/>
    <n v="0.97011199999999986"/>
    <n v="0.100672"/>
    <n v="0"/>
    <n v="4.6126079999999998"/>
    <n v="8.7310079999999992"/>
    <n v="0.40268799999999999"/>
  </r>
  <r>
    <x v="0"/>
    <x v="2"/>
    <x v="72"/>
    <s v="Milk"/>
    <n v="184"/>
    <n v="0.14299999999999999"/>
    <n v="26.311999999999998"/>
    <n v="18.155279999999998"/>
    <n v="0.94723199999999996"/>
    <n v="1.0787919999999998"/>
    <n v="1.18404"/>
    <n v="0"/>
    <n v="3.7889279999999999"/>
    <n v="9.709127999999998"/>
    <n v="4.7361599999999999"/>
  </r>
  <r>
    <x v="0"/>
    <x v="2"/>
    <x v="72"/>
    <s v="Cheese"/>
    <m/>
    <n v="0"/>
    <n v="0"/>
    <n v="0"/>
    <n v="0"/>
    <n v="0"/>
    <n v="0"/>
    <n v="0"/>
    <n v="0"/>
    <n v="0"/>
    <n v="0"/>
  </r>
  <r>
    <x v="0"/>
    <x v="2"/>
    <x v="72"/>
    <s v="Butter"/>
    <n v="7"/>
    <n v="3.3000000000000002E-2"/>
    <n v="0.23100000000000001"/>
    <n v="2.31E-3"/>
    <n v="2.31E-3"/>
    <n v="2.31E-3"/>
    <n v="2.31E-3"/>
    <n v="2.31E-3"/>
    <n v="9.2399999999999999E-3"/>
    <n v="2.0789999999999999E-2"/>
    <n v="9.2399999999999999E-3"/>
  </r>
  <r>
    <x v="1"/>
    <x v="2"/>
    <x v="72"/>
    <s v="Fish"/>
    <n v="112"/>
    <n v="3.3000000000000002E-2"/>
    <n v="3.6960000000000002"/>
    <n v="3.8808000000000002"/>
    <n v="0.68376000000000003"/>
    <n v="0.107184"/>
    <n v="0"/>
    <n v="0"/>
    <n v="2.7350400000000001"/>
    <n v="0.96465599999999996"/>
    <n v="0"/>
  </r>
  <r>
    <x v="2"/>
    <x v="2"/>
    <x v="72"/>
    <s v="Rice"/>
    <n v="175"/>
    <n v="0.14299999999999999"/>
    <n v="25.024999999999999"/>
    <n v="32.532499999999999"/>
    <n v="0.60059999999999991"/>
    <n v="5.0049999999999997E-2"/>
    <n v="7.1571500000000006"/>
    <n v="7.5074999999999989E-2"/>
    <n v="2.4023999999999996"/>
    <n v="0.45044999999999996"/>
    <n v="28.628600000000002"/>
  </r>
  <r>
    <x v="2"/>
    <x v="2"/>
    <x v="72"/>
    <s v="Beans"/>
    <n v="185"/>
    <n v="0.5"/>
    <n v="92.5"/>
    <n v="117.47499999999999"/>
    <n v="8.0474999999999994"/>
    <n v="0.46250000000000002"/>
    <n v="21.09"/>
    <n v="5.92"/>
    <n v="32.19"/>
    <n v="4.1625000000000005"/>
    <n v="84.36"/>
  </r>
  <r>
    <x v="2"/>
    <x v="2"/>
    <x v="72"/>
    <s v="Cabbage"/>
    <n v="60"/>
    <n v="0.5"/>
    <n v="30"/>
    <n v="6.6"/>
    <n v="0.3"/>
    <n v="0.12"/>
    <n v="1.35"/>
    <n v="0.84"/>
    <n v="1.2"/>
    <n v="1.08"/>
    <n v="5.4"/>
  </r>
  <r>
    <x v="2"/>
    <x v="2"/>
    <x v="72"/>
    <s v="Fruit"/>
    <n v="119"/>
    <n v="1"/>
    <n v="119"/>
    <n v="109.48"/>
    <n v="1.19"/>
    <n v="0.59499999999999997"/>
    <n v="27.846"/>
    <n v="2.8559999999999999"/>
    <n v="4.76"/>
    <n v="5.3549999999999995"/>
    <n v="111.384"/>
  </r>
  <r>
    <x v="2"/>
    <x v="2"/>
    <x v="72"/>
    <s v="USO's"/>
    <n v="122"/>
    <n v="0.14299999999999999"/>
    <n v="17.445999999999998"/>
    <n v="16.224779999999999"/>
    <n v="0.34891999999999995"/>
    <n v="1.7446E-2"/>
    <n v="3.7683359999999997"/>
    <n v="0.26168999999999998"/>
    <n v="1.3956799999999998"/>
    <n v="0.15701399999999999"/>
    <n v="15.073343999999999"/>
  </r>
  <r>
    <x v="2"/>
    <x v="2"/>
    <x v="72"/>
    <s v="Cowpeas"/>
    <n v="171"/>
    <n v="1"/>
    <n v="171"/>
    <n v="198.36"/>
    <n v="13.167"/>
    <n v="0.85499999999999998"/>
    <n v="35.568000000000005"/>
    <n v="11.115"/>
    <n v="52.667999999999999"/>
    <n v="7.6950000000000003"/>
    <n v="142.27200000000002"/>
  </r>
  <r>
    <x v="3"/>
    <x v="2"/>
    <x v="72"/>
    <s v="Githeri"/>
    <n v="134"/>
    <n v="1"/>
    <n v="134"/>
    <n v="218.42"/>
    <n v="8.4420000000000002"/>
    <n v="1.8759999999999999"/>
    <n v="41.674000000000007"/>
    <n v="1.34"/>
    <n v="33.768000000000001"/>
    <n v="16.884"/>
    <n v="166.69600000000003"/>
  </r>
  <r>
    <x v="3"/>
    <x v="2"/>
    <x v="72"/>
    <s v="Ugali"/>
    <n v="114"/>
    <n v="1"/>
    <n v="114"/>
    <n v="142.5"/>
    <n v="2.3940000000000001"/>
    <n v="1.4820000000000002"/>
    <n v="29.867999999999999"/>
    <n v="1.1399999999999999"/>
    <n v="9.5760000000000005"/>
    <n v="13.338000000000001"/>
    <n v="119.47199999999999"/>
  </r>
  <r>
    <x v="3"/>
    <x v="2"/>
    <x v="72"/>
    <s v="Sorghum"/>
    <m/>
    <n v="0"/>
    <n v="0"/>
    <n v="0"/>
    <n v="0"/>
    <n v="0"/>
    <n v="0"/>
    <n v="0"/>
    <n v="0"/>
    <n v="0"/>
    <n v="0"/>
  </r>
  <r>
    <x v="3"/>
    <x v="2"/>
    <x v="72"/>
    <s v="Sweets/Soda"/>
    <n v="340"/>
    <n v="0.28599999999999998"/>
    <n v="97.24"/>
    <n v="39.868399999999994"/>
    <n v="0"/>
    <n v="0"/>
    <n v="10.112959999999999"/>
    <n v="0"/>
    <n v="0"/>
    <n v="0"/>
    <n v="40.451839999999997"/>
  </r>
  <r>
    <x v="4"/>
    <x v="2"/>
    <x v="72"/>
    <s v="Honey"/>
    <n v="20"/>
    <n v="3.0000000000000001E-3"/>
    <n v="0.06"/>
    <n v="0.18239999999999998"/>
    <n v="1.7999999999999998E-4"/>
    <n v="0"/>
    <n v="4.9439999999999998E-2"/>
    <n v="0"/>
    <n v="7.1999999999999994E-4"/>
    <n v="0"/>
    <n v="0.19775999999999999"/>
  </r>
  <r>
    <x v="0"/>
    <x v="2"/>
    <x v="73"/>
    <s v="Cattle"/>
    <n v="112"/>
    <n v="0.35699999999999998"/>
    <n v="39.983999999999995"/>
    <n v="107.55695999999998"/>
    <n v="9.9560159999999982"/>
    <n v="7.1971199999999991"/>
    <n v="0"/>
    <n v="0"/>
    <n v="39.824063999999993"/>
    <n v="64.774079999999998"/>
    <n v="0"/>
  </r>
  <r>
    <x v="0"/>
    <x v="2"/>
    <x v="73"/>
    <s v="Goat"/>
    <m/>
    <n v="0"/>
    <n v="0"/>
    <n v="0"/>
    <n v="0"/>
    <n v="0"/>
    <n v="0"/>
    <n v="0"/>
    <n v="0"/>
    <n v="0"/>
    <n v="0"/>
  </r>
  <r>
    <x v="0"/>
    <x v="2"/>
    <x v="73"/>
    <s v="Sheep"/>
    <n v="85"/>
    <n v="3.3000000000000002E-2"/>
    <n v="2.8050000000000002"/>
    <n v="7.4332500000000001"/>
    <n v="0.47404499999999999"/>
    <n v="0.60026999999999997"/>
    <n v="0"/>
    <n v="0"/>
    <n v="1.89618"/>
    <n v="5.4024299999999998"/>
    <n v="0"/>
  </r>
  <r>
    <x v="0"/>
    <x v="2"/>
    <x v="73"/>
    <s v="Camel"/>
    <m/>
    <n v="0"/>
    <n v="0"/>
    <n v="0"/>
    <n v="0"/>
    <n v="0"/>
    <n v="0"/>
    <n v="0"/>
    <n v="0"/>
    <n v="0"/>
    <n v="0"/>
  </r>
  <r>
    <x v="0"/>
    <x v="2"/>
    <x v="73"/>
    <s v="Poultry"/>
    <n v="112"/>
    <n v="0.28599999999999998"/>
    <n v="32.031999999999996"/>
    <n v="91.291199999999989"/>
    <n v="8.6166079999999994"/>
    <n v="6.054047999999999"/>
    <n v="0"/>
    <n v="0"/>
    <n v="34.466431999999998"/>
    <n v="54.486431999999994"/>
    <n v="0"/>
  </r>
  <r>
    <x v="0"/>
    <x v="2"/>
    <x v="73"/>
    <s v="Other birds"/>
    <m/>
    <n v="0"/>
    <n v="0"/>
    <n v="0"/>
    <n v="0"/>
    <n v="0"/>
    <n v="0"/>
    <n v="0"/>
    <n v="0"/>
    <n v="0"/>
    <n v="0"/>
  </r>
  <r>
    <x v="0"/>
    <x v="2"/>
    <x v="73"/>
    <s v="Eggs"/>
    <n v="64"/>
    <n v="0.14299999999999999"/>
    <n v="9.1519999999999992"/>
    <n v="14.185599999999999"/>
    <n v="1.153152"/>
    <n v="0.97011199999999986"/>
    <n v="0.100672"/>
    <n v="0"/>
    <n v="4.6126079999999998"/>
    <n v="8.7310079999999992"/>
    <n v="0.40268799999999999"/>
  </r>
  <r>
    <x v="0"/>
    <x v="2"/>
    <x v="73"/>
    <s v="Milk"/>
    <n v="184"/>
    <n v="1"/>
    <n v="184"/>
    <n v="126.96"/>
    <n v="6.6239999999999997"/>
    <n v="7.5439999999999996"/>
    <n v="8.2799999999999994"/>
    <n v="0"/>
    <n v="26.495999999999999"/>
    <n v="67.896000000000001"/>
    <n v="33.119999999999997"/>
  </r>
  <r>
    <x v="0"/>
    <x v="2"/>
    <x v="73"/>
    <s v="Cheese"/>
    <m/>
    <n v="0"/>
    <n v="0"/>
    <n v="0"/>
    <n v="0"/>
    <n v="0"/>
    <n v="0"/>
    <n v="0"/>
    <n v="0"/>
    <n v="0"/>
    <n v="0"/>
  </r>
  <r>
    <x v="1"/>
    <x v="2"/>
    <x v="73"/>
    <s v="Fish"/>
    <n v="112"/>
    <n v="0.71399999999999997"/>
    <n v="79.967999999999989"/>
    <n v="83.966399999999993"/>
    <n v="14.794079999999999"/>
    <n v="2.3190719999999998"/>
    <n v="0"/>
    <n v="0"/>
    <n v="59.176319999999997"/>
    <n v="20.871647999999997"/>
    <n v="0"/>
  </r>
  <r>
    <x v="2"/>
    <x v="2"/>
    <x v="73"/>
    <s v="Rice"/>
    <n v="175"/>
    <n v="0.14299999999999999"/>
    <n v="25.024999999999999"/>
    <n v="32.532499999999999"/>
    <n v="0.60059999999999991"/>
    <n v="5.0049999999999997E-2"/>
    <n v="7.1571500000000006"/>
    <n v="7.5074999999999989E-2"/>
    <n v="2.4023999999999996"/>
    <n v="0.45044999999999996"/>
    <n v="28.628600000000002"/>
  </r>
  <r>
    <x v="2"/>
    <x v="2"/>
    <x v="73"/>
    <s v="Beans"/>
    <n v="185"/>
    <n v="0.28599999999999998"/>
    <n v="52.91"/>
    <n v="67.195700000000002"/>
    <n v="4.6031699999999995"/>
    <n v="0.26455000000000001"/>
    <n v="12.06348"/>
    <n v="3.3862400000000004"/>
    <n v="18.412679999999998"/>
    <n v="2.3809499999999999"/>
    <n v="48.253920000000001"/>
  </r>
  <r>
    <x v="2"/>
    <x v="2"/>
    <x v="73"/>
    <s v="Cabbage"/>
    <n v="60"/>
    <n v="0.14299999999999999"/>
    <n v="8.58"/>
    <n v="1.8875999999999999"/>
    <n v="8.5800000000000001E-2"/>
    <n v="3.4320000000000003E-2"/>
    <n v="0.3861"/>
    <n v="0.24023999999999998"/>
    <n v="0.34320000000000001"/>
    <n v="0.30888000000000004"/>
    <n v="1.5444"/>
  </r>
  <r>
    <x v="2"/>
    <x v="2"/>
    <x v="73"/>
    <s v="Fruit"/>
    <n v="119"/>
    <n v="0.14299999999999999"/>
    <n v="17.016999999999999"/>
    <n v="15.655639999999998"/>
    <n v="0.17016999999999999"/>
    <n v="8.5084999999999994E-2"/>
    <n v="3.9819779999999998"/>
    <n v="0.40840799999999994"/>
    <n v="0.68067999999999995"/>
    <n v="0.76576499999999992"/>
    <n v="15.927911999999999"/>
  </r>
  <r>
    <x v="2"/>
    <x v="2"/>
    <x v="73"/>
    <s v="USO's"/>
    <m/>
    <n v="0"/>
    <n v="0"/>
    <n v="0"/>
    <n v="0"/>
    <n v="0"/>
    <n v="0"/>
    <n v="0"/>
    <n v="0"/>
    <n v="0"/>
    <n v="0"/>
  </r>
  <r>
    <x v="2"/>
    <x v="2"/>
    <x v="73"/>
    <s v="Cowpeas"/>
    <n v="171"/>
    <n v="0.14299999999999999"/>
    <n v="24.452999999999999"/>
    <n v="28.365479999999998"/>
    <n v="1.8828809999999998"/>
    <n v="0.122265"/>
    <n v="5.0862240000000005"/>
    <n v="1.589445"/>
    <n v="7.5315239999999992"/>
    <n v="1.1003849999999999"/>
    <n v="20.344896000000002"/>
  </r>
  <r>
    <x v="2"/>
    <x v="2"/>
    <x v="73"/>
    <s v="Carrots"/>
    <n v="62"/>
    <n v="0.14299999999999999"/>
    <n v="8.8659999999999997"/>
    <n v="3.9896999999999996"/>
    <n v="9.7526000000000015E-2"/>
    <n v="1.7732000000000001E-2"/>
    <n v="0.93092999999999992"/>
    <n v="0.29257799999999995"/>
    <n v="0.39010400000000006"/>
    <n v="0.15958800000000001"/>
    <n v="3.7237199999999997"/>
  </r>
  <r>
    <x v="2"/>
    <x v="2"/>
    <x v="73"/>
    <s v="Pumpkin"/>
    <n v="94"/>
    <n v="3.3000000000000002E-2"/>
    <n v="3.1020000000000003"/>
    <n v="0.96162000000000003"/>
    <n v="3.4122000000000006E-2"/>
    <n v="3.1020000000000002E-3"/>
    <n v="0.189222"/>
    <n v="2.4816000000000001E-2"/>
    <n v="0.13648800000000003"/>
    <n v="2.7918000000000002E-2"/>
    <n v="0.75688800000000001"/>
  </r>
  <r>
    <x v="3"/>
    <x v="2"/>
    <x v="73"/>
    <s v="Githeri"/>
    <n v="134"/>
    <n v="0.28599999999999998"/>
    <n v="38.323999999999998"/>
    <n v="62.468119999999999"/>
    <n v="2.414412"/>
    <n v="0.53653600000000001"/>
    <n v="11.918764000000001"/>
    <n v="0.38323999999999997"/>
    <n v="9.657648"/>
    <n v="4.828824"/>
    <n v="47.675056000000005"/>
  </r>
  <r>
    <x v="3"/>
    <x v="2"/>
    <x v="73"/>
    <s v="Ugali"/>
    <n v="114"/>
    <n v="1"/>
    <n v="114"/>
    <n v="142.5"/>
    <n v="2.3940000000000001"/>
    <n v="1.4820000000000002"/>
    <n v="29.867999999999999"/>
    <n v="1.1399999999999999"/>
    <n v="9.5760000000000005"/>
    <n v="13.338000000000001"/>
    <n v="119.47199999999999"/>
  </r>
  <r>
    <x v="3"/>
    <x v="2"/>
    <x v="73"/>
    <s v="Sorghum"/>
    <n v="83"/>
    <n v="3.3000000000000002E-2"/>
    <n v="2.7390000000000003"/>
    <n v="9.0934800000000013"/>
    <n v="0.28211700000000006"/>
    <n v="8.2170000000000007E-2"/>
    <n v="2.0186430000000004"/>
    <n v="0.34785299999999997"/>
    <n v="1.1284680000000002"/>
    <n v="0.73953000000000002"/>
    <n v="8.0745720000000016"/>
  </r>
  <r>
    <x v="3"/>
    <x v="2"/>
    <x v="73"/>
    <s v="White Maize"/>
    <n v="83"/>
    <n v="3.3000000000000002E-2"/>
    <n v="2.7390000000000003"/>
    <n v="2.9581200000000001"/>
    <n v="9.0387000000000009E-2"/>
    <n v="3.5607000000000007E-2"/>
    <n v="0.68748900000000002"/>
    <n v="7.6691999999999996E-2"/>
    <n v="0.36154800000000004"/>
    <n v="0.32046300000000005"/>
    <n v="2.7499560000000001"/>
  </r>
  <r>
    <x v="0"/>
    <x v="2"/>
    <x v="74"/>
    <s v="Cattle"/>
    <n v="112"/>
    <n v="0.14299999999999999"/>
    <n v="16.015999999999998"/>
    <n v="43.08303999999999"/>
    <n v="3.9879839999999995"/>
    <n v="2.8828799999999997"/>
    <n v="0"/>
    <n v="0"/>
    <n v="15.951935999999998"/>
    <n v="25.945919999999997"/>
    <n v="0"/>
  </r>
  <r>
    <x v="0"/>
    <x v="2"/>
    <x v="74"/>
    <s v="Goat"/>
    <m/>
    <n v="0"/>
    <n v="0"/>
    <n v="0"/>
    <n v="0"/>
    <n v="0"/>
    <n v="0"/>
    <n v="0"/>
    <n v="0"/>
    <n v="0"/>
    <n v="0"/>
  </r>
  <r>
    <x v="0"/>
    <x v="2"/>
    <x v="74"/>
    <s v="Sheep"/>
    <m/>
    <n v="0"/>
    <n v="0"/>
    <n v="0"/>
    <n v="0"/>
    <n v="0"/>
    <n v="0"/>
    <n v="0"/>
    <n v="0"/>
    <n v="0"/>
    <n v="0"/>
  </r>
  <r>
    <x v="0"/>
    <x v="2"/>
    <x v="74"/>
    <s v="Camel"/>
    <m/>
    <n v="0"/>
    <n v="0"/>
    <n v="0"/>
    <n v="0"/>
    <n v="0"/>
    <n v="0"/>
    <n v="0"/>
    <n v="0"/>
    <n v="0"/>
    <n v="0"/>
  </r>
  <r>
    <x v="0"/>
    <x v="2"/>
    <x v="74"/>
    <s v="Poultry"/>
    <n v="112"/>
    <n v="6.7000000000000004E-2"/>
    <n v="7.5040000000000004"/>
    <n v="21.386400000000002"/>
    <n v="2.0185759999999999"/>
    <n v="1.4182560000000002"/>
    <n v="0"/>
    <n v="0"/>
    <n v="8.0743039999999997"/>
    <n v="12.764304000000001"/>
    <n v="0"/>
  </r>
  <r>
    <x v="0"/>
    <x v="2"/>
    <x v="74"/>
    <s v="Other birds"/>
    <m/>
    <n v="0"/>
    <n v="0"/>
    <n v="0"/>
    <n v="0"/>
    <n v="0"/>
    <n v="0"/>
    <n v="0"/>
    <n v="0"/>
    <n v="0"/>
    <n v="0"/>
  </r>
  <r>
    <x v="0"/>
    <x v="2"/>
    <x v="74"/>
    <s v="Eggs"/>
    <n v="64"/>
    <n v="0.14299999999999999"/>
    <n v="9.1519999999999992"/>
    <n v="14.185599999999999"/>
    <n v="1.153152"/>
    <n v="0.97011199999999986"/>
    <n v="0.100672"/>
    <n v="0"/>
    <n v="4.6126079999999998"/>
    <n v="8.7310079999999992"/>
    <n v="0.40268799999999999"/>
  </r>
  <r>
    <x v="0"/>
    <x v="2"/>
    <x v="74"/>
    <s v="Milk"/>
    <n v="184"/>
    <n v="1"/>
    <n v="184"/>
    <n v="126.96"/>
    <n v="6.6239999999999997"/>
    <n v="7.5439999999999996"/>
    <n v="8.2799999999999994"/>
    <n v="0"/>
    <n v="26.495999999999999"/>
    <n v="67.896000000000001"/>
    <n v="33.119999999999997"/>
  </r>
  <r>
    <x v="0"/>
    <x v="2"/>
    <x v="74"/>
    <s v="Cheese"/>
    <m/>
    <n v="0"/>
    <n v="0"/>
    <n v="0"/>
    <n v="0"/>
    <n v="0"/>
    <n v="0"/>
    <n v="0"/>
    <n v="0"/>
    <n v="0"/>
    <n v="0"/>
  </r>
  <r>
    <x v="1"/>
    <x v="2"/>
    <x v="74"/>
    <s v="Fish"/>
    <n v="112"/>
    <n v="0.14299999999999999"/>
    <n v="16.015999999999998"/>
    <n v="16.816799999999997"/>
    <n v="2.9629599999999998"/>
    <n v="0.46446399999999999"/>
    <n v="0"/>
    <n v="0"/>
    <n v="11.851839999999999"/>
    <n v="4.1801759999999994"/>
    <n v="0"/>
  </r>
  <r>
    <x v="2"/>
    <x v="2"/>
    <x v="74"/>
    <s v="Rice"/>
    <n v="175"/>
    <n v="0.14299999999999999"/>
    <n v="25.024999999999999"/>
    <n v="32.532499999999999"/>
    <n v="0.60059999999999991"/>
    <n v="5.0049999999999997E-2"/>
    <n v="7.1571500000000006"/>
    <n v="7.5074999999999989E-2"/>
    <n v="2.4023999999999996"/>
    <n v="0.45044999999999996"/>
    <n v="28.628600000000002"/>
  </r>
  <r>
    <x v="2"/>
    <x v="2"/>
    <x v="74"/>
    <s v="Beans"/>
    <n v="185"/>
    <n v="0.28599999999999998"/>
    <n v="52.91"/>
    <n v="67.195700000000002"/>
    <n v="4.6031699999999995"/>
    <n v="0.26455000000000001"/>
    <n v="12.06348"/>
    <n v="3.3862400000000004"/>
    <n v="18.412679999999998"/>
    <n v="2.3809499999999999"/>
    <n v="48.253920000000001"/>
  </r>
  <r>
    <x v="2"/>
    <x v="2"/>
    <x v="74"/>
    <s v="Cabbage"/>
    <n v="60"/>
    <n v="0.14299999999999999"/>
    <n v="8.58"/>
    <n v="1.8875999999999999"/>
    <n v="8.5800000000000001E-2"/>
    <n v="3.4320000000000003E-2"/>
    <n v="0.3861"/>
    <n v="0.24023999999999998"/>
    <n v="0.34320000000000001"/>
    <n v="0.30888000000000004"/>
    <n v="1.5444"/>
  </r>
  <r>
    <x v="2"/>
    <x v="2"/>
    <x v="74"/>
    <s v="Fruit"/>
    <n v="119"/>
    <n v="0.14299999999999999"/>
    <n v="17.016999999999999"/>
    <n v="15.655639999999998"/>
    <n v="0.17016999999999999"/>
    <n v="8.5084999999999994E-2"/>
    <n v="3.9819779999999998"/>
    <n v="0.40840799999999994"/>
    <n v="0.68067999999999995"/>
    <n v="0.76576499999999992"/>
    <n v="15.927911999999999"/>
  </r>
  <r>
    <x v="2"/>
    <x v="2"/>
    <x v="74"/>
    <s v="USO's"/>
    <n v="122"/>
    <n v="0.14299999999999999"/>
    <n v="17.445999999999998"/>
    <n v="0.17445999999999998"/>
    <n v="5.4082599999999994"/>
    <n v="0.17445999999999998"/>
    <n v="0.17445999999999998"/>
    <n v="1.7446E-2"/>
    <n v="21.633039999999998"/>
    <n v="1.5701399999999999"/>
    <n v="0.6978399999999999"/>
  </r>
  <r>
    <x v="2"/>
    <x v="2"/>
    <x v="74"/>
    <s v="Cowpeas"/>
    <n v="171"/>
    <n v="0.28599999999999998"/>
    <n v="48.905999999999999"/>
    <n v="56.730959999999996"/>
    <n v="3.7657619999999996"/>
    <n v="0.24453"/>
    <n v="10.172448000000001"/>
    <n v="3.17889"/>
    <n v="15.063047999999998"/>
    <n v="2.2007699999999999"/>
    <n v="40.689792000000004"/>
  </r>
  <r>
    <x v="2"/>
    <x v="2"/>
    <x v="74"/>
    <s v="Avocado"/>
    <n v="128"/>
    <n v="0.14299999999999999"/>
    <n v="18.303999999999998"/>
    <n v="29.469439999999999"/>
    <n v="0.36607999999999996"/>
    <n v="2.8005119999999999"/>
    <n v="1.3544960000000001"/>
    <n v="1.079936"/>
    <n v="1.4643199999999998"/>
    <n v="25.204608"/>
    <n v="5.4179840000000006"/>
  </r>
  <r>
    <x v="3"/>
    <x v="2"/>
    <x v="74"/>
    <s v="Githeri"/>
    <n v="134"/>
    <n v="0.28599999999999998"/>
    <n v="38.323999999999998"/>
    <n v="62.468119999999999"/>
    <n v="2.414412"/>
    <n v="0.53653600000000001"/>
    <n v="11.918764000000001"/>
    <n v="0.38323999999999997"/>
    <n v="9.657648"/>
    <n v="4.828824"/>
    <n v="47.675056000000005"/>
  </r>
  <r>
    <x v="3"/>
    <x v="2"/>
    <x v="74"/>
    <s v="Ugali"/>
    <n v="114"/>
    <n v="1"/>
    <n v="114"/>
    <n v="142.5"/>
    <n v="2.3940000000000001"/>
    <n v="1.4820000000000002"/>
    <n v="29.867999999999999"/>
    <n v="1.1399999999999999"/>
    <n v="9.5760000000000005"/>
    <n v="13.338000000000001"/>
    <n v="119.47199999999999"/>
  </r>
  <r>
    <x v="3"/>
    <x v="2"/>
    <x v="74"/>
    <s v="Sorghum"/>
    <n v="83"/>
    <n v="0.14299999999999999"/>
    <n v="11.869"/>
    <n v="39.405079999999998"/>
    <n v="1.222507"/>
    <n v="0.35607"/>
    <n v="8.7474530000000001"/>
    <n v="1.507363"/>
    <n v="4.890028"/>
    <n v="3.2046299999999999"/>
    <n v="34.989812000000001"/>
  </r>
  <r>
    <x v="3"/>
    <x v="2"/>
    <x v="74"/>
    <s v="Sweets/Soda"/>
    <n v="340"/>
    <n v="0.28599999999999998"/>
    <n v="97.24"/>
    <n v="39.868399999999994"/>
    <n v="0"/>
    <n v="0"/>
    <n v="10.112959999999999"/>
    <n v="0"/>
    <n v="0"/>
    <n v="0"/>
    <n v="40.451839999999997"/>
  </r>
  <r>
    <x v="3"/>
    <x v="2"/>
    <x v="74"/>
    <s v="Sugar Cane"/>
    <n v="3"/>
    <n v="0.14299999999999999"/>
    <n v="0.42899999999999994"/>
    <n v="1.6130399999999998"/>
    <n v="0"/>
    <n v="0"/>
    <n v="0.41741699999999993"/>
    <n v="0"/>
    <n v="0"/>
    <n v="0"/>
    <n v="1.6696679999999997"/>
  </r>
  <r>
    <x v="0"/>
    <x v="2"/>
    <x v="75"/>
    <s v="Cattle"/>
    <n v="112"/>
    <n v="0.14299999999999999"/>
    <n v="16.015999999999998"/>
    <n v="43.08303999999999"/>
    <n v="3.9879839999999995"/>
    <n v="2.8828799999999997"/>
    <n v="0"/>
    <n v="0"/>
    <n v="15.951935999999998"/>
    <n v="25.945919999999997"/>
    <n v="0"/>
  </r>
  <r>
    <x v="0"/>
    <x v="2"/>
    <x v="75"/>
    <s v="Goat"/>
    <m/>
    <n v="0"/>
    <n v="0"/>
    <n v="0"/>
    <n v="0"/>
    <n v="0"/>
    <n v="0"/>
    <n v="0"/>
    <n v="0"/>
    <n v="0"/>
    <n v="0"/>
  </r>
  <r>
    <x v="0"/>
    <x v="2"/>
    <x v="75"/>
    <s v="Sheep"/>
    <m/>
    <n v="0"/>
    <n v="0"/>
    <n v="0"/>
    <n v="0"/>
    <n v="0"/>
    <n v="0"/>
    <n v="0"/>
    <n v="0"/>
    <n v="0"/>
    <n v="0"/>
  </r>
  <r>
    <x v="0"/>
    <x v="2"/>
    <x v="75"/>
    <s v="Camel"/>
    <m/>
    <n v="0"/>
    <n v="0"/>
    <n v="0"/>
    <n v="0"/>
    <n v="0"/>
    <n v="0"/>
    <n v="0"/>
    <n v="0"/>
    <n v="0"/>
    <n v="0"/>
  </r>
  <r>
    <x v="0"/>
    <x v="2"/>
    <x v="75"/>
    <s v="Poultry"/>
    <n v="112"/>
    <n v="3.3000000000000002E-2"/>
    <n v="3.6960000000000002"/>
    <n v="10.533600000000002"/>
    <n v="0.994224"/>
    <n v="0.69854399999999994"/>
    <n v="0"/>
    <n v="0"/>
    <n v="3.976896"/>
    <n v="6.2868959999999996"/>
    <n v="0"/>
  </r>
  <r>
    <x v="0"/>
    <x v="2"/>
    <x v="75"/>
    <s v="Other birds"/>
    <m/>
    <n v="0"/>
    <n v="0"/>
    <n v="0"/>
    <n v="0"/>
    <n v="0"/>
    <n v="0"/>
    <n v="0"/>
    <n v="0"/>
    <n v="0"/>
    <n v="0"/>
  </r>
  <r>
    <x v="0"/>
    <x v="2"/>
    <x v="75"/>
    <s v="Eggs"/>
    <m/>
    <n v="0"/>
    <n v="0"/>
    <n v="0"/>
    <n v="0"/>
    <n v="0"/>
    <n v="0"/>
    <n v="0"/>
    <n v="0"/>
    <n v="0"/>
    <n v="0"/>
  </r>
  <r>
    <x v="0"/>
    <x v="2"/>
    <x v="75"/>
    <s v="Milk"/>
    <n v="184"/>
    <n v="1"/>
    <n v="184"/>
    <n v="126.96"/>
    <n v="6.6239999999999997"/>
    <n v="7.5439999999999996"/>
    <n v="8.2799999999999994"/>
    <n v="0"/>
    <n v="26.495999999999999"/>
    <n v="67.896000000000001"/>
    <n v="33.119999999999997"/>
  </r>
  <r>
    <x v="0"/>
    <x v="2"/>
    <x v="75"/>
    <s v="Cheese"/>
    <m/>
    <n v="0"/>
    <n v="0"/>
    <n v="0"/>
    <n v="0"/>
    <n v="0"/>
    <n v="0"/>
    <n v="0"/>
    <n v="0"/>
    <n v="0"/>
    <n v="0"/>
  </r>
  <r>
    <x v="0"/>
    <x v="2"/>
    <x v="75"/>
    <s v="Butter"/>
    <n v="7"/>
    <n v="0.14299999999999999"/>
    <n v="1.0009999999999999"/>
    <n v="1.0009999999999998E-2"/>
    <n v="1.0009999999999998E-2"/>
    <n v="1.0009999999999998E-2"/>
    <n v="1.0009999999999998E-2"/>
    <n v="1.0009999999999998E-2"/>
    <n v="4.0039999999999992E-2"/>
    <n v="9.0089999999999976E-2"/>
    <n v="4.0039999999999992E-2"/>
  </r>
  <r>
    <x v="1"/>
    <x v="2"/>
    <x v="75"/>
    <s v="Fish"/>
    <n v="112"/>
    <n v="0.35699999999999998"/>
    <n v="39.983999999999995"/>
    <n v="41.983199999999997"/>
    <n v="7.3970399999999996"/>
    <n v="1.1595359999999999"/>
    <n v="0"/>
    <n v="0"/>
    <n v="29.588159999999998"/>
    <n v="10.435823999999998"/>
    <n v="0"/>
  </r>
  <r>
    <x v="2"/>
    <x v="2"/>
    <x v="75"/>
    <s v="Rice"/>
    <n v="175"/>
    <n v="0.42899999999999999"/>
    <n v="75.075000000000003"/>
    <n v="97.597499999999997"/>
    <n v="1.8018000000000001"/>
    <n v="0.15015000000000001"/>
    <n v="21.471450000000001"/>
    <n v="0.22522500000000001"/>
    <n v="7.2072000000000003"/>
    <n v="1.3513500000000001"/>
    <n v="85.885800000000003"/>
  </r>
  <r>
    <x v="2"/>
    <x v="2"/>
    <x v="75"/>
    <s v="Beans"/>
    <n v="185"/>
    <n v="0.28599999999999998"/>
    <n v="52.91"/>
    <n v="67.195700000000002"/>
    <n v="4.6031699999999995"/>
    <n v="0.26455000000000001"/>
    <n v="12.06348"/>
    <n v="3.3862400000000004"/>
    <n v="18.412679999999998"/>
    <n v="2.3809499999999999"/>
    <n v="48.253920000000001"/>
  </r>
  <r>
    <x v="2"/>
    <x v="2"/>
    <x v="75"/>
    <s v="Cabbage"/>
    <n v="60"/>
    <n v="0.14299999999999999"/>
    <n v="8.58"/>
    <n v="1.8875999999999999"/>
    <n v="8.5800000000000001E-2"/>
    <n v="3.4320000000000003E-2"/>
    <n v="0.3861"/>
    <n v="0.24023999999999998"/>
    <n v="0.34320000000000001"/>
    <n v="0.30888000000000004"/>
    <n v="1.5444"/>
  </r>
  <r>
    <x v="2"/>
    <x v="2"/>
    <x v="75"/>
    <s v="Fruit"/>
    <n v="128"/>
    <n v="0.14299999999999999"/>
    <n v="18.303999999999998"/>
    <n v="16.839679999999998"/>
    <n v="0.18303999999999998"/>
    <n v="9.151999999999999E-2"/>
    <n v="4.2831359999999998"/>
    <n v="0.43929599999999991"/>
    <n v="0.73215999999999992"/>
    <n v="0.82367999999999997"/>
    <n v="17.132543999999999"/>
  </r>
  <r>
    <x v="2"/>
    <x v="2"/>
    <x v="75"/>
    <s v="USO's"/>
    <n v="122"/>
    <n v="3.0000000000000001E-3"/>
    <n v="0.36599999999999999"/>
    <n v="0.34037999999999996"/>
    <n v="7.3200000000000001E-3"/>
    <n v="3.6600000000000001E-4"/>
    <n v="7.9056000000000001E-2"/>
    <n v="5.4899999999999992E-3"/>
    <n v="2.928E-2"/>
    <n v="3.2940000000000001E-3"/>
    <n v="0.31622400000000001"/>
  </r>
  <r>
    <x v="2"/>
    <x v="2"/>
    <x v="75"/>
    <s v="Cowpeas"/>
    <n v="171"/>
    <n v="0.42899999999999999"/>
    <n v="73.358999999999995"/>
    <n v="85.096440000000001"/>
    <n v="5.6486429999999999"/>
    <n v="0.36679499999999998"/>
    <n v="15.258671999999999"/>
    <n v="4.7683349999999995"/>
    <n v="22.594571999999999"/>
    <n v="3.3011549999999996"/>
    <n v="61.034687999999996"/>
  </r>
  <r>
    <x v="2"/>
    <x v="2"/>
    <x v="75"/>
    <s v="Pineapple"/>
    <n v="128"/>
    <n v="0.01"/>
    <n v="1.28"/>
    <n v="0.62719999999999998"/>
    <n v="5.1200000000000004E-3"/>
    <n v="5.1200000000000004E-3"/>
    <n v="0.15872000000000003"/>
    <n v="1.536E-2"/>
    <n v="2.0480000000000002E-2"/>
    <n v="4.6080000000000003E-2"/>
    <n v="0.63488000000000011"/>
  </r>
  <r>
    <x v="3"/>
    <x v="2"/>
    <x v="75"/>
    <s v="Githeri"/>
    <n v="134"/>
    <n v="1"/>
    <n v="134"/>
    <n v="218.42"/>
    <n v="8.4420000000000002"/>
    <n v="1.8759999999999999"/>
    <n v="41.674000000000007"/>
    <n v="1.34"/>
    <n v="33.768000000000001"/>
    <n v="16.884"/>
    <n v="166.69600000000003"/>
  </r>
  <r>
    <x v="3"/>
    <x v="2"/>
    <x v="75"/>
    <s v="Ugali"/>
    <n v="114"/>
    <n v="1"/>
    <n v="114"/>
    <n v="142.5"/>
    <n v="2.3940000000000001"/>
    <n v="1.4820000000000002"/>
    <n v="29.867999999999999"/>
    <n v="1.1399999999999999"/>
    <n v="9.5760000000000005"/>
    <n v="13.338000000000001"/>
    <n v="119.47199999999999"/>
  </r>
  <r>
    <x v="3"/>
    <x v="2"/>
    <x v="75"/>
    <s v="Sorghum"/>
    <m/>
    <n v="0"/>
    <n v="0"/>
    <n v="0"/>
    <n v="0"/>
    <n v="0"/>
    <n v="0"/>
    <n v="0"/>
    <n v="0"/>
    <n v="0"/>
    <n v="0"/>
  </r>
  <r>
    <x v="3"/>
    <x v="2"/>
    <x v="75"/>
    <s v="Sweets/Soda"/>
    <n v="340"/>
    <n v="0.14299999999999999"/>
    <n v="48.62"/>
    <n v="19.934199999999997"/>
    <n v="0"/>
    <n v="0"/>
    <n v="5.0564799999999996"/>
    <n v="0"/>
    <n v="0"/>
    <n v="0"/>
    <n v="20.225919999999999"/>
  </r>
  <r>
    <x v="0"/>
    <x v="2"/>
    <x v="76"/>
    <s v="Cattle"/>
    <n v="112"/>
    <n v="6.7000000000000004E-2"/>
    <n v="7.5040000000000004"/>
    <n v="20.185760000000002"/>
    <n v="1.8684960000000002"/>
    <n v="1.3507199999999999"/>
    <n v="0"/>
    <n v="0"/>
    <n v="7.4739840000000006"/>
    <n v="12.156479999999998"/>
    <n v="0"/>
  </r>
  <r>
    <x v="0"/>
    <x v="2"/>
    <x v="76"/>
    <s v="Goat"/>
    <n v="85"/>
    <n v="3.0000000000000001E-3"/>
    <n v="0.255"/>
    <n v="0.61454999999999993"/>
    <n v="8.3894999999999997E-2"/>
    <n v="2.7795E-2"/>
    <n v="1.2750000000000001E-3"/>
    <n v="0"/>
    <n v="0.33557999999999999"/>
    <n v="0.25015500000000002"/>
    <n v="5.1000000000000004E-3"/>
  </r>
  <r>
    <x v="0"/>
    <x v="2"/>
    <x v="76"/>
    <s v="Sheep"/>
    <n v="85"/>
    <n v="3.0000000000000001E-3"/>
    <n v="0.255"/>
    <n v="0.67575000000000007"/>
    <n v="4.3095000000000001E-2"/>
    <n v="5.457E-2"/>
    <n v="0"/>
    <n v="0"/>
    <n v="0.17238000000000001"/>
    <n v="0.49113000000000001"/>
    <n v="0"/>
  </r>
  <r>
    <x v="0"/>
    <x v="2"/>
    <x v="76"/>
    <s v="Camel"/>
    <m/>
    <n v="0"/>
    <n v="0"/>
    <n v="0"/>
    <n v="0"/>
    <n v="0"/>
    <n v="0"/>
    <n v="0"/>
    <n v="0"/>
    <n v="0"/>
    <n v="0"/>
  </r>
  <r>
    <x v="0"/>
    <x v="2"/>
    <x v="76"/>
    <s v="Poultry"/>
    <n v="112"/>
    <n v="6.7000000000000004E-2"/>
    <n v="7.5040000000000004"/>
    <n v="21.386400000000002"/>
    <n v="2.0185759999999999"/>
    <n v="1.4182560000000002"/>
    <n v="0"/>
    <n v="0"/>
    <n v="8.0743039999999997"/>
    <n v="12.764304000000001"/>
    <n v="0"/>
  </r>
  <r>
    <x v="0"/>
    <x v="2"/>
    <x v="76"/>
    <s v="Other birds"/>
    <m/>
    <n v="0"/>
    <n v="0"/>
    <n v="0"/>
    <n v="0"/>
    <n v="0"/>
    <n v="0"/>
    <n v="0"/>
    <n v="0"/>
    <n v="0"/>
    <n v="0"/>
  </r>
  <r>
    <x v="0"/>
    <x v="2"/>
    <x v="76"/>
    <s v="Eggs"/>
    <n v="64"/>
    <n v="3.3000000000000002E-2"/>
    <n v="2.1120000000000001"/>
    <n v="3.2736000000000001"/>
    <n v="0.26611200000000002"/>
    <n v="0.22387199999999999"/>
    <n v="2.3232000000000003E-2"/>
    <n v="0"/>
    <n v="1.0644480000000001"/>
    <n v="2.0148479999999998"/>
    <n v="9.2928000000000011E-2"/>
  </r>
  <r>
    <x v="0"/>
    <x v="2"/>
    <x v="76"/>
    <s v="Milk"/>
    <n v="184"/>
    <n v="3.3000000000000002E-2"/>
    <n v="6.0720000000000001"/>
    <n v="4.1896800000000001"/>
    <n v="0.21859200000000001"/>
    <n v="0.24895199999999998"/>
    <n v="0.27324000000000004"/>
    <n v="0"/>
    <n v="0.87436800000000003"/>
    <n v="2.2405679999999997"/>
    <n v="1.0929600000000002"/>
  </r>
  <r>
    <x v="0"/>
    <x v="2"/>
    <x v="76"/>
    <s v="Cheese"/>
    <m/>
    <n v="0"/>
    <n v="0"/>
    <n v="0"/>
    <n v="0"/>
    <n v="0"/>
    <n v="0"/>
    <n v="0"/>
    <n v="0"/>
    <n v="0"/>
    <n v="0"/>
  </r>
  <r>
    <x v="1"/>
    <x v="2"/>
    <x v="76"/>
    <s v="Fish"/>
    <m/>
    <n v="0"/>
    <n v="0"/>
    <n v="0"/>
    <n v="0"/>
    <n v="0"/>
    <n v="0"/>
    <n v="0"/>
    <n v="0"/>
    <n v="0"/>
    <n v="0"/>
  </r>
  <r>
    <x v="2"/>
    <x v="2"/>
    <x v="76"/>
    <s v="Rice"/>
    <n v="175"/>
    <n v="3.3000000000000002E-2"/>
    <n v="5.7750000000000004"/>
    <n v="7.5075000000000003"/>
    <n v="0.1386"/>
    <n v="1.155E-2"/>
    <n v="1.6516500000000003"/>
    <n v="1.7325E-2"/>
    <n v="0.5544"/>
    <n v="0.10395"/>
    <n v="6.6066000000000011"/>
  </r>
  <r>
    <x v="2"/>
    <x v="2"/>
    <x v="76"/>
    <s v="Beans"/>
    <n v="185"/>
    <n v="1"/>
    <n v="185"/>
    <n v="234.95"/>
    <n v="16.094999999999999"/>
    <n v="0.92500000000000004"/>
    <n v="42.18"/>
    <n v="11.84"/>
    <n v="64.38"/>
    <n v="8.3250000000000011"/>
    <n v="168.72"/>
  </r>
  <r>
    <x v="2"/>
    <x v="2"/>
    <x v="76"/>
    <s v="Cabbage"/>
    <n v="60"/>
    <n v="3.3000000000000002E-2"/>
    <n v="1.98"/>
    <n v="0.43560000000000004"/>
    <n v="1.9799999999999998E-2"/>
    <n v="7.92E-3"/>
    <n v="8.9099999999999999E-2"/>
    <n v="5.5439999999999996E-2"/>
    <n v="7.9199999999999993E-2"/>
    <n v="7.1279999999999996E-2"/>
    <n v="0.35639999999999999"/>
  </r>
  <r>
    <x v="2"/>
    <x v="2"/>
    <x v="76"/>
    <s v="Fruit"/>
    <n v="119"/>
    <n v="0.42899999999999999"/>
    <n v="51.051000000000002"/>
    <n v="46.966920000000002"/>
    <n v="0.51051000000000002"/>
    <n v="0.25525500000000001"/>
    <n v="11.945933999999999"/>
    <n v="1.2252240000000001"/>
    <n v="2.0420400000000001"/>
    <n v="2.2972950000000001"/>
    <n v="47.783735999999998"/>
  </r>
  <r>
    <x v="2"/>
    <x v="2"/>
    <x v="76"/>
    <s v="USO's"/>
    <m/>
    <n v="0"/>
    <n v="0"/>
    <n v="0"/>
    <n v="0"/>
    <n v="0"/>
    <n v="0"/>
    <n v="0"/>
    <n v="0"/>
    <n v="0"/>
    <n v="0"/>
  </r>
  <r>
    <x v="2"/>
    <x v="2"/>
    <x v="76"/>
    <s v="Cowpeas"/>
    <n v="171"/>
    <n v="3.0000000000000001E-3"/>
    <n v="0.51300000000000001"/>
    <n v="0.59508000000000005"/>
    <n v="3.9501000000000001E-2"/>
    <n v="2.565E-3"/>
    <n v="0.10670400000000001"/>
    <n v="3.3345E-2"/>
    <n v="0.15800400000000001"/>
    <n v="2.3085000000000001E-2"/>
    <n v="0.42681600000000003"/>
  </r>
  <r>
    <x v="2"/>
    <x v="2"/>
    <x v="76"/>
    <s v="Pumpkin"/>
    <n v="94"/>
    <n v="6.7000000000000004E-2"/>
    <n v="6.298"/>
    <n v="1.95238"/>
    <n v="6.9278000000000006E-2"/>
    <n v="6.2980000000000006E-3"/>
    <n v="0.38417800000000002"/>
    <n v="5.0384000000000005E-2"/>
    <n v="0.27711200000000002"/>
    <n v="5.6682000000000003E-2"/>
    <n v="1.5367120000000001"/>
  </r>
  <r>
    <x v="3"/>
    <x v="2"/>
    <x v="76"/>
    <s v="Githeri"/>
    <n v="134"/>
    <n v="1"/>
    <n v="134"/>
    <n v="218.42"/>
    <n v="8.4420000000000002"/>
    <n v="1.8759999999999999"/>
    <n v="41.674000000000007"/>
    <n v="1.34"/>
    <n v="33.768000000000001"/>
    <n v="16.884"/>
    <n v="166.69600000000003"/>
  </r>
  <r>
    <x v="3"/>
    <x v="2"/>
    <x v="76"/>
    <s v="Ugali"/>
    <n v="114"/>
    <n v="1"/>
    <n v="114"/>
    <n v="142.5"/>
    <n v="2.3940000000000001"/>
    <n v="1.4820000000000002"/>
    <n v="29.867999999999999"/>
    <n v="1.1399999999999999"/>
    <n v="9.5760000000000005"/>
    <n v="13.338000000000001"/>
    <n v="119.47199999999999"/>
  </r>
  <r>
    <x v="3"/>
    <x v="2"/>
    <x v="76"/>
    <s v="Sorghum"/>
    <n v="83"/>
    <n v="3.0000000000000001E-3"/>
    <n v="0.249"/>
    <n v="0.82668000000000008"/>
    <n v="2.5647000000000003E-2"/>
    <n v="7.4700000000000001E-3"/>
    <n v="0.18351300000000001"/>
    <n v="3.1622999999999998E-2"/>
    <n v="0.10258800000000001"/>
    <n v="6.7229999999999998E-2"/>
    <n v="0.73405200000000004"/>
  </r>
  <r>
    <x v="3"/>
    <x v="2"/>
    <x v="76"/>
    <s v="Sweets/Soda"/>
    <n v="340"/>
    <n v="0.28599999999999998"/>
    <n v="97.24"/>
    <n v="39.868399999999994"/>
    <n v="0"/>
    <n v="0"/>
    <n v="10.112959999999999"/>
    <n v="0"/>
    <n v="0"/>
    <n v="0"/>
    <n v="40.451839999999997"/>
  </r>
  <r>
    <x v="3"/>
    <x v="2"/>
    <x v="76"/>
    <s v="Sugar Cane"/>
    <n v="3"/>
    <n v="1"/>
    <n v="3"/>
    <n v="11.28"/>
    <n v="0"/>
    <n v="0"/>
    <n v="2.9189999999999996"/>
    <n v="0"/>
    <n v="0"/>
    <n v="0"/>
    <n v="11.675999999999998"/>
  </r>
  <r>
    <x v="0"/>
    <x v="2"/>
    <x v="77"/>
    <s v="Cattle"/>
    <n v="112"/>
    <n v="0.14299999999999999"/>
    <n v="16.015999999999998"/>
    <n v="43.08303999999999"/>
    <n v="3.9879839999999995"/>
    <n v="2.8828799999999997"/>
    <n v="0"/>
    <n v="0"/>
    <n v="15.951935999999998"/>
    <n v="25.945919999999997"/>
    <n v="0"/>
  </r>
  <r>
    <x v="0"/>
    <x v="2"/>
    <x v="77"/>
    <s v="Goat"/>
    <n v="85"/>
    <n v="3.3000000000000002E-2"/>
    <n v="2.8050000000000002"/>
    <n v="6.7600499999999997"/>
    <n v="0.92284499999999992"/>
    <n v="0.30574500000000004"/>
    <n v="1.4025000000000001E-2"/>
    <n v="0"/>
    <n v="3.6913799999999997"/>
    <n v="2.7517050000000003"/>
    <n v="5.6100000000000004E-2"/>
  </r>
  <r>
    <x v="0"/>
    <x v="2"/>
    <x v="77"/>
    <s v="Sheep"/>
    <n v="85"/>
    <n v="3.3000000000000002E-2"/>
    <n v="2.8050000000000002"/>
    <n v="7.4332500000000001"/>
    <n v="0.47404499999999999"/>
    <n v="0.60026999999999997"/>
    <n v="0"/>
    <n v="0"/>
    <n v="1.89618"/>
    <n v="5.4024299999999998"/>
    <n v="0"/>
  </r>
  <r>
    <x v="0"/>
    <x v="2"/>
    <x v="77"/>
    <s v="Camel"/>
    <m/>
    <n v="0"/>
    <n v="0"/>
    <n v="0"/>
    <n v="0"/>
    <n v="0"/>
    <n v="0"/>
    <n v="0"/>
    <n v="0"/>
    <n v="0"/>
    <n v="0"/>
  </r>
  <r>
    <x v="0"/>
    <x v="2"/>
    <x v="77"/>
    <s v="Poultry"/>
    <n v="112"/>
    <n v="3.3000000000000002E-2"/>
    <n v="3.6960000000000002"/>
    <n v="10.533600000000002"/>
    <n v="0.994224"/>
    <n v="0.69854399999999994"/>
    <n v="0"/>
    <n v="0"/>
    <n v="3.976896"/>
    <n v="6.2868959999999996"/>
    <n v="0"/>
  </r>
  <r>
    <x v="0"/>
    <x v="2"/>
    <x v="77"/>
    <s v="Other birds"/>
    <m/>
    <n v="0"/>
    <n v="0"/>
    <n v="0"/>
    <n v="0"/>
    <n v="0"/>
    <n v="0"/>
    <n v="0"/>
    <n v="0"/>
    <n v="0"/>
    <n v="0"/>
  </r>
  <r>
    <x v="0"/>
    <x v="2"/>
    <x v="77"/>
    <s v="Eggs"/>
    <n v="64"/>
    <n v="3.3000000000000002E-2"/>
    <n v="2.1120000000000001"/>
    <n v="3.2736000000000001"/>
    <n v="0.26611200000000002"/>
    <n v="0.22387199999999999"/>
    <n v="2.3232000000000003E-2"/>
    <n v="0"/>
    <n v="1.0644480000000001"/>
    <n v="2.0148479999999998"/>
    <n v="9.2928000000000011E-2"/>
  </r>
  <r>
    <x v="0"/>
    <x v="2"/>
    <x v="77"/>
    <s v="Milk"/>
    <n v="184"/>
    <n v="1"/>
    <n v="184"/>
    <n v="126.96"/>
    <n v="6.6239999999999997"/>
    <n v="7.5439999999999996"/>
    <n v="8.2799999999999994"/>
    <n v="0"/>
    <n v="26.495999999999999"/>
    <n v="67.896000000000001"/>
    <n v="33.119999999999997"/>
  </r>
  <r>
    <x v="0"/>
    <x v="2"/>
    <x v="77"/>
    <s v="Cheese"/>
    <n v="113"/>
    <n v="3.0000000000000001E-3"/>
    <n v="0.33900000000000002"/>
    <n v="1.3661700000000001"/>
    <n v="8.4411E-2"/>
    <n v="0.11220900000000002"/>
    <n v="4.4070000000000003E-3"/>
    <n v="0"/>
    <n v="0.337644"/>
    <n v="1.0098810000000003"/>
    <n v="1.7628000000000001E-2"/>
  </r>
  <r>
    <x v="1"/>
    <x v="2"/>
    <x v="77"/>
    <s v="Fish"/>
    <n v="112"/>
    <n v="0.28599999999999998"/>
    <n v="32.031999999999996"/>
    <n v="33.633599999999994"/>
    <n v="5.9259199999999996"/>
    <n v="0.92892799999999998"/>
    <n v="0"/>
    <n v="0"/>
    <n v="23.703679999999999"/>
    <n v="8.3603519999999989"/>
    <n v="0"/>
  </r>
  <r>
    <x v="2"/>
    <x v="2"/>
    <x v="77"/>
    <s v="Rice"/>
    <n v="175"/>
    <n v="3.3000000000000002E-2"/>
    <n v="5.7750000000000004"/>
    <n v="7.5075000000000003"/>
    <n v="0.1386"/>
    <n v="1.155E-2"/>
    <n v="1.6516500000000003"/>
    <n v="1.7325E-2"/>
    <n v="0.5544"/>
    <n v="0.10395"/>
    <n v="6.6066000000000011"/>
  </r>
  <r>
    <x v="2"/>
    <x v="2"/>
    <x v="77"/>
    <s v="Beans"/>
    <n v="185"/>
    <n v="0.14299999999999999"/>
    <n v="26.454999999999998"/>
    <n v="33.597850000000001"/>
    <n v="2.3015849999999998"/>
    <n v="0.132275"/>
    <n v="6.0317400000000001"/>
    <n v="1.6931200000000002"/>
    <n v="9.2063399999999991"/>
    <n v="1.1904749999999999"/>
    <n v="24.12696"/>
  </r>
  <r>
    <x v="2"/>
    <x v="2"/>
    <x v="77"/>
    <s v="Cabbage"/>
    <n v="60"/>
    <n v="3.3000000000000002E-2"/>
    <n v="1.98"/>
    <n v="0.43560000000000004"/>
    <n v="1.9799999999999998E-2"/>
    <n v="7.92E-3"/>
    <n v="8.9099999999999999E-2"/>
    <n v="5.5439999999999996E-2"/>
    <n v="7.9199999999999993E-2"/>
    <n v="7.1279999999999996E-2"/>
    <n v="0.35639999999999999"/>
  </r>
  <r>
    <x v="2"/>
    <x v="2"/>
    <x v="77"/>
    <s v="Fruit"/>
    <n v="119"/>
    <n v="0.28599999999999998"/>
    <n v="34.033999999999999"/>
    <n v="31.311279999999996"/>
    <n v="0.34033999999999998"/>
    <n v="0.17016999999999999"/>
    <n v="7.9639559999999996"/>
    <n v="0.81681599999999988"/>
    <n v="1.3613599999999999"/>
    <n v="1.5315299999999998"/>
    <n v="31.855823999999998"/>
  </r>
  <r>
    <x v="2"/>
    <x v="2"/>
    <x v="77"/>
    <s v="USO's"/>
    <n v="122"/>
    <n v="3.3000000000000002E-2"/>
    <n v="4.0259999999999998"/>
    <n v="3.7441800000000001"/>
    <n v="8.0519999999999994E-2"/>
    <n v="4.0260000000000001E-3"/>
    <n v="0.86961600000000006"/>
    <n v="6.0389999999999999E-2"/>
    <n v="0.32207999999999998"/>
    <n v="3.6234000000000002E-2"/>
    <n v="3.4784640000000002"/>
  </r>
  <r>
    <x v="2"/>
    <x v="2"/>
    <x v="77"/>
    <s v="Cowpeas"/>
    <n v="171"/>
    <n v="0.14299999999999999"/>
    <n v="24.452999999999999"/>
    <n v="28.365479999999998"/>
    <n v="1.8828809999999998"/>
    <n v="0.122265"/>
    <n v="5.0862240000000005"/>
    <n v="1.589445"/>
    <n v="7.5315239999999992"/>
    <n v="1.1003849999999999"/>
    <n v="20.344896000000002"/>
  </r>
  <r>
    <x v="3"/>
    <x v="2"/>
    <x v="77"/>
    <s v="Githeri"/>
    <n v="134"/>
    <n v="1"/>
    <n v="134"/>
    <n v="218.42"/>
    <n v="8.4420000000000002"/>
    <n v="1.8759999999999999"/>
    <n v="41.674000000000007"/>
    <n v="1.34"/>
    <n v="33.768000000000001"/>
    <n v="16.884"/>
    <n v="166.69600000000003"/>
  </r>
  <r>
    <x v="3"/>
    <x v="2"/>
    <x v="77"/>
    <s v="Ugali"/>
    <n v="114"/>
    <n v="1"/>
    <n v="114"/>
    <n v="142.5"/>
    <n v="2.3940000000000001"/>
    <n v="1.4820000000000002"/>
    <n v="29.867999999999999"/>
    <n v="1.1399999999999999"/>
    <n v="9.5760000000000005"/>
    <n v="13.338000000000001"/>
    <n v="119.47199999999999"/>
  </r>
  <r>
    <x v="3"/>
    <x v="2"/>
    <x v="77"/>
    <s v="Sorghum"/>
    <m/>
    <n v="0"/>
    <n v="0"/>
    <n v="0"/>
    <n v="0"/>
    <n v="0"/>
    <n v="0"/>
    <n v="0"/>
    <n v="0"/>
    <n v="0"/>
    <n v="0"/>
  </r>
  <r>
    <x v="3"/>
    <x v="2"/>
    <x v="77"/>
    <s v="Sweets/Soda"/>
    <n v="340"/>
    <n v="0.14299999999999999"/>
    <n v="48.62"/>
    <n v="19.934199999999997"/>
    <n v="0"/>
    <n v="0"/>
    <n v="5.0564799999999996"/>
    <n v="0"/>
    <n v="0"/>
    <n v="0"/>
    <n v="20.225919999999999"/>
  </r>
  <r>
    <x v="3"/>
    <x v="2"/>
    <x v="77"/>
    <s v="Sugar Cane"/>
    <n v="3"/>
    <n v="1"/>
    <n v="3"/>
    <n v="11.28"/>
    <n v="0"/>
    <n v="0"/>
    <n v="2.9189999999999996"/>
    <n v="0"/>
    <n v="0"/>
    <n v="0"/>
    <n v="11.675999999999998"/>
  </r>
  <r>
    <x v="0"/>
    <x v="2"/>
    <x v="78"/>
    <s v="Cattle"/>
    <n v="112"/>
    <n v="0.14299999999999999"/>
    <n v="16.015999999999998"/>
    <n v="43.08303999999999"/>
    <n v="3.9879839999999995"/>
    <n v="2.8828799999999997"/>
    <n v="0"/>
    <n v="0"/>
    <n v="15.951935999999998"/>
    <n v="25.945919999999997"/>
    <n v="0"/>
  </r>
  <r>
    <x v="0"/>
    <x v="2"/>
    <x v="78"/>
    <s v="Goat"/>
    <n v="85"/>
    <n v="3.0000000000000001E-3"/>
    <n v="0.255"/>
    <n v="0.61454999999999993"/>
    <n v="8.3894999999999997E-2"/>
    <n v="2.7795E-2"/>
    <n v="1.2750000000000001E-3"/>
    <n v="0"/>
    <n v="0.33557999999999999"/>
    <n v="0.25015500000000002"/>
    <n v="5.1000000000000004E-3"/>
  </r>
  <r>
    <x v="0"/>
    <x v="2"/>
    <x v="78"/>
    <s v="Sheep"/>
    <n v="85"/>
    <n v="3.0000000000000001E-3"/>
    <n v="0.255"/>
    <n v="0.67575000000000007"/>
    <n v="4.3095000000000001E-2"/>
    <n v="5.457E-2"/>
    <n v="0"/>
    <n v="0"/>
    <n v="0.17238000000000001"/>
    <n v="0.49113000000000001"/>
    <n v="0"/>
  </r>
  <r>
    <x v="0"/>
    <x v="2"/>
    <x v="78"/>
    <s v="Camel"/>
    <m/>
    <n v="0"/>
    <n v="0"/>
    <n v="0"/>
    <n v="0"/>
    <n v="0"/>
    <n v="0"/>
    <n v="0"/>
    <n v="0"/>
    <n v="0"/>
    <n v="0"/>
  </r>
  <r>
    <x v="0"/>
    <x v="2"/>
    <x v="78"/>
    <s v="Poultry"/>
    <n v="112"/>
    <n v="3.3000000000000002E-2"/>
    <n v="3.6960000000000002"/>
    <n v="10.533600000000002"/>
    <n v="0.994224"/>
    <n v="0.69854399999999994"/>
    <n v="0"/>
    <n v="0"/>
    <n v="3.976896"/>
    <n v="6.2868959999999996"/>
    <n v="0"/>
  </r>
  <r>
    <x v="0"/>
    <x v="2"/>
    <x v="78"/>
    <s v="Other birds"/>
    <m/>
    <n v="0"/>
    <n v="0"/>
    <n v="0"/>
    <n v="0"/>
    <n v="0"/>
    <n v="0"/>
    <n v="0"/>
    <n v="0"/>
    <n v="0"/>
    <n v="0"/>
  </r>
  <r>
    <x v="0"/>
    <x v="2"/>
    <x v="78"/>
    <s v="Pork"/>
    <n v="92"/>
    <n v="3.3000000000000002E-2"/>
    <n v="3.036"/>
    <n v="8.2882800000000003"/>
    <n v="0.83793600000000013"/>
    <n v="0.52219199999999999"/>
    <n v="0"/>
    <n v="0"/>
    <n v="3.3517440000000005"/>
    <n v="4.6997280000000003"/>
    <n v="0"/>
  </r>
  <r>
    <x v="0"/>
    <x v="2"/>
    <x v="78"/>
    <s v="Termites"/>
    <n v="25"/>
    <n v="1"/>
    <n v="25"/>
    <n v="133.75"/>
    <n v="8.7850000000000001"/>
    <n v="10.65"/>
    <n v="0.7"/>
    <n v="0.25"/>
    <n v="35.14"/>
    <n v="95.850000000000009"/>
    <n v="2.8"/>
  </r>
  <r>
    <x v="0"/>
    <x v="2"/>
    <x v="78"/>
    <s v="Eggs"/>
    <n v="64"/>
    <n v="0.14299999999999999"/>
    <n v="9.1519999999999992"/>
    <n v="14.185599999999999"/>
    <n v="1.153152"/>
    <n v="0.97011199999999986"/>
    <n v="0.100672"/>
    <n v="0"/>
    <n v="4.6126079999999998"/>
    <n v="8.7310079999999992"/>
    <n v="0.40268799999999999"/>
  </r>
  <r>
    <x v="0"/>
    <x v="2"/>
    <x v="78"/>
    <s v="Milk"/>
    <n v="184"/>
    <n v="1"/>
    <n v="184"/>
    <n v="126.96"/>
    <n v="6.6239999999999997"/>
    <n v="7.5439999999999996"/>
    <n v="8.2799999999999994"/>
    <n v="0"/>
    <n v="26.495999999999999"/>
    <n v="67.896000000000001"/>
    <n v="33.119999999999997"/>
  </r>
  <r>
    <x v="0"/>
    <x v="2"/>
    <x v="78"/>
    <s v="Cheese"/>
    <m/>
    <n v="0"/>
    <n v="0"/>
    <n v="0"/>
    <n v="0"/>
    <n v="0"/>
    <n v="0"/>
    <n v="0"/>
    <n v="0"/>
    <n v="0"/>
    <n v="0"/>
  </r>
  <r>
    <x v="1"/>
    <x v="2"/>
    <x v="78"/>
    <s v="Fish"/>
    <n v="112"/>
    <n v="0.28599999999999998"/>
    <n v="32.031999999999996"/>
    <n v="33.633599999999994"/>
    <n v="5.9259199999999996"/>
    <n v="0.92892799999999998"/>
    <n v="0"/>
    <n v="0"/>
    <n v="23.703679999999999"/>
    <n v="8.3603519999999989"/>
    <n v="0"/>
  </r>
  <r>
    <x v="2"/>
    <x v="2"/>
    <x v="78"/>
    <s v="Rice"/>
    <n v="175"/>
    <n v="0.14299999999999999"/>
    <n v="25.024999999999999"/>
    <n v="32.532499999999999"/>
    <n v="0.60059999999999991"/>
    <n v="5.0049999999999997E-2"/>
    <n v="7.1571500000000006"/>
    <n v="7.5074999999999989E-2"/>
    <n v="2.4023999999999996"/>
    <n v="0.45044999999999996"/>
    <n v="28.628600000000002"/>
  </r>
  <r>
    <x v="2"/>
    <x v="2"/>
    <x v="78"/>
    <s v="Beans"/>
    <n v="185"/>
    <n v="0.42899999999999999"/>
    <n v="79.364999999999995"/>
    <n v="100.79355"/>
    <n v="6.9047549999999989"/>
    <n v="0.39682499999999998"/>
    <n v="18.095219999999998"/>
    <n v="5.0793599999999994"/>
    <n v="27.619019999999995"/>
    <n v="3.5714249999999996"/>
    <n v="72.380879999999991"/>
  </r>
  <r>
    <x v="2"/>
    <x v="2"/>
    <x v="78"/>
    <s v="Cabbage"/>
    <n v="60"/>
    <n v="0.57099999999999995"/>
    <n v="34.26"/>
    <n v="7.5371999999999995"/>
    <n v="0.34259999999999996"/>
    <n v="0.13704"/>
    <n v="1.5416999999999998"/>
    <n v="0.9592799999999998"/>
    <n v="1.3703999999999998"/>
    <n v="1.23336"/>
    <n v="6.1667999999999994"/>
  </r>
  <r>
    <x v="2"/>
    <x v="2"/>
    <x v="78"/>
    <s v="Fruit"/>
    <n v="119"/>
    <n v="1"/>
    <n v="119"/>
    <n v="109.48"/>
    <n v="1.19"/>
    <n v="0.59499999999999997"/>
    <n v="27.846"/>
    <n v="2.8559999999999999"/>
    <n v="4.76"/>
    <n v="5.3549999999999995"/>
    <n v="111.384"/>
  </r>
  <r>
    <x v="2"/>
    <x v="2"/>
    <x v="78"/>
    <s v="USO's"/>
    <n v="122"/>
    <n v="0.28599999999999998"/>
    <n v="34.891999999999996"/>
    <n v="32.449559999999998"/>
    <n v="0.6978399999999999"/>
    <n v="3.4891999999999999E-2"/>
    <n v="7.5366719999999994"/>
    <n v="0.52337999999999996"/>
    <n v="2.7913599999999996"/>
    <n v="0.31402799999999997"/>
    <n v="30.146687999999997"/>
  </r>
  <r>
    <x v="2"/>
    <x v="2"/>
    <x v="78"/>
    <s v="Cowpeas"/>
    <n v="171"/>
    <n v="0.42899999999999999"/>
    <n v="73.358999999999995"/>
    <n v="85.096440000000001"/>
    <n v="5.6486429999999999"/>
    <n v="0.36679499999999998"/>
    <n v="15.258671999999999"/>
    <n v="4.7683349999999995"/>
    <n v="22.594571999999999"/>
    <n v="3.3011549999999996"/>
    <n v="61.034687999999996"/>
  </r>
  <r>
    <x v="2"/>
    <x v="2"/>
    <x v="78"/>
    <s v="Pumpkin"/>
    <n v="94"/>
    <n v="0.28599999999999998"/>
    <n v="26.883999999999997"/>
    <n v="8.3340399999999981"/>
    <n v="0.29572399999999999"/>
    <n v="2.6883999999999998E-2"/>
    <n v="1.6399239999999997"/>
    <n v="0.21507199999999999"/>
    <n v="1.1828959999999999"/>
    <n v="0.24195599999999998"/>
    <n v="6.5596959999999989"/>
  </r>
  <r>
    <x v="2"/>
    <x v="2"/>
    <x v="78"/>
    <s v="Carrots"/>
    <n v="94"/>
    <n v="6.7000000000000004E-2"/>
    <n v="6.298"/>
    <n v="2.8341000000000003"/>
    <n v="6.9278000000000006E-2"/>
    <n v="1.2596000000000001E-2"/>
    <n v="0.66129000000000004"/>
    <n v="0.20783399999999999"/>
    <n v="0.27711200000000002"/>
    <n v="0.11336400000000001"/>
    <n v="2.6451600000000002"/>
  </r>
  <r>
    <x v="3"/>
    <x v="2"/>
    <x v="78"/>
    <s v="Githeri"/>
    <n v="134"/>
    <n v="1"/>
    <n v="134"/>
    <n v="218.42"/>
    <n v="8.4420000000000002"/>
    <n v="1.8759999999999999"/>
    <n v="41.674000000000007"/>
    <n v="1.34"/>
    <n v="33.768000000000001"/>
    <n v="16.884"/>
    <n v="166.69600000000003"/>
  </r>
  <r>
    <x v="3"/>
    <x v="2"/>
    <x v="78"/>
    <s v="Ugali"/>
    <n v="114"/>
    <n v="1"/>
    <n v="114"/>
    <n v="142.5"/>
    <n v="2.3940000000000001"/>
    <n v="1.4820000000000002"/>
    <n v="29.867999999999999"/>
    <n v="1.1399999999999999"/>
    <n v="9.5760000000000005"/>
    <n v="13.338000000000001"/>
    <n v="119.47199999999999"/>
  </r>
  <r>
    <x v="3"/>
    <x v="2"/>
    <x v="78"/>
    <s v="Sorghum"/>
    <n v="83"/>
    <n v="3.3000000000000002E-2"/>
    <n v="2.7390000000000003"/>
    <n v="9.0934800000000013"/>
    <n v="0.28211700000000006"/>
    <n v="8.2170000000000007E-2"/>
    <n v="2.0186430000000004"/>
    <n v="0.34785299999999997"/>
    <n v="1.1284680000000002"/>
    <n v="0.73953000000000002"/>
    <n v="8.0745720000000016"/>
  </r>
  <r>
    <x v="3"/>
    <x v="2"/>
    <x v="78"/>
    <s v="Sweets/Soda"/>
    <n v="340"/>
    <n v="0.28599999999999998"/>
    <n v="97.24"/>
    <n v="39.868399999999994"/>
    <n v="0"/>
    <n v="0"/>
    <n v="10.112959999999999"/>
    <n v="0"/>
    <n v="0"/>
    <n v="0"/>
    <n v="40.451839999999997"/>
  </r>
  <r>
    <x v="3"/>
    <x v="2"/>
    <x v="78"/>
    <s v="Sugar Cane"/>
    <n v="3"/>
    <n v="1"/>
    <n v="3"/>
    <n v="11.28"/>
    <n v="0"/>
    <n v="0"/>
    <n v="2.9189999999999996"/>
    <n v="0"/>
    <n v="0"/>
    <n v="0"/>
    <n v="11.675999999999998"/>
  </r>
  <r>
    <x v="0"/>
    <x v="2"/>
    <x v="79"/>
    <s v="Cattle"/>
    <n v="112"/>
    <n v="0.42899999999999999"/>
    <n v="48.048000000000002"/>
    <n v="129.24912"/>
    <n v="11.963951999999999"/>
    <n v="8.6486400000000003"/>
    <n v="0"/>
    <n v="0"/>
    <n v="47.855807999999996"/>
    <n v="77.837760000000003"/>
    <n v="0"/>
  </r>
  <r>
    <x v="0"/>
    <x v="2"/>
    <x v="79"/>
    <s v="Goat"/>
    <m/>
    <n v="0"/>
    <n v="0"/>
    <n v="0"/>
    <n v="0"/>
    <n v="0"/>
    <n v="0"/>
    <n v="0"/>
    <n v="0"/>
    <n v="0"/>
    <n v="0"/>
  </r>
  <r>
    <x v="0"/>
    <x v="2"/>
    <x v="79"/>
    <s v="Sheep"/>
    <n v="85"/>
    <n v="3.3000000000000002E-2"/>
    <n v="2.8050000000000002"/>
    <n v="7.4332500000000001"/>
    <n v="0.47404499999999999"/>
    <n v="0.60026999999999997"/>
    <n v="0"/>
    <n v="0"/>
    <n v="1.89618"/>
    <n v="5.4024299999999998"/>
    <n v="0"/>
  </r>
  <r>
    <x v="0"/>
    <x v="2"/>
    <x v="79"/>
    <s v="Camel"/>
    <m/>
    <n v="0"/>
    <n v="0"/>
    <n v="0"/>
    <n v="0"/>
    <n v="0"/>
    <n v="0"/>
    <n v="0"/>
    <n v="0"/>
    <n v="0"/>
    <n v="0"/>
  </r>
  <r>
    <x v="0"/>
    <x v="2"/>
    <x v="79"/>
    <s v="Poultry"/>
    <n v="112"/>
    <n v="0.14299999999999999"/>
    <n v="16.015999999999998"/>
    <n v="45.645599999999995"/>
    <n v="4.3083039999999997"/>
    <n v="3.0270239999999995"/>
    <n v="0"/>
    <n v="0"/>
    <n v="17.233215999999999"/>
    <n v="27.243215999999997"/>
    <n v="0"/>
  </r>
  <r>
    <x v="0"/>
    <x v="2"/>
    <x v="79"/>
    <s v="Other birds"/>
    <m/>
    <n v="0"/>
    <n v="0"/>
    <n v="0"/>
    <n v="0"/>
    <n v="0"/>
    <n v="0"/>
    <n v="0"/>
    <n v="0"/>
    <n v="0"/>
    <n v="0"/>
  </r>
  <r>
    <x v="0"/>
    <x v="2"/>
    <x v="79"/>
    <s v="Eggs"/>
    <n v="64"/>
    <n v="0.57099999999999995"/>
    <n v="36.543999999999997"/>
    <n v="56.6432"/>
    <n v="4.6045439999999997"/>
    <n v="3.8736639999999993"/>
    <n v="0.40198400000000001"/>
    <n v="0"/>
    <n v="18.418175999999999"/>
    <n v="34.862975999999996"/>
    <n v="1.607936"/>
  </r>
  <r>
    <x v="0"/>
    <x v="2"/>
    <x v="79"/>
    <s v="Milk"/>
    <n v="184"/>
    <n v="1"/>
    <n v="184"/>
    <n v="126.96"/>
    <n v="6.6239999999999997"/>
    <n v="7.5439999999999996"/>
    <n v="8.2799999999999994"/>
    <n v="0"/>
    <n v="26.495999999999999"/>
    <n v="67.896000000000001"/>
    <n v="33.119999999999997"/>
  </r>
  <r>
    <x v="0"/>
    <x v="2"/>
    <x v="79"/>
    <s v="Cheese"/>
    <m/>
    <n v="3.0000000000000001E-3"/>
    <n v="0"/>
    <n v="0"/>
    <n v="0"/>
    <n v="0"/>
    <n v="0"/>
    <n v="0"/>
    <n v="0"/>
    <n v="0"/>
    <n v="0"/>
  </r>
  <r>
    <x v="1"/>
    <x v="2"/>
    <x v="79"/>
    <s v="Fish"/>
    <n v="112"/>
    <n v="0.28599999999999998"/>
    <n v="32.031999999999996"/>
    <n v="33.633599999999994"/>
    <n v="5.9259199999999996"/>
    <n v="0.92892799999999998"/>
    <n v="0"/>
    <n v="0"/>
    <n v="23.703679999999999"/>
    <n v="8.3603519999999989"/>
    <n v="0"/>
  </r>
  <r>
    <x v="2"/>
    <x v="2"/>
    <x v="79"/>
    <s v="Rice"/>
    <n v="175"/>
    <n v="0.42899999999999999"/>
    <n v="75.075000000000003"/>
    <n v="97.597499999999997"/>
    <n v="1.8018000000000001"/>
    <n v="0.15015000000000001"/>
    <n v="21.471450000000001"/>
    <n v="0.22522500000000001"/>
    <n v="7.2072000000000003"/>
    <n v="1.3513500000000001"/>
    <n v="85.885800000000003"/>
  </r>
  <r>
    <x v="2"/>
    <x v="2"/>
    <x v="79"/>
    <s v="Beans"/>
    <n v="185"/>
    <n v="1"/>
    <n v="185"/>
    <n v="234.95"/>
    <n v="16.094999999999999"/>
    <n v="0.92500000000000004"/>
    <n v="42.18"/>
    <n v="11.84"/>
    <n v="64.38"/>
    <n v="8.3250000000000011"/>
    <n v="168.72"/>
  </r>
  <r>
    <x v="2"/>
    <x v="2"/>
    <x v="79"/>
    <s v="Cabbage"/>
    <n v="60"/>
    <n v="0.14299999999999999"/>
    <n v="8.58"/>
    <n v="1.8875999999999999"/>
    <n v="8.5800000000000001E-2"/>
    <n v="3.4320000000000003E-2"/>
    <n v="0.3861"/>
    <n v="0.24023999999999998"/>
    <n v="0.34320000000000001"/>
    <n v="0.30888000000000004"/>
    <n v="1.5444"/>
  </r>
  <r>
    <x v="2"/>
    <x v="2"/>
    <x v="79"/>
    <s v="Fruit"/>
    <n v="119"/>
    <n v="0.42899999999999999"/>
    <n v="51.051000000000002"/>
    <n v="46.966920000000002"/>
    <n v="0.51051000000000002"/>
    <n v="0.25525500000000001"/>
    <n v="11.945933999999999"/>
    <n v="1.2252240000000001"/>
    <n v="2.0420400000000001"/>
    <n v="2.2972950000000001"/>
    <n v="47.783735999999998"/>
  </r>
  <r>
    <x v="2"/>
    <x v="2"/>
    <x v="79"/>
    <s v="USO's"/>
    <n v="122"/>
    <n v="0.14299999999999999"/>
    <n v="17.445999999999998"/>
    <n v="16.224779999999999"/>
    <n v="0.34891999999999995"/>
    <n v="1.7446E-2"/>
    <n v="3.7683359999999997"/>
    <n v="0.26168999999999998"/>
    <n v="1.3956799999999998"/>
    <n v="0.15701399999999999"/>
    <n v="15.073343999999999"/>
  </r>
  <r>
    <x v="2"/>
    <x v="2"/>
    <x v="79"/>
    <s v="Cowpeas"/>
    <n v="171"/>
    <n v="0.14299999999999999"/>
    <n v="24.452999999999999"/>
    <n v="28.365479999999998"/>
    <n v="1.8828809999999998"/>
    <n v="0.122265"/>
    <n v="5.0862240000000005"/>
    <n v="1.589445"/>
    <n v="7.5315239999999992"/>
    <n v="1.1003849999999999"/>
    <n v="20.344896000000002"/>
  </r>
  <r>
    <x v="2"/>
    <x v="2"/>
    <x v="79"/>
    <s v="Carrots"/>
    <n v="62"/>
    <n v="3.3000000000000002E-2"/>
    <n v="2.0460000000000003"/>
    <n v="0.92070000000000007"/>
    <n v="2.2506000000000005E-2"/>
    <n v="4.092000000000001E-3"/>
    <n v="0.21483000000000005"/>
    <n v="6.7518000000000009E-2"/>
    <n v="9.0024000000000021E-2"/>
    <n v="3.6828000000000007E-2"/>
    <n v="0.85932000000000019"/>
  </r>
  <r>
    <x v="3"/>
    <x v="2"/>
    <x v="79"/>
    <s v="Githeri"/>
    <n v="134"/>
    <n v="0.14299999999999999"/>
    <n v="19.161999999999999"/>
    <n v="31.234059999999999"/>
    <n v="1.207206"/>
    <n v="0.26826800000000001"/>
    <n v="5.9593820000000006"/>
    <n v="0.19161999999999998"/>
    <n v="4.828824"/>
    <n v="2.414412"/>
    <n v="23.837528000000002"/>
  </r>
  <r>
    <x v="3"/>
    <x v="2"/>
    <x v="79"/>
    <s v="Ugali"/>
    <n v="114"/>
    <n v="1"/>
    <n v="114"/>
    <n v="142.5"/>
    <n v="2.3940000000000001"/>
    <n v="1.4820000000000002"/>
    <n v="29.867999999999999"/>
    <n v="1.1399999999999999"/>
    <n v="9.5760000000000005"/>
    <n v="13.338000000000001"/>
    <n v="119.47199999999999"/>
  </r>
  <r>
    <x v="3"/>
    <x v="2"/>
    <x v="79"/>
    <s v="Sorghum"/>
    <m/>
    <n v="0"/>
    <n v="0"/>
    <n v="0"/>
    <n v="0"/>
    <n v="0"/>
    <n v="0"/>
    <n v="0"/>
    <n v="0"/>
    <n v="0"/>
    <n v="0"/>
  </r>
  <r>
    <x v="3"/>
    <x v="2"/>
    <x v="79"/>
    <s v="Sweets/Soda"/>
    <n v="340"/>
    <n v="1"/>
    <n v="340"/>
    <n v="139.4"/>
    <n v="0"/>
    <n v="0"/>
    <n v="35.36"/>
    <n v="0"/>
    <n v="0"/>
    <n v="0"/>
    <n v="141.44"/>
  </r>
  <r>
    <x v="3"/>
    <x v="2"/>
    <x v="79"/>
    <s v="Sugar Cane"/>
    <n v="3"/>
    <n v="0.28599999999999998"/>
    <n v="0.85799999999999987"/>
    <n v="3.2260799999999996"/>
    <n v="0"/>
    <n v="0"/>
    <n v="0.83483399999999985"/>
    <n v="0"/>
    <n v="0"/>
    <n v="0"/>
    <n v="3.3393359999999994"/>
  </r>
  <r>
    <x v="0"/>
    <x v="2"/>
    <x v="80"/>
    <s v="Cattle"/>
    <n v="112"/>
    <n v="0.28599999999999998"/>
    <n v="32.031999999999996"/>
    <n v="86.16607999999998"/>
    <n v="7.9759679999999991"/>
    <n v="5.7657599999999993"/>
    <n v="0"/>
    <n v="0"/>
    <n v="31.903871999999996"/>
    <n v="51.891839999999995"/>
    <n v="0"/>
  </r>
  <r>
    <x v="0"/>
    <x v="2"/>
    <x v="80"/>
    <s v="Goat"/>
    <m/>
    <n v="0"/>
    <n v="0"/>
    <n v="0"/>
    <n v="0"/>
    <n v="0"/>
    <n v="0"/>
    <n v="0"/>
    <n v="0"/>
    <n v="0"/>
    <n v="0"/>
  </r>
  <r>
    <x v="0"/>
    <x v="2"/>
    <x v="80"/>
    <s v="Sheep"/>
    <m/>
    <n v="0"/>
    <n v="0"/>
    <n v="0"/>
    <n v="0"/>
    <n v="0"/>
    <n v="0"/>
    <n v="0"/>
    <n v="0"/>
    <n v="0"/>
    <n v="0"/>
  </r>
  <r>
    <x v="0"/>
    <x v="2"/>
    <x v="80"/>
    <s v="Camel"/>
    <m/>
    <n v="0"/>
    <n v="0"/>
    <n v="0"/>
    <n v="0"/>
    <n v="0"/>
    <n v="0"/>
    <n v="0"/>
    <n v="0"/>
    <n v="0"/>
    <n v="0"/>
  </r>
  <r>
    <x v="0"/>
    <x v="2"/>
    <x v="80"/>
    <s v="Poultry"/>
    <n v="112"/>
    <n v="0.14299999999999999"/>
    <n v="16.015999999999998"/>
    <n v="45.645599999999995"/>
    <n v="4.3083039999999997"/>
    <n v="3.0270239999999995"/>
    <n v="0"/>
    <n v="0"/>
    <n v="17.233215999999999"/>
    <n v="27.243215999999997"/>
    <n v="0"/>
  </r>
  <r>
    <x v="0"/>
    <x v="2"/>
    <x v="80"/>
    <s v="Other birds"/>
    <m/>
    <n v="0"/>
    <n v="0"/>
    <n v="0"/>
    <n v="0"/>
    <n v="0"/>
    <n v="0"/>
    <n v="0"/>
    <n v="0"/>
    <n v="0"/>
    <n v="0"/>
  </r>
  <r>
    <x v="0"/>
    <x v="2"/>
    <x v="80"/>
    <s v="Eggs"/>
    <n v="64"/>
    <n v="0.28599999999999998"/>
    <n v="18.303999999999998"/>
    <n v="28.371199999999998"/>
    <n v="2.3063039999999999"/>
    <n v="1.9402239999999997"/>
    <n v="0.201344"/>
    <n v="0"/>
    <n v="9.2252159999999996"/>
    <n v="17.462015999999998"/>
    <n v="0.80537599999999998"/>
  </r>
  <r>
    <x v="0"/>
    <x v="2"/>
    <x v="80"/>
    <s v="Milk"/>
    <n v="184"/>
    <n v="1"/>
    <n v="184"/>
    <n v="126.96"/>
    <n v="6.6239999999999997"/>
    <n v="7.5439999999999996"/>
    <n v="8.2799999999999994"/>
    <n v="0"/>
    <n v="26.495999999999999"/>
    <n v="67.896000000000001"/>
    <n v="33.119999999999997"/>
  </r>
  <r>
    <x v="0"/>
    <x v="2"/>
    <x v="80"/>
    <s v="Cheese"/>
    <m/>
    <n v="0"/>
    <n v="0"/>
    <n v="0"/>
    <n v="0"/>
    <n v="0"/>
    <n v="0"/>
    <n v="0"/>
    <n v="0"/>
    <n v="0"/>
    <n v="0"/>
  </r>
  <r>
    <x v="1"/>
    <x v="2"/>
    <x v="80"/>
    <s v="Fish"/>
    <n v="112"/>
    <n v="0.28599999999999998"/>
    <n v="32.031999999999996"/>
    <n v="33.633599999999994"/>
    <n v="5.9259199999999996"/>
    <n v="0.92892799999999998"/>
    <n v="0"/>
    <n v="0"/>
    <n v="23.703679999999999"/>
    <n v="8.3603519999999989"/>
    <n v="0"/>
  </r>
  <r>
    <x v="2"/>
    <x v="2"/>
    <x v="80"/>
    <s v="Rice"/>
    <n v="175"/>
    <n v="0.28599999999999998"/>
    <n v="50.05"/>
    <n v="65.064999999999998"/>
    <n v="1.2011999999999998"/>
    <n v="0.10009999999999999"/>
    <n v="14.314300000000001"/>
    <n v="0.15014999999999998"/>
    <n v="4.8047999999999993"/>
    <n v="0.90089999999999992"/>
    <n v="57.257200000000005"/>
  </r>
  <r>
    <x v="2"/>
    <x v="2"/>
    <x v="80"/>
    <s v="Beans"/>
    <n v="185"/>
    <n v="0.28599999999999998"/>
    <n v="52.91"/>
    <n v="67.195700000000002"/>
    <n v="4.6031699999999995"/>
    <n v="0.26455000000000001"/>
    <n v="12.06348"/>
    <n v="3.3862400000000004"/>
    <n v="18.412679999999998"/>
    <n v="2.3809499999999999"/>
    <n v="48.253920000000001"/>
  </r>
  <r>
    <x v="2"/>
    <x v="2"/>
    <x v="80"/>
    <s v="Cabbage"/>
    <n v="60"/>
    <n v="3.3000000000000002E-2"/>
    <n v="1.98"/>
    <n v="0.43560000000000004"/>
    <n v="1.9799999999999998E-2"/>
    <n v="7.92E-3"/>
    <n v="8.9099999999999999E-2"/>
    <n v="5.5439999999999996E-2"/>
    <n v="7.9199999999999993E-2"/>
    <n v="7.1279999999999996E-2"/>
    <n v="0.35639999999999999"/>
  </r>
  <r>
    <x v="2"/>
    <x v="2"/>
    <x v="80"/>
    <s v="Fruit"/>
    <n v="119"/>
    <n v="0.14299999999999999"/>
    <n v="17.016999999999999"/>
    <n v="15.655639999999998"/>
    <n v="0.17016999999999999"/>
    <n v="8.5084999999999994E-2"/>
    <n v="3.9819779999999998"/>
    <n v="0.40840799999999994"/>
    <n v="0.68067999999999995"/>
    <n v="0.76576499999999992"/>
    <n v="15.927911999999999"/>
  </r>
  <r>
    <x v="2"/>
    <x v="2"/>
    <x v="80"/>
    <s v="USO's"/>
    <n v="122"/>
    <n v="3.3000000000000002E-2"/>
    <n v="4.0259999999999998"/>
    <n v="3.7441800000000001"/>
    <n v="8.0519999999999994E-2"/>
    <n v="4.0260000000000001E-3"/>
    <n v="0.86961600000000006"/>
    <n v="6.0389999999999999E-2"/>
    <n v="0.32207999999999998"/>
    <n v="3.6234000000000002E-2"/>
    <n v="3.4784640000000002"/>
  </r>
  <r>
    <x v="2"/>
    <x v="2"/>
    <x v="80"/>
    <s v="Cowpeas"/>
    <n v="171"/>
    <n v="0.42899999999999999"/>
    <n v="73.358999999999995"/>
    <n v="85.096440000000001"/>
    <n v="5.6486429999999999"/>
    <n v="0.36679499999999998"/>
    <n v="15.258671999999999"/>
    <n v="4.7683349999999995"/>
    <n v="22.594571999999999"/>
    <n v="3.3011549999999996"/>
    <n v="61.034687999999996"/>
  </r>
  <r>
    <x v="2"/>
    <x v="2"/>
    <x v="80"/>
    <s v="Carrots"/>
    <n v="62"/>
    <n v="0.14299999999999999"/>
    <n v="8.8659999999999997"/>
    <n v="3.9896999999999996"/>
    <n v="9.7526000000000015E-2"/>
    <n v="1.7732000000000001E-2"/>
    <n v="0.93092999999999992"/>
    <n v="0.29257799999999995"/>
    <n v="0.39010400000000006"/>
    <n v="0.15958800000000001"/>
    <n v="3.7237199999999997"/>
  </r>
  <r>
    <x v="3"/>
    <x v="2"/>
    <x v="80"/>
    <s v="Githeri"/>
    <n v="134"/>
    <n v="1"/>
    <n v="134"/>
    <n v="218.42"/>
    <n v="8.4420000000000002"/>
    <n v="1.8759999999999999"/>
    <n v="41.674000000000007"/>
    <n v="1.34"/>
    <n v="33.768000000000001"/>
    <n v="16.884"/>
    <n v="166.69600000000003"/>
  </r>
  <r>
    <x v="3"/>
    <x v="2"/>
    <x v="80"/>
    <s v="Ugali"/>
    <n v="114"/>
    <n v="1"/>
    <n v="114"/>
    <n v="142.5"/>
    <n v="2.3940000000000001"/>
    <n v="1.4820000000000002"/>
    <n v="29.867999999999999"/>
    <n v="1.1399999999999999"/>
    <n v="9.5760000000000005"/>
    <n v="13.338000000000001"/>
    <n v="119.47199999999999"/>
  </r>
  <r>
    <x v="3"/>
    <x v="2"/>
    <x v="80"/>
    <s v="Sorghum"/>
    <m/>
    <n v="0"/>
    <n v="0"/>
    <n v="0"/>
    <n v="0"/>
    <n v="0"/>
    <n v="0"/>
    <n v="0"/>
    <n v="0"/>
    <n v="0"/>
    <n v="0"/>
  </r>
  <r>
    <x v="3"/>
    <x v="2"/>
    <x v="80"/>
    <s v="Sugar Cane"/>
    <n v="3"/>
    <n v="0.14299999999999999"/>
    <n v="0.42899999999999994"/>
    <n v="1.6130399999999998"/>
    <n v="0"/>
    <n v="0"/>
    <n v="0.41741699999999993"/>
    <n v="0"/>
    <n v="0"/>
    <n v="0"/>
    <n v="1.6696679999999997"/>
  </r>
  <r>
    <x v="3"/>
    <x v="2"/>
    <x v="80"/>
    <s v="Sweets/Soda"/>
    <n v="340"/>
    <n v="0.42899999999999999"/>
    <n v="145.85999999999999"/>
    <n v="59.802599999999991"/>
    <n v="0"/>
    <n v="0"/>
    <n v="15.16944"/>
    <n v="0"/>
    <n v="0"/>
    <n v="0"/>
    <n v="60.677759999999999"/>
  </r>
  <r>
    <x v="0"/>
    <x v="2"/>
    <x v="81"/>
    <s v="Cattle"/>
    <n v="112"/>
    <n v="0.42899999999999999"/>
    <n v="48.048000000000002"/>
    <n v="129.24912"/>
    <n v="11.963951999999999"/>
    <n v="8.6486400000000003"/>
    <n v="0"/>
    <n v="0"/>
    <n v="47.855807999999996"/>
    <n v="77.837760000000003"/>
    <n v="0"/>
  </r>
  <r>
    <x v="0"/>
    <x v="2"/>
    <x v="81"/>
    <s v="Goat"/>
    <m/>
    <n v="0"/>
    <n v="0"/>
    <n v="0"/>
    <n v="0"/>
    <n v="0"/>
    <n v="0"/>
    <n v="0"/>
    <n v="0"/>
    <n v="0"/>
    <n v="0"/>
  </r>
  <r>
    <x v="0"/>
    <x v="2"/>
    <x v="81"/>
    <s v="Sheep"/>
    <m/>
    <n v="0"/>
    <n v="0"/>
    <n v="0"/>
    <n v="0"/>
    <n v="0"/>
    <n v="0"/>
    <n v="0"/>
    <n v="0"/>
    <n v="0"/>
    <n v="0"/>
  </r>
  <r>
    <x v="0"/>
    <x v="2"/>
    <x v="81"/>
    <s v="Camel"/>
    <m/>
    <n v="0"/>
    <n v="0"/>
    <n v="0"/>
    <n v="0"/>
    <n v="0"/>
    <n v="0"/>
    <n v="0"/>
    <n v="0"/>
    <n v="0"/>
    <n v="0"/>
  </r>
  <r>
    <x v="0"/>
    <x v="2"/>
    <x v="81"/>
    <s v="Poultry"/>
    <m/>
    <n v="0"/>
    <n v="0"/>
    <n v="0"/>
    <n v="0"/>
    <n v="0"/>
    <n v="0"/>
    <n v="0"/>
    <n v="0"/>
    <n v="0"/>
    <n v="0"/>
  </r>
  <r>
    <x v="0"/>
    <x v="2"/>
    <x v="81"/>
    <s v="Other birds"/>
    <m/>
    <n v="0"/>
    <n v="0"/>
    <n v="0"/>
    <n v="0"/>
    <n v="0"/>
    <n v="0"/>
    <n v="0"/>
    <n v="0"/>
    <n v="0"/>
    <n v="0"/>
  </r>
  <r>
    <x v="0"/>
    <x v="2"/>
    <x v="81"/>
    <s v="Eggs"/>
    <n v="64"/>
    <n v="0.14299999999999999"/>
    <n v="9.1519999999999992"/>
    <n v="14.185599999999999"/>
    <n v="1.153152"/>
    <n v="0.97011199999999986"/>
    <n v="0.100672"/>
    <n v="0"/>
    <n v="4.6126079999999998"/>
    <n v="8.7310079999999992"/>
    <n v="0.40268799999999999"/>
  </r>
  <r>
    <x v="0"/>
    <x v="2"/>
    <x v="81"/>
    <s v="Milk"/>
    <n v="184"/>
    <n v="1"/>
    <n v="184"/>
    <n v="126.96"/>
    <n v="6.6239999999999997"/>
    <n v="7.5439999999999996"/>
    <n v="8.2799999999999994"/>
    <n v="0"/>
    <n v="26.495999999999999"/>
    <n v="67.896000000000001"/>
    <n v="33.119999999999997"/>
  </r>
  <r>
    <x v="0"/>
    <x v="2"/>
    <x v="81"/>
    <s v="Cheese"/>
    <m/>
    <n v="0"/>
    <n v="0"/>
    <n v="0"/>
    <n v="0"/>
    <n v="0"/>
    <n v="0"/>
    <n v="0"/>
    <n v="0"/>
    <n v="0"/>
    <n v="0"/>
  </r>
  <r>
    <x v="1"/>
    <x v="2"/>
    <x v="81"/>
    <s v="Fish"/>
    <n v="112"/>
    <n v="0.28599999999999998"/>
    <n v="32.031999999999996"/>
    <n v="33.633599999999994"/>
    <n v="5.9259199999999996"/>
    <n v="0.92892799999999998"/>
    <n v="0"/>
    <n v="0"/>
    <n v="23.703679999999999"/>
    <n v="8.3603519999999989"/>
    <n v="0"/>
  </r>
  <r>
    <x v="2"/>
    <x v="2"/>
    <x v="81"/>
    <s v="Rice"/>
    <n v="175"/>
    <n v="0.28599999999999998"/>
    <n v="50.05"/>
    <n v="65.064999999999998"/>
    <n v="1.2011999999999998"/>
    <n v="0.10009999999999999"/>
    <n v="14.314300000000001"/>
    <n v="0.15014999999999998"/>
    <n v="4.8047999999999993"/>
    <n v="0.90089999999999992"/>
    <n v="57.257200000000005"/>
  </r>
  <r>
    <x v="2"/>
    <x v="2"/>
    <x v="81"/>
    <s v="Beans"/>
    <n v="185"/>
    <n v="1"/>
    <n v="185"/>
    <n v="234.95"/>
    <n v="16.094999999999999"/>
    <n v="0.92500000000000004"/>
    <n v="42.18"/>
    <n v="11.84"/>
    <n v="64.38"/>
    <n v="8.3250000000000011"/>
    <n v="168.72"/>
  </r>
  <r>
    <x v="2"/>
    <x v="2"/>
    <x v="81"/>
    <s v="Cabbage"/>
    <m/>
    <n v="0"/>
    <n v="0"/>
    <n v="0"/>
    <n v="0"/>
    <n v="0"/>
    <n v="0"/>
    <n v="0"/>
    <n v="0"/>
    <n v="0"/>
    <n v="0"/>
  </r>
  <r>
    <x v="2"/>
    <x v="2"/>
    <x v="81"/>
    <s v="Fruit"/>
    <n v="119"/>
    <n v="0.42899999999999999"/>
    <n v="51.051000000000002"/>
    <n v="46.966920000000002"/>
    <n v="0.51051000000000002"/>
    <n v="0.25525500000000001"/>
    <n v="11.945933999999999"/>
    <n v="1.2252240000000001"/>
    <n v="2.0420400000000001"/>
    <n v="2.2972950000000001"/>
    <n v="47.783735999999998"/>
  </r>
  <r>
    <x v="2"/>
    <x v="2"/>
    <x v="81"/>
    <s v="USO's"/>
    <n v="122"/>
    <n v="3.3000000000000002E-2"/>
    <n v="4.0259999999999998"/>
    <n v="3.7441800000000001"/>
    <n v="8.0519999999999994E-2"/>
    <n v="4.0260000000000001E-3"/>
    <n v="0.86961600000000006"/>
    <n v="6.0389999999999999E-2"/>
    <n v="0.32207999999999998"/>
    <n v="3.6234000000000002E-2"/>
    <n v="3.4784640000000002"/>
  </r>
  <r>
    <x v="2"/>
    <x v="2"/>
    <x v="81"/>
    <s v="Cowpeas"/>
    <n v="171"/>
    <n v="0.28599999999999998"/>
    <n v="48.905999999999999"/>
    <n v="56.730959999999996"/>
    <n v="3.7657619999999996"/>
    <n v="0.24453"/>
    <n v="10.172448000000001"/>
    <n v="3.17889"/>
    <n v="15.063047999999998"/>
    <n v="2.2007699999999999"/>
    <n v="40.689792000000004"/>
  </r>
  <r>
    <x v="2"/>
    <x v="2"/>
    <x v="81"/>
    <s v="Carrots"/>
    <n v="62"/>
    <n v="6.7000000000000004E-2"/>
    <n v="4.1539999999999999"/>
    <n v="1.8693"/>
    <n v="4.5693999999999999E-2"/>
    <n v="8.3079999999999994E-3"/>
    <n v="0.43616999999999995"/>
    <n v="0.13708200000000001"/>
    <n v="0.18277599999999999"/>
    <n v="7.4771999999999991E-2"/>
    <n v="1.7446799999999998"/>
  </r>
  <r>
    <x v="2"/>
    <x v="2"/>
    <x v="81"/>
    <s v="Spaghetti"/>
    <n v="250"/>
    <n v="0.42899999999999999"/>
    <n v="107.25"/>
    <n v="151.2225"/>
    <n v="5.1479999999999997"/>
    <n v="0.75074999999999992"/>
    <n v="30.351750000000003"/>
    <n v="1.8232499999999998"/>
    <n v="20.591999999999999"/>
    <n v="6.7567499999999994"/>
    <n v="121.40700000000001"/>
  </r>
  <r>
    <x v="3"/>
    <x v="2"/>
    <x v="81"/>
    <s v="Githeri"/>
    <n v="134"/>
    <n v="1"/>
    <n v="134"/>
    <n v="218.42"/>
    <n v="8.4420000000000002"/>
    <n v="1.8759999999999999"/>
    <n v="41.674000000000007"/>
    <n v="1.34"/>
    <n v="33.768000000000001"/>
    <n v="16.884"/>
    <n v="166.69600000000003"/>
  </r>
  <r>
    <x v="3"/>
    <x v="2"/>
    <x v="81"/>
    <s v="Ugali"/>
    <n v="114"/>
    <n v="1"/>
    <n v="114"/>
    <n v="142.5"/>
    <n v="2.3940000000000001"/>
    <n v="1.4820000000000002"/>
    <n v="29.867999999999999"/>
    <n v="1.1399999999999999"/>
    <n v="9.5760000000000005"/>
    <n v="13.338000000000001"/>
    <n v="119.47199999999999"/>
  </r>
  <r>
    <x v="3"/>
    <x v="2"/>
    <x v="81"/>
    <s v="Sorghum"/>
    <m/>
    <n v="0"/>
    <n v="0"/>
    <n v="0"/>
    <n v="0"/>
    <n v="0"/>
    <n v="0"/>
    <n v="0"/>
    <n v="0"/>
    <n v="0"/>
    <n v="0"/>
  </r>
  <r>
    <x v="3"/>
    <x v="2"/>
    <x v="81"/>
    <s v="Sweets/Soda"/>
    <n v="340"/>
    <n v="0.57099999999999995"/>
    <n v="194.14"/>
    <n v="729.96640000000002"/>
    <n v="0"/>
    <n v="0"/>
    <n v="188.89821999999995"/>
    <n v="0"/>
    <n v="0"/>
    <n v="0"/>
    <n v="755.59287999999981"/>
  </r>
  <r>
    <x v="3"/>
    <x v="2"/>
    <x v="81"/>
    <s v="Sugar Cane"/>
    <n v="3"/>
    <n v="0.28599999999999998"/>
    <n v="0.85799999999999987"/>
    <n v="0.35177999999999998"/>
    <n v="0"/>
    <n v="0"/>
    <n v="8.9231999999999992E-2"/>
    <n v="0"/>
    <n v="0"/>
    <n v="0"/>
    <n v="0.35692799999999997"/>
  </r>
  <r>
    <x v="0"/>
    <x v="2"/>
    <x v="82"/>
    <s v="Cattle"/>
    <n v="112"/>
    <n v="0.14299999999999999"/>
    <n v="16.015999999999998"/>
    <n v="43.08303999999999"/>
    <n v="3.9879839999999995"/>
    <n v="2.8828799999999997"/>
    <n v="0"/>
    <n v="0"/>
    <n v="15.951935999999998"/>
    <n v="25.945919999999997"/>
    <n v="0"/>
  </r>
  <r>
    <x v="0"/>
    <x v="2"/>
    <x v="82"/>
    <s v="Goat"/>
    <m/>
    <n v="0"/>
    <n v="0"/>
    <n v="0"/>
    <n v="0"/>
    <n v="0"/>
    <n v="0"/>
    <n v="0"/>
    <n v="0"/>
    <n v="0"/>
    <n v="0"/>
  </r>
  <r>
    <x v="0"/>
    <x v="2"/>
    <x v="82"/>
    <s v="Sheep"/>
    <m/>
    <n v="0"/>
    <n v="0"/>
    <n v="0"/>
    <n v="0"/>
    <n v="0"/>
    <n v="0"/>
    <n v="0"/>
    <n v="0"/>
    <n v="0"/>
    <n v="0"/>
  </r>
  <r>
    <x v="0"/>
    <x v="2"/>
    <x v="82"/>
    <s v="Camel"/>
    <m/>
    <n v="0"/>
    <n v="0"/>
    <n v="0"/>
    <n v="0"/>
    <n v="0"/>
    <n v="0"/>
    <n v="0"/>
    <n v="0"/>
    <n v="0"/>
    <n v="0"/>
  </r>
  <r>
    <x v="0"/>
    <x v="2"/>
    <x v="82"/>
    <s v="Poultry"/>
    <n v="112"/>
    <n v="6.7000000000000004E-2"/>
    <n v="7.5040000000000004"/>
    <n v="21.386400000000002"/>
    <n v="2.0185759999999999"/>
    <n v="1.4182560000000002"/>
    <n v="0"/>
    <n v="0"/>
    <n v="8.0743039999999997"/>
    <n v="12.764304000000001"/>
    <n v="0"/>
  </r>
  <r>
    <x v="0"/>
    <x v="2"/>
    <x v="82"/>
    <s v="Other birds"/>
    <m/>
    <n v="0"/>
    <n v="0"/>
    <n v="0"/>
    <n v="0"/>
    <n v="0"/>
    <n v="0"/>
    <n v="0"/>
    <n v="0"/>
    <n v="0"/>
    <n v="0"/>
  </r>
  <r>
    <x v="0"/>
    <x v="2"/>
    <x v="82"/>
    <s v="Eggs"/>
    <n v="64"/>
    <n v="3.3000000000000002E-2"/>
    <n v="2.1120000000000001"/>
    <n v="3.2736000000000001"/>
    <n v="0.26611200000000002"/>
    <n v="0.22387199999999999"/>
    <n v="2.3232000000000003E-2"/>
    <n v="0"/>
    <n v="1.0644480000000001"/>
    <n v="2.0148479999999998"/>
    <n v="9.2928000000000011E-2"/>
  </r>
  <r>
    <x v="0"/>
    <x v="2"/>
    <x v="82"/>
    <s v="Milk"/>
    <n v="184"/>
    <n v="1"/>
    <n v="184"/>
    <n v="126.96"/>
    <n v="6.6239999999999997"/>
    <n v="7.5439999999999996"/>
    <n v="8.2799999999999994"/>
    <n v="0"/>
    <n v="26.495999999999999"/>
    <n v="67.896000000000001"/>
    <n v="33.119999999999997"/>
  </r>
  <r>
    <x v="0"/>
    <x v="2"/>
    <x v="82"/>
    <s v="Cheese"/>
    <m/>
    <n v="0"/>
    <n v="0"/>
    <n v="0"/>
    <n v="0"/>
    <n v="0"/>
    <n v="0"/>
    <n v="0"/>
    <n v="0"/>
    <n v="0"/>
    <n v="0"/>
  </r>
  <r>
    <x v="1"/>
    <x v="2"/>
    <x v="82"/>
    <s v="Fish"/>
    <n v="112"/>
    <n v="6.7000000000000004E-2"/>
    <n v="7.5040000000000004"/>
    <n v="7.8792000000000009"/>
    <n v="1.3882400000000001"/>
    <n v="0.217616"/>
    <n v="0"/>
    <n v="0"/>
    <n v="5.5529600000000006"/>
    <n v="1.9585440000000001"/>
    <n v="0"/>
  </r>
  <r>
    <x v="2"/>
    <x v="2"/>
    <x v="82"/>
    <s v="Rice"/>
    <n v="175"/>
    <n v="0.14299999999999999"/>
    <n v="25.024999999999999"/>
    <n v="32.532499999999999"/>
    <n v="0.60059999999999991"/>
    <n v="5.0049999999999997E-2"/>
    <n v="7.1571500000000006"/>
    <n v="7.5074999999999989E-2"/>
    <n v="2.4023999999999996"/>
    <n v="0.45044999999999996"/>
    <n v="28.628600000000002"/>
  </r>
  <r>
    <x v="2"/>
    <x v="2"/>
    <x v="82"/>
    <s v="Beans"/>
    <n v="185"/>
    <n v="0.28599999999999998"/>
    <n v="52.91"/>
    <n v="67.195700000000002"/>
    <n v="4.6031699999999995"/>
    <n v="0.26455000000000001"/>
    <n v="12.06348"/>
    <n v="3.3862400000000004"/>
    <n v="18.412679999999998"/>
    <n v="2.3809499999999999"/>
    <n v="48.253920000000001"/>
  </r>
  <r>
    <x v="2"/>
    <x v="2"/>
    <x v="82"/>
    <s v="Cabbage"/>
    <n v="60"/>
    <n v="1"/>
    <n v="60"/>
    <n v="13.2"/>
    <n v="0.6"/>
    <n v="0.24"/>
    <n v="2.7"/>
    <n v="1.68"/>
    <n v="2.4"/>
    <n v="2.16"/>
    <n v="10.8"/>
  </r>
  <r>
    <x v="2"/>
    <x v="2"/>
    <x v="82"/>
    <s v="Fruit"/>
    <n v="119"/>
    <n v="0.28599999999999998"/>
    <n v="34.033999999999999"/>
    <n v="31.311279999999996"/>
    <n v="0.34033999999999998"/>
    <n v="0.17016999999999999"/>
    <n v="7.9639559999999996"/>
    <n v="0.81681599999999988"/>
    <n v="1.3613599999999999"/>
    <n v="1.5315299999999998"/>
    <n v="31.855823999999998"/>
  </r>
  <r>
    <x v="2"/>
    <x v="2"/>
    <x v="82"/>
    <s v="USO's"/>
    <n v="122"/>
    <n v="6.7000000000000004E-2"/>
    <n v="8.1740000000000013"/>
    <n v="7.6018200000000009"/>
    <n v="0.16348000000000001"/>
    <n v="8.1740000000000007E-3"/>
    <n v="1.7655840000000003"/>
    <n v="0.12261000000000002"/>
    <n v="0.65392000000000006"/>
    <n v="7.3566000000000006E-2"/>
    <n v="7.0623360000000011"/>
  </r>
  <r>
    <x v="2"/>
    <x v="2"/>
    <x v="82"/>
    <s v="Pumpkin"/>
    <n v="94"/>
    <n v="0.14299999999999999"/>
    <n v="13.441999999999998"/>
    <n v="4.1670199999999991"/>
    <n v="0.14786199999999999"/>
    <n v="1.3441999999999999E-2"/>
    <n v="0.81996199999999986"/>
    <n v="0.10753599999999999"/>
    <n v="0.59144799999999997"/>
    <n v="0.12097799999999999"/>
    <n v="3.2798479999999994"/>
  </r>
  <r>
    <x v="2"/>
    <x v="2"/>
    <x v="82"/>
    <s v="Carrots"/>
    <n v="62"/>
    <n v="0.28599999999999998"/>
    <n v="17.731999999999999"/>
    <n v="7.9793999999999992"/>
    <n v="0.19505200000000003"/>
    <n v="3.5464000000000002E-2"/>
    <n v="1.8618599999999998"/>
    <n v="0.5851559999999999"/>
    <n v="0.78020800000000012"/>
    <n v="0.31917600000000002"/>
    <n v="7.4474399999999994"/>
  </r>
  <r>
    <x v="3"/>
    <x v="2"/>
    <x v="82"/>
    <s v="Githeri"/>
    <n v="134"/>
    <n v="0.13300000000000001"/>
    <n v="17.822000000000003"/>
    <n v="29.049860000000002"/>
    <n v="1.1227860000000001"/>
    <n v="0.24950800000000001"/>
    <n v="5.5426420000000007"/>
    <n v="0.17822000000000002"/>
    <n v="4.4911440000000002"/>
    <n v="2.2455720000000001"/>
    <n v="22.170568000000003"/>
  </r>
  <r>
    <x v="3"/>
    <x v="2"/>
    <x v="82"/>
    <s v="Ugali"/>
    <n v="114"/>
    <n v="1"/>
    <n v="114"/>
    <n v="142.5"/>
    <n v="2.3940000000000001"/>
    <n v="1.4820000000000002"/>
    <n v="29.867999999999999"/>
    <n v="1.1399999999999999"/>
    <n v="9.5760000000000005"/>
    <n v="13.338000000000001"/>
    <n v="119.47199999999999"/>
  </r>
  <r>
    <x v="3"/>
    <x v="2"/>
    <x v="82"/>
    <s v="Sorghum"/>
    <m/>
    <n v="0"/>
    <n v="0"/>
    <n v="0"/>
    <n v="0"/>
    <n v="0"/>
    <n v="0"/>
    <n v="0"/>
    <n v="0"/>
    <n v="0"/>
    <n v="0"/>
  </r>
  <r>
    <x v="3"/>
    <x v="2"/>
    <x v="82"/>
    <s v="Sugar Cane"/>
    <n v="3"/>
    <n v="1"/>
    <n v="3"/>
    <n v="11.28"/>
    <n v="0"/>
    <n v="0"/>
    <n v="2.9189999999999996"/>
    <n v="0"/>
    <n v="0"/>
    <n v="0"/>
    <n v="11.675999999999998"/>
  </r>
  <r>
    <x v="3"/>
    <x v="2"/>
    <x v="82"/>
    <s v="Sweets/Soda"/>
    <n v="340"/>
    <n v="3.3000000000000002E-2"/>
    <n v="11.22"/>
    <n v="4.6002000000000001"/>
    <n v="0"/>
    <n v="0"/>
    <n v="1.1668800000000001"/>
    <n v="0"/>
    <n v="0"/>
    <n v="0"/>
    <n v="4.6675200000000006"/>
  </r>
  <r>
    <x v="0"/>
    <x v="2"/>
    <x v="83"/>
    <s v="Cattle"/>
    <n v="112"/>
    <n v="0.14299999999999999"/>
    <n v="16.015999999999998"/>
    <n v="43.08303999999999"/>
    <n v="3.9879839999999995"/>
    <n v="2.8828799999999997"/>
    <n v="0"/>
    <n v="0"/>
    <n v="15.951935999999998"/>
    <n v="25.945919999999997"/>
    <n v="0"/>
  </r>
  <r>
    <x v="0"/>
    <x v="2"/>
    <x v="83"/>
    <s v="Goat"/>
    <m/>
    <n v="0"/>
    <n v="0"/>
    <n v="0"/>
    <n v="0"/>
    <n v="0"/>
    <n v="0"/>
    <n v="0"/>
    <n v="0"/>
    <n v="0"/>
    <n v="0"/>
  </r>
  <r>
    <x v="0"/>
    <x v="2"/>
    <x v="83"/>
    <s v="Sheep"/>
    <m/>
    <n v="0"/>
    <n v="0"/>
    <n v="0"/>
    <n v="0"/>
    <n v="0"/>
    <n v="0"/>
    <n v="0"/>
    <n v="0"/>
    <n v="0"/>
    <n v="0"/>
  </r>
  <r>
    <x v="0"/>
    <x v="2"/>
    <x v="83"/>
    <s v="Camel"/>
    <m/>
    <n v="0"/>
    <n v="0"/>
    <n v="0"/>
    <n v="0"/>
    <n v="0"/>
    <n v="0"/>
    <n v="0"/>
    <n v="0"/>
    <n v="0"/>
    <n v="0"/>
  </r>
  <r>
    <x v="0"/>
    <x v="2"/>
    <x v="83"/>
    <s v="Poultry"/>
    <n v="112"/>
    <n v="3.3000000000000002E-2"/>
    <n v="3.6960000000000002"/>
    <n v="10.533600000000002"/>
    <n v="0.994224"/>
    <n v="0.69854399999999994"/>
    <n v="0"/>
    <n v="0"/>
    <n v="3.976896"/>
    <n v="6.2868959999999996"/>
    <n v="0"/>
  </r>
  <r>
    <x v="0"/>
    <x v="2"/>
    <x v="83"/>
    <s v="Other birds"/>
    <m/>
    <n v="0"/>
    <n v="0"/>
    <n v="0"/>
    <n v="0"/>
    <n v="0"/>
    <n v="0"/>
    <n v="0"/>
    <n v="0"/>
    <n v="0"/>
    <n v="0"/>
  </r>
  <r>
    <x v="0"/>
    <x v="2"/>
    <x v="83"/>
    <s v="Eggs"/>
    <n v="64"/>
    <n v="0.14299999999999999"/>
    <n v="9.1519999999999992"/>
    <n v="14.185599999999999"/>
    <n v="1.153152"/>
    <n v="0.97011199999999986"/>
    <n v="0.100672"/>
    <n v="0"/>
    <n v="4.6126079999999998"/>
    <n v="8.7310079999999992"/>
    <n v="0.40268799999999999"/>
  </r>
  <r>
    <x v="0"/>
    <x v="2"/>
    <x v="83"/>
    <s v="Milk"/>
    <n v="184"/>
    <n v="0.42899999999999999"/>
    <n v="78.935999999999993"/>
    <n v="54.46584"/>
    <n v="2.8416960000000002"/>
    <n v="3.2363759999999995"/>
    <n v="3.5521199999999999"/>
    <n v="0"/>
    <n v="11.366784000000001"/>
    <n v="29.127383999999996"/>
    <n v="14.20848"/>
  </r>
  <r>
    <x v="0"/>
    <x v="2"/>
    <x v="83"/>
    <s v="Cheese"/>
    <m/>
    <n v="0"/>
    <n v="0"/>
    <n v="0"/>
    <n v="0"/>
    <n v="0"/>
    <n v="0"/>
    <n v="0"/>
    <n v="0"/>
    <n v="0"/>
    <n v="0"/>
  </r>
  <r>
    <x v="1"/>
    <x v="2"/>
    <x v="83"/>
    <s v="Fish"/>
    <n v="112"/>
    <n v="0.28599999999999998"/>
    <n v="32.031999999999996"/>
    <n v="33.633599999999994"/>
    <n v="5.9259199999999996"/>
    <n v="0.92892799999999998"/>
    <n v="0"/>
    <n v="0"/>
    <n v="23.703679999999999"/>
    <n v="8.3603519999999989"/>
    <n v="0"/>
  </r>
  <r>
    <x v="2"/>
    <x v="2"/>
    <x v="83"/>
    <s v="Rice"/>
    <n v="175"/>
    <n v="0.14299999999999999"/>
    <n v="25.024999999999999"/>
    <n v="32.532499999999999"/>
    <n v="0.60059999999999991"/>
    <n v="5.0049999999999997E-2"/>
    <n v="7.1571500000000006"/>
    <n v="7.5074999999999989E-2"/>
    <n v="2.4023999999999996"/>
    <n v="0.45044999999999996"/>
    <n v="28.628600000000002"/>
  </r>
  <r>
    <x v="2"/>
    <x v="2"/>
    <x v="83"/>
    <s v="Beans"/>
    <n v="185"/>
    <n v="0.14299999999999999"/>
    <n v="26.454999999999998"/>
    <n v="33.597850000000001"/>
    <n v="2.3015849999999998"/>
    <n v="0.132275"/>
    <n v="6.0317400000000001"/>
    <n v="1.6931200000000002"/>
    <n v="9.2063399999999991"/>
    <n v="1.1904749999999999"/>
    <n v="24.12696"/>
  </r>
  <r>
    <x v="2"/>
    <x v="2"/>
    <x v="83"/>
    <s v="Cabbage"/>
    <n v="60"/>
    <n v="0.14299999999999999"/>
    <n v="8.58"/>
    <n v="1.8875999999999999"/>
    <n v="8.5800000000000001E-2"/>
    <n v="3.4320000000000003E-2"/>
    <n v="0.3861"/>
    <n v="0.24023999999999998"/>
    <n v="0.34320000000000001"/>
    <n v="0.30888000000000004"/>
    <n v="1.5444"/>
  </r>
  <r>
    <x v="2"/>
    <x v="2"/>
    <x v="83"/>
    <s v="Fruit"/>
    <n v="119"/>
    <n v="0.28599999999999998"/>
    <n v="34.033999999999999"/>
    <n v="31.311279999999996"/>
    <n v="0.34033999999999998"/>
    <n v="0.17016999999999999"/>
    <n v="7.9639559999999996"/>
    <n v="0.81681599999999988"/>
    <n v="1.3613599999999999"/>
    <n v="1.5315299999999998"/>
    <n v="31.855823999999998"/>
  </r>
  <r>
    <x v="2"/>
    <x v="2"/>
    <x v="83"/>
    <s v="USO's"/>
    <n v="122"/>
    <n v="0.14299999999999999"/>
    <n v="17.445999999999998"/>
    <n v="16.224779999999999"/>
    <n v="0.34891999999999995"/>
    <n v="1.7446E-2"/>
    <n v="3.7683359999999997"/>
    <n v="0.26168999999999998"/>
    <n v="1.3956799999999998"/>
    <n v="0.15701399999999999"/>
    <n v="15.073343999999999"/>
  </r>
  <r>
    <x v="2"/>
    <x v="2"/>
    <x v="83"/>
    <s v="Cowpeas"/>
    <n v="171"/>
    <n v="0.14299999999999999"/>
    <n v="24.452999999999999"/>
    <n v="28.365479999999998"/>
    <n v="1.8828809999999998"/>
    <n v="0.122265"/>
    <n v="5.0862240000000005"/>
    <n v="1.589445"/>
    <n v="7.5315239999999992"/>
    <n v="1.1003849999999999"/>
    <n v="20.344896000000002"/>
  </r>
  <r>
    <x v="2"/>
    <x v="2"/>
    <x v="83"/>
    <s v="Spaghetti"/>
    <n v="250"/>
    <n v="3.3000000000000002E-2"/>
    <n v="8.25"/>
    <n v="11.6325"/>
    <n v="0.39600000000000002"/>
    <n v="5.7749999999999996E-2"/>
    <n v="2.3347500000000001"/>
    <n v="0.14025000000000001"/>
    <n v="1.5840000000000001"/>
    <n v="0.51974999999999993"/>
    <n v="9.3390000000000004"/>
  </r>
  <r>
    <x v="3"/>
    <x v="2"/>
    <x v="83"/>
    <s v="Githeri"/>
    <n v="134"/>
    <n v="0.14299999999999999"/>
    <n v="19.161999999999999"/>
    <n v="31.234059999999999"/>
    <n v="1.207206"/>
    <n v="0.26826800000000001"/>
    <n v="5.9593820000000006"/>
    <n v="0.19161999999999998"/>
    <n v="4.828824"/>
    <n v="2.414412"/>
    <n v="23.837528000000002"/>
  </r>
  <r>
    <x v="3"/>
    <x v="2"/>
    <x v="83"/>
    <s v="Ugali"/>
    <n v="114"/>
    <n v="1"/>
    <n v="114"/>
    <n v="142.5"/>
    <n v="2.3940000000000001"/>
    <n v="1.4820000000000002"/>
    <n v="29.867999999999999"/>
    <n v="1.1399999999999999"/>
    <n v="9.5760000000000005"/>
    <n v="13.338000000000001"/>
    <n v="119.47199999999999"/>
  </r>
  <r>
    <x v="3"/>
    <x v="2"/>
    <x v="83"/>
    <s v="Sorghum"/>
    <m/>
    <n v="0"/>
    <n v="0"/>
    <n v="0"/>
    <n v="0"/>
    <n v="0"/>
    <n v="0"/>
    <n v="0"/>
    <n v="0"/>
    <n v="0"/>
    <n v="0"/>
  </r>
  <r>
    <x v="3"/>
    <x v="2"/>
    <x v="83"/>
    <s v="Sweets/Soda"/>
    <n v="340"/>
    <n v="0.14299999999999999"/>
    <n v="48.62"/>
    <n v="19.934199999999997"/>
    <n v="0"/>
    <n v="0"/>
    <n v="5.0564799999999996"/>
    <n v="0"/>
    <n v="0"/>
    <n v="0"/>
    <n v="20.225919999999999"/>
  </r>
  <r>
    <x v="3"/>
    <x v="2"/>
    <x v="83"/>
    <s v="Sugar Cane"/>
    <n v="3"/>
    <n v="0.42899999999999999"/>
    <n v="1.2869999999999999"/>
    <n v="4.8391199999999994"/>
    <n v="0"/>
    <n v="0"/>
    <n v="1.2522509999999998"/>
    <n v="0"/>
    <n v="0"/>
    <n v="0"/>
    <n v="5.0090039999999991"/>
  </r>
  <r>
    <x v="0"/>
    <x v="2"/>
    <x v="84"/>
    <s v="Cattle"/>
    <n v="112"/>
    <n v="0.28599999999999998"/>
    <n v="32.031999999999996"/>
    <n v="86.16607999999998"/>
    <n v="7.9759679999999991"/>
    <n v="5.7657599999999993"/>
    <n v="0"/>
    <n v="0"/>
    <n v="31.903871999999996"/>
    <n v="51.891839999999995"/>
    <n v="0"/>
  </r>
  <r>
    <x v="0"/>
    <x v="2"/>
    <x v="84"/>
    <s v="Goat"/>
    <m/>
    <n v="0"/>
    <n v="0"/>
    <n v="0"/>
    <n v="0"/>
    <n v="0"/>
    <n v="0"/>
    <n v="0"/>
    <n v="0"/>
    <n v="0"/>
    <n v="0"/>
  </r>
  <r>
    <x v="0"/>
    <x v="2"/>
    <x v="84"/>
    <s v="Sheep"/>
    <m/>
    <n v="0"/>
    <n v="0"/>
    <n v="0"/>
    <n v="0"/>
    <n v="0"/>
    <n v="0"/>
    <n v="0"/>
    <n v="0"/>
    <n v="0"/>
    <n v="0"/>
  </r>
  <r>
    <x v="0"/>
    <x v="2"/>
    <x v="84"/>
    <s v="Camel"/>
    <m/>
    <n v="0"/>
    <n v="0"/>
    <n v="0"/>
    <n v="0"/>
    <n v="0"/>
    <n v="0"/>
    <n v="0"/>
    <n v="0"/>
    <n v="0"/>
    <n v="0"/>
  </r>
  <r>
    <x v="0"/>
    <x v="2"/>
    <x v="84"/>
    <s v="Poultry"/>
    <n v="112"/>
    <n v="6.7000000000000004E-2"/>
    <n v="7.5040000000000004"/>
    <n v="21.386400000000002"/>
    <n v="2.0185759999999999"/>
    <n v="1.4182560000000002"/>
    <n v="0"/>
    <n v="0"/>
    <n v="8.0743039999999997"/>
    <n v="12.764304000000001"/>
    <n v="0"/>
  </r>
  <r>
    <x v="0"/>
    <x v="2"/>
    <x v="84"/>
    <s v="Other birds"/>
    <m/>
    <n v="0"/>
    <n v="0"/>
    <n v="0"/>
    <n v="0"/>
    <n v="0"/>
    <n v="0"/>
    <n v="0"/>
    <n v="0"/>
    <n v="0"/>
    <n v="0"/>
  </r>
  <r>
    <x v="0"/>
    <x v="2"/>
    <x v="84"/>
    <s v="Eggs"/>
    <n v="64"/>
    <n v="0.14299999999999999"/>
    <n v="9.1519999999999992"/>
    <n v="14.185599999999999"/>
    <n v="1.153152"/>
    <n v="0.97011199999999986"/>
    <n v="0.100672"/>
    <n v="0"/>
    <n v="4.6126079999999998"/>
    <n v="8.7310079999999992"/>
    <n v="0.40268799999999999"/>
  </r>
  <r>
    <x v="0"/>
    <x v="2"/>
    <x v="84"/>
    <s v="Milk"/>
    <n v="184"/>
    <n v="1"/>
    <n v="184"/>
    <n v="126.96"/>
    <n v="6.6239999999999997"/>
    <n v="7.5439999999999996"/>
    <n v="8.2799999999999994"/>
    <n v="0"/>
    <n v="26.495999999999999"/>
    <n v="67.896000000000001"/>
    <n v="33.119999999999997"/>
  </r>
  <r>
    <x v="0"/>
    <x v="2"/>
    <x v="84"/>
    <s v="Cheese"/>
    <m/>
    <n v="0"/>
    <n v="0"/>
    <n v="0"/>
    <n v="0"/>
    <n v="0"/>
    <n v="0"/>
    <n v="0"/>
    <n v="0"/>
    <n v="0"/>
    <n v="0"/>
  </r>
  <r>
    <x v="1"/>
    <x v="2"/>
    <x v="84"/>
    <s v="Fish"/>
    <n v="112"/>
    <n v="0.42899999999999999"/>
    <n v="48.048000000000002"/>
    <n v="50.450400000000002"/>
    <n v="8.8888800000000003"/>
    <n v="1.393392"/>
    <n v="0"/>
    <n v="0"/>
    <n v="35.555520000000001"/>
    <n v="12.540528"/>
    <n v="0"/>
  </r>
  <r>
    <x v="2"/>
    <x v="2"/>
    <x v="84"/>
    <s v="Rice"/>
    <n v="175"/>
    <n v="0.28599999999999998"/>
    <n v="50.05"/>
    <n v="65.064999999999998"/>
    <n v="1.2011999999999998"/>
    <n v="0.10009999999999999"/>
    <n v="14.314300000000001"/>
    <n v="0.15014999999999998"/>
    <n v="4.8047999999999993"/>
    <n v="0.90089999999999992"/>
    <n v="57.257200000000005"/>
  </r>
  <r>
    <x v="2"/>
    <x v="2"/>
    <x v="84"/>
    <s v="Beans"/>
    <n v="185"/>
    <n v="0.28599999999999998"/>
    <n v="52.91"/>
    <n v="67.195700000000002"/>
    <n v="4.6031699999999995"/>
    <n v="0.26455000000000001"/>
    <n v="12.06348"/>
    <n v="3.3862400000000004"/>
    <n v="18.412679999999998"/>
    <n v="2.3809499999999999"/>
    <n v="48.253920000000001"/>
  </r>
  <r>
    <x v="2"/>
    <x v="2"/>
    <x v="84"/>
    <s v="Cabbage"/>
    <n v="60"/>
    <n v="0.14299999999999999"/>
    <n v="8.58"/>
    <n v="1.8875999999999999"/>
    <n v="8.5800000000000001E-2"/>
    <n v="3.4320000000000003E-2"/>
    <n v="0.3861"/>
    <n v="0.24023999999999998"/>
    <n v="0.34320000000000001"/>
    <n v="0.30888000000000004"/>
    <n v="1.5444"/>
  </r>
  <r>
    <x v="2"/>
    <x v="2"/>
    <x v="84"/>
    <s v="Fruit"/>
    <n v="119"/>
    <n v="0.28599999999999998"/>
    <n v="34.033999999999999"/>
    <n v="31.311279999999996"/>
    <n v="0.34033999999999998"/>
    <n v="0.17016999999999999"/>
    <n v="7.9639559999999996"/>
    <n v="0.81681599999999988"/>
    <n v="1.3613599999999999"/>
    <n v="1.5315299999999998"/>
    <n v="31.855823999999998"/>
  </r>
  <r>
    <x v="2"/>
    <x v="2"/>
    <x v="84"/>
    <s v="USO's"/>
    <n v="122"/>
    <n v="0.14299999999999999"/>
    <n v="17.445999999999998"/>
    <n v="16.224779999999999"/>
    <n v="0.34891999999999995"/>
    <n v="1.7446E-2"/>
    <n v="3.7683359999999997"/>
    <n v="0.26168999999999998"/>
    <n v="1.3956799999999998"/>
    <n v="0.15701399999999999"/>
    <n v="15.073343999999999"/>
  </r>
  <r>
    <x v="2"/>
    <x v="2"/>
    <x v="84"/>
    <s v="Cowpeas"/>
    <n v="171"/>
    <n v="0.28599999999999998"/>
    <n v="48.905999999999999"/>
    <n v="56.730959999999996"/>
    <n v="3.7657619999999996"/>
    <n v="0.24453"/>
    <n v="10.172448000000001"/>
    <n v="3.17889"/>
    <n v="15.063047999999998"/>
    <n v="2.2007699999999999"/>
    <n v="40.689792000000004"/>
  </r>
  <r>
    <x v="2"/>
    <x v="2"/>
    <x v="84"/>
    <s v="Carrots"/>
    <n v="62"/>
    <n v="0.28599999999999998"/>
    <n v="17.731999999999999"/>
    <n v="7.9793999999999992"/>
    <n v="0.19505200000000003"/>
    <n v="3.5464000000000002E-2"/>
    <n v="1.8618599999999998"/>
    <n v="0.5851559999999999"/>
    <n v="0.78020800000000012"/>
    <n v="0.31917600000000002"/>
    <n v="7.4474399999999994"/>
  </r>
  <r>
    <x v="2"/>
    <x v="2"/>
    <x v="84"/>
    <s v="Spaghetti"/>
    <n v="250"/>
    <n v="5.0000000000000001E-3"/>
    <n v="1.25"/>
    <n v="1.7625"/>
    <n v="0.06"/>
    <n v="8.7500000000000008E-3"/>
    <n v="0.35375000000000001"/>
    <n v="2.1250000000000002E-2"/>
    <n v="0.24"/>
    <n v="7.8750000000000014E-2"/>
    <n v="1.415"/>
  </r>
  <r>
    <x v="3"/>
    <x v="2"/>
    <x v="84"/>
    <s v="Githeri"/>
    <n v="134"/>
    <n v="0.28599999999999998"/>
    <n v="38.323999999999998"/>
    <n v="62.468119999999999"/>
    <n v="2.414412"/>
    <n v="0.53653600000000001"/>
    <n v="11.918764000000001"/>
    <n v="0.38323999999999997"/>
    <n v="9.657648"/>
    <n v="4.828824"/>
    <n v="47.675056000000005"/>
  </r>
  <r>
    <x v="3"/>
    <x v="2"/>
    <x v="84"/>
    <s v="Ugali"/>
    <n v="114"/>
    <n v="1"/>
    <n v="114"/>
    <n v="142.5"/>
    <n v="2.3940000000000001"/>
    <n v="1.4820000000000002"/>
    <n v="29.867999999999999"/>
    <n v="1.1399999999999999"/>
    <n v="9.5760000000000005"/>
    <n v="13.338000000000001"/>
    <n v="119.47199999999999"/>
  </r>
  <r>
    <x v="3"/>
    <x v="2"/>
    <x v="84"/>
    <s v="Sorghum"/>
    <m/>
    <n v="0"/>
    <n v="0"/>
    <n v="0"/>
    <n v="0"/>
    <n v="0"/>
    <n v="0"/>
    <n v="0"/>
    <n v="0"/>
    <n v="0"/>
    <n v="0"/>
  </r>
  <r>
    <x v="3"/>
    <x v="2"/>
    <x v="84"/>
    <s v="Sweets/Soda"/>
    <n v="33"/>
    <n v="1"/>
    <n v="33"/>
    <n v="13.53"/>
    <n v="0"/>
    <n v="0"/>
    <n v="3.4319999999999999"/>
    <n v="0"/>
    <n v="0"/>
    <n v="0"/>
    <n v="13.728"/>
  </r>
  <r>
    <x v="3"/>
    <x v="2"/>
    <x v="84"/>
    <s v="Sugar Cane"/>
    <n v="3"/>
    <n v="3.3000000000000002E-2"/>
    <n v="9.9000000000000005E-2"/>
    <n v="0.37224000000000002"/>
    <n v="0"/>
    <n v="0"/>
    <n v="9.6326999999999996E-2"/>
    <n v="0"/>
    <n v="0"/>
    <n v="0"/>
    <n v="0.38530799999999998"/>
  </r>
  <r>
    <x v="0"/>
    <x v="2"/>
    <x v="85"/>
    <s v="Cattle"/>
    <n v="112"/>
    <n v="0.14299999999999999"/>
    <n v="16.015999999999998"/>
    <n v="43.08303999999999"/>
    <n v="3.9879839999999995"/>
    <n v="2.8828799999999997"/>
    <n v="0"/>
    <n v="0"/>
    <n v="15.951935999999998"/>
    <n v="25.945919999999997"/>
    <n v="0"/>
  </r>
  <r>
    <x v="0"/>
    <x v="2"/>
    <x v="85"/>
    <s v="Goat"/>
    <m/>
    <n v="0"/>
    <n v="0"/>
    <n v="0"/>
    <n v="0"/>
    <n v="0"/>
    <n v="0"/>
    <n v="0"/>
    <n v="0"/>
    <n v="0"/>
    <n v="0"/>
  </r>
  <r>
    <x v="0"/>
    <x v="2"/>
    <x v="85"/>
    <s v="Sheep"/>
    <n v="85"/>
    <n v="6.7000000000000004E-2"/>
    <n v="5.6950000000000003"/>
    <n v="15.091750000000001"/>
    <n v="0.96245499999999995"/>
    <n v="1.2187300000000001"/>
    <n v="0"/>
    <n v="0"/>
    <n v="3.8498199999999998"/>
    <n v="10.968570000000001"/>
    <n v="0"/>
  </r>
  <r>
    <x v="0"/>
    <x v="2"/>
    <x v="85"/>
    <s v="Camel"/>
    <m/>
    <n v="0"/>
    <n v="0"/>
    <n v="0"/>
    <n v="0"/>
    <n v="0"/>
    <n v="0"/>
    <n v="0"/>
    <n v="0"/>
    <n v="0"/>
    <n v="0"/>
  </r>
  <r>
    <x v="0"/>
    <x v="2"/>
    <x v="85"/>
    <s v="Poultry"/>
    <n v="112"/>
    <n v="6.7000000000000004E-2"/>
    <n v="7.5040000000000004"/>
    <n v="21.386400000000002"/>
    <n v="2.0185759999999999"/>
    <n v="1.4182560000000002"/>
    <n v="0"/>
    <n v="0"/>
    <n v="8.0743039999999997"/>
    <n v="12.764304000000001"/>
    <n v="0"/>
  </r>
  <r>
    <x v="0"/>
    <x v="2"/>
    <x v="85"/>
    <s v="Other birds"/>
    <m/>
    <n v="0"/>
    <n v="0"/>
    <n v="0"/>
    <n v="0"/>
    <n v="0"/>
    <n v="0"/>
    <n v="0"/>
    <n v="0"/>
    <n v="0"/>
    <n v="0"/>
  </r>
  <r>
    <x v="0"/>
    <x v="2"/>
    <x v="85"/>
    <s v="Eggs"/>
    <n v="64"/>
    <n v="0.42899999999999999"/>
    <n v="27.456"/>
    <n v="42.556800000000003"/>
    <n v="3.4594559999999994"/>
    <n v="2.9103359999999996"/>
    <n v="0.30201600000000001"/>
    <n v="0"/>
    <n v="13.837823999999998"/>
    <n v="26.193023999999998"/>
    <n v="1.208064"/>
  </r>
  <r>
    <x v="0"/>
    <x v="2"/>
    <x v="85"/>
    <s v="Milk"/>
    <n v="184"/>
    <n v="1"/>
    <n v="184"/>
    <n v="126.96"/>
    <n v="6.6239999999999997"/>
    <n v="7.5439999999999996"/>
    <n v="8.2799999999999994"/>
    <n v="0"/>
    <n v="26.495999999999999"/>
    <n v="67.896000000000001"/>
    <n v="33.119999999999997"/>
  </r>
  <r>
    <x v="0"/>
    <x v="2"/>
    <x v="85"/>
    <s v="Cheese"/>
    <m/>
    <n v="0"/>
    <n v="0"/>
    <n v="0"/>
    <n v="0"/>
    <n v="0"/>
    <n v="0"/>
    <n v="0"/>
    <n v="0"/>
    <n v="0"/>
    <n v="0"/>
  </r>
  <r>
    <x v="1"/>
    <x v="2"/>
    <x v="85"/>
    <s v="Fish"/>
    <n v="112"/>
    <n v="0.42899999999999999"/>
    <n v="48.048000000000002"/>
    <n v="50.450400000000002"/>
    <n v="8.8888800000000003"/>
    <n v="1.393392"/>
    <n v="0"/>
    <n v="0"/>
    <n v="35.555520000000001"/>
    <n v="12.540528"/>
    <n v="0"/>
  </r>
  <r>
    <x v="2"/>
    <x v="2"/>
    <x v="85"/>
    <s v="Rice"/>
    <n v="175"/>
    <n v="6.7000000000000004E-2"/>
    <n v="11.725000000000001"/>
    <n v="15.242500000000001"/>
    <n v="0.28140000000000004"/>
    <n v="2.3450000000000002E-2"/>
    <n v="3.3533500000000003"/>
    <n v="3.5175000000000005E-2"/>
    <n v="1.1256000000000002"/>
    <n v="0.21105000000000002"/>
    <n v="13.413400000000001"/>
  </r>
  <r>
    <x v="2"/>
    <x v="2"/>
    <x v="85"/>
    <s v="Beans"/>
    <n v="185"/>
    <n v="0.28599999999999998"/>
    <n v="52.91"/>
    <n v="67.195700000000002"/>
    <n v="4.6031699999999995"/>
    <n v="0.26455000000000001"/>
    <n v="12.06348"/>
    <n v="3.3862400000000004"/>
    <n v="18.412679999999998"/>
    <n v="2.3809499999999999"/>
    <n v="48.253920000000001"/>
  </r>
  <r>
    <x v="2"/>
    <x v="2"/>
    <x v="85"/>
    <s v="Cabbage"/>
    <n v="60"/>
    <n v="0.42899999999999999"/>
    <n v="25.74"/>
    <n v="5.6627999999999998"/>
    <n v="0.25739999999999996"/>
    <n v="0.10296"/>
    <n v="1.1582999999999999"/>
    <n v="0.72071999999999992"/>
    <n v="1.0295999999999998"/>
    <n v="0.92663999999999991"/>
    <n v="4.6331999999999995"/>
  </r>
  <r>
    <x v="2"/>
    <x v="2"/>
    <x v="85"/>
    <s v="Fruit"/>
    <n v="119"/>
    <n v="0.57099999999999995"/>
    <n v="67.948999999999998"/>
    <n v="62.513080000000002"/>
    <n v="0.67948999999999993"/>
    <n v="0.33974499999999996"/>
    <n v="15.900065999999999"/>
    <n v="1.630776"/>
    <n v="2.7179599999999997"/>
    <n v="3.0577049999999995"/>
    <n v="63.600263999999996"/>
  </r>
  <r>
    <x v="2"/>
    <x v="2"/>
    <x v="85"/>
    <s v="USO's"/>
    <n v="122"/>
    <n v="3.3000000000000002E-2"/>
    <n v="4.0259999999999998"/>
    <n v="3.7441800000000001"/>
    <n v="8.0519999999999994E-2"/>
    <n v="4.0260000000000001E-3"/>
    <n v="0.86961600000000006"/>
    <n v="6.0389999999999999E-2"/>
    <n v="0.32207999999999998"/>
    <n v="3.6234000000000002E-2"/>
    <n v="3.4784640000000002"/>
  </r>
  <r>
    <x v="2"/>
    <x v="2"/>
    <x v="85"/>
    <s v="Cowpeas"/>
    <n v="171"/>
    <n v="0.28599999999999998"/>
    <n v="48.905999999999999"/>
    <n v="56.730959999999996"/>
    <n v="3.7657619999999996"/>
    <n v="0.24453"/>
    <n v="10.172448000000001"/>
    <n v="3.17889"/>
    <n v="15.063047999999998"/>
    <n v="2.2007699999999999"/>
    <n v="40.689792000000004"/>
  </r>
  <r>
    <x v="2"/>
    <x v="2"/>
    <x v="85"/>
    <s v="Spaghetti"/>
    <n v="250"/>
    <n v="3.0000000000000001E-3"/>
    <n v="0.75"/>
    <n v="1.0575000000000001"/>
    <n v="3.5999999999999997E-2"/>
    <n v="5.2499999999999995E-3"/>
    <n v="0.21225000000000002"/>
    <n v="1.2749999999999999E-2"/>
    <n v="0.14399999999999999"/>
    <n v="4.7249999999999993E-2"/>
    <n v="0.84900000000000009"/>
  </r>
  <r>
    <x v="3"/>
    <x v="2"/>
    <x v="85"/>
    <s v="Githeri"/>
    <n v="134"/>
    <n v="0.14299999999999999"/>
    <n v="19.161999999999999"/>
    <n v="31.234059999999999"/>
    <n v="1.207206"/>
    <n v="0.26826800000000001"/>
    <n v="5.9593820000000006"/>
    <n v="0.19161999999999998"/>
    <n v="4.828824"/>
    <n v="2.414412"/>
    <n v="23.837528000000002"/>
  </r>
  <r>
    <x v="3"/>
    <x v="2"/>
    <x v="85"/>
    <s v="Ugali"/>
    <n v="114"/>
    <n v="1"/>
    <n v="114"/>
    <n v="142.5"/>
    <n v="2.3940000000000001"/>
    <n v="1.4820000000000002"/>
    <n v="29.867999999999999"/>
    <n v="1.1399999999999999"/>
    <n v="9.5760000000000005"/>
    <n v="13.338000000000001"/>
    <n v="119.47199999999999"/>
  </r>
  <r>
    <x v="3"/>
    <x v="2"/>
    <x v="85"/>
    <s v="Sorghum"/>
    <m/>
    <n v="0"/>
    <n v="0"/>
    <n v="0"/>
    <n v="0"/>
    <n v="0"/>
    <n v="0"/>
    <n v="0"/>
    <n v="0"/>
    <n v="0"/>
    <n v="0"/>
  </r>
  <r>
    <x v="3"/>
    <x v="2"/>
    <x v="85"/>
    <s v="Sweets/Soda"/>
    <n v="33"/>
    <n v="3.3000000000000002E-2"/>
    <n v="1.089"/>
    <n v="0.44649"/>
    <n v="0"/>
    <n v="0"/>
    <n v="0.113256"/>
    <n v="0"/>
    <n v="0"/>
    <n v="0"/>
    <n v="0.45302399999999998"/>
  </r>
  <r>
    <x v="3"/>
    <x v="2"/>
    <x v="85"/>
    <s v="Sugar Cane"/>
    <n v="3"/>
    <n v="0.14299999999999999"/>
    <n v="0.42899999999999994"/>
    <n v="1.6130399999999998"/>
    <n v="0"/>
    <n v="0"/>
    <n v="0.41741699999999993"/>
    <n v="0"/>
    <n v="0"/>
    <n v="0"/>
    <n v="1.6696679999999997"/>
  </r>
  <r>
    <x v="0"/>
    <x v="2"/>
    <x v="86"/>
    <s v="Cattle"/>
    <n v="112"/>
    <n v="6.7000000000000004E-2"/>
    <n v="7.5040000000000004"/>
    <n v="20.185760000000002"/>
    <n v="1.8684960000000002"/>
    <n v="1.3507199999999999"/>
    <n v="0"/>
    <n v="0"/>
    <n v="7.4739840000000006"/>
    <n v="12.156479999999998"/>
    <n v="0"/>
  </r>
  <r>
    <x v="0"/>
    <x v="2"/>
    <x v="86"/>
    <s v="Goat"/>
    <m/>
    <n v="0"/>
    <n v="0"/>
    <n v="0"/>
    <n v="0"/>
    <n v="0"/>
    <n v="0"/>
    <n v="0"/>
    <n v="0"/>
    <n v="0"/>
    <n v="0"/>
  </r>
  <r>
    <x v="0"/>
    <x v="2"/>
    <x v="86"/>
    <s v="Sheep"/>
    <m/>
    <n v="0"/>
    <n v="0"/>
    <n v="0"/>
    <n v="0"/>
    <n v="0"/>
    <n v="0"/>
    <n v="0"/>
    <n v="0"/>
    <n v="0"/>
    <n v="0"/>
  </r>
  <r>
    <x v="0"/>
    <x v="2"/>
    <x v="86"/>
    <s v="Camel"/>
    <m/>
    <n v="0"/>
    <n v="0"/>
    <n v="0"/>
    <n v="0"/>
    <n v="0"/>
    <n v="0"/>
    <n v="0"/>
    <n v="0"/>
    <n v="0"/>
    <n v="0"/>
  </r>
  <r>
    <x v="0"/>
    <x v="2"/>
    <x v="86"/>
    <s v="Poultry"/>
    <n v="112"/>
    <n v="3.3000000000000002E-2"/>
    <n v="3.6960000000000002"/>
    <n v="10.533600000000002"/>
    <n v="0.994224"/>
    <n v="0.69854399999999994"/>
    <n v="0"/>
    <n v="0"/>
    <n v="3.976896"/>
    <n v="6.2868959999999996"/>
    <n v="0"/>
  </r>
  <r>
    <x v="0"/>
    <x v="2"/>
    <x v="86"/>
    <s v="Other birds"/>
    <m/>
    <n v="0"/>
    <n v="0"/>
    <n v="0"/>
    <n v="0"/>
    <n v="0"/>
    <n v="0"/>
    <n v="0"/>
    <n v="0"/>
    <n v="0"/>
    <n v="0"/>
  </r>
  <r>
    <x v="0"/>
    <x v="2"/>
    <x v="86"/>
    <s v="Eggs"/>
    <n v="64"/>
    <n v="6.7000000000000004E-2"/>
    <n v="4.2880000000000003"/>
    <n v="6.6463999999999999"/>
    <n v="0.54028799999999999"/>
    <n v="0.45452800000000004"/>
    <n v="4.7168000000000009E-2"/>
    <n v="0"/>
    <n v="2.161152"/>
    <n v="4.0907520000000002"/>
    <n v="0.18867200000000003"/>
  </r>
  <r>
    <x v="0"/>
    <x v="2"/>
    <x v="86"/>
    <s v="Milk"/>
    <n v="184"/>
    <n v="1"/>
    <n v="184"/>
    <n v="126.96"/>
    <n v="6.6239999999999997"/>
    <n v="7.5439999999999996"/>
    <n v="8.2799999999999994"/>
    <n v="0"/>
    <n v="26.495999999999999"/>
    <n v="67.896000000000001"/>
    <n v="33.119999999999997"/>
  </r>
  <r>
    <x v="0"/>
    <x v="2"/>
    <x v="86"/>
    <s v="Cheese"/>
    <m/>
    <n v="0"/>
    <n v="0"/>
    <n v="0"/>
    <n v="0"/>
    <n v="0"/>
    <n v="0"/>
    <n v="0"/>
    <n v="0"/>
    <n v="0"/>
    <n v="0"/>
  </r>
  <r>
    <x v="1"/>
    <x v="2"/>
    <x v="86"/>
    <s v="Fish"/>
    <n v="112"/>
    <n v="0.28599999999999998"/>
    <n v="32.031999999999996"/>
    <n v="33.633599999999994"/>
    <n v="5.9259199999999996"/>
    <n v="0.92892799999999998"/>
    <n v="0"/>
    <n v="0"/>
    <n v="23.703679999999999"/>
    <n v="8.3603519999999989"/>
    <n v="0"/>
  </r>
  <r>
    <x v="2"/>
    <x v="2"/>
    <x v="86"/>
    <s v="Rice"/>
    <n v="175"/>
    <n v="0.14299999999999999"/>
    <n v="25.024999999999999"/>
    <n v="32.532499999999999"/>
    <n v="0.60059999999999991"/>
    <n v="5.0049999999999997E-2"/>
    <n v="7.1571500000000006"/>
    <n v="7.5074999999999989E-2"/>
    <n v="2.4023999999999996"/>
    <n v="0.45044999999999996"/>
    <n v="28.628600000000002"/>
  </r>
  <r>
    <x v="2"/>
    <x v="2"/>
    <x v="86"/>
    <s v="Beans"/>
    <n v="185"/>
    <n v="0.14299999999999999"/>
    <n v="26.454999999999998"/>
    <n v="33.597850000000001"/>
    <n v="2.3015849999999998"/>
    <n v="0.132275"/>
    <n v="6.0317400000000001"/>
    <n v="1.6931200000000002"/>
    <n v="9.2063399999999991"/>
    <n v="1.1904749999999999"/>
    <n v="24.12696"/>
  </r>
  <r>
    <x v="2"/>
    <x v="2"/>
    <x v="86"/>
    <s v="Cabbage"/>
    <n v="60"/>
    <n v="6.7000000000000004E-2"/>
    <n v="4.0200000000000005"/>
    <n v="0.88440000000000007"/>
    <n v="4.0200000000000007E-2"/>
    <n v="1.6080000000000004E-2"/>
    <n v="0.18090000000000003"/>
    <n v="0.11256000000000001"/>
    <n v="0.16080000000000003"/>
    <n v="0.14472000000000004"/>
    <n v="0.72360000000000013"/>
  </r>
  <r>
    <x v="2"/>
    <x v="2"/>
    <x v="86"/>
    <s v="Fruit"/>
    <n v="119"/>
    <n v="1"/>
    <n v="119"/>
    <n v="109.48"/>
    <n v="1.19"/>
    <n v="0.59499999999999997"/>
    <n v="27.846"/>
    <n v="2.8559999999999999"/>
    <n v="4.76"/>
    <n v="5.3549999999999995"/>
    <n v="111.384"/>
  </r>
  <r>
    <x v="2"/>
    <x v="2"/>
    <x v="86"/>
    <s v="USO's"/>
    <n v="122"/>
    <n v="3.3000000000000002E-2"/>
    <n v="4.0259999999999998"/>
    <n v="3.7441800000000001"/>
    <n v="8.0519999999999994E-2"/>
    <n v="4.0260000000000001E-3"/>
    <n v="0.86961600000000006"/>
    <n v="6.0389999999999999E-2"/>
    <n v="0.32207999999999998"/>
    <n v="3.6234000000000002E-2"/>
    <n v="3.4784640000000002"/>
  </r>
  <r>
    <x v="2"/>
    <x v="2"/>
    <x v="86"/>
    <s v="Cowpeas"/>
    <n v="171"/>
    <n v="0.28599999999999998"/>
    <n v="48.905999999999999"/>
    <n v="56.730959999999996"/>
    <n v="3.7657619999999996"/>
    <n v="0.24453"/>
    <n v="10.172448000000001"/>
    <n v="3.17889"/>
    <n v="15.063047999999998"/>
    <n v="2.2007699999999999"/>
    <n v="40.689792000000004"/>
  </r>
  <r>
    <x v="2"/>
    <x v="2"/>
    <x v="86"/>
    <s v="Sweet Potatoes"/>
    <n v="114"/>
    <n v="0.28599999999999998"/>
    <n v="32.603999999999999"/>
    <n v="33.582120000000003"/>
    <n v="0.55426799999999998"/>
    <n v="3.2604000000000001E-2"/>
    <n v="7.9227720000000001"/>
    <n v="0.97811999999999999"/>
    <n v="2.2170719999999999"/>
    <n v="0.29343600000000003"/>
    <n v="31.691088000000001"/>
  </r>
  <r>
    <x v="2"/>
    <x v="2"/>
    <x v="86"/>
    <s v="Spaghetti"/>
    <m/>
    <n v="3.3000000000000002E-2"/>
    <n v="0"/>
    <n v="0"/>
    <n v="0"/>
    <n v="0"/>
    <n v="0"/>
    <n v="0"/>
    <n v="0"/>
    <n v="0"/>
    <n v="0"/>
  </r>
  <r>
    <x v="3"/>
    <x v="2"/>
    <x v="86"/>
    <s v="Githeri"/>
    <n v="134"/>
    <n v="0.14299999999999999"/>
    <n v="19.161999999999999"/>
    <n v="31.234059999999999"/>
    <n v="1.207206"/>
    <n v="0.26826800000000001"/>
    <n v="5.9593820000000006"/>
    <n v="0.19161999999999998"/>
    <n v="4.828824"/>
    <n v="2.414412"/>
    <n v="23.837528000000002"/>
  </r>
  <r>
    <x v="3"/>
    <x v="2"/>
    <x v="86"/>
    <s v="Ugali"/>
    <n v="114"/>
    <n v="1"/>
    <n v="114"/>
    <n v="142.5"/>
    <n v="2.3940000000000001"/>
    <n v="1.4820000000000002"/>
    <n v="29.867999999999999"/>
    <n v="1.1399999999999999"/>
    <n v="9.5760000000000005"/>
    <n v="13.338000000000001"/>
    <n v="119.47199999999999"/>
  </r>
  <r>
    <x v="3"/>
    <x v="2"/>
    <x v="86"/>
    <s v="Sorghum"/>
    <m/>
    <n v="0"/>
    <n v="0"/>
    <n v="0"/>
    <n v="0"/>
    <n v="0"/>
    <n v="0"/>
    <n v="0"/>
    <n v="0"/>
    <n v="0"/>
    <n v="0"/>
  </r>
  <r>
    <x v="3"/>
    <x v="2"/>
    <x v="86"/>
    <s v="Sweets/Soda"/>
    <n v="340"/>
    <n v="0.57099999999999995"/>
    <n v="194.14"/>
    <n v="79.597399999999993"/>
    <n v="0"/>
    <n v="0"/>
    <n v="20.190560000000001"/>
    <n v="0"/>
    <n v="0"/>
    <n v="0"/>
    <n v="80.762240000000006"/>
  </r>
  <r>
    <x v="3"/>
    <x v="2"/>
    <x v="86"/>
    <s v="Sugar Cane"/>
    <n v="3"/>
    <n v="0.42899999999999999"/>
    <n v="1.2869999999999999"/>
    <n v="4.8391199999999994"/>
    <n v="0"/>
    <n v="0"/>
    <n v="1.2522509999999998"/>
    <n v="0"/>
    <n v="0"/>
    <n v="0"/>
    <n v="5.0090039999999991"/>
  </r>
  <r>
    <x v="0"/>
    <x v="2"/>
    <x v="87"/>
    <s v="Cattle"/>
    <n v="112"/>
    <n v="6.7000000000000004E-2"/>
    <n v="7.5040000000000004"/>
    <n v="20.185760000000002"/>
    <n v="1.8684960000000002"/>
    <n v="1.3507199999999999"/>
    <n v="0"/>
    <n v="0"/>
    <n v="7.4739840000000006"/>
    <n v="12.156479999999998"/>
    <n v="0"/>
  </r>
  <r>
    <x v="0"/>
    <x v="2"/>
    <x v="87"/>
    <s v="Goat"/>
    <m/>
    <n v="0"/>
    <n v="0"/>
    <n v="0"/>
    <n v="0"/>
    <n v="0"/>
    <n v="0"/>
    <n v="0"/>
    <n v="0"/>
    <n v="0"/>
    <n v="0"/>
  </r>
  <r>
    <x v="0"/>
    <x v="2"/>
    <x v="87"/>
    <s v="Sheep"/>
    <m/>
    <n v="0"/>
    <n v="0"/>
    <n v="0"/>
    <n v="0"/>
    <n v="0"/>
    <n v="0"/>
    <n v="0"/>
    <n v="0"/>
    <n v="0"/>
    <n v="0"/>
  </r>
  <r>
    <x v="0"/>
    <x v="2"/>
    <x v="87"/>
    <s v="Camel"/>
    <m/>
    <n v="0"/>
    <n v="0"/>
    <n v="0"/>
    <n v="0"/>
    <n v="0"/>
    <n v="0"/>
    <n v="0"/>
    <n v="0"/>
    <n v="0"/>
    <n v="0"/>
  </r>
  <r>
    <x v="0"/>
    <x v="2"/>
    <x v="87"/>
    <s v="Poultry"/>
    <n v="112"/>
    <n v="3.3000000000000002E-2"/>
    <n v="3.6960000000000002"/>
    <n v="10.533600000000002"/>
    <n v="0.994224"/>
    <n v="0.69854399999999994"/>
    <n v="0"/>
    <n v="0"/>
    <n v="3.976896"/>
    <n v="6.2868959999999996"/>
    <n v="0"/>
  </r>
  <r>
    <x v="0"/>
    <x v="2"/>
    <x v="87"/>
    <s v="Other birds"/>
    <m/>
    <n v="0"/>
    <n v="0"/>
    <n v="0"/>
    <n v="0"/>
    <n v="0"/>
    <n v="0"/>
    <n v="0"/>
    <n v="0"/>
    <n v="0"/>
    <n v="0"/>
  </r>
  <r>
    <x v="0"/>
    <x v="2"/>
    <x v="87"/>
    <s v="Eggs"/>
    <n v="64"/>
    <n v="0.14299999999999999"/>
    <n v="9.1519999999999992"/>
    <n v="14.185599999999999"/>
    <n v="1.153152"/>
    <n v="0.97011199999999986"/>
    <n v="0.100672"/>
    <n v="0"/>
    <n v="4.6126079999999998"/>
    <n v="8.7310079999999992"/>
    <n v="0.40268799999999999"/>
  </r>
  <r>
    <x v="0"/>
    <x v="2"/>
    <x v="87"/>
    <s v="Milk"/>
    <n v="184"/>
    <n v="1"/>
    <n v="184"/>
    <n v="126.96"/>
    <n v="6.6239999999999997"/>
    <n v="7.5439999999999996"/>
    <n v="8.2799999999999994"/>
    <n v="0"/>
    <n v="26.495999999999999"/>
    <n v="67.896000000000001"/>
    <n v="33.119999999999997"/>
  </r>
  <r>
    <x v="0"/>
    <x v="2"/>
    <x v="87"/>
    <s v="Cheese"/>
    <m/>
    <n v="0"/>
    <n v="0"/>
    <n v="0"/>
    <n v="0"/>
    <n v="0"/>
    <n v="0"/>
    <n v="0"/>
    <n v="0"/>
    <n v="0"/>
    <n v="0"/>
  </r>
  <r>
    <x v="1"/>
    <x v="2"/>
    <x v="87"/>
    <s v="Fish"/>
    <n v="112"/>
    <n v="0.14299999999999999"/>
    <n v="16.015999999999998"/>
    <n v="16.816799999999997"/>
    <n v="2.9629599999999998"/>
    <n v="0.46446399999999999"/>
    <n v="0"/>
    <n v="0"/>
    <n v="11.851839999999999"/>
    <n v="4.1801759999999994"/>
    <n v="0"/>
  </r>
  <r>
    <x v="2"/>
    <x v="2"/>
    <x v="87"/>
    <s v="Rice"/>
    <n v="175"/>
    <n v="0.14299999999999999"/>
    <n v="25.024999999999999"/>
    <n v="32.532499999999999"/>
    <n v="0.60059999999999991"/>
    <n v="5.0049999999999997E-2"/>
    <n v="7.1571500000000006"/>
    <n v="7.5074999999999989E-2"/>
    <n v="2.4023999999999996"/>
    <n v="0.45044999999999996"/>
    <n v="28.628600000000002"/>
  </r>
  <r>
    <x v="2"/>
    <x v="2"/>
    <x v="87"/>
    <s v="Beans"/>
    <n v="185"/>
    <n v="0.14299999999999999"/>
    <n v="26.454999999999998"/>
    <n v="33.597850000000001"/>
    <n v="2.3015849999999998"/>
    <n v="0.132275"/>
    <n v="6.0317400000000001"/>
    <n v="1.6931200000000002"/>
    <n v="9.2063399999999991"/>
    <n v="1.1904749999999999"/>
    <n v="24.12696"/>
  </r>
  <r>
    <x v="2"/>
    <x v="2"/>
    <x v="87"/>
    <s v="Cabbage"/>
    <m/>
    <n v="0"/>
    <n v="0"/>
    <n v="0"/>
    <n v="0"/>
    <n v="0"/>
    <n v="0"/>
    <n v="0"/>
    <n v="0"/>
    <n v="0"/>
    <n v="0"/>
  </r>
  <r>
    <x v="2"/>
    <x v="2"/>
    <x v="87"/>
    <s v="Fruit"/>
    <n v="119"/>
    <n v="1"/>
    <n v="119"/>
    <n v="109.48"/>
    <n v="1.19"/>
    <n v="0.59499999999999997"/>
    <n v="27.846"/>
    <n v="2.8559999999999999"/>
    <n v="4.76"/>
    <n v="5.3549999999999995"/>
    <n v="111.384"/>
  </r>
  <r>
    <x v="2"/>
    <x v="2"/>
    <x v="87"/>
    <s v="USO's"/>
    <m/>
    <n v="0"/>
    <n v="0"/>
    <n v="0"/>
    <n v="0"/>
    <n v="0"/>
    <n v="0"/>
    <n v="0"/>
    <n v="0"/>
    <n v="0"/>
    <n v="0"/>
  </r>
  <r>
    <x v="2"/>
    <x v="2"/>
    <x v="87"/>
    <s v="Cowpeas"/>
    <n v="171"/>
    <n v="0.14299999999999999"/>
    <n v="24.452999999999999"/>
    <n v="28.365479999999998"/>
    <n v="1.8828809999999998"/>
    <n v="0.122265"/>
    <n v="5.0862240000000005"/>
    <n v="1.589445"/>
    <n v="7.5315239999999992"/>
    <n v="1.1003849999999999"/>
    <n v="20.344896000000002"/>
  </r>
  <r>
    <x v="2"/>
    <x v="2"/>
    <x v="87"/>
    <s v="Carrots"/>
    <n v="62"/>
    <n v="3.0000000000000001E-3"/>
    <n v="0.186"/>
    <n v="8.3699999999999997E-2"/>
    <n v="2.0460000000000001E-3"/>
    <n v="3.7200000000000004E-4"/>
    <n v="1.9530000000000002E-2"/>
    <n v="6.1380000000000002E-3"/>
    <n v="8.1840000000000003E-3"/>
    <n v="3.3480000000000003E-3"/>
    <n v="7.8120000000000009E-2"/>
  </r>
  <r>
    <x v="2"/>
    <x v="2"/>
    <x v="87"/>
    <s v="Spaghetti"/>
    <n v="250"/>
    <n v="3.3000000000000002E-2"/>
    <n v="8.25"/>
    <n v="11.6325"/>
    <n v="0.39600000000000002"/>
    <n v="5.7749999999999996E-2"/>
    <n v="2.3347500000000001"/>
    <n v="0.14025000000000001"/>
    <n v="1.5840000000000001"/>
    <n v="0.51974999999999993"/>
    <n v="9.3390000000000004"/>
  </r>
  <r>
    <x v="3"/>
    <x v="2"/>
    <x v="87"/>
    <s v="Githeri"/>
    <n v="134"/>
    <n v="0.14299999999999999"/>
    <n v="19.161999999999999"/>
    <n v="31.234059999999999"/>
    <n v="1.207206"/>
    <n v="0.26826800000000001"/>
    <n v="5.9593820000000006"/>
    <n v="0.19161999999999998"/>
    <n v="4.828824"/>
    <n v="2.414412"/>
    <n v="23.837528000000002"/>
  </r>
  <r>
    <x v="3"/>
    <x v="2"/>
    <x v="87"/>
    <s v="Ugali"/>
    <n v="114"/>
    <n v="1"/>
    <n v="114"/>
    <n v="142.5"/>
    <n v="2.3940000000000001"/>
    <n v="1.4820000000000002"/>
    <n v="29.867999999999999"/>
    <n v="1.1399999999999999"/>
    <n v="9.5760000000000005"/>
    <n v="13.338000000000001"/>
    <n v="119.47199999999999"/>
  </r>
  <r>
    <x v="3"/>
    <x v="2"/>
    <x v="87"/>
    <s v="Sorghum"/>
    <m/>
    <n v="0"/>
    <n v="0"/>
    <n v="0"/>
    <n v="0"/>
    <n v="0"/>
    <n v="0"/>
    <n v="0"/>
    <n v="0"/>
    <n v="0"/>
    <n v="0"/>
  </r>
  <r>
    <x v="3"/>
    <x v="2"/>
    <x v="87"/>
    <s v="Sweets/Soda"/>
    <n v="33"/>
    <n v="0.14299999999999999"/>
    <n v="4.7189999999999994"/>
    <n v="1.9347899999999998"/>
    <n v="0"/>
    <n v="0"/>
    <n v="0.49077599999999999"/>
    <n v="0"/>
    <n v="0"/>
    <n v="0"/>
    <n v="1.963104"/>
  </r>
  <r>
    <x v="3"/>
    <x v="2"/>
    <x v="87"/>
    <s v="Sugar Cane"/>
    <n v="3"/>
    <n v="0.42899999999999999"/>
    <n v="1.2869999999999999"/>
    <n v="4.8391199999999994"/>
    <n v="0"/>
    <n v="0"/>
    <n v="1.2522509999999998"/>
    <n v="0"/>
    <n v="0"/>
    <n v="0"/>
    <n v="5.0090039999999991"/>
  </r>
  <r>
    <x v="0"/>
    <x v="2"/>
    <x v="88"/>
    <s v="Cattle"/>
    <n v="112"/>
    <n v="0.28599999999999998"/>
    <n v="32.031999999999996"/>
    <n v="86.16607999999998"/>
    <n v="7.9759679999999991"/>
    <n v="5.7657599999999993"/>
    <n v="0"/>
    <n v="0"/>
    <n v="31.903871999999996"/>
    <n v="51.891839999999995"/>
    <n v="0"/>
  </r>
  <r>
    <x v="0"/>
    <x v="2"/>
    <x v="88"/>
    <s v="Goat"/>
    <m/>
    <n v="0"/>
    <n v="0"/>
    <n v="0"/>
    <n v="0"/>
    <n v="0"/>
    <n v="0"/>
    <n v="0"/>
    <n v="0"/>
    <n v="0"/>
    <n v="0"/>
  </r>
  <r>
    <x v="0"/>
    <x v="2"/>
    <x v="88"/>
    <s v="Sheep"/>
    <m/>
    <n v="0"/>
    <n v="0"/>
    <n v="0"/>
    <n v="0"/>
    <n v="0"/>
    <n v="0"/>
    <n v="0"/>
    <n v="0"/>
    <n v="0"/>
    <n v="0"/>
  </r>
  <r>
    <x v="0"/>
    <x v="2"/>
    <x v="88"/>
    <s v="Camel"/>
    <m/>
    <n v="0"/>
    <n v="0"/>
    <n v="0"/>
    <n v="0"/>
    <n v="0"/>
    <n v="0"/>
    <n v="0"/>
    <n v="0"/>
    <n v="0"/>
    <n v="0"/>
  </r>
  <r>
    <x v="0"/>
    <x v="2"/>
    <x v="88"/>
    <s v="Poultry"/>
    <n v="112"/>
    <n v="0.1"/>
    <n v="11.200000000000001"/>
    <n v="31.920000000000005"/>
    <n v="3.0128000000000004"/>
    <n v="2.1168"/>
    <n v="0"/>
    <n v="0"/>
    <n v="12.051200000000001"/>
    <n v="19.051200000000001"/>
    <n v="0"/>
  </r>
  <r>
    <x v="0"/>
    <x v="2"/>
    <x v="88"/>
    <s v="Other birds"/>
    <m/>
    <n v="0"/>
    <n v="0"/>
    <n v="0"/>
    <n v="0"/>
    <n v="0"/>
    <n v="0"/>
    <n v="0"/>
    <n v="0"/>
    <n v="0"/>
    <n v="0"/>
  </r>
  <r>
    <x v="0"/>
    <x v="2"/>
    <x v="88"/>
    <s v="Eggs"/>
    <n v="64"/>
    <n v="0.14299999999999999"/>
    <n v="9.1519999999999992"/>
    <n v="14.185599999999999"/>
    <n v="1.153152"/>
    <n v="0.97011199999999986"/>
    <n v="0.100672"/>
    <n v="0"/>
    <n v="4.6126079999999998"/>
    <n v="8.7310079999999992"/>
    <n v="0.40268799999999999"/>
  </r>
  <r>
    <x v="0"/>
    <x v="2"/>
    <x v="88"/>
    <s v="Milk"/>
    <n v="184"/>
    <n v="1"/>
    <n v="184"/>
    <n v="126.96"/>
    <n v="6.6239999999999997"/>
    <n v="7.5439999999999996"/>
    <n v="8.2799999999999994"/>
    <n v="0"/>
    <n v="26.495999999999999"/>
    <n v="67.896000000000001"/>
    <n v="33.119999999999997"/>
  </r>
  <r>
    <x v="0"/>
    <x v="2"/>
    <x v="88"/>
    <s v="Cheese"/>
    <n v="113"/>
    <n v="3.3000000000000002E-2"/>
    <n v="3.7290000000000001"/>
    <n v="15.02787"/>
    <n v="0.92852099999999993"/>
    <n v="1.234299"/>
    <n v="4.8477000000000006E-2"/>
    <n v="0"/>
    <n v="3.7140839999999997"/>
    <n v="11.108691"/>
    <n v="0.19390800000000002"/>
  </r>
  <r>
    <x v="1"/>
    <x v="2"/>
    <x v="88"/>
    <s v="Fish"/>
    <n v="112"/>
    <n v="0.28599999999999998"/>
    <n v="32.031999999999996"/>
    <n v="33.633599999999994"/>
    <n v="5.9259199999999996"/>
    <n v="0.92892799999999998"/>
    <n v="0"/>
    <n v="0"/>
    <n v="23.703679999999999"/>
    <n v="8.3603519999999989"/>
    <n v="0"/>
  </r>
  <r>
    <x v="2"/>
    <x v="2"/>
    <x v="88"/>
    <s v="Rice"/>
    <n v="175"/>
    <n v="0.28599999999999998"/>
    <n v="50.05"/>
    <n v="65.064999999999998"/>
    <n v="1.2011999999999998"/>
    <n v="0.10009999999999999"/>
    <n v="14.314300000000001"/>
    <n v="0.15014999999999998"/>
    <n v="4.8047999999999993"/>
    <n v="0.90089999999999992"/>
    <n v="57.257200000000005"/>
  </r>
  <r>
    <x v="2"/>
    <x v="2"/>
    <x v="88"/>
    <s v="Beans"/>
    <n v="185"/>
    <n v="0.14299999999999999"/>
    <n v="26.454999999999998"/>
    <n v="33.597850000000001"/>
    <n v="2.3015849999999998"/>
    <n v="0.132275"/>
    <n v="6.0317400000000001"/>
    <n v="1.6931200000000002"/>
    <n v="9.2063399999999991"/>
    <n v="1.1904749999999999"/>
    <n v="24.12696"/>
  </r>
  <r>
    <x v="2"/>
    <x v="2"/>
    <x v="88"/>
    <s v="Cabbage"/>
    <n v="60"/>
    <n v="0.14299999999999999"/>
    <n v="8.58"/>
    <n v="1.8875999999999999"/>
    <n v="8.5800000000000001E-2"/>
    <n v="3.4320000000000003E-2"/>
    <n v="0.3861"/>
    <n v="0.24023999999999998"/>
    <n v="0.34320000000000001"/>
    <n v="0.30888000000000004"/>
    <n v="1.5444"/>
  </r>
  <r>
    <x v="2"/>
    <x v="2"/>
    <x v="88"/>
    <s v="Fruit"/>
    <n v="185"/>
    <n v="0.14299999999999999"/>
    <n v="26.454999999999998"/>
    <n v="24.338599999999996"/>
    <n v="0.26455000000000001"/>
    <n v="0.132275"/>
    <n v="6.1904699999999995"/>
    <n v="0.63491999999999993"/>
    <n v="1.0582"/>
    <n v="1.1904749999999999"/>
    <n v="24.761879999999998"/>
  </r>
  <r>
    <x v="2"/>
    <x v="2"/>
    <x v="88"/>
    <s v="USO's"/>
    <n v="122"/>
    <n v="3.3000000000000002E-2"/>
    <n v="4.0259999999999998"/>
    <n v="3.7441800000000001"/>
    <n v="8.0519999999999994E-2"/>
    <n v="4.0260000000000001E-3"/>
    <n v="0.86961600000000006"/>
    <n v="6.0389999999999999E-2"/>
    <n v="0.32207999999999998"/>
    <n v="3.6234000000000002E-2"/>
    <n v="3.4784640000000002"/>
  </r>
  <r>
    <x v="2"/>
    <x v="2"/>
    <x v="88"/>
    <s v="Cowpeas"/>
    <n v="171"/>
    <n v="0.14299999999999999"/>
    <n v="24.452999999999999"/>
    <n v="28.365479999999998"/>
    <n v="1.8828809999999998"/>
    <n v="0.122265"/>
    <n v="5.0862240000000005"/>
    <n v="1.589445"/>
    <n v="7.5315239999999992"/>
    <n v="1.1003849999999999"/>
    <n v="20.344896000000002"/>
  </r>
  <r>
    <x v="2"/>
    <x v="2"/>
    <x v="88"/>
    <s v="Carrots"/>
    <n v="62"/>
    <n v="3.3000000000000002E-2"/>
    <n v="2.0460000000000003"/>
    <n v="0.92070000000000007"/>
    <n v="2.2506000000000005E-2"/>
    <n v="4.092000000000001E-3"/>
    <n v="0.21483000000000005"/>
    <n v="6.7518000000000009E-2"/>
    <n v="9.0024000000000021E-2"/>
    <n v="3.6828000000000007E-2"/>
    <n v="0.85932000000000019"/>
  </r>
  <r>
    <x v="2"/>
    <x v="2"/>
    <x v="88"/>
    <s v="Spaghetti"/>
    <n v="250"/>
    <n v="0.14299999999999999"/>
    <n v="35.75"/>
    <n v="50.407499999999999"/>
    <n v="1.716"/>
    <n v="0.25024999999999997"/>
    <n v="10.11725"/>
    <n v="0.60775000000000001"/>
    <n v="6.8639999999999999"/>
    <n v="2.2522499999999996"/>
    <n v="40.469000000000001"/>
  </r>
  <r>
    <x v="2"/>
    <x v="2"/>
    <x v="88"/>
    <s v="Sweet potatoes"/>
    <n v="114"/>
    <n v="0.14299999999999999"/>
    <n v="16.302"/>
    <n v="16.791060000000002"/>
    <n v="0.27713399999999999"/>
    <n v="1.6302000000000001E-2"/>
    <n v="3.9613860000000001"/>
    <n v="0.48905999999999999"/>
    <n v="1.108536"/>
    <n v="0.14671800000000002"/>
    <n v="15.845544"/>
  </r>
  <r>
    <x v="3"/>
    <x v="2"/>
    <x v="88"/>
    <s v="Githeri"/>
    <n v="134"/>
    <n v="0.14299999999999999"/>
    <n v="19.161999999999999"/>
    <n v="31.234059999999999"/>
    <n v="1.207206"/>
    <n v="0.26826800000000001"/>
    <n v="5.9593820000000006"/>
    <n v="0.19161999999999998"/>
    <n v="4.828824"/>
    <n v="2.414412"/>
    <n v="23.837528000000002"/>
  </r>
  <r>
    <x v="3"/>
    <x v="2"/>
    <x v="88"/>
    <s v="Ugali"/>
    <n v="114"/>
    <n v="1"/>
    <n v="114"/>
    <n v="142.5"/>
    <n v="2.3940000000000001"/>
    <n v="1.4820000000000002"/>
    <n v="29.867999999999999"/>
    <n v="1.1399999999999999"/>
    <n v="9.5760000000000005"/>
    <n v="13.338000000000001"/>
    <n v="119.47199999999999"/>
  </r>
  <r>
    <x v="3"/>
    <x v="2"/>
    <x v="88"/>
    <s v="Sorghum"/>
    <m/>
    <n v="0"/>
    <n v="0"/>
    <n v="0"/>
    <n v="0"/>
    <n v="0"/>
    <n v="0"/>
    <n v="0"/>
    <n v="0"/>
    <n v="0"/>
    <n v="0"/>
  </r>
  <r>
    <x v="3"/>
    <x v="2"/>
    <x v="88"/>
    <s v="Sweets/Soda"/>
    <n v="340"/>
    <n v="0.42899999999999999"/>
    <n v="145.85999999999999"/>
    <n v="59.802599999999991"/>
    <n v="0"/>
    <n v="0"/>
    <n v="15.16944"/>
    <n v="0"/>
    <n v="0"/>
    <n v="0"/>
    <n v="60.677759999999999"/>
  </r>
  <r>
    <x v="0"/>
    <x v="2"/>
    <x v="89"/>
    <s v="Cattle"/>
    <n v="112"/>
    <n v="0.14299999999999999"/>
    <n v="16.015999999999998"/>
    <n v="43.08303999999999"/>
    <n v="3.9879839999999995"/>
    <n v="2.8828799999999997"/>
    <n v="0"/>
    <n v="0"/>
    <n v="15.951935999999998"/>
    <n v="25.945919999999997"/>
    <n v="0"/>
  </r>
  <r>
    <x v="0"/>
    <x v="2"/>
    <x v="89"/>
    <s v="Goat"/>
    <m/>
    <n v="0"/>
    <n v="0"/>
    <n v="0"/>
    <n v="0"/>
    <n v="0"/>
    <n v="0"/>
    <n v="0"/>
    <n v="0"/>
    <n v="0"/>
    <n v="0"/>
  </r>
  <r>
    <x v="0"/>
    <x v="2"/>
    <x v="89"/>
    <s v="Sheep"/>
    <m/>
    <n v="0"/>
    <n v="0"/>
    <n v="0"/>
    <n v="0"/>
    <n v="0"/>
    <n v="0"/>
    <n v="0"/>
    <n v="0"/>
    <n v="0"/>
    <n v="0"/>
  </r>
  <r>
    <x v="0"/>
    <x v="2"/>
    <x v="89"/>
    <s v="Camel"/>
    <m/>
    <n v="0"/>
    <n v="0"/>
    <n v="0"/>
    <n v="0"/>
    <n v="0"/>
    <n v="0"/>
    <n v="0"/>
    <n v="0"/>
    <n v="0"/>
    <n v="0"/>
  </r>
  <r>
    <x v="0"/>
    <x v="2"/>
    <x v="89"/>
    <s v="Poultry"/>
    <n v="112"/>
    <n v="3.3000000000000002E-2"/>
    <n v="3.6960000000000002"/>
    <n v="10.533600000000002"/>
    <n v="0.994224"/>
    <n v="0.69854399999999994"/>
    <n v="0"/>
    <n v="0"/>
    <n v="3.976896"/>
    <n v="6.2868959999999996"/>
    <n v="0"/>
  </r>
  <r>
    <x v="0"/>
    <x v="2"/>
    <x v="89"/>
    <s v="Other birds"/>
    <m/>
    <n v="0"/>
    <n v="0"/>
    <n v="0"/>
    <n v="0"/>
    <n v="0"/>
    <n v="0"/>
    <n v="0"/>
    <n v="0"/>
    <n v="0"/>
    <n v="0"/>
  </r>
  <r>
    <x v="0"/>
    <x v="2"/>
    <x v="89"/>
    <s v="Eggs"/>
    <n v="64"/>
    <n v="6.7000000000000004E-2"/>
    <n v="4.2880000000000003"/>
    <n v="6.6463999999999999"/>
    <n v="0.54028799999999999"/>
    <n v="0.45452800000000004"/>
    <n v="4.7168000000000009E-2"/>
    <n v="0"/>
    <n v="2.161152"/>
    <n v="4.0907520000000002"/>
    <n v="0.18867200000000003"/>
  </r>
  <r>
    <x v="0"/>
    <x v="2"/>
    <x v="89"/>
    <s v="Milk"/>
    <n v="184"/>
    <n v="1"/>
    <n v="184"/>
    <n v="126.96"/>
    <n v="6.6239999999999997"/>
    <n v="7.5439999999999996"/>
    <n v="8.2799999999999994"/>
    <n v="0"/>
    <n v="26.495999999999999"/>
    <n v="67.896000000000001"/>
    <n v="33.119999999999997"/>
  </r>
  <r>
    <x v="0"/>
    <x v="2"/>
    <x v="89"/>
    <s v="Cheese"/>
    <m/>
    <n v="0"/>
    <n v="0"/>
    <n v="0"/>
    <n v="0"/>
    <n v="0"/>
    <n v="0"/>
    <n v="0"/>
    <n v="0"/>
    <n v="0"/>
    <n v="0"/>
  </r>
  <r>
    <x v="1"/>
    <x v="2"/>
    <x v="89"/>
    <s v="Fish"/>
    <n v="112"/>
    <n v="0.28599999999999998"/>
    <n v="32.031999999999996"/>
    <n v="33.633599999999994"/>
    <n v="5.9259199999999996"/>
    <n v="0.92892799999999998"/>
    <n v="0"/>
    <n v="0"/>
    <n v="23.703679999999999"/>
    <n v="8.3603519999999989"/>
    <n v="0"/>
  </r>
  <r>
    <x v="2"/>
    <x v="2"/>
    <x v="89"/>
    <s v="Rice"/>
    <n v="175"/>
    <n v="3.3000000000000002E-2"/>
    <n v="5.7750000000000004"/>
    <n v="7.5075000000000003"/>
    <n v="0.1386"/>
    <n v="1.155E-2"/>
    <n v="1.6516500000000003"/>
    <n v="1.7325E-2"/>
    <n v="0.5544"/>
    <n v="0.10395"/>
    <n v="6.6066000000000011"/>
  </r>
  <r>
    <x v="2"/>
    <x v="2"/>
    <x v="89"/>
    <s v="Beans"/>
    <n v="185"/>
    <n v="0.28599999999999998"/>
    <n v="52.91"/>
    <n v="67.195700000000002"/>
    <n v="4.6031699999999995"/>
    <n v="0.26455000000000001"/>
    <n v="12.06348"/>
    <n v="3.3862400000000004"/>
    <n v="18.412679999999998"/>
    <n v="2.3809499999999999"/>
    <n v="48.253920000000001"/>
  </r>
  <r>
    <x v="2"/>
    <x v="2"/>
    <x v="89"/>
    <s v="Cabbage"/>
    <n v="60"/>
    <n v="0.14299999999999999"/>
    <n v="8.58"/>
    <n v="1.8875999999999999"/>
    <n v="8.5800000000000001E-2"/>
    <n v="3.4320000000000003E-2"/>
    <n v="0.3861"/>
    <n v="0.24023999999999998"/>
    <n v="0.34320000000000001"/>
    <n v="0.30888000000000004"/>
    <n v="1.5444"/>
  </r>
  <r>
    <x v="2"/>
    <x v="2"/>
    <x v="89"/>
    <s v="Fruit"/>
    <n v="119"/>
    <n v="0.42899999999999999"/>
    <n v="51.051000000000002"/>
    <n v="46.966920000000002"/>
    <n v="0.51051000000000002"/>
    <n v="0.25525500000000001"/>
    <n v="11.945933999999999"/>
    <n v="1.2252240000000001"/>
    <n v="2.0420400000000001"/>
    <n v="2.2972950000000001"/>
    <n v="47.783735999999998"/>
  </r>
  <r>
    <x v="2"/>
    <x v="2"/>
    <x v="89"/>
    <s v="USO's"/>
    <m/>
    <n v="0"/>
    <n v="0"/>
    <n v="0"/>
    <n v="0"/>
    <n v="0"/>
    <n v="0"/>
    <n v="0"/>
    <n v="0"/>
    <n v="0"/>
    <n v="0"/>
  </r>
  <r>
    <x v="2"/>
    <x v="2"/>
    <x v="89"/>
    <s v="Cowpeas"/>
    <n v="171"/>
    <n v="0.28599999999999998"/>
    <n v="48.905999999999999"/>
    <n v="56.730959999999996"/>
    <n v="3.7657619999999996"/>
    <n v="0.24453"/>
    <n v="10.172448000000001"/>
    <n v="3.17889"/>
    <n v="15.063047999999998"/>
    <n v="2.2007699999999999"/>
    <n v="40.689792000000004"/>
  </r>
  <r>
    <x v="2"/>
    <x v="2"/>
    <x v="89"/>
    <s v="Spaghetti"/>
    <n v="250"/>
    <n v="8.0000000000000002E-3"/>
    <n v="2"/>
    <n v="2.82"/>
    <n v="9.6000000000000002E-2"/>
    <n v="1.3999999999999999E-2"/>
    <n v="0.56600000000000006"/>
    <n v="3.4000000000000002E-2"/>
    <n v="0.38400000000000001"/>
    <n v="0.126"/>
    <n v="2.2640000000000002"/>
  </r>
  <r>
    <x v="3"/>
    <x v="2"/>
    <x v="89"/>
    <s v="Githeri"/>
    <n v="134"/>
    <n v="0.28599999999999998"/>
    <n v="38.323999999999998"/>
    <n v="62.468119999999999"/>
    <n v="2.414412"/>
    <n v="0.53653600000000001"/>
    <n v="11.918764000000001"/>
    <n v="0.38323999999999997"/>
    <n v="9.657648"/>
    <n v="4.828824"/>
    <n v="47.675056000000005"/>
  </r>
  <r>
    <x v="3"/>
    <x v="2"/>
    <x v="89"/>
    <s v="Ugali"/>
    <n v="114"/>
    <n v="1"/>
    <n v="114"/>
    <n v="142.5"/>
    <n v="2.3940000000000001"/>
    <n v="1.4820000000000002"/>
    <n v="29.867999999999999"/>
    <n v="1.1399999999999999"/>
    <n v="9.5760000000000005"/>
    <n v="13.338000000000001"/>
    <n v="119.47199999999999"/>
  </r>
  <r>
    <x v="3"/>
    <x v="2"/>
    <x v="89"/>
    <s v="Sorghum"/>
    <m/>
    <n v="0"/>
    <n v="0"/>
    <n v="0"/>
    <n v="0"/>
    <n v="0"/>
    <n v="0"/>
    <n v="0"/>
    <n v="0"/>
    <n v="0"/>
    <n v="0"/>
  </r>
  <r>
    <x v="3"/>
    <x v="2"/>
    <x v="89"/>
    <s v="Sugar Cane"/>
    <n v="3"/>
    <n v="1"/>
    <n v="3"/>
    <n v="11.28"/>
    <n v="0"/>
    <n v="0"/>
    <n v="2.9189999999999996"/>
    <n v="0"/>
    <n v="0"/>
    <n v="0"/>
    <n v="11.675999999999998"/>
  </r>
  <r>
    <x v="0"/>
    <x v="2"/>
    <x v="90"/>
    <s v="Cattle"/>
    <n v="112"/>
    <n v="0.42899999999999999"/>
    <n v="48.048000000000002"/>
    <n v="129.24912"/>
    <n v="11.963951999999999"/>
    <n v="8.6486400000000003"/>
    <n v="0"/>
    <n v="0"/>
    <n v="47.855807999999996"/>
    <n v="77.837760000000003"/>
    <n v="0"/>
  </r>
  <r>
    <x v="0"/>
    <x v="2"/>
    <x v="90"/>
    <s v="Goat"/>
    <n v="85"/>
    <n v="6.7000000000000004E-2"/>
    <n v="5.6950000000000003"/>
    <n v="13.724950000000002"/>
    <n v="1.8736550000000001"/>
    <n v="0.62075500000000006"/>
    <n v="2.8475E-2"/>
    <n v="0"/>
    <n v="7.4946200000000003"/>
    <n v="5.5867950000000004"/>
    <n v="0.1139"/>
  </r>
  <r>
    <x v="0"/>
    <x v="2"/>
    <x v="90"/>
    <s v="Sheep"/>
    <n v="85"/>
    <n v="6.7000000000000004E-2"/>
    <n v="5.6950000000000003"/>
    <n v="15.091750000000001"/>
    <n v="0.96245499999999995"/>
    <n v="1.2187300000000001"/>
    <n v="0"/>
    <n v="0"/>
    <n v="3.8498199999999998"/>
    <n v="10.968570000000001"/>
    <n v="0"/>
  </r>
  <r>
    <x v="0"/>
    <x v="2"/>
    <x v="90"/>
    <s v="Camel"/>
    <m/>
    <n v="0"/>
    <n v="0"/>
    <n v="0"/>
    <n v="0"/>
    <n v="0"/>
    <n v="0"/>
    <n v="0"/>
    <n v="0"/>
    <n v="0"/>
    <n v="0"/>
  </r>
  <r>
    <x v="0"/>
    <x v="2"/>
    <x v="90"/>
    <s v="Poultry"/>
    <n v="112"/>
    <n v="0.1"/>
    <n v="11.200000000000001"/>
    <n v="31.920000000000005"/>
    <n v="3.0128000000000004"/>
    <n v="2.1168"/>
    <n v="0"/>
    <n v="0"/>
    <n v="12.051200000000001"/>
    <n v="19.051200000000001"/>
    <n v="0"/>
  </r>
  <r>
    <x v="0"/>
    <x v="2"/>
    <x v="90"/>
    <s v="Other birds"/>
    <m/>
    <n v="0"/>
    <n v="0"/>
    <n v="0"/>
    <n v="0"/>
    <n v="0"/>
    <n v="0"/>
    <n v="0"/>
    <n v="0"/>
    <n v="0"/>
    <n v="0"/>
  </r>
  <r>
    <x v="0"/>
    <x v="2"/>
    <x v="90"/>
    <s v="Eggs"/>
    <n v="64"/>
    <n v="0.14299999999999999"/>
    <n v="9.1519999999999992"/>
    <n v="14.185599999999999"/>
    <n v="1.153152"/>
    <n v="0.97011199999999986"/>
    <n v="0.100672"/>
    <n v="0"/>
    <n v="4.6126079999999998"/>
    <n v="8.7310079999999992"/>
    <n v="0.40268799999999999"/>
  </r>
  <r>
    <x v="0"/>
    <x v="2"/>
    <x v="90"/>
    <s v="Milk"/>
    <n v="184"/>
    <n v="1"/>
    <n v="184"/>
    <n v="126.96"/>
    <n v="6.6239999999999997"/>
    <n v="7.5439999999999996"/>
    <n v="8.2799999999999994"/>
    <n v="0"/>
    <n v="26.495999999999999"/>
    <n v="67.896000000000001"/>
    <n v="33.119999999999997"/>
  </r>
  <r>
    <x v="0"/>
    <x v="2"/>
    <x v="90"/>
    <s v="Cheese"/>
    <n v="113"/>
    <n v="0.1"/>
    <n v="11.3"/>
    <n v="45.539000000000009"/>
    <n v="2.8136999999999999"/>
    <n v="3.7403000000000004"/>
    <n v="0.1469"/>
    <n v="0"/>
    <n v="11.254799999999999"/>
    <n v="33.662700000000001"/>
    <n v="0.58760000000000001"/>
  </r>
  <r>
    <x v="1"/>
    <x v="2"/>
    <x v="90"/>
    <s v="Fish"/>
    <n v="112"/>
    <n v="0.42899999999999999"/>
    <n v="48.048000000000002"/>
    <n v="50.450400000000002"/>
    <n v="8.8888800000000003"/>
    <n v="1.393392"/>
    <n v="0"/>
    <n v="0"/>
    <n v="35.555520000000001"/>
    <n v="12.540528"/>
    <n v="0"/>
  </r>
  <r>
    <x v="2"/>
    <x v="2"/>
    <x v="90"/>
    <s v="Rice"/>
    <n v="175"/>
    <n v="0.14299999999999999"/>
    <n v="25.024999999999999"/>
    <n v="32.532499999999999"/>
    <n v="0.60059999999999991"/>
    <n v="5.0049999999999997E-2"/>
    <n v="7.1571500000000006"/>
    <n v="7.5074999999999989E-2"/>
    <n v="2.4023999999999996"/>
    <n v="0.45044999999999996"/>
    <n v="28.628600000000002"/>
  </r>
  <r>
    <x v="2"/>
    <x v="2"/>
    <x v="90"/>
    <s v="Beans"/>
    <n v="185"/>
    <n v="0.57099999999999995"/>
    <n v="105.63499999999999"/>
    <n v="134.15644999999998"/>
    <n v="9.1902449999999991"/>
    <n v="0.52817499999999995"/>
    <n v="24.084780000000002"/>
    <n v="6.7606399999999995"/>
    <n v="36.760979999999996"/>
    <n v="4.7535749999999997"/>
    <n v="96.339120000000008"/>
  </r>
  <r>
    <x v="2"/>
    <x v="2"/>
    <x v="90"/>
    <s v="Cabbage"/>
    <n v="60"/>
    <n v="0.28599999999999998"/>
    <n v="17.16"/>
    <n v="3.7751999999999999"/>
    <n v="0.1716"/>
    <n v="6.8640000000000007E-2"/>
    <n v="0.7722"/>
    <n v="0.48047999999999996"/>
    <n v="0.68640000000000001"/>
    <n v="0.61776000000000009"/>
    <n v="3.0888"/>
  </r>
  <r>
    <x v="2"/>
    <x v="2"/>
    <x v="90"/>
    <s v="Fruit"/>
    <n v="119"/>
    <n v="1"/>
    <n v="119"/>
    <n v="109.48"/>
    <n v="1.19"/>
    <n v="0.59499999999999997"/>
    <n v="27.846"/>
    <n v="2.8559999999999999"/>
    <n v="4.76"/>
    <n v="5.3549999999999995"/>
    <n v="111.384"/>
  </r>
  <r>
    <x v="2"/>
    <x v="2"/>
    <x v="90"/>
    <s v="USO's"/>
    <n v="122"/>
    <n v="0.14299999999999999"/>
    <n v="17.445999999999998"/>
    <n v="16.224779999999999"/>
    <n v="0.34891999999999995"/>
    <n v="1.7446E-2"/>
    <n v="3.7683359999999997"/>
    <n v="0.26168999999999998"/>
    <n v="1.3956799999999998"/>
    <n v="0.15701399999999999"/>
    <n v="15.073343999999999"/>
  </r>
  <r>
    <x v="2"/>
    <x v="2"/>
    <x v="90"/>
    <s v="Cowpeas"/>
    <n v="171"/>
    <n v="0.28599999999999998"/>
    <n v="48.905999999999999"/>
    <n v="56.730959999999996"/>
    <n v="3.7657619999999996"/>
    <n v="0.24453"/>
    <n v="10.172448000000001"/>
    <n v="3.17889"/>
    <n v="15.063047999999998"/>
    <n v="2.2007699999999999"/>
    <n v="40.689792000000004"/>
  </r>
  <r>
    <x v="2"/>
    <x v="2"/>
    <x v="90"/>
    <s v="Pumpkin"/>
    <n v="94"/>
    <n v="0.28599999999999998"/>
    <n v="26.883999999999997"/>
    <n v="8.3340399999999981"/>
    <n v="0.29572399999999999"/>
    <n v="2.6883999999999998E-2"/>
    <n v="1.6399239999999997"/>
    <n v="0.21507199999999999"/>
    <n v="1.1828959999999999"/>
    <n v="0.24195599999999998"/>
    <n v="6.5596959999999989"/>
  </r>
  <r>
    <x v="2"/>
    <x v="2"/>
    <x v="90"/>
    <s v="Carrots"/>
    <n v="62"/>
    <n v="3.3000000000000002E-2"/>
    <n v="2.0460000000000003"/>
    <n v="0.92070000000000007"/>
    <n v="2.2506000000000005E-2"/>
    <n v="4.092000000000001E-3"/>
    <n v="0.21483000000000005"/>
    <n v="6.7518000000000009E-2"/>
    <n v="9.0024000000000021E-2"/>
    <n v="3.6828000000000007E-2"/>
    <n v="0.85932000000000019"/>
  </r>
  <r>
    <x v="2"/>
    <x v="2"/>
    <x v="90"/>
    <s v="Cassava"/>
    <n v="114"/>
    <n v="0.1"/>
    <n v="11.4"/>
    <n v="14.934000000000001"/>
    <n v="0.12540000000000001"/>
    <n v="3.4200000000000001E-2"/>
    <n v="3.6365999999999996"/>
    <n v="0.17100000000000001"/>
    <n v="0.50160000000000005"/>
    <n v="0.30780000000000002"/>
    <n v="14.546399999999998"/>
  </r>
  <r>
    <x v="2"/>
    <x v="2"/>
    <x v="90"/>
    <s v="Sweet Potatoes"/>
    <n v="114"/>
    <n v="6.7000000000000004E-2"/>
    <n v="7.6380000000000008"/>
    <n v="7.8671400000000009"/>
    <n v="0.12984600000000002"/>
    <n v="7.6380000000000016E-3"/>
    <n v="1.8560340000000002"/>
    <n v="0.22914000000000001"/>
    <n v="0.51938400000000007"/>
    <n v="6.8742000000000011E-2"/>
    <n v="7.4241360000000007"/>
  </r>
  <r>
    <x v="3"/>
    <x v="2"/>
    <x v="90"/>
    <s v="Githeri"/>
    <n v="134"/>
    <n v="0.57099999999999995"/>
    <n v="76.513999999999996"/>
    <n v="124.71781999999999"/>
    <n v="4.8203819999999995"/>
    <n v="1.0711959999999998"/>
    <n v="23.795853999999999"/>
    <n v="0.76513999999999993"/>
    <n v="19.281527999999998"/>
    <n v="9.640763999999999"/>
    <n v="95.183415999999994"/>
  </r>
  <r>
    <x v="3"/>
    <x v="2"/>
    <x v="90"/>
    <s v="Ugali"/>
    <n v="114"/>
    <n v="1"/>
    <n v="114"/>
    <n v="142.5"/>
    <n v="2.3940000000000001"/>
    <n v="1.4820000000000002"/>
    <n v="29.867999999999999"/>
    <n v="1.1399999999999999"/>
    <n v="9.5760000000000005"/>
    <n v="13.338000000000001"/>
    <n v="119.47199999999999"/>
  </r>
  <r>
    <x v="3"/>
    <x v="2"/>
    <x v="90"/>
    <s v="Sorghum"/>
    <m/>
    <n v="0"/>
    <n v="0"/>
    <n v="0"/>
    <n v="0"/>
    <n v="0"/>
    <n v="0"/>
    <n v="0"/>
    <n v="0"/>
    <n v="0"/>
    <n v="0"/>
  </r>
  <r>
    <x v="3"/>
    <x v="2"/>
    <x v="90"/>
    <s v="Sweets/Soda"/>
    <n v="340"/>
    <n v="0.57099999999999995"/>
    <n v="194.14"/>
    <n v="79.597399999999993"/>
    <n v="0"/>
    <n v="0"/>
    <n v="20.190560000000001"/>
    <n v="0"/>
    <n v="0"/>
    <n v="0"/>
    <n v="80.762240000000006"/>
  </r>
  <r>
    <x v="3"/>
    <x v="2"/>
    <x v="90"/>
    <s v="Sugar Cane"/>
    <n v="3"/>
    <n v="0.57099999999999995"/>
    <n v="1.7129999999999999"/>
    <n v="6.4408799999999999"/>
    <n v="0"/>
    <n v="0"/>
    <n v="1.6667489999999998"/>
    <n v="0"/>
    <n v="0"/>
    <n v="0"/>
    <n v="6.6669959999999993"/>
  </r>
  <r>
    <x v="0"/>
    <x v="2"/>
    <x v="91"/>
    <s v="Cattle"/>
    <n v="112"/>
    <n v="3.3000000000000002E-2"/>
    <n v="3.6960000000000002"/>
    <n v="9.94224"/>
    <n v="0.92030400000000001"/>
    <n v="0.66528000000000009"/>
    <n v="0"/>
    <n v="0"/>
    <n v="3.681216"/>
    <n v="5.9875200000000008"/>
    <n v="0"/>
  </r>
  <r>
    <x v="0"/>
    <x v="2"/>
    <x v="91"/>
    <s v="Goat"/>
    <m/>
    <n v="0"/>
    <n v="0"/>
    <n v="0"/>
    <n v="0"/>
    <n v="0"/>
    <n v="0"/>
    <n v="0"/>
    <n v="0"/>
    <n v="0"/>
    <n v="0"/>
  </r>
  <r>
    <x v="0"/>
    <x v="2"/>
    <x v="91"/>
    <s v="Sheep"/>
    <m/>
    <n v="0"/>
    <n v="0"/>
    <n v="0"/>
    <n v="0"/>
    <n v="0"/>
    <n v="0"/>
    <n v="0"/>
    <n v="0"/>
    <n v="0"/>
    <n v="0"/>
  </r>
  <r>
    <x v="0"/>
    <x v="2"/>
    <x v="91"/>
    <s v="Camel"/>
    <m/>
    <n v="0"/>
    <n v="0"/>
    <n v="0"/>
    <n v="0"/>
    <n v="0"/>
    <n v="0"/>
    <n v="0"/>
    <n v="0"/>
    <n v="0"/>
    <n v="0"/>
  </r>
  <r>
    <x v="0"/>
    <x v="2"/>
    <x v="91"/>
    <s v="Poultry"/>
    <n v="112"/>
    <n v="6.7000000000000004E-2"/>
    <n v="7.5040000000000004"/>
    <n v="21.386400000000002"/>
    <n v="2.0185759999999999"/>
    <n v="1.4182560000000002"/>
    <n v="0"/>
    <n v="0"/>
    <n v="8.0743039999999997"/>
    <n v="12.764304000000001"/>
    <n v="0"/>
  </r>
  <r>
    <x v="0"/>
    <x v="2"/>
    <x v="91"/>
    <s v="Other birds"/>
    <m/>
    <n v="0"/>
    <n v="0"/>
    <n v="0"/>
    <n v="0"/>
    <n v="0"/>
    <n v="0"/>
    <n v="0"/>
    <n v="0"/>
    <n v="0"/>
    <n v="0"/>
  </r>
  <r>
    <x v="0"/>
    <x v="2"/>
    <x v="91"/>
    <s v="Eggs"/>
    <n v="64"/>
    <n v="0.14299999999999999"/>
    <n v="9.1519999999999992"/>
    <n v="14.185599999999999"/>
    <n v="1.153152"/>
    <n v="0.97011199999999986"/>
    <n v="0.100672"/>
    <n v="0"/>
    <n v="4.6126079999999998"/>
    <n v="8.7310079999999992"/>
    <n v="0.40268799999999999"/>
  </r>
  <r>
    <x v="0"/>
    <x v="2"/>
    <x v="91"/>
    <s v="Milk"/>
    <n v="184"/>
    <n v="1"/>
    <n v="184"/>
    <n v="126.96"/>
    <n v="6.6239999999999997"/>
    <n v="7.5439999999999996"/>
    <n v="8.2799999999999994"/>
    <n v="0"/>
    <n v="26.495999999999999"/>
    <n v="67.896000000000001"/>
    <n v="33.119999999999997"/>
  </r>
  <r>
    <x v="0"/>
    <x v="2"/>
    <x v="91"/>
    <s v="Cheese"/>
    <m/>
    <n v="0"/>
    <n v="0"/>
    <n v="0"/>
    <n v="0"/>
    <n v="0"/>
    <n v="0"/>
    <n v="0"/>
    <n v="0"/>
    <n v="0"/>
    <n v="0"/>
  </r>
  <r>
    <x v="0"/>
    <x v="2"/>
    <x v="91"/>
    <s v="Butter"/>
    <n v="7"/>
    <n v="0.42899999999999999"/>
    <n v="3.0030000000000001"/>
    <n v="3.0030000000000001E-2"/>
    <n v="3.0030000000000001E-2"/>
    <n v="3.0030000000000001E-2"/>
    <n v="3.0030000000000001E-2"/>
    <n v="3.0030000000000001E-2"/>
    <n v="0.12012"/>
    <n v="0.27027000000000001"/>
    <n v="0.12012"/>
  </r>
  <r>
    <x v="1"/>
    <x v="2"/>
    <x v="91"/>
    <s v="Fish"/>
    <n v="112"/>
    <n v="0.14299999999999999"/>
    <n v="16.015999999999998"/>
    <n v="16.816799999999997"/>
    <n v="2.9629599999999998"/>
    <n v="0.46446399999999999"/>
    <n v="0"/>
    <n v="0"/>
    <n v="11.851839999999999"/>
    <n v="4.1801759999999994"/>
    <n v="0"/>
  </r>
  <r>
    <x v="2"/>
    <x v="2"/>
    <x v="91"/>
    <s v="Rice"/>
    <n v="175"/>
    <n v="0.28599999999999998"/>
    <n v="50.05"/>
    <n v="65.064999999999998"/>
    <n v="1.2011999999999998"/>
    <n v="0.10009999999999999"/>
    <n v="14.314300000000001"/>
    <n v="0.15014999999999998"/>
    <n v="4.8047999999999993"/>
    <n v="0.90089999999999992"/>
    <n v="57.257200000000005"/>
  </r>
  <r>
    <x v="2"/>
    <x v="2"/>
    <x v="91"/>
    <s v="Beans"/>
    <n v="185"/>
    <n v="0.28599999999999998"/>
    <n v="52.91"/>
    <n v="67.195700000000002"/>
    <n v="4.6031699999999995"/>
    <n v="0.26455000000000001"/>
    <n v="12.06348"/>
    <n v="3.3862400000000004"/>
    <n v="18.412679999999998"/>
    <n v="2.3809499999999999"/>
    <n v="48.253920000000001"/>
  </r>
  <r>
    <x v="2"/>
    <x v="2"/>
    <x v="91"/>
    <s v="Cabbage"/>
    <n v="60"/>
    <n v="3.3000000000000002E-2"/>
    <n v="1.98"/>
    <n v="0.43560000000000004"/>
    <n v="1.9799999999999998E-2"/>
    <n v="7.92E-3"/>
    <n v="8.9099999999999999E-2"/>
    <n v="5.5439999999999996E-2"/>
    <n v="7.9199999999999993E-2"/>
    <n v="7.1279999999999996E-2"/>
    <n v="0.35639999999999999"/>
  </r>
  <r>
    <x v="2"/>
    <x v="2"/>
    <x v="91"/>
    <s v="Fruit"/>
    <n v="119"/>
    <n v="1"/>
    <n v="119"/>
    <n v="109.48"/>
    <n v="1.19"/>
    <n v="0.59499999999999997"/>
    <n v="27.846"/>
    <n v="2.8559999999999999"/>
    <n v="4.76"/>
    <n v="5.3549999999999995"/>
    <n v="111.384"/>
  </r>
  <r>
    <x v="2"/>
    <x v="2"/>
    <x v="91"/>
    <s v="USO's"/>
    <n v="122"/>
    <n v="0.28599999999999998"/>
    <n v="34.891999999999996"/>
    <n v="32.449559999999998"/>
    <n v="0.6978399999999999"/>
    <n v="3.4891999999999999E-2"/>
    <n v="7.5366719999999994"/>
    <n v="0.52337999999999996"/>
    <n v="2.7913599999999996"/>
    <n v="0.31402799999999997"/>
    <n v="30.146687999999997"/>
  </r>
  <r>
    <x v="2"/>
    <x v="2"/>
    <x v="91"/>
    <s v="Cowpeas"/>
    <n v="171"/>
    <n v="1"/>
    <n v="171"/>
    <n v="198.36"/>
    <n v="13.167"/>
    <n v="0.85499999999999998"/>
    <n v="35.568000000000005"/>
    <n v="11.115"/>
    <n v="52.667999999999999"/>
    <n v="7.6950000000000003"/>
    <n v="142.27200000000002"/>
  </r>
  <r>
    <x v="2"/>
    <x v="2"/>
    <x v="91"/>
    <s v="Pumpkin"/>
    <n v="94"/>
    <n v="0.14299999999999999"/>
    <n v="13.441999999999998"/>
    <n v="4.1670199999999991"/>
    <n v="0.14786199999999999"/>
    <n v="1.3441999999999999E-2"/>
    <n v="0.81996199999999986"/>
    <n v="0.10753599999999999"/>
    <n v="0.59144799999999997"/>
    <n v="0.12097799999999999"/>
    <n v="3.2798479999999994"/>
  </r>
  <r>
    <x v="2"/>
    <x v="2"/>
    <x v="91"/>
    <s v="Sweet potatoes"/>
    <n v="114"/>
    <n v="0.14299999999999999"/>
    <n v="16.302"/>
    <n v="16.791060000000002"/>
    <n v="0.27713399999999999"/>
    <n v="1.6302000000000001E-2"/>
    <n v="3.9613860000000001"/>
    <n v="0.48905999999999999"/>
    <n v="1.108536"/>
    <n v="0.14671800000000002"/>
    <n v="15.845544"/>
  </r>
  <r>
    <x v="3"/>
    <x v="2"/>
    <x v="91"/>
    <s v="Githeri"/>
    <n v="134"/>
    <n v="1"/>
    <n v="134"/>
    <n v="218.42"/>
    <n v="8.4420000000000002"/>
    <n v="1.8759999999999999"/>
    <n v="41.674000000000007"/>
    <n v="1.34"/>
    <n v="33.768000000000001"/>
    <n v="16.884"/>
    <n v="166.69600000000003"/>
  </r>
  <r>
    <x v="3"/>
    <x v="2"/>
    <x v="91"/>
    <s v="Ugali"/>
    <n v="114"/>
    <n v="1"/>
    <n v="114"/>
    <n v="142.5"/>
    <n v="2.3940000000000001"/>
    <n v="1.4820000000000002"/>
    <n v="29.867999999999999"/>
    <n v="1.1399999999999999"/>
    <n v="9.5760000000000005"/>
    <n v="13.338000000000001"/>
    <n v="119.47199999999999"/>
  </r>
  <r>
    <x v="3"/>
    <x v="2"/>
    <x v="91"/>
    <s v="Sorghum"/>
    <m/>
    <n v="0"/>
    <n v="0"/>
    <n v="0"/>
    <n v="0"/>
    <n v="0"/>
    <n v="0"/>
    <n v="0"/>
    <n v="0"/>
    <n v="0"/>
    <n v="0"/>
  </r>
  <r>
    <x v="3"/>
    <x v="2"/>
    <x v="91"/>
    <s v="Sweets/Soda"/>
    <n v="340"/>
    <n v="0.42899999999999999"/>
    <n v="145.85999999999999"/>
    <n v="59.802599999999991"/>
    <n v="0"/>
    <n v="0"/>
    <n v="15.16944"/>
    <n v="0"/>
    <n v="0"/>
    <n v="0"/>
    <n v="60.677759999999999"/>
  </r>
  <r>
    <x v="3"/>
    <x v="2"/>
    <x v="91"/>
    <s v="Sugar Cane"/>
    <n v="3"/>
    <n v="1"/>
    <n v="3"/>
    <n v="11.28"/>
    <n v="0"/>
    <n v="0"/>
    <n v="2.9189999999999996"/>
    <n v="0"/>
    <n v="0"/>
    <n v="0"/>
    <n v="11.675999999999998"/>
  </r>
  <r>
    <x v="0"/>
    <x v="2"/>
    <x v="92"/>
    <s v="Cattle"/>
    <n v="112"/>
    <n v="0.14299999999999999"/>
    <n v="16.015999999999998"/>
    <n v="43.08303999999999"/>
    <n v="3.9879839999999995"/>
    <n v="2.8828799999999997"/>
    <n v="0"/>
    <n v="0"/>
    <n v="15.951935999999998"/>
    <n v="25.945919999999997"/>
    <n v="0"/>
  </r>
  <r>
    <x v="0"/>
    <x v="2"/>
    <x v="92"/>
    <s v="Goat"/>
    <m/>
    <n v="0"/>
    <n v="0"/>
    <n v="0"/>
    <n v="0"/>
    <n v="0"/>
    <n v="0"/>
    <n v="0"/>
    <n v="0"/>
    <n v="0"/>
    <n v="0"/>
  </r>
  <r>
    <x v="0"/>
    <x v="2"/>
    <x v="92"/>
    <s v="Sheep"/>
    <m/>
    <n v="0"/>
    <n v="0"/>
    <n v="0"/>
    <n v="0"/>
    <n v="0"/>
    <n v="0"/>
    <n v="0"/>
    <n v="0"/>
    <n v="0"/>
    <n v="0"/>
  </r>
  <r>
    <x v="0"/>
    <x v="2"/>
    <x v="92"/>
    <s v="Camel"/>
    <m/>
    <n v="0"/>
    <n v="0"/>
    <n v="0"/>
    <n v="0"/>
    <n v="0"/>
    <n v="0"/>
    <n v="0"/>
    <n v="0"/>
    <n v="0"/>
    <n v="0"/>
  </r>
  <r>
    <x v="0"/>
    <x v="2"/>
    <x v="92"/>
    <s v="Poultry"/>
    <n v="112"/>
    <n v="6.7000000000000004E-2"/>
    <n v="7.5040000000000004"/>
    <n v="21.386400000000002"/>
    <n v="2.0185759999999999"/>
    <n v="1.4182560000000002"/>
    <n v="0"/>
    <n v="0"/>
    <n v="8.0743039999999997"/>
    <n v="12.764304000000001"/>
    <n v="0"/>
  </r>
  <r>
    <x v="0"/>
    <x v="2"/>
    <x v="92"/>
    <s v="Other birds"/>
    <m/>
    <n v="0"/>
    <n v="0"/>
    <n v="0"/>
    <n v="0"/>
    <n v="0"/>
    <n v="0"/>
    <n v="0"/>
    <n v="0"/>
    <n v="0"/>
    <n v="0"/>
  </r>
  <r>
    <x v="0"/>
    <x v="2"/>
    <x v="92"/>
    <s v="Eggs"/>
    <n v="64"/>
    <n v="0.28599999999999998"/>
    <n v="18.303999999999998"/>
    <n v="28.371199999999998"/>
    <n v="2.3063039999999999"/>
    <n v="1.9402239999999997"/>
    <n v="0.201344"/>
    <n v="0"/>
    <n v="9.2252159999999996"/>
    <n v="17.462015999999998"/>
    <n v="0.80537599999999998"/>
  </r>
  <r>
    <x v="0"/>
    <x v="2"/>
    <x v="92"/>
    <s v="Milk"/>
    <n v="184"/>
    <n v="1"/>
    <n v="184"/>
    <n v="126.96"/>
    <n v="6.6239999999999997"/>
    <n v="7.5439999999999996"/>
    <n v="8.2799999999999994"/>
    <n v="0"/>
    <n v="26.495999999999999"/>
    <n v="67.896000000000001"/>
    <n v="33.119999999999997"/>
  </r>
  <r>
    <x v="0"/>
    <x v="2"/>
    <x v="92"/>
    <s v="Cheese"/>
    <m/>
    <n v="0"/>
    <n v="0"/>
    <n v="0"/>
    <n v="0"/>
    <n v="0"/>
    <n v="0"/>
    <n v="0"/>
    <n v="0"/>
    <n v="0"/>
    <n v="0"/>
  </r>
  <r>
    <x v="1"/>
    <x v="2"/>
    <x v="92"/>
    <s v="Fish"/>
    <n v="112"/>
    <n v="0.14299999999999999"/>
    <n v="16.015999999999998"/>
    <n v="16.816799999999997"/>
    <n v="2.9629599999999998"/>
    <n v="0.46446399999999999"/>
    <n v="0"/>
    <n v="0"/>
    <n v="11.851839999999999"/>
    <n v="4.1801759999999994"/>
    <n v="0"/>
  </r>
  <r>
    <x v="2"/>
    <x v="2"/>
    <x v="92"/>
    <s v="Rice"/>
    <n v="175"/>
    <n v="0.28599999999999998"/>
    <n v="50.05"/>
    <n v="65.064999999999998"/>
    <n v="1.2011999999999998"/>
    <n v="0.10009999999999999"/>
    <n v="14.314300000000001"/>
    <n v="0.15014999999999998"/>
    <n v="4.8047999999999993"/>
    <n v="0.90089999999999992"/>
    <n v="57.257200000000005"/>
  </r>
  <r>
    <x v="2"/>
    <x v="2"/>
    <x v="92"/>
    <s v="Beans"/>
    <n v="185"/>
    <n v="1"/>
    <n v="185"/>
    <n v="234.95"/>
    <n v="16.094999999999999"/>
    <n v="0.92500000000000004"/>
    <n v="42.18"/>
    <n v="11.84"/>
    <n v="64.38"/>
    <n v="8.3250000000000011"/>
    <n v="168.72"/>
  </r>
  <r>
    <x v="2"/>
    <x v="2"/>
    <x v="92"/>
    <s v="Cabbage"/>
    <n v="60"/>
    <n v="0.14299999999999999"/>
    <n v="8.58"/>
    <n v="1.8875999999999999"/>
    <n v="8.5800000000000001E-2"/>
    <n v="3.4320000000000003E-2"/>
    <n v="0.3861"/>
    <n v="0.24023999999999998"/>
    <n v="0.34320000000000001"/>
    <n v="0.30888000000000004"/>
    <n v="1.5444"/>
  </r>
  <r>
    <x v="2"/>
    <x v="2"/>
    <x v="92"/>
    <s v="Fruit"/>
    <n v="119"/>
    <n v="1"/>
    <n v="119"/>
    <n v="109.48"/>
    <n v="1.19"/>
    <n v="0.59499999999999997"/>
    <n v="27.846"/>
    <n v="2.8559999999999999"/>
    <n v="4.76"/>
    <n v="5.3549999999999995"/>
    <n v="111.384"/>
  </r>
  <r>
    <x v="2"/>
    <x v="2"/>
    <x v="92"/>
    <s v="USO's"/>
    <n v="119"/>
    <n v="0.28599999999999998"/>
    <n v="34.033999999999999"/>
    <n v="31.651619999999998"/>
    <n v="0.68067999999999995"/>
    <n v="3.4034000000000002E-2"/>
    <n v="7.3513440000000001"/>
    <n v="0.51051000000000002"/>
    <n v="2.7227199999999998"/>
    <n v="0.30630600000000002"/>
    <n v="29.405376"/>
  </r>
  <r>
    <x v="2"/>
    <x v="2"/>
    <x v="92"/>
    <s v="Cowpeas"/>
    <n v="171"/>
    <n v="1"/>
    <n v="171"/>
    <n v="198.36"/>
    <n v="13.167"/>
    <n v="0.85499999999999998"/>
    <n v="35.568000000000005"/>
    <n v="11.115"/>
    <n v="52.667999999999999"/>
    <n v="7.6950000000000003"/>
    <n v="142.27200000000002"/>
  </r>
  <r>
    <x v="2"/>
    <x v="2"/>
    <x v="92"/>
    <s v="Pumpkin"/>
    <n v="94"/>
    <n v="0.14299999999999999"/>
    <n v="13.441999999999998"/>
    <n v="4.1670199999999991"/>
    <n v="0.14786199999999999"/>
    <n v="1.3441999999999999E-2"/>
    <n v="0.81996199999999986"/>
    <n v="0.10753599999999999"/>
    <n v="0.59144799999999997"/>
    <n v="0.12097799999999999"/>
    <n v="3.2798479999999994"/>
  </r>
  <r>
    <x v="3"/>
    <x v="2"/>
    <x v="92"/>
    <s v="Githeri"/>
    <n v="134"/>
    <n v="0.42899999999999999"/>
    <n v="57.485999999999997"/>
    <n v="93.702179999999984"/>
    <n v="3.6216179999999998"/>
    <n v="0.80480399999999985"/>
    <n v="17.878146000000001"/>
    <n v="0.57485999999999993"/>
    <n v="14.486471999999999"/>
    <n v="7.2432359999999987"/>
    <n v="71.512584000000004"/>
  </r>
  <r>
    <x v="3"/>
    <x v="2"/>
    <x v="92"/>
    <s v="Ugali"/>
    <n v="114"/>
    <n v="1"/>
    <n v="114"/>
    <n v="142.5"/>
    <n v="2.3940000000000001"/>
    <n v="1.4820000000000002"/>
    <n v="29.867999999999999"/>
    <n v="1.1399999999999999"/>
    <n v="9.5760000000000005"/>
    <n v="13.338000000000001"/>
    <n v="119.47199999999999"/>
  </r>
  <r>
    <x v="3"/>
    <x v="2"/>
    <x v="92"/>
    <s v="Sorghum"/>
    <m/>
    <n v="0"/>
    <n v="0"/>
    <n v="0"/>
    <n v="0"/>
    <n v="0"/>
    <n v="0"/>
    <n v="0"/>
    <n v="0"/>
    <n v="0"/>
    <n v="0"/>
  </r>
  <r>
    <x v="3"/>
    <x v="2"/>
    <x v="92"/>
    <s v="Sweets/Soda"/>
    <n v="340"/>
    <n v="0.28599999999999998"/>
    <n v="97.24"/>
    <n v="39.868399999999994"/>
    <n v="0"/>
    <n v="0"/>
    <n v="10.112959999999999"/>
    <n v="0"/>
    <n v="0"/>
    <n v="0"/>
    <n v="40.451839999999997"/>
  </r>
  <r>
    <x v="0"/>
    <x v="2"/>
    <x v="93"/>
    <s v="Cattle"/>
    <n v="112"/>
    <n v="0.14299999999999999"/>
    <n v="16.015999999999998"/>
    <n v="43.08303999999999"/>
    <n v="3.9879839999999995"/>
    <n v="2.8828799999999997"/>
    <n v="0"/>
    <n v="0"/>
    <n v="15.951935999999998"/>
    <n v="25.945919999999997"/>
    <n v="0"/>
  </r>
  <r>
    <x v="0"/>
    <x v="2"/>
    <x v="93"/>
    <s v="Goat"/>
    <n v="85"/>
    <n v="3.0000000000000001E-3"/>
    <n v="0.255"/>
    <n v="0.61454999999999993"/>
    <n v="8.3894999999999997E-2"/>
    <n v="2.7795E-2"/>
    <n v="1.2750000000000001E-3"/>
    <n v="0"/>
    <n v="0.33557999999999999"/>
    <n v="0.25015500000000002"/>
    <n v="5.1000000000000004E-3"/>
  </r>
  <r>
    <x v="0"/>
    <x v="2"/>
    <x v="93"/>
    <s v="Sheep"/>
    <n v="85"/>
    <n v="3.0000000000000001E-3"/>
    <n v="0.255"/>
    <n v="0.67575000000000007"/>
    <n v="4.3095000000000001E-2"/>
    <n v="5.457E-2"/>
    <n v="0"/>
    <n v="0"/>
    <n v="0.17238000000000001"/>
    <n v="0.49113000000000001"/>
    <n v="0"/>
  </r>
  <r>
    <x v="0"/>
    <x v="2"/>
    <x v="93"/>
    <s v="Camel"/>
    <m/>
    <n v="0"/>
    <n v="0"/>
    <n v="0"/>
    <n v="0"/>
    <n v="0"/>
    <n v="0"/>
    <n v="0"/>
    <n v="0"/>
    <n v="0"/>
    <n v="0"/>
  </r>
  <r>
    <x v="0"/>
    <x v="2"/>
    <x v="93"/>
    <s v="Poultry"/>
    <n v="112"/>
    <n v="6.7000000000000004E-2"/>
    <n v="7.5040000000000004"/>
    <n v="21.386400000000002"/>
    <n v="2.0185759999999999"/>
    <n v="1.4182560000000002"/>
    <n v="0"/>
    <n v="0"/>
    <n v="8.0743039999999997"/>
    <n v="12.764304000000001"/>
    <n v="0"/>
  </r>
  <r>
    <x v="0"/>
    <x v="2"/>
    <x v="93"/>
    <s v="Other birds"/>
    <m/>
    <n v="0"/>
    <n v="0"/>
    <n v="0"/>
    <n v="0"/>
    <n v="0"/>
    <n v="0"/>
    <n v="0"/>
    <n v="0"/>
    <n v="0"/>
    <n v="0"/>
  </r>
  <r>
    <x v="0"/>
    <x v="2"/>
    <x v="93"/>
    <s v="Eggs"/>
    <n v="64"/>
    <n v="0.14299999999999999"/>
    <n v="9.1519999999999992"/>
    <n v="14.185599999999999"/>
    <n v="1.153152"/>
    <n v="0.97011199999999986"/>
    <n v="0.100672"/>
    <n v="0"/>
    <n v="4.6126079999999998"/>
    <n v="8.7310079999999992"/>
    <n v="0.40268799999999999"/>
  </r>
  <r>
    <x v="0"/>
    <x v="2"/>
    <x v="93"/>
    <s v="Milk"/>
    <n v="184"/>
    <n v="1"/>
    <n v="184"/>
    <n v="126.96"/>
    <n v="6.6239999999999997"/>
    <n v="7.5439999999999996"/>
    <n v="8.2799999999999994"/>
    <n v="0"/>
    <n v="26.495999999999999"/>
    <n v="67.896000000000001"/>
    <n v="33.119999999999997"/>
  </r>
  <r>
    <x v="0"/>
    <x v="2"/>
    <x v="93"/>
    <s v="Cheese"/>
    <m/>
    <n v="0"/>
    <n v="0"/>
    <n v="0"/>
    <n v="0"/>
    <n v="0"/>
    <n v="0"/>
    <n v="0"/>
    <n v="0"/>
    <n v="0"/>
    <n v="0"/>
  </r>
  <r>
    <x v="1"/>
    <x v="2"/>
    <x v="93"/>
    <s v="Fish"/>
    <n v="112"/>
    <n v="0.42899999999999999"/>
    <n v="48.048000000000002"/>
    <n v="50.450400000000002"/>
    <n v="8.8888800000000003"/>
    <n v="1.393392"/>
    <n v="0"/>
    <n v="0"/>
    <n v="35.555520000000001"/>
    <n v="12.540528"/>
    <n v="0"/>
  </r>
  <r>
    <x v="2"/>
    <x v="2"/>
    <x v="93"/>
    <s v="Rice"/>
    <n v="175"/>
    <n v="0.28599999999999998"/>
    <n v="50.05"/>
    <n v="65.064999999999998"/>
    <n v="1.2011999999999998"/>
    <n v="0.10009999999999999"/>
    <n v="14.314300000000001"/>
    <n v="0.15014999999999998"/>
    <n v="4.8047999999999993"/>
    <n v="0.90089999999999992"/>
    <n v="57.257200000000005"/>
  </r>
  <r>
    <x v="2"/>
    <x v="2"/>
    <x v="93"/>
    <s v="Beans"/>
    <n v="185"/>
    <n v="1"/>
    <n v="185"/>
    <n v="234.95"/>
    <n v="16.094999999999999"/>
    <n v="0.92500000000000004"/>
    <n v="42.18"/>
    <n v="11.84"/>
    <n v="64.38"/>
    <n v="8.3250000000000011"/>
    <n v="168.72"/>
  </r>
  <r>
    <x v="2"/>
    <x v="2"/>
    <x v="93"/>
    <s v="Cabbage"/>
    <n v="60"/>
    <n v="0.14299999999999999"/>
    <n v="8.58"/>
    <n v="1.8875999999999999"/>
    <n v="8.5800000000000001E-2"/>
    <n v="3.4320000000000003E-2"/>
    <n v="0.3861"/>
    <n v="0.24023999999999998"/>
    <n v="0.34320000000000001"/>
    <n v="0.30888000000000004"/>
    <n v="1.5444"/>
  </r>
  <r>
    <x v="2"/>
    <x v="2"/>
    <x v="93"/>
    <s v="Fruit"/>
    <n v="119"/>
    <n v="0.28599999999999998"/>
    <n v="34.033999999999999"/>
    <n v="31.311279999999996"/>
    <n v="0.34033999999999998"/>
    <n v="0.17016999999999999"/>
    <n v="7.9639559999999996"/>
    <n v="0.81681599999999988"/>
    <n v="1.3613599999999999"/>
    <n v="1.5315299999999998"/>
    <n v="31.855823999999998"/>
  </r>
  <r>
    <x v="2"/>
    <x v="2"/>
    <x v="93"/>
    <s v="USO's"/>
    <n v="122"/>
    <n v="5.0000000000000001E-3"/>
    <n v="0.61"/>
    <n v="0.56729999999999992"/>
    <n v="1.2199999999999999E-2"/>
    <n v="6.0999999999999997E-4"/>
    <n v="0.13175999999999999"/>
    <n v="9.1500000000000001E-3"/>
    <n v="4.8799999999999996E-2"/>
    <n v="5.4900000000000001E-3"/>
    <n v="0.52703999999999995"/>
  </r>
  <r>
    <x v="2"/>
    <x v="2"/>
    <x v="93"/>
    <s v="Cowpeas"/>
    <n v="171"/>
    <n v="1"/>
    <n v="171"/>
    <n v="198.36"/>
    <n v="13.167"/>
    <n v="0.85499999999999998"/>
    <n v="35.568000000000005"/>
    <n v="11.115"/>
    <n v="52.667999999999999"/>
    <n v="7.6950000000000003"/>
    <n v="142.27200000000002"/>
  </r>
  <r>
    <x v="2"/>
    <x v="2"/>
    <x v="93"/>
    <s v="Pumpkin"/>
    <n v="94"/>
    <n v="3.0000000000000001E-3"/>
    <n v="0.28200000000000003"/>
    <n v="8.7420000000000012E-2"/>
    <n v="3.1020000000000002E-3"/>
    <n v="2.8200000000000002E-4"/>
    <n v="1.7202000000000002E-2"/>
    <n v="2.2560000000000002E-3"/>
    <n v="1.2408000000000001E-2"/>
    <n v="2.5380000000000003E-3"/>
    <n v="6.8808000000000008E-2"/>
  </r>
  <r>
    <x v="2"/>
    <x v="2"/>
    <x v="93"/>
    <s v="Sweet Potatoes"/>
    <n v="114"/>
    <n v="3.3000000000000002E-2"/>
    <n v="3.762"/>
    <n v="3.87486"/>
    <n v="6.3953999999999997E-2"/>
    <n v="3.7620000000000002E-3"/>
    <n v="0.91416600000000003"/>
    <n v="0.11286"/>
    <n v="0.25581599999999999"/>
    <n v="3.3857999999999999E-2"/>
    <n v="3.6566640000000001"/>
  </r>
  <r>
    <x v="3"/>
    <x v="2"/>
    <x v="93"/>
    <s v="Githeri"/>
    <n v="134"/>
    <n v="0.42899999999999999"/>
    <n v="57.485999999999997"/>
    <n v="93.702179999999984"/>
    <n v="3.6216179999999998"/>
    <n v="0.80480399999999985"/>
    <n v="17.878146000000001"/>
    <n v="0.57485999999999993"/>
    <n v="14.486471999999999"/>
    <n v="7.2432359999999987"/>
    <n v="71.512584000000004"/>
  </r>
  <r>
    <x v="3"/>
    <x v="2"/>
    <x v="93"/>
    <s v="Ugali"/>
    <n v="114"/>
    <n v="1"/>
    <n v="114"/>
    <n v="142.5"/>
    <n v="2.3940000000000001"/>
    <n v="1.4820000000000002"/>
    <n v="29.867999999999999"/>
    <n v="1.1399999999999999"/>
    <n v="9.5760000000000005"/>
    <n v="13.338000000000001"/>
    <n v="119.47199999999999"/>
  </r>
  <r>
    <x v="3"/>
    <x v="2"/>
    <x v="93"/>
    <s v="Sorghum"/>
    <m/>
    <n v="0"/>
    <n v="0"/>
    <n v="0"/>
    <n v="0"/>
    <n v="0"/>
    <n v="0"/>
    <n v="0"/>
    <n v="0"/>
    <n v="0"/>
    <n v="0"/>
  </r>
  <r>
    <x v="3"/>
    <x v="2"/>
    <x v="93"/>
    <s v="Sweets/Soda"/>
    <n v="340"/>
    <n v="0.28599999999999998"/>
    <n v="97.24"/>
    <n v="39.868399999999994"/>
    <n v="0"/>
    <n v="0"/>
    <n v="10.112959999999999"/>
    <n v="0"/>
    <n v="0"/>
    <n v="0"/>
    <n v="40.451839999999997"/>
  </r>
  <r>
    <x v="0"/>
    <x v="2"/>
    <x v="94"/>
    <s v="Cattle"/>
    <n v="112"/>
    <n v="0.28599999999999998"/>
    <n v="32.031999999999996"/>
    <n v="86.16607999999998"/>
    <n v="7.9759679999999991"/>
    <n v="5.7657599999999993"/>
    <n v="0"/>
    <n v="0"/>
    <n v="31.903871999999996"/>
    <n v="51.891839999999995"/>
    <n v="0"/>
  </r>
  <r>
    <x v="0"/>
    <x v="2"/>
    <x v="94"/>
    <s v="Goat"/>
    <n v="85"/>
    <n v="0.14299999999999999"/>
    <n v="12.154999999999999"/>
    <n v="29.29355"/>
    <n v="3.9989949999999999"/>
    <n v="1.3248949999999999"/>
    <n v="6.0774999999999996E-2"/>
    <n v="0"/>
    <n v="15.995979999999999"/>
    <n v="11.924054999999999"/>
    <n v="0.24309999999999998"/>
  </r>
  <r>
    <x v="0"/>
    <x v="2"/>
    <x v="94"/>
    <s v="Sheep"/>
    <m/>
    <n v="0"/>
    <n v="0"/>
    <n v="0"/>
    <n v="0"/>
    <n v="0"/>
    <n v="0"/>
    <n v="0"/>
    <n v="0"/>
    <n v="0"/>
    <n v="0"/>
  </r>
  <r>
    <x v="0"/>
    <x v="2"/>
    <x v="94"/>
    <s v="Camel"/>
    <m/>
    <n v="0"/>
    <n v="0"/>
    <n v="0"/>
    <n v="0"/>
    <n v="0"/>
    <n v="0"/>
    <n v="0"/>
    <n v="0"/>
    <n v="0"/>
    <n v="0"/>
  </r>
  <r>
    <x v="0"/>
    <x v="2"/>
    <x v="94"/>
    <s v="Poultry"/>
    <n v="112"/>
    <n v="3.3000000000000002E-2"/>
    <n v="3.6960000000000002"/>
    <n v="10.533600000000002"/>
    <n v="0.994224"/>
    <n v="0.69854399999999994"/>
    <n v="0"/>
    <n v="0"/>
    <n v="3.976896"/>
    <n v="6.2868959999999996"/>
    <n v="0"/>
  </r>
  <r>
    <x v="0"/>
    <x v="2"/>
    <x v="94"/>
    <s v="Other birds"/>
    <m/>
    <n v="0"/>
    <n v="0"/>
    <n v="0"/>
    <n v="0"/>
    <n v="0"/>
    <n v="0"/>
    <n v="0"/>
    <n v="0"/>
    <n v="0"/>
    <n v="0"/>
  </r>
  <r>
    <x v="0"/>
    <x v="2"/>
    <x v="94"/>
    <s v="Eggs"/>
    <n v="64"/>
    <n v="1"/>
    <n v="64"/>
    <n v="99.2"/>
    <n v="8.0640000000000001"/>
    <n v="6.7839999999999998"/>
    <n v="0.70400000000000007"/>
    <n v="0"/>
    <n v="32.256"/>
    <n v="61.055999999999997"/>
    <n v="2.8160000000000003"/>
  </r>
  <r>
    <x v="0"/>
    <x v="2"/>
    <x v="94"/>
    <s v="Milk"/>
    <n v="184"/>
    <n v="1"/>
    <n v="184"/>
    <n v="126.96"/>
    <n v="6.6239999999999997"/>
    <n v="7.5439999999999996"/>
    <n v="8.2799999999999994"/>
    <n v="0"/>
    <n v="26.495999999999999"/>
    <n v="67.896000000000001"/>
    <n v="33.119999999999997"/>
  </r>
  <r>
    <x v="0"/>
    <x v="2"/>
    <x v="94"/>
    <s v="Cheese"/>
    <m/>
    <n v="0"/>
    <n v="0"/>
    <n v="0"/>
    <n v="0"/>
    <n v="0"/>
    <n v="0"/>
    <n v="0"/>
    <n v="0"/>
    <n v="0"/>
    <n v="0"/>
  </r>
  <r>
    <x v="1"/>
    <x v="2"/>
    <x v="94"/>
    <s v="Fish"/>
    <n v="112"/>
    <n v="0.14299999999999999"/>
    <n v="16.015999999999998"/>
    <n v="16.816799999999997"/>
    <n v="2.9629599999999998"/>
    <n v="0.46446399999999999"/>
    <n v="0"/>
    <n v="0"/>
    <n v="11.851839999999999"/>
    <n v="4.1801759999999994"/>
    <n v="0"/>
  </r>
  <r>
    <x v="2"/>
    <x v="2"/>
    <x v="94"/>
    <s v="Rice"/>
    <n v="175"/>
    <n v="1"/>
    <n v="175"/>
    <n v="227.5"/>
    <n v="4.2"/>
    <n v="0.35"/>
    <n v="50.05"/>
    <n v="0.52500000000000002"/>
    <n v="16.8"/>
    <n v="3.15"/>
    <n v="200.2"/>
  </r>
  <r>
    <x v="2"/>
    <x v="2"/>
    <x v="94"/>
    <s v="Beans"/>
    <n v="185"/>
    <n v="0.14299999999999999"/>
    <n v="26.454999999999998"/>
    <n v="33.597850000000001"/>
    <n v="2.3015849999999998"/>
    <n v="0.132275"/>
    <n v="6.0317400000000001"/>
    <n v="1.6931200000000002"/>
    <n v="9.2063399999999991"/>
    <n v="1.1904749999999999"/>
    <n v="24.12696"/>
  </r>
  <r>
    <x v="2"/>
    <x v="2"/>
    <x v="94"/>
    <s v="Cabbage"/>
    <n v="60"/>
    <n v="0.14299999999999999"/>
    <n v="8.58"/>
    <n v="1.8875999999999999"/>
    <n v="8.5800000000000001E-2"/>
    <n v="3.4320000000000003E-2"/>
    <n v="0.3861"/>
    <n v="0.24023999999999998"/>
    <n v="0.34320000000000001"/>
    <n v="0.30888000000000004"/>
    <n v="1.5444"/>
  </r>
  <r>
    <x v="2"/>
    <x v="2"/>
    <x v="94"/>
    <s v="Fruit"/>
    <n v="119"/>
    <n v="1"/>
    <n v="119"/>
    <n v="109.48"/>
    <n v="1.19"/>
    <n v="0.59499999999999997"/>
    <n v="27.846"/>
    <n v="2.8559999999999999"/>
    <n v="4.76"/>
    <n v="5.3549999999999995"/>
    <n v="111.384"/>
  </r>
  <r>
    <x v="2"/>
    <x v="2"/>
    <x v="94"/>
    <s v="USO's"/>
    <m/>
    <n v="0"/>
    <n v="0"/>
    <n v="0"/>
    <n v="0"/>
    <n v="0"/>
    <n v="0"/>
    <n v="0"/>
    <n v="0"/>
    <n v="0"/>
    <n v="0"/>
  </r>
  <r>
    <x v="2"/>
    <x v="2"/>
    <x v="94"/>
    <s v="Carrots"/>
    <n v="62"/>
    <n v="0.14299999999999999"/>
    <n v="8.8659999999999997"/>
    <n v="3.9896999999999996"/>
    <n v="9.7526000000000015E-2"/>
    <n v="1.7732000000000001E-2"/>
    <n v="0.93092999999999992"/>
    <n v="0.29257799999999995"/>
    <n v="0.39010400000000006"/>
    <n v="0.15958800000000001"/>
    <n v="3.7237199999999997"/>
  </r>
  <r>
    <x v="2"/>
    <x v="2"/>
    <x v="94"/>
    <s v="Spaghetti"/>
    <n v="250"/>
    <n v="0.71399999999999997"/>
    <n v="178.5"/>
    <n v="251.685"/>
    <n v="8.5679999999999996"/>
    <n v="1.2494999999999998"/>
    <n v="50.515500000000003"/>
    <n v="3.0345"/>
    <n v="34.271999999999998"/>
    <n v="11.245499999999998"/>
    <n v="202.06200000000001"/>
  </r>
  <r>
    <x v="3"/>
    <x v="2"/>
    <x v="94"/>
    <s v="Githeri"/>
    <n v="134"/>
    <n v="0.14299999999999999"/>
    <n v="19.161999999999999"/>
    <n v="31.234059999999999"/>
    <n v="1.207206"/>
    <n v="0.26826800000000001"/>
    <n v="5.9593820000000006"/>
    <n v="0.19161999999999998"/>
    <n v="4.828824"/>
    <n v="2.414412"/>
    <n v="23.837528000000002"/>
  </r>
  <r>
    <x v="3"/>
    <x v="2"/>
    <x v="94"/>
    <s v="Ugali"/>
    <n v="114"/>
    <n v="1"/>
    <n v="114"/>
    <n v="142.5"/>
    <n v="2.3940000000000001"/>
    <n v="1.4820000000000002"/>
    <n v="29.867999999999999"/>
    <n v="1.1399999999999999"/>
    <n v="9.5760000000000005"/>
    <n v="13.338000000000001"/>
    <n v="119.47199999999999"/>
  </r>
  <r>
    <x v="3"/>
    <x v="2"/>
    <x v="94"/>
    <s v="Sorghum"/>
    <m/>
    <n v="0"/>
    <n v="0"/>
    <n v="0"/>
    <n v="0"/>
    <n v="0"/>
    <n v="0"/>
    <n v="0"/>
    <n v="0"/>
    <n v="0"/>
    <n v="0"/>
  </r>
  <r>
    <x v="4"/>
    <x v="2"/>
    <x v="94"/>
    <s v="Honey"/>
    <n v="20"/>
    <n v="0.14299999999999999"/>
    <n v="2.86"/>
    <n v="8.6943999999999999"/>
    <n v="8.5799999999999991E-3"/>
    <n v="0"/>
    <n v="2.3566400000000001"/>
    <n v="0"/>
    <n v="3.4319999999999996E-2"/>
    <n v="0"/>
    <n v="9.4265600000000003"/>
  </r>
  <r>
    <x v="0"/>
    <x v="2"/>
    <x v="95"/>
    <s v="Cattle"/>
    <n v="112"/>
    <n v="0.1"/>
    <n v="11.200000000000001"/>
    <n v="30.128"/>
    <n v="2.7888000000000002"/>
    <n v="2.016"/>
    <n v="0"/>
    <n v="0"/>
    <n v="11.155200000000001"/>
    <n v="18.143999999999998"/>
    <n v="0"/>
  </r>
  <r>
    <x v="0"/>
    <x v="2"/>
    <x v="95"/>
    <s v="Goat"/>
    <n v="85"/>
    <n v="5.0000000000000001E-3"/>
    <n v="0.42499999999999999"/>
    <n v="1.0242499999999999"/>
    <n v="0.13982499999999998"/>
    <n v="4.6325000000000005E-2"/>
    <n v="2.1250000000000002E-3"/>
    <n v="0"/>
    <n v="0.55929999999999991"/>
    <n v="0.41692500000000005"/>
    <n v="8.5000000000000006E-3"/>
  </r>
  <r>
    <x v="0"/>
    <x v="2"/>
    <x v="95"/>
    <s v="Sheep"/>
    <m/>
    <n v="0"/>
    <n v="0"/>
    <n v="0"/>
    <n v="0"/>
    <n v="0"/>
    <n v="0"/>
    <n v="0"/>
    <n v="0"/>
    <n v="0"/>
    <n v="0"/>
  </r>
  <r>
    <x v="0"/>
    <x v="2"/>
    <x v="95"/>
    <s v="Camel"/>
    <m/>
    <n v="0"/>
    <n v="0"/>
    <n v="0"/>
    <n v="0"/>
    <n v="0"/>
    <n v="0"/>
    <n v="0"/>
    <n v="0"/>
    <n v="0"/>
    <n v="0"/>
  </r>
  <r>
    <x v="0"/>
    <x v="2"/>
    <x v="95"/>
    <s v="Poultry"/>
    <n v="112"/>
    <n v="0.14299999999999999"/>
    <n v="16.015999999999998"/>
    <n v="45.645599999999995"/>
    <n v="4.3083039999999997"/>
    <n v="3.0270239999999995"/>
    <n v="0"/>
    <n v="0"/>
    <n v="17.233215999999999"/>
    <n v="27.243215999999997"/>
    <n v="0"/>
  </r>
  <r>
    <x v="0"/>
    <x v="2"/>
    <x v="95"/>
    <s v="Other birds"/>
    <m/>
    <n v="0"/>
    <n v="0"/>
    <n v="0"/>
    <n v="0"/>
    <n v="0"/>
    <n v="0"/>
    <n v="0"/>
    <n v="0"/>
    <n v="0"/>
    <n v="0"/>
  </r>
  <r>
    <x v="0"/>
    <x v="2"/>
    <x v="95"/>
    <s v="Eggs"/>
    <n v="64"/>
    <n v="1"/>
    <n v="64"/>
    <n v="99.2"/>
    <n v="8.0640000000000001"/>
    <n v="6.7839999999999998"/>
    <n v="0.70400000000000007"/>
    <n v="0"/>
    <n v="32.256"/>
    <n v="61.055999999999997"/>
    <n v="2.8160000000000003"/>
  </r>
  <r>
    <x v="0"/>
    <x v="2"/>
    <x v="95"/>
    <s v="Milk"/>
    <n v="184"/>
    <n v="1"/>
    <n v="184"/>
    <n v="126.96"/>
    <n v="6.6239999999999997"/>
    <n v="7.5439999999999996"/>
    <n v="8.2799999999999994"/>
    <n v="0"/>
    <n v="26.495999999999999"/>
    <n v="67.896000000000001"/>
    <n v="33.119999999999997"/>
  </r>
  <r>
    <x v="0"/>
    <x v="2"/>
    <x v="95"/>
    <s v="Cheese"/>
    <m/>
    <n v="0"/>
    <n v="0"/>
    <n v="0"/>
    <n v="0"/>
    <n v="0"/>
    <n v="0"/>
    <n v="0"/>
    <n v="0"/>
    <n v="0"/>
    <n v="0"/>
  </r>
  <r>
    <x v="1"/>
    <x v="2"/>
    <x v="95"/>
    <s v="Fish"/>
    <n v="112"/>
    <n v="0.14299999999999999"/>
    <n v="16.015999999999998"/>
    <n v="16.816799999999997"/>
    <n v="2.9629599999999998"/>
    <n v="0.46446399999999999"/>
    <n v="0"/>
    <n v="0"/>
    <n v="11.851839999999999"/>
    <n v="4.1801759999999994"/>
    <n v="0"/>
  </r>
  <r>
    <x v="2"/>
    <x v="2"/>
    <x v="95"/>
    <s v="Rice"/>
    <n v="175"/>
    <n v="0.14299999999999999"/>
    <n v="25.024999999999999"/>
    <n v="32.532499999999999"/>
    <n v="0.60059999999999991"/>
    <n v="5.0049999999999997E-2"/>
    <n v="7.1571500000000006"/>
    <n v="7.5074999999999989E-2"/>
    <n v="2.4023999999999996"/>
    <n v="0.45044999999999996"/>
    <n v="28.628600000000002"/>
  </r>
  <r>
    <x v="2"/>
    <x v="2"/>
    <x v="95"/>
    <s v="Beans"/>
    <n v="185"/>
    <n v="0.5"/>
    <n v="92.5"/>
    <n v="117.47499999999999"/>
    <n v="8.0474999999999994"/>
    <n v="0.46250000000000002"/>
    <n v="21.09"/>
    <n v="5.92"/>
    <n v="32.19"/>
    <n v="4.1625000000000005"/>
    <n v="84.36"/>
  </r>
  <r>
    <x v="2"/>
    <x v="2"/>
    <x v="95"/>
    <s v="Cabbage"/>
    <n v="60"/>
    <n v="0.14299999999999999"/>
    <n v="8.58"/>
    <n v="1.8875999999999999"/>
    <n v="8.5800000000000001E-2"/>
    <n v="3.4320000000000003E-2"/>
    <n v="0.3861"/>
    <n v="0.24023999999999998"/>
    <n v="0.34320000000000001"/>
    <n v="0.30888000000000004"/>
    <n v="1.5444"/>
  </r>
  <r>
    <x v="2"/>
    <x v="2"/>
    <x v="95"/>
    <s v="Fruit"/>
    <n v="119"/>
    <n v="0.14299999999999999"/>
    <n v="17.016999999999999"/>
    <n v="15.655639999999998"/>
    <n v="0.17016999999999999"/>
    <n v="8.5084999999999994E-2"/>
    <n v="3.9819779999999998"/>
    <n v="0.40840799999999994"/>
    <n v="0.68067999999999995"/>
    <n v="0.76576499999999992"/>
    <n v="15.927911999999999"/>
  </r>
  <r>
    <x v="2"/>
    <x v="2"/>
    <x v="95"/>
    <s v="USO's"/>
    <n v="122"/>
    <n v="0.14299999999999999"/>
    <n v="17.445999999999998"/>
    <n v="16.224779999999999"/>
    <n v="0.34891999999999995"/>
    <n v="1.7446E-2"/>
    <n v="3.7683359999999997"/>
    <n v="0.26168999999999998"/>
    <n v="1.3956799999999998"/>
    <n v="0.15701399999999999"/>
    <n v="15.073343999999999"/>
  </r>
  <r>
    <x v="2"/>
    <x v="2"/>
    <x v="95"/>
    <s v="Cowpeas"/>
    <n v="171"/>
    <n v="3.3000000000000002E-2"/>
    <n v="5.6430000000000007"/>
    <n v="6.5458800000000004"/>
    <n v="0.43451100000000004"/>
    <n v="2.8215000000000004E-2"/>
    <n v="1.1737440000000001"/>
    <n v="0.36679500000000004"/>
    <n v="1.7380440000000001"/>
    <n v="0.25393500000000002"/>
    <n v="4.6949760000000005"/>
  </r>
  <r>
    <x v="2"/>
    <x v="2"/>
    <x v="95"/>
    <s v="Pumpkin"/>
    <n v="94"/>
    <n v="0.14299999999999999"/>
    <n v="13.441999999999998"/>
    <n v="4.1670199999999991"/>
    <n v="0.14786199999999999"/>
    <n v="1.3441999999999999E-2"/>
    <n v="0.81996199999999986"/>
    <n v="0.10753599999999999"/>
    <n v="0.59144799999999997"/>
    <n v="0.12097799999999999"/>
    <n v="3.2798479999999994"/>
  </r>
  <r>
    <x v="2"/>
    <x v="2"/>
    <x v="95"/>
    <s v="Cassava"/>
    <n v="114"/>
    <n v="3.3000000000000002E-2"/>
    <n v="3.762"/>
    <n v="4.9282199999999996"/>
    <n v="4.1382000000000002E-2"/>
    <n v="1.1286000000000001E-2"/>
    <n v="1.200078"/>
    <n v="5.6430000000000001E-2"/>
    <n v="0.16552800000000001"/>
    <n v="0.10157400000000001"/>
    <n v="4.8003119999999999"/>
  </r>
  <r>
    <x v="2"/>
    <x v="2"/>
    <x v="95"/>
    <s v="Sweet Potatoes"/>
    <n v="114"/>
    <n v="3.3000000000000002E-2"/>
    <n v="3.762"/>
    <n v="3.87486"/>
    <n v="6.3953999999999997E-2"/>
    <n v="3.7620000000000002E-3"/>
    <n v="0.91416600000000003"/>
    <n v="0.11286"/>
    <n v="0.25581599999999999"/>
    <n v="3.3857999999999999E-2"/>
    <n v="3.6566640000000001"/>
  </r>
  <r>
    <x v="2"/>
    <x v="2"/>
    <x v="95"/>
    <s v="Spaghetti"/>
    <n v="250"/>
    <n v="3.3000000000000002E-2"/>
    <n v="8.25"/>
    <n v="11.6325"/>
    <n v="0.39600000000000002"/>
    <n v="5.7749999999999996E-2"/>
    <n v="2.3347500000000001"/>
    <n v="0.14025000000000001"/>
    <n v="1.5840000000000001"/>
    <n v="0.51974999999999993"/>
    <n v="9.3390000000000004"/>
  </r>
  <r>
    <x v="2"/>
    <x v="2"/>
    <x v="95"/>
    <s v="Beetroot"/>
    <n v="94"/>
    <n v="3.3000000000000002E-2"/>
    <n v="3.1020000000000003"/>
    <n v="1.3648800000000001"/>
    <n v="5.2113600000000003E-2"/>
    <n v="5.5836000000000011E-3"/>
    <n v="0.3089592000000001"/>
    <n v="6.2040000000000005E-2"/>
    <n v="0.20845440000000001"/>
    <n v="5.025240000000001E-2"/>
    <n v="1.2358368000000004"/>
  </r>
  <r>
    <x v="3"/>
    <x v="2"/>
    <x v="95"/>
    <s v="Githeri"/>
    <n v="134"/>
    <n v="1"/>
    <n v="134"/>
    <n v="218.42"/>
    <n v="8.4420000000000002"/>
    <n v="1.8759999999999999"/>
    <n v="41.674000000000007"/>
    <n v="1.34"/>
    <n v="33.768000000000001"/>
    <n v="16.884"/>
    <n v="166.69600000000003"/>
  </r>
  <r>
    <x v="3"/>
    <x v="2"/>
    <x v="95"/>
    <s v="Ugali"/>
    <n v="114"/>
    <n v="1"/>
    <n v="114"/>
    <n v="142.5"/>
    <n v="2.3940000000000001"/>
    <n v="1.4820000000000002"/>
    <n v="29.867999999999999"/>
    <n v="1.1399999999999999"/>
    <n v="9.5760000000000005"/>
    <n v="13.338000000000001"/>
    <n v="119.47199999999999"/>
  </r>
  <r>
    <x v="3"/>
    <x v="2"/>
    <x v="95"/>
    <s v="Sorghum"/>
    <n v="83"/>
    <n v="3.3000000000000002E-2"/>
    <n v="2.7390000000000003"/>
    <n v="9.0934800000000013"/>
    <n v="0.28211700000000006"/>
    <n v="8.2170000000000007E-2"/>
    <n v="2.0186430000000004"/>
    <n v="0.34785299999999997"/>
    <n v="1.1284680000000002"/>
    <n v="0.73953000000000002"/>
    <n v="8.0745720000000016"/>
  </r>
  <r>
    <x v="3"/>
    <x v="2"/>
    <x v="95"/>
    <s v="Sugar Cane"/>
    <n v="3"/>
    <n v="1"/>
    <n v="3"/>
    <n v="11.28"/>
    <n v="0"/>
    <n v="0"/>
    <n v="2.9189999999999996"/>
    <n v="0"/>
    <n v="0"/>
    <n v="0"/>
    <n v="11.675999999999998"/>
  </r>
  <r>
    <x v="3"/>
    <x v="2"/>
    <x v="95"/>
    <s v="Sweets/Soda"/>
    <n v="340"/>
    <n v="0.14299999999999999"/>
    <n v="48.62"/>
    <n v="19.934199999999997"/>
    <n v="0"/>
    <n v="0"/>
    <n v="5.0564799999999996"/>
    <n v="0"/>
    <n v="0"/>
    <n v="0"/>
    <n v="20.225919999999999"/>
  </r>
  <r>
    <x v="4"/>
    <x v="2"/>
    <x v="95"/>
    <s v="Honey"/>
    <n v="20"/>
    <n v="6.7000000000000004E-2"/>
    <n v="1.34"/>
    <n v="4.0735999999999999"/>
    <n v="4.0200000000000001E-3"/>
    <n v="0"/>
    <n v="1.10416"/>
    <n v="0"/>
    <n v="1.6080000000000001E-2"/>
    <n v="0"/>
    <n v="4.4166400000000001"/>
  </r>
  <r>
    <x v="0"/>
    <x v="2"/>
    <x v="96"/>
    <s v="Cattle"/>
    <n v="112"/>
    <n v="0.28599999999999998"/>
    <n v="32.031999999999996"/>
    <n v="86.16607999999998"/>
    <n v="7.9759679999999991"/>
    <n v="5.7657599999999993"/>
    <n v="0"/>
    <n v="0"/>
    <n v="31.903871999999996"/>
    <n v="51.891839999999995"/>
    <n v="0"/>
  </r>
  <r>
    <x v="0"/>
    <x v="2"/>
    <x v="96"/>
    <s v="Goat"/>
    <n v="85"/>
    <n v="3.3000000000000002E-2"/>
    <n v="2.8050000000000002"/>
    <n v="6.7600499999999997"/>
    <n v="0.92284499999999992"/>
    <n v="0.30574500000000004"/>
    <n v="1.4025000000000001E-2"/>
    <n v="0"/>
    <n v="3.6913799999999997"/>
    <n v="2.7517050000000003"/>
    <n v="5.6100000000000004E-2"/>
  </r>
  <r>
    <x v="0"/>
    <x v="2"/>
    <x v="96"/>
    <s v="Sheep"/>
    <m/>
    <n v="0"/>
    <n v="0"/>
    <n v="0"/>
    <n v="0"/>
    <n v="0"/>
    <n v="0"/>
    <n v="0"/>
    <n v="0"/>
    <n v="0"/>
    <n v="0"/>
  </r>
  <r>
    <x v="0"/>
    <x v="2"/>
    <x v="96"/>
    <s v="Camel"/>
    <m/>
    <n v="0"/>
    <n v="0"/>
    <n v="0"/>
    <n v="0"/>
    <n v="0"/>
    <n v="0"/>
    <n v="0"/>
    <n v="0"/>
    <n v="0"/>
    <n v="0"/>
  </r>
  <r>
    <x v="0"/>
    <x v="2"/>
    <x v="96"/>
    <s v="Poultry"/>
    <n v="112"/>
    <n v="0.28599999999999998"/>
    <n v="32.031999999999996"/>
    <n v="91.291199999999989"/>
    <n v="8.6166079999999994"/>
    <n v="6.054047999999999"/>
    <n v="0"/>
    <n v="0"/>
    <n v="34.466431999999998"/>
    <n v="54.486431999999994"/>
    <n v="0"/>
  </r>
  <r>
    <x v="0"/>
    <x v="2"/>
    <x v="96"/>
    <s v="Other birds"/>
    <m/>
    <n v="0"/>
    <n v="0"/>
    <n v="0"/>
    <n v="0"/>
    <n v="0"/>
    <n v="0"/>
    <n v="0"/>
    <n v="0"/>
    <n v="0"/>
    <n v="0"/>
  </r>
  <r>
    <x v="0"/>
    <x v="2"/>
    <x v="96"/>
    <s v="Eggs"/>
    <n v="64"/>
    <n v="0.28599999999999998"/>
    <n v="18.303999999999998"/>
    <n v="28.371199999999998"/>
    <n v="2.3063039999999999"/>
    <n v="1.9402239999999997"/>
    <n v="0.201344"/>
    <n v="0"/>
    <n v="9.2252159999999996"/>
    <n v="17.462015999999998"/>
    <n v="0.80537599999999998"/>
  </r>
  <r>
    <x v="0"/>
    <x v="2"/>
    <x v="96"/>
    <s v="Milk"/>
    <n v="184"/>
    <n v="1"/>
    <n v="184"/>
    <n v="126.96"/>
    <n v="6.6239999999999997"/>
    <n v="7.5439999999999996"/>
    <n v="8.2799999999999994"/>
    <n v="0"/>
    <n v="26.495999999999999"/>
    <n v="67.896000000000001"/>
    <n v="33.119999999999997"/>
  </r>
  <r>
    <x v="0"/>
    <x v="2"/>
    <x v="96"/>
    <s v="Cheese"/>
    <m/>
    <n v="0"/>
    <n v="0"/>
    <n v="0"/>
    <n v="0"/>
    <n v="0"/>
    <n v="0"/>
    <n v="0"/>
    <n v="0"/>
    <n v="0"/>
    <n v="0"/>
  </r>
  <r>
    <x v="1"/>
    <x v="2"/>
    <x v="96"/>
    <s v="Fish"/>
    <n v="112"/>
    <n v="0.14299999999999999"/>
    <n v="16.015999999999998"/>
    <n v="16.816799999999997"/>
    <n v="2.9629599999999998"/>
    <n v="0.46446399999999999"/>
    <n v="0"/>
    <n v="0"/>
    <n v="11.851839999999999"/>
    <n v="4.1801759999999994"/>
    <n v="0"/>
  </r>
  <r>
    <x v="2"/>
    <x v="2"/>
    <x v="96"/>
    <s v="Rice"/>
    <n v="175"/>
    <n v="0.28599999999999998"/>
    <n v="50.05"/>
    <n v="65.064999999999998"/>
    <n v="1.2011999999999998"/>
    <n v="0.10009999999999999"/>
    <n v="14.314300000000001"/>
    <n v="0.15014999999999998"/>
    <n v="4.8047999999999993"/>
    <n v="0.90089999999999992"/>
    <n v="57.257200000000005"/>
  </r>
  <r>
    <x v="2"/>
    <x v="2"/>
    <x v="96"/>
    <s v="Beans"/>
    <n v="185"/>
    <n v="0.28599999999999998"/>
    <n v="52.91"/>
    <n v="67.195700000000002"/>
    <n v="4.6031699999999995"/>
    <n v="0.26455000000000001"/>
    <n v="12.06348"/>
    <n v="3.3862400000000004"/>
    <n v="18.412679999999998"/>
    <n v="2.3809499999999999"/>
    <n v="48.253920000000001"/>
  </r>
  <r>
    <x v="2"/>
    <x v="2"/>
    <x v="96"/>
    <s v="Cabbage"/>
    <n v="60"/>
    <n v="8.3000000000000004E-2"/>
    <n v="4.9800000000000004"/>
    <n v="1.0956000000000001"/>
    <n v="4.9800000000000004E-2"/>
    <n v="1.9920000000000004E-2"/>
    <n v="0.22410000000000005"/>
    <n v="0.13944000000000001"/>
    <n v="0.19920000000000002"/>
    <n v="0.17928000000000002"/>
    <n v="0.8964000000000002"/>
  </r>
  <r>
    <x v="2"/>
    <x v="2"/>
    <x v="96"/>
    <s v="Fruit"/>
    <n v="119"/>
    <n v="1"/>
    <n v="119"/>
    <n v="109.48"/>
    <n v="1.19"/>
    <n v="0.59499999999999997"/>
    <n v="27.846"/>
    <n v="2.8559999999999999"/>
    <n v="4.76"/>
    <n v="5.3549999999999995"/>
    <n v="111.384"/>
  </r>
  <r>
    <x v="2"/>
    <x v="2"/>
    <x v="96"/>
    <s v="USO's"/>
    <n v="122"/>
    <n v="8.0000000000000002E-3"/>
    <n v="0.97599999999999998"/>
    <n v="0.90768000000000004"/>
    <n v="1.9519999999999999E-2"/>
    <n v="9.7600000000000009E-4"/>
    <n v="0.210816"/>
    <n v="1.464E-2"/>
    <n v="7.8079999999999997E-2"/>
    <n v="8.7840000000000001E-3"/>
    <n v="0.84326400000000001"/>
  </r>
  <r>
    <x v="2"/>
    <x v="2"/>
    <x v="96"/>
    <s v="Cowpeas"/>
    <n v="171"/>
    <n v="0.71399999999999997"/>
    <n v="122.09399999999999"/>
    <n v="141.62903999999997"/>
    <n v="9.4012379999999993"/>
    <n v="0.61046999999999996"/>
    <n v="25.395551999999999"/>
    <n v="7.9361100000000002"/>
    <n v="37.604951999999997"/>
    <n v="5.4942299999999999"/>
    <n v="101.58220799999999"/>
  </r>
  <r>
    <x v="2"/>
    <x v="2"/>
    <x v="96"/>
    <s v="Pumpkin"/>
    <n v="94"/>
    <n v="0.28599999999999998"/>
    <n v="26.883999999999997"/>
    <n v="8.3340399999999981"/>
    <n v="0.29572399999999999"/>
    <n v="2.6883999999999998E-2"/>
    <n v="1.6399239999999997"/>
    <n v="0.21507199999999999"/>
    <n v="1.1828959999999999"/>
    <n v="0.24195599999999998"/>
    <n v="6.5596959999999989"/>
  </r>
  <r>
    <x v="2"/>
    <x v="2"/>
    <x v="96"/>
    <s v="Carrots"/>
    <n v="62"/>
    <n v="6.7000000000000004E-2"/>
    <n v="4.1539999999999999"/>
    <n v="1.8693"/>
    <n v="4.5693999999999999E-2"/>
    <n v="8.3079999999999994E-3"/>
    <n v="0.43616999999999995"/>
    <n v="0.13708200000000001"/>
    <n v="0.18277599999999999"/>
    <n v="7.4771999999999991E-2"/>
    <n v="1.7446799999999998"/>
  </r>
  <r>
    <x v="2"/>
    <x v="2"/>
    <x v="96"/>
    <s v="Sweet Potatoes"/>
    <n v="114"/>
    <n v="6.7000000000000004E-2"/>
    <n v="7.6380000000000008"/>
    <n v="7.8671400000000009"/>
    <n v="0.12984600000000002"/>
    <n v="7.6380000000000016E-3"/>
    <n v="1.8560340000000002"/>
    <n v="0.22914000000000001"/>
    <n v="0.51938400000000007"/>
    <n v="6.8742000000000011E-2"/>
    <n v="7.4241360000000007"/>
  </r>
  <r>
    <x v="2"/>
    <x v="2"/>
    <x v="96"/>
    <s v="Spaghetti"/>
    <n v="250"/>
    <n v="3.3000000000000002E-2"/>
    <n v="8.25"/>
    <n v="11.6325"/>
    <n v="0.39600000000000002"/>
    <n v="5.7749999999999996E-2"/>
    <n v="2.3347500000000001"/>
    <n v="0.14025000000000001"/>
    <n v="1.5840000000000001"/>
    <n v="0.51974999999999993"/>
    <n v="9.3390000000000004"/>
  </r>
  <r>
    <x v="3"/>
    <x v="2"/>
    <x v="96"/>
    <s v="Githeri"/>
    <n v="134"/>
    <n v="0.42899999999999999"/>
    <n v="57.485999999999997"/>
    <n v="93.702179999999984"/>
    <n v="3.6216179999999998"/>
    <n v="0.80480399999999985"/>
    <n v="17.878146000000001"/>
    <n v="0.57485999999999993"/>
    <n v="14.486471999999999"/>
    <n v="7.2432359999999987"/>
    <n v="71.512584000000004"/>
  </r>
  <r>
    <x v="3"/>
    <x v="2"/>
    <x v="96"/>
    <s v="Ugali"/>
    <n v="114"/>
    <n v="1"/>
    <n v="114"/>
    <n v="142.5"/>
    <n v="2.3940000000000001"/>
    <n v="1.4820000000000002"/>
    <n v="29.867999999999999"/>
    <n v="1.1399999999999999"/>
    <n v="9.5760000000000005"/>
    <n v="13.338000000000001"/>
    <n v="119.47199999999999"/>
  </r>
  <r>
    <x v="3"/>
    <x v="2"/>
    <x v="96"/>
    <s v="Sorghum"/>
    <m/>
    <n v="0"/>
    <n v="0"/>
    <n v="0"/>
    <n v="0"/>
    <n v="0"/>
    <n v="0"/>
    <n v="0"/>
    <n v="0"/>
    <n v="0"/>
    <n v="0"/>
  </r>
  <r>
    <x v="3"/>
    <x v="2"/>
    <x v="96"/>
    <s v="Sugar Cane"/>
    <n v="3"/>
    <n v="1"/>
    <n v="3"/>
    <n v="11.28"/>
    <n v="0"/>
    <n v="0"/>
    <n v="2.9189999999999996"/>
    <n v="0"/>
    <n v="0"/>
    <n v="0"/>
    <n v="11.675999999999998"/>
  </r>
  <r>
    <x v="3"/>
    <x v="2"/>
    <x v="96"/>
    <s v="Sweets/Soda"/>
    <n v="340"/>
    <n v="0.28599999999999998"/>
    <n v="97.24"/>
    <n v="39.868399999999994"/>
    <n v="0"/>
    <n v="0"/>
    <n v="10.112959999999999"/>
    <n v="0"/>
    <n v="0"/>
    <n v="0"/>
    <n v="40.451839999999997"/>
  </r>
  <r>
    <x v="0"/>
    <x v="2"/>
    <x v="97"/>
    <s v="Cattle"/>
    <n v="112"/>
    <n v="6.7000000000000004E-2"/>
    <n v="7.5040000000000004"/>
    <n v="20.185760000000002"/>
    <n v="1.8684960000000002"/>
    <n v="1.3507199999999999"/>
    <n v="0"/>
    <n v="0"/>
    <n v="7.4739840000000006"/>
    <n v="12.156479999999998"/>
    <n v="0"/>
  </r>
  <r>
    <x v="0"/>
    <x v="2"/>
    <x v="97"/>
    <s v="Goat"/>
    <m/>
    <n v="0"/>
    <n v="0"/>
    <n v="0"/>
    <n v="0"/>
    <n v="0"/>
    <n v="0"/>
    <n v="0"/>
    <n v="0"/>
    <n v="0"/>
    <n v="0"/>
  </r>
  <r>
    <x v="0"/>
    <x v="2"/>
    <x v="97"/>
    <s v="Sheep"/>
    <m/>
    <n v="0"/>
    <n v="0"/>
    <n v="0"/>
    <n v="0"/>
    <n v="0"/>
    <n v="0"/>
    <n v="0"/>
    <n v="0"/>
    <n v="0"/>
    <n v="0"/>
  </r>
  <r>
    <x v="0"/>
    <x v="2"/>
    <x v="97"/>
    <s v="Camel"/>
    <m/>
    <n v="0"/>
    <n v="0"/>
    <n v="0"/>
    <n v="0"/>
    <n v="0"/>
    <n v="0"/>
    <n v="0"/>
    <n v="0"/>
    <n v="0"/>
    <n v="0"/>
  </r>
  <r>
    <x v="0"/>
    <x v="2"/>
    <x v="97"/>
    <s v="Poultry"/>
    <n v="112"/>
    <n v="3.3000000000000002E-2"/>
    <n v="3.6960000000000002"/>
    <n v="10.533600000000002"/>
    <n v="0.994224"/>
    <n v="0.69854399999999994"/>
    <n v="0"/>
    <n v="0"/>
    <n v="3.976896"/>
    <n v="6.2868959999999996"/>
    <n v="0"/>
  </r>
  <r>
    <x v="0"/>
    <x v="2"/>
    <x v="97"/>
    <s v="Other birds"/>
    <m/>
    <n v="0"/>
    <n v="0"/>
    <n v="0"/>
    <n v="0"/>
    <n v="0"/>
    <n v="0"/>
    <n v="0"/>
    <n v="0"/>
    <n v="0"/>
    <n v="0"/>
  </r>
  <r>
    <x v="0"/>
    <x v="2"/>
    <x v="97"/>
    <s v="Eggs"/>
    <n v="64"/>
    <n v="6.7000000000000004E-2"/>
    <n v="4.2880000000000003"/>
    <n v="6.6463999999999999"/>
    <n v="0.54028799999999999"/>
    <n v="0.45452800000000004"/>
    <n v="4.7168000000000009E-2"/>
    <n v="0"/>
    <n v="2.161152"/>
    <n v="4.0907520000000002"/>
    <n v="0.18867200000000003"/>
  </r>
  <r>
    <x v="0"/>
    <x v="2"/>
    <x v="97"/>
    <s v="Milk"/>
    <n v="184"/>
    <n v="1"/>
    <n v="184"/>
    <n v="126.96"/>
    <n v="6.6239999999999997"/>
    <n v="7.5439999999999996"/>
    <n v="8.2799999999999994"/>
    <n v="0"/>
    <n v="26.495999999999999"/>
    <n v="67.896000000000001"/>
    <n v="33.119999999999997"/>
  </r>
  <r>
    <x v="0"/>
    <x v="2"/>
    <x v="97"/>
    <s v="Cheese"/>
    <m/>
    <n v="0"/>
    <n v="0"/>
    <n v="0"/>
    <n v="0"/>
    <n v="0"/>
    <n v="0"/>
    <n v="0"/>
    <n v="0"/>
    <n v="0"/>
    <n v="0"/>
  </r>
  <r>
    <x v="1"/>
    <x v="2"/>
    <x v="97"/>
    <s v="Fish"/>
    <n v="112"/>
    <n v="3.3000000000000002E-2"/>
    <n v="3.6960000000000002"/>
    <n v="3.8808000000000002"/>
    <n v="0.68376000000000003"/>
    <n v="0.107184"/>
    <n v="0"/>
    <n v="0"/>
    <n v="2.7350400000000001"/>
    <n v="0.96465599999999996"/>
    <n v="0"/>
  </r>
  <r>
    <x v="2"/>
    <x v="2"/>
    <x v="97"/>
    <s v="Rice"/>
    <n v="175"/>
    <n v="0.28599999999999998"/>
    <n v="50.05"/>
    <n v="65.064999999999998"/>
    <n v="1.2011999999999998"/>
    <n v="0.10009999999999999"/>
    <n v="14.314300000000001"/>
    <n v="0.15014999999999998"/>
    <n v="4.8047999999999993"/>
    <n v="0.90089999999999992"/>
    <n v="57.257200000000005"/>
  </r>
  <r>
    <x v="2"/>
    <x v="2"/>
    <x v="97"/>
    <s v="Beans"/>
    <n v="185"/>
    <n v="0.28599999999999998"/>
    <n v="52.91"/>
    <n v="67.195700000000002"/>
    <n v="4.6031699999999995"/>
    <n v="0.26455000000000001"/>
    <n v="12.06348"/>
    <n v="3.3862400000000004"/>
    <n v="18.412679999999998"/>
    <n v="2.3809499999999999"/>
    <n v="48.253920000000001"/>
  </r>
  <r>
    <x v="2"/>
    <x v="2"/>
    <x v="97"/>
    <s v="Cabbage"/>
    <n v="60"/>
    <n v="0.14299999999999999"/>
    <n v="8.58"/>
    <n v="1.8875999999999999"/>
    <n v="8.5800000000000001E-2"/>
    <n v="3.4320000000000003E-2"/>
    <n v="0.3861"/>
    <n v="0.24023999999999998"/>
    <n v="0.34320000000000001"/>
    <n v="0.30888000000000004"/>
    <n v="1.5444"/>
  </r>
  <r>
    <x v="2"/>
    <x v="2"/>
    <x v="97"/>
    <s v="Fruit"/>
    <n v="119"/>
    <n v="1"/>
    <n v="119"/>
    <n v="109.48"/>
    <n v="1.19"/>
    <n v="0.59499999999999997"/>
    <n v="27.846"/>
    <n v="2.8559999999999999"/>
    <n v="4.76"/>
    <n v="5.3549999999999995"/>
    <n v="111.384"/>
  </r>
  <r>
    <x v="2"/>
    <x v="2"/>
    <x v="97"/>
    <s v="USO's"/>
    <n v="122"/>
    <n v="5.0000000000000001E-3"/>
    <n v="0.61"/>
    <n v="0.56729999999999992"/>
    <n v="1.2199999999999999E-2"/>
    <n v="6.0999999999999997E-4"/>
    <n v="0.13175999999999999"/>
    <n v="9.1500000000000001E-3"/>
    <n v="4.8799999999999996E-2"/>
    <n v="5.4900000000000001E-3"/>
    <n v="0.52703999999999995"/>
  </r>
  <r>
    <x v="2"/>
    <x v="2"/>
    <x v="97"/>
    <s v="Cowpeas"/>
    <n v="171"/>
    <n v="0.57099999999999995"/>
    <n v="97.640999999999991"/>
    <n v="113.26356"/>
    <n v="7.518357"/>
    <n v="0.48820499999999994"/>
    <n v="20.309327999999997"/>
    <n v="6.3466649999999989"/>
    <n v="30.073428"/>
    <n v="4.3938449999999998"/>
    <n v="81.237311999999989"/>
  </r>
  <r>
    <x v="2"/>
    <x v="2"/>
    <x v="97"/>
    <s v="Pumpkin"/>
    <n v="94"/>
    <n v="6.7000000000000004E-2"/>
    <n v="6.298"/>
    <n v="1.95238"/>
    <n v="6.9278000000000006E-2"/>
    <n v="6.2980000000000006E-3"/>
    <n v="0.38417800000000002"/>
    <n v="5.0384000000000005E-2"/>
    <n v="0.27711200000000002"/>
    <n v="5.6682000000000003E-2"/>
    <n v="1.5367120000000001"/>
  </r>
  <r>
    <x v="2"/>
    <x v="2"/>
    <x v="97"/>
    <s v="Cassava"/>
    <n v="114"/>
    <n v="6.7000000000000004E-2"/>
    <n v="7.6380000000000008"/>
    <n v="10.005780000000001"/>
    <n v="8.4018000000000009E-2"/>
    <n v="2.2914000000000004E-2"/>
    <n v="2.4365220000000001"/>
    <n v="0.11457000000000001"/>
    <n v="0.33607200000000004"/>
    <n v="0.20622600000000002"/>
    <n v="9.7460880000000003"/>
  </r>
  <r>
    <x v="2"/>
    <x v="2"/>
    <x v="97"/>
    <s v="Sweet Potatoes"/>
    <n v="114"/>
    <n v="0.14299999999999999"/>
    <n v="16.302"/>
    <n v="16.791060000000002"/>
    <n v="0.27713399999999999"/>
    <n v="1.6302000000000001E-2"/>
    <n v="3.9613860000000001"/>
    <n v="0.48905999999999999"/>
    <n v="1.108536"/>
    <n v="0.14671800000000002"/>
    <n v="15.845544"/>
  </r>
  <r>
    <x v="3"/>
    <x v="2"/>
    <x v="97"/>
    <s v="Githeri"/>
    <n v="134"/>
    <n v="0.42899999999999999"/>
    <n v="57.485999999999997"/>
    <n v="93.702179999999984"/>
    <n v="3.6216179999999998"/>
    <n v="0.80480399999999985"/>
    <n v="17.878146000000001"/>
    <n v="0.57485999999999993"/>
    <n v="14.486471999999999"/>
    <n v="7.2432359999999987"/>
    <n v="71.512584000000004"/>
  </r>
  <r>
    <x v="3"/>
    <x v="2"/>
    <x v="97"/>
    <s v="Ugali"/>
    <n v="114"/>
    <n v="1"/>
    <n v="114"/>
    <n v="142.5"/>
    <n v="2.3940000000000001"/>
    <n v="1.4820000000000002"/>
    <n v="29.867999999999999"/>
    <n v="1.1399999999999999"/>
    <n v="9.5760000000000005"/>
    <n v="13.338000000000001"/>
    <n v="119.47199999999999"/>
  </r>
  <r>
    <x v="3"/>
    <x v="2"/>
    <x v="97"/>
    <s v="Sorghum"/>
    <m/>
    <n v="0"/>
    <n v="0"/>
    <n v="0"/>
    <n v="0"/>
    <n v="0"/>
    <n v="0"/>
    <n v="0"/>
    <n v="0"/>
    <n v="0"/>
    <n v="0"/>
  </r>
  <r>
    <x v="3"/>
    <x v="2"/>
    <x v="97"/>
    <s v="Sugar Cane"/>
    <n v="3"/>
    <n v="1"/>
    <n v="3"/>
    <n v="11.28"/>
    <n v="0"/>
    <n v="0"/>
    <n v="2.9189999999999996"/>
    <n v="0"/>
    <n v="0"/>
    <n v="0"/>
    <n v="11.675999999999998"/>
  </r>
  <r>
    <x v="3"/>
    <x v="2"/>
    <x v="97"/>
    <s v="Sweets/Soda"/>
    <n v="340"/>
    <n v="0.14299999999999999"/>
    <n v="48.62"/>
    <n v="19.934199999999997"/>
    <n v="0"/>
    <n v="0"/>
    <n v="5.0564799999999996"/>
    <n v="0"/>
    <n v="0"/>
    <n v="0"/>
    <n v="20.225919999999999"/>
  </r>
  <r>
    <x v="0"/>
    <x v="2"/>
    <x v="98"/>
    <s v="Cattle"/>
    <n v="112"/>
    <n v="3.3000000000000002E-2"/>
    <n v="3.6960000000000002"/>
    <n v="9.94224"/>
    <n v="0.92030400000000001"/>
    <n v="0.66528000000000009"/>
    <n v="0"/>
    <n v="0"/>
    <n v="3.681216"/>
    <n v="5.9875200000000008"/>
    <n v="0"/>
  </r>
  <r>
    <x v="0"/>
    <x v="2"/>
    <x v="98"/>
    <s v="Goat"/>
    <m/>
    <n v="0"/>
    <n v="0"/>
    <n v="0"/>
    <n v="0"/>
    <n v="0"/>
    <n v="0"/>
    <n v="0"/>
    <n v="0"/>
    <n v="0"/>
    <n v="0"/>
  </r>
  <r>
    <x v="0"/>
    <x v="2"/>
    <x v="98"/>
    <s v="Sheep"/>
    <m/>
    <n v="0"/>
    <n v="0"/>
    <n v="0"/>
    <n v="0"/>
    <n v="0"/>
    <n v="0"/>
    <n v="0"/>
    <n v="0"/>
    <n v="0"/>
    <n v="0"/>
  </r>
  <r>
    <x v="0"/>
    <x v="2"/>
    <x v="98"/>
    <s v="Camel"/>
    <m/>
    <n v="0"/>
    <n v="0"/>
    <n v="0"/>
    <n v="0"/>
    <n v="0"/>
    <n v="0"/>
    <n v="0"/>
    <n v="0"/>
    <n v="0"/>
    <n v="0"/>
  </r>
  <r>
    <x v="0"/>
    <x v="2"/>
    <x v="98"/>
    <s v="Poultry"/>
    <n v="112"/>
    <n v="3.3000000000000002E-2"/>
    <n v="3.6960000000000002"/>
    <n v="10.533600000000002"/>
    <n v="0.994224"/>
    <n v="0.69854399999999994"/>
    <n v="0"/>
    <n v="0"/>
    <n v="3.976896"/>
    <n v="6.2868959999999996"/>
    <n v="0"/>
  </r>
  <r>
    <x v="0"/>
    <x v="2"/>
    <x v="98"/>
    <s v="Other birds"/>
    <m/>
    <n v="0"/>
    <n v="0"/>
    <n v="0"/>
    <n v="0"/>
    <n v="0"/>
    <n v="0"/>
    <n v="0"/>
    <n v="0"/>
    <n v="0"/>
    <n v="0"/>
  </r>
  <r>
    <x v="0"/>
    <x v="2"/>
    <x v="98"/>
    <s v="Eggs"/>
    <n v="64"/>
    <n v="0.14299999999999999"/>
    <n v="9.1519999999999992"/>
    <n v="14.185599999999999"/>
    <n v="1.153152"/>
    <n v="0.97011199999999986"/>
    <n v="0.100672"/>
    <n v="0"/>
    <n v="4.6126079999999998"/>
    <n v="8.7310079999999992"/>
    <n v="0.40268799999999999"/>
  </r>
  <r>
    <x v="0"/>
    <x v="2"/>
    <x v="98"/>
    <s v="Milk"/>
    <n v="31"/>
    <n v="1"/>
    <n v="31"/>
    <n v="21.39"/>
    <n v="1.1160000000000001"/>
    <n v="1.2709999999999999"/>
    <n v="1.395"/>
    <n v="0"/>
    <n v="4.4640000000000004"/>
    <n v="11.439"/>
    <n v="5.58"/>
  </r>
  <r>
    <x v="0"/>
    <x v="2"/>
    <x v="98"/>
    <s v="Cheese"/>
    <m/>
    <n v="0"/>
    <n v="0"/>
    <n v="0"/>
    <n v="0"/>
    <n v="0"/>
    <n v="0"/>
    <n v="0"/>
    <n v="0"/>
    <n v="0"/>
    <n v="0"/>
  </r>
  <r>
    <x v="1"/>
    <x v="2"/>
    <x v="98"/>
    <s v="Fish"/>
    <m/>
    <n v="0"/>
    <n v="0"/>
    <n v="0"/>
    <n v="0"/>
    <n v="0"/>
    <n v="0"/>
    <n v="0"/>
    <n v="0"/>
    <n v="0"/>
    <n v="0"/>
  </r>
  <r>
    <x v="2"/>
    <x v="2"/>
    <x v="98"/>
    <s v="Rice"/>
    <n v="175"/>
    <n v="0.14299999999999999"/>
    <n v="25.024999999999999"/>
    <n v="32.532499999999999"/>
    <n v="0.60059999999999991"/>
    <n v="5.0049999999999997E-2"/>
    <n v="7.1571500000000006"/>
    <n v="7.5074999999999989E-2"/>
    <n v="2.4023999999999996"/>
    <n v="0.45044999999999996"/>
    <n v="28.628600000000002"/>
  </r>
  <r>
    <x v="2"/>
    <x v="2"/>
    <x v="98"/>
    <s v="Beans"/>
    <n v="185"/>
    <n v="0"/>
    <n v="0"/>
    <n v="0"/>
    <n v="0"/>
    <n v="0"/>
    <n v="0"/>
    <n v="0"/>
    <n v="0"/>
    <n v="0"/>
    <n v="0"/>
  </r>
  <r>
    <x v="2"/>
    <x v="2"/>
    <x v="98"/>
    <s v="Cabbage"/>
    <n v="60"/>
    <n v="0.14299999999999999"/>
    <n v="8.58"/>
    <n v="1.8875999999999999"/>
    <n v="8.5800000000000001E-2"/>
    <n v="3.4320000000000003E-2"/>
    <n v="0.3861"/>
    <n v="0.24023999999999998"/>
    <n v="0.34320000000000001"/>
    <n v="0.30888000000000004"/>
    <n v="1.5444"/>
  </r>
  <r>
    <x v="2"/>
    <x v="2"/>
    <x v="98"/>
    <s v="Fruit"/>
    <n v="119"/>
    <n v="0"/>
    <n v="0"/>
    <n v="0"/>
    <n v="0"/>
    <n v="0"/>
    <n v="0"/>
    <n v="0"/>
    <n v="0"/>
    <n v="0"/>
    <n v="0"/>
  </r>
  <r>
    <x v="2"/>
    <x v="2"/>
    <x v="98"/>
    <s v="USO's"/>
    <m/>
    <n v="0"/>
    <n v="0"/>
    <n v="0"/>
    <n v="0"/>
    <n v="0"/>
    <n v="0"/>
    <n v="0"/>
    <n v="0"/>
    <n v="0"/>
    <n v="0"/>
  </r>
  <r>
    <x v="2"/>
    <x v="2"/>
    <x v="98"/>
    <s v="Cowpeas"/>
    <n v="171"/>
    <n v="0.28599999999999998"/>
    <n v="48.905999999999999"/>
    <n v="56.730959999999996"/>
    <n v="3.7657619999999996"/>
    <n v="0.24453"/>
    <n v="10.172448000000001"/>
    <n v="3.17889"/>
    <n v="15.063047999999998"/>
    <n v="2.2007699999999999"/>
    <n v="40.689792000000004"/>
  </r>
  <r>
    <x v="2"/>
    <x v="2"/>
    <x v="98"/>
    <s v="Pumpkin"/>
    <n v="94"/>
    <n v="0.28599999999999998"/>
    <n v="26.883999999999997"/>
    <n v="8.3340399999999981"/>
    <n v="0.29572399999999999"/>
    <n v="2.6883999999999998E-2"/>
    <n v="1.6399239999999997"/>
    <n v="0.21507199999999999"/>
    <n v="1.1828959999999999"/>
    <n v="0.24195599999999998"/>
    <n v="6.5596959999999989"/>
  </r>
  <r>
    <x v="3"/>
    <x v="2"/>
    <x v="98"/>
    <s v="Githeri"/>
    <m/>
    <n v="0"/>
    <n v="0"/>
    <n v="0"/>
    <n v="0"/>
    <n v="0"/>
    <n v="0"/>
    <n v="0"/>
    <n v="0"/>
    <n v="0"/>
    <n v="0"/>
  </r>
  <r>
    <x v="3"/>
    <x v="2"/>
    <x v="98"/>
    <s v="Ugali"/>
    <n v="114"/>
    <n v="1"/>
    <n v="114"/>
    <n v="142.5"/>
    <n v="2.3940000000000001"/>
    <n v="1.4820000000000002"/>
    <n v="29.867999999999999"/>
    <n v="1.1399999999999999"/>
    <n v="9.5760000000000005"/>
    <n v="13.338000000000001"/>
    <n v="119.47199999999999"/>
  </r>
  <r>
    <x v="3"/>
    <x v="2"/>
    <x v="98"/>
    <s v="Sorghum"/>
    <m/>
    <n v="0"/>
    <n v="0"/>
    <n v="0"/>
    <n v="0"/>
    <n v="0"/>
    <n v="0"/>
    <n v="0"/>
    <n v="0"/>
    <n v="0"/>
    <n v="0"/>
  </r>
  <r>
    <x v="3"/>
    <x v="2"/>
    <x v="98"/>
    <s v="Sweets/Soda"/>
    <n v="340"/>
    <n v="6.7000000000000004E-2"/>
    <n v="22.78"/>
    <n v="9.3398000000000003"/>
    <n v="0"/>
    <n v="0"/>
    <n v="2.3691200000000001"/>
    <n v="0"/>
    <n v="0"/>
    <n v="0"/>
    <n v="9.4764800000000005"/>
  </r>
  <r>
    <x v="0"/>
    <x v="2"/>
    <x v="99"/>
    <s v="Cattle"/>
    <n v="112"/>
    <n v="0.14299999999999999"/>
    <n v="16.015999999999998"/>
    <n v="43.08303999999999"/>
    <n v="3.9879839999999995"/>
    <n v="2.8828799999999997"/>
    <n v="0"/>
    <n v="0"/>
    <n v="15.951935999999998"/>
    <n v="25.945919999999997"/>
    <n v="0"/>
  </r>
  <r>
    <x v="0"/>
    <x v="2"/>
    <x v="99"/>
    <s v="Goat"/>
    <m/>
    <n v="0"/>
    <n v="0"/>
    <n v="0"/>
    <n v="0"/>
    <n v="0"/>
    <n v="0"/>
    <n v="0"/>
    <n v="0"/>
    <n v="0"/>
    <n v="0"/>
  </r>
  <r>
    <x v="0"/>
    <x v="2"/>
    <x v="99"/>
    <s v="Sheep"/>
    <m/>
    <n v="0"/>
    <n v="0"/>
    <n v="0"/>
    <n v="0"/>
    <n v="0"/>
    <n v="0"/>
    <n v="0"/>
    <n v="0"/>
    <n v="0"/>
    <n v="0"/>
  </r>
  <r>
    <x v="0"/>
    <x v="2"/>
    <x v="99"/>
    <s v="Camel"/>
    <m/>
    <n v="0"/>
    <n v="0"/>
    <n v="0"/>
    <n v="0"/>
    <n v="0"/>
    <n v="0"/>
    <n v="0"/>
    <n v="0"/>
    <n v="0"/>
    <n v="0"/>
  </r>
  <r>
    <x v="0"/>
    <x v="2"/>
    <x v="99"/>
    <s v="Poultry"/>
    <n v="112"/>
    <n v="1.0999999999999999E-2"/>
    <n v="1.232"/>
    <n v="3.5112000000000001"/>
    <n v="0.33140799999999998"/>
    <n v="0.23284799999999997"/>
    <n v="0"/>
    <n v="0"/>
    <n v="1.3256319999999999"/>
    <n v="2.0956319999999997"/>
    <n v="0"/>
  </r>
  <r>
    <x v="0"/>
    <x v="2"/>
    <x v="99"/>
    <s v="Other birds"/>
    <m/>
    <n v="0"/>
    <n v="0"/>
    <n v="0"/>
    <n v="0"/>
    <n v="0"/>
    <n v="0"/>
    <n v="0"/>
    <n v="0"/>
    <n v="0"/>
    <n v="0"/>
  </r>
  <r>
    <x v="0"/>
    <x v="2"/>
    <x v="99"/>
    <s v="Eggs"/>
    <n v="64"/>
    <n v="3.3000000000000002E-2"/>
    <n v="2.1120000000000001"/>
    <n v="3.2736000000000001"/>
    <n v="0.26611200000000002"/>
    <n v="0.22387199999999999"/>
    <n v="2.3232000000000003E-2"/>
    <n v="0"/>
    <n v="1.0644480000000001"/>
    <n v="2.0148479999999998"/>
    <n v="9.2928000000000011E-2"/>
  </r>
  <r>
    <x v="0"/>
    <x v="2"/>
    <x v="99"/>
    <s v="Milk"/>
    <n v="184"/>
    <n v="1"/>
    <n v="184"/>
    <n v="126.96"/>
    <n v="6.6239999999999997"/>
    <n v="7.5439999999999996"/>
    <n v="8.2799999999999994"/>
    <n v="0"/>
    <n v="26.495999999999999"/>
    <n v="67.896000000000001"/>
    <n v="33.119999999999997"/>
  </r>
  <r>
    <x v="0"/>
    <x v="2"/>
    <x v="99"/>
    <s v="Cheese"/>
    <m/>
    <n v="0"/>
    <n v="0"/>
    <n v="0"/>
    <n v="0"/>
    <n v="0"/>
    <n v="0"/>
    <n v="0"/>
    <n v="0"/>
    <n v="0"/>
    <n v="0"/>
  </r>
  <r>
    <x v="1"/>
    <x v="2"/>
    <x v="99"/>
    <s v="Fish"/>
    <n v="112"/>
    <n v="0.14299999999999999"/>
    <n v="16.015999999999998"/>
    <n v="16.816799999999997"/>
    <n v="2.9629599999999998"/>
    <n v="0.46446399999999999"/>
    <n v="0"/>
    <n v="0"/>
    <n v="11.851839999999999"/>
    <n v="4.1801759999999994"/>
    <n v="0"/>
  </r>
  <r>
    <x v="2"/>
    <x v="2"/>
    <x v="99"/>
    <s v="Rice"/>
    <n v="175"/>
    <n v="0.14299999999999999"/>
    <n v="25.024999999999999"/>
    <n v="32.532499999999999"/>
    <n v="0.60059999999999991"/>
    <n v="5.0049999999999997E-2"/>
    <n v="7.1571500000000006"/>
    <n v="7.5074999999999989E-2"/>
    <n v="2.4023999999999996"/>
    <n v="0.45044999999999996"/>
    <n v="28.628600000000002"/>
  </r>
  <r>
    <x v="2"/>
    <x v="2"/>
    <x v="99"/>
    <s v="Beans"/>
    <n v="185"/>
    <n v="0.42899999999999999"/>
    <n v="79.364999999999995"/>
    <n v="100.79355"/>
    <n v="6.9047549999999989"/>
    <n v="0.39682499999999998"/>
    <n v="18.095219999999998"/>
    <n v="5.0793599999999994"/>
    <n v="27.619019999999995"/>
    <n v="3.5714249999999996"/>
    <n v="72.380879999999991"/>
  </r>
  <r>
    <x v="2"/>
    <x v="2"/>
    <x v="99"/>
    <s v="Cabbage"/>
    <m/>
    <n v="0"/>
    <n v="0"/>
    <n v="0"/>
    <n v="0"/>
    <n v="0"/>
    <n v="0"/>
    <n v="0"/>
    <n v="0"/>
    <n v="0"/>
    <n v="0"/>
  </r>
  <r>
    <x v="2"/>
    <x v="2"/>
    <x v="99"/>
    <s v="Fruit"/>
    <n v="119"/>
    <n v="0.28599999999999998"/>
    <n v="34.033999999999999"/>
    <n v="31.311279999999996"/>
    <n v="0.34033999999999998"/>
    <n v="0.17016999999999999"/>
    <n v="7.9639559999999996"/>
    <n v="0.81681599999999988"/>
    <n v="1.3613599999999999"/>
    <n v="1.5315299999999998"/>
    <n v="31.855823999999998"/>
  </r>
  <r>
    <x v="2"/>
    <x v="2"/>
    <x v="99"/>
    <s v="USO's"/>
    <m/>
    <n v="0"/>
    <n v="0"/>
    <n v="0"/>
    <n v="0"/>
    <n v="0"/>
    <n v="0"/>
    <n v="0"/>
    <n v="0"/>
    <n v="0"/>
    <n v="0"/>
  </r>
  <r>
    <x v="2"/>
    <x v="2"/>
    <x v="99"/>
    <s v="Sweet potatoes"/>
    <n v="114"/>
    <n v="0.14299999999999999"/>
    <n v="16.302"/>
    <n v="16.791060000000002"/>
    <n v="0.27713399999999999"/>
    <n v="1.6302000000000001E-2"/>
    <n v="3.9613860000000001"/>
    <n v="0.48905999999999999"/>
    <n v="1.108536"/>
    <n v="0.14671800000000002"/>
    <n v="15.845544"/>
  </r>
  <r>
    <x v="3"/>
    <x v="2"/>
    <x v="99"/>
    <s v="Githeri"/>
    <n v="134"/>
    <n v="1"/>
    <n v="134"/>
    <n v="218.42"/>
    <n v="8.4420000000000002"/>
    <n v="1.8759999999999999"/>
    <n v="41.674000000000007"/>
    <n v="1.34"/>
    <n v="33.768000000000001"/>
    <n v="16.884"/>
    <n v="166.69600000000003"/>
  </r>
  <r>
    <x v="3"/>
    <x v="2"/>
    <x v="99"/>
    <s v="Ugali"/>
    <n v="114"/>
    <n v="1"/>
    <n v="114"/>
    <n v="142.5"/>
    <n v="2.3940000000000001"/>
    <n v="1.4820000000000002"/>
    <n v="29.867999999999999"/>
    <n v="1.1399999999999999"/>
    <n v="9.5760000000000005"/>
    <n v="13.338000000000001"/>
    <n v="119.47199999999999"/>
  </r>
  <r>
    <x v="3"/>
    <x v="2"/>
    <x v="99"/>
    <s v="Sorghum"/>
    <m/>
    <n v="0"/>
    <n v="0"/>
    <n v="0"/>
    <n v="0"/>
    <n v="0"/>
    <n v="0"/>
    <n v="0"/>
    <n v="0"/>
    <n v="0"/>
    <n v="0"/>
  </r>
  <r>
    <x v="3"/>
    <x v="2"/>
    <x v="99"/>
    <s v="Sweets/Soda"/>
    <n v="340"/>
    <n v="0.14299999999999999"/>
    <n v="48.62"/>
    <n v="19.934199999999997"/>
    <n v="0"/>
    <n v="0"/>
    <n v="5.0564799999999996"/>
    <n v="0"/>
    <n v="0"/>
    <n v="0"/>
    <n v="20.225919999999999"/>
  </r>
  <r>
    <x v="0"/>
    <x v="3"/>
    <x v="100"/>
    <s v="Cattle"/>
    <n v="112"/>
    <n v="3.3000000000000002E-2"/>
    <n v="3.6960000000000002"/>
    <n v="9.94224"/>
    <n v="0.92030400000000001"/>
    <n v="0.66528000000000009"/>
    <n v="0"/>
    <n v="0"/>
    <n v="3.681216"/>
    <n v="5.9875200000000008"/>
    <n v="0"/>
  </r>
  <r>
    <x v="0"/>
    <x v="3"/>
    <x v="100"/>
    <s v="Goat"/>
    <m/>
    <n v="0"/>
    <n v="0"/>
    <n v="0"/>
    <n v="0"/>
    <n v="0"/>
    <n v="0"/>
    <n v="0"/>
    <n v="0"/>
    <n v="0"/>
    <n v="0"/>
  </r>
  <r>
    <x v="0"/>
    <x v="3"/>
    <x v="100"/>
    <s v="Sheep"/>
    <m/>
    <n v="0"/>
    <n v="0"/>
    <n v="0"/>
    <n v="0"/>
    <n v="0"/>
    <n v="0"/>
    <n v="0"/>
    <n v="0"/>
    <n v="0"/>
    <n v="0"/>
  </r>
  <r>
    <x v="0"/>
    <x v="3"/>
    <x v="100"/>
    <s v="Camel"/>
    <m/>
    <n v="0"/>
    <n v="0"/>
    <n v="0"/>
    <n v="0"/>
    <n v="0"/>
    <n v="0"/>
    <n v="0"/>
    <n v="0"/>
    <n v="0"/>
    <n v="0"/>
  </r>
  <r>
    <x v="0"/>
    <x v="3"/>
    <x v="100"/>
    <s v="Poultry"/>
    <n v="112"/>
    <n v="1.0999999999999999E-2"/>
    <n v="1.232"/>
    <n v="3.5112000000000001"/>
    <n v="0.33140799999999998"/>
    <n v="0.23284799999999997"/>
    <n v="0"/>
    <n v="0"/>
    <n v="1.3256319999999999"/>
    <n v="2.0956319999999997"/>
    <n v="0"/>
  </r>
  <r>
    <x v="0"/>
    <x v="3"/>
    <x v="100"/>
    <s v="Other birds"/>
    <m/>
    <n v="0"/>
    <n v="0"/>
    <n v="0"/>
    <n v="0"/>
    <n v="0"/>
    <n v="0"/>
    <n v="0"/>
    <n v="0"/>
    <n v="0"/>
    <n v="0"/>
  </r>
  <r>
    <x v="0"/>
    <x v="3"/>
    <x v="100"/>
    <s v="Eggs"/>
    <n v="64"/>
    <n v="3.3000000000000002E-2"/>
    <n v="2.1120000000000001"/>
    <n v="3.2736000000000001"/>
    <n v="0.26611200000000002"/>
    <n v="0.22387199999999999"/>
    <n v="2.3232000000000003E-2"/>
    <n v="0"/>
    <n v="1.0644480000000001"/>
    <n v="2.0148479999999998"/>
    <n v="9.2928000000000011E-2"/>
  </r>
  <r>
    <x v="0"/>
    <x v="3"/>
    <x v="100"/>
    <s v="Milk"/>
    <n v="184"/>
    <n v="1"/>
    <n v="184"/>
    <n v="126.96"/>
    <n v="6.6239999999999997"/>
    <n v="7.5439999999999996"/>
    <n v="8.2799999999999994"/>
    <n v="0"/>
    <n v="26.495999999999999"/>
    <n v="67.896000000000001"/>
    <n v="33.119999999999997"/>
  </r>
  <r>
    <x v="0"/>
    <x v="3"/>
    <x v="100"/>
    <s v="Cheese"/>
    <m/>
    <n v="0"/>
    <n v="0"/>
    <n v="0"/>
    <n v="0"/>
    <n v="0"/>
    <n v="0"/>
    <n v="0"/>
    <n v="0"/>
    <n v="0"/>
    <n v="0"/>
  </r>
  <r>
    <x v="1"/>
    <x v="3"/>
    <x v="100"/>
    <s v="Fish"/>
    <n v="112"/>
    <n v="1"/>
    <n v="112"/>
    <n v="117.6"/>
    <n v="20.72"/>
    <n v="3.2480000000000002"/>
    <n v="0"/>
    <n v="0"/>
    <n v="82.88"/>
    <n v="29.232000000000003"/>
    <n v="0"/>
  </r>
  <r>
    <x v="2"/>
    <x v="3"/>
    <x v="100"/>
    <s v="Rice"/>
    <n v="175"/>
    <n v="3.3000000000000002E-2"/>
    <n v="5.7750000000000004"/>
    <n v="7.5075000000000003"/>
    <n v="0.1386"/>
    <n v="1.155E-2"/>
    <n v="1.6516500000000003"/>
    <n v="1.7325E-2"/>
    <n v="0.5544"/>
    <n v="0.10395"/>
    <n v="6.6066000000000011"/>
  </r>
  <r>
    <x v="2"/>
    <x v="3"/>
    <x v="100"/>
    <s v="Beans"/>
    <n v="185"/>
    <n v="0.14299999999999999"/>
    <n v="26.454999999999998"/>
    <n v="33.597850000000001"/>
    <n v="2.3015849999999998"/>
    <n v="0.132275"/>
    <n v="6.0317400000000001"/>
    <n v="1.6931200000000002"/>
    <n v="9.2063399999999991"/>
    <n v="1.1904749999999999"/>
    <n v="24.12696"/>
  </r>
  <r>
    <x v="2"/>
    <x v="3"/>
    <x v="100"/>
    <s v="Cabbage"/>
    <m/>
    <n v="0"/>
    <n v="0"/>
    <n v="0"/>
    <n v="0"/>
    <n v="0"/>
    <n v="0"/>
    <n v="0"/>
    <n v="0"/>
    <n v="0"/>
    <n v="0"/>
  </r>
  <r>
    <x v="2"/>
    <x v="3"/>
    <x v="100"/>
    <s v="Fruit"/>
    <n v="119"/>
    <n v="1"/>
    <n v="119"/>
    <n v="109.48"/>
    <n v="1.19"/>
    <n v="0.59499999999999997"/>
    <n v="27.846"/>
    <n v="2.8559999999999999"/>
    <n v="4.76"/>
    <n v="5.3549999999999995"/>
    <n v="111.384"/>
  </r>
  <r>
    <x v="2"/>
    <x v="3"/>
    <x v="100"/>
    <s v="USO's"/>
    <n v="122"/>
    <n v="0.14299999999999999"/>
    <n v="17.445999999999998"/>
    <n v="16.224779999999999"/>
    <n v="0.34891999999999995"/>
    <n v="1.7446E-2"/>
    <n v="3.7683359999999997"/>
    <n v="0.26168999999999998"/>
    <n v="1.3956799999999998"/>
    <n v="0.15701399999999999"/>
    <n v="15.073343999999999"/>
  </r>
  <r>
    <x v="2"/>
    <x v="3"/>
    <x v="100"/>
    <s v="Carrots"/>
    <n v="62"/>
    <n v="0.14299999999999999"/>
    <n v="8.8659999999999997"/>
    <n v="3.9896999999999996"/>
    <n v="9.7526000000000015E-2"/>
    <n v="1.7732000000000001E-2"/>
    <n v="0.93092999999999992"/>
    <n v="0.29257799999999995"/>
    <n v="0.39010400000000006"/>
    <n v="0.15958800000000001"/>
    <n v="3.7237199999999997"/>
  </r>
  <r>
    <x v="3"/>
    <x v="3"/>
    <x v="100"/>
    <s v="Githeri"/>
    <n v="134"/>
    <n v="1"/>
    <n v="134"/>
    <n v="218.42"/>
    <n v="8.4420000000000002"/>
    <n v="1.8759999999999999"/>
    <n v="41.674000000000007"/>
    <n v="1.34"/>
    <n v="33.768000000000001"/>
    <n v="16.884"/>
    <n v="166.69600000000003"/>
  </r>
  <r>
    <x v="3"/>
    <x v="3"/>
    <x v="100"/>
    <s v="Ugali"/>
    <n v="114"/>
    <n v="1"/>
    <n v="114"/>
    <n v="142.5"/>
    <n v="2.3940000000000001"/>
    <n v="1.4820000000000002"/>
    <n v="29.867999999999999"/>
    <n v="1.1399999999999999"/>
    <n v="9.5760000000000005"/>
    <n v="13.338000000000001"/>
    <n v="119.47199999999999"/>
  </r>
  <r>
    <x v="3"/>
    <x v="3"/>
    <x v="100"/>
    <s v="Sorghum"/>
    <n v="83"/>
    <n v="3.3000000000000002E-2"/>
    <n v="2.7390000000000003"/>
    <n v="9.0934800000000013"/>
    <n v="0.28211700000000006"/>
    <n v="8.2170000000000007E-2"/>
    <n v="2.0186430000000004"/>
    <n v="0.34785299999999997"/>
    <n v="1.1284680000000002"/>
    <n v="0.73953000000000002"/>
    <n v="8.0745720000000016"/>
  </r>
  <r>
    <x v="3"/>
    <x v="3"/>
    <x v="100"/>
    <s v="Sweets/Soda"/>
    <n v="340"/>
    <n v="0.14299999999999999"/>
    <n v="48.62"/>
    <n v="19.934199999999997"/>
    <n v="0"/>
    <n v="0"/>
    <n v="5.0564799999999996"/>
    <n v="0"/>
    <n v="0"/>
    <n v="0"/>
    <n v="20.225919999999999"/>
  </r>
  <r>
    <x v="0"/>
    <x v="4"/>
    <x v="101"/>
    <s v="Cattle"/>
    <n v="112"/>
    <n v="8.3000000000000004E-2"/>
    <n v="9.2960000000000012"/>
    <n v="25.006240000000002"/>
    <n v="2.3147040000000003"/>
    <n v="1.6732800000000003"/>
    <n v="0"/>
    <n v="0"/>
    <n v="9.2588160000000013"/>
    <n v="15.059520000000003"/>
    <n v="0"/>
  </r>
  <r>
    <x v="0"/>
    <x v="4"/>
    <x v="101"/>
    <s v="Goat"/>
    <m/>
    <n v="0"/>
    <n v="0"/>
    <n v="0"/>
    <n v="0"/>
    <n v="0"/>
    <n v="0"/>
    <n v="0"/>
    <n v="0"/>
    <n v="0"/>
    <n v="0"/>
  </r>
  <r>
    <x v="0"/>
    <x v="4"/>
    <x v="101"/>
    <s v="Sheep"/>
    <m/>
    <n v="0"/>
    <n v="0"/>
    <n v="0"/>
    <n v="0"/>
    <n v="0"/>
    <n v="0"/>
    <n v="0"/>
    <n v="0"/>
    <n v="0"/>
    <n v="0"/>
  </r>
  <r>
    <x v="0"/>
    <x v="4"/>
    <x v="101"/>
    <s v="Camel"/>
    <m/>
    <n v="0"/>
    <n v="0"/>
    <n v="0"/>
    <n v="0"/>
    <n v="0"/>
    <n v="0"/>
    <n v="0"/>
    <n v="0"/>
    <n v="0"/>
    <n v="0"/>
  </r>
  <r>
    <x v="0"/>
    <x v="4"/>
    <x v="101"/>
    <s v="Poultry"/>
    <n v="112"/>
    <n v="3.3000000000000002E-2"/>
    <n v="3.6960000000000002"/>
    <n v="10.533600000000002"/>
    <n v="0.994224"/>
    <n v="0.69854399999999994"/>
    <n v="0"/>
    <n v="0"/>
    <n v="3.976896"/>
    <n v="6.2868959999999996"/>
    <n v="0"/>
  </r>
  <r>
    <x v="0"/>
    <x v="4"/>
    <x v="101"/>
    <s v="Other birds"/>
    <m/>
    <n v="0"/>
    <n v="0"/>
    <n v="0"/>
    <n v="0"/>
    <n v="0"/>
    <n v="0"/>
    <n v="0"/>
    <n v="0"/>
    <n v="0"/>
    <n v="0"/>
  </r>
  <r>
    <x v="0"/>
    <x v="4"/>
    <x v="101"/>
    <s v="Pork"/>
    <n v="56"/>
    <n v="3.0000000000000001E-3"/>
    <n v="0.16800000000000001"/>
    <n v="0.45864000000000005"/>
    <n v="4.6368000000000006E-2"/>
    <n v="2.8896000000000002E-2"/>
    <n v="0"/>
    <n v="0"/>
    <n v="0.18547200000000003"/>
    <n v="0.26006400000000002"/>
    <n v="0"/>
  </r>
  <r>
    <x v="0"/>
    <x v="4"/>
    <x v="101"/>
    <s v="Eggs"/>
    <n v="64"/>
    <n v="0.35699999999999998"/>
    <n v="22.847999999999999"/>
    <n v="35.414400000000001"/>
    <n v="2.8788479999999996"/>
    <n v="2.421888"/>
    <n v="0.251328"/>
    <n v="0"/>
    <n v="11.515391999999999"/>
    <n v="21.796991999999999"/>
    <n v="1.005312"/>
  </r>
  <r>
    <x v="0"/>
    <x v="4"/>
    <x v="101"/>
    <s v="Milk"/>
    <n v="184"/>
    <n v="0.42899999999999999"/>
    <n v="78.935999999999993"/>
    <n v="54.46584"/>
    <n v="2.8416960000000002"/>
    <n v="3.2363759999999995"/>
    <n v="3.5521199999999999"/>
    <n v="0"/>
    <n v="11.366784000000001"/>
    <n v="29.127383999999996"/>
    <n v="14.20848"/>
  </r>
  <r>
    <x v="0"/>
    <x v="4"/>
    <x v="101"/>
    <s v="Cheese"/>
    <m/>
    <n v="0"/>
    <n v="0"/>
    <n v="0"/>
    <n v="0"/>
    <n v="0"/>
    <n v="0"/>
    <n v="0"/>
    <n v="0"/>
    <n v="0"/>
    <n v="0"/>
  </r>
  <r>
    <x v="1"/>
    <x v="4"/>
    <x v="101"/>
    <s v="Fish"/>
    <n v="112"/>
    <n v="1"/>
    <n v="112"/>
    <n v="117.6"/>
    <n v="20.72"/>
    <n v="3.2480000000000002"/>
    <n v="0"/>
    <n v="0"/>
    <n v="82.88"/>
    <n v="29.232000000000003"/>
    <n v="0"/>
  </r>
  <r>
    <x v="2"/>
    <x v="4"/>
    <x v="101"/>
    <s v="Rice"/>
    <n v="175"/>
    <n v="6.7000000000000004E-2"/>
    <n v="11.725000000000001"/>
    <n v="15.242500000000001"/>
    <n v="0.28140000000000004"/>
    <n v="2.3450000000000002E-2"/>
    <n v="3.3533500000000003"/>
    <n v="3.5175000000000005E-2"/>
    <n v="1.1256000000000002"/>
    <n v="0.21105000000000002"/>
    <n v="13.413400000000001"/>
  </r>
  <r>
    <x v="2"/>
    <x v="4"/>
    <x v="101"/>
    <s v="Beans"/>
    <n v="185"/>
    <n v="0.1"/>
    <n v="18.5"/>
    <n v="23.495000000000001"/>
    <n v="1.6094999999999999"/>
    <n v="9.2499999999999999E-2"/>
    <n v="4.218"/>
    <n v="1.1840000000000002"/>
    <n v="6.4379999999999997"/>
    <n v="0.83250000000000002"/>
    <n v="16.872"/>
  </r>
  <r>
    <x v="2"/>
    <x v="4"/>
    <x v="101"/>
    <s v="Cabbage"/>
    <n v="60"/>
    <n v="3.0000000000000001E-3"/>
    <n v="0.18"/>
    <n v="3.9599999999999996E-2"/>
    <n v="1.8E-3"/>
    <n v="7.1999999999999994E-4"/>
    <n v="8.0999999999999996E-3"/>
    <n v="5.0400000000000002E-3"/>
    <n v="7.1999999999999998E-3"/>
    <n v="6.4799999999999996E-3"/>
    <n v="3.2399999999999998E-2"/>
  </r>
  <r>
    <x v="2"/>
    <x v="4"/>
    <x v="101"/>
    <s v="Fruit"/>
    <n v="119"/>
    <n v="1"/>
    <n v="119"/>
    <n v="109.48"/>
    <n v="1.19"/>
    <n v="0.59499999999999997"/>
    <n v="27.846"/>
    <n v="2.8559999999999999"/>
    <n v="4.76"/>
    <n v="5.3549999999999995"/>
    <n v="111.384"/>
  </r>
  <r>
    <x v="2"/>
    <x v="4"/>
    <x v="101"/>
    <s v="USO's"/>
    <n v="122"/>
    <n v="0.28599999999999998"/>
    <n v="34.891999999999996"/>
    <n v="32.449559999999998"/>
    <n v="0.6978399999999999"/>
    <n v="3.4891999999999999E-2"/>
    <n v="7.5366719999999994"/>
    <n v="0.52337999999999996"/>
    <n v="2.7913599999999996"/>
    <n v="0.31402799999999997"/>
    <n v="30.146687999999997"/>
  </r>
  <r>
    <x v="2"/>
    <x v="4"/>
    <x v="101"/>
    <s v="Sweet Potatoes"/>
    <n v="114"/>
    <n v="0.42899999999999999"/>
    <n v="48.905999999999999"/>
    <n v="50.373180000000005"/>
    <n v="0.83140199999999997"/>
    <n v="4.8905999999999998E-2"/>
    <n v="11.884157999999999"/>
    <n v="1.4671799999999999"/>
    <n v="3.3256079999999999"/>
    <n v="0.44015399999999999"/>
    <n v="47.536631999999997"/>
  </r>
  <r>
    <x v="3"/>
    <x v="4"/>
    <x v="101"/>
    <s v="Githeri"/>
    <n v="134"/>
    <n v="1"/>
    <n v="134"/>
    <n v="218.42"/>
    <n v="8.4420000000000002"/>
    <n v="1.8759999999999999"/>
    <n v="41.674000000000007"/>
    <n v="1.34"/>
    <n v="33.768000000000001"/>
    <n v="16.884"/>
    <n v="166.69600000000003"/>
  </r>
  <r>
    <x v="3"/>
    <x v="4"/>
    <x v="101"/>
    <s v="Ugali"/>
    <n v="114"/>
    <n v="1"/>
    <n v="114"/>
    <n v="142.5"/>
    <n v="2.3940000000000001"/>
    <n v="1.4820000000000002"/>
    <n v="29.867999999999999"/>
    <n v="1.1399999999999999"/>
    <n v="9.5760000000000005"/>
    <n v="13.338000000000001"/>
    <n v="119.47199999999999"/>
  </r>
  <r>
    <x v="3"/>
    <x v="4"/>
    <x v="101"/>
    <s v="Sorghum"/>
    <n v="83"/>
    <n v="3.3000000000000002E-2"/>
    <n v="2.7390000000000003"/>
    <n v="9.0934800000000013"/>
    <n v="0.28211700000000006"/>
    <n v="8.2170000000000007E-2"/>
    <n v="2.0186430000000004"/>
    <n v="0.34785299999999997"/>
    <n v="1.1284680000000002"/>
    <n v="0.73953000000000002"/>
    <n v="8.0745720000000016"/>
  </r>
  <r>
    <x v="0"/>
    <x v="4"/>
    <x v="102"/>
    <s v="Cattle"/>
    <n v="112"/>
    <n v="0.14299999999999999"/>
    <n v="16.015999999999998"/>
    <n v="43.08303999999999"/>
    <n v="3.9879839999999995"/>
    <n v="2.8828799999999997"/>
    <n v="0"/>
    <n v="0"/>
    <n v="15.951935999999998"/>
    <n v="25.945919999999997"/>
    <n v="0"/>
  </r>
  <r>
    <x v="0"/>
    <x v="4"/>
    <x v="102"/>
    <s v="Goat"/>
    <m/>
    <n v="0"/>
    <n v="0"/>
    <n v="0"/>
    <n v="0"/>
    <n v="0"/>
    <n v="0"/>
    <n v="0"/>
    <n v="0"/>
    <n v="0"/>
    <n v="0"/>
  </r>
  <r>
    <x v="0"/>
    <x v="4"/>
    <x v="102"/>
    <s v="Sheep"/>
    <m/>
    <n v="0"/>
    <n v="0"/>
    <n v="0"/>
    <n v="0"/>
    <n v="0"/>
    <n v="0"/>
    <n v="0"/>
    <n v="0"/>
    <n v="0"/>
    <n v="0"/>
  </r>
  <r>
    <x v="0"/>
    <x v="4"/>
    <x v="102"/>
    <s v="Camel"/>
    <m/>
    <n v="0"/>
    <n v="0"/>
    <n v="0"/>
    <n v="0"/>
    <n v="0"/>
    <n v="0"/>
    <n v="0"/>
    <n v="0"/>
    <n v="0"/>
    <n v="0"/>
  </r>
  <r>
    <x v="0"/>
    <x v="4"/>
    <x v="102"/>
    <s v="Poultry"/>
    <n v="112"/>
    <n v="3.3000000000000002E-2"/>
    <n v="3.6960000000000002"/>
    <n v="10.533600000000002"/>
    <n v="0.994224"/>
    <n v="0.69854399999999994"/>
    <n v="0"/>
    <n v="0"/>
    <n v="3.976896"/>
    <n v="6.2868959999999996"/>
    <n v="0"/>
  </r>
  <r>
    <x v="0"/>
    <x v="4"/>
    <x v="102"/>
    <s v="Other birds"/>
    <m/>
    <n v="0"/>
    <n v="0"/>
    <n v="0"/>
    <n v="0"/>
    <n v="0"/>
    <n v="0"/>
    <n v="0"/>
    <n v="0"/>
    <n v="0"/>
    <n v="0"/>
  </r>
  <r>
    <x v="0"/>
    <x v="4"/>
    <x v="102"/>
    <s v="Eggs"/>
    <n v="64"/>
    <n v="0.14299999999999999"/>
    <n v="9.1519999999999992"/>
    <n v="14.185599999999999"/>
    <n v="1.153152"/>
    <n v="0.97011199999999986"/>
    <n v="0.100672"/>
    <n v="0"/>
    <n v="4.6126079999999998"/>
    <n v="8.7310079999999992"/>
    <n v="0.40268799999999999"/>
  </r>
  <r>
    <x v="0"/>
    <x v="4"/>
    <x v="102"/>
    <s v="Milk"/>
    <n v="184"/>
    <n v="0.42899999999999999"/>
    <n v="78.935999999999993"/>
    <n v="54.46584"/>
    <n v="2.8416960000000002"/>
    <n v="3.2363759999999995"/>
    <n v="3.5521199999999999"/>
    <n v="0"/>
    <n v="11.366784000000001"/>
    <n v="29.127383999999996"/>
    <n v="14.20848"/>
  </r>
  <r>
    <x v="0"/>
    <x v="4"/>
    <x v="102"/>
    <s v="Cheese"/>
    <m/>
    <n v="0"/>
    <n v="0"/>
    <n v="0"/>
    <n v="0"/>
    <n v="0"/>
    <n v="0"/>
    <n v="0"/>
    <n v="0"/>
    <n v="0"/>
    <n v="0"/>
  </r>
  <r>
    <x v="1"/>
    <x v="4"/>
    <x v="102"/>
    <s v="Fish"/>
    <n v="112"/>
    <n v="1"/>
    <n v="112"/>
    <n v="117.6"/>
    <n v="20.72"/>
    <n v="3.2480000000000002"/>
    <n v="0"/>
    <n v="0"/>
    <n v="82.88"/>
    <n v="29.232000000000003"/>
    <n v="0"/>
  </r>
  <r>
    <x v="2"/>
    <x v="4"/>
    <x v="102"/>
    <s v="Rice"/>
    <n v="175"/>
    <n v="0.57099999999999995"/>
    <n v="99.924999999999997"/>
    <n v="129.9025"/>
    <n v="2.3982000000000001"/>
    <n v="0.19985"/>
    <n v="28.57855"/>
    <n v="0.29977500000000001"/>
    <n v="9.5928000000000004"/>
    <n v="1.7986500000000001"/>
    <n v="114.3142"/>
  </r>
  <r>
    <x v="2"/>
    <x v="4"/>
    <x v="102"/>
    <s v="Beans"/>
    <n v="185"/>
    <n v="0.14299999999999999"/>
    <n v="26.454999999999998"/>
    <n v="33.597850000000001"/>
    <n v="2.3015849999999998"/>
    <n v="0.132275"/>
    <n v="6.0317400000000001"/>
    <n v="1.6931200000000002"/>
    <n v="9.2063399999999991"/>
    <n v="1.1904749999999999"/>
    <n v="24.12696"/>
  </r>
  <r>
    <x v="2"/>
    <x v="4"/>
    <x v="102"/>
    <s v="Cabbage"/>
    <n v="60"/>
    <n v="1"/>
    <n v="60"/>
    <n v="13.2"/>
    <n v="0.6"/>
    <n v="0.24"/>
    <n v="2.7"/>
    <n v="1.68"/>
    <n v="2.4"/>
    <n v="2.16"/>
    <n v="10.8"/>
  </r>
  <r>
    <x v="2"/>
    <x v="4"/>
    <x v="102"/>
    <s v="Fruit"/>
    <n v="119"/>
    <n v="1"/>
    <n v="119"/>
    <n v="109.48"/>
    <n v="1.19"/>
    <n v="0.59499999999999997"/>
    <n v="27.846"/>
    <n v="2.8559999999999999"/>
    <n v="4.76"/>
    <n v="5.3549999999999995"/>
    <n v="111.384"/>
  </r>
  <r>
    <x v="2"/>
    <x v="4"/>
    <x v="102"/>
    <s v="USO's"/>
    <n v="122"/>
    <n v="0.28599999999999998"/>
    <n v="34.891999999999996"/>
    <n v="32.449559999999998"/>
    <n v="0.6978399999999999"/>
    <n v="3.4891999999999999E-2"/>
    <n v="7.5366719999999994"/>
    <n v="0.52337999999999996"/>
    <n v="2.7913599999999996"/>
    <n v="0.31402799999999997"/>
    <n v="30.146687999999997"/>
  </r>
  <r>
    <x v="2"/>
    <x v="4"/>
    <x v="102"/>
    <s v="Tomatoes"/>
    <n v="62"/>
    <n v="0.14299999999999999"/>
    <n v="8.8659999999999997"/>
    <n v="1.8618599999999998"/>
    <n v="7.9794000000000004E-2"/>
    <n v="2.6597999999999997E-2"/>
    <n v="0.40783599999999992"/>
    <n v="9.7526000000000015E-2"/>
    <n v="0.31917600000000002"/>
    <n v="0.23938199999999998"/>
    <n v="1.6313439999999997"/>
  </r>
  <r>
    <x v="2"/>
    <x v="4"/>
    <x v="102"/>
    <s v="Carrots"/>
    <n v="62"/>
    <n v="0.14299999999999999"/>
    <n v="8.8659999999999997"/>
    <n v="3.9896999999999996"/>
    <n v="9.7526000000000015E-2"/>
    <n v="1.7732000000000001E-2"/>
    <n v="0.93092999999999992"/>
    <n v="0.29257799999999995"/>
    <n v="0.39010400000000006"/>
    <n v="0.15958800000000001"/>
    <n v="3.7237199999999997"/>
  </r>
  <r>
    <x v="3"/>
    <x v="4"/>
    <x v="102"/>
    <s v="Githeri"/>
    <m/>
    <n v="0"/>
    <n v="0"/>
    <n v="0"/>
    <n v="0"/>
    <n v="0"/>
    <n v="0"/>
    <n v="0"/>
    <n v="0"/>
    <n v="0"/>
    <n v="0"/>
  </r>
  <r>
    <x v="3"/>
    <x v="4"/>
    <x v="102"/>
    <s v="Ugali"/>
    <n v="114"/>
    <n v="1"/>
    <n v="114"/>
    <n v="142.5"/>
    <n v="2.3940000000000001"/>
    <n v="1.4820000000000002"/>
    <n v="29.867999999999999"/>
    <n v="1.1399999999999999"/>
    <n v="9.5760000000000005"/>
    <n v="13.338000000000001"/>
    <n v="119.47199999999999"/>
  </r>
  <r>
    <x v="3"/>
    <x v="4"/>
    <x v="102"/>
    <s v="Sorghum"/>
    <m/>
    <n v="0"/>
    <n v="0"/>
    <n v="0"/>
    <n v="0"/>
    <n v="0"/>
    <n v="0"/>
    <n v="0"/>
    <n v="0"/>
    <n v="0"/>
    <n v="0"/>
  </r>
  <r>
    <x v="3"/>
    <x v="4"/>
    <x v="102"/>
    <s v="Sweets/Soda"/>
    <n v="340"/>
    <n v="1"/>
    <n v="340"/>
    <n v="139.4"/>
    <n v="0"/>
    <n v="0"/>
    <n v="35.36"/>
    <n v="0"/>
    <n v="0"/>
    <n v="0"/>
    <n v="141.44"/>
  </r>
  <r>
    <x v="0"/>
    <x v="4"/>
    <x v="103"/>
    <s v="Cattle"/>
    <n v="112"/>
    <n v="3.3000000000000002E-2"/>
    <n v="3.6960000000000002"/>
    <n v="9.94224"/>
    <n v="0.92030400000000001"/>
    <n v="0.66528000000000009"/>
    <n v="0"/>
    <n v="0"/>
    <n v="3.681216"/>
    <n v="5.9875200000000008"/>
    <n v="0"/>
  </r>
  <r>
    <x v="0"/>
    <x v="4"/>
    <x v="103"/>
    <s v="Goat"/>
    <n v="85"/>
    <n v="3.0000000000000001E-3"/>
    <n v="0.255"/>
    <n v="0.61454999999999993"/>
    <n v="8.3894999999999997E-2"/>
    <n v="2.7795E-2"/>
    <n v="1.2750000000000001E-3"/>
    <n v="0"/>
    <n v="0.33557999999999999"/>
    <n v="0.25015500000000002"/>
    <n v="5.1000000000000004E-3"/>
  </r>
  <r>
    <x v="0"/>
    <x v="4"/>
    <x v="103"/>
    <s v="Sheep"/>
    <m/>
    <n v="3.0000000000000001E-3"/>
    <n v="0"/>
    <n v="0"/>
    <n v="0"/>
    <n v="0"/>
    <n v="0"/>
    <n v="0"/>
    <n v="0"/>
    <n v="0"/>
    <n v="0"/>
  </r>
  <r>
    <x v="0"/>
    <x v="4"/>
    <x v="103"/>
    <s v="Camel"/>
    <m/>
    <n v="3.0000000000000001E-3"/>
    <n v="0"/>
    <n v="0"/>
    <n v="0"/>
    <n v="0"/>
    <n v="0"/>
    <n v="0"/>
    <n v="0"/>
    <n v="0"/>
    <n v="0"/>
  </r>
  <r>
    <x v="0"/>
    <x v="4"/>
    <x v="103"/>
    <s v="Poultry"/>
    <n v="112"/>
    <n v="3.3000000000000002E-2"/>
    <n v="3.6960000000000002"/>
    <n v="10.533600000000002"/>
    <n v="0.994224"/>
    <n v="0.69854399999999994"/>
    <n v="0"/>
    <n v="0"/>
    <n v="3.976896"/>
    <n v="6.2868959999999996"/>
    <n v="0"/>
  </r>
  <r>
    <x v="0"/>
    <x v="4"/>
    <x v="103"/>
    <s v="Other birds"/>
    <m/>
    <n v="0"/>
    <n v="0"/>
    <n v="0"/>
    <n v="0"/>
    <n v="0"/>
    <n v="0"/>
    <n v="0"/>
    <n v="0"/>
    <n v="0"/>
    <n v="0"/>
  </r>
  <r>
    <x v="0"/>
    <x v="4"/>
    <x v="103"/>
    <s v="Pork"/>
    <n v="56"/>
    <n v="0.14299999999999999"/>
    <n v="8.0079999999999991"/>
    <n v="21.861839999999997"/>
    <n v="2.2102079999999997"/>
    <n v="1.3773759999999999"/>
    <n v="0"/>
    <n v="0"/>
    <n v="8.8408319999999989"/>
    <n v="12.396383999999999"/>
    <n v="0"/>
  </r>
  <r>
    <x v="0"/>
    <x v="4"/>
    <x v="103"/>
    <s v="Eggs"/>
    <n v="64"/>
    <n v="3.3000000000000002E-2"/>
    <n v="2.1120000000000001"/>
    <n v="3.2736000000000001"/>
    <n v="0.26611200000000002"/>
    <n v="0.22387199999999999"/>
    <n v="2.3232000000000003E-2"/>
    <n v="0"/>
    <n v="1.0644480000000001"/>
    <n v="2.0148479999999998"/>
    <n v="9.2928000000000011E-2"/>
  </r>
  <r>
    <x v="0"/>
    <x v="4"/>
    <x v="103"/>
    <s v="Milk"/>
    <m/>
    <n v="0"/>
    <n v="0"/>
    <n v="0"/>
    <n v="0"/>
    <n v="0"/>
    <n v="0"/>
    <n v="0"/>
    <n v="0"/>
    <n v="0"/>
    <n v="0"/>
  </r>
  <r>
    <x v="0"/>
    <x v="4"/>
    <x v="103"/>
    <s v="Cheese"/>
    <m/>
    <n v="0"/>
    <n v="0"/>
    <n v="0"/>
    <n v="0"/>
    <n v="0"/>
    <n v="0"/>
    <n v="0"/>
    <n v="0"/>
    <n v="0"/>
    <n v="0"/>
  </r>
  <r>
    <x v="1"/>
    <x v="4"/>
    <x v="103"/>
    <s v="Fish"/>
    <n v="112"/>
    <n v="1"/>
    <n v="112"/>
    <n v="117.6"/>
    <n v="20.72"/>
    <n v="3.2480000000000002"/>
    <n v="0"/>
    <n v="0"/>
    <n v="82.88"/>
    <n v="29.232000000000003"/>
    <n v="0"/>
  </r>
  <r>
    <x v="2"/>
    <x v="4"/>
    <x v="103"/>
    <s v="Rice"/>
    <m/>
    <n v="0"/>
    <n v="0"/>
    <n v="0"/>
    <n v="0"/>
    <n v="0"/>
    <n v="0"/>
    <n v="0"/>
    <n v="0"/>
    <n v="0"/>
    <n v="0"/>
  </r>
  <r>
    <x v="2"/>
    <x v="4"/>
    <x v="103"/>
    <s v="Beans"/>
    <m/>
    <n v="0"/>
    <n v="0"/>
    <n v="0"/>
    <n v="0"/>
    <n v="0"/>
    <n v="0"/>
    <n v="0"/>
    <n v="0"/>
    <n v="0"/>
    <n v="0"/>
  </r>
  <r>
    <x v="2"/>
    <x v="4"/>
    <x v="103"/>
    <s v="Cabbage"/>
    <n v="60"/>
    <n v="1"/>
    <n v="60"/>
    <n v="13.2"/>
    <n v="0.6"/>
    <n v="0.24"/>
    <n v="2.7"/>
    <n v="1.68"/>
    <n v="2.4"/>
    <n v="2.16"/>
    <n v="10.8"/>
  </r>
  <r>
    <x v="2"/>
    <x v="4"/>
    <x v="103"/>
    <s v="Fruit"/>
    <n v="119"/>
    <n v="0.14299999999999999"/>
    <n v="17.016999999999999"/>
    <n v="15.655639999999998"/>
    <n v="0.17016999999999999"/>
    <n v="8.5084999999999994E-2"/>
    <n v="3.9819779999999998"/>
    <n v="0.40840799999999994"/>
    <n v="0.68067999999999995"/>
    <n v="0.76576499999999992"/>
    <n v="15.927911999999999"/>
  </r>
  <r>
    <x v="2"/>
    <x v="4"/>
    <x v="103"/>
    <s v="USO's"/>
    <m/>
    <n v="0"/>
    <n v="0"/>
    <n v="0"/>
    <n v="0"/>
    <n v="0"/>
    <n v="0"/>
    <n v="0"/>
    <n v="0"/>
    <n v="0"/>
    <n v="0"/>
  </r>
  <r>
    <x v="2"/>
    <x v="4"/>
    <x v="103"/>
    <s v="Carrots"/>
    <n v="62"/>
    <n v="0.14299999999999999"/>
    <n v="8.8659999999999997"/>
    <n v="3.9896999999999996"/>
    <n v="9.7526000000000015E-2"/>
    <n v="1.7732000000000001E-2"/>
    <n v="0.93092999999999992"/>
    <n v="0.29257799999999995"/>
    <n v="0.39010400000000006"/>
    <n v="0.15958800000000001"/>
    <n v="3.7237199999999997"/>
  </r>
  <r>
    <x v="2"/>
    <x v="4"/>
    <x v="103"/>
    <s v="Tomatoes"/>
    <n v="62"/>
    <n v="0.28599999999999998"/>
    <n v="17.731999999999999"/>
    <n v="3.7237199999999997"/>
    <n v="0.15958800000000001"/>
    <n v="5.3195999999999993E-2"/>
    <n v="0.81567199999999984"/>
    <n v="0.19505200000000003"/>
    <n v="0.63835200000000003"/>
    <n v="0.47876399999999997"/>
    <n v="3.2626879999999994"/>
  </r>
  <r>
    <x v="3"/>
    <x v="4"/>
    <x v="103"/>
    <s v="Githeri"/>
    <n v="134"/>
    <n v="1"/>
    <n v="134"/>
    <n v="218.42"/>
    <n v="8.4420000000000002"/>
    <n v="1.8759999999999999"/>
    <n v="41.674000000000007"/>
    <n v="1.34"/>
    <n v="33.768000000000001"/>
    <n v="16.884"/>
    <n v="166.69600000000003"/>
  </r>
  <r>
    <x v="3"/>
    <x v="4"/>
    <x v="103"/>
    <s v="Ugali"/>
    <n v="114"/>
    <n v="1"/>
    <n v="114"/>
    <n v="142.5"/>
    <n v="2.3940000000000001"/>
    <n v="1.4820000000000002"/>
    <n v="29.867999999999999"/>
    <n v="1.1399999999999999"/>
    <n v="9.5760000000000005"/>
    <n v="13.338000000000001"/>
    <n v="119.47199999999999"/>
  </r>
  <r>
    <x v="3"/>
    <x v="4"/>
    <x v="103"/>
    <s v="Sorghum"/>
    <m/>
    <n v="0"/>
    <n v="0"/>
    <n v="0"/>
    <n v="0"/>
    <n v="0"/>
    <n v="0"/>
    <n v="0"/>
    <n v="0"/>
    <n v="0"/>
    <n v="0"/>
  </r>
  <r>
    <x v="3"/>
    <x v="4"/>
    <x v="103"/>
    <s v="Sweets/Soda"/>
    <n v="340"/>
    <n v="0.28599999999999998"/>
    <n v="97.24"/>
    <n v="39.868399999999994"/>
    <n v="0"/>
    <n v="0"/>
    <n v="10.112959999999999"/>
    <n v="0"/>
    <n v="0"/>
    <n v="0"/>
    <n v="40.451839999999997"/>
  </r>
  <r>
    <x v="0"/>
    <x v="4"/>
    <x v="104"/>
    <s v="Cattle"/>
    <n v="112"/>
    <n v="3.3000000000000002E-2"/>
    <n v="3.6960000000000002"/>
    <n v="9.94224"/>
    <n v="0.92030400000000001"/>
    <n v="0.66528000000000009"/>
    <n v="0"/>
    <n v="0"/>
    <n v="3.681216"/>
    <n v="5.9875200000000008"/>
    <n v="0"/>
  </r>
  <r>
    <x v="0"/>
    <x v="4"/>
    <x v="104"/>
    <s v="Goat"/>
    <m/>
    <n v="0"/>
    <n v="0"/>
    <n v="0"/>
    <n v="0"/>
    <n v="0"/>
    <n v="0"/>
    <n v="0"/>
    <n v="0"/>
    <n v="0"/>
    <n v="0"/>
  </r>
  <r>
    <x v="0"/>
    <x v="4"/>
    <x v="104"/>
    <s v="Sheep"/>
    <m/>
    <n v="0"/>
    <n v="0"/>
    <n v="0"/>
    <n v="0"/>
    <n v="0"/>
    <n v="0"/>
    <n v="0"/>
    <n v="0"/>
    <n v="0"/>
    <n v="0"/>
  </r>
  <r>
    <x v="0"/>
    <x v="4"/>
    <x v="104"/>
    <s v="Camel"/>
    <m/>
    <n v="0"/>
    <n v="0"/>
    <n v="0"/>
    <n v="0"/>
    <n v="0"/>
    <n v="0"/>
    <n v="0"/>
    <n v="0"/>
    <n v="0"/>
    <n v="0"/>
  </r>
  <r>
    <x v="0"/>
    <x v="4"/>
    <x v="104"/>
    <s v="Poultry"/>
    <n v="112"/>
    <n v="6.7000000000000004E-2"/>
    <n v="7.5040000000000004"/>
    <n v="21.386400000000002"/>
    <n v="2.0185759999999999"/>
    <n v="1.4182560000000002"/>
    <n v="0"/>
    <n v="0"/>
    <n v="8.0743039999999997"/>
    <n v="12.764304000000001"/>
    <n v="0"/>
  </r>
  <r>
    <x v="0"/>
    <x v="4"/>
    <x v="104"/>
    <s v="Other birds"/>
    <m/>
    <n v="0"/>
    <n v="0"/>
    <n v="0"/>
    <n v="0"/>
    <n v="0"/>
    <n v="0"/>
    <n v="0"/>
    <n v="0"/>
    <n v="0"/>
    <n v="0"/>
  </r>
  <r>
    <x v="0"/>
    <x v="4"/>
    <x v="104"/>
    <s v="Eggs"/>
    <n v="64"/>
    <n v="0.28599999999999998"/>
    <n v="18.303999999999998"/>
    <n v="28.371199999999998"/>
    <n v="2.3063039999999999"/>
    <n v="1.9402239999999997"/>
    <n v="0.201344"/>
    <n v="0"/>
    <n v="9.2252159999999996"/>
    <n v="17.462015999999998"/>
    <n v="0.80537599999999998"/>
  </r>
  <r>
    <x v="0"/>
    <x v="4"/>
    <x v="104"/>
    <s v="Milk"/>
    <n v="184"/>
    <n v="0.28599999999999998"/>
    <n v="52.623999999999995"/>
    <n v="36.310559999999995"/>
    <n v="1.8944639999999999"/>
    <n v="2.1575839999999995"/>
    <n v="2.36808"/>
    <n v="0"/>
    <n v="7.5778559999999997"/>
    <n v="19.418255999999996"/>
    <n v="9.4723199999999999"/>
  </r>
  <r>
    <x v="0"/>
    <x v="4"/>
    <x v="104"/>
    <s v="Cheese"/>
    <m/>
    <n v="0"/>
    <n v="0"/>
    <n v="0"/>
    <n v="0"/>
    <n v="0"/>
    <n v="0"/>
    <n v="0"/>
    <n v="0"/>
    <n v="0"/>
    <n v="0"/>
  </r>
  <r>
    <x v="1"/>
    <x v="4"/>
    <x v="104"/>
    <s v="Fish"/>
    <m/>
    <n v="0"/>
    <n v="0"/>
    <n v="0"/>
    <n v="0"/>
    <n v="0"/>
    <n v="0"/>
    <n v="0"/>
    <n v="0"/>
    <n v="0"/>
    <n v="0"/>
  </r>
  <r>
    <x v="2"/>
    <x v="4"/>
    <x v="104"/>
    <s v="Rice"/>
    <n v="175"/>
    <n v="0.42899999999999999"/>
    <n v="75.075000000000003"/>
    <n v="97.597499999999997"/>
    <n v="1.8018000000000001"/>
    <n v="0.15015000000000001"/>
    <n v="21.471450000000001"/>
    <n v="0.22522500000000001"/>
    <n v="7.2072000000000003"/>
    <n v="1.3513500000000001"/>
    <n v="85.885800000000003"/>
  </r>
  <r>
    <x v="2"/>
    <x v="4"/>
    <x v="104"/>
    <s v="Beans"/>
    <n v="185"/>
    <n v="1"/>
    <n v="185"/>
    <n v="234.95"/>
    <n v="16.094999999999999"/>
    <n v="0.92500000000000004"/>
    <n v="42.18"/>
    <n v="11.84"/>
    <n v="64.38"/>
    <n v="8.3250000000000011"/>
    <n v="168.72"/>
  </r>
  <r>
    <x v="2"/>
    <x v="4"/>
    <x v="104"/>
    <s v="Cabbage"/>
    <n v="60"/>
    <n v="0.42899999999999999"/>
    <n v="25.74"/>
    <n v="5.6627999999999998"/>
    <n v="0.25739999999999996"/>
    <n v="0.10296"/>
    <n v="1.1582999999999999"/>
    <n v="0.72071999999999992"/>
    <n v="1.0295999999999998"/>
    <n v="0.92663999999999991"/>
    <n v="4.6331999999999995"/>
  </r>
  <r>
    <x v="2"/>
    <x v="4"/>
    <x v="104"/>
    <s v="Fruit"/>
    <n v="119"/>
    <n v="0.14299999999999999"/>
    <n v="17.016999999999999"/>
    <n v="15.655639999999998"/>
    <n v="0.17016999999999999"/>
    <n v="8.5084999999999994E-2"/>
    <n v="3.9819779999999998"/>
    <n v="0.40840799999999994"/>
    <n v="0.68067999999999995"/>
    <n v="0.76576499999999992"/>
    <n v="15.927911999999999"/>
  </r>
  <r>
    <x v="2"/>
    <x v="4"/>
    <x v="104"/>
    <s v="USO's"/>
    <n v="122"/>
    <n v="3.3000000000000002E-2"/>
    <n v="4.0259999999999998"/>
    <n v="3.7441800000000001"/>
    <n v="8.0519999999999994E-2"/>
    <n v="4.0260000000000001E-3"/>
    <n v="0.86961600000000006"/>
    <n v="6.0389999999999999E-2"/>
    <n v="0.32207999999999998"/>
    <n v="3.6234000000000002E-2"/>
    <n v="3.4784640000000002"/>
  </r>
  <r>
    <x v="3"/>
    <x v="4"/>
    <x v="104"/>
    <s v="Githeri"/>
    <n v="134"/>
    <n v="3.3000000000000002E-2"/>
    <n v="4.4220000000000006"/>
    <n v="7.2078600000000002"/>
    <n v="0.278586"/>
    <n v="6.1908000000000005E-2"/>
    <n v="1.3752420000000003"/>
    <n v="4.4220000000000009E-2"/>
    <n v="1.114344"/>
    <n v="0.557172"/>
    <n v="5.5009680000000012"/>
  </r>
  <r>
    <x v="3"/>
    <x v="4"/>
    <x v="104"/>
    <s v="Ugali"/>
    <n v="114"/>
    <n v="1"/>
    <n v="114"/>
    <n v="142.5"/>
    <n v="2.3940000000000001"/>
    <n v="1.4820000000000002"/>
    <n v="29.867999999999999"/>
    <n v="1.1399999999999999"/>
    <n v="9.5760000000000005"/>
    <n v="13.338000000000001"/>
    <n v="119.47199999999999"/>
  </r>
  <r>
    <x v="3"/>
    <x v="4"/>
    <x v="104"/>
    <s v="Sorghum"/>
    <n v="83"/>
    <n v="1"/>
    <n v="83"/>
    <n v="275.56"/>
    <n v="8.5490000000000013"/>
    <n v="2.4900000000000002"/>
    <n v="61.171000000000006"/>
    <n v="10.540999999999999"/>
    <n v="34.196000000000005"/>
    <n v="22.410000000000004"/>
    <n v="244.68400000000003"/>
  </r>
  <r>
    <x v="3"/>
    <x v="4"/>
    <x v="104"/>
    <s v="Sweets/Soda"/>
    <n v="340"/>
    <n v="0.42899999999999999"/>
    <n v="145.85999999999999"/>
    <n v="59.802599999999991"/>
    <n v="0"/>
    <n v="0"/>
    <n v="15.16944"/>
    <n v="0"/>
    <n v="0"/>
    <n v="0"/>
    <n v="60.677759999999999"/>
  </r>
  <r>
    <x v="0"/>
    <x v="4"/>
    <x v="105"/>
    <s v="Cattle"/>
    <n v="112"/>
    <n v="6.7000000000000004E-2"/>
    <n v="7.5040000000000004"/>
    <n v="20.185760000000002"/>
    <n v="1.8684960000000002"/>
    <n v="1.3507199999999999"/>
    <n v="0"/>
    <n v="0"/>
    <n v="7.4739840000000006"/>
    <n v="12.156479999999998"/>
    <n v="0"/>
  </r>
  <r>
    <x v="0"/>
    <x v="4"/>
    <x v="105"/>
    <s v="Goat"/>
    <m/>
    <n v="0"/>
    <n v="0"/>
    <n v="0"/>
    <n v="0"/>
    <n v="0"/>
    <n v="0"/>
    <n v="0"/>
    <n v="0"/>
    <n v="0"/>
    <n v="0"/>
  </r>
  <r>
    <x v="0"/>
    <x v="4"/>
    <x v="105"/>
    <s v="Sheep"/>
    <m/>
    <n v="0"/>
    <n v="0"/>
    <n v="0"/>
    <n v="0"/>
    <n v="0"/>
    <n v="0"/>
    <n v="0"/>
    <n v="0"/>
    <n v="0"/>
    <n v="0"/>
  </r>
  <r>
    <x v="0"/>
    <x v="4"/>
    <x v="105"/>
    <s v="Camel"/>
    <m/>
    <n v="0"/>
    <n v="0"/>
    <n v="0"/>
    <n v="0"/>
    <n v="0"/>
    <n v="0"/>
    <n v="0"/>
    <n v="0"/>
    <n v="0"/>
    <n v="0"/>
  </r>
  <r>
    <x v="0"/>
    <x v="4"/>
    <x v="105"/>
    <s v="Poultry"/>
    <m/>
    <n v="0"/>
    <n v="0"/>
    <n v="0"/>
    <n v="0"/>
    <n v="0"/>
    <n v="0"/>
    <n v="0"/>
    <n v="0"/>
    <n v="0"/>
    <n v="0"/>
  </r>
  <r>
    <x v="0"/>
    <x v="4"/>
    <x v="105"/>
    <s v="Other birds"/>
    <m/>
    <n v="0"/>
    <n v="0"/>
    <n v="0"/>
    <n v="0"/>
    <n v="0"/>
    <n v="0"/>
    <n v="0"/>
    <n v="0"/>
    <n v="0"/>
    <n v="0"/>
  </r>
  <r>
    <x v="0"/>
    <x v="4"/>
    <x v="105"/>
    <s v="Eggs"/>
    <n v="64"/>
    <n v="0.57099999999999995"/>
    <n v="36.543999999999997"/>
    <n v="56.6432"/>
    <n v="4.6045439999999997"/>
    <n v="3.8736639999999993"/>
    <n v="0.40198400000000001"/>
    <n v="0"/>
    <n v="18.418175999999999"/>
    <n v="34.862975999999996"/>
    <n v="1.607936"/>
  </r>
  <r>
    <x v="0"/>
    <x v="4"/>
    <x v="105"/>
    <s v="Milk"/>
    <n v="184"/>
    <n v="1"/>
    <n v="184"/>
    <n v="126.96"/>
    <n v="6.6239999999999997"/>
    <n v="7.5439999999999996"/>
    <n v="8.2799999999999994"/>
    <n v="0"/>
    <n v="26.495999999999999"/>
    <n v="67.896000000000001"/>
    <n v="33.119999999999997"/>
  </r>
  <r>
    <x v="0"/>
    <x v="4"/>
    <x v="105"/>
    <s v="Cheese"/>
    <m/>
    <n v="0"/>
    <n v="0"/>
    <n v="0"/>
    <n v="0"/>
    <n v="0"/>
    <n v="0"/>
    <n v="0"/>
    <n v="0"/>
    <n v="0"/>
    <n v="0"/>
  </r>
  <r>
    <x v="1"/>
    <x v="4"/>
    <x v="105"/>
    <s v="Fish"/>
    <n v="112"/>
    <n v="1"/>
    <n v="112"/>
    <n v="117.6"/>
    <n v="20.72"/>
    <n v="3.2480000000000002"/>
    <n v="0"/>
    <n v="0"/>
    <n v="82.88"/>
    <n v="29.232000000000003"/>
    <n v="0"/>
  </r>
  <r>
    <x v="2"/>
    <x v="4"/>
    <x v="105"/>
    <s v="Rice"/>
    <n v="175"/>
    <n v="0.71399999999999997"/>
    <n v="124.94999999999999"/>
    <n v="162.43499999999997"/>
    <n v="2.9987999999999992"/>
    <n v="0.24989999999999998"/>
    <n v="35.735699999999994"/>
    <n v="0.37484999999999991"/>
    <n v="11.995199999999997"/>
    <n v="2.2490999999999999"/>
    <n v="142.94279999999998"/>
  </r>
  <r>
    <x v="2"/>
    <x v="4"/>
    <x v="105"/>
    <s v="Beans"/>
    <n v="185"/>
    <n v="1"/>
    <n v="185"/>
    <n v="234.95"/>
    <n v="16.094999999999999"/>
    <n v="0.92500000000000004"/>
    <n v="42.18"/>
    <n v="11.84"/>
    <n v="64.38"/>
    <n v="8.3250000000000011"/>
    <n v="168.72"/>
  </r>
  <r>
    <x v="2"/>
    <x v="4"/>
    <x v="105"/>
    <s v="Cabbage"/>
    <n v="60"/>
    <n v="0.1"/>
    <n v="6"/>
    <n v="1.32"/>
    <n v="0.06"/>
    <n v="2.4000000000000004E-2"/>
    <n v="0.27"/>
    <n v="0.16799999999999998"/>
    <n v="0.24"/>
    <n v="0.21600000000000003"/>
    <n v="1.08"/>
  </r>
  <r>
    <x v="2"/>
    <x v="4"/>
    <x v="105"/>
    <s v="Fruit"/>
    <m/>
    <n v="0"/>
    <n v="0"/>
    <n v="0"/>
    <n v="0"/>
    <n v="0"/>
    <n v="0"/>
    <n v="0"/>
    <n v="0"/>
    <n v="0"/>
    <n v="0"/>
  </r>
  <r>
    <x v="2"/>
    <x v="4"/>
    <x v="105"/>
    <s v="USO's"/>
    <m/>
    <n v="0"/>
    <n v="0"/>
    <n v="0"/>
    <n v="0"/>
    <n v="0"/>
    <n v="0"/>
    <n v="0"/>
    <n v="0"/>
    <n v="0"/>
    <n v="0"/>
  </r>
  <r>
    <x v="2"/>
    <x v="4"/>
    <x v="105"/>
    <s v="Bread (white)"/>
    <n v="44"/>
    <n v="0.1"/>
    <n v="4.4000000000000004"/>
    <n v="12.056000000000001"/>
    <n v="0.38720000000000004"/>
    <n v="0.13200000000000001"/>
    <n v="2.2836000000000003"/>
    <n v="0.1232"/>
    <n v="1.5488000000000002"/>
    <n v="1.1880000000000002"/>
    <n v="9.1344000000000012"/>
  </r>
  <r>
    <x v="2"/>
    <x v="4"/>
    <x v="105"/>
    <s v="Tomatoes"/>
    <n v="62"/>
    <n v="1"/>
    <n v="62"/>
    <n v="13.02"/>
    <n v="0.55800000000000005"/>
    <n v="0.18599999999999997"/>
    <n v="2.8519999999999999"/>
    <n v="0.68200000000000005"/>
    <n v="2.2320000000000002"/>
    <n v="1.6739999999999997"/>
    <n v="11.407999999999999"/>
  </r>
  <r>
    <x v="3"/>
    <x v="4"/>
    <x v="105"/>
    <s v="Githeri"/>
    <m/>
    <n v="0"/>
    <n v="0"/>
    <n v="0"/>
    <n v="0"/>
    <n v="0"/>
    <n v="0"/>
    <n v="0"/>
    <n v="0"/>
    <n v="0"/>
    <n v="0"/>
  </r>
  <r>
    <x v="3"/>
    <x v="4"/>
    <x v="105"/>
    <s v="Ugali"/>
    <n v="114"/>
    <n v="1"/>
    <n v="114"/>
    <n v="142.5"/>
    <n v="2.3940000000000001"/>
    <n v="1.4820000000000002"/>
    <n v="29.867999999999999"/>
    <n v="1.1399999999999999"/>
    <n v="9.5760000000000005"/>
    <n v="13.338000000000001"/>
    <n v="119.47199999999999"/>
  </r>
  <r>
    <x v="3"/>
    <x v="4"/>
    <x v="105"/>
    <s v="Sorghum"/>
    <n v="83"/>
    <n v="0.14299999999999999"/>
    <n v="11.869"/>
    <n v="39.405079999999998"/>
    <n v="1.222507"/>
    <n v="0.35607"/>
    <n v="8.7474530000000001"/>
    <n v="1.507363"/>
    <n v="4.890028"/>
    <n v="3.2046299999999999"/>
    <n v="34.989812000000001"/>
  </r>
  <r>
    <x v="3"/>
    <x v="4"/>
    <x v="105"/>
    <s v="Sweets/Soda"/>
    <n v="340"/>
    <n v="0.42899999999999999"/>
    <n v="145.85999999999999"/>
    <n v="59.802599999999991"/>
    <n v="0"/>
    <n v="0"/>
    <n v="15.16944"/>
    <n v="0"/>
    <n v="0"/>
    <n v="0"/>
    <n v="60.677759999999999"/>
  </r>
  <r>
    <x v="0"/>
    <x v="3"/>
    <x v="106"/>
    <s v="Cattle"/>
    <n v="112"/>
    <n v="8.3000000000000004E-2"/>
    <n v="9.2960000000000012"/>
    <n v="25.006240000000002"/>
    <n v="2.3147040000000003"/>
    <n v="1.6732800000000003"/>
    <n v="0"/>
    <n v="0"/>
    <n v="9.2588160000000013"/>
    <n v="15.059520000000003"/>
    <n v="0"/>
  </r>
  <r>
    <x v="0"/>
    <x v="3"/>
    <x v="106"/>
    <s v="Goat"/>
    <n v="85"/>
    <n v="0.13300000000000001"/>
    <n v="11.305"/>
    <n v="27.245050000000003"/>
    <n v="3.7193449999999997"/>
    <n v="1.232245"/>
    <n v="5.6524999999999999E-2"/>
    <n v="0"/>
    <n v="14.877379999999999"/>
    <n v="11.090205000000001"/>
    <n v="0.2261"/>
  </r>
  <r>
    <x v="0"/>
    <x v="3"/>
    <x v="106"/>
    <s v="Sheep"/>
    <m/>
    <n v="0"/>
    <n v="0"/>
    <n v="0"/>
    <n v="0"/>
    <n v="0"/>
    <n v="0"/>
    <n v="0"/>
    <n v="0"/>
    <n v="0"/>
    <n v="0"/>
  </r>
  <r>
    <x v="0"/>
    <x v="3"/>
    <x v="106"/>
    <s v="Camel"/>
    <m/>
    <n v="0"/>
    <n v="0"/>
    <n v="0"/>
    <n v="0"/>
    <n v="0"/>
    <n v="0"/>
    <n v="0"/>
    <n v="0"/>
    <n v="0"/>
    <n v="0"/>
  </r>
  <r>
    <x v="0"/>
    <x v="3"/>
    <x v="106"/>
    <s v="Poultry"/>
    <n v="112"/>
    <n v="8.0000000000000002E-3"/>
    <n v="0.89600000000000002"/>
    <n v="2.5536000000000003"/>
    <n v="0.24102399999999999"/>
    <n v="0.16934399999999999"/>
    <n v="0"/>
    <n v="0"/>
    <n v="0.96409599999999995"/>
    <n v="1.5240959999999999"/>
    <n v="0"/>
  </r>
  <r>
    <x v="0"/>
    <x v="3"/>
    <x v="106"/>
    <s v="Other birds"/>
    <m/>
    <n v="0"/>
    <n v="0"/>
    <n v="0"/>
    <n v="0"/>
    <n v="0"/>
    <n v="0"/>
    <n v="0"/>
    <n v="0"/>
    <n v="0"/>
    <n v="0"/>
  </r>
  <r>
    <x v="0"/>
    <x v="3"/>
    <x v="106"/>
    <s v="Pork"/>
    <n v="56"/>
    <n v="3.3000000000000002E-2"/>
    <n v="1.8480000000000001"/>
    <n v="5.0450400000000002"/>
    <n v="0.51004800000000006"/>
    <n v="0.31785599999999997"/>
    <n v="0"/>
    <n v="0"/>
    <n v="2.0401920000000002"/>
    <n v="2.8607039999999997"/>
    <n v="0"/>
  </r>
  <r>
    <x v="0"/>
    <x v="3"/>
    <x v="106"/>
    <s v="Eggs"/>
    <n v="64"/>
    <n v="3.3000000000000002E-2"/>
    <n v="2.1120000000000001"/>
    <n v="3.2736000000000001"/>
    <n v="0.26611200000000002"/>
    <n v="0.22387199999999999"/>
    <n v="2.3232000000000003E-2"/>
    <n v="0"/>
    <n v="1.0644480000000001"/>
    <n v="2.0148479999999998"/>
    <n v="9.2928000000000011E-2"/>
  </r>
  <r>
    <x v="0"/>
    <x v="3"/>
    <x v="106"/>
    <s v="Milk"/>
    <n v="184"/>
    <n v="0.57099999999999995"/>
    <n v="105.06399999999999"/>
    <n v="72.494159999999994"/>
    <n v="3.7823039999999999"/>
    <n v="4.3076239999999997"/>
    <n v="4.7278799999999999"/>
    <n v="0"/>
    <n v="15.129216"/>
    <n v="38.768615999999994"/>
    <n v="18.911519999999999"/>
  </r>
  <r>
    <x v="0"/>
    <x v="3"/>
    <x v="106"/>
    <s v="Cheese"/>
    <m/>
    <n v="0"/>
    <n v="0"/>
    <n v="0"/>
    <n v="0"/>
    <n v="0"/>
    <n v="0"/>
    <n v="0"/>
    <n v="0"/>
    <n v="0"/>
    <n v="0"/>
  </r>
  <r>
    <x v="1"/>
    <x v="3"/>
    <x v="106"/>
    <s v="Fish"/>
    <n v="112"/>
    <n v="1"/>
    <n v="112"/>
    <n v="117.6"/>
    <n v="20.72"/>
    <n v="3.2480000000000002"/>
    <n v="0"/>
    <n v="0"/>
    <n v="82.88"/>
    <n v="29.232000000000003"/>
    <n v="0"/>
  </r>
  <r>
    <x v="2"/>
    <x v="3"/>
    <x v="106"/>
    <s v="Rice"/>
    <n v="175"/>
    <n v="6.7000000000000004E-2"/>
    <n v="11.725000000000001"/>
    <n v="15.242500000000001"/>
    <n v="0.28140000000000004"/>
    <n v="2.3450000000000002E-2"/>
    <n v="3.3533500000000003"/>
    <n v="3.5175000000000005E-2"/>
    <n v="1.1256000000000002"/>
    <n v="0.21105000000000002"/>
    <n v="13.413400000000001"/>
  </r>
  <r>
    <x v="2"/>
    <x v="3"/>
    <x v="106"/>
    <s v="Beans"/>
    <n v="185"/>
    <n v="0.42899999999999999"/>
    <n v="79.364999999999995"/>
    <n v="100.79355"/>
    <n v="6.9047549999999989"/>
    <n v="0.39682499999999998"/>
    <n v="18.095219999999998"/>
    <n v="5.0793599999999994"/>
    <n v="27.619019999999995"/>
    <n v="3.5714249999999996"/>
    <n v="72.380879999999991"/>
  </r>
  <r>
    <x v="2"/>
    <x v="3"/>
    <x v="106"/>
    <s v="Cabbage"/>
    <n v="60"/>
    <n v="0.57099999999999995"/>
    <n v="34.26"/>
    <n v="7.5371999999999995"/>
    <n v="0.34259999999999996"/>
    <n v="0.13704"/>
    <n v="1.5416999999999998"/>
    <n v="0.9592799999999998"/>
    <n v="1.3703999999999998"/>
    <n v="1.23336"/>
    <n v="6.1667999999999994"/>
  </r>
  <r>
    <x v="2"/>
    <x v="3"/>
    <x v="106"/>
    <s v="Fruit"/>
    <n v="119"/>
    <n v="0.57099999999999995"/>
    <n v="67.948999999999998"/>
    <n v="62.513080000000002"/>
    <n v="0.67948999999999993"/>
    <n v="0.33974499999999996"/>
    <n v="15.900065999999999"/>
    <n v="1.630776"/>
    <n v="2.7179599999999997"/>
    <n v="3.0577049999999995"/>
    <n v="63.600263999999996"/>
  </r>
  <r>
    <x v="2"/>
    <x v="3"/>
    <x v="106"/>
    <s v="USO's"/>
    <n v="122"/>
    <n v="3.3000000000000002E-2"/>
    <n v="4.0259999999999998"/>
    <n v="3.7441800000000001"/>
    <n v="8.0519999999999994E-2"/>
    <n v="4.0260000000000001E-3"/>
    <n v="0.86961600000000006"/>
    <n v="6.0389999999999999E-2"/>
    <n v="0.32207999999999998"/>
    <n v="3.6234000000000002E-2"/>
    <n v="3.4784640000000002"/>
  </r>
  <r>
    <x v="2"/>
    <x v="3"/>
    <x v="106"/>
    <s v="Tomatoes"/>
    <n v="62"/>
    <n v="1"/>
    <n v="62"/>
    <n v="13.02"/>
    <n v="0.55800000000000005"/>
    <n v="0.18599999999999997"/>
    <n v="2.8519999999999999"/>
    <n v="0.68200000000000005"/>
    <n v="2.2320000000000002"/>
    <n v="1.6739999999999997"/>
    <n v="11.407999999999999"/>
  </r>
  <r>
    <x v="3"/>
    <x v="3"/>
    <x v="106"/>
    <s v="Githeri"/>
    <m/>
    <n v="0"/>
    <n v="0"/>
    <n v="0"/>
    <n v="0"/>
    <n v="0"/>
    <n v="0"/>
    <n v="0"/>
    <n v="0"/>
    <n v="0"/>
    <n v="0"/>
  </r>
  <r>
    <x v="3"/>
    <x v="3"/>
    <x v="106"/>
    <s v="Ugali"/>
    <n v="114"/>
    <n v="1"/>
    <n v="114"/>
    <n v="142.5"/>
    <n v="2.3940000000000001"/>
    <n v="1.4820000000000002"/>
    <n v="29.867999999999999"/>
    <n v="1.1399999999999999"/>
    <n v="9.5760000000000005"/>
    <n v="13.338000000000001"/>
    <n v="119.47199999999999"/>
  </r>
  <r>
    <x v="3"/>
    <x v="3"/>
    <x v="106"/>
    <s v="Sorghum"/>
    <m/>
    <n v="0"/>
    <n v="0"/>
    <n v="0"/>
    <n v="0"/>
    <n v="0"/>
    <n v="0"/>
    <n v="0"/>
    <n v="0"/>
    <n v="0"/>
    <n v="0"/>
  </r>
  <r>
    <x v="3"/>
    <x v="3"/>
    <x v="106"/>
    <s v="Sweets/Soda"/>
    <n v="340"/>
    <n v="1"/>
    <n v="340"/>
    <n v="139.4"/>
    <n v="0"/>
    <n v="0"/>
    <n v="35.36"/>
    <n v="0"/>
    <n v="0"/>
    <n v="0"/>
    <n v="141.44"/>
  </r>
  <r>
    <x v="0"/>
    <x v="3"/>
    <x v="107"/>
    <s v="Cattle"/>
    <n v="112"/>
    <n v="0.28599999999999998"/>
    <n v="32.031999999999996"/>
    <n v="86.16607999999998"/>
    <n v="7.9759679999999991"/>
    <n v="5.7657599999999993"/>
    <n v="0"/>
    <n v="0"/>
    <n v="31.903871999999996"/>
    <n v="51.891839999999995"/>
    <n v="0"/>
  </r>
  <r>
    <x v="0"/>
    <x v="3"/>
    <x v="107"/>
    <s v="Goat"/>
    <m/>
    <n v="0"/>
    <n v="0"/>
    <n v="0"/>
    <n v="0"/>
    <n v="0"/>
    <n v="0"/>
    <n v="0"/>
    <n v="0"/>
    <n v="0"/>
    <n v="0"/>
  </r>
  <r>
    <x v="0"/>
    <x v="3"/>
    <x v="107"/>
    <s v="Sheep"/>
    <m/>
    <n v="0"/>
    <n v="0"/>
    <n v="0"/>
    <n v="0"/>
    <n v="0"/>
    <n v="0"/>
    <n v="0"/>
    <n v="0"/>
    <n v="0"/>
    <n v="0"/>
  </r>
  <r>
    <x v="0"/>
    <x v="3"/>
    <x v="107"/>
    <s v="Camel"/>
    <m/>
    <n v="0"/>
    <n v="0"/>
    <n v="0"/>
    <n v="0"/>
    <n v="0"/>
    <n v="0"/>
    <n v="0"/>
    <n v="0"/>
    <n v="0"/>
    <n v="0"/>
  </r>
  <r>
    <x v="0"/>
    <x v="3"/>
    <x v="107"/>
    <s v="Poultry"/>
    <n v="112"/>
    <n v="3.3000000000000002E-2"/>
    <n v="3.6960000000000002"/>
    <n v="10.533600000000002"/>
    <n v="0.994224"/>
    <n v="0.69854399999999994"/>
    <n v="0"/>
    <n v="0"/>
    <n v="3.976896"/>
    <n v="6.2868959999999996"/>
    <n v="0"/>
  </r>
  <r>
    <x v="0"/>
    <x v="3"/>
    <x v="107"/>
    <s v="Other birds"/>
    <m/>
    <n v="0"/>
    <n v="0"/>
    <n v="0"/>
    <n v="0"/>
    <n v="0"/>
    <n v="0"/>
    <n v="0"/>
    <n v="0"/>
    <n v="0"/>
    <n v="0"/>
  </r>
  <r>
    <x v="0"/>
    <x v="3"/>
    <x v="107"/>
    <s v="Pork"/>
    <n v="56"/>
    <n v="0.14299999999999999"/>
    <n v="8.0079999999999991"/>
    <n v="21.861839999999997"/>
    <n v="2.2102079999999997"/>
    <n v="1.3773759999999999"/>
    <n v="0"/>
    <n v="0"/>
    <n v="8.8408319999999989"/>
    <n v="12.396383999999999"/>
    <n v="0"/>
  </r>
  <r>
    <x v="0"/>
    <x v="3"/>
    <x v="107"/>
    <s v="Eggs"/>
    <n v="64"/>
    <n v="0.14299999999999999"/>
    <n v="9.1519999999999992"/>
    <n v="14.185599999999999"/>
    <n v="1.153152"/>
    <n v="0.97011199999999986"/>
    <n v="0.100672"/>
    <n v="0"/>
    <n v="4.6126079999999998"/>
    <n v="8.7310079999999992"/>
    <n v="0.40268799999999999"/>
  </r>
  <r>
    <x v="0"/>
    <x v="3"/>
    <x v="107"/>
    <s v="Milk"/>
    <n v="184"/>
    <n v="1"/>
    <n v="184"/>
    <n v="126.96"/>
    <n v="6.6239999999999997"/>
    <n v="7.5439999999999996"/>
    <n v="8.2799999999999994"/>
    <n v="0"/>
    <n v="26.495999999999999"/>
    <n v="67.896000000000001"/>
    <n v="33.119999999999997"/>
  </r>
  <r>
    <x v="0"/>
    <x v="3"/>
    <x v="107"/>
    <s v="Cheese"/>
    <m/>
    <n v="0"/>
    <n v="0"/>
    <n v="0"/>
    <n v="0"/>
    <n v="0"/>
    <n v="0"/>
    <n v="0"/>
    <n v="0"/>
    <n v="0"/>
    <n v="0"/>
  </r>
  <r>
    <x v="1"/>
    <x v="3"/>
    <x v="107"/>
    <s v="Fish"/>
    <n v="112"/>
    <n v="1"/>
    <n v="112"/>
    <n v="117.6"/>
    <n v="20.72"/>
    <n v="3.2480000000000002"/>
    <n v="0"/>
    <n v="0"/>
    <n v="82.88"/>
    <n v="29.232000000000003"/>
    <n v="0"/>
  </r>
  <r>
    <x v="2"/>
    <x v="3"/>
    <x v="107"/>
    <s v="Rice"/>
    <n v="175"/>
    <n v="0.14299999999999999"/>
    <n v="25.024999999999999"/>
    <n v="32.532499999999999"/>
    <n v="0.60059999999999991"/>
    <n v="5.0049999999999997E-2"/>
    <n v="7.1571500000000006"/>
    <n v="7.5074999999999989E-2"/>
    <n v="2.4023999999999996"/>
    <n v="0.45044999999999996"/>
    <n v="28.628600000000002"/>
  </r>
  <r>
    <x v="2"/>
    <x v="3"/>
    <x v="107"/>
    <s v="Beans"/>
    <n v="185"/>
    <n v="0.42899999999999999"/>
    <n v="79.364999999999995"/>
    <n v="100.79355"/>
    <n v="6.9047549999999989"/>
    <n v="0.39682499999999998"/>
    <n v="18.095219999999998"/>
    <n v="5.0793599999999994"/>
    <n v="27.619019999999995"/>
    <n v="3.5714249999999996"/>
    <n v="72.380879999999991"/>
  </r>
  <r>
    <x v="2"/>
    <x v="3"/>
    <x v="107"/>
    <s v="Cabbage"/>
    <n v="60"/>
    <n v="1"/>
    <n v="60"/>
    <n v="13.2"/>
    <n v="0.6"/>
    <n v="0.24"/>
    <n v="2.7"/>
    <n v="1.68"/>
    <n v="2.4"/>
    <n v="2.16"/>
    <n v="10.8"/>
  </r>
  <r>
    <x v="2"/>
    <x v="3"/>
    <x v="107"/>
    <s v="Fruit"/>
    <n v="119"/>
    <n v="1"/>
    <n v="119"/>
    <n v="109.48"/>
    <n v="1.19"/>
    <n v="0.59499999999999997"/>
    <n v="27.846"/>
    <n v="2.8559999999999999"/>
    <n v="4.76"/>
    <n v="5.3549999999999995"/>
    <n v="111.384"/>
  </r>
  <r>
    <x v="2"/>
    <x v="3"/>
    <x v="107"/>
    <s v="USO's"/>
    <n v="122"/>
    <n v="0.14299999999999999"/>
    <n v="17.445999999999998"/>
    <n v="16.224779999999999"/>
    <n v="0.34891999999999995"/>
    <n v="1.7446E-2"/>
    <n v="3.7683359999999997"/>
    <n v="0.26168999999999998"/>
    <n v="1.3956799999999998"/>
    <n v="0.15701399999999999"/>
    <n v="15.073343999999999"/>
  </r>
  <r>
    <x v="2"/>
    <x v="3"/>
    <x v="107"/>
    <s v="Cowpeas"/>
    <n v="171"/>
    <n v="0.14299999999999999"/>
    <n v="24.452999999999999"/>
    <n v="28.365479999999998"/>
    <n v="1.8828809999999998"/>
    <n v="0.122265"/>
    <n v="5.0862240000000005"/>
    <n v="1.589445"/>
    <n v="7.5315239999999992"/>
    <n v="1.1003849999999999"/>
    <n v="20.344896000000002"/>
  </r>
  <r>
    <x v="2"/>
    <x v="3"/>
    <x v="107"/>
    <s v="Carrots"/>
    <n v="62"/>
    <n v="3.3000000000000002E-2"/>
    <n v="2.0460000000000003"/>
    <n v="0.92070000000000007"/>
    <n v="2.2506000000000005E-2"/>
    <n v="4.092000000000001E-3"/>
    <n v="0.21483000000000005"/>
    <n v="6.7518000000000009E-2"/>
    <n v="9.0024000000000021E-2"/>
    <n v="3.6828000000000007E-2"/>
    <n v="0.85932000000000019"/>
  </r>
  <r>
    <x v="2"/>
    <x v="3"/>
    <x v="107"/>
    <s v="Tomatoes"/>
    <n v="62"/>
    <n v="1"/>
    <n v="62"/>
    <n v="13.02"/>
    <n v="0.55800000000000005"/>
    <n v="0.18599999999999997"/>
    <n v="2.8519999999999999"/>
    <n v="0.68200000000000005"/>
    <n v="2.2320000000000002"/>
    <n v="1.6739999999999997"/>
    <n v="11.407999999999999"/>
  </r>
  <r>
    <x v="2"/>
    <x v="3"/>
    <x v="107"/>
    <s v="Bread (white)"/>
    <n v="44"/>
    <n v="1"/>
    <n v="44"/>
    <n v="120.56"/>
    <n v="3.8720000000000003"/>
    <n v="1.32"/>
    <n v="22.835999999999999"/>
    <n v="1.232"/>
    <n v="15.488000000000001"/>
    <n v="11.88"/>
    <n v="91.343999999999994"/>
  </r>
  <r>
    <x v="3"/>
    <x v="3"/>
    <x v="107"/>
    <s v="Githeri"/>
    <n v="134"/>
    <n v="0.71399999999999997"/>
    <n v="95.676000000000002"/>
    <n v="155.95187999999999"/>
    <n v="6.0275879999999997"/>
    <n v="1.3394639999999998"/>
    <n v="29.755236"/>
    <n v="0.95676000000000005"/>
    <n v="24.110351999999999"/>
    <n v="12.055175999999998"/>
    <n v="119.020944"/>
  </r>
  <r>
    <x v="3"/>
    <x v="3"/>
    <x v="107"/>
    <s v="Ugali"/>
    <n v="114"/>
    <n v="1"/>
    <n v="114"/>
    <n v="142.5"/>
    <n v="2.3940000000000001"/>
    <n v="1.4820000000000002"/>
    <n v="29.867999999999999"/>
    <n v="1.1399999999999999"/>
    <n v="9.5760000000000005"/>
    <n v="13.338000000000001"/>
    <n v="119.47199999999999"/>
  </r>
  <r>
    <x v="3"/>
    <x v="3"/>
    <x v="107"/>
    <s v="Sorghum"/>
    <n v="83"/>
    <n v="1"/>
    <n v="83"/>
    <n v="275.56"/>
    <n v="8.5490000000000013"/>
    <n v="2.4900000000000002"/>
    <n v="61.171000000000006"/>
    <n v="10.540999999999999"/>
    <n v="34.196000000000005"/>
    <n v="22.410000000000004"/>
    <n v="244.68400000000003"/>
  </r>
  <r>
    <x v="3"/>
    <x v="3"/>
    <x v="107"/>
    <s v="Sweets/Soda"/>
    <n v="340"/>
    <n v="1"/>
    <n v="340"/>
    <n v="139.4"/>
    <n v="0"/>
    <n v="0"/>
    <n v="35.36"/>
    <n v="0"/>
    <n v="0"/>
    <n v="0"/>
    <n v="141.44"/>
  </r>
  <r>
    <x v="0"/>
    <x v="4"/>
    <x v="108"/>
    <s v="Cattle"/>
    <m/>
    <n v="0"/>
    <n v="0"/>
    <n v="0"/>
    <n v="0"/>
    <n v="0"/>
    <n v="0"/>
    <n v="0"/>
    <n v="0"/>
    <n v="0"/>
    <n v="0"/>
  </r>
  <r>
    <x v="0"/>
    <x v="4"/>
    <x v="108"/>
    <s v="Goat"/>
    <m/>
    <n v="0"/>
    <n v="0"/>
    <n v="0"/>
    <n v="0"/>
    <n v="0"/>
    <n v="0"/>
    <n v="0"/>
    <n v="0"/>
    <n v="0"/>
    <n v="0"/>
  </r>
  <r>
    <x v="0"/>
    <x v="4"/>
    <x v="108"/>
    <s v="Sheep"/>
    <m/>
    <n v="0"/>
    <n v="0"/>
    <n v="0"/>
    <n v="0"/>
    <n v="0"/>
    <n v="0"/>
    <n v="0"/>
    <n v="0"/>
    <n v="0"/>
    <n v="0"/>
  </r>
  <r>
    <x v="0"/>
    <x v="4"/>
    <x v="108"/>
    <s v="Camel"/>
    <m/>
    <n v="0"/>
    <n v="0"/>
    <n v="0"/>
    <n v="0"/>
    <n v="0"/>
    <n v="0"/>
    <n v="0"/>
    <n v="0"/>
    <n v="0"/>
    <n v="0"/>
  </r>
  <r>
    <x v="0"/>
    <x v="4"/>
    <x v="108"/>
    <s v="Poultry"/>
    <n v="112"/>
    <n v="0.01"/>
    <n v="1.1200000000000001"/>
    <n v="3.1920000000000006"/>
    <n v="0.30127999999999999"/>
    <n v="0.21167999999999998"/>
    <n v="0"/>
    <n v="0"/>
    <n v="1.20512"/>
    <n v="1.9051199999999997"/>
    <n v="0"/>
  </r>
  <r>
    <x v="0"/>
    <x v="4"/>
    <x v="108"/>
    <s v="Other birds"/>
    <m/>
    <n v="0"/>
    <n v="0"/>
    <n v="0"/>
    <n v="0"/>
    <n v="0"/>
    <n v="0"/>
    <n v="0"/>
    <n v="0"/>
    <n v="0"/>
    <n v="0"/>
  </r>
  <r>
    <x v="0"/>
    <x v="4"/>
    <x v="108"/>
    <s v="Eggs"/>
    <n v="64"/>
    <n v="3.3000000000000002E-2"/>
    <n v="2.1120000000000001"/>
    <n v="3.2736000000000001"/>
    <n v="0.26611200000000002"/>
    <n v="0.22387199999999999"/>
    <n v="2.3232000000000003E-2"/>
    <n v="0"/>
    <n v="1.0644480000000001"/>
    <n v="2.0148479999999998"/>
    <n v="9.2928000000000011E-2"/>
  </r>
  <r>
    <x v="0"/>
    <x v="4"/>
    <x v="108"/>
    <s v="Milk"/>
    <n v="184"/>
    <n v="0.28599999999999998"/>
    <n v="52.623999999999995"/>
    <n v="36.310559999999995"/>
    <n v="1.8944639999999999"/>
    <n v="2.1575839999999995"/>
    <n v="2.36808"/>
    <n v="0"/>
    <n v="7.5778559999999997"/>
    <n v="19.418255999999996"/>
    <n v="9.4723199999999999"/>
  </r>
  <r>
    <x v="0"/>
    <x v="4"/>
    <x v="108"/>
    <s v="Cheese"/>
    <m/>
    <n v="0"/>
    <n v="0"/>
    <n v="0"/>
    <n v="0"/>
    <n v="0"/>
    <n v="0"/>
    <n v="0"/>
    <n v="0"/>
    <n v="0"/>
    <n v="0"/>
  </r>
  <r>
    <x v="1"/>
    <x v="4"/>
    <x v="108"/>
    <s v="Fish"/>
    <n v="112"/>
    <n v="1"/>
    <n v="112"/>
    <n v="117.6"/>
    <n v="20.72"/>
    <n v="3.2480000000000002"/>
    <n v="0"/>
    <n v="0"/>
    <n v="82.88"/>
    <n v="29.232000000000003"/>
    <n v="0"/>
  </r>
  <r>
    <x v="2"/>
    <x v="4"/>
    <x v="108"/>
    <s v="Rice"/>
    <n v="175"/>
    <n v="3.3000000000000002E-2"/>
    <n v="5.7750000000000004"/>
    <n v="7.5075000000000003"/>
    <n v="0.1386"/>
    <n v="1.155E-2"/>
    <n v="1.6516500000000003"/>
    <n v="1.7325E-2"/>
    <n v="0.5544"/>
    <n v="0.10395"/>
    <n v="6.6066000000000011"/>
  </r>
  <r>
    <x v="2"/>
    <x v="4"/>
    <x v="108"/>
    <s v="Beans"/>
    <n v="185"/>
    <n v="6.7000000000000004E-2"/>
    <n v="12.395000000000001"/>
    <n v="15.741650000000002"/>
    <n v="1.078365"/>
    <n v="6.1975000000000009E-2"/>
    <n v="2.8260600000000005"/>
    <n v="0.79328000000000021"/>
    <n v="4.3134600000000001"/>
    <n v="0.55777500000000013"/>
    <n v="11.304240000000002"/>
  </r>
  <r>
    <x v="2"/>
    <x v="4"/>
    <x v="108"/>
    <s v="Cabbage"/>
    <n v="60"/>
    <n v="0.57099999999999995"/>
    <n v="34.26"/>
    <n v="7.5371999999999995"/>
    <n v="0.34259999999999996"/>
    <n v="0.13704"/>
    <n v="1.5416999999999998"/>
    <n v="0.9592799999999998"/>
    <n v="1.3703999999999998"/>
    <n v="1.23336"/>
    <n v="6.1667999999999994"/>
  </r>
  <r>
    <x v="2"/>
    <x v="4"/>
    <x v="108"/>
    <s v="Fruit"/>
    <m/>
    <n v="0"/>
    <n v="0"/>
    <n v="0"/>
    <n v="0"/>
    <n v="0"/>
    <n v="0"/>
    <n v="0"/>
    <n v="0"/>
    <n v="0"/>
    <n v="0"/>
  </r>
  <r>
    <x v="2"/>
    <x v="4"/>
    <x v="108"/>
    <s v="USO's"/>
    <m/>
    <n v="0"/>
    <n v="0"/>
    <n v="0"/>
    <n v="0"/>
    <n v="0"/>
    <n v="0"/>
    <n v="0"/>
    <n v="0"/>
    <n v="0"/>
    <n v="0"/>
  </r>
  <r>
    <x v="2"/>
    <x v="4"/>
    <x v="108"/>
    <s v="Cowpeas"/>
    <n v="171"/>
    <n v="1.0999999999999999E-2"/>
    <n v="1.8809999999999998"/>
    <n v="2.1819599999999997"/>
    <n v="0.14483699999999999"/>
    <n v="9.4049999999999984E-3"/>
    <n v="0.39124799999999993"/>
    <n v="0.12226499999999998"/>
    <n v="0.57934799999999997"/>
    <n v="8.4644999999999984E-2"/>
    <n v="1.5649919999999997"/>
  </r>
  <r>
    <x v="2"/>
    <x v="4"/>
    <x v="108"/>
    <s v="Carrots"/>
    <n v="62"/>
    <n v="3.3000000000000002E-2"/>
    <n v="2.0460000000000003"/>
    <n v="0.92070000000000007"/>
    <n v="2.2506000000000005E-2"/>
    <n v="4.092000000000001E-3"/>
    <n v="0.21483000000000005"/>
    <n v="6.7518000000000009E-2"/>
    <n v="9.0024000000000021E-2"/>
    <n v="3.6828000000000007E-2"/>
    <n v="0.85932000000000019"/>
  </r>
  <r>
    <x v="3"/>
    <x v="4"/>
    <x v="108"/>
    <s v="Githeri"/>
    <n v="134"/>
    <n v="0.35699999999999998"/>
    <n v="47.838000000000001"/>
    <n v="77.975939999999994"/>
    <n v="3.0137939999999999"/>
    <n v="0.66973199999999988"/>
    <n v="14.877618"/>
    <n v="0.47838000000000003"/>
    <n v="12.055175999999999"/>
    <n v="6.0275879999999988"/>
    <n v="59.510472"/>
  </r>
  <r>
    <x v="3"/>
    <x v="4"/>
    <x v="108"/>
    <s v="Ugali"/>
    <n v="114"/>
    <n v="1"/>
    <n v="114"/>
    <n v="142.5"/>
    <n v="2.3940000000000001"/>
    <n v="1.4820000000000002"/>
    <n v="29.867999999999999"/>
    <n v="1.1399999999999999"/>
    <n v="9.5760000000000005"/>
    <n v="13.338000000000001"/>
    <n v="119.47199999999999"/>
  </r>
  <r>
    <x v="3"/>
    <x v="4"/>
    <x v="108"/>
    <s v="Sorghum"/>
    <m/>
    <n v="0"/>
    <n v="0"/>
    <n v="0"/>
    <n v="0"/>
    <n v="0"/>
    <n v="0"/>
    <n v="0"/>
    <n v="0"/>
    <n v="0"/>
    <n v="0"/>
  </r>
  <r>
    <x v="3"/>
    <x v="4"/>
    <x v="108"/>
    <s v="Sweets/Soda"/>
    <n v="340"/>
    <n v="0.05"/>
    <n v="17"/>
    <n v="6.97"/>
    <n v="0"/>
    <n v="0"/>
    <n v="1.768"/>
    <n v="0"/>
    <n v="0"/>
    <n v="0"/>
    <n v="7.0720000000000001"/>
  </r>
  <r>
    <x v="0"/>
    <x v="4"/>
    <x v="109"/>
    <s v="Cattle"/>
    <n v="112"/>
    <n v="0.28599999999999998"/>
    <n v="32.031999999999996"/>
    <n v="86.16607999999998"/>
    <n v="7.9759679999999991"/>
    <n v="5.7657599999999993"/>
    <n v="0"/>
    <n v="0"/>
    <n v="31.903871999999996"/>
    <n v="51.891839999999995"/>
    <n v="0"/>
  </r>
  <r>
    <x v="0"/>
    <x v="4"/>
    <x v="109"/>
    <s v="Goat"/>
    <n v="85"/>
    <n v="3.3000000000000002E-2"/>
    <n v="2.8050000000000002"/>
    <n v="6.7600499999999997"/>
    <n v="0.92284499999999992"/>
    <n v="0.30574500000000004"/>
    <n v="1.4025000000000001E-2"/>
    <n v="0"/>
    <n v="3.6913799999999997"/>
    <n v="2.7517050000000003"/>
    <n v="5.6100000000000004E-2"/>
  </r>
  <r>
    <x v="0"/>
    <x v="4"/>
    <x v="109"/>
    <s v="Sheep"/>
    <m/>
    <n v="0"/>
    <n v="0"/>
    <n v="0"/>
    <n v="0"/>
    <n v="0"/>
    <n v="0"/>
    <n v="0"/>
    <n v="0"/>
    <n v="0"/>
    <n v="0"/>
  </r>
  <r>
    <x v="0"/>
    <x v="4"/>
    <x v="109"/>
    <s v="Camel"/>
    <m/>
    <n v="0"/>
    <n v="0"/>
    <n v="0"/>
    <n v="0"/>
    <n v="0"/>
    <n v="0"/>
    <n v="0"/>
    <n v="0"/>
    <n v="0"/>
    <n v="0"/>
  </r>
  <r>
    <x v="0"/>
    <x v="4"/>
    <x v="109"/>
    <s v="Poultry"/>
    <n v="112"/>
    <n v="6.7000000000000004E-2"/>
    <n v="7.5040000000000004"/>
    <n v="21.386400000000002"/>
    <n v="2.0185759999999999"/>
    <n v="1.4182560000000002"/>
    <n v="0"/>
    <n v="0"/>
    <n v="8.0743039999999997"/>
    <n v="12.764304000000001"/>
    <n v="0"/>
  </r>
  <r>
    <x v="0"/>
    <x v="4"/>
    <x v="109"/>
    <s v="Other birds"/>
    <m/>
    <n v="0"/>
    <n v="0"/>
    <n v="0"/>
    <n v="0"/>
    <n v="0"/>
    <n v="0"/>
    <n v="0"/>
    <n v="0"/>
    <n v="0"/>
    <n v="0"/>
  </r>
  <r>
    <x v="0"/>
    <x v="4"/>
    <x v="109"/>
    <s v="Pork"/>
    <n v="56"/>
    <n v="6.7000000000000004E-2"/>
    <n v="3.7520000000000002"/>
    <n v="10.24296"/>
    <n v="1.035552"/>
    <n v="0.64534400000000003"/>
    <n v="0"/>
    <n v="0"/>
    <n v="4.1422080000000001"/>
    <n v="5.8080959999999999"/>
    <n v="0"/>
  </r>
  <r>
    <x v="0"/>
    <x v="4"/>
    <x v="109"/>
    <s v="Eggs"/>
    <m/>
    <n v="0"/>
    <n v="0"/>
    <n v="0"/>
    <n v="0"/>
    <n v="0"/>
    <n v="0"/>
    <n v="0"/>
    <n v="0"/>
    <n v="0"/>
    <n v="0"/>
  </r>
  <r>
    <x v="0"/>
    <x v="4"/>
    <x v="109"/>
    <s v="Milk"/>
    <n v="184"/>
    <n v="0.14299999999999999"/>
    <n v="26.311999999999998"/>
    <n v="18.155279999999998"/>
    <n v="0.94723199999999996"/>
    <n v="1.0787919999999998"/>
    <n v="1.18404"/>
    <n v="0"/>
    <n v="3.7889279999999999"/>
    <n v="9.709127999999998"/>
    <n v="4.7361599999999999"/>
  </r>
  <r>
    <x v="0"/>
    <x v="4"/>
    <x v="109"/>
    <s v="Cheese"/>
    <m/>
    <n v="0"/>
    <n v="0"/>
    <n v="0"/>
    <n v="0"/>
    <n v="0"/>
    <n v="0"/>
    <n v="0"/>
    <n v="0"/>
    <n v="0"/>
    <n v="0"/>
  </r>
  <r>
    <x v="1"/>
    <x v="4"/>
    <x v="109"/>
    <s v="Fish"/>
    <n v="112"/>
    <n v="0.71399999999999997"/>
    <n v="79.967999999999989"/>
    <n v="83.966399999999993"/>
    <n v="14.794079999999999"/>
    <n v="2.3190719999999998"/>
    <n v="0"/>
    <n v="0"/>
    <n v="59.176319999999997"/>
    <n v="20.871647999999997"/>
    <n v="0"/>
  </r>
  <r>
    <x v="2"/>
    <x v="4"/>
    <x v="109"/>
    <s v="Rice"/>
    <n v="175"/>
    <n v="3.3000000000000002E-2"/>
    <n v="5.7750000000000004"/>
    <n v="7.5075000000000003"/>
    <n v="0.1386"/>
    <n v="1.155E-2"/>
    <n v="1.6516500000000003"/>
    <n v="1.7325E-2"/>
    <n v="0.5544"/>
    <n v="0.10395"/>
    <n v="6.6066000000000011"/>
  </r>
  <r>
    <x v="2"/>
    <x v="4"/>
    <x v="109"/>
    <s v="Beans"/>
    <n v="185"/>
    <n v="0.28599999999999998"/>
    <n v="52.91"/>
    <n v="67.195700000000002"/>
    <n v="4.6031699999999995"/>
    <n v="0.26455000000000001"/>
    <n v="12.06348"/>
    <n v="3.3862400000000004"/>
    <n v="18.412679999999998"/>
    <n v="2.3809499999999999"/>
    <n v="48.253920000000001"/>
  </r>
  <r>
    <x v="2"/>
    <x v="4"/>
    <x v="109"/>
    <s v="Cabbage"/>
    <n v="60"/>
    <n v="1"/>
    <n v="60"/>
    <n v="13.2"/>
    <n v="0.6"/>
    <n v="0.24"/>
    <n v="2.7"/>
    <n v="1.68"/>
    <n v="2.4"/>
    <n v="2.16"/>
    <n v="10.8"/>
  </r>
  <r>
    <x v="2"/>
    <x v="4"/>
    <x v="109"/>
    <s v="Fruit"/>
    <n v="119"/>
    <n v="0.28599999999999998"/>
    <n v="34.033999999999999"/>
    <n v="31.311279999999996"/>
    <n v="0.34033999999999998"/>
    <n v="0.17016999999999999"/>
    <n v="7.9639559999999996"/>
    <n v="0.81681599999999988"/>
    <n v="1.3613599999999999"/>
    <n v="1.5315299999999998"/>
    <n v="31.855823999999998"/>
  </r>
  <r>
    <x v="2"/>
    <x v="4"/>
    <x v="109"/>
    <s v="USO's"/>
    <m/>
    <n v="0"/>
    <n v="0"/>
    <n v="0"/>
    <n v="0"/>
    <n v="0"/>
    <n v="0"/>
    <n v="0"/>
    <n v="0"/>
    <n v="0"/>
    <n v="0"/>
  </r>
  <r>
    <x v="2"/>
    <x v="4"/>
    <x v="109"/>
    <s v="Tomatoes"/>
    <n v="62"/>
    <n v="1"/>
    <n v="62"/>
    <n v="13.02"/>
    <n v="0.55800000000000005"/>
    <n v="0.18599999999999997"/>
    <n v="2.8519999999999999"/>
    <n v="0.68200000000000005"/>
    <n v="2.2320000000000002"/>
    <n v="1.6739999999999997"/>
    <n v="11.407999999999999"/>
  </r>
  <r>
    <x v="2"/>
    <x v="4"/>
    <x v="109"/>
    <s v="Bread (white)"/>
    <n v="44"/>
    <n v="0.28599999999999998"/>
    <n v="12.584"/>
    <n v="34.480159999999998"/>
    <n v="1.1073920000000002"/>
    <n v="0.37751999999999997"/>
    <n v="6.5310959999999998"/>
    <n v="0.352352"/>
    <n v="4.4295680000000006"/>
    <n v="3.3976799999999998"/>
    <n v="26.124383999999999"/>
  </r>
  <r>
    <x v="3"/>
    <x v="4"/>
    <x v="109"/>
    <s v="Githeri"/>
    <n v="134"/>
    <n v="3.3000000000000002E-2"/>
    <n v="4.4220000000000006"/>
    <n v="7.2078600000000002"/>
    <n v="0.278586"/>
    <n v="6.1908000000000005E-2"/>
    <n v="1.3752420000000003"/>
    <n v="4.4220000000000009E-2"/>
    <n v="1.114344"/>
    <n v="0.557172"/>
    <n v="5.5009680000000012"/>
  </r>
  <r>
    <x v="3"/>
    <x v="4"/>
    <x v="109"/>
    <s v="Ugali"/>
    <n v="114"/>
    <n v="1"/>
    <n v="114"/>
    <n v="142.5"/>
    <n v="2.3940000000000001"/>
    <n v="1.4820000000000002"/>
    <n v="29.867999999999999"/>
    <n v="1.1399999999999999"/>
    <n v="9.5760000000000005"/>
    <n v="13.338000000000001"/>
    <n v="119.47199999999999"/>
  </r>
  <r>
    <x v="3"/>
    <x v="4"/>
    <x v="109"/>
    <s v="Sorghum"/>
    <n v="83"/>
    <n v="0.28599999999999998"/>
    <n v="23.738"/>
    <n v="78.810159999999996"/>
    <n v="2.445014"/>
    <n v="0.71214"/>
    <n v="17.494906"/>
    <n v="3.014726"/>
    <n v="9.7800560000000001"/>
    <n v="6.4092599999999997"/>
    <n v="69.979624000000001"/>
  </r>
  <r>
    <x v="3"/>
    <x v="4"/>
    <x v="109"/>
    <s v="Sweets/Soda"/>
    <n v="340"/>
    <n v="0.28599999999999998"/>
    <n v="97.24"/>
    <n v="39.868399999999994"/>
    <n v="0"/>
    <n v="0"/>
    <n v="10.112959999999999"/>
    <n v="0"/>
    <n v="0"/>
    <n v="0"/>
    <n v="40.451839999999997"/>
  </r>
  <r>
    <x v="4"/>
    <x v="4"/>
    <x v="109"/>
    <s v="Honey"/>
    <n v="20"/>
    <n v="3.3000000000000002E-2"/>
    <n v="0.66"/>
    <n v="2.0064000000000002"/>
    <n v="1.98E-3"/>
    <n v="0"/>
    <n v="0.5438400000000001"/>
    <n v="0"/>
    <n v="7.92E-3"/>
    <n v="0"/>
    <n v="2.1753600000000004"/>
  </r>
  <r>
    <x v="0"/>
    <x v="4"/>
    <x v="110"/>
    <s v="Cattle"/>
    <n v="112"/>
    <n v="6.7000000000000004E-2"/>
    <n v="7.5040000000000004"/>
    <n v="20.185760000000002"/>
    <n v="1.8684960000000002"/>
    <n v="1.3507199999999999"/>
    <n v="0"/>
    <n v="0"/>
    <n v="7.4739840000000006"/>
    <n v="12.156479999999998"/>
    <n v="0"/>
  </r>
  <r>
    <x v="0"/>
    <x v="4"/>
    <x v="110"/>
    <s v="Goat"/>
    <n v="85"/>
    <n v="3.0000000000000001E-3"/>
    <n v="0.255"/>
    <n v="0.61454999999999993"/>
    <n v="8.3894999999999997E-2"/>
    <n v="2.7795E-2"/>
    <n v="1.2750000000000001E-3"/>
    <n v="0"/>
    <n v="0.33557999999999999"/>
    <n v="0.25015500000000002"/>
    <n v="5.1000000000000004E-3"/>
  </r>
  <r>
    <x v="0"/>
    <x v="4"/>
    <x v="110"/>
    <s v="Sheep"/>
    <n v="85"/>
    <n v="3.0000000000000001E-3"/>
    <n v="0.255"/>
    <n v="0.67575000000000007"/>
    <n v="4.3095000000000001E-2"/>
    <n v="5.457E-2"/>
    <n v="0"/>
    <n v="0"/>
    <n v="0.17238000000000001"/>
    <n v="0.49113000000000001"/>
    <n v="0"/>
  </r>
  <r>
    <x v="0"/>
    <x v="4"/>
    <x v="110"/>
    <s v="Camel"/>
    <m/>
    <n v="0"/>
    <n v="0"/>
    <n v="0"/>
    <n v="0"/>
    <n v="0"/>
    <n v="0"/>
    <n v="0"/>
    <n v="0"/>
    <n v="0"/>
    <n v="0"/>
  </r>
  <r>
    <x v="0"/>
    <x v="4"/>
    <x v="110"/>
    <s v="Poultry"/>
    <n v="112"/>
    <n v="8.0000000000000002E-3"/>
    <n v="0.89600000000000002"/>
    <n v="2.5536000000000003"/>
    <n v="0.24102399999999999"/>
    <n v="0.16934399999999999"/>
    <n v="0"/>
    <n v="0"/>
    <n v="0.96409599999999995"/>
    <n v="1.5240959999999999"/>
    <n v="0"/>
  </r>
  <r>
    <x v="0"/>
    <x v="4"/>
    <x v="110"/>
    <s v="Other birds"/>
    <m/>
    <n v="0"/>
    <n v="0"/>
    <n v="0"/>
    <n v="0"/>
    <n v="0"/>
    <n v="0"/>
    <n v="0"/>
    <n v="0"/>
    <n v="0"/>
    <n v="0"/>
  </r>
  <r>
    <x v="0"/>
    <x v="4"/>
    <x v="110"/>
    <s v="Pork"/>
    <n v="56"/>
    <n v="3.3000000000000002E-2"/>
    <n v="1.8480000000000001"/>
    <n v="5.0450400000000002"/>
    <n v="0.51004800000000006"/>
    <n v="0.31785599999999997"/>
    <n v="0"/>
    <n v="0"/>
    <n v="2.0401920000000002"/>
    <n v="2.8607039999999997"/>
    <n v="0"/>
  </r>
  <r>
    <x v="0"/>
    <x v="4"/>
    <x v="110"/>
    <s v="Eggs"/>
    <n v="64"/>
    <n v="0.14299999999999999"/>
    <n v="9.1519999999999992"/>
    <n v="14.185599999999999"/>
    <n v="1.153152"/>
    <n v="0.97011199999999986"/>
    <n v="0.100672"/>
    <n v="0"/>
    <n v="4.6126079999999998"/>
    <n v="8.7310079999999992"/>
    <n v="0.40268799999999999"/>
  </r>
  <r>
    <x v="0"/>
    <x v="4"/>
    <x v="110"/>
    <s v="Milk"/>
    <n v="184"/>
    <n v="0.14299999999999999"/>
    <n v="26.311999999999998"/>
    <n v="18.155279999999998"/>
    <n v="0.94723199999999996"/>
    <n v="1.0787919999999998"/>
    <n v="1.18404"/>
    <n v="0"/>
    <n v="3.7889279999999999"/>
    <n v="9.709127999999998"/>
    <n v="4.7361599999999999"/>
  </r>
  <r>
    <x v="0"/>
    <x v="4"/>
    <x v="110"/>
    <s v="Cheese"/>
    <m/>
    <n v="0"/>
    <n v="0"/>
    <n v="0"/>
    <n v="0"/>
    <n v="0"/>
    <n v="0"/>
    <n v="0"/>
    <n v="0"/>
    <n v="0"/>
    <n v="0"/>
  </r>
  <r>
    <x v="1"/>
    <x v="4"/>
    <x v="110"/>
    <s v="Fish"/>
    <n v="112"/>
    <n v="1"/>
    <n v="112"/>
    <n v="117.6"/>
    <n v="20.72"/>
    <n v="3.2480000000000002"/>
    <n v="0"/>
    <n v="0"/>
    <n v="82.88"/>
    <n v="29.232000000000003"/>
    <n v="0"/>
  </r>
  <r>
    <x v="2"/>
    <x v="4"/>
    <x v="110"/>
    <s v="Rice"/>
    <n v="175"/>
    <n v="0.28599999999999998"/>
    <n v="50.05"/>
    <n v="65.064999999999998"/>
    <n v="1.2011999999999998"/>
    <n v="0.10009999999999999"/>
    <n v="14.314300000000001"/>
    <n v="0.15014999999999998"/>
    <n v="4.8047999999999993"/>
    <n v="0.90089999999999992"/>
    <n v="57.257200000000005"/>
  </r>
  <r>
    <x v="2"/>
    <x v="4"/>
    <x v="110"/>
    <s v="Beans"/>
    <n v="185"/>
    <n v="0.28599999999999998"/>
    <n v="52.91"/>
    <n v="67.195700000000002"/>
    <n v="4.6031699999999995"/>
    <n v="0.26455000000000001"/>
    <n v="12.06348"/>
    <n v="3.3862400000000004"/>
    <n v="18.412679999999998"/>
    <n v="2.3809499999999999"/>
    <n v="48.253920000000001"/>
  </r>
  <r>
    <x v="2"/>
    <x v="4"/>
    <x v="110"/>
    <s v="Cabbage"/>
    <n v="60"/>
    <n v="0.14299999999999999"/>
    <n v="8.58"/>
    <n v="1.8875999999999999"/>
    <n v="8.5800000000000001E-2"/>
    <n v="3.4320000000000003E-2"/>
    <n v="0.3861"/>
    <n v="0.24023999999999998"/>
    <n v="0.34320000000000001"/>
    <n v="0.30888000000000004"/>
    <n v="1.5444"/>
  </r>
  <r>
    <x v="2"/>
    <x v="4"/>
    <x v="110"/>
    <s v="Fruit"/>
    <n v="119"/>
    <n v="0.28599999999999998"/>
    <n v="34.033999999999999"/>
    <n v="31.311279999999996"/>
    <n v="0.34033999999999998"/>
    <n v="0.17016999999999999"/>
    <n v="7.9639559999999996"/>
    <n v="0.81681599999999988"/>
    <n v="1.3613599999999999"/>
    <n v="1.5315299999999998"/>
    <n v="31.855823999999998"/>
  </r>
  <r>
    <x v="2"/>
    <x v="4"/>
    <x v="110"/>
    <s v="USO's"/>
    <m/>
    <n v="0"/>
    <n v="0"/>
    <n v="0"/>
    <n v="0"/>
    <n v="0"/>
    <n v="0"/>
    <n v="0"/>
    <n v="0"/>
    <n v="0"/>
    <n v="0"/>
  </r>
  <r>
    <x v="2"/>
    <x v="4"/>
    <x v="110"/>
    <s v="Tomatoes"/>
    <n v="62"/>
    <n v="1"/>
    <n v="62"/>
    <n v="13.02"/>
    <n v="0.55800000000000005"/>
    <n v="0.18599999999999997"/>
    <n v="2.8519999999999999"/>
    <n v="0.68200000000000005"/>
    <n v="2.2320000000000002"/>
    <n v="1.6739999999999997"/>
    <n v="11.407999999999999"/>
  </r>
  <r>
    <x v="2"/>
    <x v="4"/>
    <x v="110"/>
    <s v="Cowpeas"/>
    <n v="171"/>
    <n v="6.7000000000000004E-2"/>
    <n v="11.457000000000001"/>
    <n v="13.290120000000002"/>
    <n v="0.882189"/>
    <n v="5.7285000000000003E-2"/>
    <n v="2.3830560000000003"/>
    <n v="0.74470500000000006"/>
    <n v="3.528756"/>
    <n v="0.51556500000000005"/>
    <n v="9.5322240000000011"/>
  </r>
  <r>
    <x v="2"/>
    <x v="4"/>
    <x v="110"/>
    <s v="Bread (white)"/>
    <n v="44"/>
    <n v="1"/>
    <n v="44"/>
    <n v="120.56"/>
    <n v="3.8720000000000003"/>
    <n v="1.32"/>
    <n v="22.835999999999999"/>
    <n v="1.232"/>
    <n v="15.488000000000001"/>
    <n v="11.88"/>
    <n v="91.343999999999994"/>
  </r>
  <r>
    <x v="2"/>
    <x v="4"/>
    <x v="110"/>
    <s v="Spaghetti"/>
    <n v="250"/>
    <n v="0.28599999999999998"/>
    <n v="71.5"/>
    <n v="100.815"/>
    <n v="3.4319999999999999"/>
    <n v="0.50049999999999994"/>
    <n v="20.234500000000001"/>
    <n v="1.2155"/>
    <n v="13.728"/>
    <n v="4.5044999999999993"/>
    <n v="80.938000000000002"/>
  </r>
  <r>
    <x v="3"/>
    <x v="4"/>
    <x v="110"/>
    <s v="Githeri"/>
    <n v="134"/>
    <n v="0.42899999999999999"/>
    <n v="57.485999999999997"/>
    <n v="93.702179999999984"/>
    <n v="3.6216179999999998"/>
    <n v="0.80480399999999985"/>
    <n v="17.878146000000001"/>
    <n v="0.57485999999999993"/>
    <n v="14.486471999999999"/>
    <n v="7.2432359999999987"/>
    <n v="71.512584000000004"/>
  </r>
  <r>
    <x v="3"/>
    <x v="4"/>
    <x v="110"/>
    <s v="Ugali"/>
    <n v="114"/>
    <n v="1"/>
    <n v="114"/>
    <n v="142.5"/>
    <n v="2.3940000000000001"/>
    <n v="1.4820000000000002"/>
    <n v="29.867999999999999"/>
    <n v="1.1399999999999999"/>
    <n v="9.5760000000000005"/>
    <n v="13.338000000000001"/>
    <n v="119.47199999999999"/>
  </r>
  <r>
    <x v="3"/>
    <x v="4"/>
    <x v="110"/>
    <s v="Sorghum"/>
    <n v="83"/>
    <n v="1"/>
    <n v="83"/>
    <n v="275.56"/>
    <n v="8.5490000000000013"/>
    <n v="2.4900000000000002"/>
    <n v="61.171000000000006"/>
    <n v="10.540999999999999"/>
    <n v="34.196000000000005"/>
    <n v="22.410000000000004"/>
    <n v="244.68400000000003"/>
  </r>
  <r>
    <x v="0"/>
    <x v="4"/>
    <x v="111"/>
    <s v="Cattle"/>
    <m/>
    <n v="0"/>
    <n v="0"/>
    <n v="0"/>
    <n v="0"/>
    <n v="0"/>
    <n v="0"/>
    <n v="0"/>
    <n v="0"/>
    <n v="0"/>
    <n v="0"/>
  </r>
  <r>
    <x v="0"/>
    <x v="4"/>
    <x v="111"/>
    <s v="Goat"/>
    <n v="85"/>
    <n v="1"/>
    <n v="85"/>
    <n v="204.85"/>
    <n v="27.965"/>
    <n v="9.2650000000000006"/>
    <n v="0.42499999999999999"/>
    <n v="0"/>
    <n v="111.86"/>
    <n v="83.385000000000005"/>
    <n v="1.7"/>
  </r>
  <r>
    <x v="0"/>
    <x v="4"/>
    <x v="111"/>
    <s v="Sheep"/>
    <m/>
    <n v="0"/>
    <n v="0"/>
    <n v="0"/>
    <n v="0"/>
    <n v="0"/>
    <n v="0"/>
    <n v="0"/>
    <n v="0"/>
    <n v="0"/>
    <n v="0"/>
  </r>
  <r>
    <x v="0"/>
    <x v="4"/>
    <x v="111"/>
    <s v="Camel"/>
    <m/>
    <n v="0"/>
    <n v="0"/>
    <n v="0"/>
    <n v="0"/>
    <n v="0"/>
    <n v="0"/>
    <n v="0"/>
    <n v="0"/>
    <n v="0"/>
    <n v="0"/>
  </r>
  <r>
    <x v="0"/>
    <x v="4"/>
    <x v="111"/>
    <s v="Poultry"/>
    <n v="112"/>
    <n v="3.3000000000000002E-2"/>
    <n v="3.6960000000000002"/>
    <n v="10.533600000000002"/>
    <n v="0.994224"/>
    <n v="0.69854399999999994"/>
    <n v="0"/>
    <n v="0"/>
    <n v="3.976896"/>
    <n v="6.2868959999999996"/>
    <n v="0"/>
  </r>
  <r>
    <x v="0"/>
    <x v="4"/>
    <x v="111"/>
    <s v="Other birds"/>
    <m/>
    <n v="0"/>
    <n v="0"/>
    <n v="0"/>
    <n v="0"/>
    <n v="0"/>
    <n v="0"/>
    <n v="0"/>
    <n v="0"/>
    <n v="0"/>
    <n v="0"/>
  </r>
  <r>
    <x v="0"/>
    <x v="4"/>
    <x v="111"/>
    <s v="Eggs"/>
    <n v="64"/>
    <n v="0.14299999999999999"/>
    <n v="9.1519999999999992"/>
    <n v="14.185599999999999"/>
    <n v="1.153152"/>
    <n v="0.97011199999999986"/>
    <n v="0.100672"/>
    <n v="0"/>
    <n v="4.6126079999999998"/>
    <n v="8.7310079999999992"/>
    <n v="0.40268799999999999"/>
  </r>
  <r>
    <x v="0"/>
    <x v="4"/>
    <x v="111"/>
    <s v="Milk"/>
    <n v="184"/>
    <n v="1"/>
    <n v="184"/>
    <n v="126.96"/>
    <n v="6.6239999999999997"/>
    <n v="7.5439999999999996"/>
    <n v="8.2799999999999994"/>
    <n v="0"/>
    <n v="26.495999999999999"/>
    <n v="67.896000000000001"/>
    <n v="33.119999999999997"/>
  </r>
  <r>
    <x v="0"/>
    <x v="4"/>
    <x v="111"/>
    <s v="Cheese"/>
    <m/>
    <n v="0"/>
    <n v="0"/>
    <n v="0"/>
    <n v="0"/>
    <n v="0"/>
    <n v="0"/>
    <n v="0"/>
    <n v="0"/>
    <n v="0"/>
    <n v="0"/>
  </r>
  <r>
    <x v="1"/>
    <x v="4"/>
    <x v="111"/>
    <s v="Fish"/>
    <n v="112"/>
    <n v="1"/>
    <n v="112"/>
    <n v="117.6"/>
    <n v="20.72"/>
    <n v="3.2480000000000002"/>
    <n v="0"/>
    <n v="0"/>
    <n v="82.88"/>
    <n v="29.232000000000003"/>
    <n v="0"/>
  </r>
  <r>
    <x v="2"/>
    <x v="4"/>
    <x v="111"/>
    <s v="Rice"/>
    <n v="175"/>
    <n v="3.3000000000000002E-2"/>
    <n v="5.7750000000000004"/>
    <n v="7.5075000000000003"/>
    <n v="0.1386"/>
    <n v="1.155E-2"/>
    <n v="1.6516500000000003"/>
    <n v="1.7325E-2"/>
    <n v="0.5544"/>
    <n v="0.10395"/>
    <n v="6.6066000000000011"/>
  </r>
  <r>
    <x v="2"/>
    <x v="4"/>
    <x v="111"/>
    <s v="Beans"/>
    <n v="185"/>
    <n v="3.3000000000000002E-2"/>
    <n v="6.1050000000000004"/>
    <n v="7.7533500000000002"/>
    <n v="0.53113500000000002"/>
    <n v="3.0525000000000004E-2"/>
    <n v="1.3919400000000002"/>
    <n v="0.39072000000000001"/>
    <n v="2.1245400000000001"/>
    <n v="0.27472500000000005"/>
    <n v="5.5677600000000007"/>
  </r>
  <r>
    <x v="2"/>
    <x v="4"/>
    <x v="111"/>
    <s v="Cabbage"/>
    <m/>
    <n v="0"/>
    <n v="0"/>
    <n v="0"/>
    <n v="0"/>
    <n v="0"/>
    <n v="0"/>
    <n v="0"/>
    <n v="0"/>
    <n v="0"/>
    <n v="0"/>
  </r>
  <r>
    <x v="2"/>
    <x v="4"/>
    <x v="111"/>
    <s v="Fruit"/>
    <n v="119"/>
    <n v="0.14299999999999999"/>
    <n v="17.016999999999999"/>
    <n v="15.655639999999998"/>
    <n v="0.17016999999999999"/>
    <n v="8.5084999999999994E-2"/>
    <n v="3.9819779999999998"/>
    <n v="0.40840799999999994"/>
    <n v="0.68067999999999995"/>
    <n v="0.76576499999999992"/>
    <n v="15.927911999999999"/>
  </r>
  <r>
    <x v="2"/>
    <x v="4"/>
    <x v="111"/>
    <s v="USO's"/>
    <n v="122"/>
    <n v="3.3000000000000002E-2"/>
    <n v="4.0259999999999998"/>
    <n v="3.7441800000000001"/>
    <n v="8.0519999999999994E-2"/>
    <n v="4.0260000000000001E-3"/>
    <n v="0.86961600000000006"/>
    <n v="6.0389999999999999E-2"/>
    <n v="0.32207999999999998"/>
    <n v="3.6234000000000002E-2"/>
    <n v="3.4784640000000002"/>
  </r>
  <r>
    <x v="2"/>
    <x v="4"/>
    <x v="111"/>
    <s v="Cowpeas"/>
    <n v="171"/>
    <n v="3.0000000000000001E-3"/>
    <n v="0.51300000000000001"/>
    <n v="0.59508000000000005"/>
    <n v="3.9501000000000001E-2"/>
    <n v="2.565E-3"/>
    <n v="0.10670400000000001"/>
    <n v="3.3345E-2"/>
    <n v="0.15800400000000001"/>
    <n v="2.3085000000000001E-2"/>
    <n v="0.42681600000000003"/>
  </r>
  <r>
    <x v="2"/>
    <x v="4"/>
    <x v="111"/>
    <s v="Carrots"/>
    <n v="62"/>
    <n v="3.0000000000000001E-3"/>
    <n v="0.186"/>
    <n v="8.3699999999999997E-2"/>
    <n v="2.0460000000000001E-3"/>
    <n v="3.7200000000000004E-4"/>
    <n v="1.9530000000000002E-2"/>
    <n v="6.1380000000000002E-3"/>
    <n v="8.1840000000000003E-3"/>
    <n v="3.3480000000000003E-3"/>
    <n v="7.8120000000000009E-2"/>
  </r>
  <r>
    <x v="2"/>
    <x v="4"/>
    <x v="111"/>
    <s v="Bread (white)"/>
    <n v="44"/>
    <n v="0.28599999999999998"/>
    <n v="12.584"/>
    <n v="34.480159999999998"/>
    <n v="1.1073920000000002"/>
    <n v="0.37751999999999997"/>
    <n v="6.5310959999999998"/>
    <n v="0.352352"/>
    <n v="4.4295680000000006"/>
    <n v="3.3976799999999998"/>
    <n v="26.124383999999999"/>
  </r>
  <r>
    <x v="3"/>
    <x v="4"/>
    <x v="111"/>
    <s v="Githeri"/>
    <n v="134"/>
    <n v="0.14299999999999999"/>
    <n v="19.161999999999999"/>
    <n v="31.234059999999999"/>
    <n v="1.207206"/>
    <n v="0.26826800000000001"/>
    <n v="5.9593820000000006"/>
    <n v="0.19161999999999998"/>
    <n v="4.828824"/>
    <n v="2.414412"/>
    <n v="23.837528000000002"/>
  </r>
  <r>
    <x v="3"/>
    <x v="4"/>
    <x v="111"/>
    <s v="Ugali"/>
    <n v="114"/>
    <n v="1"/>
    <n v="114"/>
    <n v="142.5"/>
    <n v="2.3940000000000001"/>
    <n v="1.4820000000000002"/>
    <n v="29.867999999999999"/>
    <n v="1.1399999999999999"/>
    <n v="9.5760000000000005"/>
    <n v="13.338000000000001"/>
    <n v="119.47199999999999"/>
  </r>
  <r>
    <x v="3"/>
    <x v="4"/>
    <x v="111"/>
    <s v="Sorghum"/>
    <n v="83"/>
    <n v="1"/>
    <n v="83"/>
    <n v="275.56"/>
    <n v="8.5490000000000013"/>
    <n v="2.4900000000000002"/>
    <n v="61.171000000000006"/>
    <n v="10.540999999999999"/>
    <n v="34.196000000000005"/>
    <n v="22.410000000000004"/>
    <n v="244.68400000000003"/>
  </r>
  <r>
    <x v="3"/>
    <x v="4"/>
    <x v="111"/>
    <s v="Sweets/Soda"/>
    <n v="340"/>
    <n v="1"/>
    <n v="340"/>
    <n v="139.4"/>
    <n v="0"/>
    <n v="0"/>
    <n v="35.36"/>
    <n v="0"/>
    <n v="0"/>
    <n v="0"/>
    <n v="141.44"/>
  </r>
  <r>
    <x v="3"/>
    <x v="4"/>
    <x v="111"/>
    <s v="Honey"/>
    <n v="20"/>
    <n v="3.0000000000000001E-3"/>
    <n v="0.06"/>
    <n v="0.18239999999999998"/>
    <n v="1.7999999999999998E-4"/>
    <n v="0"/>
    <n v="4.9439999999999998E-2"/>
    <n v="0"/>
    <n v="7.1999999999999994E-4"/>
    <n v="0"/>
    <n v="0.19775999999999999"/>
  </r>
  <r>
    <x v="0"/>
    <x v="4"/>
    <x v="112"/>
    <s v="Cattle"/>
    <m/>
    <n v="0"/>
    <n v="0"/>
    <n v="0"/>
    <n v="0"/>
    <n v="0"/>
    <n v="0"/>
    <n v="0"/>
    <n v="0"/>
    <n v="0"/>
    <n v="0"/>
  </r>
  <r>
    <x v="0"/>
    <x v="4"/>
    <x v="112"/>
    <s v="Goat"/>
    <n v="85"/>
    <n v="0.42899999999999999"/>
    <n v="36.464999999999996"/>
    <n v="87.880649999999989"/>
    <n v="11.996984999999997"/>
    <n v="3.9746849999999996"/>
    <n v="0.18232499999999999"/>
    <n v="0"/>
    <n v="47.987939999999988"/>
    <n v="35.772164999999994"/>
    <n v="0.72929999999999995"/>
  </r>
  <r>
    <x v="0"/>
    <x v="4"/>
    <x v="112"/>
    <s v="Sheep"/>
    <m/>
    <n v="0"/>
    <n v="0"/>
    <n v="0"/>
    <n v="0"/>
    <n v="0"/>
    <n v="0"/>
    <n v="0"/>
    <n v="0"/>
    <n v="0"/>
    <n v="0"/>
  </r>
  <r>
    <x v="0"/>
    <x v="4"/>
    <x v="112"/>
    <s v="Camel"/>
    <m/>
    <n v="0"/>
    <n v="0"/>
    <n v="0"/>
    <n v="0"/>
    <n v="0"/>
    <n v="0"/>
    <n v="0"/>
    <n v="0"/>
    <n v="0"/>
    <n v="0"/>
  </r>
  <r>
    <x v="0"/>
    <x v="4"/>
    <x v="112"/>
    <s v="Poultry"/>
    <n v="112"/>
    <n v="0.42899999999999999"/>
    <n v="48.048000000000002"/>
    <n v="136.93680000000001"/>
    <n v="12.924911999999999"/>
    <n v="9.0810719999999989"/>
    <n v="0"/>
    <n v="0"/>
    <n v="51.699647999999996"/>
    <n v="81.729647999999997"/>
    <n v="0"/>
  </r>
  <r>
    <x v="0"/>
    <x v="4"/>
    <x v="112"/>
    <s v="Other birds"/>
    <m/>
    <n v="0"/>
    <n v="0"/>
    <n v="0"/>
    <n v="0"/>
    <n v="0"/>
    <n v="0"/>
    <n v="0"/>
    <n v="0"/>
    <n v="0"/>
    <n v="0"/>
  </r>
  <r>
    <x v="0"/>
    <x v="4"/>
    <x v="112"/>
    <s v="Pork"/>
    <n v="56"/>
    <n v="0.57099999999999995"/>
    <n v="31.975999999999999"/>
    <n v="87.294480000000007"/>
    <n v="8.8253760000000003"/>
    <n v="5.499871999999999"/>
    <n v="0"/>
    <n v="0"/>
    <n v="35.301504000000001"/>
    <n v="49.498847999999988"/>
    <n v="0"/>
  </r>
  <r>
    <x v="0"/>
    <x v="4"/>
    <x v="112"/>
    <s v="Eggs"/>
    <n v="64"/>
    <n v="0.14299999999999999"/>
    <n v="9.1519999999999992"/>
    <n v="14.185599999999999"/>
    <n v="1.153152"/>
    <n v="0.97011199999999986"/>
    <n v="0.100672"/>
    <n v="0"/>
    <n v="4.6126079999999998"/>
    <n v="8.7310079999999992"/>
    <n v="0.40268799999999999"/>
  </r>
  <r>
    <x v="0"/>
    <x v="4"/>
    <x v="112"/>
    <s v="Milk"/>
    <n v="184"/>
    <n v="1"/>
    <n v="184"/>
    <n v="126.96"/>
    <n v="6.6239999999999997"/>
    <n v="7.5439999999999996"/>
    <n v="8.2799999999999994"/>
    <n v="0"/>
    <n v="26.495999999999999"/>
    <n v="67.896000000000001"/>
    <n v="33.119999999999997"/>
  </r>
  <r>
    <x v="0"/>
    <x v="4"/>
    <x v="112"/>
    <s v="Cheese"/>
    <m/>
    <n v="0"/>
    <n v="0"/>
    <n v="0"/>
    <n v="0"/>
    <n v="0"/>
    <n v="0"/>
    <n v="0"/>
    <n v="0"/>
    <n v="0"/>
    <n v="0"/>
  </r>
  <r>
    <x v="1"/>
    <x v="4"/>
    <x v="112"/>
    <s v="Fish"/>
    <n v="112"/>
    <n v="1"/>
    <n v="112"/>
    <n v="117.6"/>
    <n v="20.72"/>
    <n v="3.2480000000000002"/>
    <n v="0"/>
    <n v="0"/>
    <n v="82.88"/>
    <n v="29.232000000000003"/>
    <n v="0"/>
  </r>
  <r>
    <x v="2"/>
    <x v="4"/>
    <x v="112"/>
    <s v="Rice"/>
    <n v="175"/>
    <n v="1"/>
    <n v="175"/>
    <n v="227.5"/>
    <n v="4.2"/>
    <n v="0.35"/>
    <n v="50.05"/>
    <n v="0.52500000000000002"/>
    <n v="16.8"/>
    <n v="3.15"/>
    <n v="200.2"/>
  </r>
  <r>
    <x v="2"/>
    <x v="4"/>
    <x v="112"/>
    <s v="Beans"/>
    <n v="185"/>
    <n v="0.42899999999999999"/>
    <n v="79.364999999999995"/>
    <n v="100.79355"/>
    <n v="6.9047549999999989"/>
    <n v="0.39682499999999998"/>
    <n v="18.095219999999998"/>
    <n v="5.0793599999999994"/>
    <n v="27.619019999999995"/>
    <n v="3.5714249999999996"/>
    <n v="72.380879999999991"/>
  </r>
  <r>
    <x v="2"/>
    <x v="4"/>
    <x v="112"/>
    <s v="Cabbage"/>
    <n v="60"/>
    <n v="1"/>
    <n v="60"/>
    <n v="13.2"/>
    <n v="0.6"/>
    <n v="0.24"/>
    <n v="2.7"/>
    <n v="1.68"/>
    <n v="2.4"/>
    <n v="2.16"/>
    <n v="10.8"/>
  </r>
  <r>
    <x v="2"/>
    <x v="4"/>
    <x v="112"/>
    <s v="Fruit"/>
    <n v="119"/>
    <n v="1"/>
    <n v="119"/>
    <n v="109.48"/>
    <n v="1.19"/>
    <n v="0.59499999999999997"/>
    <n v="27.846"/>
    <n v="2.8559999999999999"/>
    <n v="4.76"/>
    <n v="5.3549999999999995"/>
    <n v="111.384"/>
  </r>
  <r>
    <x v="2"/>
    <x v="4"/>
    <x v="112"/>
    <s v="USO's"/>
    <n v="122"/>
    <n v="0.57099999999999995"/>
    <n v="69.661999999999992"/>
    <n v="64.785659999999993"/>
    <n v="1.3932399999999998"/>
    <n v="6.9662000000000002E-2"/>
    <n v="15.046991999999999"/>
    <n v="1.0449299999999999"/>
    <n v="5.5729599999999992"/>
    <n v="0.62695800000000002"/>
    <n v="60.187967999999998"/>
  </r>
  <r>
    <x v="2"/>
    <x v="4"/>
    <x v="112"/>
    <s v="Carrots"/>
    <n v="62"/>
    <n v="0.42899999999999999"/>
    <n v="26.597999999999999"/>
    <n v="11.969099999999999"/>
    <n v="0.292578"/>
    <n v="5.3196E-2"/>
    <n v="2.7927900000000001"/>
    <n v="0.8777339999999999"/>
    <n v="1.170312"/>
    <n v="0.47876400000000002"/>
    <n v="11.17116"/>
  </r>
  <r>
    <x v="2"/>
    <x v="4"/>
    <x v="112"/>
    <s v="Cowpeas"/>
    <n v="171"/>
    <n v="1"/>
    <n v="171"/>
    <n v="198.36"/>
    <n v="13.167"/>
    <n v="0.85499999999999998"/>
    <n v="35.568000000000005"/>
    <n v="11.115"/>
    <n v="52.667999999999999"/>
    <n v="7.6950000000000003"/>
    <n v="142.27200000000002"/>
  </r>
  <r>
    <x v="2"/>
    <x v="4"/>
    <x v="112"/>
    <s v="Bread (white)"/>
    <n v="44"/>
    <n v="0.214"/>
    <n v="9.4160000000000004"/>
    <n v="25.79984"/>
    <n v="0.82860800000000012"/>
    <n v="0.28248000000000001"/>
    <n v="4.8869040000000004"/>
    <n v="0.26364799999999999"/>
    <n v="3.3144320000000005"/>
    <n v="2.5423200000000001"/>
    <n v="19.547616000000001"/>
  </r>
  <r>
    <x v="3"/>
    <x v="4"/>
    <x v="112"/>
    <s v="Githeri"/>
    <n v="134"/>
    <n v="0.42899999999999999"/>
    <n v="57.485999999999997"/>
    <n v="93.702179999999984"/>
    <n v="3.6216179999999998"/>
    <n v="0.80480399999999985"/>
    <n v="17.878146000000001"/>
    <n v="0.57485999999999993"/>
    <n v="14.486471999999999"/>
    <n v="7.2432359999999987"/>
    <n v="71.512584000000004"/>
  </r>
  <r>
    <x v="3"/>
    <x v="4"/>
    <x v="112"/>
    <s v="Ugali"/>
    <n v="114"/>
    <n v="1"/>
    <n v="114"/>
    <n v="142.5"/>
    <n v="2.3940000000000001"/>
    <n v="1.4820000000000002"/>
    <n v="29.867999999999999"/>
    <n v="1.1399999999999999"/>
    <n v="9.5760000000000005"/>
    <n v="13.338000000000001"/>
    <n v="119.47199999999999"/>
  </r>
  <r>
    <x v="3"/>
    <x v="4"/>
    <x v="112"/>
    <s v="Sorghum"/>
    <n v="83"/>
    <n v="1"/>
    <n v="83"/>
    <n v="275.56"/>
    <n v="8.5490000000000013"/>
    <n v="2.4900000000000002"/>
    <n v="61.171000000000006"/>
    <n v="10.540999999999999"/>
    <n v="34.196000000000005"/>
    <n v="22.410000000000004"/>
    <n v="244.68400000000003"/>
  </r>
  <r>
    <x v="3"/>
    <x v="4"/>
    <x v="112"/>
    <s v="Sweets/Soda"/>
    <n v="340"/>
    <n v="1"/>
    <n v="340"/>
    <n v="139.4"/>
    <n v="0"/>
    <n v="0"/>
    <n v="35.36"/>
    <n v="0"/>
    <n v="0"/>
    <n v="0"/>
    <n v="141.44"/>
  </r>
  <r>
    <x v="3"/>
    <x v="4"/>
    <x v="112"/>
    <s v="Honey"/>
    <n v="20"/>
    <n v="0.14299999999999999"/>
    <n v="2.86"/>
    <n v="8.6943999999999999"/>
    <n v="8.5799999999999991E-3"/>
    <n v="0"/>
    <n v="2.3566400000000001"/>
    <n v="0"/>
    <n v="3.4319999999999996E-2"/>
    <n v="0"/>
    <n v="9.4265600000000003"/>
  </r>
  <r>
    <x v="0"/>
    <x v="4"/>
    <x v="113"/>
    <s v="Cattle"/>
    <n v="112"/>
    <n v="6.7000000000000004E-2"/>
    <n v="7.5040000000000004"/>
    <n v="20.185760000000002"/>
    <n v="1.8684960000000002"/>
    <n v="1.3507199999999999"/>
    <n v="0"/>
    <n v="0"/>
    <n v="7.4739840000000006"/>
    <n v="12.156479999999998"/>
    <n v="0"/>
  </r>
  <r>
    <x v="0"/>
    <x v="4"/>
    <x v="113"/>
    <s v="Goat"/>
    <n v="85"/>
    <n v="6.7000000000000004E-2"/>
    <n v="5.6950000000000003"/>
    <n v="13.724950000000002"/>
    <n v="1.8736550000000001"/>
    <n v="0.62075500000000006"/>
    <n v="2.8475E-2"/>
    <n v="0"/>
    <n v="7.4946200000000003"/>
    <n v="5.5867950000000004"/>
    <n v="0.1139"/>
  </r>
  <r>
    <x v="0"/>
    <x v="4"/>
    <x v="113"/>
    <s v="Sheep"/>
    <n v="85"/>
    <n v="6.7000000000000004E-2"/>
    <n v="5.6950000000000003"/>
    <n v="15.091750000000001"/>
    <n v="0.96245499999999995"/>
    <n v="1.2187300000000001"/>
    <n v="0"/>
    <n v="0"/>
    <n v="3.8498199999999998"/>
    <n v="10.968570000000001"/>
    <n v="0"/>
  </r>
  <r>
    <x v="0"/>
    <x v="4"/>
    <x v="113"/>
    <s v="Camel"/>
    <m/>
    <n v="0"/>
    <n v="0"/>
    <n v="0"/>
    <n v="0"/>
    <n v="0"/>
    <n v="0"/>
    <n v="0"/>
    <n v="0"/>
    <n v="0"/>
    <n v="0"/>
  </r>
  <r>
    <x v="0"/>
    <x v="4"/>
    <x v="113"/>
    <s v="Poultry"/>
    <n v="112"/>
    <n v="0.14299999999999999"/>
    <n v="16.015999999999998"/>
    <n v="45.645599999999995"/>
    <n v="4.3083039999999997"/>
    <n v="3.0270239999999995"/>
    <n v="0"/>
    <n v="0"/>
    <n v="17.233215999999999"/>
    <n v="27.243215999999997"/>
    <n v="0"/>
  </r>
  <r>
    <x v="0"/>
    <x v="4"/>
    <x v="113"/>
    <s v="Other birds"/>
    <m/>
    <n v="0"/>
    <n v="0"/>
    <n v="0"/>
    <n v="0"/>
    <n v="0"/>
    <n v="0"/>
    <n v="0"/>
    <n v="0"/>
    <n v="0"/>
    <n v="0"/>
  </r>
  <r>
    <x v="0"/>
    <x v="4"/>
    <x v="113"/>
    <s v="Pork"/>
    <n v="56"/>
    <n v="0.14299999999999999"/>
    <n v="8.0079999999999991"/>
    <n v="21.861839999999997"/>
    <n v="2.2102079999999997"/>
    <n v="1.3773759999999999"/>
    <n v="0"/>
    <n v="0"/>
    <n v="8.8408319999999989"/>
    <n v="12.396383999999999"/>
    <n v="0"/>
  </r>
  <r>
    <x v="0"/>
    <x v="4"/>
    <x v="113"/>
    <s v="Eggs"/>
    <n v="64"/>
    <n v="0.14299999999999999"/>
    <n v="9.1519999999999992"/>
    <n v="14.185599999999999"/>
    <n v="1.153152"/>
    <n v="0.97011199999999986"/>
    <n v="0.100672"/>
    <n v="0"/>
    <n v="4.6126079999999998"/>
    <n v="8.7310079999999992"/>
    <n v="0.40268799999999999"/>
  </r>
  <r>
    <x v="0"/>
    <x v="4"/>
    <x v="113"/>
    <s v="Milk"/>
    <n v="184"/>
    <n v="0.57099999999999995"/>
    <n v="105.06399999999999"/>
    <n v="72.494159999999994"/>
    <n v="3.7823039999999999"/>
    <n v="4.3076239999999997"/>
    <n v="4.7278799999999999"/>
    <n v="0"/>
    <n v="15.129216"/>
    <n v="38.768615999999994"/>
    <n v="18.911519999999999"/>
  </r>
  <r>
    <x v="0"/>
    <x v="4"/>
    <x v="113"/>
    <s v="Cheese"/>
    <m/>
    <n v="0"/>
    <n v="0"/>
    <n v="0"/>
    <n v="0"/>
    <n v="0"/>
    <n v="0"/>
    <n v="0"/>
    <n v="0"/>
    <n v="0"/>
    <n v="0"/>
  </r>
  <r>
    <x v="1"/>
    <x v="4"/>
    <x v="113"/>
    <s v="Fish"/>
    <m/>
    <n v="0"/>
    <n v="0"/>
    <n v="0"/>
    <n v="0"/>
    <n v="0"/>
    <n v="0"/>
    <n v="0"/>
    <n v="0"/>
    <n v="0"/>
    <n v="0"/>
  </r>
  <r>
    <x v="2"/>
    <x v="4"/>
    <x v="113"/>
    <s v="Rice"/>
    <n v="175"/>
    <n v="0.14299999999999999"/>
    <n v="25.024999999999999"/>
    <n v="32.532499999999999"/>
    <n v="0.60059999999999991"/>
    <n v="5.0049999999999997E-2"/>
    <n v="7.1571500000000006"/>
    <n v="7.5074999999999989E-2"/>
    <n v="2.4023999999999996"/>
    <n v="0.45044999999999996"/>
    <n v="28.628600000000002"/>
  </r>
  <r>
    <x v="2"/>
    <x v="4"/>
    <x v="113"/>
    <s v="Beans"/>
    <n v="185"/>
    <n v="0.14299999999999999"/>
    <n v="26.454999999999998"/>
    <n v="33.597850000000001"/>
    <n v="2.3015849999999998"/>
    <n v="0.132275"/>
    <n v="6.0317400000000001"/>
    <n v="1.6931200000000002"/>
    <n v="9.2063399999999991"/>
    <n v="1.1904749999999999"/>
    <n v="24.12696"/>
  </r>
  <r>
    <x v="2"/>
    <x v="4"/>
    <x v="113"/>
    <s v="Cabbage"/>
    <n v="60"/>
    <n v="1"/>
    <n v="60"/>
    <n v="13.2"/>
    <n v="0.6"/>
    <n v="0.24"/>
    <n v="2.7"/>
    <n v="1.68"/>
    <n v="2.4"/>
    <n v="2.16"/>
    <n v="10.8"/>
  </r>
  <r>
    <x v="2"/>
    <x v="4"/>
    <x v="113"/>
    <s v="Fruit"/>
    <n v="119"/>
    <n v="1"/>
    <n v="119"/>
    <n v="109.48"/>
    <n v="1.19"/>
    <n v="0.59499999999999997"/>
    <n v="27.846"/>
    <n v="2.8559999999999999"/>
    <n v="4.76"/>
    <n v="5.3549999999999995"/>
    <n v="111.384"/>
  </r>
  <r>
    <x v="2"/>
    <x v="4"/>
    <x v="113"/>
    <s v="USO's"/>
    <n v="122"/>
    <n v="6.7000000000000004E-2"/>
    <n v="8.1740000000000013"/>
    <n v="7.6018200000000009"/>
    <n v="0.16348000000000001"/>
    <n v="8.1740000000000007E-3"/>
    <n v="1.7655840000000003"/>
    <n v="0.12261000000000002"/>
    <n v="0.65392000000000006"/>
    <n v="7.3566000000000006E-2"/>
    <n v="7.0623360000000011"/>
  </r>
  <r>
    <x v="2"/>
    <x v="4"/>
    <x v="113"/>
    <s v="Carrots"/>
    <n v="62"/>
    <n v="6.7000000000000004E-2"/>
    <n v="4.1539999999999999"/>
    <n v="1.8693"/>
    <n v="4.5693999999999999E-2"/>
    <n v="8.3079999999999994E-3"/>
    <n v="0.43616999999999995"/>
    <n v="0.13708200000000001"/>
    <n v="0.18277599999999999"/>
    <n v="7.4771999999999991E-2"/>
    <n v="1.7446799999999998"/>
  </r>
  <r>
    <x v="2"/>
    <x v="4"/>
    <x v="113"/>
    <s v="Cowpeas"/>
    <n v="171"/>
    <n v="6.7000000000000004E-2"/>
    <n v="11.457000000000001"/>
    <n v="13.290120000000002"/>
    <n v="0.882189"/>
    <n v="5.7285000000000003E-2"/>
    <n v="2.3830560000000003"/>
    <n v="0.74470500000000006"/>
    <n v="3.528756"/>
    <n v="0.51556500000000005"/>
    <n v="9.5322240000000011"/>
  </r>
  <r>
    <x v="2"/>
    <x v="4"/>
    <x v="113"/>
    <s v="Bread (white)"/>
    <n v="44"/>
    <n v="1"/>
    <n v="44"/>
    <n v="120.56"/>
    <n v="3.8720000000000003"/>
    <n v="1.32"/>
    <n v="22.835999999999999"/>
    <n v="1.232"/>
    <n v="15.488000000000001"/>
    <n v="11.88"/>
    <n v="91.343999999999994"/>
  </r>
  <r>
    <x v="3"/>
    <x v="4"/>
    <x v="113"/>
    <s v="Githeri"/>
    <n v="134"/>
    <n v="0.57099999999999995"/>
    <n v="76.513999999999996"/>
    <n v="124.71781999999999"/>
    <n v="4.8203819999999995"/>
    <n v="1.0711959999999998"/>
    <n v="23.795853999999999"/>
    <n v="0.76513999999999993"/>
    <n v="19.281527999999998"/>
    <n v="9.640763999999999"/>
    <n v="95.183415999999994"/>
  </r>
  <r>
    <x v="3"/>
    <x v="4"/>
    <x v="113"/>
    <s v="Ugali"/>
    <n v="114"/>
    <n v="1"/>
    <n v="114"/>
    <n v="142.5"/>
    <n v="2.3940000000000001"/>
    <n v="1.4820000000000002"/>
    <n v="29.867999999999999"/>
    <n v="1.1399999999999999"/>
    <n v="9.5760000000000005"/>
    <n v="13.338000000000001"/>
    <n v="119.47199999999999"/>
  </r>
  <r>
    <x v="3"/>
    <x v="4"/>
    <x v="113"/>
    <s v="Sorghum"/>
    <n v="83"/>
    <n v="1"/>
    <n v="83"/>
    <n v="275.56"/>
    <n v="8.5490000000000013"/>
    <n v="2.4900000000000002"/>
    <n v="61.171000000000006"/>
    <n v="10.540999999999999"/>
    <n v="34.196000000000005"/>
    <n v="22.410000000000004"/>
    <n v="244.68400000000003"/>
  </r>
  <r>
    <x v="3"/>
    <x v="4"/>
    <x v="113"/>
    <s v="Sweets/Soda"/>
    <n v="340"/>
    <n v="1"/>
    <n v="340"/>
    <n v="139.4"/>
    <n v="0"/>
    <n v="0"/>
    <n v="35.36"/>
    <n v="0"/>
    <n v="0"/>
    <n v="0"/>
    <n v="141.44"/>
  </r>
  <r>
    <x v="4"/>
    <x v="4"/>
    <x v="113"/>
    <s v="Honey"/>
    <n v="20"/>
    <n v="3.3000000000000002E-2"/>
    <n v="0.66"/>
    <n v="2.0064000000000002"/>
    <n v="1.98E-3"/>
    <n v="0"/>
    <n v="0.5438400000000001"/>
    <n v="0"/>
    <n v="7.92E-3"/>
    <n v="0"/>
    <n v="2.1753600000000004"/>
  </r>
  <r>
    <x v="0"/>
    <x v="4"/>
    <x v="114"/>
    <s v="Cattle"/>
    <n v="112"/>
    <n v="0.42899999999999999"/>
    <n v="48.048000000000002"/>
    <n v="129.24912"/>
    <n v="11.963951999999999"/>
    <n v="8.6486400000000003"/>
    <n v="0"/>
    <n v="0"/>
    <n v="47.855807999999996"/>
    <n v="77.837760000000003"/>
    <n v="0"/>
  </r>
  <r>
    <x v="0"/>
    <x v="4"/>
    <x v="114"/>
    <s v="Goat"/>
    <n v="85"/>
    <n v="3.3000000000000002E-2"/>
    <n v="2.8050000000000002"/>
    <n v="6.7600499999999997"/>
    <n v="0.92284499999999992"/>
    <n v="0.30574500000000004"/>
    <n v="1.4025000000000001E-2"/>
    <n v="0"/>
    <n v="3.6913799999999997"/>
    <n v="2.7517050000000003"/>
    <n v="5.6100000000000004E-2"/>
  </r>
  <r>
    <x v="0"/>
    <x v="4"/>
    <x v="114"/>
    <s v="Sheep"/>
    <n v="85"/>
    <n v="6.7000000000000004E-2"/>
    <n v="5.6950000000000003"/>
    <n v="15.091750000000001"/>
    <n v="0.96245499999999995"/>
    <n v="1.2187300000000001"/>
    <n v="0"/>
    <n v="0"/>
    <n v="3.8498199999999998"/>
    <n v="10.968570000000001"/>
    <n v="0"/>
  </r>
  <r>
    <x v="0"/>
    <x v="4"/>
    <x v="114"/>
    <s v="Camel"/>
    <m/>
    <n v="0"/>
    <n v="0"/>
    <n v="0"/>
    <n v="0"/>
    <n v="0"/>
    <n v="0"/>
    <n v="0"/>
    <n v="0"/>
    <n v="0"/>
    <n v="0"/>
  </r>
  <r>
    <x v="0"/>
    <x v="4"/>
    <x v="114"/>
    <s v="Poultry"/>
    <n v="112"/>
    <n v="0.14299999999999999"/>
    <n v="16.015999999999998"/>
    <n v="45.645599999999995"/>
    <n v="4.3083039999999997"/>
    <n v="3.0270239999999995"/>
    <n v="0"/>
    <n v="0"/>
    <n v="17.233215999999999"/>
    <n v="27.243215999999997"/>
    <n v="0"/>
  </r>
  <r>
    <x v="0"/>
    <x v="4"/>
    <x v="114"/>
    <s v="Other birds"/>
    <m/>
    <n v="0"/>
    <n v="0"/>
    <n v="0"/>
    <n v="0"/>
    <n v="0"/>
    <n v="0"/>
    <n v="0"/>
    <n v="0"/>
    <n v="0"/>
    <n v="0"/>
  </r>
  <r>
    <x v="0"/>
    <x v="4"/>
    <x v="114"/>
    <s v="Eggs"/>
    <n v="64"/>
    <n v="0.42899999999999999"/>
    <n v="27.456"/>
    <n v="42.556800000000003"/>
    <n v="3.4594559999999994"/>
    <n v="2.9103359999999996"/>
    <n v="0.30201600000000001"/>
    <n v="0"/>
    <n v="13.837823999999998"/>
    <n v="26.193023999999998"/>
    <n v="1.208064"/>
  </r>
  <r>
    <x v="0"/>
    <x v="4"/>
    <x v="114"/>
    <s v="Milk"/>
    <n v="184"/>
    <n v="1"/>
    <n v="184"/>
    <n v="126.96"/>
    <n v="6.6239999999999997"/>
    <n v="7.5439999999999996"/>
    <n v="8.2799999999999994"/>
    <n v="0"/>
    <n v="26.495999999999999"/>
    <n v="67.896000000000001"/>
    <n v="33.119999999999997"/>
  </r>
  <r>
    <x v="0"/>
    <x v="4"/>
    <x v="114"/>
    <s v="Cheese"/>
    <m/>
    <n v="0"/>
    <n v="0"/>
    <n v="0"/>
    <n v="0"/>
    <n v="0"/>
    <n v="0"/>
    <n v="0"/>
    <n v="0"/>
    <n v="0"/>
    <n v="0"/>
  </r>
  <r>
    <x v="1"/>
    <x v="4"/>
    <x v="114"/>
    <s v="Fish"/>
    <n v="112"/>
    <n v="1"/>
    <n v="112"/>
    <n v="117.6"/>
    <n v="20.72"/>
    <n v="3.2480000000000002"/>
    <n v="0"/>
    <n v="0"/>
    <n v="82.88"/>
    <n v="29.232000000000003"/>
    <n v="0"/>
  </r>
  <r>
    <x v="2"/>
    <x v="4"/>
    <x v="114"/>
    <s v="Rice"/>
    <n v="175"/>
    <n v="0.57099999999999995"/>
    <n v="99.924999999999997"/>
    <n v="129.9025"/>
    <n v="2.3982000000000001"/>
    <n v="0.19985"/>
    <n v="28.57855"/>
    <n v="0.29977500000000001"/>
    <n v="9.5928000000000004"/>
    <n v="1.7986500000000001"/>
    <n v="114.3142"/>
  </r>
  <r>
    <x v="2"/>
    <x v="4"/>
    <x v="114"/>
    <s v="Beans"/>
    <n v="185"/>
    <n v="1"/>
    <n v="185"/>
    <n v="234.95"/>
    <n v="16.094999999999999"/>
    <n v="0.92500000000000004"/>
    <n v="42.18"/>
    <n v="11.84"/>
    <n v="64.38"/>
    <n v="8.3250000000000011"/>
    <n v="168.72"/>
  </r>
  <r>
    <x v="2"/>
    <x v="4"/>
    <x v="114"/>
    <s v="Cabbage"/>
    <n v="60"/>
    <n v="1"/>
    <n v="60"/>
    <n v="13.2"/>
    <n v="0.6"/>
    <n v="0.24"/>
    <n v="2.7"/>
    <n v="1.68"/>
    <n v="2.4"/>
    <n v="2.16"/>
    <n v="10.8"/>
  </r>
  <r>
    <x v="2"/>
    <x v="4"/>
    <x v="114"/>
    <s v="Carrots"/>
    <n v="62"/>
    <n v="3.0000000000000001E-3"/>
    <n v="0.186"/>
    <n v="8.3699999999999997E-2"/>
    <n v="2.0460000000000001E-3"/>
    <n v="3.7200000000000004E-4"/>
    <n v="1.9530000000000002E-2"/>
    <n v="6.1380000000000002E-3"/>
    <n v="8.1840000000000003E-3"/>
    <n v="3.3480000000000003E-3"/>
    <n v="7.8120000000000009E-2"/>
  </r>
  <r>
    <x v="2"/>
    <x v="4"/>
    <x v="114"/>
    <s v="Tomatoes"/>
    <n v="62"/>
    <n v="1"/>
    <n v="62"/>
    <n v="13.02"/>
    <n v="0.55800000000000005"/>
    <n v="0.18599999999999997"/>
    <n v="2.8519999999999999"/>
    <n v="0.68200000000000005"/>
    <n v="2.2320000000000002"/>
    <n v="1.6739999999999997"/>
    <n v="11.407999999999999"/>
  </r>
  <r>
    <x v="2"/>
    <x v="4"/>
    <x v="114"/>
    <s v="Cowpeas"/>
    <n v="171"/>
    <n v="0.1"/>
    <n v="17.100000000000001"/>
    <n v="19.836000000000002"/>
    <n v="1.3167000000000002"/>
    <n v="8.5500000000000007E-2"/>
    <n v="3.5568000000000008"/>
    <n v="1.1115000000000002"/>
    <n v="5.2668000000000008"/>
    <n v="0.76950000000000007"/>
    <n v="14.227200000000003"/>
  </r>
  <r>
    <x v="2"/>
    <x v="4"/>
    <x v="114"/>
    <s v="Bread (white)"/>
    <n v="44"/>
    <n v="0.28599999999999998"/>
    <n v="12.584"/>
    <n v="34.480159999999998"/>
    <n v="1.1073920000000002"/>
    <n v="0.37751999999999997"/>
    <n v="6.5310959999999998"/>
    <n v="0.352352"/>
    <n v="4.4295680000000006"/>
    <n v="3.3976799999999998"/>
    <n v="26.124383999999999"/>
  </r>
  <r>
    <x v="3"/>
    <x v="4"/>
    <x v="114"/>
    <s v="Githeri"/>
    <n v="134"/>
    <n v="0.1"/>
    <n v="13.4"/>
    <n v="21.842000000000002"/>
    <n v="0.84420000000000006"/>
    <n v="0.18759999999999999"/>
    <n v="4.1673999999999998"/>
    <n v="0.13400000000000001"/>
    <n v="3.3768000000000002"/>
    <n v="1.6883999999999999"/>
    <n v="16.669599999999999"/>
  </r>
  <r>
    <x v="3"/>
    <x v="4"/>
    <x v="114"/>
    <s v="Ugali"/>
    <n v="114"/>
    <n v="1"/>
    <n v="114"/>
    <n v="142.5"/>
    <n v="2.3940000000000001"/>
    <n v="1.4820000000000002"/>
    <n v="29.867999999999999"/>
    <n v="1.1399999999999999"/>
    <n v="9.5760000000000005"/>
    <n v="13.338000000000001"/>
    <n v="119.47199999999999"/>
  </r>
  <r>
    <x v="3"/>
    <x v="4"/>
    <x v="114"/>
    <s v="Sorghum"/>
    <n v="83"/>
    <n v="1"/>
    <n v="83"/>
    <n v="275.56"/>
    <n v="8.5490000000000013"/>
    <n v="2.4900000000000002"/>
    <n v="61.171000000000006"/>
    <n v="10.540999999999999"/>
    <n v="34.196000000000005"/>
    <n v="22.410000000000004"/>
    <n v="244.68400000000003"/>
  </r>
  <r>
    <x v="3"/>
    <x v="4"/>
    <x v="114"/>
    <s v="Sweets/Soda"/>
    <n v="340"/>
    <n v="1"/>
    <n v="340"/>
    <n v="139.4"/>
    <n v="0"/>
    <n v="0"/>
    <n v="35.36"/>
    <n v="0"/>
    <n v="0"/>
    <n v="0"/>
    <n v="141.44"/>
  </r>
  <r>
    <x v="0"/>
    <x v="3"/>
    <x v="115"/>
    <s v="Cattle"/>
    <n v="112"/>
    <n v="3.3000000000000002E-2"/>
    <n v="3.6960000000000002"/>
    <n v="9.94224"/>
    <n v="0.92030400000000001"/>
    <n v="0.66528000000000009"/>
    <n v="0"/>
    <n v="0"/>
    <n v="3.681216"/>
    <n v="5.9875200000000008"/>
    <n v="0"/>
  </r>
  <r>
    <x v="0"/>
    <x v="3"/>
    <x v="115"/>
    <s v="Goat"/>
    <m/>
    <n v="0"/>
    <n v="0"/>
    <n v="0"/>
    <n v="0"/>
    <n v="0"/>
    <n v="0"/>
    <n v="0"/>
    <n v="0"/>
    <n v="0"/>
    <n v="0"/>
  </r>
  <r>
    <x v="0"/>
    <x v="3"/>
    <x v="115"/>
    <s v="Sheep"/>
    <m/>
    <n v="0"/>
    <n v="0"/>
    <n v="0"/>
    <n v="0"/>
    <n v="0"/>
    <n v="0"/>
    <n v="0"/>
    <n v="0"/>
    <n v="0"/>
    <n v="0"/>
  </r>
  <r>
    <x v="0"/>
    <x v="3"/>
    <x v="115"/>
    <s v="Camel"/>
    <m/>
    <n v="0"/>
    <n v="0"/>
    <n v="0"/>
    <n v="0"/>
    <n v="0"/>
    <n v="0"/>
    <n v="0"/>
    <n v="0"/>
    <n v="0"/>
    <n v="0"/>
  </r>
  <r>
    <x v="0"/>
    <x v="3"/>
    <x v="115"/>
    <s v="Poultry"/>
    <n v="112"/>
    <n v="0.14299999999999999"/>
    <n v="16.015999999999998"/>
    <n v="45.645599999999995"/>
    <n v="4.3083039999999997"/>
    <n v="3.0270239999999995"/>
    <n v="0"/>
    <n v="0"/>
    <n v="17.233215999999999"/>
    <n v="27.243215999999997"/>
    <n v="0"/>
  </r>
  <r>
    <x v="0"/>
    <x v="3"/>
    <x v="115"/>
    <s v="Other birds"/>
    <m/>
    <n v="0"/>
    <n v="0"/>
    <n v="0"/>
    <n v="0"/>
    <n v="0"/>
    <n v="0"/>
    <n v="0"/>
    <n v="0"/>
    <n v="0"/>
    <n v="0"/>
  </r>
  <r>
    <x v="0"/>
    <x v="3"/>
    <x v="115"/>
    <s v="Pork"/>
    <n v="56"/>
    <n v="0.28599999999999998"/>
    <n v="16.015999999999998"/>
    <n v="43.723679999999995"/>
    <n v="4.4204159999999995"/>
    <n v="2.7547519999999999"/>
    <n v="0"/>
    <n v="0"/>
    <n v="17.681663999999998"/>
    <n v="24.792767999999999"/>
    <n v="0"/>
  </r>
  <r>
    <x v="0"/>
    <x v="3"/>
    <x v="115"/>
    <s v="Eggs"/>
    <n v="64"/>
    <n v="1"/>
    <n v="64"/>
    <n v="99.2"/>
    <n v="8.0640000000000001"/>
    <n v="6.7839999999999998"/>
    <n v="0.70400000000000007"/>
    <n v="0"/>
    <n v="32.256"/>
    <n v="61.055999999999997"/>
    <n v="2.8160000000000003"/>
  </r>
  <r>
    <x v="0"/>
    <x v="3"/>
    <x v="115"/>
    <s v="Milk"/>
    <m/>
    <n v="0"/>
    <n v="0"/>
    <n v="0"/>
    <n v="0"/>
    <n v="0"/>
    <n v="0"/>
    <n v="0"/>
    <n v="0"/>
    <n v="0"/>
    <n v="0"/>
  </r>
  <r>
    <x v="0"/>
    <x v="3"/>
    <x v="115"/>
    <s v="Cheese"/>
    <m/>
    <n v="0"/>
    <n v="0"/>
    <n v="0"/>
    <n v="0"/>
    <n v="0"/>
    <n v="0"/>
    <n v="0"/>
    <n v="0"/>
    <n v="0"/>
    <n v="0"/>
  </r>
  <r>
    <x v="1"/>
    <x v="3"/>
    <x v="115"/>
    <s v="Fish"/>
    <n v="112"/>
    <n v="1"/>
    <n v="112"/>
    <n v="117.6"/>
    <n v="20.72"/>
    <n v="3.2480000000000002"/>
    <n v="0"/>
    <n v="0"/>
    <n v="82.88"/>
    <n v="29.232000000000003"/>
    <n v="0"/>
  </r>
  <r>
    <x v="2"/>
    <x v="3"/>
    <x v="115"/>
    <s v="Rice"/>
    <n v="175"/>
    <n v="1"/>
    <n v="175"/>
    <n v="227.5"/>
    <n v="4.2"/>
    <n v="0.35"/>
    <n v="50.05"/>
    <n v="0.52500000000000002"/>
    <n v="16.8"/>
    <n v="3.15"/>
    <n v="200.2"/>
  </r>
  <r>
    <x v="2"/>
    <x v="3"/>
    <x v="115"/>
    <s v="Beans"/>
    <n v="185"/>
    <n v="1"/>
    <n v="185"/>
    <n v="234.95"/>
    <n v="16.094999999999999"/>
    <n v="0.92500000000000004"/>
    <n v="42.18"/>
    <n v="11.84"/>
    <n v="64.38"/>
    <n v="8.3250000000000011"/>
    <n v="168.72"/>
  </r>
  <r>
    <x v="2"/>
    <x v="3"/>
    <x v="115"/>
    <s v="Cabbage"/>
    <n v="60"/>
    <n v="0.85699999999999998"/>
    <n v="51.42"/>
    <n v="11.3124"/>
    <n v="0.51419999999999999"/>
    <n v="0.20568"/>
    <n v="2.3139000000000003"/>
    <n v="1.4397599999999999"/>
    <n v="2.0568"/>
    <n v="1.8511200000000001"/>
    <n v="9.2556000000000012"/>
  </r>
  <r>
    <x v="2"/>
    <x v="3"/>
    <x v="115"/>
    <s v="Fruit"/>
    <n v="119"/>
    <n v="0.28599999999999998"/>
    <n v="34.033999999999999"/>
    <n v="31.311279999999996"/>
    <n v="0.34033999999999998"/>
    <n v="0.17016999999999999"/>
    <n v="7.9639559999999996"/>
    <n v="0.81681599999999988"/>
    <n v="1.3613599999999999"/>
    <n v="1.5315299999999998"/>
    <n v="31.855823999999998"/>
  </r>
  <r>
    <x v="2"/>
    <x v="3"/>
    <x v="115"/>
    <s v="USO's"/>
    <n v="122"/>
    <n v="0.28599999999999998"/>
    <n v="34.891999999999996"/>
    <n v="32.449559999999998"/>
    <n v="0.6978399999999999"/>
    <n v="3.4891999999999999E-2"/>
    <n v="7.5366719999999994"/>
    <n v="0.52337999999999996"/>
    <n v="2.7913599999999996"/>
    <n v="0.31402799999999997"/>
    <n v="30.146687999999997"/>
  </r>
  <r>
    <x v="2"/>
    <x v="3"/>
    <x v="115"/>
    <s v="Cowpeas"/>
    <n v="171"/>
    <n v="3.3000000000000002E-2"/>
    <n v="5.6430000000000007"/>
    <n v="6.5458800000000004"/>
    <n v="0.43451100000000004"/>
    <n v="2.8215000000000004E-2"/>
    <n v="1.1737440000000001"/>
    <n v="0.36679500000000004"/>
    <n v="1.7380440000000001"/>
    <n v="0.25393500000000002"/>
    <n v="4.6949760000000005"/>
  </r>
  <r>
    <x v="2"/>
    <x v="3"/>
    <x v="115"/>
    <s v="Bread (white)"/>
    <n v="44"/>
    <n v="1"/>
    <n v="44"/>
    <n v="120.56"/>
    <n v="3.8720000000000003"/>
    <n v="1.32"/>
    <n v="22.835999999999999"/>
    <n v="1.232"/>
    <n v="15.488000000000001"/>
    <n v="11.88"/>
    <n v="91.343999999999994"/>
  </r>
  <r>
    <x v="3"/>
    <x v="3"/>
    <x v="115"/>
    <s v="Githeri"/>
    <n v="134"/>
    <n v="3.3000000000000002E-2"/>
    <n v="4.4220000000000006"/>
    <n v="7.2078600000000002"/>
    <n v="0.278586"/>
    <n v="6.1908000000000005E-2"/>
    <n v="1.3752420000000003"/>
    <n v="4.4220000000000009E-2"/>
    <n v="1.114344"/>
    <n v="0.557172"/>
    <n v="5.5009680000000012"/>
  </r>
  <r>
    <x v="3"/>
    <x v="3"/>
    <x v="115"/>
    <s v="Ugali"/>
    <n v="114"/>
    <n v="1"/>
    <n v="114"/>
    <n v="142.5"/>
    <n v="2.3940000000000001"/>
    <n v="1.4820000000000002"/>
    <n v="29.867999999999999"/>
    <n v="1.1399999999999999"/>
    <n v="9.5760000000000005"/>
    <n v="13.338000000000001"/>
    <n v="119.47199999999999"/>
  </r>
  <r>
    <x v="3"/>
    <x v="3"/>
    <x v="115"/>
    <s v="Sorghum"/>
    <n v="83"/>
    <n v="2"/>
    <n v="166"/>
    <n v="551.12"/>
    <n v="17.098000000000003"/>
    <n v="4.9800000000000004"/>
    <n v="122.34200000000001"/>
    <n v="21.081999999999997"/>
    <n v="68.39200000000001"/>
    <n v="44.820000000000007"/>
    <n v="489.36800000000005"/>
  </r>
  <r>
    <x v="3"/>
    <x v="3"/>
    <x v="115"/>
    <s v="Sweets/Soda"/>
    <n v="340"/>
    <n v="1"/>
    <n v="340"/>
    <n v="139.4"/>
    <n v="0"/>
    <n v="0"/>
    <n v="35.36"/>
    <n v="0"/>
    <n v="0"/>
    <n v="0"/>
    <n v="141.44"/>
  </r>
  <r>
    <x v="0"/>
    <x v="4"/>
    <x v="116"/>
    <s v="Cattle"/>
    <n v="112"/>
    <n v="0.1"/>
    <n v="11.200000000000001"/>
    <n v="30.128"/>
    <n v="2.7888000000000002"/>
    <n v="2.016"/>
    <n v="0"/>
    <n v="0"/>
    <n v="11.155200000000001"/>
    <n v="18.143999999999998"/>
    <n v="0"/>
  </r>
  <r>
    <x v="0"/>
    <x v="4"/>
    <x v="116"/>
    <s v="Goat"/>
    <m/>
    <n v="0"/>
    <n v="0"/>
    <n v="0"/>
    <n v="0"/>
    <n v="0"/>
    <n v="0"/>
    <n v="0"/>
    <n v="0"/>
    <n v="0"/>
    <n v="0"/>
  </r>
  <r>
    <x v="0"/>
    <x v="4"/>
    <x v="116"/>
    <s v="Sheep"/>
    <m/>
    <n v="0"/>
    <n v="0"/>
    <n v="0"/>
    <n v="0"/>
    <n v="0"/>
    <n v="0"/>
    <n v="0"/>
    <n v="0"/>
    <n v="0"/>
    <n v="0"/>
  </r>
  <r>
    <x v="0"/>
    <x v="4"/>
    <x v="116"/>
    <s v="Camel"/>
    <m/>
    <n v="0"/>
    <n v="0"/>
    <n v="0"/>
    <n v="0"/>
    <n v="0"/>
    <n v="0"/>
    <n v="0"/>
    <n v="0"/>
    <n v="0"/>
    <n v="0"/>
  </r>
  <r>
    <x v="0"/>
    <x v="4"/>
    <x v="116"/>
    <s v="Poultry"/>
    <n v="112"/>
    <n v="0.28599999999999998"/>
    <n v="32.031999999999996"/>
    <n v="91.291199999999989"/>
    <n v="8.6166079999999994"/>
    <n v="6.054047999999999"/>
    <n v="0"/>
    <n v="0"/>
    <n v="34.466431999999998"/>
    <n v="54.486431999999994"/>
    <n v="0"/>
  </r>
  <r>
    <x v="0"/>
    <x v="4"/>
    <x v="116"/>
    <s v="Other birds"/>
    <m/>
    <n v="0"/>
    <n v="0"/>
    <n v="0"/>
    <n v="0"/>
    <n v="0"/>
    <n v="0"/>
    <n v="0"/>
    <n v="0"/>
    <n v="0"/>
    <n v="0"/>
  </r>
  <r>
    <x v="0"/>
    <x v="4"/>
    <x v="116"/>
    <s v="Eggs"/>
    <n v="64"/>
    <n v="0.28599999999999998"/>
    <n v="18.303999999999998"/>
    <n v="28.371199999999998"/>
    <n v="2.3063039999999999"/>
    <n v="1.9402239999999997"/>
    <n v="0.201344"/>
    <n v="0"/>
    <n v="9.2252159999999996"/>
    <n v="17.462015999999998"/>
    <n v="0.80537599999999998"/>
  </r>
  <r>
    <x v="0"/>
    <x v="4"/>
    <x v="116"/>
    <s v="Milk"/>
    <n v="184"/>
    <n v="1"/>
    <n v="184"/>
    <n v="126.96"/>
    <n v="6.6239999999999997"/>
    <n v="7.5439999999999996"/>
    <n v="8.2799999999999994"/>
    <n v="0"/>
    <n v="26.495999999999999"/>
    <n v="67.896000000000001"/>
    <n v="33.119999999999997"/>
  </r>
  <r>
    <x v="0"/>
    <x v="4"/>
    <x v="116"/>
    <s v="Cheese"/>
    <m/>
    <n v="0"/>
    <n v="0"/>
    <n v="0"/>
    <n v="0"/>
    <n v="0"/>
    <n v="0"/>
    <n v="0"/>
    <n v="0"/>
    <n v="0"/>
    <n v="0"/>
  </r>
  <r>
    <x v="1"/>
    <x v="4"/>
    <x v="116"/>
    <s v="Fish"/>
    <n v="112"/>
    <n v="1"/>
    <n v="112"/>
    <n v="117.6"/>
    <n v="20.72"/>
    <n v="3.2480000000000002"/>
    <n v="0"/>
    <n v="0"/>
    <n v="82.88"/>
    <n v="29.232000000000003"/>
    <n v="0"/>
  </r>
  <r>
    <x v="2"/>
    <x v="4"/>
    <x v="116"/>
    <s v="Rice"/>
    <n v="175"/>
    <n v="0.28599999999999998"/>
    <n v="50.05"/>
    <n v="65.064999999999998"/>
    <n v="1.2011999999999998"/>
    <n v="0.10009999999999999"/>
    <n v="14.314300000000001"/>
    <n v="0.15014999999999998"/>
    <n v="4.8047999999999993"/>
    <n v="0.90089999999999992"/>
    <n v="57.257200000000005"/>
  </r>
  <r>
    <x v="2"/>
    <x v="4"/>
    <x v="116"/>
    <s v="Beans"/>
    <n v="185"/>
    <n v="0.1"/>
    <n v="18.5"/>
    <n v="23.495000000000001"/>
    <n v="1.6094999999999999"/>
    <n v="9.2499999999999999E-2"/>
    <n v="4.218"/>
    <n v="1.1840000000000002"/>
    <n v="6.4379999999999997"/>
    <n v="0.83250000000000002"/>
    <n v="16.872"/>
  </r>
  <r>
    <x v="2"/>
    <x v="4"/>
    <x v="116"/>
    <s v="Cabbage"/>
    <n v="60"/>
    <n v="1"/>
    <n v="60"/>
    <n v="13.2"/>
    <n v="0.6"/>
    <n v="0.24"/>
    <n v="2.7"/>
    <n v="1.68"/>
    <n v="2.4"/>
    <n v="2.16"/>
    <n v="10.8"/>
  </r>
  <r>
    <x v="2"/>
    <x v="4"/>
    <x v="116"/>
    <s v="Fruit"/>
    <n v="119"/>
    <n v="0.42899999999999999"/>
    <n v="51.051000000000002"/>
    <n v="46.966920000000002"/>
    <n v="0.51051000000000002"/>
    <n v="0.25525500000000001"/>
    <n v="11.945933999999999"/>
    <n v="1.2252240000000001"/>
    <n v="2.0420400000000001"/>
    <n v="2.2972950000000001"/>
    <n v="47.783735999999998"/>
  </r>
  <r>
    <x v="2"/>
    <x v="4"/>
    <x v="116"/>
    <s v="USO's"/>
    <n v="122"/>
    <n v="0.28599999999999998"/>
    <n v="34.891999999999996"/>
    <n v="32.449559999999998"/>
    <n v="0.6978399999999999"/>
    <n v="3.4891999999999999E-2"/>
    <n v="7.5366719999999994"/>
    <n v="0.52337999999999996"/>
    <n v="2.7913599999999996"/>
    <n v="0.31402799999999997"/>
    <n v="30.146687999999997"/>
  </r>
  <r>
    <x v="2"/>
    <x v="4"/>
    <x v="116"/>
    <s v="Tomatoes"/>
    <n v="62"/>
    <n v="1"/>
    <n v="62"/>
    <n v="13.02"/>
    <n v="0.55800000000000005"/>
    <n v="0.18599999999999997"/>
    <n v="2.8519999999999999"/>
    <n v="0.68200000000000005"/>
    <n v="2.2320000000000002"/>
    <n v="1.6739999999999997"/>
    <n v="11.407999999999999"/>
  </r>
  <r>
    <x v="2"/>
    <x v="4"/>
    <x v="116"/>
    <s v="Cowpeas"/>
    <n v="171"/>
    <n v="6.7000000000000004E-2"/>
    <n v="11.457000000000001"/>
    <n v="13.290120000000002"/>
    <n v="0.882189"/>
    <n v="5.7285000000000003E-2"/>
    <n v="2.3830560000000003"/>
    <n v="0.74470500000000006"/>
    <n v="3.528756"/>
    <n v="0.51556500000000005"/>
    <n v="9.5322240000000011"/>
  </r>
  <r>
    <x v="2"/>
    <x v="4"/>
    <x v="116"/>
    <s v="Bread (white)"/>
    <n v="44"/>
    <n v="0.28599999999999998"/>
    <n v="12.584"/>
    <n v="34.480159999999998"/>
    <n v="1.1073920000000002"/>
    <n v="0.37751999999999997"/>
    <n v="6.5310959999999998"/>
    <n v="0.352352"/>
    <n v="4.4295680000000006"/>
    <n v="3.3976799999999998"/>
    <n v="26.124383999999999"/>
  </r>
  <r>
    <x v="3"/>
    <x v="4"/>
    <x v="116"/>
    <s v="Githeri"/>
    <n v="134"/>
    <n v="1"/>
    <n v="134"/>
    <n v="218.42"/>
    <n v="8.4420000000000002"/>
    <n v="1.8759999999999999"/>
    <n v="41.674000000000007"/>
    <n v="1.34"/>
    <n v="33.768000000000001"/>
    <n v="16.884"/>
    <n v="166.69600000000003"/>
  </r>
  <r>
    <x v="3"/>
    <x v="4"/>
    <x v="116"/>
    <s v="Ugali"/>
    <n v="114"/>
    <n v="1"/>
    <n v="114"/>
    <n v="142.5"/>
    <n v="2.3940000000000001"/>
    <n v="1.4820000000000002"/>
    <n v="29.867999999999999"/>
    <n v="1.1399999999999999"/>
    <n v="9.5760000000000005"/>
    <n v="13.338000000000001"/>
    <n v="119.47199999999999"/>
  </r>
  <r>
    <x v="3"/>
    <x v="4"/>
    <x v="116"/>
    <s v="Sorghum"/>
    <n v="83"/>
    <n v="0.28599999999999998"/>
    <n v="23.738"/>
    <n v="78.810159999999996"/>
    <n v="2.445014"/>
    <n v="0.71214"/>
    <n v="17.494906"/>
    <n v="3.014726"/>
    <n v="9.7800560000000001"/>
    <n v="6.4092599999999997"/>
    <n v="69.979624000000001"/>
  </r>
  <r>
    <x v="3"/>
    <x v="4"/>
    <x v="116"/>
    <s v="Sweets/Soda"/>
    <n v="340"/>
    <n v="1"/>
    <n v="340"/>
    <n v="139.4"/>
    <n v="0"/>
    <n v="0"/>
    <n v="35.36"/>
    <n v="0"/>
    <n v="0"/>
    <n v="0"/>
    <n v="141.44"/>
  </r>
  <r>
    <x v="0"/>
    <x v="3"/>
    <x v="117"/>
    <s v="Cattle"/>
    <n v="112"/>
    <n v="0.14299999999999999"/>
    <n v="16.015999999999998"/>
    <n v="43.08303999999999"/>
    <n v="3.9879839999999995"/>
    <n v="2.8828799999999997"/>
    <n v="0"/>
    <n v="0"/>
    <n v="15.951935999999998"/>
    <n v="25.945919999999997"/>
    <n v="0"/>
  </r>
  <r>
    <x v="0"/>
    <x v="3"/>
    <x v="117"/>
    <s v="Goat"/>
    <m/>
    <n v="0"/>
    <n v="0"/>
    <n v="0"/>
    <n v="0"/>
    <n v="0"/>
    <n v="0"/>
    <n v="0"/>
    <n v="0"/>
    <n v="0"/>
    <n v="0"/>
  </r>
  <r>
    <x v="0"/>
    <x v="3"/>
    <x v="117"/>
    <s v="Sheep"/>
    <m/>
    <n v="0"/>
    <n v="0"/>
    <n v="0"/>
    <n v="0"/>
    <n v="0"/>
    <n v="0"/>
    <n v="0"/>
    <n v="0"/>
    <n v="0"/>
    <n v="0"/>
  </r>
  <r>
    <x v="0"/>
    <x v="3"/>
    <x v="117"/>
    <s v="Camel"/>
    <m/>
    <n v="0"/>
    <n v="0"/>
    <n v="0"/>
    <n v="0"/>
    <n v="0"/>
    <n v="0"/>
    <n v="0"/>
    <n v="0"/>
    <n v="0"/>
    <n v="0"/>
  </r>
  <r>
    <x v="0"/>
    <x v="3"/>
    <x v="117"/>
    <s v="Poultry"/>
    <n v="112"/>
    <n v="5.0000000000000001E-3"/>
    <n v="0.56000000000000005"/>
    <n v="1.5960000000000003"/>
    <n v="0.15064"/>
    <n v="0.10583999999999999"/>
    <n v="0"/>
    <n v="0"/>
    <n v="0.60255999999999998"/>
    <n v="0.95255999999999985"/>
    <n v="0"/>
  </r>
  <r>
    <x v="0"/>
    <x v="3"/>
    <x v="117"/>
    <s v="Other birds"/>
    <m/>
    <n v="0"/>
    <n v="0"/>
    <n v="0"/>
    <n v="0"/>
    <n v="0"/>
    <n v="0"/>
    <n v="0"/>
    <n v="0"/>
    <n v="0"/>
    <n v="0"/>
  </r>
  <r>
    <x v="0"/>
    <x v="3"/>
    <x v="117"/>
    <s v="Pork"/>
    <n v="56"/>
    <n v="0.14299999999999999"/>
    <n v="8.0079999999999991"/>
    <n v="21.861839999999997"/>
    <n v="2.2102079999999997"/>
    <n v="1.3773759999999999"/>
    <n v="0"/>
    <n v="0"/>
    <n v="8.8408319999999989"/>
    <n v="12.396383999999999"/>
    <n v="0"/>
  </r>
  <r>
    <x v="0"/>
    <x v="3"/>
    <x v="117"/>
    <s v="Eggs"/>
    <n v="64"/>
    <n v="0.14299999999999999"/>
    <n v="9.1519999999999992"/>
    <n v="14.185599999999999"/>
    <n v="1.153152"/>
    <n v="0.97011199999999986"/>
    <n v="0.100672"/>
    <n v="0"/>
    <n v="4.6126079999999998"/>
    <n v="8.7310079999999992"/>
    <n v="0.40268799999999999"/>
  </r>
  <r>
    <x v="0"/>
    <x v="3"/>
    <x v="117"/>
    <s v="Milk"/>
    <n v="184"/>
    <n v="0.28599999999999998"/>
    <n v="52.623999999999995"/>
    <n v="36.310559999999995"/>
    <n v="1.8944639999999999"/>
    <n v="2.1575839999999995"/>
    <n v="2.36808"/>
    <n v="0"/>
    <n v="7.5778559999999997"/>
    <n v="19.418255999999996"/>
    <n v="9.4723199999999999"/>
  </r>
  <r>
    <x v="0"/>
    <x v="3"/>
    <x v="117"/>
    <s v="Cheese"/>
    <m/>
    <n v="0"/>
    <n v="0"/>
    <n v="0"/>
    <n v="0"/>
    <n v="0"/>
    <n v="0"/>
    <n v="0"/>
    <n v="0"/>
    <n v="0"/>
    <n v="0"/>
  </r>
  <r>
    <x v="1"/>
    <x v="3"/>
    <x v="117"/>
    <s v="Fish"/>
    <n v="112"/>
    <n v="1"/>
    <n v="112"/>
    <n v="117.6"/>
    <n v="20.72"/>
    <n v="3.2480000000000002"/>
    <n v="0"/>
    <n v="0"/>
    <n v="82.88"/>
    <n v="29.232000000000003"/>
    <n v="0"/>
  </r>
  <r>
    <x v="2"/>
    <x v="3"/>
    <x v="117"/>
    <s v="Rice"/>
    <n v="175"/>
    <n v="0.28599999999999998"/>
    <n v="50.05"/>
    <n v="65.064999999999998"/>
    <n v="1.2011999999999998"/>
    <n v="0.10009999999999999"/>
    <n v="14.314300000000001"/>
    <n v="0.15014999999999998"/>
    <n v="4.8047999999999993"/>
    <n v="0.90089999999999992"/>
    <n v="57.257200000000005"/>
  </r>
  <r>
    <x v="2"/>
    <x v="3"/>
    <x v="117"/>
    <s v="Beans"/>
    <n v="185"/>
    <n v="1"/>
    <n v="185"/>
    <n v="234.95"/>
    <n v="16.094999999999999"/>
    <n v="0.92500000000000004"/>
    <n v="42.18"/>
    <n v="11.84"/>
    <n v="64.38"/>
    <n v="8.3250000000000011"/>
    <n v="168.72"/>
  </r>
  <r>
    <x v="2"/>
    <x v="3"/>
    <x v="117"/>
    <s v="Cabbage"/>
    <n v="60"/>
    <n v="0.57099999999999995"/>
    <n v="34.26"/>
    <n v="7.5371999999999995"/>
    <n v="0.34259999999999996"/>
    <n v="0.13704"/>
    <n v="1.5416999999999998"/>
    <n v="0.9592799999999998"/>
    <n v="1.3703999999999998"/>
    <n v="1.23336"/>
    <n v="6.1667999999999994"/>
  </r>
  <r>
    <x v="2"/>
    <x v="3"/>
    <x v="117"/>
    <s v="Fruit"/>
    <n v="119"/>
    <n v="0.14299999999999999"/>
    <n v="17.016999999999999"/>
    <n v="15.655639999999998"/>
    <n v="0.17016999999999999"/>
    <n v="8.5084999999999994E-2"/>
    <n v="3.9819779999999998"/>
    <n v="0.40840799999999994"/>
    <n v="0.68067999999999995"/>
    <n v="0.76576499999999992"/>
    <n v="15.927911999999999"/>
  </r>
  <r>
    <x v="2"/>
    <x v="3"/>
    <x v="117"/>
    <s v="USO's"/>
    <n v="122"/>
    <n v="0.57099999999999995"/>
    <n v="69.661999999999992"/>
    <n v="64.785659999999993"/>
    <n v="1.3932399999999998"/>
    <n v="6.9662000000000002E-2"/>
    <n v="15.046991999999999"/>
    <n v="1.0449299999999999"/>
    <n v="5.5729599999999992"/>
    <n v="0.62695800000000002"/>
    <n v="60.187967999999998"/>
  </r>
  <r>
    <x v="2"/>
    <x v="3"/>
    <x v="117"/>
    <s v="Cowpeas"/>
    <n v="171"/>
    <n v="6.7000000000000004E-2"/>
    <n v="11.457000000000001"/>
    <n v="13.290120000000002"/>
    <n v="0.882189"/>
    <n v="5.7285000000000003E-2"/>
    <n v="2.3830560000000003"/>
    <n v="0.74470500000000006"/>
    <n v="3.528756"/>
    <n v="0.51556500000000005"/>
    <n v="9.5322240000000011"/>
  </r>
  <r>
    <x v="2"/>
    <x v="3"/>
    <x v="117"/>
    <s v="Bread (white)"/>
    <n v="44"/>
    <n v="1"/>
    <n v="44"/>
    <n v="120.56"/>
    <n v="3.8720000000000003"/>
    <n v="1.32"/>
    <n v="22.835999999999999"/>
    <n v="1.232"/>
    <n v="15.488000000000001"/>
    <n v="11.88"/>
    <n v="91.343999999999994"/>
  </r>
  <r>
    <x v="3"/>
    <x v="3"/>
    <x v="117"/>
    <s v="Githeri"/>
    <m/>
    <m/>
    <n v="0"/>
    <n v="0"/>
    <n v="0"/>
    <n v="0"/>
    <n v="0"/>
    <n v="0"/>
    <n v="0"/>
    <n v="0"/>
    <n v="0"/>
  </r>
  <r>
    <x v="3"/>
    <x v="3"/>
    <x v="117"/>
    <s v="Ugali"/>
    <n v="114"/>
    <n v="1"/>
    <n v="114"/>
    <n v="142.5"/>
    <n v="2.3940000000000001"/>
    <n v="1.4820000000000002"/>
    <n v="29.867999999999999"/>
    <n v="1.1399999999999999"/>
    <n v="9.5760000000000005"/>
    <n v="13.338000000000001"/>
    <n v="119.47199999999999"/>
  </r>
  <r>
    <x v="3"/>
    <x v="3"/>
    <x v="117"/>
    <s v="Sorghum"/>
    <n v="83"/>
    <n v="0.28599999999999998"/>
    <n v="23.738"/>
    <n v="78.810159999999996"/>
    <n v="2.445014"/>
    <n v="0.71214"/>
    <n v="17.494906"/>
    <n v="3.014726"/>
    <n v="9.7800560000000001"/>
    <n v="6.4092599999999997"/>
    <n v="69.979624000000001"/>
  </r>
  <r>
    <x v="3"/>
    <x v="3"/>
    <x v="117"/>
    <s v="Sweets/Soda"/>
    <n v="340"/>
    <n v="1"/>
    <n v="340"/>
    <n v="139.4"/>
    <n v="0"/>
    <n v="0"/>
    <n v="35.36"/>
    <n v="0"/>
    <n v="0"/>
    <n v="0"/>
    <n v="141.44"/>
  </r>
  <r>
    <x v="0"/>
    <x v="4"/>
    <x v="118"/>
    <s v="Cattle"/>
    <n v="112"/>
    <n v="0.1"/>
    <n v="11.200000000000001"/>
    <n v="30.128"/>
    <n v="2.7888000000000002"/>
    <n v="2.016"/>
    <n v="0"/>
    <n v="0"/>
    <n v="11.155200000000001"/>
    <n v="18.143999999999998"/>
    <n v="0"/>
  </r>
  <r>
    <x v="0"/>
    <x v="4"/>
    <x v="118"/>
    <s v="Goat"/>
    <n v="85"/>
    <n v="3.3000000000000002E-2"/>
    <n v="2.8050000000000002"/>
    <n v="6.7600499999999997"/>
    <n v="0.92284499999999992"/>
    <n v="0.30574500000000004"/>
    <n v="1.4025000000000001E-2"/>
    <n v="0"/>
    <n v="3.6913799999999997"/>
    <n v="2.7517050000000003"/>
    <n v="5.6100000000000004E-2"/>
  </r>
  <r>
    <x v="0"/>
    <x v="4"/>
    <x v="118"/>
    <s v="Sheep"/>
    <n v="85"/>
    <n v="0.14299999999999999"/>
    <n v="12.154999999999999"/>
    <n v="32.210749999999997"/>
    <n v="2.0541949999999995"/>
    <n v="2.6011699999999998"/>
    <n v="0"/>
    <n v="0"/>
    <n v="8.2167799999999982"/>
    <n v="23.410529999999998"/>
    <n v="0"/>
  </r>
  <r>
    <x v="0"/>
    <x v="4"/>
    <x v="118"/>
    <s v="Camel"/>
    <m/>
    <n v="0"/>
    <n v="0"/>
    <n v="0"/>
    <n v="0"/>
    <n v="0"/>
    <n v="0"/>
    <n v="0"/>
    <n v="0"/>
    <n v="0"/>
    <n v="0"/>
  </r>
  <r>
    <x v="0"/>
    <x v="4"/>
    <x v="118"/>
    <s v="Poultry"/>
    <m/>
    <n v="0"/>
    <n v="0"/>
    <n v="0"/>
    <n v="0"/>
    <n v="0"/>
    <n v="0"/>
    <n v="0"/>
    <n v="0"/>
    <n v="0"/>
    <n v="0"/>
  </r>
  <r>
    <x v="0"/>
    <x v="4"/>
    <x v="118"/>
    <s v="Other birds"/>
    <m/>
    <n v="0"/>
    <n v="0"/>
    <n v="0"/>
    <n v="0"/>
    <n v="0"/>
    <n v="0"/>
    <n v="0"/>
    <n v="0"/>
    <n v="0"/>
    <n v="0"/>
  </r>
  <r>
    <x v="0"/>
    <x v="4"/>
    <x v="118"/>
    <s v="Eggs"/>
    <n v="64"/>
    <n v="0.42899999999999999"/>
    <n v="27.456"/>
    <n v="42.556800000000003"/>
    <n v="3.4594559999999994"/>
    <n v="2.9103359999999996"/>
    <n v="0.30201600000000001"/>
    <n v="0"/>
    <n v="13.837823999999998"/>
    <n v="26.193023999999998"/>
    <n v="1.208064"/>
  </r>
  <r>
    <x v="0"/>
    <x v="4"/>
    <x v="118"/>
    <s v="Milk"/>
    <n v="184"/>
    <n v="1"/>
    <n v="184"/>
    <n v="126.96"/>
    <n v="6.6239999999999997"/>
    <n v="7.5439999999999996"/>
    <n v="8.2799999999999994"/>
    <n v="0"/>
    <n v="26.495999999999999"/>
    <n v="67.896000000000001"/>
    <n v="33.119999999999997"/>
  </r>
  <r>
    <x v="0"/>
    <x v="4"/>
    <x v="118"/>
    <s v="Cheese"/>
    <m/>
    <n v="0"/>
    <n v="0"/>
    <n v="0"/>
    <n v="0"/>
    <n v="0"/>
    <n v="0"/>
    <n v="0"/>
    <n v="0"/>
    <n v="0"/>
    <n v="0"/>
  </r>
  <r>
    <x v="1"/>
    <x v="4"/>
    <x v="118"/>
    <s v="Fish"/>
    <n v="112"/>
    <n v="1"/>
    <n v="112"/>
    <n v="117.6"/>
    <n v="20.72"/>
    <n v="3.2480000000000002"/>
    <n v="0"/>
    <n v="0"/>
    <n v="82.88"/>
    <n v="29.232000000000003"/>
    <n v="0"/>
  </r>
  <r>
    <x v="2"/>
    <x v="4"/>
    <x v="118"/>
    <s v="Rice"/>
    <n v="175"/>
    <n v="0.28599999999999998"/>
    <n v="50.05"/>
    <n v="65.064999999999998"/>
    <n v="1.2011999999999998"/>
    <n v="0.10009999999999999"/>
    <n v="14.314300000000001"/>
    <n v="0.15014999999999998"/>
    <n v="4.8047999999999993"/>
    <n v="0.90089999999999992"/>
    <n v="57.257200000000005"/>
  </r>
  <r>
    <x v="2"/>
    <x v="4"/>
    <x v="118"/>
    <s v="Beans"/>
    <n v="185"/>
    <n v="0.14299999999999999"/>
    <n v="26.454999999999998"/>
    <n v="33.597850000000001"/>
    <n v="2.3015849999999998"/>
    <n v="0.132275"/>
    <n v="6.0317400000000001"/>
    <n v="1.6931200000000002"/>
    <n v="9.2063399999999991"/>
    <n v="1.1904749999999999"/>
    <n v="24.12696"/>
  </r>
  <r>
    <x v="2"/>
    <x v="4"/>
    <x v="118"/>
    <s v="Cabbage"/>
    <n v="60"/>
    <n v="0.28599999999999998"/>
    <n v="17.16"/>
    <n v="3.7751999999999999"/>
    <n v="0.1716"/>
    <n v="6.8640000000000007E-2"/>
    <n v="0.7722"/>
    <n v="0.48047999999999996"/>
    <n v="0.68640000000000001"/>
    <n v="0.61776000000000009"/>
    <n v="3.0888"/>
  </r>
  <r>
    <x v="2"/>
    <x v="4"/>
    <x v="118"/>
    <s v="Fruit"/>
    <n v="119"/>
    <n v="1"/>
    <n v="119"/>
    <n v="109.48"/>
    <n v="1.19"/>
    <n v="0.59499999999999997"/>
    <n v="27.846"/>
    <n v="2.8559999999999999"/>
    <n v="4.76"/>
    <n v="5.3549999999999995"/>
    <n v="111.384"/>
  </r>
  <r>
    <x v="2"/>
    <x v="4"/>
    <x v="118"/>
    <s v="Carrots"/>
    <n v="62"/>
    <n v="0.14299999999999999"/>
    <n v="8.8659999999999997"/>
    <n v="3.9896999999999996"/>
    <n v="9.7526000000000015E-2"/>
    <n v="1.7732000000000001E-2"/>
    <n v="0.93092999999999992"/>
    <n v="0.29257799999999995"/>
    <n v="0.39010400000000006"/>
    <n v="0.15958800000000001"/>
    <n v="3.7237199999999997"/>
  </r>
  <r>
    <x v="2"/>
    <x v="4"/>
    <x v="118"/>
    <s v="Bread (white)"/>
    <n v="44"/>
    <n v="0.42899999999999999"/>
    <n v="18.876000000000001"/>
    <n v="51.720240000000004"/>
    <n v="1.6610880000000003"/>
    <n v="0.56628000000000001"/>
    <n v="9.7966440000000006"/>
    <n v="0.528528"/>
    <n v="6.6443520000000014"/>
    <n v="5.0965199999999999"/>
    <n v="39.186576000000002"/>
  </r>
  <r>
    <x v="3"/>
    <x v="4"/>
    <x v="118"/>
    <s v="Githeri"/>
    <n v="134"/>
    <n v="0.28599999999999998"/>
    <n v="38.323999999999998"/>
    <n v="62.468119999999999"/>
    <n v="2.414412"/>
    <n v="0.53653600000000001"/>
    <n v="11.918764000000001"/>
    <n v="0.38323999999999997"/>
    <n v="9.657648"/>
    <n v="4.828824"/>
    <n v="47.675056000000005"/>
  </r>
  <r>
    <x v="3"/>
    <x v="4"/>
    <x v="118"/>
    <s v="Ugali"/>
    <n v="114"/>
    <n v="1"/>
    <n v="114"/>
    <n v="142.5"/>
    <n v="2.3940000000000001"/>
    <n v="1.4820000000000002"/>
    <n v="29.867999999999999"/>
    <n v="1.1399999999999999"/>
    <n v="9.5760000000000005"/>
    <n v="13.338000000000001"/>
    <n v="119.47199999999999"/>
  </r>
  <r>
    <x v="3"/>
    <x v="4"/>
    <x v="118"/>
    <s v="Sorghum"/>
    <n v="83"/>
    <n v="0.28599999999999998"/>
    <n v="23.738"/>
    <n v="78.810159999999996"/>
    <n v="2.445014"/>
    <n v="0.71214"/>
    <n v="17.494906"/>
    <n v="3.014726"/>
    <n v="9.7800560000000001"/>
    <n v="6.4092599999999997"/>
    <n v="69.979624000000001"/>
  </r>
  <r>
    <x v="0"/>
    <x v="4"/>
    <x v="119"/>
    <s v="Cattle"/>
    <n v="112"/>
    <n v="0.14299999999999999"/>
    <n v="16.015999999999998"/>
    <n v="43.08303999999999"/>
    <n v="3.9879839999999995"/>
    <n v="2.8828799999999997"/>
    <n v="0"/>
    <n v="0"/>
    <n v="15.951935999999998"/>
    <n v="25.945919999999997"/>
    <n v="0"/>
  </r>
  <r>
    <x v="0"/>
    <x v="4"/>
    <x v="119"/>
    <s v="Goat"/>
    <m/>
    <n v="0"/>
    <n v="0"/>
    <n v="0"/>
    <n v="0"/>
    <n v="0"/>
    <n v="0"/>
    <n v="0"/>
    <n v="0"/>
    <n v="0"/>
    <n v="0"/>
  </r>
  <r>
    <x v="0"/>
    <x v="4"/>
    <x v="119"/>
    <s v="Sheep"/>
    <m/>
    <n v="0"/>
    <n v="0"/>
    <n v="0"/>
    <n v="0"/>
    <n v="0"/>
    <n v="0"/>
    <n v="0"/>
    <n v="0"/>
    <n v="0"/>
    <n v="0"/>
  </r>
  <r>
    <x v="0"/>
    <x v="4"/>
    <x v="119"/>
    <s v="Camel"/>
    <m/>
    <n v="0"/>
    <n v="0"/>
    <n v="0"/>
    <n v="0"/>
    <n v="0"/>
    <n v="0"/>
    <n v="0"/>
    <n v="0"/>
    <n v="0"/>
    <n v="0"/>
  </r>
  <r>
    <x v="0"/>
    <x v="4"/>
    <x v="119"/>
    <s v="Poultry"/>
    <n v="112"/>
    <n v="0.14299999999999999"/>
    <n v="16.015999999999998"/>
    <n v="45.645599999999995"/>
    <n v="4.3083039999999997"/>
    <n v="3.0270239999999995"/>
    <n v="0"/>
    <n v="0"/>
    <n v="17.233215999999999"/>
    <n v="27.243215999999997"/>
    <n v="0"/>
  </r>
  <r>
    <x v="0"/>
    <x v="4"/>
    <x v="119"/>
    <s v="Other birds"/>
    <m/>
    <n v="0"/>
    <n v="0"/>
    <n v="0"/>
    <n v="0"/>
    <n v="0"/>
    <n v="0"/>
    <n v="0"/>
    <n v="0"/>
    <n v="0"/>
    <n v="0"/>
  </r>
  <r>
    <x v="0"/>
    <x v="4"/>
    <x v="119"/>
    <s v="Pork"/>
    <n v="56"/>
    <n v="0.28599999999999998"/>
    <n v="16.015999999999998"/>
    <n v="43.723679999999995"/>
    <n v="4.4204159999999995"/>
    <n v="2.7547519999999999"/>
    <n v="0"/>
    <n v="0"/>
    <n v="17.681663999999998"/>
    <n v="24.792767999999999"/>
    <n v="0"/>
  </r>
  <r>
    <x v="0"/>
    <x v="4"/>
    <x v="119"/>
    <s v="Eggs"/>
    <n v="64"/>
    <n v="1"/>
    <n v="64"/>
    <n v="99.2"/>
    <n v="8.0640000000000001"/>
    <n v="6.7839999999999998"/>
    <n v="0.70400000000000007"/>
    <n v="0"/>
    <n v="32.256"/>
    <n v="61.055999999999997"/>
    <n v="2.8160000000000003"/>
  </r>
  <r>
    <x v="0"/>
    <x v="4"/>
    <x v="119"/>
    <s v="Milk"/>
    <n v="184"/>
    <n v="1"/>
    <n v="184"/>
    <n v="126.96"/>
    <n v="6.6239999999999997"/>
    <n v="7.5439999999999996"/>
    <n v="8.2799999999999994"/>
    <n v="0"/>
    <n v="26.495999999999999"/>
    <n v="67.896000000000001"/>
    <n v="33.119999999999997"/>
  </r>
  <r>
    <x v="0"/>
    <x v="4"/>
    <x v="119"/>
    <s v="Cheese"/>
    <m/>
    <n v="0"/>
    <n v="0"/>
    <n v="0"/>
    <n v="0"/>
    <n v="0"/>
    <n v="0"/>
    <n v="0"/>
    <n v="0"/>
    <n v="0"/>
    <n v="0"/>
  </r>
  <r>
    <x v="1"/>
    <x v="4"/>
    <x v="119"/>
    <s v="Fish"/>
    <n v="112"/>
    <n v="1"/>
    <n v="112"/>
    <n v="117.6"/>
    <n v="20.72"/>
    <n v="3.2480000000000002"/>
    <n v="0"/>
    <n v="0"/>
    <n v="82.88"/>
    <n v="29.232000000000003"/>
    <n v="0"/>
  </r>
  <r>
    <x v="2"/>
    <x v="4"/>
    <x v="119"/>
    <s v="Rice"/>
    <n v="175"/>
    <n v="1"/>
    <n v="175"/>
    <n v="227.5"/>
    <n v="4.2"/>
    <n v="0.35"/>
    <n v="50.05"/>
    <n v="0.52500000000000002"/>
    <n v="16.8"/>
    <n v="3.15"/>
    <n v="200.2"/>
  </r>
  <r>
    <x v="2"/>
    <x v="4"/>
    <x v="119"/>
    <s v="Beans"/>
    <n v="185"/>
    <n v="0.14299999999999999"/>
    <n v="26.454999999999998"/>
    <n v="33.597850000000001"/>
    <n v="2.3015849999999998"/>
    <n v="0.132275"/>
    <n v="6.0317400000000001"/>
    <n v="1.6931200000000002"/>
    <n v="9.2063399999999991"/>
    <n v="1.1904749999999999"/>
    <n v="24.12696"/>
  </r>
  <r>
    <x v="2"/>
    <x v="4"/>
    <x v="119"/>
    <s v="Cabbage"/>
    <n v="60"/>
    <n v="1"/>
    <n v="60"/>
    <n v="13.2"/>
    <n v="0.6"/>
    <n v="0.24"/>
    <n v="2.7"/>
    <n v="1.68"/>
    <n v="2.4"/>
    <n v="2.16"/>
    <n v="10.8"/>
  </r>
  <r>
    <x v="2"/>
    <x v="4"/>
    <x v="119"/>
    <s v="Fruit"/>
    <n v="119"/>
    <n v="1"/>
    <n v="119"/>
    <n v="109.48"/>
    <n v="1.19"/>
    <n v="0.59499999999999997"/>
    <n v="27.846"/>
    <n v="2.8559999999999999"/>
    <n v="4.76"/>
    <n v="5.3549999999999995"/>
    <n v="111.384"/>
  </r>
  <r>
    <x v="2"/>
    <x v="4"/>
    <x v="119"/>
    <s v="USO's"/>
    <m/>
    <n v="0"/>
    <n v="0"/>
    <n v="0"/>
    <n v="0"/>
    <n v="0"/>
    <n v="0"/>
    <n v="0"/>
    <n v="0"/>
    <n v="0"/>
    <n v="0"/>
  </r>
  <r>
    <x v="2"/>
    <x v="4"/>
    <x v="119"/>
    <s v="Cowpeas"/>
    <n v="171"/>
    <n v="0.28599999999999998"/>
    <n v="48.905999999999999"/>
    <n v="56.730959999999996"/>
    <n v="3.7657619999999996"/>
    <n v="0.24453"/>
    <n v="10.172448000000001"/>
    <n v="3.17889"/>
    <n v="15.063047999999998"/>
    <n v="2.2007699999999999"/>
    <n v="40.689792000000004"/>
  </r>
  <r>
    <x v="2"/>
    <x v="4"/>
    <x v="119"/>
    <s v="Bread (white)"/>
    <n v="44"/>
    <n v="1"/>
    <n v="44"/>
    <n v="120.56"/>
    <n v="3.8720000000000003"/>
    <n v="1.32"/>
    <n v="22.835999999999999"/>
    <n v="1.232"/>
    <n v="15.488000000000001"/>
    <n v="11.88"/>
    <n v="91.343999999999994"/>
  </r>
  <r>
    <x v="3"/>
    <x v="4"/>
    <x v="119"/>
    <s v="Githeri"/>
    <n v="134"/>
    <n v="0.28599999999999998"/>
    <n v="38.323999999999998"/>
    <n v="62.468119999999999"/>
    <n v="2.414412"/>
    <n v="0.53653600000000001"/>
    <n v="11.918764000000001"/>
    <n v="0.38323999999999997"/>
    <n v="9.657648"/>
    <n v="4.828824"/>
    <n v="47.675056000000005"/>
  </r>
  <r>
    <x v="3"/>
    <x v="4"/>
    <x v="119"/>
    <s v="Ugali"/>
    <n v="114"/>
    <n v="1"/>
    <n v="114"/>
    <n v="142.5"/>
    <n v="2.3940000000000001"/>
    <n v="1.4820000000000002"/>
    <n v="29.867999999999999"/>
    <n v="1.1399999999999999"/>
    <n v="9.5760000000000005"/>
    <n v="13.338000000000001"/>
    <n v="119.47199999999999"/>
  </r>
  <r>
    <x v="3"/>
    <x v="4"/>
    <x v="119"/>
    <s v="Sorghum"/>
    <n v="83"/>
    <n v="1"/>
    <n v="83"/>
    <n v="275.56"/>
    <n v="8.5490000000000013"/>
    <n v="2.4900000000000002"/>
    <n v="61.171000000000006"/>
    <n v="10.540999999999999"/>
    <n v="34.196000000000005"/>
    <n v="22.410000000000004"/>
    <n v="244.68400000000003"/>
  </r>
  <r>
    <x v="3"/>
    <x v="4"/>
    <x v="119"/>
    <s v="Sweets/Soda"/>
    <n v="340"/>
    <n v="1"/>
    <n v="340"/>
    <n v="139.4"/>
    <n v="0"/>
    <n v="0"/>
    <n v="35.36"/>
    <n v="0"/>
    <n v="0"/>
    <n v="0"/>
    <n v="141.44"/>
  </r>
  <r>
    <x v="0"/>
    <x v="4"/>
    <x v="120"/>
    <s v="Cattle"/>
    <n v="112"/>
    <n v="6.7000000000000004E-2"/>
    <n v="7.5040000000000004"/>
    <n v="20.185760000000002"/>
    <n v="1.8684960000000002"/>
    <n v="1.3507199999999999"/>
    <n v="0"/>
    <n v="0"/>
    <n v="7.4739840000000006"/>
    <n v="12.156479999999998"/>
    <n v="0"/>
  </r>
  <r>
    <x v="0"/>
    <x v="4"/>
    <x v="120"/>
    <s v="Goat"/>
    <m/>
    <n v="0"/>
    <n v="0"/>
    <n v="0"/>
    <n v="0"/>
    <n v="0"/>
    <n v="0"/>
    <n v="0"/>
    <n v="0"/>
    <n v="0"/>
    <n v="0"/>
  </r>
  <r>
    <x v="0"/>
    <x v="4"/>
    <x v="120"/>
    <s v="Sheep"/>
    <m/>
    <n v="0"/>
    <n v="0"/>
    <n v="0"/>
    <n v="0"/>
    <n v="0"/>
    <n v="0"/>
    <n v="0"/>
    <n v="0"/>
    <n v="0"/>
    <n v="0"/>
  </r>
  <r>
    <x v="0"/>
    <x v="4"/>
    <x v="120"/>
    <s v="Camel"/>
    <m/>
    <n v="0"/>
    <n v="0"/>
    <n v="0"/>
    <n v="0"/>
    <n v="0"/>
    <n v="0"/>
    <n v="0"/>
    <n v="0"/>
    <n v="0"/>
    <n v="0"/>
  </r>
  <r>
    <x v="0"/>
    <x v="4"/>
    <x v="120"/>
    <s v="Poultry"/>
    <n v="112"/>
    <n v="3.3000000000000002E-2"/>
    <n v="3.6960000000000002"/>
    <n v="10.533600000000002"/>
    <n v="0.994224"/>
    <n v="0.69854399999999994"/>
    <n v="0"/>
    <n v="0"/>
    <n v="3.976896"/>
    <n v="6.2868959999999996"/>
    <n v="0"/>
  </r>
  <r>
    <x v="0"/>
    <x v="4"/>
    <x v="120"/>
    <s v="Other birds"/>
    <m/>
    <n v="0"/>
    <n v="0"/>
    <n v="0"/>
    <n v="0"/>
    <n v="0"/>
    <n v="0"/>
    <n v="0"/>
    <n v="0"/>
    <n v="0"/>
    <n v="0"/>
  </r>
  <r>
    <x v="0"/>
    <x v="4"/>
    <x v="120"/>
    <s v="Eggs"/>
    <n v="64"/>
    <n v="0.28599999999999998"/>
    <n v="18.303999999999998"/>
    <n v="28.371199999999998"/>
    <n v="2.3063039999999999"/>
    <n v="1.9402239999999997"/>
    <n v="0.201344"/>
    <n v="0"/>
    <n v="9.2252159999999996"/>
    <n v="17.462015999999998"/>
    <n v="0.80537599999999998"/>
  </r>
  <r>
    <x v="0"/>
    <x v="4"/>
    <x v="120"/>
    <s v="Milk"/>
    <n v="184"/>
    <n v="3.3000000000000002E-2"/>
    <n v="6.0720000000000001"/>
    <n v="4.1896800000000001"/>
    <n v="0.21859200000000001"/>
    <n v="0.24895199999999998"/>
    <n v="0.27324000000000004"/>
    <n v="0"/>
    <n v="0.87436800000000003"/>
    <n v="2.2405679999999997"/>
    <n v="1.0929600000000002"/>
  </r>
  <r>
    <x v="0"/>
    <x v="4"/>
    <x v="120"/>
    <s v="Cheese"/>
    <m/>
    <n v="0"/>
    <n v="0"/>
    <n v="0"/>
    <n v="0"/>
    <n v="0"/>
    <n v="0"/>
    <n v="0"/>
    <n v="0"/>
    <n v="0"/>
    <n v="0"/>
  </r>
  <r>
    <x v="1"/>
    <x v="4"/>
    <x v="120"/>
    <s v="Fish"/>
    <n v="112"/>
    <n v="1"/>
    <n v="112"/>
    <n v="117.6"/>
    <n v="20.72"/>
    <n v="3.2480000000000002"/>
    <n v="0"/>
    <n v="0"/>
    <n v="82.88"/>
    <n v="29.232000000000003"/>
    <n v="0"/>
  </r>
  <r>
    <x v="2"/>
    <x v="4"/>
    <x v="120"/>
    <s v="Rice"/>
    <n v="175"/>
    <n v="0.57099999999999995"/>
    <n v="99.924999999999997"/>
    <n v="129.9025"/>
    <n v="2.3982000000000001"/>
    <n v="0.19985"/>
    <n v="28.57855"/>
    <n v="0.29977500000000001"/>
    <n v="9.5928000000000004"/>
    <n v="1.7986500000000001"/>
    <n v="114.3142"/>
  </r>
  <r>
    <x v="2"/>
    <x v="4"/>
    <x v="120"/>
    <s v="Beans"/>
    <n v="185"/>
    <n v="0.28599999999999998"/>
    <n v="52.91"/>
    <n v="67.195700000000002"/>
    <n v="4.6031699999999995"/>
    <n v="0.26455000000000001"/>
    <n v="12.06348"/>
    <n v="3.3862400000000004"/>
    <n v="18.412679999999998"/>
    <n v="2.3809499999999999"/>
    <n v="48.253920000000001"/>
  </r>
  <r>
    <x v="2"/>
    <x v="4"/>
    <x v="120"/>
    <s v="Cabbage"/>
    <n v="60"/>
    <n v="1"/>
    <n v="60"/>
    <n v="13.2"/>
    <n v="0.6"/>
    <n v="0.24"/>
    <n v="2.7"/>
    <n v="1.68"/>
    <n v="2.4"/>
    <n v="2.16"/>
    <n v="10.8"/>
  </r>
  <r>
    <x v="2"/>
    <x v="4"/>
    <x v="120"/>
    <s v="Fruit"/>
    <n v="119"/>
    <n v="1"/>
    <n v="119"/>
    <n v="109.48"/>
    <n v="1.19"/>
    <n v="0.59499999999999997"/>
    <n v="27.846"/>
    <n v="2.8559999999999999"/>
    <n v="4.76"/>
    <n v="5.3549999999999995"/>
    <n v="111.384"/>
  </r>
  <r>
    <x v="2"/>
    <x v="4"/>
    <x v="120"/>
    <s v="USO's"/>
    <n v="122"/>
    <n v="0.28599999999999998"/>
    <n v="34.891999999999996"/>
    <n v="32.449559999999998"/>
    <n v="0.6978399999999999"/>
    <n v="3.4891999999999999E-2"/>
    <n v="7.5366719999999994"/>
    <n v="0.52337999999999996"/>
    <n v="2.7913599999999996"/>
    <n v="0.31402799999999997"/>
    <n v="30.146687999999997"/>
  </r>
  <r>
    <x v="2"/>
    <x v="4"/>
    <x v="120"/>
    <s v="Carrots"/>
    <n v="62"/>
    <n v="0.28599999999999998"/>
    <n v="17.731999999999999"/>
    <n v="7.9793999999999992"/>
    <n v="0.19505200000000003"/>
    <n v="3.5464000000000002E-2"/>
    <n v="1.8618599999999998"/>
    <n v="0.5851559999999999"/>
    <n v="0.78020800000000012"/>
    <n v="0.31917600000000002"/>
    <n v="7.4474399999999994"/>
  </r>
  <r>
    <x v="2"/>
    <x v="4"/>
    <x v="120"/>
    <s v="Tomatoes"/>
    <n v="62"/>
    <n v="1"/>
    <n v="62"/>
    <n v="13.02"/>
    <n v="0.55800000000000005"/>
    <n v="0.18599999999999997"/>
    <n v="2.8519999999999999"/>
    <n v="0.68200000000000005"/>
    <n v="2.2320000000000002"/>
    <n v="1.6739999999999997"/>
    <n v="11.407999999999999"/>
  </r>
  <r>
    <x v="2"/>
    <x v="4"/>
    <x v="120"/>
    <s v="Cowpeas"/>
    <n v="171"/>
    <n v="3.3000000000000002E-2"/>
    <n v="5.6430000000000007"/>
    <n v="6.5458800000000004"/>
    <n v="0.43451100000000004"/>
    <n v="2.8215000000000004E-2"/>
    <n v="1.1737440000000001"/>
    <n v="0.36679500000000004"/>
    <n v="1.7380440000000001"/>
    <n v="0.25393500000000002"/>
    <n v="4.6949760000000005"/>
  </r>
  <r>
    <x v="2"/>
    <x v="4"/>
    <x v="120"/>
    <s v="Bread (white)"/>
    <n v="44"/>
    <n v="0.42899999999999999"/>
    <n v="18.876000000000001"/>
    <n v="51.720240000000004"/>
    <n v="1.6610880000000003"/>
    <n v="0.56628000000000001"/>
    <n v="9.7966440000000006"/>
    <n v="0.528528"/>
    <n v="6.6443520000000014"/>
    <n v="5.0965199999999999"/>
    <n v="39.186576000000002"/>
  </r>
  <r>
    <x v="3"/>
    <x v="4"/>
    <x v="120"/>
    <s v="Githeri"/>
    <n v="134"/>
    <n v="0.1"/>
    <n v="13.4"/>
    <n v="21.842000000000002"/>
    <n v="0.84420000000000006"/>
    <n v="0.18759999999999999"/>
    <n v="4.1673999999999998"/>
    <n v="0.13400000000000001"/>
    <n v="3.3768000000000002"/>
    <n v="1.6883999999999999"/>
    <n v="16.669599999999999"/>
  </r>
  <r>
    <x v="3"/>
    <x v="4"/>
    <x v="120"/>
    <s v="Ugali"/>
    <n v="114"/>
    <n v="1"/>
    <n v="114"/>
    <n v="142.5"/>
    <n v="2.3940000000000001"/>
    <n v="1.4820000000000002"/>
    <n v="29.867999999999999"/>
    <n v="1.1399999999999999"/>
    <n v="9.5760000000000005"/>
    <n v="13.338000000000001"/>
    <n v="119.47199999999999"/>
  </r>
  <r>
    <x v="3"/>
    <x v="4"/>
    <x v="120"/>
    <s v="Sweets/Soda"/>
    <n v="340"/>
    <n v="0.57099999999999995"/>
    <n v="194.14"/>
    <n v="79.597399999999993"/>
    <n v="0"/>
    <n v="0"/>
    <n v="20.190560000000001"/>
    <n v="0"/>
    <n v="0"/>
    <n v="0"/>
    <n v="80.762240000000006"/>
  </r>
  <r>
    <x v="0"/>
    <x v="4"/>
    <x v="121"/>
    <s v="Cattle"/>
    <n v="112"/>
    <n v="3.3000000000000002E-2"/>
    <n v="3.6960000000000002"/>
    <n v="9.94224"/>
    <n v="0.92030400000000001"/>
    <n v="0.66528000000000009"/>
    <n v="0"/>
    <n v="0"/>
    <n v="3.681216"/>
    <n v="5.9875200000000008"/>
    <n v="0"/>
  </r>
  <r>
    <x v="0"/>
    <x v="4"/>
    <x v="121"/>
    <s v="Goat"/>
    <m/>
    <n v="0"/>
    <n v="0"/>
    <n v="0"/>
    <n v="0"/>
    <n v="0"/>
    <n v="0"/>
    <n v="0"/>
    <n v="0"/>
    <n v="0"/>
    <n v="0"/>
  </r>
  <r>
    <x v="0"/>
    <x v="4"/>
    <x v="121"/>
    <s v="Sheep"/>
    <m/>
    <n v="0"/>
    <n v="0"/>
    <n v="0"/>
    <n v="0"/>
    <n v="0"/>
    <n v="0"/>
    <n v="0"/>
    <n v="0"/>
    <n v="0"/>
    <n v="0"/>
  </r>
  <r>
    <x v="0"/>
    <x v="4"/>
    <x v="121"/>
    <s v="Camel"/>
    <m/>
    <n v="0"/>
    <n v="0"/>
    <n v="0"/>
    <n v="0"/>
    <n v="0"/>
    <n v="0"/>
    <n v="0"/>
    <n v="0"/>
    <n v="0"/>
    <n v="0"/>
  </r>
  <r>
    <x v="0"/>
    <x v="4"/>
    <x v="121"/>
    <s v="Poultry"/>
    <n v="112"/>
    <n v="3.3000000000000002E-2"/>
    <n v="3.6960000000000002"/>
    <n v="10.533600000000002"/>
    <n v="0.994224"/>
    <n v="0.69854399999999994"/>
    <n v="0"/>
    <n v="0"/>
    <n v="3.976896"/>
    <n v="6.2868959999999996"/>
    <n v="0"/>
  </r>
  <r>
    <x v="0"/>
    <x v="4"/>
    <x v="121"/>
    <s v="Other birds"/>
    <m/>
    <n v="0"/>
    <n v="0"/>
    <n v="0"/>
    <n v="0"/>
    <n v="0"/>
    <n v="0"/>
    <n v="0"/>
    <n v="0"/>
    <n v="0"/>
    <n v="0"/>
  </r>
  <r>
    <x v="0"/>
    <x v="4"/>
    <x v="121"/>
    <s v="Pork"/>
    <n v="56"/>
    <n v="3.3000000000000002E-2"/>
    <n v="1.8480000000000001"/>
    <n v="5.0450400000000002"/>
    <n v="0.51004800000000006"/>
    <n v="0.31785599999999997"/>
    <n v="0"/>
    <n v="0"/>
    <n v="2.0401920000000002"/>
    <n v="2.8607039999999997"/>
    <n v="0"/>
  </r>
  <r>
    <x v="0"/>
    <x v="4"/>
    <x v="121"/>
    <s v="Eggs"/>
    <n v="64"/>
    <n v="0.14299999999999999"/>
    <n v="9.1519999999999992"/>
    <n v="14.185599999999999"/>
    <n v="1.153152"/>
    <n v="0.97011199999999986"/>
    <n v="0.100672"/>
    <n v="0"/>
    <n v="4.6126079999999998"/>
    <n v="8.7310079999999992"/>
    <n v="0.40268799999999999"/>
  </r>
  <r>
    <x v="0"/>
    <x v="4"/>
    <x v="121"/>
    <s v="Milk"/>
    <n v="184"/>
    <n v="0.14299999999999999"/>
    <n v="26.311999999999998"/>
    <n v="18.155279999999998"/>
    <n v="0.94723199999999996"/>
    <n v="1.0787919999999998"/>
    <n v="1.18404"/>
    <n v="0"/>
    <n v="3.7889279999999999"/>
    <n v="9.709127999999998"/>
    <n v="4.7361599999999999"/>
  </r>
  <r>
    <x v="0"/>
    <x v="4"/>
    <x v="121"/>
    <s v="Cheese"/>
    <m/>
    <n v="0"/>
    <n v="0"/>
    <n v="0"/>
    <n v="0"/>
    <n v="0"/>
    <n v="0"/>
    <n v="0"/>
    <n v="0"/>
    <n v="0"/>
    <n v="0"/>
  </r>
  <r>
    <x v="1"/>
    <x v="4"/>
    <x v="121"/>
    <s v="Fish"/>
    <n v="112"/>
    <n v="1"/>
    <n v="112"/>
    <n v="117.6"/>
    <n v="20.72"/>
    <n v="3.2480000000000002"/>
    <n v="0"/>
    <n v="0"/>
    <n v="82.88"/>
    <n v="29.232000000000003"/>
    <n v="0"/>
  </r>
  <r>
    <x v="2"/>
    <x v="4"/>
    <x v="121"/>
    <s v="Rice"/>
    <n v="175"/>
    <n v="0.28599999999999998"/>
    <n v="50.05"/>
    <n v="65.064999999999998"/>
    <n v="1.2011999999999998"/>
    <n v="0.10009999999999999"/>
    <n v="14.314300000000001"/>
    <n v="0.15014999999999998"/>
    <n v="4.8047999999999993"/>
    <n v="0.90089999999999992"/>
    <n v="57.257200000000005"/>
  </r>
  <r>
    <x v="2"/>
    <x v="4"/>
    <x v="121"/>
    <s v="Beans"/>
    <n v="185"/>
    <n v="0.42899999999999999"/>
    <n v="79.364999999999995"/>
    <n v="100.79355"/>
    <n v="6.9047549999999989"/>
    <n v="0.39682499999999998"/>
    <n v="18.095219999999998"/>
    <n v="5.0793599999999994"/>
    <n v="27.619019999999995"/>
    <n v="3.5714249999999996"/>
    <n v="72.380879999999991"/>
  </r>
  <r>
    <x v="2"/>
    <x v="4"/>
    <x v="121"/>
    <s v="Cabbage"/>
    <n v="60"/>
    <n v="1"/>
    <n v="60"/>
    <n v="13.2"/>
    <n v="0.6"/>
    <n v="0.24"/>
    <n v="2.7"/>
    <n v="1.68"/>
    <n v="2.4"/>
    <n v="2.16"/>
    <n v="10.8"/>
  </r>
  <r>
    <x v="2"/>
    <x v="4"/>
    <x v="121"/>
    <s v="Fruit"/>
    <n v="119"/>
    <n v="6.7000000000000004E-2"/>
    <n v="7.9730000000000008"/>
    <n v="7.335160000000001"/>
    <n v="7.9730000000000009E-2"/>
    <n v="3.9865000000000005E-2"/>
    <n v="1.8656820000000003"/>
    <n v="0.19135200000000002"/>
    <n v="0.31892000000000004"/>
    <n v="0.35878500000000002"/>
    <n v="7.4627280000000011"/>
  </r>
  <r>
    <x v="2"/>
    <x v="4"/>
    <x v="121"/>
    <s v="USO's"/>
    <n v="122"/>
    <n v="0.14299999999999999"/>
    <n v="17.445999999999998"/>
    <n v="16.224779999999999"/>
    <n v="0.34891999999999995"/>
    <n v="1.7446E-2"/>
    <n v="3.7683359999999997"/>
    <n v="0.26168999999999998"/>
    <n v="1.3956799999999998"/>
    <n v="0.15701399999999999"/>
    <n v="15.073343999999999"/>
  </r>
  <r>
    <x v="2"/>
    <x v="4"/>
    <x v="121"/>
    <s v="Carrots"/>
    <n v="62"/>
    <n v="3.0000000000000001E-3"/>
    <n v="0.186"/>
    <n v="8.3699999999999997E-2"/>
    <n v="2.0460000000000001E-3"/>
    <n v="3.7200000000000004E-4"/>
    <n v="1.9530000000000002E-2"/>
    <n v="6.1380000000000002E-3"/>
    <n v="8.1840000000000003E-3"/>
    <n v="3.3480000000000003E-3"/>
    <n v="7.8120000000000009E-2"/>
  </r>
  <r>
    <x v="2"/>
    <x v="4"/>
    <x v="121"/>
    <s v="Tomatoes"/>
    <n v="62"/>
    <n v="1"/>
    <n v="62"/>
    <n v="13.02"/>
    <n v="0.55800000000000005"/>
    <n v="0.18599999999999997"/>
    <n v="2.8519999999999999"/>
    <n v="0.68200000000000005"/>
    <n v="2.2320000000000002"/>
    <n v="1.6739999999999997"/>
    <n v="11.407999999999999"/>
  </r>
  <r>
    <x v="2"/>
    <x v="4"/>
    <x v="121"/>
    <s v="Bread (white)"/>
    <n v="44"/>
    <n v="1"/>
    <n v="44"/>
    <n v="120.56"/>
    <n v="3.8720000000000003"/>
    <n v="1.32"/>
    <n v="22.835999999999999"/>
    <n v="1.232"/>
    <n v="15.488000000000001"/>
    <n v="11.88"/>
    <n v="91.343999999999994"/>
  </r>
  <r>
    <x v="2"/>
    <x v="4"/>
    <x v="121"/>
    <s v="Spaghetti"/>
    <n v="250"/>
    <n v="0.14299999999999999"/>
    <n v="35.75"/>
    <n v="50.407499999999999"/>
    <n v="1.716"/>
    <n v="0.25024999999999997"/>
    <n v="10.11725"/>
    <n v="0.60775000000000001"/>
    <n v="6.8639999999999999"/>
    <n v="2.2522499999999996"/>
    <n v="40.469000000000001"/>
  </r>
  <r>
    <x v="3"/>
    <x v="4"/>
    <x v="121"/>
    <s v="Githeri"/>
    <n v="134"/>
    <n v="0.28599999999999998"/>
    <n v="38.323999999999998"/>
    <n v="62.468119999999999"/>
    <n v="2.414412"/>
    <n v="0.53653600000000001"/>
    <n v="11.918764000000001"/>
    <n v="0.38323999999999997"/>
    <n v="9.657648"/>
    <n v="4.828824"/>
    <n v="47.675056000000005"/>
  </r>
  <r>
    <x v="3"/>
    <x v="4"/>
    <x v="121"/>
    <s v="Ugali"/>
    <n v="114"/>
    <n v="1"/>
    <n v="114"/>
    <n v="142.5"/>
    <n v="2.3940000000000001"/>
    <n v="1.4820000000000002"/>
    <n v="29.867999999999999"/>
    <n v="1.1399999999999999"/>
    <n v="9.5760000000000005"/>
    <n v="13.338000000000001"/>
    <n v="119.47199999999999"/>
  </r>
  <r>
    <x v="3"/>
    <x v="4"/>
    <x v="121"/>
    <s v="Sorghum"/>
    <m/>
    <n v="0"/>
    <n v="0"/>
    <n v="0"/>
    <n v="0"/>
    <n v="0"/>
    <n v="0"/>
    <n v="0"/>
    <n v="0"/>
    <n v="0"/>
    <n v="0"/>
  </r>
  <r>
    <x v="3"/>
    <x v="4"/>
    <x v="121"/>
    <s v="Sweets/Soda"/>
    <n v="340"/>
    <n v="0.14299999999999999"/>
    <n v="48.62"/>
    <n v="19.934199999999997"/>
    <n v="0"/>
    <n v="0"/>
    <n v="5.0564799999999996"/>
    <n v="0"/>
    <n v="0"/>
    <n v="0"/>
    <n v="20.225919999999999"/>
  </r>
  <r>
    <x v="0"/>
    <x v="3"/>
    <x v="122"/>
    <s v="Cattle"/>
    <n v="112"/>
    <n v="3.3000000000000002E-2"/>
    <n v="3.6960000000000002"/>
    <n v="9.94224"/>
    <n v="0.92030400000000001"/>
    <n v="0.66528000000000009"/>
    <n v="0"/>
    <n v="0"/>
    <n v="3.681216"/>
    <n v="5.9875200000000008"/>
    <n v="0"/>
  </r>
  <r>
    <x v="0"/>
    <x v="3"/>
    <x v="122"/>
    <s v="Goat"/>
    <m/>
    <n v="0"/>
    <n v="0"/>
    <n v="0"/>
    <n v="0"/>
    <n v="0"/>
    <n v="0"/>
    <n v="0"/>
    <n v="0"/>
    <n v="0"/>
    <n v="0"/>
  </r>
  <r>
    <x v="0"/>
    <x v="3"/>
    <x v="122"/>
    <s v="Sheep"/>
    <m/>
    <n v="0"/>
    <n v="0"/>
    <n v="0"/>
    <n v="0"/>
    <n v="0"/>
    <n v="0"/>
    <n v="0"/>
    <n v="0"/>
    <n v="0"/>
    <n v="0"/>
  </r>
  <r>
    <x v="0"/>
    <x v="3"/>
    <x v="122"/>
    <s v="Camel"/>
    <m/>
    <n v="0"/>
    <n v="0"/>
    <n v="0"/>
    <n v="0"/>
    <n v="0"/>
    <n v="0"/>
    <n v="0"/>
    <n v="0"/>
    <n v="0"/>
    <n v="0"/>
  </r>
  <r>
    <x v="0"/>
    <x v="3"/>
    <x v="122"/>
    <s v="Poultry"/>
    <n v="112"/>
    <n v="3.3000000000000002E-2"/>
    <n v="3.6960000000000002"/>
    <n v="10.533600000000002"/>
    <n v="0.994224"/>
    <n v="0.69854399999999994"/>
    <n v="0"/>
    <n v="0"/>
    <n v="3.976896"/>
    <n v="6.2868959999999996"/>
    <n v="0"/>
  </r>
  <r>
    <x v="0"/>
    <x v="3"/>
    <x v="122"/>
    <s v="Other birds"/>
    <m/>
    <n v="0"/>
    <n v="0"/>
    <n v="0"/>
    <n v="0"/>
    <n v="0"/>
    <n v="0"/>
    <n v="0"/>
    <n v="0"/>
    <n v="0"/>
    <n v="0"/>
  </r>
  <r>
    <x v="0"/>
    <x v="3"/>
    <x v="122"/>
    <s v="Eggs"/>
    <n v="64"/>
    <n v="0.28599999999999998"/>
    <n v="18.303999999999998"/>
    <n v="28.371199999999998"/>
    <n v="2.3063039999999999"/>
    <n v="1.9402239999999997"/>
    <n v="0.201344"/>
    <n v="0"/>
    <n v="9.2252159999999996"/>
    <n v="17.462015999999998"/>
    <n v="0.80537599999999998"/>
  </r>
  <r>
    <x v="0"/>
    <x v="3"/>
    <x v="122"/>
    <s v="Milk"/>
    <n v="184"/>
    <n v="1"/>
    <n v="184"/>
    <n v="126.96"/>
    <n v="6.6239999999999997"/>
    <n v="7.5439999999999996"/>
    <n v="8.2799999999999994"/>
    <n v="0"/>
    <n v="26.495999999999999"/>
    <n v="67.896000000000001"/>
    <n v="33.119999999999997"/>
  </r>
  <r>
    <x v="0"/>
    <x v="3"/>
    <x v="122"/>
    <s v="Cheese"/>
    <m/>
    <n v="0"/>
    <n v="0"/>
    <n v="0"/>
    <n v="0"/>
    <n v="0"/>
    <n v="0"/>
    <n v="0"/>
    <n v="0"/>
    <n v="0"/>
    <n v="0"/>
  </r>
  <r>
    <x v="1"/>
    <x v="3"/>
    <x v="122"/>
    <s v="Fish"/>
    <m/>
    <n v="0"/>
    <n v="0"/>
    <n v="0"/>
    <n v="0"/>
    <n v="0"/>
    <n v="0"/>
    <n v="0"/>
    <n v="0"/>
    <n v="0"/>
    <n v="0"/>
  </r>
  <r>
    <x v="2"/>
    <x v="3"/>
    <x v="122"/>
    <s v="Rice"/>
    <n v="175"/>
    <n v="0.42899999999999999"/>
    <n v="75.075000000000003"/>
    <n v="97.597499999999997"/>
    <n v="1.8018000000000001"/>
    <n v="0.15015000000000001"/>
    <n v="21.471450000000001"/>
    <n v="0.22522500000000001"/>
    <n v="7.2072000000000003"/>
    <n v="1.3513500000000001"/>
    <n v="85.885800000000003"/>
  </r>
  <r>
    <x v="2"/>
    <x v="3"/>
    <x v="122"/>
    <s v="Beans"/>
    <n v="185"/>
    <n v="0.28599999999999998"/>
    <n v="52.91"/>
    <n v="67.195700000000002"/>
    <n v="4.6031699999999995"/>
    <n v="0.26455000000000001"/>
    <n v="12.06348"/>
    <n v="3.3862400000000004"/>
    <n v="18.412679999999998"/>
    <n v="2.3809499999999999"/>
    <n v="48.253920000000001"/>
  </r>
  <r>
    <x v="2"/>
    <x v="3"/>
    <x v="122"/>
    <s v="Cabbage"/>
    <n v="60"/>
    <m/>
    <n v="0"/>
    <n v="0"/>
    <n v="0"/>
    <n v="0"/>
    <n v="0"/>
    <n v="0"/>
    <n v="0"/>
    <n v="0"/>
    <n v="0"/>
  </r>
  <r>
    <x v="2"/>
    <x v="3"/>
    <x v="122"/>
    <s v="Fruit"/>
    <m/>
    <n v="0"/>
    <n v="0"/>
    <n v="0"/>
    <n v="0"/>
    <n v="0"/>
    <n v="0"/>
    <n v="0"/>
    <n v="0"/>
    <n v="0"/>
    <n v="0"/>
  </r>
  <r>
    <x v="2"/>
    <x v="3"/>
    <x v="122"/>
    <s v="USO's"/>
    <n v="122"/>
    <n v="0.28599999999999998"/>
    <n v="34.891999999999996"/>
    <n v="32.449559999999998"/>
    <n v="0.6978399999999999"/>
    <n v="3.4891999999999999E-2"/>
    <n v="7.5366719999999994"/>
    <n v="0.52337999999999996"/>
    <n v="2.7913599999999996"/>
    <n v="0.31402799999999997"/>
    <n v="30.146687999999997"/>
  </r>
  <r>
    <x v="2"/>
    <x v="3"/>
    <x v="122"/>
    <s v="Tomatoes"/>
    <n v="62"/>
    <n v="1"/>
    <n v="62"/>
    <n v="13.02"/>
    <n v="0.55800000000000005"/>
    <n v="0.18599999999999997"/>
    <n v="2.8519999999999999"/>
    <n v="0.68200000000000005"/>
    <n v="2.2320000000000002"/>
    <n v="1.6739999999999997"/>
    <n v="11.407999999999999"/>
  </r>
  <r>
    <x v="2"/>
    <x v="3"/>
    <x v="122"/>
    <s v="Bread (white)"/>
    <n v="44"/>
    <n v="1"/>
    <n v="44"/>
    <n v="120.56"/>
    <n v="3.8720000000000003"/>
    <n v="1.32"/>
    <n v="22.835999999999999"/>
    <n v="1.232"/>
    <n v="15.488000000000001"/>
    <n v="11.88"/>
    <n v="91.343999999999994"/>
  </r>
  <r>
    <x v="2"/>
    <x v="3"/>
    <x v="122"/>
    <s v="Cowpeas"/>
    <n v="171"/>
    <n v="3.0000000000000001E-3"/>
    <n v="0.51300000000000001"/>
    <n v="0.59508000000000005"/>
    <n v="3.9501000000000001E-2"/>
    <n v="2.565E-3"/>
    <n v="0.10670400000000001"/>
    <n v="3.3345E-2"/>
    <n v="0.15800400000000001"/>
    <n v="2.3085000000000001E-2"/>
    <n v="0.42681600000000003"/>
  </r>
  <r>
    <x v="3"/>
    <x v="3"/>
    <x v="122"/>
    <s v="Githeri"/>
    <n v="134"/>
    <n v="0.42899999999999999"/>
    <n v="57.485999999999997"/>
    <n v="93.702179999999984"/>
    <n v="3.6216179999999998"/>
    <n v="0.80480399999999985"/>
    <n v="17.878146000000001"/>
    <n v="0.57485999999999993"/>
    <n v="14.486471999999999"/>
    <n v="7.2432359999999987"/>
    <n v="71.512584000000004"/>
  </r>
  <r>
    <x v="3"/>
    <x v="3"/>
    <x v="122"/>
    <s v="Ugali"/>
    <n v="114"/>
    <n v="1"/>
    <n v="114"/>
    <n v="142.5"/>
    <n v="2.3940000000000001"/>
    <n v="1.4820000000000002"/>
    <n v="29.867999999999999"/>
    <n v="1.1399999999999999"/>
    <n v="9.5760000000000005"/>
    <n v="13.338000000000001"/>
    <n v="119.47199999999999"/>
  </r>
  <r>
    <x v="3"/>
    <x v="3"/>
    <x v="122"/>
    <s v="Sorghum"/>
    <m/>
    <n v="0"/>
    <n v="0"/>
    <n v="0"/>
    <n v="0"/>
    <n v="0"/>
    <n v="0"/>
    <n v="0"/>
    <n v="0"/>
    <n v="0"/>
    <n v="0"/>
  </r>
  <r>
    <x v="0"/>
    <x v="4"/>
    <x v="123"/>
    <s v="Cattle"/>
    <n v="112"/>
    <n v="0.28599999999999998"/>
    <n v="32.031999999999996"/>
    <n v="86.16607999999998"/>
    <n v="7.9759679999999991"/>
    <n v="5.7657599999999993"/>
    <n v="0"/>
    <n v="0"/>
    <n v="31.903871999999996"/>
    <n v="51.891839999999995"/>
    <n v="0"/>
  </r>
  <r>
    <x v="0"/>
    <x v="4"/>
    <x v="123"/>
    <s v="Goat"/>
    <n v="85"/>
    <n v="0.28599999999999998"/>
    <n v="24.31"/>
    <n v="58.5871"/>
    <n v="7.9979899999999997"/>
    <n v="2.6497899999999999"/>
    <n v="0.12154999999999999"/>
    <n v="0"/>
    <n v="31.991959999999999"/>
    <n v="23.848109999999998"/>
    <n v="0.48619999999999997"/>
  </r>
  <r>
    <x v="0"/>
    <x v="4"/>
    <x v="123"/>
    <s v="Sheep"/>
    <n v="85"/>
    <n v="0.28599999999999998"/>
    <n v="24.31"/>
    <n v="64.421499999999995"/>
    <n v="4.1083899999999991"/>
    <n v="5.2023399999999995"/>
    <n v="0"/>
    <n v="0"/>
    <n v="16.433559999999996"/>
    <n v="46.821059999999996"/>
    <n v="0"/>
  </r>
  <r>
    <x v="0"/>
    <x v="4"/>
    <x v="123"/>
    <s v="Camel"/>
    <m/>
    <n v="0"/>
    <n v="0"/>
    <n v="0"/>
    <n v="0"/>
    <n v="0"/>
    <n v="0"/>
    <n v="0"/>
    <n v="0"/>
    <n v="0"/>
    <n v="0"/>
  </r>
  <r>
    <x v="0"/>
    <x v="4"/>
    <x v="123"/>
    <s v="Poultry"/>
    <n v="112"/>
    <n v="3.3000000000000002E-2"/>
    <n v="3.6960000000000002"/>
    <n v="10.533600000000002"/>
    <n v="0.994224"/>
    <n v="0.69854399999999994"/>
    <n v="0"/>
    <n v="0"/>
    <n v="3.976896"/>
    <n v="6.2868959999999996"/>
    <n v="0"/>
  </r>
  <r>
    <x v="0"/>
    <x v="4"/>
    <x v="123"/>
    <s v="Other birds"/>
    <m/>
    <n v="0"/>
    <n v="0"/>
    <n v="0"/>
    <n v="0"/>
    <n v="0"/>
    <n v="0"/>
    <n v="0"/>
    <n v="0"/>
    <n v="0"/>
    <n v="0"/>
  </r>
  <r>
    <x v="0"/>
    <x v="4"/>
    <x v="123"/>
    <s v="Eggs"/>
    <n v="64"/>
    <n v="0.42899999999999999"/>
    <n v="27.456"/>
    <n v="42.556800000000003"/>
    <n v="3.4594559999999994"/>
    <n v="2.9103359999999996"/>
    <n v="0.30201600000000001"/>
    <n v="0"/>
    <n v="13.837823999999998"/>
    <n v="26.193023999999998"/>
    <n v="1.208064"/>
  </r>
  <r>
    <x v="0"/>
    <x v="4"/>
    <x v="123"/>
    <s v="Milk"/>
    <n v="184"/>
    <n v="0.57099999999999995"/>
    <n v="105.06399999999999"/>
    <n v="72.494159999999994"/>
    <n v="3.7823039999999999"/>
    <n v="4.3076239999999997"/>
    <n v="4.7278799999999999"/>
    <n v="0"/>
    <n v="15.129216"/>
    <n v="38.768615999999994"/>
    <n v="18.911519999999999"/>
  </r>
  <r>
    <x v="0"/>
    <x v="4"/>
    <x v="123"/>
    <s v="Cheese"/>
    <m/>
    <n v="0"/>
    <n v="0"/>
    <n v="0"/>
    <n v="0"/>
    <n v="0"/>
    <n v="0"/>
    <n v="0"/>
    <n v="0"/>
    <n v="0"/>
    <n v="0"/>
  </r>
  <r>
    <x v="1"/>
    <x v="4"/>
    <x v="123"/>
    <s v="Fish"/>
    <n v="112"/>
    <n v="1"/>
    <n v="112"/>
    <n v="117.6"/>
    <n v="20.72"/>
    <n v="3.2480000000000002"/>
    <n v="0"/>
    <n v="0"/>
    <n v="82.88"/>
    <n v="29.232000000000003"/>
    <n v="0"/>
  </r>
  <r>
    <x v="2"/>
    <x v="4"/>
    <x v="123"/>
    <s v="Rice"/>
    <n v="175"/>
    <n v="0.57099999999999995"/>
    <n v="99.924999999999997"/>
    <n v="129.9025"/>
    <n v="2.3982000000000001"/>
    <n v="0.19985"/>
    <n v="28.57855"/>
    <n v="0.29977500000000001"/>
    <n v="9.5928000000000004"/>
    <n v="1.7986500000000001"/>
    <n v="114.3142"/>
  </r>
  <r>
    <x v="2"/>
    <x v="4"/>
    <x v="123"/>
    <s v="Beans"/>
    <n v="185"/>
    <n v="0.28599999999999998"/>
    <n v="52.91"/>
    <n v="67.195700000000002"/>
    <n v="4.6031699999999995"/>
    <n v="0.26455000000000001"/>
    <n v="12.06348"/>
    <n v="3.3862400000000004"/>
    <n v="18.412679999999998"/>
    <n v="2.3809499999999999"/>
    <n v="48.253920000000001"/>
  </r>
  <r>
    <x v="2"/>
    <x v="4"/>
    <x v="123"/>
    <s v="Cabbage"/>
    <n v="60"/>
    <n v="1"/>
    <n v="60"/>
    <n v="13.2"/>
    <n v="0.6"/>
    <n v="0.24"/>
    <n v="2.7"/>
    <n v="1.68"/>
    <n v="2.4"/>
    <n v="2.16"/>
    <n v="10.8"/>
  </r>
  <r>
    <x v="2"/>
    <x v="4"/>
    <x v="123"/>
    <s v="Fruit"/>
    <n v="119"/>
    <n v="0.28599999999999998"/>
    <n v="34.033999999999999"/>
    <n v="31.311279999999996"/>
    <n v="0.34033999999999998"/>
    <n v="0.17016999999999999"/>
    <n v="7.9639559999999996"/>
    <n v="0.81681599999999988"/>
    <n v="1.3613599999999999"/>
    <n v="1.5315299999999998"/>
    <n v="31.855823999999998"/>
  </r>
  <r>
    <x v="2"/>
    <x v="4"/>
    <x v="123"/>
    <s v="USO's"/>
    <n v="122"/>
    <n v="0.42899999999999999"/>
    <n v="52.338000000000001"/>
    <n v="48.674340000000001"/>
    <n v="1.0467599999999999"/>
    <n v="5.2338000000000003E-2"/>
    <n v="11.305008000000001"/>
    <n v="0.78507000000000005"/>
    <n v="4.1870399999999997"/>
    <n v="0.47104200000000002"/>
    <n v="45.220032000000003"/>
  </r>
  <r>
    <x v="2"/>
    <x v="4"/>
    <x v="123"/>
    <s v="Carrots"/>
    <n v="62"/>
    <n v="0"/>
    <n v="0"/>
    <n v="0"/>
    <n v="0"/>
    <n v="0"/>
    <n v="0"/>
    <n v="0"/>
    <n v="0"/>
    <n v="0"/>
    <n v="0"/>
  </r>
  <r>
    <x v="2"/>
    <x v="4"/>
    <x v="123"/>
    <s v="Tomatoes"/>
    <n v="62"/>
    <n v="1"/>
    <n v="62"/>
    <n v="13.02"/>
    <n v="0.55800000000000005"/>
    <n v="0.18599999999999997"/>
    <n v="2.8519999999999999"/>
    <n v="0.68200000000000005"/>
    <n v="2.2320000000000002"/>
    <n v="1.6739999999999997"/>
    <n v="11.407999999999999"/>
  </r>
  <r>
    <x v="2"/>
    <x v="4"/>
    <x v="123"/>
    <s v="Bread (white)"/>
    <n v="44"/>
    <n v="1"/>
    <n v="44"/>
    <n v="120.56"/>
    <n v="3.8720000000000003"/>
    <n v="1.32"/>
    <n v="22.835999999999999"/>
    <n v="1.232"/>
    <n v="15.488000000000001"/>
    <n v="11.88"/>
    <n v="91.343999999999994"/>
  </r>
  <r>
    <x v="2"/>
    <x v="4"/>
    <x v="123"/>
    <s v="Cowpeas"/>
    <n v="171"/>
    <n v="0.28599999999999998"/>
    <n v="48.905999999999999"/>
    <n v="56.730959999999996"/>
    <n v="3.7657619999999996"/>
    <n v="0.24453"/>
    <n v="10.172448000000001"/>
    <n v="3.17889"/>
    <n v="15.063047999999998"/>
    <n v="2.2007699999999999"/>
    <n v="40.689792000000004"/>
  </r>
  <r>
    <x v="3"/>
    <x v="4"/>
    <x v="123"/>
    <s v="Githeri"/>
    <n v="134"/>
    <n v="0.42899999999999999"/>
    <n v="57.485999999999997"/>
    <n v="93.702179999999984"/>
    <n v="3.6216179999999998"/>
    <n v="0.80480399999999985"/>
    <n v="17.878146000000001"/>
    <n v="0.57485999999999993"/>
    <n v="14.486471999999999"/>
    <n v="7.2432359999999987"/>
    <n v="71.512584000000004"/>
  </r>
  <r>
    <x v="3"/>
    <x v="4"/>
    <x v="123"/>
    <s v="Ugali"/>
    <n v="114"/>
    <n v="1"/>
    <n v="114"/>
    <n v="142.5"/>
    <n v="2.3940000000000001"/>
    <n v="1.4820000000000002"/>
    <n v="29.867999999999999"/>
    <n v="1.1399999999999999"/>
    <n v="9.5760000000000005"/>
    <n v="13.338000000000001"/>
    <n v="119.47199999999999"/>
  </r>
  <r>
    <x v="3"/>
    <x v="4"/>
    <x v="123"/>
    <s v="Sorghum"/>
    <n v="83"/>
    <n v="0.42899999999999999"/>
    <n v="35.606999999999999"/>
    <n v="118.21523999999999"/>
    <n v="3.6675210000000003"/>
    <n v="1.0682099999999999"/>
    <n v="26.242359"/>
    <n v="4.5220889999999994"/>
    <n v="14.670084000000001"/>
    <n v="9.6138899999999996"/>
    <n v="104.969436"/>
  </r>
  <r>
    <x v="3"/>
    <x v="4"/>
    <x v="123"/>
    <s v="Sweets/Soda"/>
    <n v="340"/>
    <n v="1"/>
    <n v="340"/>
    <n v="139.4"/>
    <n v="0"/>
    <n v="0"/>
    <n v="35.36"/>
    <n v="0"/>
    <n v="0"/>
    <n v="0"/>
    <n v="141.44"/>
  </r>
  <r>
    <x v="0"/>
    <x v="3"/>
    <x v="124"/>
    <s v="Cattle"/>
    <m/>
    <n v="0"/>
    <n v="0"/>
    <n v="0"/>
    <n v="0"/>
    <n v="0"/>
    <n v="0"/>
    <n v="0"/>
    <n v="0"/>
    <n v="0"/>
    <n v="0"/>
  </r>
  <r>
    <x v="0"/>
    <x v="3"/>
    <x v="124"/>
    <s v="Goat"/>
    <m/>
    <n v="0"/>
    <n v="0"/>
    <n v="0"/>
    <n v="0"/>
    <n v="0"/>
    <n v="0"/>
    <n v="0"/>
    <n v="0"/>
    <n v="0"/>
    <n v="0"/>
  </r>
  <r>
    <x v="0"/>
    <x v="3"/>
    <x v="124"/>
    <s v="Sheep"/>
    <m/>
    <n v="0"/>
    <n v="0"/>
    <n v="0"/>
    <n v="0"/>
    <n v="0"/>
    <n v="0"/>
    <n v="0"/>
    <n v="0"/>
    <n v="0"/>
    <n v="0"/>
  </r>
  <r>
    <x v="0"/>
    <x v="3"/>
    <x v="124"/>
    <s v="Camel"/>
    <m/>
    <n v="0"/>
    <n v="0"/>
    <n v="0"/>
    <n v="0"/>
    <n v="0"/>
    <n v="0"/>
    <n v="0"/>
    <n v="0"/>
    <n v="0"/>
    <n v="0"/>
  </r>
  <r>
    <x v="0"/>
    <x v="3"/>
    <x v="124"/>
    <s v="Poultry"/>
    <n v="112"/>
    <n v="6.7000000000000004E-2"/>
    <n v="7.5040000000000004"/>
    <n v="21.386400000000002"/>
    <n v="2.0185759999999999"/>
    <n v="1.4182560000000002"/>
    <n v="0"/>
    <n v="0"/>
    <n v="8.0743039999999997"/>
    <n v="12.764304000000001"/>
    <n v="0"/>
  </r>
  <r>
    <x v="0"/>
    <x v="3"/>
    <x v="124"/>
    <s v="Other birds"/>
    <m/>
    <n v="0"/>
    <n v="0"/>
    <n v="0"/>
    <n v="0"/>
    <n v="0"/>
    <n v="0"/>
    <n v="0"/>
    <n v="0"/>
    <n v="0"/>
    <n v="0"/>
  </r>
  <r>
    <x v="0"/>
    <x v="3"/>
    <x v="124"/>
    <s v="Eggs"/>
    <n v="112"/>
    <n v="1"/>
    <n v="112"/>
    <n v="173.6"/>
    <n v="14.112"/>
    <n v="11.872"/>
    <n v="1.2320000000000002"/>
    <n v="0"/>
    <n v="56.448"/>
    <n v="106.848"/>
    <n v="4.9280000000000008"/>
  </r>
  <r>
    <x v="0"/>
    <x v="3"/>
    <x v="124"/>
    <s v="Milk"/>
    <n v="184"/>
    <n v="0.28599999999999998"/>
    <n v="52.623999999999995"/>
    <n v="36.310559999999995"/>
    <n v="1.8944639999999999"/>
    <n v="2.1575839999999995"/>
    <n v="2.36808"/>
    <n v="0"/>
    <n v="7.5778559999999997"/>
    <n v="19.418255999999996"/>
    <n v="9.4723199999999999"/>
  </r>
  <r>
    <x v="0"/>
    <x v="3"/>
    <x v="124"/>
    <s v="Cheese"/>
    <m/>
    <n v="0"/>
    <n v="0"/>
    <n v="0"/>
    <n v="0"/>
    <n v="0"/>
    <n v="0"/>
    <n v="0"/>
    <n v="0"/>
    <n v="0"/>
    <n v="0"/>
  </r>
  <r>
    <x v="1"/>
    <x v="3"/>
    <x v="124"/>
    <s v="Fish"/>
    <n v="112"/>
    <n v="0.28599999999999998"/>
    <n v="32.031999999999996"/>
    <n v="33.633599999999994"/>
    <n v="5.9259199999999996"/>
    <n v="0.92892799999999998"/>
    <n v="0"/>
    <n v="0"/>
    <n v="23.703679999999999"/>
    <n v="8.3603519999999989"/>
    <n v="0"/>
  </r>
  <r>
    <x v="2"/>
    <x v="3"/>
    <x v="124"/>
    <s v="Rice"/>
    <m/>
    <n v="0"/>
    <n v="0"/>
    <n v="0"/>
    <n v="0"/>
    <n v="0"/>
    <n v="0"/>
    <n v="0"/>
    <n v="0"/>
    <n v="0"/>
    <n v="0"/>
  </r>
  <r>
    <x v="2"/>
    <x v="3"/>
    <x v="124"/>
    <s v="Beans"/>
    <n v="185"/>
    <n v="0.28599999999999998"/>
    <n v="52.91"/>
    <n v="67.195700000000002"/>
    <n v="4.6031699999999995"/>
    <n v="0.26455000000000001"/>
    <n v="12.06348"/>
    <n v="3.3862400000000004"/>
    <n v="18.412679999999998"/>
    <n v="2.3809499999999999"/>
    <n v="48.253920000000001"/>
  </r>
  <r>
    <x v="2"/>
    <x v="3"/>
    <x v="124"/>
    <s v="Cabbage"/>
    <n v="60"/>
    <n v="1"/>
    <n v="60"/>
    <n v="13.2"/>
    <n v="0.6"/>
    <n v="0.24"/>
    <n v="2.7"/>
    <n v="1.68"/>
    <n v="2.4"/>
    <n v="2.16"/>
    <n v="10.8"/>
  </r>
  <r>
    <x v="2"/>
    <x v="3"/>
    <x v="124"/>
    <s v="Fruit"/>
    <n v="119"/>
    <n v="0.57099999999999995"/>
    <n v="67.948999999999998"/>
    <n v="62.513080000000002"/>
    <n v="0.67948999999999993"/>
    <n v="0.33974499999999996"/>
    <n v="15.900065999999999"/>
    <n v="1.630776"/>
    <n v="2.7179599999999997"/>
    <n v="3.0577049999999995"/>
    <n v="63.600263999999996"/>
  </r>
  <r>
    <x v="2"/>
    <x v="3"/>
    <x v="124"/>
    <s v="USO's"/>
    <n v="122"/>
    <n v="0.42899999999999999"/>
    <n v="52.338000000000001"/>
    <n v="48.674340000000001"/>
    <n v="1.0467599999999999"/>
    <n v="5.2338000000000003E-2"/>
    <n v="11.305008000000001"/>
    <n v="0.78507000000000005"/>
    <n v="4.1870399999999997"/>
    <n v="0.47104200000000002"/>
    <n v="45.220032000000003"/>
  </r>
  <r>
    <x v="2"/>
    <x v="3"/>
    <x v="124"/>
    <s v="Carrots"/>
    <n v="62"/>
    <n v="3.0000000000000001E-3"/>
    <n v="0.186"/>
    <n v="8.3699999999999997E-2"/>
    <n v="2.0460000000000001E-3"/>
    <n v="3.7200000000000004E-4"/>
    <n v="1.9530000000000002E-2"/>
    <n v="6.1380000000000002E-3"/>
    <n v="8.1840000000000003E-3"/>
    <n v="3.3480000000000003E-3"/>
    <n v="7.8120000000000009E-2"/>
  </r>
  <r>
    <x v="2"/>
    <x v="3"/>
    <x v="124"/>
    <s v="Tomatoes"/>
    <n v="62"/>
    <n v="1"/>
    <n v="62"/>
    <n v="13.02"/>
    <n v="0.55800000000000005"/>
    <n v="0.18599999999999997"/>
    <n v="2.8519999999999999"/>
    <n v="0.68200000000000005"/>
    <n v="2.2320000000000002"/>
    <n v="1.6739999999999997"/>
    <n v="11.407999999999999"/>
  </r>
  <r>
    <x v="2"/>
    <x v="3"/>
    <x v="124"/>
    <s v="Cowpeas"/>
    <n v="171"/>
    <n v="6.7000000000000004E-2"/>
    <n v="11.457000000000001"/>
    <n v="13.290120000000002"/>
    <n v="0.882189"/>
    <n v="5.7285000000000003E-2"/>
    <n v="2.3830560000000003"/>
    <n v="0.74470500000000006"/>
    <n v="3.528756"/>
    <n v="0.51556500000000005"/>
    <n v="9.5322240000000011"/>
  </r>
  <r>
    <x v="2"/>
    <x v="3"/>
    <x v="124"/>
    <s v="Bread (white)"/>
    <n v="44"/>
    <n v="1"/>
    <n v="44"/>
    <n v="120.56"/>
    <n v="3.8720000000000003"/>
    <n v="1.32"/>
    <n v="22.835999999999999"/>
    <n v="1.232"/>
    <n v="15.488000000000001"/>
    <n v="11.88"/>
    <n v="91.343999999999994"/>
  </r>
  <r>
    <x v="3"/>
    <x v="3"/>
    <x v="124"/>
    <s v="Githeri"/>
    <n v="134"/>
    <n v="6.7000000000000004E-2"/>
    <n v="8.9779999999999998"/>
    <n v="14.63414"/>
    <n v="0.56561399999999995"/>
    <n v="0.125692"/>
    <n v="2.7921580000000001"/>
    <n v="8.9779999999999999E-2"/>
    <n v="2.2624559999999998"/>
    <n v="1.1312279999999999"/>
    <n v="11.168632000000001"/>
  </r>
  <r>
    <x v="3"/>
    <x v="3"/>
    <x v="124"/>
    <s v="Ugali"/>
    <n v="114"/>
    <n v="1"/>
    <n v="114"/>
    <n v="142.5"/>
    <n v="2.3940000000000001"/>
    <n v="1.4820000000000002"/>
    <n v="29.867999999999999"/>
    <n v="1.1399999999999999"/>
    <n v="9.5760000000000005"/>
    <n v="13.338000000000001"/>
    <n v="119.47199999999999"/>
  </r>
  <r>
    <x v="3"/>
    <x v="3"/>
    <x v="124"/>
    <s v="Sorghum"/>
    <m/>
    <n v="0"/>
    <n v="0"/>
    <n v="0"/>
    <n v="0"/>
    <n v="0"/>
    <n v="0"/>
    <n v="0"/>
    <n v="0"/>
    <n v="0"/>
    <n v="0"/>
  </r>
  <r>
    <x v="0"/>
    <x v="4"/>
    <x v="125"/>
    <s v="Cattle"/>
    <n v="112"/>
    <n v="3.3000000000000002E-2"/>
    <n v="3.6960000000000002"/>
    <n v="9.94224"/>
    <n v="0.92030400000000001"/>
    <n v="0.66528000000000009"/>
    <n v="0"/>
    <n v="0"/>
    <n v="3.681216"/>
    <n v="5.9875200000000008"/>
    <n v="0"/>
  </r>
  <r>
    <x v="0"/>
    <x v="4"/>
    <x v="125"/>
    <s v="Goat"/>
    <n v="85"/>
    <n v="6.7000000000000004E-2"/>
    <n v="5.6950000000000003"/>
    <n v="13.724950000000002"/>
    <n v="1.8736550000000001"/>
    <n v="0.62075500000000006"/>
    <n v="2.8475E-2"/>
    <n v="0"/>
    <n v="7.4946200000000003"/>
    <n v="5.5867950000000004"/>
    <n v="0.1139"/>
  </r>
  <r>
    <x v="0"/>
    <x v="4"/>
    <x v="125"/>
    <s v="Sheep"/>
    <n v="85"/>
    <n v="6.7000000000000004E-2"/>
    <n v="5.6950000000000003"/>
    <n v="15.091750000000001"/>
    <n v="0.96245499999999995"/>
    <n v="1.2187300000000001"/>
    <n v="0"/>
    <n v="0"/>
    <n v="3.8498199999999998"/>
    <n v="10.968570000000001"/>
    <n v="0"/>
  </r>
  <r>
    <x v="0"/>
    <x v="4"/>
    <x v="125"/>
    <s v="Camel"/>
    <m/>
    <n v="0"/>
    <n v="0"/>
    <n v="0"/>
    <n v="0"/>
    <n v="0"/>
    <n v="0"/>
    <n v="0"/>
    <n v="0"/>
    <n v="0"/>
    <n v="0"/>
  </r>
  <r>
    <x v="0"/>
    <x v="4"/>
    <x v="125"/>
    <s v="Poultry"/>
    <n v="112"/>
    <n v="0.14299999999999999"/>
    <n v="16.015999999999998"/>
    <n v="45.645599999999995"/>
    <n v="4.3083039999999997"/>
    <n v="3.0270239999999995"/>
    <n v="0"/>
    <n v="0"/>
    <n v="17.233215999999999"/>
    <n v="27.243215999999997"/>
    <n v="0"/>
  </r>
  <r>
    <x v="0"/>
    <x v="4"/>
    <x v="125"/>
    <s v="Other birds"/>
    <m/>
    <n v="0"/>
    <n v="0"/>
    <n v="0"/>
    <n v="0"/>
    <n v="0"/>
    <n v="0"/>
    <n v="0"/>
    <n v="0"/>
    <n v="0"/>
    <n v="0"/>
  </r>
  <r>
    <x v="0"/>
    <x v="4"/>
    <x v="125"/>
    <s v="Eggs"/>
    <n v="64"/>
    <n v="1"/>
    <n v="64"/>
    <n v="99.2"/>
    <n v="8.0640000000000001"/>
    <n v="6.7839999999999998"/>
    <n v="0.70400000000000007"/>
    <n v="0"/>
    <n v="32.256"/>
    <n v="61.055999999999997"/>
    <n v="2.8160000000000003"/>
  </r>
  <r>
    <x v="0"/>
    <x v="4"/>
    <x v="125"/>
    <s v="Milk"/>
    <n v="184"/>
    <n v="1"/>
    <n v="184"/>
    <n v="126.96"/>
    <n v="6.6239999999999997"/>
    <n v="7.5439999999999996"/>
    <n v="8.2799999999999994"/>
    <n v="0"/>
    <n v="26.495999999999999"/>
    <n v="67.896000000000001"/>
    <n v="33.119999999999997"/>
  </r>
  <r>
    <x v="0"/>
    <x v="4"/>
    <x v="125"/>
    <s v="Cheese"/>
    <m/>
    <n v="0"/>
    <n v="0"/>
    <n v="0"/>
    <n v="0"/>
    <n v="0"/>
    <n v="0"/>
    <n v="0"/>
    <n v="0"/>
    <n v="0"/>
    <n v="0"/>
  </r>
  <r>
    <x v="1"/>
    <x v="4"/>
    <x v="125"/>
    <s v="Fish"/>
    <n v="112"/>
    <n v="1"/>
    <n v="112"/>
    <n v="117.6"/>
    <n v="20.72"/>
    <n v="3.2480000000000002"/>
    <n v="0"/>
    <n v="0"/>
    <n v="82.88"/>
    <n v="29.232000000000003"/>
    <n v="0"/>
  </r>
  <r>
    <x v="2"/>
    <x v="4"/>
    <x v="125"/>
    <s v="Rice"/>
    <n v="175"/>
    <n v="0.42899999999999999"/>
    <n v="75.075000000000003"/>
    <n v="97.597499999999997"/>
    <n v="1.8018000000000001"/>
    <n v="0.15015000000000001"/>
    <n v="21.471450000000001"/>
    <n v="0.22522500000000001"/>
    <n v="7.2072000000000003"/>
    <n v="1.3513500000000001"/>
    <n v="85.885800000000003"/>
  </r>
  <r>
    <x v="2"/>
    <x v="4"/>
    <x v="125"/>
    <s v="Beans"/>
    <n v="185"/>
    <n v="1"/>
    <n v="185"/>
    <n v="234.95"/>
    <n v="16.094999999999999"/>
    <n v="0.92500000000000004"/>
    <n v="42.18"/>
    <n v="11.84"/>
    <n v="64.38"/>
    <n v="8.3250000000000011"/>
    <n v="168.72"/>
  </r>
  <r>
    <x v="2"/>
    <x v="4"/>
    <x v="125"/>
    <s v="Cabbage"/>
    <n v="60"/>
    <n v="1"/>
    <n v="60"/>
    <n v="13.2"/>
    <n v="0.6"/>
    <n v="0.24"/>
    <n v="2.7"/>
    <n v="1.68"/>
    <n v="2.4"/>
    <n v="2.16"/>
    <n v="10.8"/>
  </r>
  <r>
    <x v="2"/>
    <x v="4"/>
    <x v="125"/>
    <s v="Fruit"/>
    <n v="119"/>
    <n v="1"/>
    <n v="119"/>
    <n v="109.48"/>
    <n v="1.19"/>
    <n v="0.59499999999999997"/>
    <n v="27.846"/>
    <n v="2.8559999999999999"/>
    <n v="4.76"/>
    <n v="5.3549999999999995"/>
    <n v="111.384"/>
  </r>
  <r>
    <x v="2"/>
    <x v="4"/>
    <x v="125"/>
    <s v="USO's"/>
    <n v="122"/>
    <n v="0.28599999999999998"/>
    <n v="34.891999999999996"/>
    <n v="32.449559999999998"/>
    <n v="0.6978399999999999"/>
    <n v="3.4891999999999999E-2"/>
    <n v="7.5366719999999994"/>
    <n v="0.52337999999999996"/>
    <n v="2.7913599999999996"/>
    <n v="0.31402799999999997"/>
    <n v="30.146687999999997"/>
  </r>
  <r>
    <x v="2"/>
    <x v="4"/>
    <x v="125"/>
    <s v="Carrots"/>
    <n v="62"/>
    <n v="6.7000000000000004E-2"/>
    <n v="4.1539999999999999"/>
    <n v="1.8693"/>
    <n v="4.5693999999999999E-2"/>
    <n v="8.3079999999999994E-3"/>
    <n v="0.43616999999999995"/>
    <n v="0.13708200000000001"/>
    <n v="0.18277599999999999"/>
    <n v="7.4771999999999991E-2"/>
    <n v="1.7446799999999998"/>
  </r>
  <r>
    <x v="2"/>
    <x v="4"/>
    <x v="125"/>
    <s v="Tomatoes"/>
    <n v="62"/>
    <n v="1"/>
    <n v="62"/>
    <n v="13.02"/>
    <n v="0.55800000000000005"/>
    <n v="0.18599999999999997"/>
    <n v="2.8519999999999999"/>
    <n v="0.68200000000000005"/>
    <n v="2.2320000000000002"/>
    <n v="1.6739999999999997"/>
    <n v="11.407999999999999"/>
  </r>
  <r>
    <x v="2"/>
    <x v="4"/>
    <x v="125"/>
    <s v="Bread (white)"/>
    <n v="44"/>
    <n v="1"/>
    <n v="44"/>
    <n v="120.56"/>
    <n v="3.8720000000000003"/>
    <n v="1.32"/>
    <n v="22.835999999999999"/>
    <n v="1.232"/>
    <n v="15.488000000000001"/>
    <n v="11.88"/>
    <n v="91.343999999999994"/>
  </r>
  <r>
    <x v="2"/>
    <x v="4"/>
    <x v="125"/>
    <s v="Cowpeas"/>
    <n v="171"/>
    <n v="6.7000000000000004E-2"/>
    <n v="11.457000000000001"/>
    <n v="13.290120000000002"/>
    <n v="0.882189"/>
    <n v="5.7285000000000003E-2"/>
    <n v="2.3830560000000003"/>
    <n v="0.74470500000000006"/>
    <n v="3.528756"/>
    <n v="0.51556500000000005"/>
    <n v="9.5322240000000011"/>
  </r>
  <r>
    <x v="3"/>
    <x v="4"/>
    <x v="125"/>
    <s v="Githeri"/>
    <n v="134"/>
    <n v="0.14299999999999999"/>
    <n v="19.161999999999999"/>
    <n v="31.234059999999999"/>
    <n v="1.207206"/>
    <n v="0.26826800000000001"/>
    <n v="5.9593820000000006"/>
    <n v="0.19161999999999998"/>
    <n v="4.828824"/>
    <n v="2.414412"/>
    <n v="23.837528000000002"/>
  </r>
  <r>
    <x v="3"/>
    <x v="4"/>
    <x v="125"/>
    <s v="Ugali"/>
    <n v="114"/>
    <n v="1"/>
    <n v="114"/>
    <n v="142.5"/>
    <n v="2.3940000000000001"/>
    <n v="1.4820000000000002"/>
    <n v="29.867999999999999"/>
    <n v="1.1399999999999999"/>
    <n v="9.5760000000000005"/>
    <n v="13.338000000000001"/>
    <n v="119.47199999999999"/>
  </r>
  <r>
    <x v="3"/>
    <x v="4"/>
    <x v="125"/>
    <s v="Sorghum"/>
    <n v="83"/>
    <n v="1"/>
    <n v="83"/>
    <n v="275.56"/>
    <n v="8.5490000000000013"/>
    <n v="2.4900000000000002"/>
    <n v="61.171000000000006"/>
    <n v="10.540999999999999"/>
    <n v="34.196000000000005"/>
    <n v="22.410000000000004"/>
    <n v="244.68400000000003"/>
  </r>
  <r>
    <x v="3"/>
    <x v="4"/>
    <x v="125"/>
    <s v="Sweets/Soda"/>
    <n v="340"/>
    <n v="0.28599999999999998"/>
    <n v="97.24"/>
    <n v="39.868399999999994"/>
    <n v="0"/>
    <n v="0"/>
    <n v="10.112959999999999"/>
    <n v="0"/>
    <n v="0"/>
    <n v="0"/>
    <n v="40.451839999999997"/>
  </r>
  <r>
    <x v="4"/>
    <x v="4"/>
    <x v="125"/>
    <s v="Honey"/>
    <n v="20"/>
    <n v="3.0000000000000001E-3"/>
    <n v="0.06"/>
    <n v="0.18239999999999998"/>
    <n v="1.7999999999999998E-4"/>
    <n v="0"/>
    <n v="4.9439999999999998E-2"/>
    <n v="0"/>
    <n v="7.1999999999999994E-4"/>
    <n v="0"/>
    <n v="0.19775999999999999"/>
  </r>
  <r>
    <x v="0"/>
    <x v="3"/>
    <x v="126"/>
    <s v="Cattle"/>
    <n v="112"/>
    <n v="6.7000000000000004E-2"/>
    <n v="7.5040000000000004"/>
    <n v="20.185760000000002"/>
    <n v="1.8684960000000002"/>
    <n v="1.3507199999999999"/>
    <n v="0"/>
    <n v="0"/>
    <n v="7.4739840000000006"/>
    <n v="12.156479999999998"/>
    <n v="0"/>
  </r>
  <r>
    <x v="0"/>
    <x v="3"/>
    <x v="126"/>
    <s v="Goat"/>
    <n v="85"/>
    <n v="3.0000000000000001E-3"/>
    <n v="0.255"/>
    <n v="0.61454999999999993"/>
    <n v="8.3894999999999997E-2"/>
    <n v="2.7795E-2"/>
    <n v="1.2750000000000001E-3"/>
    <n v="0"/>
    <n v="0.33557999999999999"/>
    <n v="0.25015500000000002"/>
    <n v="5.1000000000000004E-3"/>
  </r>
  <r>
    <x v="0"/>
    <x v="3"/>
    <x v="126"/>
    <s v="Sheep"/>
    <n v="85"/>
    <n v="3.0000000000000001E-3"/>
    <n v="0.255"/>
    <n v="0.67575000000000007"/>
    <n v="4.3095000000000001E-2"/>
    <n v="5.457E-2"/>
    <n v="0"/>
    <n v="0"/>
    <n v="0.17238000000000001"/>
    <n v="0.49113000000000001"/>
    <n v="0"/>
  </r>
  <r>
    <x v="0"/>
    <x v="3"/>
    <x v="126"/>
    <s v="Camel"/>
    <m/>
    <n v="0"/>
    <n v="0"/>
    <n v="0"/>
    <n v="0"/>
    <n v="0"/>
    <n v="0"/>
    <n v="0"/>
    <n v="0"/>
    <n v="0"/>
    <n v="0"/>
  </r>
  <r>
    <x v="0"/>
    <x v="3"/>
    <x v="126"/>
    <s v="Poultry"/>
    <n v="112"/>
    <n v="6.7000000000000004E-2"/>
    <n v="7.5040000000000004"/>
    <n v="21.386400000000002"/>
    <n v="2.0185759999999999"/>
    <n v="1.4182560000000002"/>
    <n v="0"/>
    <n v="0"/>
    <n v="8.0743039999999997"/>
    <n v="12.764304000000001"/>
    <n v="0"/>
  </r>
  <r>
    <x v="0"/>
    <x v="3"/>
    <x v="126"/>
    <s v="Other birds"/>
    <m/>
    <n v="0"/>
    <n v="0"/>
    <n v="0"/>
    <n v="0"/>
    <n v="0"/>
    <n v="0"/>
    <n v="0"/>
    <n v="0"/>
    <n v="0"/>
    <n v="0"/>
  </r>
  <r>
    <x v="0"/>
    <x v="3"/>
    <x v="126"/>
    <s v="Pork"/>
    <n v="56"/>
    <n v="0.14299999999999999"/>
    <n v="8.0079999999999991"/>
    <n v="21.861839999999997"/>
    <n v="2.2102079999999997"/>
    <n v="1.3773759999999999"/>
    <n v="0"/>
    <n v="0"/>
    <n v="8.8408319999999989"/>
    <n v="12.396383999999999"/>
    <n v="0"/>
  </r>
  <r>
    <x v="0"/>
    <x v="3"/>
    <x v="126"/>
    <s v="Eggs"/>
    <n v="64"/>
    <n v="0.28599999999999998"/>
    <n v="18.303999999999998"/>
    <n v="28.371199999999998"/>
    <n v="2.3063039999999999"/>
    <n v="1.9402239999999997"/>
    <n v="0.201344"/>
    <n v="0"/>
    <n v="9.2252159999999996"/>
    <n v="17.462015999999998"/>
    <n v="0.80537599999999998"/>
  </r>
  <r>
    <x v="0"/>
    <x v="3"/>
    <x v="126"/>
    <s v="Milk"/>
    <n v="184"/>
    <n v="1"/>
    <n v="184"/>
    <n v="126.96"/>
    <n v="6.6239999999999997"/>
    <n v="7.5439999999999996"/>
    <n v="8.2799999999999994"/>
    <n v="0"/>
    <n v="26.495999999999999"/>
    <n v="67.896000000000001"/>
    <n v="33.119999999999997"/>
  </r>
  <r>
    <x v="0"/>
    <x v="3"/>
    <x v="126"/>
    <s v="Cheese"/>
    <m/>
    <m/>
    <n v="0"/>
    <n v="0"/>
    <n v="0"/>
    <n v="0"/>
    <n v="0"/>
    <n v="0"/>
    <n v="0"/>
    <n v="0"/>
    <n v="0"/>
  </r>
  <r>
    <x v="1"/>
    <x v="3"/>
    <x v="126"/>
    <s v="Fish"/>
    <n v="112"/>
    <n v="1"/>
    <n v="112"/>
    <n v="117.6"/>
    <n v="20.72"/>
    <n v="3.2480000000000002"/>
    <n v="0"/>
    <n v="0"/>
    <n v="82.88"/>
    <n v="29.232000000000003"/>
    <n v="0"/>
  </r>
  <r>
    <x v="2"/>
    <x v="3"/>
    <x v="126"/>
    <s v="Rice"/>
    <n v="175"/>
    <n v="1"/>
    <n v="175"/>
    <n v="227.5"/>
    <n v="4.2"/>
    <n v="0.35"/>
    <n v="50.05"/>
    <n v="0.52500000000000002"/>
    <n v="16.8"/>
    <n v="3.15"/>
    <n v="200.2"/>
  </r>
  <r>
    <x v="2"/>
    <x v="3"/>
    <x v="126"/>
    <s v="Beans"/>
    <n v="185"/>
    <n v="0.57099999999999995"/>
    <n v="105.63499999999999"/>
    <n v="134.15644999999998"/>
    <n v="9.1902449999999991"/>
    <n v="0.52817499999999995"/>
    <n v="24.084780000000002"/>
    <n v="6.7606399999999995"/>
    <n v="36.760979999999996"/>
    <n v="4.7535749999999997"/>
    <n v="96.339120000000008"/>
  </r>
  <r>
    <x v="2"/>
    <x v="3"/>
    <x v="126"/>
    <s v="Cabbage"/>
    <n v="60"/>
    <n v="1"/>
    <n v="60"/>
    <n v="13.2"/>
    <n v="0.6"/>
    <n v="0.24"/>
    <n v="2.7"/>
    <n v="1.68"/>
    <n v="2.4"/>
    <n v="2.16"/>
    <n v="10.8"/>
  </r>
  <r>
    <x v="2"/>
    <x v="3"/>
    <x v="126"/>
    <s v="Fruit"/>
    <n v="119"/>
    <n v="0.71399999999999997"/>
    <n v="84.965999999999994"/>
    <n v="78.168719999999993"/>
    <n v="0.84965999999999997"/>
    <n v="0.42482999999999999"/>
    <n v="19.882043999999997"/>
    <n v="2.0391840000000001"/>
    <n v="3.3986399999999999"/>
    <n v="3.8234699999999999"/>
    <n v="79.528175999999988"/>
  </r>
  <r>
    <x v="2"/>
    <x v="3"/>
    <x v="126"/>
    <s v="USO's"/>
    <n v="122"/>
    <n v="1"/>
    <n v="122"/>
    <n v="113.46"/>
    <n v="2.44"/>
    <n v="0.12200000000000001"/>
    <n v="26.352000000000004"/>
    <n v="1.83"/>
    <n v="9.76"/>
    <n v="1.0980000000000001"/>
    <n v="105.40800000000002"/>
  </r>
  <r>
    <x v="2"/>
    <x v="3"/>
    <x v="126"/>
    <s v="Carrots"/>
    <n v="62"/>
    <n v="6.7000000000000004E-2"/>
    <n v="4.1539999999999999"/>
    <n v="1.8693"/>
    <n v="4.5693999999999999E-2"/>
    <n v="8.3079999999999994E-3"/>
    <n v="0.43616999999999995"/>
    <n v="0.13708200000000001"/>
    <n v="0.18277599999999999"/>
    <n v="7.4771999999999991E-2"/>
    <n v="1.7446799999999998"/>
  </r>
  <r>
    <x v="2"/>
    <x v="3"/>
    <x v="126"/>
    <s v="Tomatoes"/>
    <n v="62"/>
    <n v="1"/>
    <n v="62"/>
    <n v="13.02"/>
    <n v="0.55800000000000005"/>
    <n v="0.18599999999999997"/>
    <n v="2.8519999999999999"/>
    <n v="0.68200000000000005"/>
    <n v="2.2320000000000002"/>
    <n v="1.6739999999999997"/>
    <n v="11.407999999999999"/>
  </r>
  <r>
    <x v="2"/>
    <x v="3"/>
    <x v="126"/>
    <s v="Bread (white)"/>
    <n v="44"/>
    <n v="0.28599999999999998"/>
    <n v="12.584"/>
    <n v="34.480159999999998"/>
    <n v="1.1073920000000002"/>
    <n v="0.37751999999999997"/>
    <n v="6.5310959999999998"/>
    <n v="0.352352"/>
    <n v="4.4295680000000006"/>
    <n v="3.3976799999999998"/>
    <n v="26.124383999999999"/>
  </r>
  <r>
    <x v="2"/>
    <x v="3"/>
    <x v="126"/>
    <s v="Ugali"/>
    <n v="114"/>
    <n v="1"/>
    <n v="114"/>
    <n v="185.82"/>
    <n v="7.1819999999999995"/>
    <n v="1.5959999999999999"/>
    <n v="35.454000000000001"/>
    <n v="1.1399999999999999"/>
    <n v="28.727999999999998"/>
    <n v="14.363999999999999"/>
    <n v="141.816"/>
  </r>
  <r>
    <x v="3"/>
    <x v="3"/>
    <x v="126"/>
    <s v="Githeri"/>
    <n v="134"/>
    <n v="1"/>
    <n v="134"/>
    <n v="167.5"/>
    <n v="2.8140000000000005"/>
    <n v="1.7420000000000002"/>
    <n v="35.107999999999997"/>
    <n v="1.34"/>
    <n v="11.256000000000002"/>
    <n v="15.678000000000003"/>
    <n v="140.43199999999999"/>
  </r>
  <r>
    <x v="3"/>
    <x v="3"/>
    <x v="126"/>
    <s v="Sorghum"/>
    <n v="83"/>
    <n v="1"/>
    <n v="83"/>
    <n v="275.56"/>
    <n v="8.5490000000000013"/>
    <n v="2.4900000000000002"/>
    <n v="61.171000000000006"/>
    <n v="10.540999999999999"/>
    <n v="34.196000000000005"/>
    <n v="22.410000000000004"/>
    <n v="244.68400000000003"/>
  </r>
  <r>
    <x v="3"/>
    <x v="3"/>
    <x v="126"/>
    <s v="Sweets/Soda"/>
    <n v="340"/>
    <n v="1"/>
    <n v="340"/>
    <n v="139.4"/>
    <n v="0"/>
    <n v="0"/>
    <n v="35.36"/>
    <n v="0"/>
    <n v="0"/>
    <n v="0"/>
    <n v="141.44"/>
  </r>
  <r>
    <x v="4"/>
    <x v="3"/>
    <x v="126"/>
    <s v="Honey"/>
    <n v="20"/>
    <n v="3.0000000000000001E-3"/>
    <n v="0.06"/>
    <n v="0.18239999999999998"/>
    <n v="1.7999999999999998E-4"/>
    <n v="0"/>
    <n v="4.9439999999999998E-2"/>
    <n v="0"/>
    <n v="7.1999999999999994E-4"/>
    <n v="0"/>
    <n v="0.19775999999999999"/>
  </r>
  <r>
    <x v="0"/>
    <x v="3"/>
    <x v="127"/>
    <s v="Cattle"/>
    <m/>
    <n v="0"/>
    <n v="0"/>
    <n v="0"/>
    <n v="0"/>
    <n v="0"/>
    <n v="0"/>
    <n v="0"/>
    <n v="0"/>
    <n v="0"/>
    <n v="0"/>
  </r>
  <r>
    <x v="0"/>
    <x v="3"/>
    <x v="127"/>
    <s v="Goat"/>
    <m/>
    <n v="0"/>
    <n v="0"/>
    <n v="0"/>
    <n v="0"/>
    <n v="0"/>
    <n v="0"/>
    <n v="0"/>
    <n v="0"/>
    <n v="0"/>
    <n v="0"/>
  </r>
  <r>
    <x v="0"/>
    <x v="3"/>
    <x v="127"/>
    <s v="Sheep"/>
    <m/>
    <n v="0"/>
    <n v="0"/>
    <n v="0"/>
    <n v="0"/>
    <n v="0"/>
    <n v="0"/>
    <n v="0"/>
    <n v="0"/>
    <n v="0"/>
    <n v="0"/>
  </r>
  <r>
    <x v="0"/>
    <x v="3"/>
    <x v="127"/>
    <s v="Camel"/>
    <m/>
    <n v="0"/>
    <n v="0"/>
    <n v="0"/>
    <n v="0"/>
    <n v="0"/>
    <n v="0"/>
    <n v="0"/>
    <n v="0"/>
    <n v="0"/>
    <n v="0"/>
  </r>
  <r>
    <x v="0"/>
    <x v="3"/>
    <x v="127"/>
    <s v="Poultry"/>
    <n v="112"/>
    <n v="3.3000000000000002E-2"/>
    <n v="3.6960000000000002"/>
    <n v="10.533600000000002"/>
    <n v="0.994224"/>
    <n v="0.69854399999999994"/>
    <n v="0"/>
    <n v="0"/>
    <n v="3.976896"/>
    <n v="6.2868959999999996"/>
    <n v="0"/>
  </r>
  <r>
    <x v="0"/>
    <x v="3"/>
    <x v="127"/>
    <s v="Other birds"/>
    <m/>
    <n v="0"/>
    <n v="0"/>
    <n v="0"/>
    <n v="0"/>
    <n v="0"/>
    <n v="0"/>
    <n v="0"/>
    <n v="0"/>
    <n v="0"/>
    <n v="0"/>
  </r>
  <r>
    <x v="0"/>
    <x v="3"/>
    <x v="127"/>
    <s v="Pork"/>
    <n v="56"/>
    <n v="6.7000000000000004E-2"/>
    <n v="3.7520000000000002"/>
    <n v="10.24296"/>
    <n v="1.035552"/>
    <n v="0.64534400000000003"/>
    <n v="0"/>
    <n v="0"/>
    <n v="4.1422080000000001"/>
    <n v="5.8080959999999999"/>
    <n v="0"/>
  </r>
  <r>
    <x v="0"/>
    <x v="3"/>
    <x v="127"/>
    <s v="Eggs"/>
    <n v="64"/>
    <n v="0.14299999999999999"/>
    <n v="9.1519999999999992"/>
    <n v="14.185599999999999"/>
    <n v="1.153152"/>
    <n v="0.97011199999999986"/>
    <n v="0.100672"/>
    <n v="0"/>
    <n v="4.6126079999999998"/>
    <n v="8.7310079999999992"/>
    <n v="0.40268799999999999"/>
  </r>
  <r>
    <x v="0"/>
    <x v="3"/>
    <x v="127"/>
    <s v="Milk"/>
    <n v="184"/>
    <n v="1"/>
    <n v="184"/>
    <n v="126.96"/>
    <n v="6.6239999999999997"/>
    <n v="7.5439999999999996"/>
    <n v="8.2799999999999994"/>
    <n v="0"/>
    <n v="26.495999999999999"/>
    <n v="67.896000000000001"/>
    <n v="33.119999999999997"/>
  </r>
  <r>
    <x v="0"/>
    <x v="3"/>
    <x v="127"/>
    <s v="Cheese"/>
    <m/>
    <n v="0"/>
    <n v="0"/>
    <n v="0"/>
    <n v="0"/>
    <n v="0"/>
    <n v="0"/>
    <n v="0"/>
    <n v="0"/>
    <n v="0"/>
    <n v="0"/>
  </r>
  <r>
    <x v="1"/>
    <x v="3"/>
    <x v="127"/>
    <s v="Fish"/>
    <n v="112"/>
    <n v="1"/>
    <n v="112"/>
    <n v="117.6"/>
    <n v="20.72"/>
    <n v="3.2480000000000002"/>
    <n v="0"/>
    <n v="0"/>
    <n v="82.88"/>
    <n v="29.232000000000003"/>
    <n v="0"/>
  </r>
  <r>
    <x v="2"/>
    <x v="3"/>
    <x v="127"/>
    <s v="Rice"/>
    <n v="175"/>
    <n v="6.7000000000000004E-2"/>
    <n v="11.725000000000001"/>
    <n v="15.242500000000001"/>
    <n v="0.28140000000000004"/>
    <n v="2.3450000000000002E-2"/>
    <n v="3.3533500000000003"/>
    <n v="3.5175000000000005E-2"/>
    <n v="1.1256000000000002"/>
    <n v="0.21105000000000002"/>
    <n v="13.413400000000001"/>
  </r>
  <r>
    <x v="2"/>
    <x v="3"/>
    <x v="127"/>
    <s v="Beans"/>
    <n v="185"/>
    <n v="3.3000000000000002E-2"/>
    <n v="6.1050000000000004"/>
    <n v="7.7533500000000002"/>
    <n v="0.53113500000000002"/>
    <n v="3.0525000000000004E-2"/>
    <n v="1.3919400000000002"/>
    <n v="0.39072000000000001"/>
    <n v="2.1245400000000001"/>
    <n v="0.27472500000000005"/>
    <n v="5.5677600000000007"/>
  </r>
  <r>
    <x v="2"/>
    <x v="3"/>
    <x v="127"/>
    <s v="Cabbage"/>
    <n v="60"/>
    <n v="0.1"/>
    <n v="6"/>
    <n v="1.32"/>
    <n v="0.06"/>
    <n v="2.4000000000000004E-2"/>
    <n v="0.27"/>
    <n v="0.16799999999999998"/>
    <n v="0.24"/>
    <n v="0.21600000000000003"/>
    <n v="1.08"/>
  </r>
  <r>
    <x v="2"/>
    <x v="3"/>
    <x v="127"/>
    <s v="Fruit"/>
    <n v="119"/>
    <n v="0.14299999999999999"/>
    <n v="17.016999999999999"/>
    <n v="15.655639999999998"/>
    <n v="0.17016999999999999"/>
    <n v="8.5084999999999994E-2"/>
    <n v="3.9819779999999998"/>
    <n v="0.40840799999999994"/>
    <n v="0.68067999999999995"/>
    <n v="0.76576499999999992"/>
    <n v="15.927911999999999"/>
  </r>
  <r>
    <x v="2"/>
    <x v="3"/>
    <x v="127"/>
    <s v="USO's"/>
    <n v="122"/>
    <n v="0.14299999999999999"/>
    <n v="17.445999999999998"/>
    <n v="16.224779999999999"/>
    <n v="0.34891999999999995"/>
    <n v="1.7446E-2"/>
    <n v="3.7683359999999997"/>
    <n v="0.26168999999999998"/>
    <n v="1.3956799999999998"/>
    <n v="0.15701399999999999"/>
    <n v="15.073343999999999"/>
  </r>
  <r>
    <x v="2"/>
    <x v="3"/>
    <x v="127"/>
    <s v="Tomatoes"/>
    <n v="62"/>
    <n v="1"/>
    <n v="62"/>
    <n v="13.02"/>
    <n v="0.55800000000000005"/>
    <n v="0.18599999999999997"/>
    <n v="2.8519999999999999"/>
    <n v="0.68200000000000005"/>
    <n v="2.2320000000000002"/>
    <n v="1.6739999999999997"/>
    <n v="11.407999999999999"/>
  </r>
  <r>
    <x v="2"/>
    <x v="3"/>
    <x v="127"/>
    <s v="Bread (white)"/>
    <n v="44"/>
    <n v="1"/>
    <n v="44"/>
    <n v="120.56"/>
    <n v="3.8720000000000003"/>
    <n v="1.32"/>
    <n v="22.835999999999999"/>
    <n v="1.232"/>
    <n v="15.488000000000001"/>
    <n v="11.88"/>
    <n v="91.343999999999994"/>
  </r>
  <r>
    <x v="3"/>
    <x v="3"/>
    <x v="127"/>
    <s v="Githeri"/>
    <n v="134"/>
    <n v="1"/>
    <n v="134"/>
    <n v="218.42"/>
    <n v="8.4420000000000002"/>
    <n v="1.8759999999999999"/>
    <n v="41.674000000000007"/>
    <n v="1.34"/>
    <n v="33.768000000000001"/>
    <n v="16.884"/>
    <n v="166.69600000000003"/>
  </r>
  <r>
    <x v="3"/>
    <x v="3"/>
    <x v="127"/>
    <s v="Ugali"/>
    <n v="114"/>
    <n v="1"/>
    <n v="114"/>
    <n v="142.5"/>
    <n v="2.3940000000000001"/>
    <n v="1.4820000000000002"/>
    <n v="29.867999999999999"/>
    <n v="1.1399999999999999"/>
    <n v="9.5760000000000005"/>
    <n v="13.338000000000001"/>
    <n v="119.47199999999999"/>
  </r>
  <r>
    <x v="3"/>
    <x v="3"/>
    <x v="127"/>
    <s v="Sorghum"/>
    <n v="83"/>
    <n v="1"/>
    <n v="83"/>
    <n v="275.56"/>
    <n v="8.5490000000000013"/>
    <n v="2.4900000000000002"/>
    <n v="61.171000000000006"/>
    <n v="10.540999999999999"/>
    <n v="34.196000000000005"/>
    <n v="22.410000000000004"/>
    <n v="244.68400000000003"/>
  </r>
  <r>
    <x v="3"/>
    <x v="3"/>
    <x v="127"/>
    <s v="Sweets/Soda"/>
    <n v="340"/>
    <n v="1"/>
    <n v="340"/>
    <n v="139.4"/>
    <n v="0"/>
    <n v="0"/>
    <n v="35.36"/>
    <n v="0"/>
    <n v="0"/>
    <n v="0"/>
    <n v="141.44"/>
  </r>
  <r>
    <x v="0"/>
    <x v="3"/>
    <x v="128"/>
    <s v="Cattle"/>
    <m/>
    <n v="0"/>
    <n v="0"/>
    <n v="0"/>
    <n v="0"/>
    <n v="0"/>
    <n v="0"/>
    <n v="0"/>
    <n v="0"/>
    <n v="0"/>
    <n v="0"/>
  </r>
  <r>
    <x v="0"/>
    <x v="3"/>
    <x v="128"/>
    <s v="Goat"/>
    <m/>
    <n v="0"/>
    <n v="0"/>
    <n v="0"/>
    <n v="0"/>
    <n v="0"/>
    <n v="0"/>
    <n v="0"/>
    <n v="0"/>
    <n v="0"/>
    <n v="0"/>
  </r>
  <r>
    <x v="0"/>
    <x v="3"/>
    <x v="128"/>
    <s v="Sheep"/>
    <m/>
    <n v="0"/>
    <n v="0"/>
    <n v="0"/>
    <n v="0"/>
    <n v="0"/>
    <n v="0"/>
    <n v="0"/>
    <n v="0"/>
    <n v="0"/>
    <n v="0"/>
  </r>
  <r>
    <x v="0"/>
    <x v="3"/>
    <x v="128"/>
    <s v="Camel"/>
    <m/>
    <n v="0"/>
    <n v="0"/>
    <n v="0"/>
    <n v="0"/>
    <n v="0"/>
    <n v="0"/>
    <n v="0"/>
    <n v="0"/>
    <n v="0"/>
    <n v="0"/>
  </r>
  <r>
    <x v="0"/>
    <x v="3"/>
    <x v="128"/>
    <s v="Poultry"/>
    <n v="112"/>
    <n v="6.7000000000000004E-2"/>
    <n v="7.5040000000000004"/>
    <n v="21.386400000000002"/>
    <n v="2.0185759999999999"/>
    <n v="1.4182560000000002"/>
    <n v="0"/>
    <n v="0"/>
    <n v="8.0743039999999997"/>
    <n v="12.764304000000001"/>
    <n v="0"/>
  </r>
  <r>
    <x v="0"/>
    <x v="3"/>
    <x v="128"/>
    <s v="Other birds"/>
    <m/>
    <n v="0"/>
    <n v="0"/>
    <n v="0"/>
    <n v="0"/>
    <n v="0"/>
    <n v="0"/>
    <n v="0"/>
    <n v="0"/>
    <n v="0"/>
    <n v="0"/>
  </r>
  <r>
    <x v="0"/>
    <x v="3"/>
    <x v="128"/>
    <s v="Eggs"/>
    <n v="64"/>
    <n v="0.42899999999999999"/>
    <n v="27.456"/>
    <n v="42.556800000000003"/>
    <n v="3.4594559999999994"/>
    <n v="2.9103359999999996"/>
    <n v="0.30201600000000001"/>
    <n v="0"/>
    <n v="13.837823999999998"/>
    <n v="26.193023999999998"/>
    <n v="1.208064"/>
  </r>
  <r>
    <x v="0"/>
    <x v="3"/>
    <x v="128"/>
    <s v="Milk"/>
    <n v="184"/>
    <n v="1"/>
    <n v="184"/>
    <n v="126.96"/>
    <n v="6.6239999999999997"/>
    <n v="7.5439999999999996"/>
    <n v="8.2799999999999994"/>
    <n v="0"/>
    <n v="26.495999999999999"/>
    <n v="67.896000000000001"/>
    <n v="33.119999999999997"/>
  </r>
  <r>
    <x v="0"/>
    <x v="3"/>
    <x v="128"/>
    <s v="Cheese"/>
    <m/>
    <n v="0"/>
    <n v="0"/>
    <n v="0"/>
    <n v="0"/>
    <n v="0"/>
    <n v="0"/>
    <n v="0"/>
    <n v="0"/>
    <n v="0"/>
    <n v="0"/>
  </r>
  <r>
    <x v="1"/>
    <x v="3"/>
    <x v="128"/>
    <s v="Fish"/>
    <n v="112"/>
    <n v="1"/>
    <n v="112"/>
    <n v="117.6"/>
    <n v="20.72"/>
    <n v="3.2480000000000002"/>
    <n v="0"/>
    <n v="0"/>
    <n v="82.88"/>
    <n v="29.232000000000003"/>
    <n v="0"/>
  </r>
  <r>
    <x v="2"/>
    <x v="3"/>
    <x v="128"/>
    <s v="Rice"/>
    <n v="175"/>
    <n v="0.28599999999999998"/>
    <n v="50.05"/>
    <n v="65.064999999999998"/>
    <n v="1.2011999999999998"/>
    <n v="0.10009999999999999"/>
    <n v="14.314300000000001"/>
    <n v="0.15014999999999998"/>
    <n v="4.8047999999999993"/>
    <n v="0.90089999999999992"/>
    <n v="57.257200000000005"/>
  </r>
  <r>
    <x v="2"/>
    <x v="3"/>
    <x v="128"/>
    <s v="Beans"/>
    <n v="185"/>
    <n v="0.28599999999999998"/>
    <n v="52.91"/>
    <n v="67.195700000000002"/>
    <n v="4.6031699999999995"/>
    <n v="0.26455000000000001"/>
    <n v="12.06348"/>
    <n v="3.3862400000000004"/>
    <n v="18.412679999999998"/>
    <n v="2.3809499999999999"/>
    <n v="48.253920000000001"/>
  </r>
  <r>
    <x v="2"/>
    <x v="3"/>
    <x v="128"/>
    <s v="Cabbage"/>
    <n v="60"/>
    <n v="1"/>
    <n v="60"/>
    <n v="13.2"/>
    <n v="0.6"/>
    <n v="0.24"/>
    <n v="2.7"/>
    <n v="1.68"/>
    <n v="2.4"/>
    <n v="2.16"/>
    <n v="10.8"/>
  </r>
  <r>
    <x v="2"/>
    <x v="3"/>
    <x v="128"/>
    <s v="Fruit"/>
    <n v="119"/>
    <n v="1"/>
    <n v="119"/>
    <n v="109.48"/>
    <n v="1.19"/>
    <n v="0.59499999999999997"/>
    <n v="27.846"/>
    <n v="2.8559999999999999"/>
    <n v="4.76"/>
    <n v="5.3549999999999995"/>
    <n v="111.384"/>
  </r>
  <r>
    <x v="2"/>
    <x v="3"/>
    <x v="128"/>
    <s v="USO's"/>
    <n v="122"/>
    <n v="0.28599999999999998"/>
    <n v="34.891999999999996"/>
    <n v="32.449559999999998"/>
    <n v="0.6978399999999999"/>
    <n v="3.4891999999999999E-2"/>
    <n v="7.5366719999999994"/>
    <n v="0.52337999999999996"/>
    <n v="2.7913599999999996"/>
    <n v="0.31402799999999997"/>
    <n v="30.146687999999997"/>
  </r>
  <r>
    <x v="2"/>
    <x v="3"/>
    <x v="128"/>
    <s v="Tomatoes"/>
    <n v="62"/>
    <n v="1"/>
    <n v="62"/>
    <n v="13.02"/>
    <n v="0.55800000000000005"/>
    <n v="0.18599999999999997"/>
    <n v="2.8519999999999999"/>
    <n v="0.68200000000000005"/>
    <n v="2.2320000000000002"/>
    <n v="1.6739999999999997"/>
    <n v="11.407999999999999"/>
  </r>
  <r>
    <x v="2"/>
    <x v="3"/>
    <x v="128"/>
    <s v="Bread (white)"/>
    <n v="44"/>
    <n v="1"/>
    <n v="44"/>
    <n v="120.56"/>
    <n v="3.8720000000000003"/>
    <n v="1.32"/>
    <n v="22.835999999999999"/>
    <n v="1.232"/>
    <n v="15.488000000000001"/>
    <n v="11.88"/>
    <n v="91.343999999999994"/>
  </r>
  <r>
    <x v="3"/>
    <x v="3"/>
    <x v="128"/>
    <s v="Githeri"/>
    <n v="134"/>
    <n v="1"/>
    <n v="134"/>
    <n v="218.42"/>
    <n v="8.4420000000000002"/>
    <n v="1.8759999999999999"/>
    <n v="41.674000000000007"/>
    <n v="1.34"/>
    <n v="33.768000000000001"/>
    <n v="16.884"/>
    <n v="166.69600000000003"/>
  </r>
  <r>
    <x v="3"/>
    <x v="3"/>
    <x v="128"/>
    <s v="Ugali"/>
    <n v="114"/>
    <n v="1"/>
    <n v="114"/>
    <n v="142.5"/>
    <n v="2.3940000000000001"/>
    <n v="1.4820000000000002"/>
    <n v="29.867999999999999"/>
    <n v="1.1399999999999999"/>
    <n v="9.5760000000000005"/>
    <n v="13.338000000000001"/>
    <n v="119.47199999999999"/>
  </r>
  <r>
    <x v="3"/>
    <x v="3"/>
    <x v="128"/>
    <s v="Sorghum"/>
    <n v="83"/>
    <n v="1"/>
    <n v="83"/>
    <n v="275.56"/>
    <n v="8.5490000000000013"/>
    <n v="2.4900000000000002"/>
    <n v="61.171000000000006"/>
    <n v="10.540999999999999"/>
    <n v="34.196000000000005"/>
    <n v="22.410000000000004"/>
    <n v="244.68400000000003"/>
  </r>
  <r>
    <x v="3"/>
    <x v="3"/>
    <x v="128"/>
    <s v="Sweets/Soda"/>
    <n v="340"/>
    <n v="1"/>
    <n v="340"/>
    <n v="139.4"/>
    <n v="0"/>
    <n v="0"/>
    <n v="35.36"/>
    <n v="0"/>
    <n v="0"/>
    <n v="0"/>
    <n v="141.44"/>
  </r>
  <r>
    <x v="0"/>
    <x v="3"/>
    <x v="129"/>
    <s v="Cattle"/>
    <n v="112"/>
    <n v="6.7000000000000004E-2"/>
    <n v="7.5040000000000004"/>
    <n v="20.185760000000002"/>
    <n v="1.8684960000000002"/>
    <n v="1.3507199999999999"/>
    <n v="0"/>
    <n v="0"/>
    <n v="7.4739840000000006"/>
    <n v="12.156479999999998"/>
    <n v="0"/>
  </r>
  <r>
    <x v="0"/>
    <x v="3"/>
    <x v="129"/>
    <s v="Goat"/>
    <m/>
    <n v="0"/>
    <n v="0"/>
    <n v="0"/>
    <n v="0"/>
    <n v="0"/>
    <n v="0"/>
    <n v="0"/>
    <n v="0"/>
    <n v="0"/>
    <n v="0"/>
  </r>
  <r>
    <x v="0"/>
    <x v="3"/>
    <x v="129"/>
    <s v="Sheep"/>
    <m/>
    <n v="0"/>
    <n v="0"/>
    <n v="0"/>
    <n v="0"/>
    <n v="0"/>
    <n v="0"/>
    <n v="0"/>
    <n v="0"/>
    <n v="0"/>
    <n v="0"/>
  </r>
  <r>
    <x v="0"/>
    <x v="3"/>
    <x v="129"/>
    <s v="Camel"/>
    <m/>
    <n v="0"/>
    <n v="0"/>
    <n v="0"/>
    <n v="0"/>
    <n v="0"/>
    <n v="0"/>
    <n v="0"/>
    <n v="0"/>
    <n v="0"/>
    <n v="0"/>
  </r>
  <r>
    <x v="0"/>
    <x v="3"/>
    <x v="129"/>
    <s v="Poultry"/>
    <n v="112"/>
    <n v="3.3000000000000002E-2"/>
    <n v="3.6960000000000002"/>
    <n v="10.533600000000002"/>
    <n v="0.994224"/>
    <n v="0.69854399999999994"/>
    <n v="0"/>
    <n v="0"/>
    <n v="3.976896"/>
    <n v="6.2868959999999996"/>
    <n v="0"/>
  </r>
  <r>
    <x v="0"/>
    <x v="3"/>
    <x v="129"/>
    <s v="Other birds"/>
    <m/>
    <n v="0"/>
    <n v="0"/>
    <n v="0"/>
    <n v="0"/>
    <n v="0"/>
    <n v="0"/>
    <n v="0"/>
    <n v="0"/>
    <n v="0"/>
    <n v="0"/>
  </r>
  <r>
    <x v="0"/>
    <x v="3"/>
    <x v="129"/>
    <s v="Pork"/>
    <n v="56"/>
    <n v="0.14299999999999999"/>
    <n v="8.0079999999999991"/>
    <n v="21.861839999999997"/>
    <n v="2.2102079999999997"/>
    <n v="1.3773759999999999"/>
    <n v="0"/>
    <n v="0"/>
    <n v="8.8408319999999989"/>
    <n v="12.396383999999999"/>
    <n v="0"/>
  </r>
  <r>
    <x v="0"/>
    <x v="3"/>
    <x v="129"/>
    <s v="Eggs"/>
    <n v="64"/>
    <n v="0.28599999999999998"/>
    <n v="18.303999999999998"/>
    <n v="28.371199999999998"/>
    <n v="2.3063039999999999"/>
    <n v="1.9402239999999997"/>
    <n v="0.201344"/>
    <n v="0"/>
    <n v="9.2252159999999996"/>
    <n v="17.462015999999998"/>
    <n v="0.80537599999999998"/>
  </r>
  <r>
    <x v="0"/>
    <x v="3"/>
    <x v="129"/>
    <s v="Milk"/>
    <n v="184"/>
    <n v="1"/>
    <n v="184"/>
    <n v="126.96"/>
    <n v="6.6239999999999997"/>
    <n v="7.5439999999999996"/>
    <n v="8.2799999999999994"/>
    <n v="0"/>
    <n v="26.495999999999999"/>
    <n v="67.896000000000001"/>
    <n v="33.119999999999997"/>
  </r>
  <r>
    <x v="0"/>
    <x v="3"/>
    <x v="129"/>
    <s v="Cheese"/>
    <m/>
    <n v="0"/>
    <n v="0"/>
    <n v="0"/>
    <n v="0"/>
    <n v="0"/>
    <n v="0"/>
    <n v="0"/>
    <n v="0"/>
    <n v="0"/>
    <n v="0"/>
  </r>
  <r>
    <x v="1"/>
    <x v="3"/>
    <x v="129"/>
    <s v="Fish"/>
    <n v="112"/>
    <n v="1"/>
    <n v="112"/>
    <n v="117.6"/>
    <n v="20.72"/>
    <n v="3.2480000000000002"/>
    <n v="0"/>
    <n v="0"/>
    <n v="82.88"/>
    <n v="29.232000000000003"/>
    <n v="0"/>
  </r>
  <r>
    <x v="2"/>
    <x v="3"/>
    <x v="129"/>
    <s v="Rice"/>
    <n v="175"/>
    <n v="0.14299999999999999"/>
    <n v="25.024999999999999"/>
    <n v="32.532499999999999"/>
    <n v="0.60059999999999991"/>
    <n v="5.0049999999999997E-2"/>
    <n v="7.1571500000000006"/>
    <n v="7.5074999999999989E-2"/>
    <n v="2.4023999999999996"/>
    <n v="0.45044999999999996"/>
    <n v="28.628600000000002"/>
  </r>
  <r>
    <x v="2"/>
    <x v="3"/>
    <x v="129"/>
    <s v="Beans"/>
    <n v="185"/>
    <n v="3.3000000000000002E-2"/>
    <n v="6.1050000000000004"/>
    <n v="7.7533500000000002"/>
    <n v="0.53113500000000002"/>
    <n v="3.0525000000000004E-2"/>
    <n v="1.3919400000000002"/>
    <n v="0.39072000000000001"/>
    <n v="2.1245400000000001"/>
    <n v="0.27472500000000005"/>
    <n v="5.5677600000000007"/>
  </r>
  <r>
    <x v="2"/>
    <x v="3"/>
    <x v="129"/>
    <s v="Cabbage"/>
    <n v="60"/>
    <n v="0.28599999999999998"/>
    <n v="17.16"/>
    <n v="3.7751999999999999"/>
    <n v="0.1716"/>
    <n v="6.8640000000000007E-2"/>
    <n v="0.7722"/>
    <n v="0.48047999999999996"/>
    <n v="0.68640000000000001"/>
    <n v="0.61776000000000009"/>
    <n v="3.0888"/>
  </r>
  <r>
    <x v="2"/>
    <x v="3"/>
    <x v="129"/>
    <s v="Fruit"/>
    <n v="119"/>
    <n v="1"/>
    <n v="119"/>
    <n v="109.48"/>
    <n v="1.19"/>
    <n v="0.59499999999999997"/>
    <n v="27.846"/>
    <n v="2.8559999999999999"/>
    <n v="4.76"/>
    <n v="5.3549999999999995"/>
    <n v="111.384"/>
  </r>
  <r>
    <x v="2"/>
    <x v="3"/>
    <x v="129"/>
    <s v="USO's"/>
    <n v="122"/>
    <n v="0.28599999999999998"/>
    <n v="34.891999999999996"/>
    <n v="32.449559999999998"/>
    <n v="0.6978399999999999"/>
    <n v="3.4891999999999999E-2"/>
    <n v="7.5366719999999994"/>
    <n v="0.52337999999999996"/>
    <n v="2.7913599999999996"/>
    <n v="0.31402799999999997"/>
    <n v="30.146687999999997"/>
  </r>
  <r>
    <x v="2"/>
    <x v="3"/>
    <x v="129"/>
    <s v="Carrots"/>
    <n v="62"/>
    <n v="3.3000000000000002E-2"/>
    <n v="2.0460000000000003"/>
    <n v="0.92070000000000007"/>
    <n v="2.2506000000000005E-2"/>
    <n v="4.092000000000001E-3"/>
    <n v="0.21483000000000005"/>
    <n v="6.7518000000000009E-2"/>
    <n v="9.0024000000000021E-2"/>
    <n v="3.6828000000000007E-2"/>
    <n v="0.85932000000000019"/>
  </r>
  <r>
    <x v="2"/>
    <x v="3"/>
    <x v="129"/>
    <s v="Tomatoes"/>
    <n v="62"/>
    <n v="1"/>
    <n v="62"/>
    <n v="13.02"/>
    <n v="0.55800000000000005"/>
    <n v="0.18599999999999997"/>
    <n v="2.8519999999999999"/>
    <n v="0.68200000000000005"/>
    <n v="2.2320000000000002"/>
    <n v="1.6739999999999997"/>
    <n v="11.407999999999999"/>
  </r>
  <r>
    <x v="2"/>
    <x v="3"/>
    <x v="129"/>
    <s v="Bread (white)"/>
    <n v="44"/>
    <n v="1"/>
    <n v="44"/>
    <n v="120.56"/>
    <n v="3.8720000000000003"/>
    <n v="1.32"/>
    <n v="22.835999999999999"/>
    <n v="1.232"/>
    <n v="15.488000000000001"/>
    <n v="11.88"/>
    <n v="91.343999999999994"/>
  </r>
  <r>
    <x v="3"/>
    <x v="3"/>
    <x v="129"/>
    <s v="Githeri"/>
    <n v="134"/>
    <n v="1"/>
    <n v="134"/>
    <n v="218.42"/>
    <n v="8.4420000000000002"/>
    <n v="1.8759999999999999"/>
    <n v="41.674000000000007"/>
    <n v="1.34"/>
    <n v="33.768000000000001"/>
    <n v="16.884"/>
    <n v="166.69600000000003"/>
  </r>
  <r>
    <x v="3"/>
    <x v="3"/>
    <x v="129"/>
    <s v="Ugali"/>
    <n v="114"/>
    <n v="1"/>
    <n v="114"/>
    <n v="142.5"/>
    <n v="2.3940000000000001"/>
    <n v="1.4820000000000002"/>
    <n v="29.867999999999999"/>
    <n v="1.1399999999999999"/>
    <n v="9.5760000000000005"/>
    <n v="13.338000000000001"/>
    <n v="119.47199999999999"/>
  </r>
  <r>
    <x v="3"/>
    <x v="3"/>
    <x v="129"/>
    <s v="Sorghum"/>
    <n v="83"/>
    <n v="0.28599999999999998"/>
    <n v="23.738"/>
    <n v="78.810159999999996"/>
    <n v="2.445014"/>
    <n v="0.71214"/>
    <n v="17.494906"/>
    <n v="3.014726"/>
    <n v="9.7800560000000001"/>
    <n v="6.4092599999999997"/>
    <n v="69.979624000000001"/>
  </r>
  <r>
    <x v="3"/>
    <x v="3"/>
    <x v="129"/>
    <s v="Sweets/Soda"/>
    <n v="340"/>
    <n v="1"/>
    <n v="340"/>
    <n v="139.4"/>
    <n v="0"/>
    <n v="0"/>
    <n v="35.36"/>
    <n v="0"/>
    <n v="0"/>
    <n v="0"/>
    <n v="141.44"/>
  </r>
  <r>
    <x v="0"/>
    <x v="3"/>
    <x v="130"/>
    <s v="Cattle"/>
    <n v="112"/>
    <n v="0.1"/>
    <n v="11.200000000000001"/>
    <n v="30.128"/>
    <n v="2.7888000000000002"/>
    <n v="2.016"/>
    <n v="0"/>
    <n v="0"/>
    <n v="11.155200000000001"/>
    <n v="18.143999999999998"/>
    <n v="0"/>
  </r>
  <r>
    <x v="0"/>
    <x v="3"/>
    <x v="130"/>
    <s v="Goat"/>
    <n v="85"/>
    <n v="3.3000000000000002E-2"/>
    <n v="2.8050000000000002"/>
    <n v="6.7600499999999997"/>
    <n v="0.92284499999999992"/>
    <n v="0.30574500000000004"/>
    <n v="1.4025000000000001E-2"/>
    <n v="0"/>
    <n v="3.6913799999999997"/>
    <n v="2.7517050000000003"/>
    <n v="5.6100000000000004E-2"/>
  </r>
  <r>
    <x v="0"/>
    <x v="3"/>
    <x v="130"/>
    <s v="Sheep"/>
    <m/>
    <n v="0"/>
    <n v="0"/>
    <n v="0"/>
    <n v="0"/>
    <n v="0"/>
    <n v="0"/>
    <n v="0"/>
    <n v="0"/>
    <n v="0"/>
    <n v="0"/>
  </r>
  <r>
    <x v="0"/>
    <x v="3"/>
    <x v="130"/>
    <s v="Camel"/>
    <m/>
    <n v="0"/>
    <n v="0"/>
    <n v="0"/>
    <n v="0"/>
    <n v="0"/>
    <n v="0"/>
    <n v="0"/>
    <n v="0"/>
    <n v="0"/>
    <n v="0"/>
  </r>
  <r>
    <x v="0"/>
    <x v="3"/>
    <x v="130"/>
    <s v="Poultry"/>
    <n v="112"/>
    <n v="6.7000000000000004E-2"/>
    <n v="7.5040000000000004"/>
    <n v="21.386400000000002"/>
    <n v="2.0185759999999999"/>
    <n v="1.4182560000000002"/>
    <n v="0"/>
    <n v="0"/>
    <n v="8.0743039999999997"/>
    <n v="12.764304000000001"/>
    <n v="0"/>
  </r>
  <r>
    <x v="0"/>
    <x v="3"/>
    <x v="130"/>
    <s v="Other birds"/>
    <m/>
    <n v="0"/>
    <n v="0"/>
    <n v="0"/>
    <n v="0"/>
    <n v="0"/>
    <n v="0"/>
    <n v="0"/>
    <n v="0"/>
    <n v="0"/>
    <n v="0"/>
  </r>
  <r>
    <x v="0"/>
    <x v="3"/>
    <x v="130"/>
    <s v="Pork"/>
    <n v="56"/>
    <n v="6.7000000000000004E-2"/>
    <n v="3.7520000000000002"/>
    <n v="10.24296"/>
    <n v="1.035552"/>
    <n v="0.64534400000000003"/>
    <n v="0"/>
    <n v="0"/>
    <n v="4.1422080000000001"/>
    <n v="5.8080959999999999"/>
    <n v="0"/>
  </r>
  <r>
    <x v="0"/>
    <x v="3"/>
    <x v="130"/>
    <s v="Eggs"/>
    <n v="64"/>
    <n v="3.3000000000000002E-2"/>
    <n v="2.1120000000000001"/>
    <n v="3.2736000000000001"/>
    <n v="0.26611200000000002"/>
    <n v="0.22387199999999999"/>
    <n v="2.3232000000000003E-2"/>
    <n v="0"/>
    <n v="1.0644480000000001"/>
    <n v="2.0148479999999998"/>
    <n v="9.2928000000000011E-2"/>
  </r>
  <r>
    <x v="0"/>
    <x v="3"/>
    <x v="130"/>
    <s v="Milk"/>
    <n v="184"/>
    <n v="1"/>
    <n v="184"/>
    <n v="126.96"/>
    <n v="6.6239999999999997"/>
    <n v="7.5439999999999996"/>
    <n v="8.2799999999999994"/>
    <n v="0"/>
    <n v="26.495999999999999"/>
    <n v="67.896000000000001"/>
    <n v="33.119999999999997"/>
  </r>
  <r>
    <x v="0"/>
    <x v="3"/>
    <x v="130"/>
    <s v="Cheese"/>
    <m/>
    <n v="0"/>
    <n v="0"/>
    <n v="0"/>
    <n v="0"/>
    <n v="0"/>
    <n v="0"/>
    <n v="0"/>
    <n v="0"/>
    <n v="0"/>
    <n v="0"/>
  </r>
  <r>
    <x v="1"/>
    <x v="3"/>
    <x v="130"/>
    <s v="Fish"/>
    <n v="112"/>
    <n v="0.16700000000000001"/>
    <n v="18.704000000000001"/>
    <n v="19.639200000000002"/>
    <n v="3.4602400000000002"/>
    <n v="0.54241600000000001"/>
    <n v="0"/>
    <n v="0"/>
    <n v="13.840960000000001"/>
    <n v="4.8817440000000003"/>
    <n v="0"/>
  </r>
  <r>
    <x v="2"/>
    <x v="3"/>
    <x v="130"/>
    <s v="Rice"/>
    <n v="175"/>
    <n v="6.7000000000000004E-2"/>
    <n v="11.725000000000001"/>
    <n v="15.242500000000001"/>
    <n v="0.28140000000000004"/>
    <n v="2.3450000000000002E-2"/>
    <n v="3.3533500000000003"/>
    <n v="3.5175000000000005E-2"/>
    <n v="1.1256000000000002"/>
    <n v="0.21105000000000002"/>
    <n v="13.413400000000001"/>
  </r>
  <r>
    <x v="2"/>
    <x v="3"/>
    <x v="130"/>
    <s v="Beans"/>
    <n v="185"/>
    <n v="0.35699999999999998"/>
    <n v="66.045000000000002"/>
    <n v="83.87715"/>
    <n v="5.7459150000000001"/>
    <n v="0.33022499999999999"/>
    <n v="15.058260000000001"/>
    <n v="4.2268800000000004"/>
    <n v="22.98366"/>
    <n v="2.9720249999999999"/>
    <n v="60.233040000000003"/>
  </r>
  <r>
    <x v="2"/>
    <x v="3"/>
    <x v="130"/>
    <s v="Cabbage"/>
    <n v="60"/>
    <n v="6.7000000000000004E-2"/>
    <n v="4.0200000000000005"/>
    <n v="0.88440000000000007"/>
    <n v="4.0200000000000007E-2"/>
    <n v="1.6080000000000004E-2"/>
    <n v="0.18090000000000003"/>
    <n v="0.11256000000000001"/>
    <n v="0.16080000000000003"/>
    <n v="0.14472000000000004"/>
    <n v="0.72360000000000013"/>
  </r>
  <r>
    <x v="2"/>
    <x v="3"/>
    <x v="130"/>
    <s v="Fruit"/>
    <n v="119"/>
    <n v="0.14299999999999999"/>
    <n v="17.016999999999999"/>
    <n v="15.655639999999998"/>
    <n v="0.17016999999999999"/>
    <n v="8.5084999999999994E-2"/>
    <n v="3.9819779999999998"/>
    <n v="0.40840799999999994"/>
    <n v="0.68067999999999995"/>
    <n v="0.76576499999999992"/>
    <n v="15.927911999999999"/>
  </r>
  <r>
    <x v="2"/>
    <x v="3"/>
    <x v="130"/>
    <s v="USO's"/>
    <n v="122"/>
    <n v="0.5"/>
    <n v="61"/>
    <n v="56.73"/>
    <n v="1.22"/>
    <n v="6.1000000000000006E-2"/>
    <n v="13.176000000000002"/>
    <n v="0.91500000000000004"/>
    <n v="4.88"/>
    <n v="0.54900000000000004"/>
    <n v="52.704000000000008"/>
  </r>
  <r>
    <x v="2"/>
    <x v="3"/>
    <x v="130"/>
    <s v="Tomatoes"/>
    <n v="62"/>
    <n v="1"/>
    <n v="62"/>
    <n v="13.02"/>
    <n v="0.55800000000000005"/>
    <n v="0.18599999999999997"/>
    <n v="2.8519999999999999"/>
    <n v="0.68200000000000005"/>
    <n v="2.2320000000000002"/>
    <n v="1.6739999999999997"/>
    <n v="11.407999999999999"/>
  </r>
  <r>
    <x v="2"/>
    <x v="3"/>
    <x v="130"/>
    <s v="Bread (white)"/>
    <n v="44"/>
    <n v="3.3000000000000002E-2"/>
    <n v="1.452"/>
    <n v="3.9784800000000002"/>
    <n v="0.127776"/>
    <n v="4.3560000000000001E-2"/>
    <n v="0.75358800000000004"/>
    <n v="4.0655999999999998E-2"/>
    <n v="0.511104"/>
    <n v="0.39204"/>
    <n v="3.0143520000000001"/>
  </r>
  <r>
    <x v="2"/>
    <x v="3"/>
    <x v="130"/>
    <s v="Spaghetti"/>
    <n v="250"/>
    <n v="1"/>
    <n v="250"/>
    <n v="352.5"/>
    <n v="12"/>
    <n v="1.75"/>
    <n v="70.75"/>
    <n v="4.25"/>
    <n v="48"/>
    <n v="15.75"/>
    <n v="283"/>
  </r>
  <r>
    <x v="2"/>
    <x v="3"/>
    <x v="130"/>
    <s v="Cowpeas"/>
    <n v="171"/>
    <n v="0.14299999999999999"/>
    <n v="24.452999999999999"/>
    <n v="28.365479999999998"/>
    <n v="1.8828809999999998"/>
    <n v="0.122265"/>
    <n v="5.0862240000000005"/>
    <n v="1.589445"/>
    <n v="7.5315239999999992"/>
    <n v="1.1003849999999999"/>
    <n v="20.344896000000002"/>
  </r>
  <r>
    <x v="3"/>
    <x v="3"/>
    <x v="130"/>
    <s v="Githeri"/>
    <n v="134"/>
    <n v="0.57099999999999995"/>
    <n v="76.513999999999996"/>
    <n v="124.71781999999999"/>
    <n v="4.8203819999999995"/>
    <n v="1.0711959999999998"/>
    <n v="23.795853999999999"/>
    <n v="0.76513999999999993"/>
    <n v="19.281527999999998"/>
    <n v="9.640763999999999"/>
    <n v="95.183415999999994"/>
  </r>
  <r>
    <x v="3"/>
    <x v="3"/>
    <x v="130"/>
    <s v="Ugali"/>
    <n v="114"/>
    <n v="0.42899999999999999"/>
    <n v="48.905999999999999"/>
    <n v="61.1325"/>
    <n v="1.027026"/>
    <n v="0.63577800000000007"/>
    <n v="12.813371999999999"/>
    <n v="0.48905999999999999"/>
    <n v="4.108104"/>
    <n v="5.7220020000000007"/>
    <n v="51.253487999999997"/>
  </r>
  <r>
    <x v="3"/>
    <x v="3"/>
    <x v="130"/>
    <s v="Sorghum"/>
    <m/>
    <n v="0"/>
    <n v="0"/>
    <n v="0"/>
    <n v="0"/>
    <n v="0"/>
    <n v="0"/>
    <n v="0"/>
    <n v="0"/>
    <n v="0"/>
    <n v="0"/>
  </r>
  <r>
    <x v="0"/>
    <x v="3"/>
    <x v="131"/>
    <s v="Cattle"/>
    <n v="112"/>
    <n v="0.42899999999999999"/>
    <n v="48.048000000000002"/>
    <n v="129.24912"/>
    <n v="11.963951999999999"/>
    <n v="8.6486400000000003"/>
    <n v="0"/>
    <n v="0"/>
    <n v="47.855807999999996"/>
    <n v="77.837760000000003"/>
    <n v="0"/>
  </r>
  <r>
    <x v="0"/>
    <x v="3"/>
    <x v="131"/>
    <s v="Goat"/>
    <n v="85"/>
    <n v="3.3000000000000002E-2"/>
    <n v="2.8050000000000002"/>
    <n v="6.7600499999999997"/>
    <n v="0.92284499999999992"/>
    <n v="0.30574500000000004"/>
    <n v="1.4025000000000001E-2"/>
    <n v="0"/>
    <n v="3.6913799999999997"/>
    <n v="2.7517050000000003"/>
    <n v="5.6100000000000004E-2"/>
  </r>
  <r>
    <x v="0"/>
    <x v="3"/>
    <x v="131"/>
    <s v="Sheep"/>
    <m/>
    <n v="0"/>
    <n v="0"/>
    <n v="0"/>
    <n v="0"/>
    <n v="0"/>
    <n v="0"/>
    <n v="0"/>
    <n v="0"/>
    <n v="0"/>
    <n v="0"/>
  </r>
  <r>
    <x v="0"/>
    <x v="3"/>
    <x v="131"/>
    <s v="Camel"/>
    <m/>
    <n v="0"/>
    <n v="0"/>
    <n v="0"/>
    <n v="0"/>
    <n v="0"/>
    <n v="0"/>
    <n v="0"/>
    <n v="0"/>
    <n v="0"/>
    <n v="0"/>
  </r>
  <r>
    <x v="0"/>
    <x v="3"/>
    <x v="131"/>
    <s v="Poultry"/>
    <n v="112"/>
    <n v="3.3000000000000002E-2"/>
    <n v="3.6960000000000002"/>
    <n v="10.533600000000002"/>
    <n v="0.994224"/>
    <n v="0.69854399999999994"/>
    <n v="0"/>
    <n v="0"/>
    <n v="3.976896"/>
    <n v="6.2868959999999996"/>
    <n v="0"/>
  </r>
  <r>
    <x v="0"/>
    <x v="3"/>
    <x v="131"/>
    <s v="Other birds"/>
    <m/>
    <n v="0"/>
    <n v="0"/>
    <n v="0"/>
    <n v="0"/>
    <n v="0"/>
    <n v="0"/>
    <n v="0"/>
    <n v="0"/>
    <n v="0"/>
    <n v="0"/>
  </r>
  <r>
    <x v="0"/>
    <x v="3"/>
    <x v="131"/>
    <s v="Eggs"/>
    <n v="64"/>
    <n v="0.57099999999999995"/>
    <n v="36.543999999999997"/>
    <n v="56.6432"/>
    <n v="4.6045439999999997"/>
    <n v="3.8736639999999993"/>
    <n v="0.40198400000000001"/>
    <n v="0"/>
    <n v="18.418175999999999"/>
    <n v="34.862975999999996"/>
    <n v="1.607936"/>
  </r>
  <r>
    <x v="0"/>
    <x v="3"/>
    <x v="131"/>
    <s v="Milk"/>
    <n v="184"/>
    <n v="0.71399999999999997"/>
    <n v="131.376"/>
    <n v="90.649439999999998"/>
    <n v="4.7295360000000004"/>
    <n v="5.3864159999999996"/>
    <n v="5.9119200000000003"/>
    <n v="0"/>
    <n v="18.918144000000002"/>
    <n v="48.477743999999994"/>
    <n v="23.647680000000001"/>
  </r>
  <r>
    <x v="0"/>
    <x v="3"/>
    <x v="131"/>
    <s v="Cheese"/>
    <m/>
    <n v="0"/>
    <n v="0"/>
    <n v="0"/>
    <n v="0"/>
    <n v="0"/>
    <n v="0"/>
    <n v="0"/>
    <n v="0"/>
    <n v="0"/>
    <n v="0"/>
  </r>
  <r>
    <x v="1"/>
    <x v="3"/>
    <x v="131"/>
    <s v="Fish"/>
    <m/>
    <n v="0"/>
    <n v="0"/>
    <n v="0"/>
    <n v="0"/>
    <n v="0"/>
    <n v="0"/>
    <n v="0"/>
    <n v="0"/>
    <n v="0"/>
    <n v="0"/>
  </r>
  <r>
    <x v="2"/>
    <x v="3"/>
    <x v="131"/>
    <s v="Rice"/>
    <n v="175"/>
    <n v="0.57099999999999995"/>
    <n v="99.924999999999997"/>
    <n v="129.9025"/>
    <n v="2.3982000000000001"/>
    <n v="0.19985"/>
    <n v="28.57855"/>
    <n v="0.29977500000000001"/>
    <n v="9.5928000000000004"/>
    <n v="1.7986500000000001"/>
    <n v="114.3142"/>
  </r>
  <r>
    <x v="2"/>
    <x v="3"/>
    <x v="131"/>
    <s v="Beans"/>
    <m/>
    <n v="0"/>
    <n v="0"/>
    <n v="0"/>
    <n v="0"/>
    <n v="0"/>
    <n v="0"/>
    <n v="0"/>
    <n v="0"/>
    <n v="0"/>
    <n v="0"/>
  </r>
  <r>
    <x v="2"/>
    <x v="3"/>
    <x v="131"/>
    <s v="Cabbage"/>
    <n v="112"/>
    <n v="0.71399999999999997"/>
    <n v="79.967999999999989"/>
    <n v="17.592959999999998"/>
    <n v="0.79967999999999995"/>
    <n v="0.31987199999999999"/>
    <n v="3.5985599999999995"/>
    <n v="2.2391039999999993"/>
    <n v="3.1987199999999998"/>
    <n v="2.8788480000000001"/>
    <n v="14.394239999999998"/>
  </r>
  <r>
    <x v="2"/>
    <x v="3"/>
    <x v="131"/>
    <s v="Fruit"/>
    <n v="119"/>
    <n v="0.28599999999999998"/>
    <n v="34.033999999999999"/>
    <n v="31.311279999999996"/>
    <n v="0.34033999999999998"/>
    <n v="0.17016999999999999"/>
    <n v="7.9639559999999996"/>
    <n v="0.81681599999999988"/>
    <n v="1.3613599999999999"/>
    <n v="1.5315299999999998"/>
    <n v="31.855823999999998"/>
  </r>
  <r>
    <x v="2"/>
    <x v="3"/>
    <x v="131"/>
    <s v="USO's"/>
    <n v="122"/>
    <n v="6.7000000000000004E-2"/>
    <n v="8.1740000000000013"/>
    <n v="7.6018200000000009"/>
    <n v="0.16348000000000001"/>
    <n v="8.1740000000000007E-3"/>
    <n v="1.7655840000000003"/>
    <n v="0.12261000000000002"/>
    <n v="0.65392000000000006"/>
    <n v="7.3566000000000006E-2"/>
    <n v="7.0623360000000011"/>
  </r>
  <r>
    <x v="2"/>
    <x v="3"/>
    <x v="131"/>
    <s v="Carrots"/>
    <n v="62"/>
    <n v="0.28599999999999998"/>
    <n v="17.731999999999999"/>
    <n v="7.9793999999999992"/>
    <n v="0.19505200000000003"/>
    <n v="3.5464000000000002E-2"/>
    <n v="1.8618599999999998"/>
    <n v="0.5851559999999999"/>
    <n v="0.78020800000000012"/>
    <n v="0.31917600000000002"/>
    <n v="7.4474399999999994"/>
  </r>
  <r>
    <x v="2"/>
    <x v="3"/>
    <x v="131"/>
    <s v="Tomatoes"/>
    <n v="62"/>
    <n v="1"/>
    <n v="62"/>
    <n v="13.02"/>
    <n v="0.55800000000000005"/>
    <n v="0.18599999999999997"/>
    <n v="2.8519999999999999"/>
    <n v="0.68200000000000005"/>
    <n v="2.2320000000000002"/>
    <n v="1.6739999999999997"/>
    <n v="11.407999999999999"/>
  </r>
  <r>
    <x v="2"/>
    <x v="3"/>
    <x v="131"/>
    <s v="Cowpeas"/>
    <n v="171"/>
    <n v="1"/>
    <n v="171"/>
    <n v="198.36"/>
    <n v="13.167"/>
    <n v="0.85499999999999998"/>
    <n v="35.568000000000005"/>
    <n v="11.115"/>
    <n v="52.667999999999999"/>
    <n v="7.6950000000000003"/>
    <n v="142.27200000000002"/>
  </r>
  <r>
    <x v="3"/>
    <x v="3"/>
    <x v="131"/>
    <s v="Githeri"/>
    <n v="134"/>
    <n v="0.42899999999999999"/>
    <n v="57.485999999999997"/>
    <n v="93.702179999999984"/>
    <n v="3.6216179999999998"/>
    <n v="0.80480399999999985"/>
    <n v="17.878146000000001"/>
    <n v="0.57485999999999993"/>
    <n v="14.486471999999999"/>
    <n v="7.2432359999999987"/>
    <n v="71.512584000000004"/>
  </r>
  <r>
    <x v="3"/>
    <x v="3"/>
    <x v="131"/>
    <s v="Ugali"/>
    <n v="114"/>
    <n v="1"/>
    <n v="114"/>
    <n v="142.5"/>
    <n v="2.3940000000000001"/>
    <n v="1.4820000000000002"/>
    <n v="29.867999999999999"/>
    <n v="1.1399999999999999"/>
    <n v="9.5760000000000005"/>
    <n v="13.338000000000001"/>
    <n v="119.47199999999999"/>
  </r>
  <r>
    <x v="3"/>
    <x v="3"/>
    <x v="131"/>
    <s v="Sorghum"/>
    <n v="83"/>
    <n v="8.0000000000000002E-3"/>
    <n v="0.66400000000000003"/>
    <n v="2.2044800000000002"/>
    <n v="6.8392000000000008E-2"/>
    <n v="1.992E-2"/>
    <n v="0.48936800000000003"/>
    <n v="8.4328E-2"/>
    <n v="0.27356800000000003"/>
    <n v="0.17927999999999999"/>
    <n v="1.9574720000000001"/>
  </r>
  <r>
    <x v="3"/>
    <x v="3"/>
    <x v="131"/>
    <s v="Sweets/Soda"/>
    <n v="340"/>
    <n v="1"/>
    <n v="340"/>
    <n v="139.4"/>
    <n v="0"/>
    <n v="0"/>
    <n v="35.36"/>
    <n v="0"/>
    <n v="0"/>
    <n v="0"/>
    <n v="141.44"/>
  </r>
  <r>
    <x v="0"/>
    <x v="3"/>
    <x v="132"/>
    <s v="Cattle"/>
    <m/>
    <n v="0"/>
    <n v="0"/>
    <n v="0"/>
    <n v="0"/>
    <n v="0"/>
    <n v="0"/>
    <n v="0"/>
    <n v="0"/>
    <n v="0"/>
    <n v="0"/>
  </r>
  <r>
    <x v="0"/>
    <x v="3"/>
    <x v="132"/>
    <s v="Goat"/>
    <m/>
    <n v="0"/>
    <n v="0"/>
    <n v="0"/>
    <n v="0"/>
    <n v="0"/>
    <n v="0"/>
    <n v="0"/>
    <n v="0"/>
    <n v="0"/>
    <n v="0"/>
  </r>
  <r>
    <x v="0"/>
    <x v="3"/>
    <x v="132"/>
    <s v="Sheep"/>
    <m/>
    <n v="0"/>
    <n v="0"/>
    <n v="0"/>
    <n v="0"/>
    <n v="0"/>
    <n v="0"/>
    <n v="0"/>
    <n v="0"/>
    <n v="0"/>
    <n v="0"/>
  </r>
  <r>
    <x v="0"/>
    <x v="3"/>
    <x v="132"/>
    <s v="Camel"/>
    <m/>
    <n v="0"/>
    <n v="0"/>
    <n v="0"/>
    <n v="0"/>
    <n v="0"/>
    <n v="0"/>
    <n v="0"/>
    <n v="0"/>
    <n v="0"/>
    <n v="0"/>
  </r>
  <r>
    <x v="0"/>
    <x v="3"/>
    <x v="132"/>
    <s v="Poultry"/>
    <n v="112"/>
    <n v="3.3000000000000002E-2"/>
    <n v="3.6960000000000002"/>
    <n v="10.533600000000002"/>
    <n v="0.994224"/>
    <n v="0.69854399999999994"/>
    <n v="0"/>
    <n v="0"/>
    <n v="3.976896"/>
    <n v="6.2868959999999996"/>
    <n v="0"/>
  </r>
  <r>
    <x v="0"/>
    <x v="3"/>
    <x v="132"/>
    <s v="Other birds"/>
    <m/>
    <n v="0"/>
    <n v="0"/>
    <n v="0"/>
    <n v="0"/>
    <n v="0"/>
    <n v="0"/>
    <n v="0"/>
    <n v="0"/>
    <n v="0"/>
    <n v="0"/>
  </r>
  <r>
    <x v="0"/>
    <x v="3"/>
    <x v="132"/>
    <s v="Eggs"/>
    <n v="64"/>
    <n v="2"/>
    <n v="128"/>
    <n v="198.4"/>
    <n v="16.128"/>
    <n v="13.568"/>
    <n v="1.4080000000000001"/>
    <n v="0"/>
    <n v="64.512"/>
    <n v="122.11199999999999"/>
    <n v="5.6320000000000006"/>
  </r>
  <r>
    <x v="0"/>
    <x v="3"/>
    <x v="132"/>
    <s v="Milk"/>
    <n v="184"/>
    <n v="1"/>
    <n v="184"/>
    <n v="126.96"/>
    <n v="6.6239999999999997"/>
    <n v="7.5439999999999996"/>
    <n v="8.2799999999999994"/>
    <n v="0"/>
    <n v="26.495999999999999"/>
    <n v="67.896000000000001"/>
    <n v="33.119999999999997"/>
  </r>
  <r>
    <x v="0"/>
    <x v="3"/>
    <x v="132"/>
    <s v="Cheese"/>
    <m/>
    <n v="0"/>
    <n v="0"/>
    <n v="0"/>
    <n v="0"/>
    <n v="0"/>
    <n v="0"/>
    <n v="0"/>
    <n v="0"/>
    <n v="0"/>
    <n v="0"/>
  </r>
  <r>
    <x v="1"/>
    <x v="3"/>
    <x v="132"/>
    <s v="Fish"/>
    <n v="112"/>
    <n v="1"/>
    <n v="112"/>
    <n v="117.6"/>
    <n v="20.72"/>
    <n v="3.2480000000000002"/>
    <n v="0"/>
    <n v="0"/>
    <n v="82.88"/>
    <n v="29.232000000000003"/>
    <n v="0"/>
  </r>
  <r>
    <x v="2"/>
    <x v="3"/>
    <x v="132"/>
    <s v="Rice"/>
    <n v="175"/>
    <n v="0.71399999999999997"/>
    <n v="124.94999999999999"/>
    <n v="162.43499999999997"/>
    <n v="2.9987999999999992"/>
    <n v="0.24989999999999998"/>
    <n v="35.735699999999994"/>
    <n v="0.37484999999999991"/>
    <n v="11.995199999999997"/>
    <n v="2.2490999999999999"/>
    <n v="142.94279999999998"/>
  </r>
  <r>
    <x v="2"/>
    <x v="3"/>
    <x v="132"/>
    <s v="Beans"/>
    <n v="185"/>
    <n v="1"/>
    <n v="185"/>
    <n v="234.95"/>
    <n v="16.094999999999999"/>
    <n v="0.92500000000000004"/>
    <n v="42.18"/>
    <n v="11.84"/>
    <n v="64.38"/>
    <n v="8.3250000000000011"/>
    <n v="168.72"/>
  </r>
  <r>
    <x v="2"/>
    <x v="3"/>
    <x v="132"/>
    <s v="Cabbage"/>
    <n v="60"/>
    <n v="1"/>
    <n v="60"/>
    <n v="13.2"/>
    <n v="0.6"/>
    <n v="0.24"/>
    <n v="2.7"/>
    <n v="1.68"/>
    <n v="2.4"/>
    <n v="2.16"/>
    <n v="10.8"/>
  </r>
  <r>
    <x v="2"/>
    <x v="3"/>
    <x v="132"/>
    <s v="Fruit"/>
    <n v="119"/>
    <n v="1"/>
    <n v="119"/>
    <n v="109.48"/>
    <n v="1.19"/>
    <n v="0.59499999999999997"/>
    <n v="27.846"/>
    <n v="2.8559999999999999"/>
    <n v="4.76"/>
    <n v="5.3549999999999995"/>
    <n v="111.384"/>
  </r>
  <r>
    <x v="2"/>
    <x v="3"/>
    <x v="132"/>
    <s v="USO's"/>
    <m/>
    <m/>
    <n v="0"/>
    <n v="0"/>
    <n v="0"/>
    <n v="0"/>
    <n v="0"/>
    <n v="0"/>
    <n v="0"/>
    <n v="0"/>
    <n v="0"/>
  </r>
  <r>
    <x v="2"/>
    <x v="3"/>
    <x v="132"/>
    <s v="Carrots"/>
    <n v="62"/>
    <n v="0.28599999999999998"/>
    <n v="17.731999999999999"/>
    <n v="7.9793999999999992"/>
    <n v="0.19505200000000003"/>
    <n v="3.5464000000000002E-2"/>
    <n v="1.8618599999999998"/>
    <n v="0.5851559999999999"/>
    <n v="0.78020800000000012"/>
    <n v="0.31917600000000002"/>
    <n v="7.4474399999999994"/>
  </r>
  <r>
    <x v="2"/>
    <x v="3"/>
    <x v="132"/>
    <s v="Tomatoes"/>
    <n v="62"/>
    <n v="1"/>
    <n v="62"/>
    <n v="13.02"/>
    <n v="0.55800000000000005"/>
    <n v="0.18599999999999997"/>
    <n v="2.8519999999999999"/>
    <n v="0.68200000000000005"/>
    <n v="2.2320000000000002"/>
    <n v="1.6739999999999997"/>
    <n v="11.407999999999999"/>
  </r>
  <r>
    <x v="2"/>
    <x v="3"/>
    <x v="132"/>
    <s v="Bread (white)"/>
    <n v="44"/>
    <n v="1"/>
    <n v="44"/>
    <n v="120.56"/>
    <n v="3.8720000000000003"/>
    <n v="1.32"/>
    <n v="22.835999999999999"/>
    <n v="1.232"/>
    <n v="15.488000000000001"/>
    <n v="11.88"/>
    <n v="91.343999999999994"/>
  </r>
  <r>
    <x v="2"/>
    <x v="3"/>
    <x v="132"/>
    <s v="Cowpeas"/>
    <n v="171"/>
    <n v="3.3000000000000002E-2"/>
    <n v="5.6430000000000007"/>
    <n v="6.5458800000000004"/>
    <n v="0.43451100000000004"/>
    <n v="2.8215000000000004E-2"/>
    <n v="1.1737440000000001"/>
    <n v="0.36679500000000004"/>
    <n v="1.7380440000000001"/>
    <n v="0.25393500000000002"/>
    <n v="4.6949760000000005"/>
  </r>
  <r>
    <x v="3"/>
    <x v="3"/>
    <x v="132"/>
    <s v="Githeri"/>
    <n v="134"/>
    <n v="0.28599999999999998"/>
    <n v="38.323999999999998"/>
    <n v="62.468119999999999"/>
    <n v="2.414412"/>
    <n v="0.53653600000000001"/>
    <n v="11.918764000000001"/>
    <n v="0.38323999999999997"/>
    <n v="9.657648"/>
    <n v="4.828824"/>
    <n v="47.675056000000005"/>
  </r>
  <r>
    <x v="3"/>
    <x v="3"/>
    <x v="132"/>
    <s v="Ugali"/>
    <n v="114"/>
    <n v="1"/>
    <n v="114"/>
    <n v="142.5"/>
    <n v="2.3940000000000001"/>
    <n v="1.4820000000000002"/>
    <n v="29.867999999999999"/>
    <n v="1.1399999999999999"/>
    <n v="9.5760000000000005"/>
    <n v="13.338000000000001"/>
    <n v="119.47199999999999"/>
  </r>
  <r>
    <x v="3"/>
    <x v="3"/>
    <x v="132"/>
    <s v="Sorghum"/>
    <n v="83"/>
    <n v="0.42899999999999999"/>
    <n v="35.606999999999999"/>
    <n v="118.21523999999999"/>
    <n v="3.6675210000000003"/>
    <n v="1.0682099999999999"/>
    <n v="26.242359"/>
    <n v="4.5220889999999994"/>
    <n v="14.670084000000001"/>
    <n v="9.6138899999999996"/>
    <n v="104.969436"/>
  </r>
  <r>
    <x v="3"/>
    <x v="3"/>
    <x v="132"/>
    <s v="Sweets/Soda"/>
    <n v="340"/>
    <n v="1"/>
    <n v="340"/>
    <n v="139.4"/>
    <n v="0"/>
    <n v="0"/>
    <n v="35.36"/>
    <n v="0"/>
    <n v="0"/>
    <n v="0"/>
    <n v="141.44"/>
  </r>
  <r>
    <x v="0"/>
    <x v="4"/>
    <x v="133"/>
    <s v="Cattle"/>
    <m/>
    <n v="0"/>
    <n v="0"/>
    <n v="0"/>
    <n v="0"/>
    <n v="0"/>
    <n v="0"/>
    <n v="0"/>
    <n v="0"/>
    <n v="0"/>
    <n v="0"/>
  </r>
  <r>
    <x v="0"/>
    <x v="4"/>
    <x v="133"/>
    <s v="Goat"/>
    <m/>
    <n v="0"/>
    <n v="0"/>
    <n v="0"/>
    <n v="0"/>
    <n v="0"/>
    <n v="0"/>
    <n v="0"/>
    <n v="0"/>
    <n v="0"/>
    <n v="0"/>
  </r>
  <r>
    <x v="0"/>
    <x v="4"/>
    <x v="133"/>
    <s v="Sheep"/>
    <m/>
    <n v="0"/>
    <n v="0"/>
    <n v="0"/>
    <n v="0"/>
    <n v="0"/>
    <n v="0"/>
    <n v="0"/>
    <n v="0"/>
    <n v="0"/>
    <n v="0"/>
  </r>
  <r>
    <x v="0"/>
    <x v="4"/>
    <x v="133"/>
    <s v="Camel"/>
    <m/>
    <n v="0"/>
    <n v="0"/>
    <n v="0"/>
    <n v="0"/>
    <n v="0"/>
    <n v="0"/>
    <n v="0"/>
    <n v="0"/>
    <n v="0"/>
    <n v="0"/>
  </r>
  <r>
    <x v="0"/>
    <x v="4"/>
    <x v="133"/>
    <s v="Poultry"/>
    <n v="112"/>
    <n v="6.7000000000000004E-2"/>
    <n v="7.5040000000000004"/>
    <n v="21.386400000000002"/>
    <n v="2.0185759999999999"/>
    <n v="1.4182560000000002"/>
    <n v="0"/>
    <n v="0"/>
    <n v="8.0743039999999997"/>
    <n v="12.764304000000001"/>
    <n v="0"/>
  </r>
  <r>
    <x v="0"/>
    <x v="4"/>
    <x v="133"/>
    <s v="Other birds"/>
    <m/>
    <n v="0"/>
    <n v="0"/>
    <n v="0"/>
    <n v="0"/>
    <n v="0"/>
    <n v="0"/>
    <n v="0"/>
    <n v="0"/>
    <n v="0"/>
    <n v="0"/>
  </r>
  <r>
    <x v="0"/>
    <x v="4"/>
    <x v="133"/>
    <s v="Eggs"/>
    <n v="64"/>
    <n v="1"/>
    <n v="64"/>
    <n v="99.2"/>
    <n v="8.0640000000000001"/>
    <n v="6.7839999999999998"/>
    <n v="0.70400000000000007"/>
    <n v="0"/>
    <n v="32.256"/>
    <n v="61.055999999999997"/>
    <n v="2.8160000000000003"/>
  </r>
  <r>
    <x v="0"/>
    <x v="4"/>
    <x v="133"/>
    <s v="Milk"/>
    <n v="184"/>
    <n v="0.71399999999999997"/>
    <n v="131.376"/>
    <n v="90.649439999999998"/>
    <n v="4.7295360000000004"/>
    <n v="5.3864159999999996"/>
    <n v="5.9119200000000003"/>
    <n v="0"/>
    <n v="18.918144000000002"/>
    <n v="48.477743999999994"/>
    <n v="23.647680000000001"/>
  </r>
  <r>
    <x v="0"/>
    <x v="4"/>
    <x v="133"/>
    <s v="Cheese"/>
    <m/>
    <n v="0"/>
    <n v="0"/>
    <n v="0"/>
    <n v="0"/>
    <n v="0"/>
    <n v="0"/>
    <n v="0"/>
    <n v="0"/>
    <n v="0"/>
    <n v="0"/>
  </r>
  <r>
    <x v="1"/>
    <x v="4"/>
    <x v="133"/>
    <s v="Fish"/>
    <n v="112"/>
    <n v="1"/>
    <n v="112"/>
    <n v="117.6"/>
    <n v="20.72"/>
    <n v="3.2480000000000002"/>
    <n v="0"/>
    <n v="0"/>
    <n v="82.88"/>
    <n v="29.232000000000003"/>
    <n v="0"/>
  </r>
  <r>
    <x v="2"/>
    <x v="4"/>
    <x v="133"/>
    <s v="Rice"/>
    <n v="175"/>
    <n v="0.14299999999999999"/>
    <n v="25.024999999999999"/>
    <n v="32.532499999999999"/>
    <n v="0.60059999999999991"/>
    <n v="5.0049999999999997E-2"/>
    <n v="7.1571500000000006"/>
    <n v="7.5074999999999989E-2"/>
    <n v="2.4023999999999996"/>
    <n v="0.45044999999999996"/>
    <n v="28.628600000000002"/>
  </r>
  <r>
    <x v="2"/>
    <x v="4"/>
    <x v="133"/>
    <s v="Beans"/>
    <n v="185"/>
    <n v="0.71399999999999997"/>
    <n v="132.09"/>
    <n v="167.7543"/>
    <n v="11.49183"/>
    <n v="0.66044999999999998"/>
    <n v="30.116520000000001"/>
    <n v="8.4537600000000008"/>
    <n v="45.967320000000001"/>
    <n v="5.9440499999999998"/>
    <n v="120.46608000000001"/>
  </r>
  <r>
    <x v="2"/>
    <x v="4"/>
    <x v="133"/>
    <s v="Cabbage"/>
    <n v="60"/>
    <n v="1"/>
    <n v="60"/>
    <n v="13.2"/>
    <n v="0.6"/>
    <n v="0.24"/>
    <n v="2.7"/>
    <n v="1.68"/>
    <n v="2.4"/>
    <n v="2.16"/>
    <n v="10.8"/>
  </r>
  <r>
    <x v="2"/>
    <x v="4"/>
    <x v="133"/>
    <s v="Fruit"/>
    <n v="119"/>
    <n v="0.71399999999999997"/>
    <n v="84.965999999999994"/>
    <n v="78.168719999999993"/>
    <n v="0.84965999999999997"/>
    <n v="0.42482999999999999"/>
    <n v="19.882043999999997"/>
    <n v="2.0391840000000001"/>
    <n v="3.3986399999999999"/>
    <n v="3.8234699999999999"/>
    <n v="79.528175999999988"/>
  </r>
  <r>
    <x v="2"/>
    <x v="4"/>
    <x v="133"/>
    <s v="USO's"/>
    <m/>
    <n v="0"/>
    <n v="0"/>
    <n v="0"/>
    <n v="0"/>
    <n v="0"/>
    <n v="0"/>
    <n v="0"/>
    <n v="0"/>
    <n v="0"/>
    <n v="0"/>
  </r>
  <r>
    <x v="2"/>
    <x v="4"/>
    <x v="133"/>
    <s v="Tomatoes"/>
    <n v="62"/>
    <n v="1"/>
    <n v="62"/>
    <n v="13.02"/>
    <n v="0.55800000000000005"/>
    <n v="0.18599999999999997"/>
    <n v="2.8519999999999999"/>
    <n v="0.68200000000000005"/>
    <n v="2.2320000000000002"/>
    <n v="1.6739999999999997"/>
    <n v="11.407999999999999"/>
  </r>
  <r>
    <x v="2"/>
    <x v="4"/>
    <x v="133"/>
    <s v="Bread (white)"/>
    <n v="44"/>
    <n v="0.28599999999999998"/>
    <n v="12.584"/>
    <n v="34.480159999999998"/>
    <n v="1.1073920000000002"/>
    <n v="0.37751999999999997"/>
    <n v="6.5310959999999998"/>
    <n v="0.352352"/>
    <n v="4.4295680000000006"/>
    <n v="3.3976799999999998"/>
    <n v="26.124383999999999"/>
  </r>
  <r>
    <x v="3"/>
    <x v="4"/>
    <x v="133"/>
    <s v="Githeri"/>
    <n v="134"/>
    <n v="1"/>
    <n v="134"/>
    <n v="218.42"/>
    <n v="8.4420000000000002"/>
    <n v="1.8759999999999999"/>
    <n v="41.674000000000007"/>
    <n v="1.34"/>
    <n v="33.768000000000001"/>
    <n v="16.884"/>
    <n v="166.69600000000003"/>
  </r>
  <r>
    <x v="3"/>
    <x v="4"/>
    <x v="133"/>
    <s v="Ugali"/>
    <n v="114"/>
    <n v="1"/>
    <n v="114"/>
    <n v="142.5"/>
    <n v="2.3940000000000001"/>
    <n v="1.4820000000000002"/>
    <n v="29.867999999999999"/>
    <n v="1.1399999999999999"/>
    <n v="9.5760000000000005"/>
    <n v="13.338000000000001"/>
    <n v="119.47199999999999"/>
  </r>
  <r>
    <x v="3"/>
    <x v="4"/>
    <x v="133"/>
    <s v="Sorghum"/>
    <n v="83"/>
    <n v="0.57099999999999995"/>
    <n v="47.392999999999994"/>
    <n v="157.34475999999998"/>
    <n v="4.8814789999999997"/>
    <n v="1.4217899999999997"/>
    <n v="34.928640999999999"/>
    <n v="6.0189109999999992"/>
    <n v="19.525915999999999"/>
    <n v="12.796109999999997"/>
    <n v="139.714564"/>
  </r>
  <r>
    <x v="3"/>
    <x v="4"/>
    <x v="133"/>
    <s v="Sweets/Soda"/>
    <n v="340"/>
    <n v="1"/>
    <n v="340"/>
    <n v="139.4"/>
    <n v="0"/>
    <n v="0"/>
    <n v="35.36"/>
    <n v="0"/>
    <n v="0"/>
    <n v="0"/>
    <n v="141.44"/>
  </r>
  <r>
    <x v="0"/>
    <x v="4"/>
    <x v="134"/>
    <s v="Cattle"/>
    <n v="112"/>
    <n v="0.14299999999999999"/>
    <n v="16.015999999999998"/>
    <n v="43.08303999999999"/>
    <n v="3.9879839999999995"/>
    <n v="2.8828799999999997"/>
    <n v="0"/>
    <n v="0"/>
    <n v="15.951935999999998"/>
    <n v="25.945919999999997"/>
    <n v="0"/>
  </r>
  <r>
    <x v="0"/>
    <x v="4"/>
    <x v="134"/>
    <s v="Goat"/>
    <n v="85"/>
    <n v="0.14299999999999999"/>
    <n v="12.154999999999999"/>
    <n v="29.29355"/>
    <n v="3.9989949999999999"/>
    <n v="1.3248949999999999"/>
    <n v="6.0774999999999996E-2"/>
    <n v="0"/>
    <n v="15.995979999999999"/>
    <n v="11.924054999999999"/>
    <n v="0.24309999999999998"/>
  </r>
  <r>
    <x v="0"/>
    <x v="4"/>
    <x v="134"/>
    <s v="Sheep"/>
    <n v="85"/>
    <n v="6.7000000000000004E-2"/>
    <n v="5.6950000000000003"/>
    <n v="15.091750000000001"/>
    <n v="0.96245499999999995"/>
    <n v="1.2187300000000001"/>
    <n v="0"/>
    <n v="0"/>
    <n v="3.8498199999999998"/>
    <n v="10.968570000000001"/>
    <n v="0"/>
  </r>
  <r>
    <x v="0"/>
    <x v="4"/>
    <x v="134"/>
    <s v="Camel"/>
    <m/>
    <n v="0"/>
    <n v="0"/>
    <n v="0"/>
    <n v="0"/>
    <n v="0"/>
    <n v="0"/>
    <n v="0"/>
    <n v="0"/>
    <n v="0"/>
    <n v="0"/>
  </r>
  <r>
    <x v="0"/>
    <x v="4"/>
    <x v="134"/>
    <s v="Poultry"/>
    <n v="112"/>
    <n v="0.14299999999999999"/>
    <n v="16.015999999999998"/>
    <n v="45.645599999999995"/>
    <n v="4.3083039999999997"/>
    <n v="3.0270239999999995"/>
    <n v="0"/>
    <n v="0"/>
    <n v="17.233215999999999"/>
    <n v="27.243215999999997"/>
    <n v="0"/>
  </r>
  <r>
    <x v="0"/>
    <x v="4"/>
    <x v="134"/>
    <s v="Other birds"/>
    <m/>
    <n v="0"/>
    <n v="0"/>
    <n v="0"/>
    <n v="0"/>
    <n v="0"/>
    <n v="0"/>
    <n v="0"/>
    <n v="0"/>
    <n v="0"/>
    <n v="0"/>
  </r>
  <r>
    <x v="0"/>
    <x v="4"/>
    <x v="134"/>
    <s v="Eggs"/>
    <n v="64"/>
    <n v="0.14299999999999999"/>
    <n v="9.1519999999999992"/>
    <n v="14.185599999999999"/>
    <n v="1.153152"/>
    <n v="0.97011199999999986"/>
    <n v="0.100672"/>
    <n v="0"/>
    <n v="4.6126079999999998"/>
    <n v="8.7310079999999992"/>
    <n v="0.40268799999999999"/>
  </r>
  <r>
    <x v="0"/>
    <x v="4"/>
    <x v="134"/>
    <s v="Milk"/>
    <n v="184"/>
    <n v="0.14299999999999999"/>
    <n v="26.311999999999998"/>
    <n v="18.155279999999998"/>
    <n v="0.94723199999999996"/>
    <n v="1.0787919999999998"/>
    <n v="1.18404"/>
    <n v="0"/>
    <n v="3.7889279999999999"/>
    <n v="9.709127999999998"/>
    <n v="4.7361599999999999"/>
  </r>
  <r>
    <x v="0"/>
    <x v="4"/>
    <x v="134"/>
    <s v="Cheese"/>
    <m/>
    <n v="0"/>
    <n v="0"/>
    <n v="0"/>
    <n v="0"/>
    <n v="0"/>
    <n v="0"/>
    <n v="0"/>
    <n v="0"/>
    <n v="0"/>
    <n v="0"/>
  </r>
  <r>
    <x v="1"/>
    <x v="4"/>
    <x v="134"/>
    <s v="Fish"/>
    <n v="112"/>
    <n v="1"/>
    <n v="112"/>
    <n v="117.6"/>
    <n v="20.72"/>
    <n v="3.2480000000000002"/>
    <n v="0"/>
    <n v="0"/>
    <n v="82.88"/>
    <n v="29.232000000000003"/>
    <n v="0"/>
  </r>
  <r>
    <x v="2"/>
    <x v="4"/>
    <x v="134"/>
    <s v="Rice"/>
    <n v="175"/>
    <n v="1"/>
    <n v="175"/>
    <n v="227.5"/>
    <n v="4.2"/>
    <n v="0.35"/>
    <n v="50.05"/>
    <n v="0.52500000000000002"/>
    <n v="16.8"/>
    <n v="3.15"/>
    <n v="200.2"/>
  </r>
  <r>
    <x v="2"/>
    <x v="4"/>
    <x v="134"/>
    <s v="Beans"/>
    <n v="185"/>
    <n v="1"/>
    <n v="185"/>
    <n v="234.95"/>
    <n v="16.094999999999999"/>
    <n v="0.92500000000000004"/>
    <n v="42.18"/>
    <n v="11.84"/>
    <n v="64.38"/>
    <n v="8.3250000000000011"/>
    <n v="168.72"/>
  </r>
  <r>
    <x v="2"/>
    <x v="4"/>
    <x v="134"/>
    <s v="Cabbage"/>
    <n v="60"/>
    <n v="1"/>
    <n v="60"/>
    <n v="13.2"/>
    <n v="0.6"/>
    <n v="0.24"/>
    <n v="2.7"/>
    <n v="1.68"/>
    <n v="2.4"/>
    <n v="2.16"/>
    <n v="10.8"/>
  </r>
  <r>
    <x v="2"/>
    <x v="4"/>
    <x v="134"/>
    <s v="Fruit"/>
    <n v="119"/>
    <n v="1"/>
    <n v="119"/>
    <n v="109.48"/>
    <n v="1.19"/>
    <n v="0.59499999999999997"/>
    <n v="27.846"/>
    <n v="2.8559999999999999"/>
    <n v="4.76"/>
    <n v="5.3549999999999995"/>
    <n v="111.384"/>
  </r>
  <r>
    <x v="2"/>
    <x v="4"/>
    <x v="134"/>
    <s v="USO's"/>
    <n v="122"/>
    <n v="0.28599999999999998"/>
    <n v="34.891999999999996"/>
    <n v="32.449559999999998"/>
    <n v="0.6978399999999999"/>
    <n v="3.4891999999999999E-2"/>
    <n v="7.5366719999999994"/>
    <n v="0.52337999999999996"/>
    <n v="2.7913599999999996"/>
    <n v="0.31402799999999997"/>
    <n v="30.146687999999997"/>
  </r>
  <r>
    <x v="2"/>
    <x v="4"/>
    <x v="134"/>
    <s v="Tomatoes"/>
    <n v="62"/>
    <n v="1"/>
    <n v="62"/>
    <n v="13.02"/>
    <n v="0.55800000000000005"/>
    <n v="0.18599999999999997"/>
    <n v="2.8519999999999999"/>
    <n v="0.68200000000000005"/>
    <n v="2.2320000000000002"/>
    <n v="1.6739999999999997"/>
    <n v="11.407999999999999"/>
  </r>
  <r>
    <x v="2"/>
    <x v="4"/>
    <x v="134"/>
    <s v="Bread (white)"/>
    <n v="44"/>
    <n v="1"/>
    <n v="44"/>
    <n v="120.56"/>
    <n v="3.8720000000000003"/>
    <n v="1.32"/>
    <n v="22.835999999999999"/>
    <n v="1.232"/>
    <n v="15.488000000000001"/>
    <n v="11.88"/>
    <n v="91.343999999999994"/>
  </r>
  <r>
    <x v="2"/>
    <x v="4"/>
    <x v="134"/>
    <s v="Carrots"/>
    <n v="62"/>
    <n v="0.28599999999999998"/>
    <n v="17.731999999999999"/>
    <n v="7.9793999999999992"/>
    <n v="0.19505200000000003"/>
    <n v="3.5464000000000002E-2"/>
    <n v="1.8618599999999998"/>
    <n v="0.5851559999999999"/>
    <n v="0.78020800000000012"/>
    <n v="0.31917600000000002"/>
    <n v="7.4474399999999994"/>
  </r>
  <r>
    <x v="3"/>
    <x v="4"/>
    <x v="134"/>
    <s v="Githeri"/>
    <n v="134"/>
    <n v="0.57099999999999995"/>
    <n v="76.513999999999996"/>
    <n v="124.71781999999999"/>
    <n v="4.8203819999999995"/>
    <n v="1.0711959999999998"/>
    <n v="23.795853999999999"/>
    <n v="0.76513999999999993"/>
    <n v="19.281527999999998"/>
    <n v="9.640763999999999"/>
    <n v="95.183415999999994"/>
  </r>
  <r>
    <x v="3"/>
    <x v="4"/>
    <x v="134"/>
    <s v="Ugali"/>
    <n v="114"/>
    <n v="1"/>
    <n v="114"/>
    <n v="142.5"/>
    <n v="2.3940000000000001"/>
    <n v="1.4820000000000002"/>
    <n v="29.867999999999999"/>
    <n v="1.1399999999999999"/>
    <n v="9.5760000000000005"/>
    <n v="13.338000000000001"/>
    <n v="119.47199999999999"/>
  </r>
  <r>
    <x v="3"/>
    <x v="4"/>
    <x v="134"/>
    <s v="Sorghum"/>
    <m/>
    <m/>
    <n v="0"/>
    <n v="0"/>
    <n v="0"/>
    <n v="0"/>
    <n v="0"/>
    <n v="0"/>
    <n v="0"/>
    <n v="0"/>
    <n v="0"/>
  </r>
  <r>
    <x v="0"/>
    <x v="4"/>
    <x v="135"/>
    <s v="Cattle"/>
    <n v="112"/>
    <n v="0.28599999999999998"/>
    <n v="32.031999999999996"/>
    <n v="86.16607999999998"/>
    <n v="7.9759679999999991"/>
    <n v="5.7657599999999993"/>
    <n v="0"/>
    <n v="0"/>
    <n v="31.903871999999996"/>
    <n v="51.891839999999995"/>
    <n v="0"/>
  </r>
  <r>
    <x v="0"/>
    <x v="4"/>
    <x v="135"/>
    <s v="Goat"/>
    <n v="85"/>
    <n v="3.3000000000000002E-2"/>
    <n v="2.8050000000000002"/>
    <n v="6.7600499999999997"/>
    <n v="0.92284499999999992"/>
    <n v="0.30574500000000004"/>
    <n v="1.4025000000000001E-2"/>
    <n v="0"/>
    <n v="3.6913799999999997"/>
    <n v="2.7517050000000003"/>
    <n v="5.6100000000000004E-2"/>
  </r>
  <r>
    <x v="0"/>
    <x v="4"/>
    <x v="135"/>
    <s v="Sheep"/>
    <n v="85"/>
    <n v="3.3000000000000002E-2"/>
    <n v="2.8050000000000002"/>
    <n v="7.4332500000000001"/>
    <n v="0.47404499999999999"/>
    <n v="0.60026999999999997"/>
    <n v="0"/>
    <n v="0"/>
    <n v="1.89618"/>
    <n v="5.4024299999999998"/>
    <n v="0"/>
  </r>
  <r>
    <x v="0"/>
    <x v="4"/>
    <x v="135"/>
    <s v="Camel"/>
    <m/>
    <n v="0"/>
    <n v="0"/>
    <n v="0"/>
    <n v="0"/>
    <n v="0"/>
    <n v="0"/>
    <n v="0"/>
    <n v="0"/>
    <n v="0"/>
    <n v="0"/>
  </r>
  <r>
    <x v="0"/>
    <x v="4"/>
    <x v="135"/>
    <s v="Poultry"/>
    <n v="112"/>
    <n v="3.3000000000000002E-2"/>
    <n v="3.6960000000000002"/>
    <n v="10.533600000000002"/>
    <n v="0.994224"/>
    <n v="0.69854399999999994"/>
    <n v="0"/>
    <n v="0"/>
    <n v="3.976896"/>
    <n v="6.2868959999999996"/>
    <n v="0"/>
  </r>
  <r>
    <x v="0"/>
    <x v="4"/>
    <x v="135"/>
    <s v="Other birds"/>
    <m/>
    <n v="0"/>
    <n v="0"/>
    <n v="0"/>
    <n v="0"/>
    <n v="0"/>
    <n v="0"/>
    <n v="0"/>
    <n v="0"/>
    <n v="0"/>
    <n v="0"/>
  </r>
  <r>
    <x v="0"/>
    <x v="4"/>
    <x v="135"/>
    <s v="Pork"/>
    <n v="56"/>
    <n v="0.42899999999999999"/>
    <n v="24.024000000000001"/>
    <n v="65.585520000000002"/>
    <n v="6.6306240000000001"/>
    <n v="4.1321279999999998"/>
    <n v="0"/>
    <n v="0"/>
    <n v="26.522496"/>
    <n v="37.189152"/>
    <n v="0"/>
  </r>
  <r>
    <x v="0"/>
    <x v="4"/>
    <x v="135"/>
    <s v="Eggs"/>
    <n v="64"/>
    <n v="0.28599999999999998"/>
    <n v="18.303999999999998"/>
    <n v="28.371199999999998"/>
    <n v="2.3063039999999999"/>
    <n v="1.9402239999999997"/>
    <n v="0.201344"/>
    <n v="0"/>
    <n v="9.2252159999999996"/>
    <n v="17.462015999999998"/>
    <n v="0.80537599999999998"/>
  </r>
  <r>
    <x v="0"/>
    <x v="4"/>
    <x v="135"/>
    <s v="Milk"/>
    <n v="184"/>
    <n v="1"/>
    <n v="184"/>
    <n v="126.96"/>
    <n v="6.6239999999999997"/>
    <n v="7.5439999999999996"/>
    <n v="8.2799999999999994"/>
    <n v="0"/>
    <n v="26.495999999999999"/>
    <n v="67.896000000000001"/>
    <n v="33.119999999999997"/>
  </r>
  <r>
    <x v="0"/>
    <x v="4"/>
    <x v="135"/>
    <s v="Cheese"/>
    <m/>
    <n v="0"/>
    <n v="0"/>
    <n v="0"/>
    <n v="0"/>
    <n v="0"/>
    <n v="0"/>
    <n v="0"/>
    <n v="0"/>
    <n v="0"/>
    <n v="0"/>
  </r>
  <r>
    <x v="1"/>
    <x v="4"/>
    <x v="135"/>
    <s v="Fish"/>
    <n v="112"/>
    <n v="1"/>
    <n v="112"/>
    <n v="117.6"/>
    <n v="20.72"/>
    <n v="3.2480000000000002"/>
    <n v="0"/>
    <n v="0"/>
    <n v="82.88"/>
    <n v="29.232000000000003"/>
    <n v="0"/>
  </r>
  <r>
    <x v="2"/>
    <x v="4"/>
    <x v="135"/>
    <s v="Rice"/>
    <n v="175"/>
    <n v="0.42899999999999999"/>
    <n v="75.075000000000003"/>
    <n v="97.597499999999997"/>
    <n v="1.8018000000000001"/>
    <n v="0.15015000000000001"/>
    <n v="21.471450000000001"/>
    <n v="0.22522500000000001"/>
    <n v="7.2072000000000003"/>
    <n v="1.3513500000000001"/>
    <n v="85.885800000000003"/>
  </r>
  <r>
    <x v="2"/>
    <x v="4"/>
    <x v="135"/>
    <s v="Beans"/>
    <n v="185"/>
    <n v="1"/>
    <n v="185"/>
    <n v="234.95"/>
    <n v="16.094999999999999"/>
    <n v="0.92500000000000004"/>
    <n v="42.18"/>
    <n v="11.84"/>
    <n v="64.38"/>
    <n v="8.3250000000000011"/>
    <n v="168.72"/>
  </r>
  <r>
    <x v="2"/>
    <x v="4"/>
    <x v="135"/>
    <s v="Cabbage"/>
    <n v="60"/>
    <n v="0.42899999999999999"/>
    <n v="25.74"/>
    <n v="5.6627999999999998"/>
    <n v="0.25739999999999996"/>
    <n v="0.10296"/>
    <n v="1.1582999999999999"/>
    <n v="0.72071999999999992"/>
    <n v="1.0295999999999998"/>
    <n v="0.92663999999999991"/>
    <n v="4.6331999999999995"/>
  </r>
  <r>
    <x v="2"/>
    <x v="4"/>
    <x v="135"/>
    <s v="Fruit"/>
    <n v="119"/>
    <n v="1"/>
    <n v="119"/>
    <n v="109.48"/>
    <n v="1.19"/>
    <n v="0.59499999999999997"/>
    <n v="27.846"/>
    <n v="2.8559999999999999"/>
    <n v="4.76"/>
    <n v="5.3549999999999995"/>
    <n v="111.384"/>
  </r>
  <r>
    <x v="2"/>
    <x v="4"/>
    <x v="135"/>
    <s v="USO's"/>
    <n v="122"/>
    <n v="0.14299999999999999"/>
    <n v="17.445999999999998"/>
    <n v="16.224779999999999"/>
    <n v="0.34891999999999995"/>
    <n v="1.7446E-2"/>
    <n v="3.7683359999999997"/>
    <n v="0.26168999999999998"/>
    <n v="1.3956799999999998"/>
    <n v="0.15701399999999999"/>
    <n v="15.073343999999999"/>
  </r>
  <r>
    <x v="2"/>
    <x v="4"/>
    <x v="135"/>
    <s v="Tomatoes"/>
    <n v="62"/>
    <n v="0.28599999999999998"/>
    <n v="17.731999999999999"/>
    <n v="3.7237199999999997"/>
    <n v="0.15958800000000001"/>
    <n v="5.3195999999999993E-2"/>
    <n v="0.81567199999999984"/>
    <n v="0.19505200000000003"/>
    <n v="0.63835200000000003"/>
    <n v="0.47876399999999997"/>
    <n v="3.2626879999999994"/>
  </r>
  <r>
    <x v="2"/>
    <x v="4"/>
    <x v="135"/>
    <s v="Bread (white)"/>
    <n v="44"/>
    <n v="1"/>
    <n v="44"/>
    <n v="120.56"/>
    <n v="3.8720000000000003"/>
    <n v="1.32"/>
    <n v="22.835999999999999"/>
    <n v="1.232"/>
    <n v="15.488000000000001"/>
    <n v="11.88"/>
    <n v="91.343999999999994"/>
  </r>
  <r>
    <x v="3"/>
    <x v="4"/>
    <x v="135"/>
    <s v="Githeri"/>
    <n v="134"/>
    <n v="1"/>
    <n v="134"/>
    <n v="218.42"/>
    <n v="8.4420000000000002"/>
    <n v="1.8759999999999999"/>
    <n v="41.674000000000007"/>
    <n v="1.34"/>
    <n v="33.768000000000001"/>
    <n v="16.884"/>
    <n v="166.69600000000003"/>
  </r>
  <r>
    <x v="3"/>
    <x v="4"/>
    <x v="135"/>
    <s v="Ugali"/>
    <n v="114"/>
    <n v="1"/>
    <n v="114"/>
    <n v="142.5"/>
    <n v="2.3940000000000001"/>
    <n v="1.4820000000000002"/>
    <n v="29.867999999999999"/>
    <n v="1.1399999999999999"/>
    <n v="9.5760000000000005"/>
    <n v="13.338000000000001"/>
    <n v="119.47199999999999"/>
  </r>
  <r>
    <x v="3"/>
    <x v="4"/>
    <x v="135"/>
    <s v="Sorghum"/>
    <n v="83"/>
    <n v="1"/>
    <n v="83"/>
    <n v="275.56"/>
    <n v="8.5490000000000013"/>
    <n v="2.4900000000000002"/>
    <n v="61.171000000000006"/>
    <n v="10.540999999999999"/>
    <n v="34.196000000000005"/>
    <n v="22.410000000000004"/>
    <n v="244.68400000000003"/>
  </r>
  <r>
    <x v="0"/>
    <x v="3"/>
    <x v="136"/>
    <s v="Cattle"/>
    <n v="112"/>
    <n v="0.28599999999999998"/>
    <n v="32.031999999999996"/>
    <n v="86.16607999999998"/>
    <n v="7.9759679999999991"/>
    <n v="5.7657599999999993"/>
    <n v="0"/>
    <n v="0"/>
    <n v="31.903871999999996"/>
    <n v="51.891839999999995"/>
    <n v="0"/>
  </r>
  <r>
    <x v="0"/>
    <x v="3"/>
    <x v="136"/>
    <s v="Goat"/>
    <n v="85"/>
    <n v="3.3000000000000002E-2"/>
    <n v="2.8050000000000002"/>
    <n v="6.7600499999999997"/>
    <n v="0.92284499999999992"/>
    <n v="0.30574500000000004"/>
    <n v="1.4025000000000001E-2"/>
    <n v="0"/>
    <n v="3.6913799999999997"/>
    <n v="2.7517050000000003"/>
    <n v="5.6100000000000004E-2"/>
  </r>
  <r>
    <x v="0"/>
    <x v="3"/>
    <x v="136"/>
    <s v="Sheep"/>
    <n v="85"/>
    <n v="3.0000000000000001E-3"/>
    <n v="0.255"/>
    <n v="0.67575000000000007"/>
    <n v="4.3095000000000001E-2"/>
    <n v="5.457E-2"/>
    <n v="0"/>
    <n v="0"/>
    <n v="0.17238000000000001"/>
    <n v="0.49113000000000001"/>
    <n v="0"/>
  </r>
  <r>
    <x v="0"/>
    <x v="3"/>
    <x v="136"/>
    <s v="Camel"/>
    <m/>
    <n v="0"/>
    <n v="0"/>
    <n v="0"/>
    <n v="0"/>
    <n v="0"/>
    <n v="0"/>
    <n v="0"/>
    <n v="0"/>
    <n v="0"/>
    <n v="0"/>
  </r>
  <r>
    <x v="0"/>
    <x v="3"/>
    <x v="136"/>
    <s v="Poultry"/>
    <n v="112"/>
    <n v="5.0000000000000001E-3"/>
    <n v="0.56000000000000005"/>
    <n v="1.5960000000000003"/>
    <n v="0.15064"/>
    <n v="0.10583999999999999"/>
    <n v="0"/>
    <n v="0"/>
    <n v="0.60255999999999998"/>
    <n v="0.95255999999999985"/>
    <n v="0"/>
  </r>
  <r>
    <x v="0"/>
    <x v="3"/>
    <x v="136"/>
    <s v="Other birds"/>
    <m/>
    <n v="0"/>
    <n v="0"/>
    <n v="0"/>
    <n v="0"/>
    <n v="0"/>
    <n v="0"/>
    <n v="0"/>
    <n v="0"/>
    <n v="0"/>
    <n v="0"/>
  </r>
  <r>
    <x v="0"/>
    <x v="3"/>
    <x v="136"/>
    <s v="Pork"/>
    <n v="56"/>
    <n v="0.13300000000000001"/>
    <n v="7.4480000000000004"/>
    <n v="20.33304"/>
    <n v="2.0556480000000001"/>
    <n v="1.2810560000000002"/>
    <n v="0"/>
    <n v="0"/>
    <n v="8.2225920000000006"/>
    <n v="11.529504000000001"/>
    <n v="0"/>
  </r>
  <r>
    <x v="0"/>
    <x v="3"/>
    <x v="136"/>
    <s v="Eggs"/>
    <n v="64"/>
    <n v="3.3000000000000002E-2"/>
    <n v="2.1120000000000001"/>
    <n v="3.2736000000000001"/>
    <n v="0.26611200000000002"/>
    <n v="0.22387199999999999"/>
    <n v="2.3232000000000003E-2"/>
    <n v="0"/>
    <n v="1.0644480000000001"/>
    <n v="2.0148479999999998"/>
    <n v="9.2928000000000011E-2"/>
  </r>
  <r>
    <x v="0"/>
    <x v="3"/>
    <x v="136"/>
    <s v="Milk"/>
    <n v="184"/>
    <n v="0.42899999999999999"/>
    <n v="78.935999999999993"/>
    <n v="54.46584"/>
    <n v="2.8416960000000002"/>
    <n v="3.2363759999999995"/>
    <n v="3.5521199999999999"/>
    <n v="0"/>
    <n v="11.366784000000001"/>
    <n v="29.127383999999996"/>
    <n v="14.20848"/>
  </r>
  <r>
    <x v="0"/>
    <x v="3"/>
    <x v="136"/>
    <s v="Cheese"/>
    <m/>
    <n v="0"/>
    <n v="0"/>
    <n v="0"/>
    <n v="0"/>
    <n v="0"/>
    <n v="0"/>
    <n v="0"/>
    <n v="0"/>
    <n v="0"/>
    <n v="0"/>
  </r>
  <r>
    <x v="1"/>
    <x v="3"/>
    <x v="136"/>
    <s v="Fish"/>
    <n v="112"/>
    <n v="1"/>
    <n v="112"/>
    <n v="117.6"/>
    <n v="20.72"/>
    <n v="3.2480000000000002"/>
    <n v="0"/>
    <n v="0"/>
    <n v="82.88"/>
    <n v="29.232000000000003"/>
    <n v="0"/>
  </r>
  <r>
    <x v="2"/>
    <x v="3"/>
    <x v="136"/>
    <s v="Rice"/>
    <n v="175"/>
    <n v="0.57099999999999995"/>
    <n v="99.924999999999997"/>
    <n v="129.9025"/>
    <n v="2.3982000000000001"/>
    <n v="0.19985"/>
    <n v="28.57855"/>
    <n v="0.29977500000000001"/>
    <n v="9.5928000000000004"/>
    <n v="1.7986500000000001"/>
    <n v="114.3142"/>
  </r>
  <r>
    <x v="2"/>
    <x v="3"/>
    <x v="136"/>
    <s v="Beans"/>
    <n v="185"/>
    <n v="1"/>
    <n v="185"/>
    <n v="234.95"/>
    <n v="16.094999999999999"/>
    <n v="0.92500000000000004"/>
    <n v="42.18"/>
    <n v="11.84"/>
    <n v="64.38"/>
    <n v="8.3250000000000011"/>
    <n v="168.72"/>
  </r>
  <r>
    <x v="2"/>
    <x v="3"/>
    <x v="136"/>
    <s v="Cabbage"/>
    <n v="60"/>
    <n v="1"/>
    <n v="60"/>
    <n v="13.2"/>
    <n v="0.6"/>
    <n v="0.24"/>
    <n v="2.7"/>
    <n v="1.68"/>
    <n v="2.4"/>
    <n v="2.16"/>
    <n v="10.8"/>
  </r>
  <r>
    <x v="2"/>
    <x v="3"/>
    <x v="136"/>
    <s v="Fruit"/>
    <n v="119"/>
    <n v="1"/>
    <n v="119"/>
    <n v="109.48"/>
    <n v="1.19"/>
    <n v="0.59499999999999997"/>
    <n v="27.846"/>
    <n v="2.8559999999999999"/>
    <n v="4.76"/>
    <n v="5.3549999999999995"/>
    <n v="111.384"/>
  </r>
  <r>
    <x v="2"/>
    <x v="3"/>
    <x v="136"/>
    <s v="USO's"/>
    <n v="122"/>
    <n v="0.14299999999999999"/>
    <n v="17.445999999999998"/>
    <n v="16.224779999999999"/>
    <n v="0.34891999999999995"/>
    <n v="1.7446E-2"/>
    <n v="3.7683359999999997"/>
    <n v="0.26168999999999998"/>
    <n v="1.3956799999999998"/>
    <n v="0.15701399999999999"/>
    <n v="15.073343999999999"/>
  </r>
  <r>
    <x v="2"/>
    <x v="3"/>
    <x v="136"/>
    <s v="Tomatoes"/>
    <n v="62"/>
    <n v="1"/>
    <n v="62"/>
    <n v="13.02"/>
    <n v="0.55800000000000005"/>
    <n v="0.18599999999999997"/>
    <n v="2.8519999999999999"/>
    <n v="0.68200000000000005"/>
    <n v="2.2320000000000002"/>
    <n v="1.6739999999999997"/>
    <n v="11.407999999999999"/>
  </r>
  <r>
    <x v="2"/>
    <x v="3"/>
    <x v="136"/>
    <s v="Cowpeas"/>
    <n v="171"/>
    <n v="0.14299999999999999"/>
    <n v="24.452999999999999"/>
    <n v="28.365479999999998"/>
    <n v="1.8828809999999998"/>
    <n v="0.122265"/>
    <n v="5.0862240000000005"/>
    <n v="1.589445"/>
    <n v="7.5315239999999992"/>
    <n v="1.1003849999999999"/>
    <n v="20.344896000000002"/>
  </r>
  <r>
    <x v="2"/>
    <x v="3"/>
    <x v="136"/>
    <s v="Carrots"/>
    <n v="62"/>
    <n v="0.14299999999999999"/>
    <n v="8.8659999999999997"/>
    <n v="3.9896999999999996"/>
    <n v="9.7526000000000015E-2"/>
    <n v="1.7732000000000001E-2"/>
    <n v="0.93092999999999992"/>
    <n v="0.29257799999999995"/>
    <n v="0.39010400000000006"/>
    <n v="0.15958800000000001"/>
    <n v="3.7237199999999997"/>
  </r>
  <r>
    <x v="3"/>
    <x v="3"/>
    <x v="136"/>
    <s v="Githeri"/>
    <n v="134"/>
    <n v="0.28599999999999998"/>
    <n v="38.323999999999998"/>
    <n v="62.468119999999999"/>
    <n v="2.414412"/>
    <n v="0.53653600000000001"/>
    <n v="11.918764000000001"/>
    <n v="0.38323999999999997"/>
    <n v="9.657648"/>
    <n v="4.828824"/>
    <n v="47.675056000000005"/>
  </r>
  <r>
    <x v="3"/>
    <x v="3"/>
    <x v="136"/>
    <s v="Ugali"/>
    <n v="114"/>
    <n v="1"/>
    <n v="114"/>
    <n v="142.5"/>
    <n v="2.3940000000000001"/>
    <n v="1.4820000000000002"/>
    <n v="29.867999999999999"/>
    <n v="1.1399999999999999"/>
    <n v="9.5760000000000005"/>
    <n v="13.338000000000001"/>
    <n v="119.47199999999999"/>
  </r>
  <r>
    <x v="3"/>
    <x v="3"/>
    <x v="136"/>
    <s v="Sorghum"/>
    <n v="83"/>
    <n v="0.42899999999999999"/>
    <n v="35.606999999999999"/>
    <n v="118.21523999999999"/>
    <n v="3.6675210000000003"/>
    <n v="1.0682099999999999"/>
    <n v="26.242359"/>
    <n v="4.5220889999999994"/>
    <n v="14.670084000000001"/>
    <n v="9.6138899999999996"/>
    <n v="104.969436"/>
  </r>
  <r>
    <x v="3"/>
    <x v="3"/>
    <x v="136"/>
    <s v="Sweets/Soda"/>
    <n v="340"/>
    <n v="6.7000000000000004E-2"/>
    <n v="22.78"/>
    <n v="9.3398000000000003"/>
    <n v="0"/>
    <n v="0"/>
    <n v="2.3691200000000001"/>
    <n v="0"/>
    <n v="0"/>
    <n v="0"/>
    <n v="9.4764800000000005"/>
  </r>
  <r>
    <x v="0"/>
    <x v="3"/>
    <x v="137"/>
    <s v="Cattle"/>
    <m/>
    <n v="0"/>
    <n v="0"/>
    <n v="0"/>
    <n v="0"/>
    <n v="0"/>
    <n v="0"/>
    <n v="0"/>
    <n v="0"/>
    <n v="0"/>
    <n v="0"/>
  </r>
  <r>
    <x v="0"/>
    <x v="3"/>
    <x v="137"/>
    <s v="Goat"/>
    <m/>
    <n v="0"/>
    <n v="0"/>
    <n v="0"/>
    <n v="0"/>
    <n v="0"/>
    <n v="0"/>
    <n v="0"/>
    <n v="0"/>
    <n v="0"/>
    <n v="0"/>
  </r>
  <r>
    <x v="0"/>
    <x v="3"/>
    <x v="137"/>
    <s v="Sheep"/>
    <m/>
    <n v="0"/>
    <n v="0"/>
    <n v="0"/>
    <n v="0"/>
    <n v="0"/>
    <n v="0"/>
    <n v="0"/>
    <n v="0"/>
    <n v="0"/>
    <n v="0"/>
  </r>
  <r>
    <x v="0"/>
    <x v="3"/>
    <x v="137"/>
    <s v="Camel"/>
    <m/>
    <n v="0"/>
    <n v="0"/>
    <n v="0"/>
    <n v="0"/>
    <n v="0"/>
    <n v="0"/>
    <n v="0"/>
    <n v="0"/>
    <n v="0"/>
    <n v="0"/>
  </r>
  <r>
    <x v="0"/>
    <x v="3"/>
    <x v="137"/>
    <s v="Poultry"/>
    <n v="112"/>
    <n v="3.3000000000000002E-2"/>
    <n v="3.6960000000000002"/>
    <n v="10.533600000000002"/>
    <n v="0.994224"/>
    <n v="0.69854399999999994"/>
    <n v="0"/>
    <n v="0"/>
    <n v="3.976896"/>
    <n v="6.2868959999999996"/>
    <n v="0"/>
  </r>
  <r>
    <x v="0"/>
    <x v="3"/>
    <x v="137"/>
    <s v="Other birds"/>
    <m/>
    <n v="0"/>
    <n v="0"/>
    <n v="0"/>
    <n v="0"/>
    <n v="0"/>
    <n v="0"/>
    <n v="0"/>
    <n v="0"/>
    <n v="0"/>
    <n v="0"/>
  </r>
  <r>
    <x v="0"/>
    <x v="3"/>
    <x v="137"/>
    <s v="Eggs"/>
    <n v="64"/>
    <n v="3.0000000000000001E-3"/>
    <n v="0.192"/>
    <n v="0.29760000000000003"/>
    <n v="2.4192000000000002E-2"/>
    <n v="2.0352000000000002E-2"/>
    <n v="2.1120000000000002E-3"/>
    <n v="0"/>
    <n v="9.6768000000000007E-2"/>
    <n v="0.18316800000000003"/>
    <n v="8.4480000000000006E-3"/>
  </r>
  <r>
    <x v="0"/>
    <x v="3"/>
    <x v="137"/>
    <s v="Milk"/>
    <n v="184"/>
    <n v="1"/>
    <n v="184"/>
    <n v="126.96"/>
    <n v="6.6239999999999997"/>
    <n v="7.5439999999999996"/>
    <n v="8.2799999999999994"/>
    <n v="0"/>
    <n v="26.495999999999999"/>
    <n v="67.896000000000001"/>
    <n v="33.119999999999997"/>
  </r>
  <r>
    <x v="0"/>
    <x v="3"/>
    <x v="137"/>
    <s v="Cheese"/>
    <m/>
    <n v="0"/>
    <n v="0"/>
    <n v="0"/>
    <n v="0"/>
    <n v="0"/>
    <n v="0"/>
    <n v="0"/>
    <n v="0"/>
    <n v="0"/>
    <n v="0"/>
  </r>
  <r>
    <x v="1"/>
    <x v="3"/>
    <x v="137"/>
    <s v="Fish"/>
    <n v="112"/>
    <n v="1"/>
    <n v="112"/>
    <n v="117.6"/>
    <n v="20.72"/>
    <n v="3.2480000000000002"/>
    <n v="0"/>
    <n v="0"/>
    <n v="82.88"/>
    <n v="29.232000000000003"/>
    <n v="0"/>
  </r>
  <r>
    <x v="2"/>
    <x v="3"/>
    <x v="137"/>
    <s v="Rice"/>
    <n v="175"/>
    <n v="0.28599999999999998"/>
    <n v="50.05"/>
    <n v="65.064999999999998"/>
    <n v="1.2011999999999998"/>
    <n v="0.10009999999999999"/>
    <n v="14.314300000000001"/>
    <n v="0.15014999999999998"/>
    <n v="4.8047999999999993"/>
    <n v="0.90089999999999992"/>
    <n v="57.257200000000005"/>
  </r>
  <r>
    <x v="2"/>
    <x v="3"/>
    <x v="137"/>
    <s v="Beans"/>
    <n v="185"/>
    <n v="0.42899999999999999"/>
    <n v="79.364999999999995"/>
    <n v="100.79355"/>
    <n v="6.9047549999999989"/>
    <n v="0.39682499999999998"/>
    <n v="18.095219999999998"/>
    <n v="5.0793599999999994"/>
    <n v="27.619019999999995"/>
    <n v="3.5714249999999996"/>
    <n v="72.380879999999991"/>
  </r>
  <r>
    <x v="2"/>
    <x v="3"/>
    <x v="137"/>
    <s v="Cabbage"/>
    <n v="60"/>
    <n v="1"/>
    <n v="60"/>
    <n v="13.2"/>
    <n v="0.6"/>
    <n v="0.24"/>
    <n v="2.7"/>
    <n v="1.68"/>
    <n v="2.4"/>
    <n v="2.16"/>
    <n v="10.8"/>
  </r>
  <r>
    <x v="2"/>
    <x v="3"/>
    <x v="137"/>
    <s v="Fruit"/>
    <n v="119"/>
    <n v="0.57099999999999995"/>
    <n v="67.948999999999998"/>
    <n v="62.513080000000002"/>
    <n v="0.67948999999999993"/>
    <n v="0.33974499999999996"/>
    <n v="15.900065999999999"/>
    <n v="1.630776"/>
    <n v="2.7179599999999997"/>
    <n v="3.0577049999999995"/>
    <n v="63.600263999999996"/>
  </r>
  <r>
    <x v="2"/>
    <x v="3"/>
    <x v="137"/>
    <s v="USO's"/>
    <m/>
    <n v="0"/>
    <n v="0"/>
    <n v="0"/>
    <n v="0"/>
    <n v="0"/>
    <n v="0"/>
    <n v="0"/>
    <n v="0"/>
    <n v="0"/>
    <n v="0"/>
  </r>
  <r>
    <x v="2"/>
    <x v="3"/>
    <x v="137"/>
    <s v="Tomatoes"/>
    <n v="62"/>
    <n v="1"/>
    <n v="62"/>
    <n v="13.02"/>
    <n v="0.55800000000000005"/>
    <n v="0.18599999999999997"/>
    <n v="2.8519999999999999"/>
    <n v="0.68200000000000005"/>
    <n v="2.2320000000000002"/>
    <n v="1.6739999999999997"/>
    <n v="11.407999999999999"/>
  </r>
  <r>
    <x v="2"/>
    <x v="3"/>
    <x v="137"/>
    <s v="Bread (white)"/>
    <n v="44"/>
    <n v="1"/>
    <n v="44"/>
    <n v="120.56"/>
    <n v="3.8720000000000003"/>
    <n v="1.32"/>
    <n v="22.835999999999999"/>
    <n v="1.232"/>
    <n v="15.488000000000001"/>
    <n v="11.88"/>
    <n v="91.343999999999994"/>
  </r>
  <r>
    <x v="3"/>
    <x v="3"/>
    <x v="137"/>
    <s v="Githeri"/>
    <n v="134"/>
    <n v="0.14299999999999999"/>
    <n v="19.161999999999999"/>
    <n v="31.234059999999999"/>
    <n v="1.207206"/>
    <n v="0.26826800000000001"/>
    <n v="5.9593820000000006"/>
    <n v="0.19161999999999998"/>
    <n v="4.828824"/>
    <n v="2.414412"/>
    <n v="23.837528000000002"/>
  </r>
  <r>
    <x v="3"/>
    <x v="3"/>
    <x v="137"/>
    <s v="Ugali"/>
    <n v="114"/>
    <n v="1"/>
    <n v="114"/>
    <n v="142.5"/>
    <n v="2.3940000000000001"/>
    <n v="1.4820000000000002"/>
    <n v="29.867999999999999"/>
    <n v="1.1399999999999999"/>
    <n v="9.5760000000000005"/>
    <n v="13.338000000000001"/>
    <n v="119.47199999999999"/>
  </r>
  <r>
    <x v="3"/>
    <x v="3"/>
    <x v="137"/>
    <s v="Sorghum"/>
    <n v="83"/>
    <n v="1"/>
    <n v="83"/>
    <n v="275.56"/>
    <n v="8.5490000000000013"/>
    <n v="2.4900000000000002"/>
    <n v="61.171000000000006"/>
    <n v="10.540999999999999"/>
    <n v="34.196000000000005"/>
    <n v="22.410000000000004"/>
    <n v="244.68400000000003"/>
  </r>
  <r>
    <x v="0"/>
    <x v="3"/>
    <x v="138"/>
    <s v="Cattle"/>
    <n v="112"/>
    <n v="3.3000000000000002E-2"/>
    <n v="3.6960000000000002"/>
    <n v="9.94224"/>
    <n v="0.92030400000000001"/>
    <n v="0.66528000000000009"/>
    <n v="0"/>
    <n v="0"/>
    <n v="3.681216"/>
    <n v="5.9875200000000008"/>
    <n v="0"/>
  </r>
  <r>
    <x v="0"/>
    <x v="3"/>
    <x v="138"/>
    <s v="Goat"/>
    <n v="85"/>
    <n v="3.3000000000000002E-2"/>
    <n v="2.8050000000000002"/>
    <n v="6.7600499999999997"/>
    <n v="0.92284499999999992"/>
    <n v="0.30574500000000004"/>
    <n v="1.4025000000000001E-2"/>
    <n v="0"/>
    <n v="3.6913799999999997"/>
    <n v="2.7517050000000003"/>
    <n v="5.6100000000000004E-2"/>
  </r>
  <r>
    <x v="0"/>
    <x v="3"/>
    <x v="138"/>
    <s v="Sheep"/>
    <n v="85"/>
    <n v="3.3000000000000002E-2"/>
    <n v="2.8050000000000002"/>
    <n v="7.4332500000000001"/>
    <n v="0.47404499999999999"/>
    <n v="0.60026999999999997"/>
    <n v="0"/>
    <n v="0"/>
    <n v="1.89618"/>
    <n v="5.4024299999999998"/>
    <n v="0"/>
  </r>
  <r>
    <x v="0"/>
    <x v="3"/>
    <x v="138"/>
    <s v="Camel"/>
    <m/>
    <n v="0"/>
    <n v="0"/>
    <n v="0"/>
    <n v="0"/>
    <n v="0"/>
    <n v="0"/>
    <n v="0"/>
    <n v="0"/>
    <n v="0"/>
    <n v="0"/>
  </r>
  <r>
    <x v="0"/>
    <x v="3"/>
    <x v="138"/>
    <s v="Poultry"/>
    <n v="112"/>
    <n v="0.28599999999999998"/>
    <n v="32.031999999999996"/>
    <n v="91.291199999999989"/>
    <n v="8.6166079999999994"/>
    <n v="6.054047999999999"/>
    <n v="0"/>
    <n v="0"/>
    <n v="34.466431999999998"/>
    <n v="54.486431999999994"/>
    <n v="0"/>
  </r>
  <r>
    <x v="0"/>
    <x v="3"/>
    <x v="138"/>
    <s v="Other birds"/>
    <m/>
    <n v="0"/>
    <n v="0"/>
    <n v="0"/>
    <n v="0"/>
    <n v="0"/>
    <n v="0"/>
    <n v="0"/>
    <n v="0"/>
    <n v="0"/>
    <n v="0"/>
  </r>
  <r>
    <x v="0"/>
    <x v="3"/>
    <x v="138"/>
    <s v="Eggs"/>
    <n v="64"/>
    <n v="0.14299999999999999"/>
    <n v="9.1519999999999992"/>
    <n v="14.185599999999999"/>
    <n v="1.153152"/>
    <n v="0.97011199999999986"/>
    <n v="0.100672"/>
    <n v="0"/>
    <n v="4.6126079999999998"/>
    <n v="8.7310079999999992"/>
    <n v="0.40268799999999999"/>
  </r>
  <r>
    <x v="0"/>
    <x v="3"/>
    <x v="138"/>
    <s v="Milk"/>
    <n v="184"/>
    <n v="1"/>
    <n v="184"/>
    <n v="126.96"/>
    <n v="6.6239999999999997"/>
    <n v="7.5439999999999996"/>
    <n v="8.2799999999999994"/>
    <n v="0"/>
    <n v="26.495999999999999"/>
    <n v="67.896000000000001"/>
    <n v="33.119999999999997"/>
  </r>
  <r>
    <x v="0"/>
    <x v="3"/>
    <x v="138"/>
    <s v="Cheese"/>
    <m/>
    <n v="0"/>
    <n v="0"/>
    <n v="0"/>
    <n v="0"/>
    <n v="0"/>
    <n v="0"/>
    <n v="0"/>
    <n v="0"/>
    <n v="0"/>
    <n v="0"/>
  </r>
  <r>
    <x v="1"/>
    <x v="3"/>
    <x v="138"/>
    <s v="Fish"/>
    <n v="112"/>
    <n v="1"/>
    <n v="112"/>
    <n v="117.6"/>
    <n v="20.72"/>
    <n v="3.2480000000000002"/>
    <n v="0"/>
    <n v="0"/>
    <n v="82.88"/>
    <n v="29.232000000000003"/>
    <n v="0"/>
  </r>
  <r>
    <x v="2"/>
    <x v="3"/>
    <x v="138"/>
    <s v="Rice"/>
    <n v="175"/>
    <n v="0.14299999999999999"/>
    <n v="25.024999999999999"/>
    <n v="32.532499999999999"/>
    <n v="0.60059999999999991"/>
    <n v="5.0049999999999997E-2"/>
    <n v="7.1571500000000006"/>
    <n v="7.5074999999999989E-2"/>
    <n v="2.4023999999999996"/>
    <n v="0.45044999999999996"/>
    <n v="28.628600000000002"/>
  </r>
  <r>
    <x v="2"/>
    <x v="3"/>
    <x v="138"/>
    <s v="Beans"/>
    <m/>
    <n v="0"/>
    <n v="0"/>
    <n v="0"/>
    <n v="0"/>
    <n v="0"/>
    <n v="0"/>
    <n v="0"/>
    <n v="0"/>
    <n v="0"/>
    <n v="0"/>
  </r>
  <r>
    <x v="2"/>
    <x v="3"/>
    <x v="138"/>
    <s v="Cabbage"/>
    <n v="60"/>
    <n v="1"/>
    <n v="60"/>
    <n v="13.2"/>
    <n v="0.6"/>
    <n v="0.24"/>
    <n v="2.7"/>
    <n v="1.68"/>
    <n v="2.4"/>
    <n v="2.16"/>
    <n v="10.8"/>
  </r>
  <r>
    <x v="2"/>
    <x v="3"/>
    <x v="138"/>
    <s v="Fruit"/>
    <n v="119"/>
    <n v="1"/>
    <n v="119"/>
    <n v="109.48"/>
    <n v="1.19"/>
    <n v="0.59499999999999997"/>
    <n v="27.846"/>
    <n v="2.8559999999999999"/>
    <n v="4.76"/>
    <n v="5.3549999999999995"/>
    <n v="111.384"/>
  </r>
  <r>
    <x v="2"/>
    <x v="3"/>
    <x v="138"/>
    <s v="Tomatoes"/>
    <n v="62"/>
    <n v="1"/>
    <n v="62"/>
    <n v="13.02"/>
    <n v="0.55800000000000005"/>
    <n v="0.18599999999999997"/>
    <n v="2.8519999999999999"/>
    <n v="0.68200000000000005"/>
    <n v="2.2320000000000002"/>
    <n v="1.6739999999999997"/>
    <n v="11.407999999999999"/>
  </r>
  <r>
    <x v="2"/>
    <x v="3"/>
    <x v="138"/>
    <s v="Bread (white)"/>
    <n v="44"/>
    <n v="1"/>
    <n v="44"/>
    <n v="120.56"/>
    <n v="3.8720000000000003"/>
    <n v="1.32"/>
    <n v="22.835999999999999"/>
    <n v="1.232"/>
    <n v="15.488000000000001"/>
    <n v="11.88"/>
    <n v="91.343999999999994"/>
  </r>
  <r>
    <x v="3"/>
    <x v="3"/>
    <x v="138"/>
    <s v="Githeri"/>
    <n v="134"/>
    <n v="1"/>
    <n v="134"/>
    <n v="218.42"/>
    <n v="8.4420000000000002"/>
    <n v="1.8759999999999999"/>
    <n v="41.674000000000007"/>
    <n v="1.34"/>
    <n v="33.768000000000001"/>
    <n v="16.884"/>
    <n v="166.69600000000003"/>
  </r>
  <r>
    <x v="3"/>
    <x v="3"/>
    <x v="138"/>
    <s v="Ugali"/>
    <n v="114"/>
    <n v="1"/>
    <n v="114"/>
    <n v="142.5"/>
    <n v="2.3940000000000001"/>
    <n v="1.4820000000000002"/>
    <n v="29.867999999999999"/>
    <n v="1.1399999999999999"/>
    <n v="9.5760000000000005"/>
    <n v="13.338000000000001"/>
    <n v="119.47199999999999"/>
  </r>
  <r>
    <x v="3"/>
    <x v="3"/>
    <x v="138"/>
    <s v="Sorghum"/>
    <m/>
    <n v="0"/>
    <n v="0"/>
    <n v="0"/>
    <n v="0"/>
    <n v="0"/>
    <n v="0"/>
    <n v="0"/>
    <n v="0"/>
    <n v="0"/>
    <n v="0"/>
  </r>
  <r>
    <x v="0"/>
    <x v="3"/>
    <x v="139"/>
    <s v="Cattle"/>
    <n v="112"/>
    <n v="0.42899999999999999"/>
    <n v="48.048000000000002"/>
    <n v="129.24912"/>
    <n v="11.963951999999999"/>
    <n v="8.6486400000000003"/>
    <n v="0"/>
    <n v="0"/>
    <n v="47.855807999999996"/>
    <n v="77.837760000000003"/>
    <n v="0"/>
  </r>
  <r>
    <x v="0"/>
    <x v="3"/>
    <x v="139"/>
    <s v="Goat"/>
    <n v="85"/>
    <n v="3.0000000000000001E-3"/>
    <n v="0.255"/>
    <n v="0.61454999999999993"/>
    <n v="8.3894999999999997E-2"/>
    <n v="2.7795E-2"/>
    <n v="1.2750000000000001E-3"/>
    <n v="0"/>
    <n v="0.33557999999999999"/>
    <n v="0.25015500000000002"/>
    <n v="5.1000000000000004E-3"/>
  </r>
  <r>
    <x v="0"/>
    <x v="3"/>
    <x v="139"/>
    <s v="Sheep"/>
    <n v="85"/>
    <n v="3.0000000000000001E-3"/>
    <n v="0.255"/>
    <n v="0.67575000000000007"/>
    <n v="4.3095000000000001E-2"/>
    <n v="5.457E-2"/>
    <n v="0"/>
    <n v="0"/>
    <n v="0.17238000000000001"/>
    <n v="0.49113000000000001"/>
    <n v="0"/>
  </r>
  <r>
    <x v="0"/>
    <x v="3"/>
    <x v="139"/>
    <s v="Camel"/>
    <m/>
    <n v="0"/>
    <n v="0"/>
    <n v="0"/>
    <n v="0"/>
    <n v="0"/>
    <n v="0"/>
    <n v="0"/>
    <n v="0"/>
    <n v="0"/>
    <n v="0"/>
  </r>
  <r>
    <x v="0"/>
    <x v="3"/>
    <x v="139"/>
    <s v="Poultry"/>
    <n v="112"/>
    <n v="6.7000000000000004E-2"/>
    <n v="7.5040000000000004"/>
    <n v="21.386400000000002"/>
    <n v="2.0185759999999999"/>
    <n v="1.4182560000000002"/>
    <n v="0"/>
    <n v="0"/>
    <n v="8.0743039999999997"/>
    <n v="12.764304000000001"/>
    <n v="0"/>
  </r>
  <r>
    <x v="0"/>
    <x v="3"/>
    <x v="139"/>
    <s v="Other birds"/>
    <m/>
    <n v="0"/>
    <n v="0"/>
    <n v="0"/>
    <n v="0"/>
    <n v="0"/>
    <n v="0"/>
    <n v="0"/>
    <n v="0"/>
    <n v="0"/>
    <n v="0"/>
  </r>
  <r>
    <x v="0"/>
    <x v="3"/>
    <x v="139"/>
    <s v="Pork"/>
    <n v="56"/>
    <n v="0.28599999999999998"/>
    <n v="16.015999999999998"/>
    <n v="43.723679999999995"/>
    <n v="4.4204159999999995"/>
    <n v="2.7547519999999999"/>
    <n v="0"/>
    <n v="0"/>
    <n v="17.681663999999998"/>
    <n v="24.792767999999999"/>
    <n v="0"/>
  </r>
  <r>
    <x v="0"/>
    <x v="3"/>
    <x v="139"/>
    <s v="Eggs"/>
    <n v="64"/>
    <n v="0.1"/>
    <n v="6.4"/>
    <n v="9.92"/>
    <n v="0.80640000000000001"/>
    <n v="0.6784"/>
    <n v="7.0400000000000004E-2"/>
    <n v="0"/>
    <n v="3.2256"/>
    <n v="6.1055999999999999"/>
    <n v="0.28160000000000002"/>
  </r>
  <r>
    <x v="0"/>
    <x v="3"/>
    <x v="139"/>
    <s v="Milk"/>
    <n v="184"/>
    <n v="6.7000000000000004E-2"/>
    <n v="12.328000000000001"/>
    <n v="8.5063200000000005"/>
    <n v="0.44380800000000009"/>
    <n v="0.50544800000000001"/>
    <n v="0.55476000000000003"/>
    <n v="0"/>
    <n v="1.7752320000000004"/>
    <n v="4.5490320000000004"/>
    <n v="2.2190400000000001"/>
  </r>
  <r>
    <x v="0"/>
    <x v="3"/>
    <x v="139"/>
    <s v="Cheese"/>
    <m/>
    <n v="0"/>
    <n v="0"/>
    <n v="0"/>
    <n v="0"/>
    <n v="0"/>
    <n v="0"/>
    <n v="0"/>
    <n v="0"/>
    <n v="0"/>
    <n v="0"/>
  </r>
  <r>
    <x v="1"/>
    <x v="3"/>
    <x v="139"/>
    <s v="Fish"/>
    <n v="112"/>
    <n v="1"/>
    <n v="112"/>
    <n v="117.6"/>
    <n v="20.72"/>
    <n v="3.2480000000000002"/>
    <n v="0"/>
    <n v="0"/>
    <n v="82.88"/>
    <n v="29.232000000000003"/>
    <n v="0"/>
  </r>
  <r>
    <x v="2"/>
    <x v="3"/>
    <x v="139"/>
    <s v="Rice"/>
    <n v="175"/>
    <n v="0.28599999999999998"/>
    <n v="50.05"/>
    <n v="65.064999999999998"/>
    <n v="1.2011999999999998"/>
    <n v="0.10009999999999999"/>
    <n v="14.314300000000001"/>
    <n v="0.15014999999999998"/>
    <n v="4.8047999999999993"/>
    <n v="0.90089999999999992"/>
    <n v="57.257200000000005"/>
  </r>
  <r>
    <x v="2"/>
    <x v="3"/>
    <x v="139"/>
    <s v="Beans"/>
    <n v="185"/>
    <n v="0.14299999999999999"/>
    <n v="26.454999999999998"/>
    <n v="33.597850000000001"/>
    <n v="2.3015849999999998"/>
    <n v="0.132275"/>
    <n v="6.0317400000000001"/>
    <n v="1.6931200000000002"/>
    <n v="9.2063399999999991"/>
    <n v="1.1904749999999999"/>
    <n v="24.12696"/>
  </r>
  <r>
    <x v="2"/>
    <x v="3"/>
    <x v="139"/>
    <s v="Cabbage"/>
    <n v="60"/>
    <n v="1"/>
    <n v="60"/>
    <n v="13.2"/>
    <n v="0.6"/>
    <n v="0.24"/>
    <n v="2.7"/>
    <n v="1.68"/>
    <n v="2.4"/>
    <n v="2.16"/>
    <n v="10.8"/>
  </r>
  <r>
    <x v="2"/>
    <x v="3"/>
    <x v="139"/>
    <s v="Fruit"/>
    <n v="119"/>
    <n v="1"/>
    <n v="119"/>
    <n v="109.48"/>
    <n v="1.19"/>
    <n v="0.59499999999999997"/>
    <n v="27.846"/>
    <n v="2.8559999999999999"/>
    <n v="4.76"/>
    <n v="5.3549999999999995"/>
    <n v="111.384"/>
  </r>
  <r>
    <x v="2"/>
    <x v="3"/>
    <x v="139"/>
    <s v="USO's"/>
    <n v="122"/>
    <n v="3.0000000000000001E-3"/>
    <n v="0.36599999999999999"/>
    <n v="0.34037999999999996"/>
    <n v="7.3200000000000001E-3"/>
    <n v="3.6600000000000001E-4"/>
    <n v="7.9056000000000001E-2"/>
    <n v="5.4899999999999992E-3"/>
    <n v="2.928E-2"/>
    <n v="3.2940000000000001E-3"/>
    <n v="0.31622400000000001"/>
  </r>
  <r>
    <x v="2"/>
    <x v="3"/>
    <x v="139"/>
    <s v="Tomatoes"/>
    <n v="62"/>
    <n v="1"/>
    <n v="62"/>
    <n v="13.02"/>
    <n v="0.55800000000000005"/>
    <n v="0.18599999999999997"/>
    <n v="2.8519999999999999"/>
    <n v="0.68200000000000005"/>
    <n v="2.2320000000000002"/>
    <n v="1.6739999999999997"/>
    <n v="11.407999999999999"/>
  </r>
  <r>
    <x v="2"/>
    <x v="3"/>
    <x v="139"/>
    <s v="Bread (white)"/>
    <n v="44"/>
    <n v="1"/>
    <n v="44"/>
    <n v="120.56"/>
    <n v="3.8720000000000003"/>
    <n v="1.32"/>
    <n v="22.835999999999999"/>
    <n v="1.232"/>
    <n v="15.488000000000001"/>
    <n v="11.88"/>
    <n v="91.343999999999994"/>
  </r>
  <r>
    <x v="2"/>
    <x v="3"/>
    <x v="139"/>
    <s v="Cowpeas"/>
    <n v="171"/>
    <n v="3.0000000000000001E-3"/>
    <n v="0.51300000000000001"/>
    <n v="0.59508000000000005"/>
    <n v="3.9501000000000001E-2"/>
    <n v="2.565E-3"/>
    <n v="0.10670400000000001"/>
    <n v="3.3345E-2"/>
    <n v="0.15800400000000001"/>
    <n v="2.3085000000000001E-2"/>
    <n v="0.42681600000000003"/>
  </r>
  <r>
    <x v="3"/>
    <x v="3"/>
    <x v="139"/>
    <s v="Githeri"/>
    <m/>
    <n v="0"/>
    <n v="0"/>
    <n v="0"/>
    <n v="0"/>
    <n v="0"/>
    <n v="0"/>
    <n v="0"/>
    <n v="0"/>
    <n v="0"/>
    <n v="0"/>
  </r>
  <r>
    <x v="3"/>
    <x v="3"/>
    <x v="139"/>
    <s v="Ugali"/>
    <n v="114"/>
    <n v="1"/>
    <n v="114"/>
    <n v="142.5"/>
    <n v="2.3940000000000001"/>
    <n v="1.4820000000000002"/>
    <n v="29.867999999999999"/>
    <n v="1.1399999999999999"/>
    <n v="9.5760000000000005"/>
    <n v="13.338000000000001"/>
    <n v="119.47199999999999"/>
  </r>
  <r>
    <x v="3"/>
    <x v="3"/>
    <x v="139"/>
    <s v="Sorghum"/>
    <n v="83"/>
    <n v="1"/>
    <n v="83"/>
    <n v="275.56"/>
    <n v="8.5490000000000013"/>
    <n v="2.4900000000000002"/>
    <n v="61.171000000000006"/>
    <n v="10.540999999999999"/>
    <n v="34.196000000000005"/>
    <n v="22.410000000000004"/>
    <n v="244.68400000000003"/>
  </r>
  <r>
    <x v="3"/>
    <x v="3"/>
    <x v="139"/>
    <s v="Sweets/Soda"/>
    <n v="340"/>
    <n v="1"/>
    <n v="340"/>
    <n v="139.4"/>
    <n v="0"/>
    <n v="0"/>
    <n v="35.36"/>
    <n v="0"/>
    <n v="0"/>
    <n v="0"/>
    <n v="141.44"/>
  </r>
  <r>
    <x v="0"/>
    <x v="4"/>
    <x v="140"/>
    <s v="Cattle"/>
    <n v="112"/>
    <n v="0.14299999999999999"/>
    <n v="16.015999999999998"/>
    <n v="43.08303999999999"/>
    <n v="3.9879839999999995"/>
    <n v="2.8828799999999997"/>
    <n v="0"/>
    <n v="0"/>
    <n v="15.951935999999998"/>
    <n v="25.945919999999997"/>
    <n v="0"/>
  </r>
  <r>
    <x v="0"/>
    <x v="4"/>
    <x v="140"/>
    <s v="Goat"/>
    <n v="85"/>
    <n v="6.7000000000000004E-2"/>
    <n v="5.6950000000000003"/>
    <n v="13.724950000000002"/>
    <n v="1.8736550000000001"/>
    <n v="0.62075500000000006"/>
    <n v="2.8475E-2"/>
    <n v="0"/>
    <n v="7.4946200000000003"/>
    <n v="5.5867950000000004"/>
    <n v="0.1139"/>
  </r>
  <r>
    <x v="0"/>
    <x v="4"/>
    <x v="140"/>
    <s v="Sheep"/>
    <n v="85"/>
    <n v="6.7000000000000004E-2"/>
    <n v="5.6950000000000003"/>
    <n v="15.091750000000001"/>
    <n v="0.96245499999999995"/>
    <n v="1.2187300000000001"/>
    <n v="0"/>
    <n v="0"/>
    <n v="3.8498199999999998"/>
    <n v="10.968570000000001"/>
    <n v="0"/>
  </r>
  <r>
    <x v="0"/>
    <x v="4"/>
    <x v="140"/>
    <s v="Camel"/>
    <m/>
    <n v="0"/>
    <n v="0"/>
    <n v="0"/>
    <n v="0"/>
    <n v="0"/>
    <n v="0"/>
    <n v="0"/>
    <n v="0"/>
    <n v="0"/>
    <n v="0"/>
  </r>
  <r>
    <x v="0"/>
    <x v="4"/>
    <x v="140"/>
    <s v="Poultry"/>
    <n v="112"/>
    <n v="0.14299999999999999"/>
    <n v="16.015999999999998"/>
    <n v="45.645599999999995"/>
    <n v="4.3083039999999997"/>
    <n v="3.0270239999999995"/>
    <n v="0"/>
    <n v="0"/>
    <n v="17.233215999999999"/>
    <n v="27.243215999999997"/>
    <n v="0"/>
  </r>
  <r>
    <x v="0"/>
    <x v="4"/>
    <x v="140"/>
    <s v="Other birds"/>
    <m/>
    <n v="0"/>
    <n v="0"/>
    <n v="0"/>
    <n v="0"/>
    <n v="0"/>
    <n v="0"/>
    <n v="0"/>
    <n v="0"/>
    <n v="0"/>
    <n v="0"/>
  </r>
  <r>
    <x v="0"/>
    <x v="4"/>
    <x v="140"/>
    <s v="Pork"/>
    <n v="56"/>
    <n v="1"/>
    <n v="56"/>
    <n v="152.88"/>
    <n v="15.456000000000001"/>
    <n v="9.6319999999999997"/>
    <n v="0"/>
    <n v="0"/>
    <n v="61.824000000000005"/>
    <n v="86.688000000000002"/>
    <n v="0"/>
  </r>
  <r>
    <x v="0"/>
    <x v="4"/>
    <x v="140"/>
    <s v="Eggs"/>
    <n v="64"/>
    <n v="0.28599999999999998"/>
    <n v="18.303999999999998"/>
    <n v="28.371199999999998"/>
    <n v="2.3063039999999999"/>
    <n v="1.9402239999999997"/>
    <n v="0.201344"/>
    <n v="0"/>
    <n v="9.2252159999999996"/>
    <n v="17.462015999999998"/>
    <n v="0.80537599999999998"/>
  </r>
  <r>
    <x v="0"/>
    <x v="4"/>
    <x v="140"/>
    <s v="Milk"/>
    <n v="184"/>
    <n v="1"/>
    <n v="184"/>
    <n v="126.96"/>
    <n v="6.6239999999999997"/>
    <n v="7.5439999999999996"/>
    <n v="8.2799999999999994"/>
    <n v="0"/>
    <n v="26.495999999999999"/>
    <n v="67.896000000000001"/>
    <n v="33.119999999999997"/>
  </r>
  <r>
    <x v="0"/>
    <x v="4"/>
    <x v="140"/>
    <s v="Cheese"/>
    <m/>
    <n v="0"/>
    <n v="0"/>
    <n v="0"/>
    <n v="0"/>
    <n v="0"/>
    <n v="0"/>
    <n v="0"/>
    <n v="0"/>
    <n v="0"/>
    <n v="0"/>
  </r>
  <r>
    <x v="1"/>
    <x v="4"/>
    <x v="140"/>
    <s v="Fish"/>
    <m/>
    <n v="0"/>
    <n v="0"/>
    <n v="0"/>
    <n v="0"/>
    <n v="0"/>
    <n v="0"/>
    <n v="0"/>
    <n v="0"/>
    <n v="0"/>
    <n v="0"/>
  </r>
  <r>
    <x v="2"/>
    <x v="4"/>
    <x v="140"/>
    <s v="Rice"/>
    <n v="175"/>
    <n v="0.42899999999999999"/>
    <n v="75.075000000000003"/>
    <n v="97.597499999999997"/>
    <n v="1.8018000000000001"/>
    <n v="0.15015000000000001"/>
    <n v="21.471450000000001"/>
    <n v="0.22522500000000001"/>
    <n v="7.2072000000000003"/>
    <n v="1.3513500000000001"/>
    <n v="85.885800000000003"/>
  </r>
  <r>
    <x v="2"/>
    <x v="4"/>
    <x v="140"/>
    <s v="Beans"/>
    <n v="185"/>
    <n v="0.1"/>
    <n v="18.5"/>
    <n v="23.495000000000001"/>
    <n v="1.6094999999999999"/>
    <n v="9.2499999999999999E-2"/>
    <n v="4.218"/>
    <n v="1.1840000000000002"/>
    <n v="6.4379999999999997"/>
    <n v="0.83250000000000002"/>
    <n v="16.872"/>
  </r>
  <r>
    <x v="2"/>
    <x v="4"/>
    <x v="140"/>
    <s v="Cabbage"/>
    <n v="60"/>
    <n v="1"/>
    <n v="60"/>
    <n v="13.2"/>
    <n v="0.6"/>
    <n v="0.24"/>
    <n v="2.7"/>
    <n v="1.68"/>
    <n v="2.4"/>
    <n v="2.16"/>
    <n v="10.8"/>
  </r>
  <r>
    <x v="2"/>
    <x v="4"/>
    <x v="140"/>
    <s v="Fruit"/>
    <n v="119"/>
    <n v="0.42899999999999999"/>
    <n v="51.051000000000002"/>
    <n v="46.966920000000002"/>
    <n v="0.51051000000000002"/>
    <n v="0.25525500000000001"/>
    <n v="11.945933999999999"/>
    <n v="1.2252240000000001"/>
    <n v="2.0420400000000001"/>
    <n v="2.2972950000000001"/>
    <n v="47.783735999999998"/>
  </r>
  <r>
    <x v="2"/>
    <x v="4"/>
    <x v="140"/>
    <s v="USO's"/>
    <n v="122"/>
    <n v="6.7000000000000004E-2"/>
    <n v="8.1740000000000013"/>
    <n v="7.6018200000000009"/>
    <n v="0.16348000000000001"/>
    <n v="8.1740000000000007E-3"/>
    <n v="1.7655840000000003"/>
    <n v="0.12261000000000002"/>
    <n v="0.65392000000000006"/>
    <n v="7.3566000000000006E-2"/>
    <n v="7.0623360000000011"/>
  </r>
  <r>
    <x v="2"/>
    <x v="4"/>
    <x v="140"/>
    <s v="Tomatoes"/>
    <n v="62"/>
    <n v="0.42899999999999999"/>
    <n v="26.597999999999999"/>
    <n v="5.5855800000000002"/>
    <n v="0.23938199999999998"/>
    <n v="7.979399999999999E-2"/>
    <n v="1.2235079999999998"/>
    <n v="0.292578"/>
    <n v="0.95752799999999993"/>
    <n v="0.71814599999999995"/>
    <n v="4.8940319999999993"/>
  </r>
  <r>
    <x v="2"/>
    <x v="4"/>
    <x v="140"/>
    <s v="Cowpeas"/>
    <n v="171"/>
    <n v="3.0000000000000001E-3"/>
    <n v="0.51300000000000001"/>
    <n v="0.59508000000000005"/>
    <n v="3.9501000000000001E-2"/>
    <n v="2.565E-3"/>
    <n v="0.10670400000000001"/>
    <n v="3.3345E-2"/>
    <n v="0.15800400000000001"/>
    <n v="2.3085000000000001E-2"/>
    <n v="0.42681600000000003"/>
  </r>
  <r>
    <x v="2"/>
    <x v="4"/>
    <x v="140"/>
    <s v="Carrots"/>
    <n v="62"/>
    <n v="3.0000000000000001E-3"/>
    <n v="0.186"/>
    <n v="8.3699999999999997E-2"/>
    <n v="2.0460000000000001E-3"/>
    <n v="3.7200000000000004E-4"/>
    <n v="1.9530000000000002E-2"/>
    <n v="6.1380000000000002E-3"/>
    <n v="8.1840000000000003E-3"/>
    <n v="3.3480000000000003E-3"/>
    <n v="7.8120000000000009E-2"/>
  </r>
  <r>
    <x v="3"/>
    <x v="4"/>
    <x v="140"/>
    <s v="Githeri"/>
    <n v="134"/>
    <n v="1"/>
    <n v="134"/>
    <n v="218.42"/>
    <n v="8.4420000000000002"/>
    <n v="1.8759999999999999"/>
    <n v="41.674000000000007"/>
    <n v="1.34"/>
    <n v="33.768000000000001"/>
    <n v="16.884"/>
    <n v="166.69600000000003"/>
  </r>
  <r>
    <x v="3"/>
    <x v="4"/>
    <x v="140"/>
    <s v="Ugali"/>
    <n v="114"/>
    <n v="1"/>
    <n v="114"/>
    <n v="142.5"/>
    <n v="2.3940000000000001"/>
    <n v="1.4820000000000002"/>
    <n v="29.867999999999999"/>
    <n v="1.1399999999999999"/>
    <n v="9.5760000000000005"/>
    <n v="13.338000000000001"/>
    <n v="119.47199999999999"/>
  </r>
  <r>
    <x v="3"/>
    <x v="4"/>
    <x v="140"/>
    <s v="Sorghum"/>
    <n v="83"/>
    <n v="1"/>
    <n v="83"/>
    <n v="275.56"/>
    <n v="8.5490000000000013"/>
    <n v="2.4900000000000002"/>
    <n v="61.171000000000006"/>
    <n v="10.540999999999999"/>
    <n v="34.196000000000005"/>
    <n v="22.410000000000004"/>
    <n v="244.68400000000003"/>
  </r>
  <r>
    <x v="0"/>
    <x v="4"/>
    <x v="141"/>
    <s v="Cattle"/>
    <n v="112"/>
    <n v="0.1"/>
    <n v="11.200000000000001"/>
    <n v="30.128"/>
    <n v="2.7888000000000002"/>
    <n v="2.016"/>
    <n v="0"/>
    <n v="0"/>
    <n v="11.155200000000001"/>
    <n v="18.143999999999998"/>
    <n v="0"/>
  </r>
  <r>
    <x v="0"/>
    <x v="4"/>
    <x v="141"/>
    <s v="Goat"/>
    <n v="85"/>
    <n v="6.7000000000000004E-2"/>
    <n v="5.6950000000000003"/>
    <n v="13.724950000000002"/>
    <n v="1.8736550000000001"/>
    <n v="0.62075500000000006"/>
    <n v="2.8475E-2"/>
    <n v="0"/>
    <n v="7.4946200000000003"/>
    <n v="5.5867950000000004"/>
    <n v="0.1139"/>
  </r>
  <r>
    <x v="0"/>
    <x v="4"/>
    <x v="141"/>
    <s v="Sheep"/>
    <n v="85"/>
    <n v="3.3000000000000002E-2"/>
    <n v="2.8050000000000002"/>
    <n v="7.4332500000000001"/>
    <n v="0.47404499999999999"/>
    <n v="0.60026999999999997"/>
    <n v="0"/>
    <n v="0"/>
    <n v="1.89618"/>
    <n v="5.4024299999999998"/>
    <n v="0"/>
  </r>
  <r>
    <x v="0"/>
    <x v="4"/>
    <x v="141"/>
    <s v="Camel"/>
    <m/>
    <n v="0"/>
    <n v="0"/>
    <n v="0"/>
    <n v="0"/>
    <n v="0"/>
    <n v="0"/>
    <n v="0"/>
    <n v="0"/>
    <n v="0"/>
    <n v="0"/>
  </r>
  <r>
    <x v="0"/>
    <x v="4"/>
    <x v="141"/>
    <s v="Poultry"/>
    <n v="112"/>
    <n v="0.14299999999999999"/>
    <n v="16.015999999999998"/>
    <n v="45.645599999999995"/>
    <n v="4.3083039999999997"/>
    <n v="3.0270239999999995"/>
    <n v="0"/>
    <n v="0"/>
    <n v="17.233215999999999"/>
    <n v="27.243215999999997"/>
    <n v="0"/>
  </r>
  <r>
    <x v="0"/>
    <x v="4"/>
    <x v="141"/>
    <s v="Other birds"/>
    <m/>
    <n v="0"/>
    <n v="0"/>
    <n v="0"/>
    <n v="0"/>
    <n v="0"/>
    <n v="0"/>
    <n v="0"/>
    <n v="0"/>
    <n v="0"/>
    <n v="0"/>
  </r>
  <r>
    <x v="0"/>
    <x v="4"/>
    <x v="141"/>
    <s v="Eggs"/>
    <n v="64"/>
    <n v="6.7000000000000004E-2"/>
    <n v="4.2880000000000003"/>
    <n v="6.6463999999999999"/>
    <n v="0.54028799999999999"/>
    <n v="0.45452800000000004"/>
    <n v="4.7168000000000009E-2"/>
    <n v="0"/>
    <n v="2.161152"/>
    <n v="4.0907520000000002"/>
    <n v="0.18867200000000003"/>
  </r>
  <r>
    <x v="0"/>
    <x v="4"/>
    <x v="141"/>
    <s v="Milk"/>
    <n v="184"/>
    <n v="0.14299999999999999"/>
    <n v="26.311999999999998"/>
    <n v="18.155279999999998"/>
    <n v="0.94723199999999996"/>
    <n v="1.0787919999999998"/>
    <n v="1.18404"/>
    <n v="0"/>
    <n v="3.7889279999999999"/>
    <n v="9.709127999999998"/>
    <n v="4.7361599999999999"/>
  </r>
  <r>
    <x v="0"/>
    <x v="4"/>
    <x v="141"/>
    <s v="Cheese"/>
    <m/>
    <n v="0"/>
    <n v="0"/>
    <n v="0"/>
    <n v="0"/>
    <n v="0"/>
    <n v="0"/>
    <n v="0"/>
    <n v="0"/>
    <n v="0"/>
    <n v="0"/>
  </r>
  <r>
    <x v="1"/>
    <x v="4"/>
    <x v="141"/>
    <s v="Fish"/>
    <n v="112"/>
    <n v="1"/>
    <n v="112"/>
    <n v="117.6"/>
    <n v="20.72"/>
    <n v="3.2480000000000002"/>
    <n v="0"/>
    <n v="0"/>
    <n v="82.88"/>
    <n v="29.232000000000003"/>
    <n v="0"/>
  </r>
  <r>
    <x v="2"/>
    <x v="4"/>
    <x v="141"/>
    <s v="Rice"/>
    <n v="175"/>
    <n v="1"/>
    <n v="175"/>
    <n v="227.5"/>
    <n v="4.2"/>
    <n v="0.35"/>
    <n v="50.05"/>
    <n v="0.52500000000000002"/>
    <n v="16.8"/>
    <n v="3.15"/>
    <n v="200.2"/>
  </r>
  <r>
    <x v="2"/>
    <x v="4"/>
    <x v="141"/>
    <s v="Beans"/>
    <n v="185"/>
    <n v="0.28599999999999998"/>
    <n v="52.91"/>
    <n v="67.195700000000002"/>
    <n v="4.6031699999999995"/>
    <n v="0.26455000000000001"/>
    <n v="12.06348"/>
    <n v="3.3862400000000004"/>
    <n v="18.412679999999998"/>
    <n v="2.3809499999999999"/>
    <n v="48.253920000000001"/>
  </r>
  <r>
    <x v="2"/>
    <x v="4"/>
    <x v="141"/>
    <s v="Cabbage"/>
    <n v="60"/>
    <n v="1"/>
    <n v="60"/>
    <n v="13.2"/>
    <n v="0.6"/>
    <n v="0.24"/>
    <n v="2.7"/>
    <n v="1.68"/>
    <n v="2.4"/>
    <n v="2.16"/>
    <n v="10.8"/>
  </r>
  <r>
    <x v="2"/>
    <x v="4"/>
    <x v="141"/>
    <s v="Fruit"/>
    <n v="119"/>
    <n v="0.28599999999999998"/>
    <n v="34.033999999999999"/>
    <n v="31.311279999999996"/>
    <n v="0.34033999999999998"/>
    <n v="0.17016999999999999"/>
    <n v="7.9639559999999996"/>
    <n v="0.81681599999999988"/>
    <n v="1.3613599999999999"/>
    <n v="1.5315299999999998"/>
    <n v="31.855823999999998"/>
  </r>
  <r>
    <x v="2"/>
    <x v="4"/>
    <x v="141"/>
    <s v="USO's"/>
    <m/>
    <n v="0"/>
    <n v="0"/>
    <n v="0"/>
    <n v="0"/>
    <n v="0"/>
    <n v="0"/>
    <n v="0"/>
    <n v="0"/>
    <n v="0"/>
    <n v="0"/>
  </r>
  <r>
    <x v="2"/>
    <x v="4"/>
    <x v="141"/>
    <s v="Tomatoes"/>
    <n v="62"/>
    <n v="1"/>
    <n v="62"/>
    <n v="13.02"/>
    <n v="0.55800000000000005"/>
    <n v="0.18599999999999997"/>
    <n v="2.8519999999999999"/>
    <n v="0.68200000000000005"/>
    <n v="2.2320000000000002"/>
    <n v="1.6739999999999997"/>
    <n v="11.407999999999999"/>
  </r>
  <r>
    <x v="2"/>
    <x v="4"/>
    <x v="141"/>
    <s v="Bread (white)"/>
    <n v="44"/>
    <n v="3.0000000000000001E-3"/>
    <n v="0.13200000000000001"/>
    <n v="0.36168"/>
    <n v="1.1616000000000001E-2"/>
    <n v="3.96E-3"/>
    <n v="6.8507999999999999E-2"/>
    <n v="3.6959999999999996E-3"/>
    <n v="4.6464000000000005E-2"/>
    <n v="3.5639999999999998E-2"/>
    <n v="0.274032"/>
  </r>
  <r>
    <x v="3"/>
    <x v="4"/>
    <x v="141"/>
    <s v="Githeri"/>
    <n v="134"/>
    <n v="1"/>
    <n v="134"/>
    <n v="218.42"/>
    <n v="8.4420000000000002"/>
    <n v="1.8759999999999999"/>
    <n v="41.674000000000007"/>
    <n v="1.34"/>
    <n v="33.768000000000001"/>
    <n v="16.884"/>
    <n v="166.69600000000003"/>
  </r>
  <r>
    <x v="3"/>
    <x v="4"/>
    <x v="141"/>
    <s v="Ugali"/>
    <n v="114"/>
    <n v="1"/>
    <n v="114"/>
    <n v="142.5"/>
    <n v="2.3940000000000001"/>
    <n v="1.4820000000000002"/>
    <n v="29.867999999999999"/>
    <n v="1.1399999999999999"/>
    <n v="9.5760000000000005"/>
    <n v="13.338000000000001"/>
    <n v="119.47199999999999"/>
  </r>
  <r>
    <x v="3"/>
    <x v="4"/>
    <x v="141"/>
    <s v="Sorghum"/>
    <n v="83"/>
    <n v="1"/>
    <n v="83"/>
    <n v="275.56"/>
    <n v="8.5490000000000013"/>
    <n v="2.4900000000000002"/>
    <n v="61.171000000000006"/>
    <n v="10.540999999999999"/>
    <n v="34.196000000000005"/>
    <n v="22.410000000000004"/>
    <n v="244.68400000000003"/>
  </r>
  <r>
    <x v="0"/>
    <x v="4"/>
    <x v="142"/>
    <s v="Cattle"/>
    <n v="112"/>
    <n v="0.14299999999999999"/>
    <n v="16.015999999999998"/>
    <n v="43.08303999999999"/>
    <n v="3.9879839999999995"/>
    <n v="2.8828799999999997"/>
    <n v="0"/>
    <n v="0"/>
    <n v="15.951935999999998"/>
    <n v="25.945919999999997"/>
    <n v="0"/>
  </r>
  <r>
    <x v="0"/>
    <x v="4"/>
    <x v="142"/>
    <s v="Goat"/>
    <n v="85"/>
    <n v="3.0000000000000001E-3"/>
    <n v="0.255"/>
    <n v="0.61454999999999993"/>
    <n v="8.3894999999999997E-2"/>
    <n v="2.7795E-2"/>
    <n v="1.2750000000000001E-3"/>
    <n v="0"/>
    <n v="0.33557999999999999"/>
    <n v="0.25015500000000002"/>
    <n v="5.1000000000000004E-3"/>
  </r>
  <r>
    <x v="0"/>
    <x v="4"/>
    <x v="142"/>
    <s v="Sheep"/>
    <n v="85"/>
    <n v="3.0000000000000001E-3"/>
    <n v="0.255"/>
    <n v="0.67575000000000007"/>
    <n v="4.3095000000000001E-2"/>
    <n v="5.457E-2"/>
    <n v="0"/>
    <n v="0"/>
    <n v="0.17238000000000001"/>
    <n v="0.49113000000000001"/>
    <n v="0"/>
  </r>
  <r>
    <x v="0"/>
    <x v="4"/>
    <x v="142"/>
    <s v="Camel"/>
    <m/>
    <n v="0"/>
    <n v="0"/>
    <n v="0"/>
    <n v="0"/>
    <n v="0"/>
    <n v="0"/>
    <n v="0"/>
    <n v="0"/>
    <n v="0"/>
    <n v="0"/>
  </r>
  <r>
    <x v="0"/>
    <x v="4"/>
    <x v="142"/>
    <s v="Poultry"/>
    <n v="112"/>
    <n v="6.7000000000000004E-2"/>
    <n v="7.5040000000000004"/>
    <n v="21.386400000000002"/>
    <n v="2.0185759999999999"/>
    <n v="1.4182560000000002"/>
    <n v="0"/>
    <n v="0"/>
    <n v="8.0743039999999997"/>
    <n v="12.764304000000001"/>
    <n v="0"/>
  </r>
  <r>
    <x v="0"/>
    <x v="4"/>
    <x v="142"/>
    <s v="Other birds"/>
    <m/>
    <n v="0"/>
    <n v="0"/>
    <n v="0"/>
    <n v="0"/>
    <n v="0"/>
    <n v="0"/>
    <n v="0"/>
    <n v="0"/>
    <n v="0"/>
    <n v="0"/>
  </r>
  <r>
    <x v="0"/>
    <x v="4"/>
    <x v="142"/>
    <s v="Pork"/>
    <n v="56"/>
    <n v="0.1"/>
    <n v="5.6000000000000005"/>
    <n v="15.288000000000002"/>
    <n v="1.5456000000000003"/>
    <n v="0.96320000000000006"/>
    <n v="0"/>
    <n v="0"/>
    <n v="6.1824000000000012"/>
    <n v="8.6688000000000009"/>
    <n v="0"/>
  </r>
  <r>
    <x v="0"/>
    <x v="4"/>
    <x v="142"/>
    <s v="Eggs"/>
    <n v="64"/>
    <n v="0.42899999999999999"/>
    <n v="27.456"/>
    <n v="42.556800000000003"/>
    <n v="3.4594559999999994"/>
    <n v="2.9103359999999996"/>
    <n v="0.30201600000000001"/>
    <n v="0"/>
    <n v="13.837823999999998"/>
    <n v="26.193023999999998"/>
    <n v="1.208064"/>
  </r>
  <r>
    <x v="0"/>
    <x v="4"/>
    <x v="142"/>
    <s v="Milk"/>
    <n v="184"/>
    <n v="1"/>
    <n v="184"/>
    <n v="126.96"/>
    <n v="6.6239999999999997"/>
    <n v="7.5439999999999996"/>
    <n v="8.2799999999999994"/>
    <n v="0"/>
    <n v="26.495999999999999"/>
    <n v="67.896000000000001"/>
    <n v="33.119999999999997"/>
  </r>
  <r>
    <x v="0"/>
    <x v="4"/>
    <x v="142"/>
    <s v="Cheese"/>
    <m/>
    <n v="0"/>
    <n v="0"/>
    <n v="0"/>
    <n v="0"/>
    <n v="0"/>
    <n v="0"/>
    <n v="0"/>
    <n v="0"/>
    <n v="0"/>
    <n v="0"/>
  </r>
  <r>
    <x v="1"/>
    <x v="4"/>
    <x v="142"/>
    <s v="Fish"/>
    <n v="112"/>
    <n v="1"/>
    <n v="112"/>
    <n v="117.6"/>
    <n v="20.72"/>
    <n v="3.2480000000000002"/>
    <n v="0"/>
    <n v="0"/>
    <n v="82.88"/>
    <n v="29.232000000000003"/>
    <n v="0"/>
  </r>
  <r>
    <x v="2"/>
    <x v="4"/>
    <x v="142"/>
    <s v="Rice"/>
    <n v="175"/>
    <n v="3.3000000000000002E-2"/>
    <n v="5.7750000000000004"/>
    <n v="7.5075000000000003"/>
    <n v="0.1386"/>
    <n v="1.155E-2"/>
    <n v="1.6516500000000003"/>
    <n v="1.7325E-2"/>
    <n v="0.5544"/>
    <n v="0.10395"/>
    <n v="6.6066000000000011"/>
  </r>
  <r>
    <x v="2"/>
    <x v="4"/>
    <x v="142"/>
    <s v="Beans"/>
    <n v="185"/>
    <n v="0.1"/>
    <n v="18.5"/>
    <n v="23.495000000000001"/>
    <n v="1.6094999999999999"/>
    <n v="9.2499999999999999E-2"/>
    <n v="4.218"/>
    <n v="1.1840000000000002"/>
    <n v="6.4379999999999997"/>
    <n v="0.83250000000000002"/>
    <n v="16.872"/>
  </r>
  <r>
    <x v="2"/>
    <x v="4"/>
    <x v="142"/>
    <s v="Cabbage"/>
    <n v="60"/>
    <n v="1"/>
    <n v="60"/>
    <n v="13.2"/>
    <n v="0.6"/>
    <n v="0.24"/>
    <n v="2.7"/>
    <n v="1.68"/>
    <n v="2.4"/>
    <n v="2.16"/>
    <n v="10.8"/>
  </r>
  <r>
    <x v="2"/>
    <x v="4"/>
    <x v="142"/>
    <s v="Fruit"/>
    <n v="119"/>
    <n v="0.28599999999999998"/>
    <n v="34.033999999999999"/>
    <n v="31.311279999999996"/>
    <n v="0.34033999999999998"/>
    <n v="0.17016999999999999"/>
    <n v="7.9639559999999996"/>
    <n v="0.81681599999999988"/>
    <n v="1.3613599999999999"/>
    <n v="1.5315299999999998"/>
    <n v="31.855823999999998"/>
  </r>
  <r>
    <x v="2"/>
    <x v="4"/>
    <x v="142"/>
    <s v="USO's"/>
    <n v="122"/>
    <n v="1"/>
    <n v="122"/>
    <n v="113.46"/>
    <n v="2.44"/>
    <n v="0.12200000000000001"/>
    <n v="26.352000000000004"/>
    <n v="1.83"/>
    <n v="9.76"/>
    <n v="1.0980000000000001"/>
    <n v="105.40800000000002"/>
  </r>
  <r>
    <x v="2"/>
    <x v="4"/>
    <x v="142"/>
    <s v="Tomatoes"/>
    <n v="62"/>
    <n v="1"/>
    <n v="62"/>
    <n v="13.02"/>
    <n v="0.55800000000000005"/>
    <n v="0.18599999999999997"/>
    <n v="2.8519999999999999"/>
    <n v="0.68200000000000005"/>
    <n v="2.2320000000000002"/>
    <n v="1.6739999999999997"/>
    <n v="11.407999999999999"/>
  </r>
  <r>
    <x v="2"/>
    <x v="4"/>
    <x v="142"/>
    <s v="Bread (white)"/>
    <n v="44"/>
    <n v="1"/>
    <n v="44"/>
    <n v="120.56"/>
    <n v="3.8720000000000003"/>
    <n v="1.32"/>
    <n v="22.835999999999999"/>
    <n v="1.232"/>
    <n v="15.488000000000001"/>
    <n v="11.88"/>
    <n v="91.343999999999994"/>
  </r>
  <r>
    <x v="2"/>
    <x v="4"/>
    <x v="142"/>
    <s v="Cowpeas"/>
    <n v="171"/>
    <n v="3.0000000000000001E-3"/>
    <n v="0.51300000000000001"/>
    <n v="0.59508000000000005"/>
    <n v="3.9501000000000001E-2"/>
    <n v="2.565E-3"/>
    <n v="0.10670400000000001"/>
    <n v="3.3345E-2"/>
    <n v="0.15800400000000001"/>
    <n v="2.3085000000000001E-2"/>
    <n v="0.42681600000000003"/>
  </r>
  <r>
    <x v="3"/>
    <x v="4"/>
    <x v="142"/>
    <s v="Githeri"/>
    <n v="134"/>
    <n v="0.42899999999999999"/>
    <n v="57.485999999999997"/>
    <n v="93.702179999999984"/>
    <n v="3.6216179999999998"/>
    <n v="0.80480399999999985"/>
    <n v="17.878146000000001"/>
    <n v="0.57485999999999993"/>
    <n v="14.486471999999999"/>
    <n v="7.2432359999999987"/>
    <n v="71.512584000000004"/>
  </r>
  <r>
    <x v="3"/>
    <x v="4"/>
    <x v="142"/>
    <s v="Ugali"/>
    <n v="114"/>
    <n v="1"/>
    <n v="114"/>
    <n v="142.5"/>
    <n v="2.3940000000000001"/>
    <n v="1.4820000000000002"/>
    <n v="29.867999999999999"/>
    <n v="1.1399999999999999"/>
    <n v="9.5760000000000005"/>
    <n v="13.338000000000001"/>
    <n v="119.47199999999999"/>
  </r>
  <r>
    <x v="3"/>
    <x v="4"/>
    <x v="142"/>
    <s v="Sorghum"/>
    <n v="83"/>
    <n v="1"/>
    <n v="83"/>
    <n v="275.56"/>
    <n v="8.5490000000000013"/>
    <n v="2.4900000000000002"/>
    <n v="61.171000000000006"/>
    <n v="10.540999999999999"/>
    <n v="34.196000000000005"/>
    <n v="22.410000000000004"/>
    <n v="244.68400000000003"/>
  </r>
  <r>
    <x v="0"/>
    <x v="4"/>
    <x v="143"/>
    <s v="Cattle"/>
    <n v="112"/>
    <n v="3.0000000000000001E-3"/>
    <n v="0.33600000000000002"/>
    <n v="0.90383999999999998"/>
    <n v="8.3664000000000002E-2"/>
    <n v="6.0479999999999999E-2"/>
    <n v="0"/>
    <n v="0"/>
    <n v="0.33465600000000001"/>
    <n v="0.54432000000000003"/>
    <n v="0"/>
  </r>
  <r>
    <x v="0"/>
    <x v="4"/>
    <x v="143"/>
    <s v="Goat"/>
    <n v="85"/>
    <n v="3.0000000000000001E-3"/>
    <n v="0.255"/>
    <n v="0.61454999999999993"/>
    <n v="8.3894999999999997E-2"/>
    <n v="2.7795E-2"/>
    <n v="1.2750000000000001E-3"/>
    <n v="0"/>
    <n v="0.33557999999999999"/>
    <n v="0.25015500000000002"/>
    <n v="5.1000000000000004E-3"/>
  </r>
  <r>
    <x v="0"/>
    <x v="4"/>
    <x v="143"/>
    <s v="Sheep"/>
    <n v="85"/>
    <n v="3.0000000000000001E-3"/>
    <n v="0.255"/>
    <n v="0.67575000000000007"/>
    <n v="4.3095000000000001E-2"/>
    <n v="5.457E-2"/>
    <n v="0"/>
    <n v="0"/>
    <n v="0.17238000000000001"/>
    <n v="0.49113000000000001"/>
    <n v="0"/>
  </r>
  <r>
    <x v="0"/>
    <x v="4"/>
    <x v="143"/>
    <s v="Camel"/>
    <m/>
    <n v="0"/>
    <n v="0"/>
    <n v="0"/>
    <n v="0"/>
    <n v="0"/>
    <n v="0"/>
    <n v="0"/>
    <n v="0"/>
    <n v="0"/>
    <n v="0"/>
  </r>
  <r>
    <x v="0"/>
    <x v="4"/>
    <x v="143"/>
    <s v="Poultry"/>
    <n v="112"/>
    <n v="3.3000000000000002E-2"/>
    <n v="3.6960000000000002"/>
    <n v="10.533600000000002"/>
    <n v="0.994224"/>
    <n v="0.69854399999999994"/>
    <n v="0"/>
    <n v="0"/>
    <n v="3.976896"/>
    <n v="6.2868959999999996"/>
    <n v="0"/>
  </r>
  <r>
    <x v="0"/>
    <x v="4"/>
    <x v="143"/>
    <s v="Other birds"/>
    <m/>
    <n v="0"/>
    <n v="0"/>
    <n v="0"/>
    <n v="0"/>
    <n v="0"/>
    <n v="0"/>
    <n v="0"/>
    <n v="0"/>
    <n v="0"/>
    <n v="0"/>
  </r>
  <r>
    <x v="0"/>
    <x v="4"/>
    <x v="143"/>
    <s v="Pork"/>
    <n v="56"/>
    <n v="6.7000000000000004E-2"/>
    <n v="3.7520000000000002"/>
    <n v="10.24296"/>
    <n v="1.035552"/>
    <n v="0.64534400000000003"/>
    <n v="0"/>
    <n v="0"/>
    <n v="4.1422080000000001"/>
    <n v="5.8080959999999999"/>
    <n v="0"/>
  </r>
  <r>
    <x v="0"/>
    <x v="4"/>
    <x v="143"/>
    <s v="Eggs"/>
    <n v="64"/>
    <n v="0.28599999999999998"/>
    <n v="18.303999999999998"/>
    <n v="28.371199999999998"/>
    <n v="2.3063039999999999"/>
    <n v="1.9402239999999997"/>
    <n v="0.201344"/>
    <n v="0"/>
    <n v="9.2252159999999996"/>
    <n v="17.462015999999998"/>
    <n v="0.80537599999999998"/>
  </r>
  <r>
    <x v="0"/>
    <x v="4"/>
    <x v="143"/>
    <s v="Milk"/>
    <n v="184"/>
    <n v="6.7000000000000004E-2"/>
    <n v="12.328000000000001"/>
    <n v="8.5063200000000005"/>
    <n v="0.44380800000000009"/>
    <n v="0.50544800000000001"/>
    <n v="0.55476000000000003"/>
    <n v="0"/>
    <n v="1.7752320000000004"/>
    <n v="4.5490320000000004"/>
    <n v="2.2190400000000001"/>
  </r>
  <r>
    <x v="0"/>
    <x v="4"/>
    <x v="143"/>
    <s v="Cheese"/>
    <m/>
    <n v="0"/>
    <n v="0"/>
    <n v="0"/>
    <n v="0"/>
    <n v="0"/>
    <n v="0"/>
    <n v="0"/>
    <n v="0"/>
    <n v="0"/>
    <n v="0"/>
  </r>
  <r>
    <x v="1"/>
    <x v="4"/>
    <x v="143"/>
    <s v="Fish"/>
    <n v="112"/>
    <n v="1"/>
    <n v="112"/>
    <n v="117.6"/>
    <n v="20.72"/>
    <n v="3.2480000000000002"/>
    <n v="0"/>
    <n v="0"/>
    <n v="82.88"/>
    <n v="29.232000000000003"/>
    <n v="0"/>
  </r>
  <r>
    <x v="2"/>
    <x v="4"/>
    <x v="143"/>
    <s v="Rice"/>
    <n v="175"/>
    <n v="0.42899999999999999"/>
    <n v="75.075000000000003"/>
    <n v="97.597499999999997"/>
    <n v="1.8018000000000001"/>
    <n v="0.15015000000000001"/>
    <n v="21.471450000000001"/>
    <n v="0.22522500000000001"/>
    <n v="7.2072000000000003"/>
    <n v="1.3513500000000001"/>
    <n v="85.885800000000003"/>
  </r>
  <r>
    <x v="2"/>
    <x v="4"/>
    <x v="143"/>
    <s v="Beans"/>
    <n v="185"/>
    <n v="0.28599999999999998"/>
    <n v="52.91"/>
    <n v="67.195700000000002"/>
    <n v="4.6031699999999995"/>
    <n v="0.26455000000000001"/>
    <n v="12.06348"/>
    <n v="3.3862400000000004"/>
    <n v="18.412679999999998"/>
    <n v="2.3809499999999999"/>
    <n v="48.253920000000001"/>
  </r>
  <r>
    <x v="2"/>
    <x v="4"/>
    <x v="143"/>
    <s v="Cabbage"/>
    <n v="60"/>
    <n v="1"/>
    <n v="60"/>
    <n v="13.2"/>
    <n v="0.6"/>
    <n v="0.24"/>
    <n v="2.7"/>
    <n v="1.68"/>
    <n v="2.4"/>
    <n v="2.16"/>
    <n v="10.8"/>
  </r>
  <r>
    <x v="2"/>
    <x v="4"/>
    <x v="143"/>
    <s v="Fruit"/>
    <n v="119"/>
    <n v="1"/>
    <n v="119"/>
    <n v="109.48"/>
    <n v="1.19"/>
    <n v="0.59499999999999997"/>
    <n v="27.846"/>
    <n v="2.8559999999999999"/>
    <n v="4.76"/>
    <n v="5.3549999999999995"/>
    <n v="111.384"/>
  </r>
  <r>
    <x v="2"/>
    <x v="4"/>
    <x v="143"/>
    <s v="USO's"/>
    <n v="122"/>
    <n v="0.28599999999999998"/>
    <n v="34.891999999999996"/>
    <n v="32.449559999999998"/>
    <n v="0.6978399999999999"/>
    <n v="3.4891999999999999E-2"/>
    <n v="7.5366719999999994"/>
    <n v="0.52337999999999996"/>
    <n v="2.7913599999999996"/>
    <n v="0.31402799999999997"/>
    <n v="30.146687999999997"/>
  </r>
  <r>
    <x v="2"/>
    <x v="4"/>
    <x v="143"/>
    <s v="Tomatoes"/>
    <n v="62"/>
    <n v="1"/>
    <n v="62"/>
    <n v="13.02"/>
    <n v="0.55800000000000005"/>
    <n v="0.18599999999999997"/>
    <n v="2.8519999999999999"/>
    <n v="0.68200000000000005"/>
    <n v="2.2320000000000002"/>
    <n v="1.6739999999999997"/>
    <n v="11.407999999999999"/>
  </r>
  <r>
    <x v="2"/>
    <x v="4"/>
    <x v="143"/>
    <s v="Bread (white)"/>
    <n v="44"/>
    <n v="1"/>
    <n v="44"/>
    <n v="120.56"/>
    <n v="3.8720000000000003"/>
    <n v="1.32"/>
    <n v="22.835999999999999"/>
    <n v="1.232"/>
    <n v="15.488000000000001"/>
    <n v="11.88"/>
    <n v="91.343999999999994"/>
  </r>
  <r>
    <x v="2"/>
    <x v="4"/>
    <x v="143"/>
    <s v="Carrots"/>
    <n v="62"/>
    <n v="3.0000000000000001E-3"/>
    <n v="0.186"/>
    <n v="8.3699999999999997E-2"/>
    <n v="2.0460000000000001E-3"/>
    <n v="3.7200000000000004E-4"/>
    <n v="1.9530000000000002E-2"/>
    <n v="6.1380000000000002E-3"/>
    <n v="8.1840000000000003E-3"/>
    <n v="3.3480000000000003E-3"/>
    <n v="7.8120000000000009E-2"/>
  </r>
  <r>
    <x v="3"/>
    <x v="4"/>
    <x v="143"/>
    <s v="Githeri"/>
    <n v="134"/>
    <n v="1"/>
    <n v="134"/>
    <n v="218.42"/>
    <n v="8.4420000000000002"/>
    <n v="1.8759999999999999"/>
    <n v="41.674000000000007"/>
    <n v="1.34"/>
    <n v="33.768000000000001"/>
    <n v="16.884"/>
    <n v="166.69600000000003"/>
  </r>
  <r>
    <x v="3"/>
    <x v="4"/>
    <x v="143"/>
    <s v="Ugali"/>
    <n v="114"/>
    <n v="1"/>
    <n v="114"/>
    <n v="142.5"/>
    <n v="2.3940000000000001"/>
    <n v="1.4820000000000002"/>
    <n v="29.867999999999999"/>
    <n v="1.1399999999999999"/>
    <n v="9.5760000000000005"/>
    <n v="13.338000000000001"/>
    <n v="119.47199999999999"/>
  </r>
  <r>
    <x v="3"/>
    <x v="4"/>
    <x v="143"/>
    <s v="Sorghum"/>
    <m/>
    <n v="0"/>
    <n v="0"/>
    <n v="0"/>
    <n v="0"/>
    <n v="0"/>
    <n v="0"/>
    <n v="0"/>
    <n v="0"/>
    <n v="0"/>
    <n v="0"/>
  </r>
  <r>
    <x v="0"/>
    <x v="4"/>
    <x v="144"/>
    <s v="Cattle"/>
    <n v="112"/>
    <n v="3.0000000000000001E-3"/>
    <n v="0.33600000000000002"/>
    <n v="0.90383999999999998"/>
    <n v="8.3664000000000002E-2"/>
    <n v="6.0479999999999999E-2"/>
    <n v="0"/>
    <n v="0"/>
    <n v="0.33465600000000001"/>
    <n v="0.54432000000000003"/>
    <n v="0"/>
  </r>
  <r>
    <x v="0"/>
    <x v="4"/>
    <x v="144"/>
    <s v="Goat"/>
    <n v="85"/>
    <n v="3.3000000000000002E-2"/>
    <n v="2.8050000000000002"/>
    <n v="6.7600499999999997"/>
    <n v="0.92284499999999992"/>
    <n v="0.30574500000000004"/>
    <n v="1.4025000000000001E-2"/>
    <n v="0"/>
    <n v="3.6913799999999997"/>
    <n v="2.7517050000000003"/>
    <n v="5.6100000000000004E-2"/>
  </r>
  <r>
    <x v="0"/>
    <x v="4"/>
    <x v="144"/>
    <s v="Sheep"/>
    <n v="85"/>
    <n v="3.3000000000000002E-2"/>
    <n v="2.8050000000000002"/>
    <n v="7.4332500000000001"/>
    <n v="0.47404499999999999"/>
    <n v="0.60026999999999997"/>
    <n v="0"/>
    <n v="0"/>
    <n v="1.89618"/>
    <n v="5.4024299999999998"/>
    <n v="0"/>
  </r>
  <r>
    <x v="0"/>
    <x v="4"/>
    <x v="144"/>
    <s v="Camel"/>
    <m/>
    <n v="0"/>
    <n v="0"/>
    <n v="0"/>
    <n v="0"/>
    <n v="0"/>
    <n v="0"/>
    <n v="0"/>
    <n v="0"/>
    <n v="0"/>
    <n v="0"/>
  </r>
  <r>
    <x v="0"/>
    <x v="4"/>
    <x v="144"/>
    <s v="Poultry"/>
    <n v="112"/>
    <n v="3.3000000000000002E-2"/>
    <n v="3.6960000000000002"/>
    <n v="10.533600000000002"/>
    <n v="0.994224"/>
    <n v="0.69854399999999994"/>
    <n v="0"/>
    <n v="0"/>
    <n v="3.976896"/>
    <n v="6.2868959999999996"/>
    <n v="0"/>
  </r>
  <r>
    <x v="0"/>
    <x v="4"/>
    <x v="144"/>
    <s v="Other birds"/>
    <m/>
    <n v="0"/>
    <n v="0"/>
    <n v="0"/>
    <n v="0"/>
    <n v="0"/>
    <n v="0"/>
    <n v="0"/>
    <n v="0"/>
    <n v="0"/>
    <n v="0"/>
  </r>
  <r>
    <x v="0"/>
    <x v="4"/>
    <x v="144"/>
    <s v="Pork"/>
    <n v="56"/>
    <n v="3.0000000000000001E-3"/>
    <n v="0.16800000000000001"/>
    <n v="0.45864000000000005"/>
    <n v="4.6368000000000006E-2"/>
    <n v="2.8896000000000002E-2"/>
    <n v="0"/>
    <n v="0"/>
    <n v="0.18547200000000003"/>
    <n v="0.26006400000000002"/>
    <n v="0"/>
  </r>
  <r>
    <x v="0"/>
    <x v="4"/>
    <x v="144"/>
    <s v="Eggs"/>
    <n v="64"/>
    <n v="0.57099999999999995"/>
    <n v="36.543999999999997"/>
    <n v="56.6432"/>
    <n v="4.6045439999999997"/>
    <n v="3.8736639999999993"/>
    <n v="0.40198400000000001"/>
    <n v="0"/>
    <n v="18.418175999999999"/>
    <n v="34.862975999999996"/>
    <n v="1.607936"/>
  </r>
  <r>
    <x v="0"/>
    <x v="4"/>
    <x v="144"/>
    <s v="Milk"/>
    <m/>
    <n v="0"/>
    <n v="0"/>
    <n v="0"/>
    <n v="0"/>
    <n v="0"/>
    <n v="0"/>
    <n v="0"/>
    <n v="0"/>
    <n v="0"/>
    <n v="0"/>
  </r>
  <r>
    <x v="0"/>
    <x v="4"/>
    <x v="144"/>
    <s v="Cheese"/>
    <m/>
    <n v="0"/>
    <n v="0"/>
    <n v="0"/>
    <n v="0"/>
    <n v="0"/>
    <n v="0"/>
    <n v="0"/>
    <n v="0"/>
    <n v="0"/>
    <n v="0"/>
  </r>
  <r>
    <x v="1"/>
    <x v="4"/>
    <x v="144"/>
    <s v="Fish"/>
    <n v="112"/>
    <n v="1"/>
    <n v="112"/>
    <n v="117.6"/>
    <n v="20.72"/>
    <n v="3.2480000000000002"/>
    <n v="0"/>
    <n v="0"/>
    <n v="82.88"/>
    <n v="29.232000000000003"/>
    <n v="0"/>
  </r>
  <r>
    <x v="2"/>
    <x v="4"/>
    <x v="144"/>
    <s v="Rice"/>
    <n v="175"/>
    <n v="0.57099999999999995"/>
    <n v="99.924999999999997"/>
    <n v="129.9025"/>
    <n v="2.3982000000000001"/>
    <n v="0.19985"/>
    <n v="28.57855"/>
    <n v="0.29977500000000001"/>
    <n v="9.5928000000000004"/>
    <n v="1.7986500000000001"/>
    <n v="114.3142"/>
  </r>
  <r>
    <x v="2"/>
    <x v="4"/>
    <x v="144"/>
    <s v="Beans"/>
    <n v="185"/>
    <n v="1"/>
    <n v="185"/>
    <n v="234.95"/>
    <n v="16.094999999999999"/>
    <n v="0.92500000000000004"/>
    <n v="42.18"/>
    <n v="11.84"/>
    <n v="64.38"/>
    <n v="8.3250000000000011"/>
    <n v="168.72"/>
  </r>
  <r>
    <x v="2"/>
    <x v="4"/>
    <x v="144"/>
    <s v="Cabbage"/>
    <n v="60"/>
    <n v="1"/>
    <n v="60"/>
    <n v="13.2"/>
    <n v="0.6"/>
    <n v="0.24"/>
    <n v="2.7"/>
    <n v="1.68"/>
    <n v="2.4"/>
    <n v="2.16"/>
    <n v="10.8"/>
  </r>
  <r>
    <x v="2"/>
    <x v="4"/>
    <x v="144"/>
    <s v="Fruit"/>
    <n v="119"/>
    <n v="1"/>
    <n v="119"/>
    <n v="109.48"/>
    <n v="1.19"/>
    <n v="0.59499999999999997"/>
    <n v="27.846"/>
    <n v="2.8559999999999999"/>
    <n v="4.76"/>
    <n v="5.3549999999999995"/>
    <n v="111.384"/>
  </r>
  <r>
    <x v="2"/>
    <x v="4"/>
    <x v="144"/>
    <s v="USO's"/>
    <n v="122"/>
    <n v="1"/>
    <n v="122"/>
    <n v="113.46"/>
    <n v="2.44"/>
    <n v="0.12200000000000001"/>
    <n v="26.352000000000004"/>
    <n v="1.83"/>
    <n v="9.76"/>
    <n v="1.0980000000000001"/>
    <n v="105.40800000000002"/>
  </r>
  <r>
    <x v="2"/>
    <x v="4"/>
    <x v="144"/>
    <s v="Cowpeas"/>
    <n v="171"/>
    <m/>
    <n v="0"/>
    <n v="0"/>
    <n v="0"/>
    <n v="0"/>
    <n v="0"/>
    <n v="0"/>
    <n v="0"/>
    <n v="0"/>
    <n v="0"/>
  </r>
  <r>
    <x v="2"/>
    <x v="4"/>
    <x v="144"/>
    <s v="Carrots"/>
    <n v="62"/>
    <n v="6.7000000000000004E-2"/>
    <n v="4.1539999999999999"/>
    <n v="1.8693"/>
    <n v="4.5693999999999999E-2"/>
    <n v="8.3079999999999994E-3"/>
    <n v="0.43616999999999995"/>
    <n v="0.13708200000000001"/>
    <n v="0.18277599999999999"/>
    <n v="7.4771999999999991E-2"/>
    <n v="1.7446799999999998"/>
  </r>
  <r>
    <x v="2"/>
    <x v="4"/>
    <x v="144"/>
    <s v="Tomatoes"/>
    <n v="62"/>
    <m/>
    <n v="0"/>
    <n v="0"/>
    <n v="0"/>
    <n v="0"/>
    <n v="0"/>
    <n v="0"/>
    <n v="0"/>
    <n v="0"/>
    <n v="0"/>
  </r>
  <r>
    <x v="2"/>
    <x v="4"/>
    <x v="144"/>
    <s v="Bread (white)"/>
    <n v="44"/>
    <n v="1"/>
    <n v="44"/>
    <n v="120.56"/>
    <n v="3.8720000000000003"/>
    <n v="1.32"/>
    <n v="22.835999999999999"/>
    <n v="1.232"/>
    <n v="15.488000000000001"/>
    <n v="11.88"/>
    <n v="91.343999999999994"/>
  </r>
  <r>
    <x v="3"/>
    <x v="4"/>
    <x v="144"/>
    <s v="Githeri"/>
    <n v="134"/>
    <n v="0.28599999999999998"/>
    <n v="38.323999999999998"/>
    <n v="62.468119999999999"/>
    <n v="2.414412"/>
    <n v="0.53653600000000001"/>
    <n v="11.918764000000001"/>
    <n v="0.38323999999999997"/>
    <n v="9.657648"/>
    <n v="4.828824"/>
    <n v="47.675056000000005"/>
  </r>
  <r>
    <x v="3"/>
    <x v="4"/>
    <x v="144"/>
    <s v="Ugali"/>
    <n v="114"/>
    <n v="1"/>
    <n v="114"/>
    <n v="142.5"/>
    <n v="2.3940000000000001"/>
    <n v="1.4820000000000002"/>
    <n v="29.867999999999999"/>
    <n v="1.1399999999999999"/>
    <n v="9.5760000000000005"/>
    <n v="13.338000000000001"/>
    <n v="119.47199999999999"/>
  </r>
  <r>
    <x v="3"/>
    <x v="4"/>
    <x v="144"/>
    <s v="Sorghum"/>
    <n v="83"/>
    <n v="1"/>
    <n v="83"/>
    <n v="275.56"/>
    <n v="8.5490000000000013"/>
    <n v="2.4900000000000002"/>
    <n v="61.171000000000006"/>
    <n v="10.540999999999999"/>
    <n v="34.196000000000005"/>
    <n v="22.410000000000004"/>
    <n v="244.68400000000003"/>
  </r>
  <r>
    <x v="4"/>
    <x v="4"/>
    <x v="144"/>
    <s v="Honey"/>
    <n v="20"/>
    <n v="3.0000000000000001E-3"/>
    <n v="0.06"/>
    <n v="0.18239999999999998"/>
    <n v="1.7999999999999998E-4"/>
    <n v="0"/>
    <n v="4.9439999999999998E-2"/>
    <n v="0"/>
    <n v="7.1999999999999994E-4"/>
    <n v="0"/>
    <n v="0.19775999999999999"/>
  </r>
  <r>
    <x v="0"/>
    <x v="3"/>
    <x v="145"/>
    <s v="Cattle"/>
    <n v="112"/>
    <n v="0.1"/>
    <n v="11.200000000000001"/>
    <n v="30.128"/>
    <n v="2.7888000000000002"/>
    <n v="2.016"/>
    <n v="0"/>
    <n v="0"/>
    <n v="11.155200000000001"/>
    <n v="18.143999999999998"/>
    <n v="0"/>
  </r>
  <r>
    <x v="0"/>
    <x v="3"/>
    <x v="145"/>
    <s v="Goat"/>
    <n v="85"/>
    <n v="3.0000000000000001E-3"/>
    <n v="0.255"/>
    <n v="0.61454999999999993"/>
    <n v="8.3894999999999997E-2"/>
    <n v="2.7795E-2"/>
    <n v="1.2750000000000001E-3"/>
    <n v="0"/>
    <n v="0.33557999999999999"/>
    <n v="0.25015500000000002"/>
    <n v="5.1000000000000004E-3"/>
  </r>
  <r>
    <x v="0"/>
    <x v="3"/>
    <x v="145"/>
    <s v="Sheep"/>
    <n v="85"/>
    <n v="3.0000000000000001E-3"/>
    <n v="0.255"/>
    <n v="0.67575000000000007"/>
    <n v="4.3095000000000001E-2"/>
    <n v="5.457E-2"/>
    <n v="0"/>
    <n v="0"/>
    <n v="0.17238000000000001"/>
    <n v="0.49113000000000001"/>
    <n v="0"/>
  </r>
  <r>
    <x v="0"/>
    <x v="3"/>
    <x v="145"/>
    <s v="Camel"/>
    <m/>
    <n v="0"/>
    <n v="0"/>
    <n v="0"/>
    <n v="0"/>
    <n v="0"/>
    <n v="0"/>
    <n v="0"/>
    <n v="0"/>
    <n v="0"/>
    <n v="0"/>
  </r>
  <r>
    <x v="0"/>
    <x v="3"/>
    <x v="145"/>
    <s v="Poultry"/>
    <n v="112"/>
    <n v="3.0000000000000001E-3"/>
    <n v="0.33600000000000002"/>
    <n v="0.95760000000000001"/>
    <n v="9.0383999999999992E-2"/>
    <n v="6.3503999999999991E-2"/>
    <n v="0"/>
    <n v="0"/>
    <n v="0.36153599999999997"/>
    <n v="0.57153599999999993"/>
    <n v="0"/>
  </r>
  <r>
    <x v="0"/>
    <x v="3"/>
    <x v="145"/>
    <s v="Other birds"/>
    <m/>
    <n v="0"/>
    <n v="0"/>
    <n v="0"/>
    <n v="0"/>
    <n v="0"/>
    <n v="0"/>
    <n v="0"/>
    <n v="0"/>
    <n v="0"/>
    <n v="0"/>
  </r>
  <r>
    <x v="0"/>
    <x v="3"/>
    <x v="145"/>
    <s v="Pork"/>
    <n v="56"/>
    <n v="3.3000000000000002E-2"/>
    <n v="1.8480000000000001"/>
    <n v="5.0450400000000002"/>
    <n v="0.51004800000000006"/>
    <n v="0.31785599999999997"/>
    <n v="0"/>
    <n v="0"/>
    <n v="2.0401920000000002"/>
    <n v="2.8607039999999997"/>
    <n v="0"/>
  </r>
  <r>
    <x v="0"/>
    <x v="3"/>
    <x v="145"/>
    <s v="Eggs"/>
    <n v="64"/>
    <n v="1"/>
    <n v="64"/>
    <n v="99.2"/>
    <n v="8.0640000000000001"/>
    <n v="6.7839999999999998"/>
    <n v="0.70400000000000007"/>
    <n v="0"/>
    <n v="32.256"/>
    <n v="61.055999999999997"/>
    <n v="2.8160000000000003"/>
  </r>
  <r>
    <x v="0"/>
    <x v="3"/>
    <x v="145"/>
    <s v="Milk"/>
    <n v="184"/>
    <n v="0.14299999999999999"/>
    <n v="26.311999999999998"/>
    <n v="18.155279999999998"/>
    <n v="0.94723199999999996"/>
    <n v="1.0787919999999998"/>
    <n v="1.18404"/>
    <n v="0"/>
    <n v="3.7889279999999999"/>
    <n v="9.709127999999998"/>
    <n v="4.7361599999999999"/>
  </r>
  <r>
    <x v="0"/>
    <x v="3"/>
    <x v="145"/>
    <s v="Cheese"/>
    <m/>
    <n v="0"/>
    <n v="0"/>
    <n v="0"/>
    <n v="0"/>
    <n v="0"/>
    <n v="0"/>
    <n v="0"/>
    <n v="0"/>
    <n v="0"/>
    <n v="0"/>
  </r>
  <r>
    <x v="1"/>
    <x v="3"/>
    <x v="145"/>
    <s v="Fish"/>
    <m/>
    <n v="0"/>
    <n v="0"/>
    <n v="0"/>
    <n v="0"/>
    <n v="0"/>
    <n v="0"/>
    <n v="0"/>
    <n v="0"/>
    <n v="0"/>
    <n v="0"/>
  </r>
  <r>
    <x v="2"/>
    <x v="3"/>
    <x v="145"/>
    <s v="Rice"/>
    <n v="175"/>
    <n v="0.14299999999999999"/>
    <n v="25.024999999999999"/>
    <n v="32.532499999999999"/>
    <n v="0.60059999999999991"/>
    <n v="5.0049999999999997E-2"/>
    <n v="7.1571500000000006"/>
    <n v="7.5074999999999989E-2"/>
    <n v="2.4023999999999996"/>
    <n v="0.45044999999999996"/>
    <n v="28.628600000000002"/>
  </r>
  <r>
    <x v="2"/>
    <x v="3"/>
    <x v="145"/>
    <s v="Beans"/>
    <n v="185"/>
    <n v="1"/>
    <n v="185"/>
    <n v="234.95"/>
    <n v="16.094999999999999"/>
    <n v="0.92500000000000004"/>
    <n v="42.18"/>
    <n v="11.84"/>
    <n v="64.38"/>
    <n v="8.3250000000000011"/>
    <n v="168.72"/>
  </r>
  <r>
    <x v="2"/>
    <x v="3"/>
    <x v="145"/>
    <s v="Cabbage"/>
    <n v="60"/>
    <n v="1"/>
    <n v="60"/>
    <n v="13.2"/>
    <n v="0.6"/>
    <n v="0.24"/>
    <n v="2.7"/>
    <n v="1.68"/>
    <n v="2.4"/>
    <n v="2.16"/>
    <n v="10.8"/>
  </r>
  <r>
    <x v="2"/>
    <x v="3"/>
    <x v="145"/>
    <s v="Fruit"/>
    <n v="119"/>
    <n v="1"/>
    <n v="119"/>
    <n v="109.48"/>
    <n v="1.19"/>
    <n v="0.59499999999999997"/>
    <n v="27.846"/>
    <n v="2.8559999999999999"/>
    <n v="4.76"/>
    <n v="5.3549999999999995"/>
    <n v="111.384"/>
  </r>
  <r>
    <x v="2"/>
    <x v="3"/>
    <x v="145"/>
    <s v="USO's"/>
    <n v="122"/>
    <n v="1"/>
    <n v="122"/>
    <n v="113.46"/>
    <n v="2.44"/>
    <n v="0.12200000000000001"/>
    <n v="26.352000000000004"/>
    <n v="1.83"/>
    <n v="9.76"/>
    <n v="1.0980000000000001"/>
    <n v="105.40800000000002"/>
  </r>
  <r>
    <x v="2"/>
    <x v="3"/>
    <x v="145"/>
    <s v="Cowpeas"/>
    <n v="171"/>
    <n v="3.0000000000000001E-3"/>
    <n v="0.51300000000000001"/>
    <n v="0.59508000000000005"/>
    <n v="3.9501000000000001E-2"/>
    <n v="2.565E-3"/>
    <n v="0.10670400000000001"/>
    <n v="3.3345E-2"/>
    <n v="0.15800400000000001"/>
    <n v="2.3085000000000001E-2"/>
    <n v="0.42681600000000003"/>
  </r>
  <r>
    <x v="2"/>
    <x v="3"/>
    <x v="145"/>
    <s v="Carrots"/>
    <n v="62"/>
    <n v="3.3000000000000002E-2"/>
    <n v="2.0460000000000003"/>
    <n v="0.92070000000000007"/>
    <n v="2.2506000000000005E-2"/>
    <n v="4.092000000000001E-3"/>
    <n v="0.21483000000000005"/>
    <n v="6.7518000000000009E-2"/>
    <n v="9.0024000000000021E-2"/>
    <n v="3.6828000000000007E-2"/>
    <n v="0.85932000000000019"/>
  </r>
  <r>
    <x v="2"/>
    <x v="3"/>
    <x v="145"/>
    <s v="Tomatoes"/>
    <n v="62"/>
    <n v="1"/>
    <n v="62"/>
    <n v="13.02"/>
    <n v="0.55800000000000005"/>
    <n v="0.18599999999999997"/>
    <n v="2.8519999999999999"/>
    <n v="0.68200000000000005"/>
    <n v="2.2320000000000002"/>
    <n v="1.6739999999999997"/>
    <n v="11.407999999999999"/>
  </r>
  <r>
    <x v="2"/>
    <x v="3"/>
    <x v="145"/>
    <s v="Bread (white)"/>
    <n v="44"/>
    <n v="0.28599999999999998"/>
    <n v="12.584"/>
    <n v="34.480159999999998"/>
    <n v="1.1073920000000002"/>
    <n v="0.37751999999999997"/>
    <n v="6.5310959999999998"/>
    <n v="0.352352"/>
    <n v="4.4295680000000006"/>
    <n v="3.3976799999999998"/>
    <n v="26.124383999999999"/>
  </r>
  <r>
    <x v="3"/>
    <x v="3"/>
    <x v="145"/>
    <s v="Githeri"/>
    <n v="134"/>
    <n v="1"/>
    <n v="134"/>
    <n v="218.42"/>
    <n v="8.4420000000000002"/>
    <n v="1.8759999999999999"/>
    <n v="41.674000000000007"/>
    <n v="1.34"/>
    <n v="33.768000000000001"/>
    <n v="16.884"/>
    <n v="166.69600000000003"/>
  </r>
  <r>
    <x v="3"/>
    <x v="3"/>
    <x v="145"/>
    <s v="Ugali"/>
    <n v="114"/>
    <n v="1"/>
    <n v="114"/>
    <n v="142.5"/>
    <n v="2.3940000000000001"/>
    <n v="1.4820000000000002"/>
    <n v="29.867999999999999"/>
    <n v="1.1399999999999999"/>
    <n v="9.5760000000000005"/>
    <n v="13.338000000000001"/>
    <n v="119.47199999999999"/>
  </r>
  <r>
    <x v="3"/>
    <x v="3"/>
    <x v="145"/>
    <s v="Sorghum"/>
    <n v="83"/>
    <n v="1"/>
    <n v="83"/>
    <n v="275.56"/>
    <n v="8.5490000000000013"/>
    <n v="2.4900000000000002"/>
    <n v="61.171000000000006"/>
    <n v="10.540999999999999"/>
    <n v="34.196000000000005"/>
    <n v="22.410000000000004"/>
    <n v="244.68400000000003"/>
  </r>
  <r>
    <x v="3"/>
    <x v="3"/>
    <x v="145"/>
    <s v="Sweets/Soda"/>
    <n v="340"/>
    <n v="1"/>
    <n v="340"/>
    <n v="139.4"/>
    <n v="0"/>
    <n v="0"/>
    <n v="35.36"/>
    <n v="0"/>
    <n v="0"/>
    <n v="0"/>
    <n v="141.44"/>
  </r>
  <r>
    <x v="0"/>
    <x v="4"/>
    <x v="146"/>
    <s v="Cattle"/>
    <n v="112"/>
    <n v="0.28599999999999998"/>
    <n v="32.031999999999996"/>
    <n v="86.16607999999998"/>
    <n v="7.9759679999999991"/>
    <n v="5.7657599999999993"/>
    <n v="0"/>
    <n v="0"/>
    <n v="31.903871999999996"/>
    <n v="51.891839999999995"/>
    <n v="0"/>
  </r>
  <r>
    <x v="0"/>
    <x v="4"/>
    <x v="146"/>
    <s v="Goat"/>
    <n v="85"/>
    <n v="3.0000000000000001E-3"/>
    <n v="0.255"/>
    <n v="0.61454999999999993"/>
    <n v="8.3894999999999997E-2"/>
    <n v="2.7795E-2"/>
    <n v="1.2750000000000001E-3"/>
    <n v="0"/>
    <n v="0.33557999999999999"/>
    <n v="0.25015500000000002"/>
    <n v="5.1000000000000004E-3"/>
  </r>
  <r>
    <x v="0"/>
    <x v="4"/>
    <x v="146"/>
    <s v="Sheep"/>
    <n v="85"/>
    <n v="3.0000000000000001E-3"/>
    <n v="0.255"/>
    <n v="0.67575000000000007"/>
    <n v="4.3095000000000001E-2"/>
    <n v="5.457E-2"/>
    <n v="0"/>
    <n v="0"/>
    <n v="0.17238000000000001"/>
    <n v="0.49113000000000001"/>
    <n v="0"/>
  </r>
  <r>
    <x v="0"/>
    <x v="4"/>
    <x v="146"/>
    <s v="Camel"/>
    <m/>
    <n v="0"/>
    <n v="0"/>
    <n v="0"/>
    <n v="0"/>
    <n v="0"/>
    <n v="0"/>
    <n v="0"/>
    <n v="0"/>
    <n v="0"/>
    <n v="0"/>
  </r>
  <r>
    <x v="0"/>
    <x v="4"/>
    <x v="146"/>
    <s v="Poultry"/>
    <n v="112"/>
    <n v="0.1"/>
    <n v="11.200000000000001"/>
    <n v="31.920000000000005"/>
    <n v="3.0128000000000004"/>
    <n v="2.1168"/>
    <n v="0"/>
    <n v="0"/>
    <n v="12.051200000000001"/>
    <n v="19.051200000000001"/>
    <n v="0"/>
  </r>
  <r>
    <x v="0"/>
    <x v="4"/>
    <x v="146"/>
    <s v="Other birds"/>
    <m/>
    <n v="0"/>
    <n v="0"/>
    <n v="0"/>
    <n v="0"/>
    <n v="0"/>
    <n v="0"/>
    <n v="0"/>
    <n v="0"/>
    <n v="0"/>
    <n v="0"/>
  </r>
  <r>
    <x v="0"/>
    <x v="4"/>
    <x v="146"/>
    <s v="Pork"/>
    <n v="56"/>
    <n v="3.3000000000000002E-2"/>
    <n v="1.8480000000000001"/>
    <n v="5.0450400000000002"/>
    <n v="0.51004800000000006"/>
    <n v="0.31785599999999997"/>
    <n v="0"/>
    <n v="0"/>
    <n v="2.0401920000000002"/>
    <n v="2.8607039999999997"/>
    <n v="0"/>
  </r>
  <r>
    <x v="0"/>
    <x v="4"/>
    <x v="146"/>
    <s v="Eggs"/>
    <n v="64"/>
    <n v="0.42899999999999999"/>
    <n v="27.456"/>
    <n v="42.556800000000003"/>
    <n v="3.4594559999999994"/>
    <n v="2.9103359999999996"/>
    <n v="0.30201600000000001"/>
    <n v="0"/>
    <n v="13.837823999999998"/>
    <n v="26.193023999999998"/>
    <n v="1.208064"/>
  </r>
  <r>
    <x v="0"/>
    <x v="4"/>
    <x v="146"/>
    <s v="Milk"/>
    <n v="184"/>
    <n v="0.28599999999999998"/>
    <n v="52.623999999999995"/>
    <n v="36.310559999999995"/>
    <n v="1.8944639999999999"/>
    <n v="2.1575839999999995"/>
    <n v="2.36808"/>
    <n v="0"/>
    <n v="7.5778559999999997"/>
    <n v="19.418255999999996"/>
    <n v="9.4723199999999999"/>
  </r>
  <r>
    <x v="0"/>
    <x v="4"/>
    <x v="146"/>
    <s v="Cheese"/>
    <m/>
    <n v="0"/>
    <n v="0"/>
    <n v="0"/>
    <n v="0"/>
    <n v="0"/>
    <n v="0"/>
    <n v="0"/>
    <n v="0"/>
    <n v="0"/>
    <n v="0"/>
  </r>
  <r>
    <x v="1"/>
    <x v="4"/>
    <x v="146"/>
    <s v="Fish"/>
    <n v="112"/>
    <n v="1"/>
    <n v="112"/>
    <n v="117.6"/>
    <n v="20.72"/>
    <n v="3.2480000000000002"/>
    <n v="0"/>
    <n v="0"/>
    <n v="82.88"/>
    <n v="29.232000000000003"/>
    <n v="0"/>
  </r>
  <r>
    <x v="2"/>
    <x v="4"/>
    <x v="146"/>
    <s v="Rice"/>
    <n v="175"/>
    <n v="0.42899999999999999"/>
    <n v="75.075000000000003"/>
    <n v="97.597499999999997"/>
    <n v="1.8018000000000001"/>
    <n v="0.15015000000000001"/>
    <n v="21.471450000000001"/>
    <n v="0.22522500000000001"/>
    <n v="7.2072000000000003"/>
    <n v="1.3513500000000001"/>
    <n v="85.885800000000003"/>
  </r>
  <r>
    <x v="2"/>
    <x v="4"/>
    <x v="146"/>
    <s v="Beans"/>
    <n v="185"/>
    <n v="1"/>
    <n v="185"/>
    <n v="234.95"/>
    <n v="16.094999999999999"/>
    <n v="0.92500000000000004"/>
    <n v="42.18"/>
    <n v="11.84"/>
    <n v="64.38"/>
    <n v="8.3250000000000011"/>
    <n v="168.72"/>
  </r>
  <r>
    <x v="2"/>
    <x v="4"/>
    <x v="146"/>
    <s v="Cabbage"/>
    <n v="60"/>
    <n v="1"/>
    <n v="60"/>
    <n v="13.2"/>
    <n v="0.6"/>
    <n v="0.24"/>
    <n v="2.7"/>
    <n v="1.68"/>
    <n v="2.4"/>
    <n v="2.16"/>
    <n v="10.8"/>
  </r>
  <r>
    <x v="2"/>
    <x v="4"/>
    <x v="146"/>
    <s v="Fruit"/>
    <n v="119"/>
    <n v="1"/>
    <n v="119"/>
    <n v="109.48"/>
    <n v="1.19"/>
    <n v="0.59499999999999997"/>
    <n v="27.846"/>
    <n v="2.8559999999999999"/>
    <n v="4.76"/>
    <n v="5.3549999999999995"/>
    <n v="111.384"/>
  </r>
  <r>
    <x v="2"/>
    <x v="4"/>
    <x v="146"/>
    <s v="USO's"/>
    <n v="122"/>
    <n v="1"/>
    <n v="122"/>
    <n v="113.46"/>
    <n v="2.44"/>
    <n v="0.12200000000000001"/>
    <n v="26.352000000000004"/>
    <n v="1.83"/>
    <n v="9.76"/>
    <n v="1.0980000000000001"/>
    <n v="105.40800000000002"/>
  </r>
  <r>
    <x v="2"/>
    <x v="4"/>
    <x v="146"/>
    <s v="Cowpeas"/>
    <n v="171"/>
    <n v="0.28599999999999998"/>
    <n v="48.905999999999999"/>
    <n v="56.730959999999996"/>
    <n v="3.7657619999999996"/>
    <n v="0.24453"/>
    <n v="10.172448000000001"/>
    <n v="3.17889"/>
    <n v="15.063047999999998"/>
    <n v="2.2007699999999999"/>
    <n v="40.689792000000004"/>
  </r>
  <r>
    <x v="2"/>
    <x v="4"/>
    <x v="146"/>
    <s v="Carrots"/>
    <n v="62"/>
    <n v="0.28599999999999998"/>
    <n v="17.731999999999999"/>
    <n v="7.9793999999999992"/>
    <n v="0.19505200000000003"/>
    <n v="3.5464000000000002E-2"/>
    <n v="1.8618599999999998"/>
    <n v="0.5851559999999999"/>
    <n v="0.78020800000000012"/>
    <n v="0.31917600000000002"/>
    <n v="7.4474399999999994"/>
  </r>
  <r>
    <x v="2"/>
    <x v="4"/>
    <x v="146"/>
    <s v="Tomatoes"/>
    <n v="62"/>
    <n v="1"/>
    <n v="62"/>
    <n v="13.02"/>
    <n v="0.55800000000000005"/>
    <n v="0.18599999999999997"/>
    <n v="2.8519999999999999"/>
    <n v="0.68200000000000005"/>
    <n v="2.2320000000000002"/>
    <n v="1.6739999999999997"/>
    <n v="11.407999999999999"/>
  </r>
  <r>
    <x v="2"/>
    <x v="4"/>
    <x v="146"/>
    <s v="Bread (white)"/>
    <n v="44"/>
    <n v="1"/>
    <n v="44"/>
    <n v="120.56"/>
    <n v="3.8720000000000003"/>
    <n v="1.32"/>
    <n v="22.835999999999999"/>
    <n v="1.232"/>
    <n v="15.488000000000001"/>
    <n v="11.88"/>
    <n v="91.343999999999994"/>
  </r>
  <r>
    <x v="3"/>
    <x v="4"/>
    <x v="146"/>
    <s v="Githeri"/>
    <m/>
    <m/>
    <n v="0"/>
    <n v="0"/>
    <n v="0"/>
    <n v="0"/>
    <n v="0"/>
    <n v="0"/>
    <n v="0"/>
    <n v="0"/>
    <n v="0"/>
  </r>
  <r>
    <x v="3"/>
    <x v="4"/>
    <x v="146"/>
    <s v="Ugali"/>
    <n v="114"/>
    <n v="1"/>
    <n v="114"/>
    <n v="142.5"/>
    <n v="2.3940000000000001"/>
    <n v="1.4820000000000002"/>
    <n v="29.867999999999999"/>
    <n v="1.1399999999999999"/>
    <n v="9.5760000000000005"/>
    <n v="13.338000000000001"/>
    <n v="119.47199999999999"/>
  </r>
  <r>
    <x v="3"/>
    <x v="4"/>
    <x v="146"/>
    <s v="Sorghum"/>
    <n v="83"/>
    <n v="3.0000000000000001E-3"/>
    <n v="0.249"/>
    <n v="0.82668000000000008"/>
    <n v="2.5647000000000003E-2"/>
    <n v="7.4700000000000001E-3"/>
    <n v="0.18351300000000001"/>
    <n v="3.1622999999999998E-2"/>
    <n v="0.10258800000000001"/>
    <n v="6.7229999999999998E-2"/>
    <n v="0.73405200000000004"/>
  </r>
  <r>
    <x v="3"/>
    <x v="4"/>
    <x v="146"/>
    <s v="Sweets/Soda"/>
    <n v="340"/>
    <n v="1"/>
    <n v="340"/>
    <n v="139.4"/>
    <n v="0"/>
    <n v="0"/>
    <n v="35.36"/>
    <n v="0"/>
    <n v="0"/>
    <n v="0"/>
    <n v="141.44"/>
  </r>
  <r>
    <x v="0"/>
    <x v="4"/>
    <x v="147"/>
    <s v="Cattle"/>
    <n v="112"/>
    <n v="3.0000000000000001E-3"/>
    <n v="0.33600000000000002"/>
    <n v="0.90383999999999998"/>
    <n v="8.3664000000000002E-2"/>
    <n v="6.0479999999999999E-2"/>
    <n v="0"/>
    <n v="0"/>
    <n v="0.33465600000000001"/>
    <n v="0.54432000000000003"/>
    <n v="0"/>
  </r>
  <r>
    <x v="0"/>
    <x v="4"/>
    <x v="147"/>
    <s v="Goat"/>
    <m/>
    <n v="0"/>
    <n v="0"/>
    <n v="0"/>
    <n v="0"/>
    <n v="0"/>
    <n v="0"/>
    <n v="0"/>
    <n v="0"/>
    <n v="0"/>
    <n v="0"/>
  </r>
  <r>
    <x v="0"/>
    <x v="4"/>
    <x v="147"/>
    <s v="Sheep"/>
    <m/>
    <n v="0"/>
    <n v="0"/>
    <n v="0"/>
    <n v="0"/>
    <n v="0"/>
    <n v="0"/>
    <n v="0"/>
    <n v="0"/>
    <n v="0"/>
    <n v="0"/>
  </r>
  <r>
    <x v="0"/>
    <x v="4"/>
    <x v="147"/>
    <s v="Camel"/>
    <m/>
    <n v="0"/>
    <n v="0"/>
    <n v="0"/>
    <n v="0"/>
    <n v="0"/>
    <n v="0"/>
    <n v="0"/>
    <n v="0"/>
    <n v="0"/>
    <n v="0"/>
  </r>
  <r>
    <x v="0"/>
    <x v="4"/>
    <x v="147"/>
    <s v="Poultry"/>
    <n v="112"/>
    <n v="6.7000000000000004E-2"/>
    <n v="7.5040000000000004"/>
    <n v="21.386400000000002"/>
    <n v="2.0185759999999999"/>
    <n v="1.4182560000000002"/>
    <n v="0"/>
    <n v="0"/>
    <n v="8.0743039999999997"/>
    <n v="12.764304000000001"/>
    <n v="0"/>
  </r>
  <r>
    <x v="0"/>
    <x v="4"/>
    <x v="147"/>
    <s v="Other birds"/>
    <m/>
    <n v="0"/>
    <n v="0"/>
    <n v="0"/>
    <n v="0"/>
    <n v="0"/>
    <n v="0"/>
    <n v="0"/>
    <n v="0"/>
    <n v="0"/>
    <n v="0"/>
  </r>
  <r>
    <x v="0"/>
    <x v="4"/>
    <x v="147"/>
    <s v="Eggs"/>
    <n v="64"/>
    <n v="1"/>
    <n v="64"/>
    <n v="99.2"/>
    <n v="8.0640000000000001"/>
    <n v="6.7839999999999998"/>
    <n v="0.70400000000000007"/>
    <n v="0"/>
    <n v="32.256"/>
    <n v="61.055999999999997"/>
    <n v="2.8160000000000003"/>
  </r>
  <r>
    <x v="0"/>
    <x v="4"/>
    <x v="147"/>
    <s v="Milk"/>
    <n v="184"/>
    <n v="1"/>
    <n v="184"/>
    <n v="126.96"/>
    <n v="6.6239999999999997"/>
    <n v="7.5439999999999996"/>
    <n v="8.2799999999999994"/>
    <n v="0"/>
    <n v="26.495999999999999"/>
    <n v="67.896000000000001"/>
    <n v="33.119999999999997"/>
  </r>
  <r>
    <x v="0"/>
    <x v="4"/>
    <x v="147"/>
    <s v="Cheese"/>
    <m/>
    <n v="0"/>
    <n v="0"/>
    <n v="0"/>
    <n v="0"/>
    <n v="0"/>
    <n v="0"/>
    <n v="0"/>
    <n v="0"/>
    <n v="0"/>
    <n v="0"/>
  </r>
  <r>
    <x v="1"/>
    <x v="4"/>
    <x v="147"/>
    <s v="Fish"/>
    <n v="112"/>
    <n v="1"/>
    <n v="112"/>
    <n v="117.6"/>
    <n v="20.72"/>
    <n v="3.2480000000000002"/>
    <n v="0"/>
    <n v="0"/>
    <n v="82.88"/>
    <n v="29.232000000000003"/>
    <n v="0"/>
  </r>
  <r>
    <x v="2"/>
    <x v="4"/>
    <x v="147"/>
    <s v="Rice"/>
    <n v="175"/>
    <n v="0.28599999999999998"/>
    <n v="50.05"/>
    <n v="65.064999999999998"/>
    <n v="1.2011999999999998"/>
    <n v="0.10009999999999999"/>
    <n v="14.314300000000001"/>
    <n v="0.15014999999999998"/>
    <n v="4.8047999999999993"/>
    <n v="0.90089999999999992"/>
    <n v="57.257200000000005"/>
  </r>
  <r>
    <x v="2"/>
    <x v="4"/>
    <x v="147"/>
    <s v="Beans"/>
    <n v="185"/>
    <n v="0.14299999999999999"/>
    <n v="26.454999999999998"/>
    <n v="33.597850000000001"/>
    <n v="2.3015849999999998"/>
    <n v="0.132275"/>
    <n v="6.0317400000000001"/>
    <n v="1.6931200000000002"/>
    <n v="9.2063399999999991"/>
    <n v="1.1904749999999999"/>
    <n v="24.12696"/>
  </r>
  <r>
    <x v="2"/>
    <x v="4"/>
    <x v="147"/>
    <s v="Cabbage"/>
    <n v="60"/>
    <n v="1"/>
    <n v="60"/>
    <n v="13.2"/>
    <n v="0.6"/>
    <n v="0.24"/>
    <n v="2.7"/>
    <n v="1.68"/>
    <n v="2.4"/>
    <n v="2.16"/>
    <n v="10.8"/>
  </r>
  <r>
    <x v="2"/>
    <x v="4"/>
    <x v="147"/>
    <s v="Fruit"/>
    <n v="119"/>
    <n v="0.14299999999999999"/>
    <n v="17.016999999999999"/>
    <n v="15.655639999999998"/>
    <n v="0.17016999999999999"/>
    <n v="8.5084999999999994E-2"/>
    <n v="3.9819779999999998"/>
    <n v="0.40840799999999994"/>
    <n v="0.68067999999999995"/>
    <n v="0.76576499999999992"/>
    <n v="15.927911999999999"/>
  </r>
  <r>
    <x v="2"/>
    <x v="4"/>
    <x v="147"/>
    <s v="USO's"/>
    <n v="122"/>
    <n v="0.14299999999999999"/>
    <n v="17.445999999999998"/>
    <n v="16.224779999999999"/>
    <n v="0.34891999999999995"/>
    <n v="1.7446E-2"/>
    <n v="3.7683359999999997"/>
    <n v="0.26168999999999998"/>
    <n v="1.3956799999999998"/>
    <n v="0.15701399999999999"/>
    <n v="15.073343999999999"/>
  </r>
  <r>
    <x v="2"/>
    <x v="4"/>
    <x v="147"/>
    <s v="Cowpeas"/>
    <n v="171"/>
    <n v="0.42899999999999999"/>
    <n v="73.358999999999995"/>
    <n v="85.096440000000001"/>
    <n v="5.6486429999999999"/>
    <n v="0.36679499999999998"/>
    <n v="15.258671999999999"/>
    <n v="4.7683349999999995"/>
    <n v="22.594571999999999"/>
    <n v="3.3011549999999996"/>
    <n v="61.034687999999996"/>
  </r>
  <r>
    <x v="2"/>
    <x v="4"/>
    <x v="147"/>
    <s v="Carrots"/>
    <n v="62"/>
    <n v="3.0000000000000001E-3"/>
    <n v="0.186"/>
    <n v="8.3699999999999997E-2"/>
    <n v="2.0460000000000001E-3"/>
    <n v="3.7200000000000004E-4"/>
    <n v="1.9530000000000002E-2"/>
    <n v="6.1380000000000002E-3"/>
    <n v="8.1840000000000003E-3"/>
    <n v="3.3480000000000003E-3"/>
    <n v="7.8120000000000009E-2"/>
  </r>
  <r>
    <x v="2"/>
    <x v="4"/>
    <x v="147"/>
    <s v="Tomatoes"/>
    <n v="62"/>
    <n v="1"/>
    <n v="62"/>
    <n v="13.02"/>
    <n v="0.55800000000000005"/>
    <n v="0.18599999999999997"/>
    <n v="2.8519999999999999"/>
    <n v="0.68200000000000005"/>
    <n v="2.2320000000000002"/>
    <n v="1.6739999999999997"/>
    <n v="11.407999999999999"/>
  </r>
  <r>
    <x v="3"/>
    <x v="4"/>
    <x v="147"/>
    <s v="Githeri"/>
    <m/>
    <m/>
    <n v="0"/>
    <n v="0"/>
    <n v="0"/>
    <n v="0"/>
    <n v="0"/>
    <n v="0"/>
    <n v="0"/>
    <n v="0"/>
    <n v="0"/>
  </r>
  <r>
    <x v="3"/>
    <x v="4"/>
    <x v="147"/>
    <s v="Ugali"/>
    <n v="114"/>
    <n v="1"/>
    <n v="114"/>
    <n v="142.5"/>
    <n v="2.3940000000000001"/>
    <n v="1.4820000000000002"/>
    <n v="29.867999999999999"/>
    <n v="1.1399999999999999"/>
    <n v="9.5760000000000005"/>
    <n v="13.338000000000001"/>
    <n v="119.47199999999999"/>
  </r>
  <r>
    <x v="3"/>
    <x v="4"/>
    <x v="147"/>
    <s v="Sorghum"/>
    <n v="83"/>
    <n v="1"/>
    <n v="83"/>
    <n v="275.56"/>
    <n v="8.5490000000000013"/>
    <n v="2.4900000000000002"/>
    <n v="61.171000000000006"/>
    <n v="10.540999999999999"/>
    <n v="34.196000000000005"/>
    <n v="22.410000000000004"/>
    <n v="244.68400000000003"/>
  </r>
  <r>
    <x v="3"/>
    <x v="4"/>
    <x v="147"/>
    <s v="Sweets/Soda"/>
    <n v="340"/>
    <n v="1"/>
    <n v="340"/>
    <n v="139.4"/>
    <n v="0"/>
    <n v="0"/>
    <n v="35.36"/>
    <n v="0"/>
    <n v="0"/>
    <n v="0"/>
    <n v="141.44"/>
  </r>
  <r>
    <x v="0"/>
    <x v="4"/>
    <x v="148"/>
    <s v="Cattle"/>
    <n v="112"/>
    <n v="0.14299999999999999"/>
    <n v="16.015999999999998"/>
    <n v="43.08303999999999"/>
    <n v="3.9879839999999995"/>
    <n v="2.8828799999999997"/>
    <n v="0"/>
    <n v="0"/>
    <n v="15.951935999999998"/>
    <n v="25.945919999999997"/>
    <n v="0"/>
  </r>
  <r>
    <x v="0"/>
    <x v="4"/>
    <x v="148"/>
    <s v="Goat"/>
    <m/>
    <n v="0"/>
    <n v="0"/>
    <n v="0"/>
    <n v="0"/>
    <n v="0"/>
    <n v="0"/>
    <n v="0"/>
    <n v="0"/>
    <n v="0"/>
    <n v="0"/>
  </r>
  <r>
    <x v="0"/>
    <x v="4"/>
    <x v="148"/>
    <s v="Sheep"/>
    <m/>
    <n v="0"/>
    <n v="0"/>
    <n v="0"/>
    <n v="0"/>
    <n v="0"/>
    <n v="0"/>
    <n v="0"/>
    <n v="0"/>
    <n v="0"/>
    <n v="0"/>
  </r>
  <r>
    <x v="0"/>
    <x v="4"/>
    <x v="148"/>
    <s v="Camel"/>
    <m/>
    <n v="0"/>
    <n v="0"/>
    <n v="0"/>
    <n v="0"/>
    <n v="0"/>
    <n v="0"/>
    <n v="0"/>
    <n v="0"/>
    <n v="0"/>
    <n v="0"/>
  </r>
  <r>
    <x v="0"/>
    <x v="4"/>
    <x v="148"/>
    <s v="Poultry"/>
    <n v="112"/>
    <n v="0.1"/>
    <n v="11.200000000000001"/>
    <n v="31.920000000000005"/>
    <n v="3.0128000000000004"/>
    <n v="2.1168"/>
    <n v="0"/>
    <n v="0"/>
    <n v="12.051200000000001"/>
    <n v="19.051200000000001"/>
    <n v="0"/>
  </r>
  <r>
    <x v="0"/>
    <x v="4"/>
    <x v="148"/>
    <s v="Other birds"/>
    <m/>
    <n v="0"/>
    <n v="0"/>
    <n v="0"/>
    <n v="0"/>
    <n v="0"/>
    <n v="0"/>
    <n v="0"/>
    <n v="0"/>
    <n v="0"/>
    <n v="0"/>
  </r>
  <r>
    <x v="0"/>
    <x v="4"/>
    <x v="148"/>
    <s v="Pork"/>
    <n v="56"/>
    <n v="0.28599999999999998"/>
    <n v="16.015999999999998"/>
    <n v="43.723679999999995"/>
    <n v="4.4204159999999995"/>
    <n v="2.7547519999999999"/>
    <n v="0"/>
    <n v="0"/>
    <n v="17.681663999999998"/>
    <n v="24.792767999999999"/>
    <n v="0"/>
  </r>
  <r>
    <x v="0"/>
    <x v="4"/>
    <x v="148"/>
    <s v="Eggs"/>
    <n v="64"/>
    <n v="1"/>
    <n v="64"/>
    <n v="99.2"/>
    <n v="8.0640000000000001"/>
    <n v="6.7839999999999998"/>
    <n v="0.70400000000000007"/>
    <n v="0"/>
    <n v="32.256"/>
    <n v="61.055999999999997"/>
    <n v="2.8160000000000003"/>
  </r>
  <r>
    <x v="0"/>
    <x v="4"/>
    <x v="148"/>
    <s v="Milk"/>
    <n v="184"/>
    <n v="1"/>
    <n v="184"/>
    <n v="126.96"/>
    <n v="6.6239999999999997"/>
    <n v="7.5439999999999996"/>
    <n v="8.2799999999999994"/>
    <n v="0"/>
    <n v="26.495999999999999"/>
    <n v="67.896000000000001"/>
    <n v="33.119999999999997"/>
  </r>
  <r>
    <x v="0"/>
    <x v="4"/>
    <x v="148"/>
    <s v="Cheese"/>
    <m/>
    <n v="0"/>
    <n v="0"/>
    <n v="0"/>
    <n v="0"/>
    <n v="0"/>
    <n v="0"/>
    <n v="0"/>
    <n v="0"/>
    <n v="0"/>
    <n v="0"/>
  </r>
  <r>
    <x v="1"/>
    <x v="4"/>
    <x v="148"/>
    <s v="Fish"/>
    <n v="112"/>
    <n v="1"/>
    <n v="112"/>
    <n v="117.6"/>
    <n v="20.72"/>
    <n v="3.2480000000000002"/>
    <n v="0"/>
    <n v="0"/>
    <n v="82.88"/>
    <n v="29.232000000000003"/>
    <n v="0"/>
  </r>
  <r>
    <x v="2"/>
    <x v="4"/>
    <x v="148"/>
    <s v="Rice"/>
    <n v="175"/>
    <n v="0.42899999999999999"/>
    <n v="75.075000000000003"/>
    <n v="97.597499999999997"/>
    <n v="1.8018000000000001"/>
    <n v="0.15015000000000001"/>
    <n v="21.471450000000001"/>
    <n v="0.22522500000000001"/>
    <n v="7.2072000000000003"/>
    <n v="1.3513500000000001"/>
    <n v="85.885800000000003"/>
  </r>
  <r>
    <x v="2"/>
    <x v="4"/>
    <x v="148"/>
    <s v="Beans"/>
    <n v="185"/>
    <n v="0.42899999999999999"/>
    <n v="79.364999999999995"/>
    <n v="100.79355"/>
    <n v="6.9047549999999989"/>
    <n v="0.39682499999999998"/>
    <n v="18.095219999999998"/>
    <n v="5.0793599999999994"/>
    <n v="27.619019999999995"/>
    <n v="3.5714249999999996"/>
    <n v="72.380879999999991"/>
  </r>
  <r>
    <x v="2"/>
    <x v="4"/>
    <x v="148"/>
    <s v="Cabbage"/>
    <n v="60"/>
    <n v="1"/>
    <n v="60"/>
    <n v="13.2"/>
    <n v="0.6"/>
    <n v="0.24"/>
    <n v="2.7"/>
    <n v="1.68"/>
    <n v="2.4"/>
    <n v="2.16"/>
    <n v="10.8"/>
  </r>
  <r>
    <x v="2"/>
    <x v="4"/>
    <x v="148"/>
    <s v="Fruit"/>
    <n v="119"/>
    <n v="1"/>
    <n v="119"/>
    <n v="109.48"/>
    <n v="1.19"/>
    <n v="0.59499999999999997"/>
    <n v="27.846"/>
    <n v="2.8559999999999999"/>
    <n v="4.76"/>
    <n v="5.3549999999999995"/>
    <n v="111.384"/>
  </r>
  <r>
    <x v="2"/>
    <x v="4"/>
    <x v="148"/>
    <s v="USO's"/>
    <n v="122"/>
    <n v="1"/>
    <n v="122"/>
    <n v="113.46"/>
    <n v="2.44"/>
    <n v="0.12200000000000001"/>
    <n v="26.352000000000004"/>
    <n v="1.83"/>
    <n v="9.76"/>
    <n v="1.0980000000000001"/>
    <n v="105.40800000000002"/>
  </r>
  <r>
    <x v="2"/>
    <x v="4"/>
    <x v="148"/>
    <s v="Tomatoes"/>
    <n v="62"/>
    <n v="1"/>
    <n v="62"/>
    <n v="13.02"/>
    <n v="0.55800000000000005"/>
    <n v="0.18599999999999997"/>
    <n v="2.8519999999999999"/>
    <n v="0.68200000000000005"/>
    <n v="2.2320000000000002"/>
    <n v="1.6739999999999997"/>
    <n v="11.407999999999999"/>
  </r>
  <r>
    <x v="2"/>
    <x v="4"/>
    <x v="148"/>
    <s v="Bread (white)"/>
    <n v="44"/>
    <n v="1"/>
    <n v="44"/>
    <n v="120.56"/>
    <n v="3.8720000000000003"/>
    <n v="1.32"/>
    <n v="22.835999999999999"/>
    <n v="1.232"/>
    <n v="15.488000000000001"/>
    <n v="11.88"/>
    <n v="91.343999999999994"/>
  </r>
  <r>
    <x v="3"/>
    <x v="4"/>
    <x v="148"/>
    <s v="Githeri"/>
    <m/>
    <m/>
    <n v="0"/>
    <n v="0"/>
    <n v="0"/>
    <n v="0"/>
    <n v="0"/>
    <n v="0"/>
    <n v="0"/>
    <n v="0"/>
    <n v="0"/>
  </r>
  <r>
    <x v="3"/>
    <x v="4"/>
    <x v="148"/>
    <s v="Ugali"/>
    <n v="114"/>
    <n v="1"/>
    <n v="114"/>
    <n v="142.5"/>
    <n v="2.3940000000000001"/>
    <n v="1.4820000000000002"/>
    <n v="29.867999999999999"/>
    <n v="1.1399999999999999"/>
    <n v="9.5760000000000005"/>
    <n v="13.338000000000001"/>
    <n v="119.47199999999999"/>
  </r>
  <r>
    <x v="3"/>
    <x v="4"/>
    <x v="148"/>
    <s v="Sorghum"/>
    <n v="83"/>
    <n v="3.3000000000000002E-2"/>
    <n v="2.7390000000000003"/>
    <n v="9.0934800000000013"/>
    <n v="0.28211700000000006"/>
    <n v="8.2170000000000007E-2"/>
    <n v="2.0186430000000004"/>
    <n v="2.7390000000000005E-2"/>
    <n v="1.1284680000000002"/>
    <n v="0.73953000000000002"/>
    <n v="8.0745720000000016"/>
  </r>
  <r>
    <x v="3"/>
    <x v="4"/>
    <x v="148"/>
    <s v="Sweets/Soda"/>
    <n v="340"/>
    <n v="1"/>
    <n v="340"/>
    <n v="139.4"/>
    <n v="0"/>
    <n v="0"/>
    <n v="35.36"/>
    <n v="43.18"/>
    <n v="0"/>
    <n v="0"/>
    <n v="141.44"/>
  </r>
  <r>
    <x v="4"/>
    <x v="4"/>
    <x v="148"/>
    <s v="Biscuits"/>
    <n v="62"/>
    <n v="1"/>
    <n v="62"/>
    <n v="296.36"/>
    <n v="3.1619999999999999"/>
    <n v="13.082000000000001"/>
    <n v="42.097999999999999"/>
    <n v="0.31"/>
    <n v="12.648"/>
    <n v="117.738"/>
    <n v="168.392"/>
  </r>
  <r>
    <x v="0"/>
    <x v="3"/>
    <x v="149"/>
    <s v="Cattle"/>
    <n v="112"/>
    <n v="3.3000000000000002E-2"/>
    <n v="3.6960000000000002"/>
    <n v="9.94224"/>
    <n v="0.92030400000000001"/>
    <n v="0.66528000000000009"/>
    <n v="0"/>
    <n v="0"/>
    <n v="3.681216"/>
    <n v="5.9875200000000008"/>
    <n v="0"/>
  </r>
  <r>
    <x v="0"/>
    <x v="3"/>
    <x v="149"/>
    <s v="Goat"/>
    <m/>
    <n v="0"/>
    <n v="0"/>
    <n v="0"/>
    <n v="0"/>
    <n v="0"/>
    <n v="0"/>
    <n v="0"/>
    <n v="0"/>
    <n v="0"/>
    <n v="0"/>
  </r>
  <r>
    <x v="0"/>
    <x v="3"/>
    <x v="149"/>
    <s v="Sheep"/>
    <m/>
    <n v="0"/>
    <n v="0"/>
    <n v="0"/>
    <n v="0"/>
    <n v="0"/>
    <n v="0"/>
    <n v="0"/>
    <n v="0"/>
    <n v="0"/>
    <n v="0"/>
  </r>
  <r>
    <x v="0"/>
    <x v="3"/>
    <x v="149"/>
    <s v="Camel"/>
    <m/>
    <n v="0"/>
    <n v="0"/>
    <n v="0"/>
    <n v="0"/>
    <n v="0"/>
    <n v="0"/>
    <n v="0"/>
    <n v="0"/>
    <n v="0"/>
    <n v="0"/>
  </r>
  <r>
    <x v="0"/>
    <x v="3"/>
    <x v="149"/>
    <s v="Poultry"/>
    <n v="112"/>
    <n v="0.14299999999999999"/>
    <n v="16.015999999999998"/>
    <n v="45.645599999999995"/>
    <n v="4.3083039999999997"/>
    <n v="3.0270239999999995"/>
    <n v="0"/>
    <n v="0"/>
    <n v="17.233215999999999"/>
    <n v="27.243215999999997"/>
    <n v="0"/>
  </r>
  <r>
    <x v="0"/>
    <x v="3"/>
    <x v="149"/>
    <s v="Other birds"/>
    <m/>
    <n v="0"/>
    <n v="0"/>
    <n v="0"/>
    <n v="0"/>
    <n v="0"/>
    <n v="0"/>
    <n v="0"/>
    <n v="0"/>
    <n v="0"/>
    <n v="0"/>
  </r>
  <r>
    <x v="0"/>
    <x v="3"/>
    <x v="149"/>
    <s v="Pork"/>
    <n v="56"/>
    <n v="0.28599999999999998"/>
    <n v="16.015999999999998"/>
    <n v="43.723679999999995"/>
    <n v="4.4204159999999995"/>
    <n v="2.7547519999999999"/>
    <n v="0"/>
    <n v="0"/>
    <n v="17.681663999999998"/>
    <n v="24.792767999999999"/>
    <n v="0"/>
  </r>
  <r>
    <x v="0"/>
    <x v="3"/>
    <x v="149"/>
    <s v="Eggs"/>
    <n v="64"/>
    <n v="3.0000000000000001E-3"/>
    <n v="0.192"/>
    <n v="0.29760000000000003"/>
    <n v="2.4192000000000002E-2"/>
    <n v="2.0352000000000002E-2"/>
    <n v="2.1120000000000002E-3"/>
    <n v="0"/>
    <n v="9.6768000000000007E-2"/>
    <n v="0.18316800000000003"/>
    <n v="8.4480000000000006E-3"/>
  </r>
  <r>
    <x v="0"/>
    <x v="3"/>
    <x v="149"/>
    <s v="Milk"/>
    <n v="184"/>
    <n v="0.28599999999999998"/>
    <n v="52.623999999999995"/>
    <n v="36.310559999999995"/>
    <n v="1.8944639999999999"/>
    <n v="2.1575839999999995"/>
    <n v="2.36808"/>
    <n v="0"/>
    <n v="7.5778559999999997"/>
    <n v="19.418255999999996"/>
    <n v="9.4723199999999999"/>
  </r>
  <r>
    <x v="0"/>
    <x v="3"/>
    <x v="149"/>
    <s v="Cheese"/>
    <m/>
    <n v="0"/>
    <n v="0"/>
    <n v="0"/>
    <n v="0"/>
    <n v="0"/>
    <n v="0"/>
    <n v="0"/>
    <n v="0"/>
    <n v="0"/>
    <n v="0"/>
  </r>
  <r>
    <x v="1"/>
    <x v="3"/>
    <x v="149"/>
    <s v="Fish"/>
    <n v="112"/>
    <n v="1"/>
    <n v="112"/>
    <n v="117.6"/>
    <n v="20.72"/>
    <n v="3.2480000000000002"/>
    <n v="0"/>
    <n v="0"/>
    <n v="82.88"/>
    <n v="29.232000000000003"/>
    <n v="0"/>
  </r>
  <r>
    <x v="2"/>
    <x v="3"/>
    <x v="149"/>
    <s v="Rice"/>
    <n v="175"/>
    <n v="0.14299999999999999"/>
    <n v="25.024999999999999"/>
    <n v="32.532499999999999"/>
    <n v="0.60059999999999991"/>
    <n v="5.0049999999999997E-2"/>
    <n v="7.1571500000000006"/>
    <n v="7.5074999999999989E-2"/>
    <n v="2.4023999999999996"/>
    <n v="0.45044999999999996"/>
    <n v="28.628600000000002"/>
  </r>
  <r>
    <x v="2"/>
    <x v="3"/>
    <x v="149"/>
    <s v="Beans"/>
    <n v="185"/>
    <n v="0.14299999999999999"/>
    <n v="26.454999999999998"/>
    <n v="33.597850000000001"/>
    <n v="2.3015849999999998"/>
    <n v="0.132275"/>
    <n v="6.0317400000000001"/>
    <n v="1.6931200000000002"/>
    <n v="9.2063399999999991"/>
    <n v="1.1904749999999999"/>
    <n v="24.12696"/>
  </r>
  <r>
    <x v="2"/>
    <x v="3"/>
    <x v="149"/>
    <s v="Cabbage"/>
    <n v="60"/>
    <n v="1"/>
    <n v="60"/>
    <n v="13.2"/>
    <n v="0.6"/>
    <n v="0.24"/>
    <n v="2.7"/>
    <n v="1.68"/>
    <n v="2.4"/>
    <n v="2.16"/>
    <n v="10.8"/>
  </r>
  <r>
    <x v="2"/>
    <x v="3"/>
    <x v="149"/>
    <s v="Fruit"/>
    <n v="119"/>
    <n v="1"/>
    <n v="119"/>
    <n v="109.48"/>
    <n v="1.19"/>
    <n v="0.59499999999999997"/>
    <n v="27.846"/>
    <n v="2.8559999999999999"/>
    <n v="4.76"/>
    <n v="5.3549999999999995"/>
    <n v="111.384"/>
  </r>
  <r>
    <x v="2"/>
    <x v="3"/>
    <x v="149"/>
    <s v="USO's"/>
    <n v="122"/>
    <n v="1"/>
    <n v="122"/>
    <n v="113.46"/>
    <n v="2.44"/>
    <n v="0.12200000000000001"/>
    <n v="26.352000000000004"/>
    <n v="1.83"/>
    <n v="9.76"/>
    <n v="1.0980000000000001"/>
    <n v="105.40800000000002"/>
  </r>
  <r>
    <x v="2"/>
    <x v="3"/>
    <x v="149"/>
    <s v="Tomatoes"/>
    <n v="62"/>
    <n v="1"/>
    <n v="62"/>
    <n v="13.02"/>
    <n v="0.55800000000000005"/>
    <n v="0.18599999999999997"/>
    <n v="2.8519999999999999"/>
    <n v="0.68200000000000005"/>
    <n v="2.2320000000000002"/>
    <n v="1.6739999999999997"/>
    <n v="11.407999999999999"/>
  </r>
  <r>
    <x v="2"/>
    <x v="3"/>
    <x v="149"/>
    <s v="Bread (white)"/>
    <n v="44"/>
    <n v="1"/>
    <n v="44"/>
    <n v="120.56"/>
    <n v="3.8720000000000003"/>
    <n v="1.32"/>
    <n v="22.835999999999999"/>
    <n v="1.232"/>
    <n v="15.488000000000001"/>
    <n v="11.88"/>
    <n v="91.343999999999994"/>
  </r>
  <r>
    <x v="3"/>
    <x v="3"/>
    <x v="149"/>
    <s v="Githeri"/>
    <m/>
    <m/>
    <n v="0"/>
    <n v="0"/>
    <n v="0"/>
    <n v="0"/>
    <n v="0"/>
    <n v="0"/>
    <n v="0"/>
    <n v="0"/>
    <n v="0"/>
  </r>
  <r>
    <x v="3"/>
    <x v="3"/>
    <x v="149"/>
    <s v="Ugali"/>
    <n v="114"/>
    <n v="1"/>
    <n v="114"/>
    <n v="142.5"/>
    <n v="2.3940000000000001"/>
    <n v="1.4820000000000002"/>
    <n v="29.867999999999999"/>
    <n v="1.1399999999999999"/>
    <n v="9.5760000000000005"/>
    <n v="13.338000000000001"/>
    <n v="119.47199999999999"/>
  </r>
  <r>
    <x v="3"/>
    <x v="3"/>
    <x v="149"/>
    <s v="Sorghum"/>
    <n v="83"/>
    <n v="1"/>
    <n v="83"/>
    <n v="275.56"/>
    <n v="8.5490000000000013"/>
    <n v="2.4900000000000002"/>
    <n v="61.171000000000006"/>
    <n v="10.540999999999999"/>
    <n v="34.196000000000005"/>
    <n v="22.410000000000004"/>
    <n v="244.68400000000003"/>
  </r>
  <r>
    <x v="3"/>
    <x v="3"/>
    <x v="149"/>
    <s v="Sweets/Soda"/>
    <n v="340"/>
    <n v="0.14299999999999999"/>
    <n v="48.62"/>
    <n v="19.934199999999997"/>
    <n v="0"/>
    <n v="0"/>
    <n v="5.0564799999999996"/>
    <n v="0"/>
    <n v="0"/>
    <n v="0"/>
    <n v="20.225919999999999"/>
  </r>
  <r>
    <x v="4"/>
    <x v="3"/>
    <x v="149"/>
    <s v="Honey"/>
    <n v="20"/>
    <n v="0.14299999999999999"/>
    <n v="2.86"/>
    <n v="8.6943999999999999"/>
    <n v="8.5799999999999991E-3"/>
    <n v="0"/>
    <n v="2.3566400000000001"/>
    <n v="0"/>
    <n v="3.4319999999999996E-2"/>
    <n v="0"/>
    <n v="9.4265600000000003"/>
  </r>
  <r>
    <x v="0"/>
    <x v="3"/>
    <x v="150"/>
    <s v="Cattle"/>
    <m/>
    <n v="0"/>
    <n v="0"/>
    <n v="0"/>
    <n v="0"/>
    <n v="0"/>
    <n v="0"/>
    <n v="0"/>
    <n v="0"/>
    <n v="0"/>
    <n v="0"/>
  </r>
  <r>
    <x v="0"/>
    <x v="3"/>
    <x v="150"/>
    <s v="Goat"/>
    <m/>
    <n v="0"/>
    <n v="0"/>
    <n v="0"/>
    <n v="0"/>
    <n v="0"/>
    <n v="0"/>
    <n v="0"/>
    <n v="0"/>
    <n v="0"/>
    <n v="0"/>
  </r>
  <r>
    <x v="0"/>
    <x v="3"/>
    <x v="150"/>
    <s v="Sheep"/>
    <m/>
    <n v="0"/>
    <n v="0"/>
    <n v="0"/>
    <n v="0"/>
    <n v="0"/>
    <n v="0"/>
    <n v="0"/>
    <n v="0"/>
    <n v="0"/>
    <n v="0"/>
  </r>
  <r>
    <x v="0"/>
    <x v="3"/>
    <x v="150"/>
    <s v="Camel"/>
    <m/>
    <n v="0"/>
    <n v="0"/>
    <n v="0"/>
    <n v="0"/>
    <n v="0"/>
    <n v="0"/>
    <n v="0"/>
    <n v="0"/>
    <n v="0"/>
    <n v="0"/>
  </r>
  <r>
    <x v="0"/>
    <x v="3"/>
    <x v="150"/>
    <s v="Poultry"/>
    <n v="112"/>
    <n v="3.0000000000000001E-3"/>
    <n v="0.33600000000000002"/>
    <n v="0.95760000000000001"/>
    <n v="9.0383999999999992E-2"/>
    <n v="6.3503999999999991E-2"/>
    <n v="0"/>
    <n v="0"/>
    <n v="0.36153599999999997"/>
    <n v="0.57153599999999993"/>
    <n v="0"/>
  </r>
  <r>
    <x v="0"/>
    <x v="3"/>
    <x v="150"/>
    <s v="Other birds"/>
    <m/>
    <n v="3.0000000000000001E-3"/>
    <n v="0"/>
    <n v="0"/>
    <n v="0"/>
    <n v="0"/>
    <n v="0"/>
    <n v="0"/>
    <n v="0"/>
    <n v="0"/>
    <n v="0"/>
  </r>
  <r>
    <x v="0"/>
    <x v="3"/>
    <x v="150"/>
    <s v="Pork"/>
    <n v="56"/>
    <n v="0.14299999999999999"/>
    <n v="8.0079999999999991"/>
    <n v="21.861839999999997"/>
    <n v="2.2102079999999997"/>
    <n v="1.3773759999999999"/>
    <n v="0"/>
    <n v="0"/>
    <n v="8.8408319999999989"/>
    <n v="12.396383999999999"/>
    <n v="0"/>
  </r>
  <r>
    <x v="0"/>
    <x v="3"/>
    <x v="150"/>
    <s v="Eggs"/>
    <m/>
    <n v="0"/>
    <n v="0"/>
    <n v="0"/>
    <n v="0"/>
    <n v="0"/>
    <n v="0"/>
    <n v="0"/>
    <n v="0"/>
    <n v="0"/>
    <n v="0"/>
  </r>
  <r>
    <x v="0"/>
    <x v="3"/>
    <x v="150"/>
    <s v="Milk"/>
    <n v="184"/>
    <n v="1"/>
    <n v="184"/>
    <n v="126.96"/>
    <n v="6.6239999999999997"/>
    <n v="7.5439999999999996"/>
    <n v="8.2799999999999994"/>
    <n v="0"/>
    <n v="26.495999999999999"/>
    <n v="67.896000000000001"/>
    <n v="33.119999999999997"/>
  </r>
  <r>
    <x v="0"/>
    <x v="3"/>
    <x v="150"/>
    <s v="Cheese"/>
    <m/>
    <n v="0"/>
    <n v="0"/>
    <n v="0"/>
    <n v="0"/>
    <n v="0"/>
    <n v="0"/>
    <n v="0"/>
    <n v="0"/>
    <n v="0"/>
    <n v="0"/>
  </r>
  <r>
    <x v="1"/>
    <x v="3"/>
    <x v="150"/>
    <s v="Fish"/>
    <n v="112"/>
    <n v="1"/>
    <n v="112"/>
    <n v="117.6"/>
    <n v="20.72"/>
    <n v="3.2480000000000002"/>
    <n v="0"/>
    <n v="0"/>
    <n v="82.88"/>
    <n v="29.232000000000003"/>
    <n v="0"/>
  </r>
  <r>
    <x v="2"/>
    <x v="3"/>
    <x v="150"/>
    <s v="Rice"/>
    <n v="175"/>
    <n v="3.3000000000000002E-2"/>
    <n v="5.7750000000000004"/>
    <n v="7.5075000000000003"/>
    <n v="0.1386"/>
    <n v="1.155E-2"/>
    <n v="1.6516500000000003"/>
    <n v="1.7325E-2"/>
    <n v="0.5544"/>
    <n v="0.10395"/>
    <n v="6.6066000000000011"/>
  </r>
  <r>
    <x v="2"/>
    <x v="3"/>
    <x v="150"/>
    <s v="Beans"/>
    <n v="185"/>
    <n v="5.0000000000000001E-3"/>
    <n v="0.92500000000000004"/>
    <n v="1.1747500000000002"/>
    <n v="8.0474999999999991E-2"/>
    <n v="4.6250000000000006E-3"/>
    <n v="0.21090000000000003"/>
    <n v="5.920000000000001E-2"/>
    <n v="0.32189999999999996"/>
    <n v="4.1625000000000009E-2"/>
    <n v="0.84360000000000013"/>
  </r>
  <r>
    <x v="2"/>
    <x v="3"/>
    <x v="150"/>
    <s v="Cabbage"/>
    <n v="60"/>
    <n v="1"/>
    <n v="60"/>
    <n v="13.2"/>
    <n v="0.6"/>
    <n v="0.24"/>
    <n v="2.7"/>
    <n v="1.68"/>
    <n v="2.4"/>
    <n v="2.16"/>
    <n v="10.8"/>
  </r>
  <r>
    <x v="2"/>
    <x v="3"/>
    <x v="150"/>
    <s v="Fruit"/>
    <n v="119"/>
    <n v="1"/>
    <n v="119"/>
    <n v="109.48"/>
    <n v="1.19"/>
    <n v="0.59499999999999997"/>
    <n v="27.846"/>
    <n v="2.8559999999999999"/>
    <n v="4.76"/>
    <n v="5.3549999999999995"/>
    <n v="111.384"/>
  </r>
  <r>
    <x v="2"/>
    <x v="3"/>
    <x v="150"/>
    <s v="USO's"/>
    <m/>
    <n v="0"/>
    <n v="0"/>
    <n v="0"/>
    <n v="0"/>
    <n v="0"/>
    <n v="0"/>
    <n v="0"/>
    <n v="0"/>
    <n v="0"/>
    <n v="0"/>
  </r>
  <r>
    <x v="2"/>
    <x v="3"/>
    <x v="150"/>
    <s v="Tomatoes"/>
    <n v="62"/>
    <n v="1"/>
    <n v="62"/>
    <n v="13.02"/>
    <n v="0.55800000000000005"/>
    <n v="0.18599999999999997"/>
    <n v="2.8519999999999999"/>
    <n v="0.68200000000000005"/>
    <n v="2.2320000000000002"/>
    <n v="1.6739999999999997"/>
    <n v="11.407999999999999"/>
  </r>
  <r>
    <x v="2"/>
    <x v="3"/>
    <x v="150"/>
    <s v="Bread (white)"/>
    <n v="44"/>
    <n v="0.28599999999999998"/>
    <n v="12.584"/>
    <n v="34.480159999999998"/>
    <n v="1.1073920000000002"/>
    <n v="0.37751999999999997"/>
    <n v="6.5310959999999998"/>
    <n v="0.352352"/>
    <n v="4.4295680000000006"/>
    <n v="3.3976799999999998"/>
    <n v="26.124383999999999"/>
  </r>
  <r>
    <x v="3"/>
    <x v="3"/>
    <x v="150"/>
    <s v="Githeri"/>
    <m/>
    <m/>
    <n v="0"/>
    <n v="0"/>
    <n v="0"/>
    <n v="0"/>
    <n v="0"/>
    <n v="0"/>
    <n v="0"/>
    <n v="0"/>
    <n v="0"/>
  </r>
  <r>
    <x v="3"/>
    <x v="3"/>
    <x v="150"/>
    <s v="Ugali"/>
    <n v="114"/>
    <n v="1"/>
    <n v="114"/>
    <n v="142.5"/>
    <n v="2.3940000000000001"/>
    <n v="1.4820000000000002"/>
    <n v="29.867999999999999"/>
    <n v="1.1399999999999999"/>
    <n v="9.5760000000000005"/>
    <n v="13.338000000000001"/>
    <n v="119.47199999999999"/>
  </r>
  <r>
    <x v="3"/>
    <x v="3"/>
    <x v="150"/>
    <s v="Sorghum"/>
    <m/>
    <n v="0"/>
    <n v="0"/>
    <n v="0"/>
    <n v="0"/>
    <n v="0"/>
    <n v="0"/>
    <n v="0"/>
    <n v="0"/>
    <n v="0"/>
    <n v="0"/>
  </r>
  <r>
    <x v="3"/>
    <x v="3"/>
    <x v="150"/>
    <s v="Sweets/Soda"/>
    <n v="340"/>
    <n v="1"/>
    <n v="340"/>
    <n v="139.4"/>
    <n v="0"/>
    <n v="0"/>
    <n v="35.36"/>
    <n v="0"/>
    <n v="0"/>
    <n v="0"/>
    <n v="141.44"/>
  </r>
  <r>
    <x v="0"/>
    <x v="3"/>
    <x v="151"/>
    <s v="Cattle"/>
    <n v="112"/>
    <n v="5.0000000000000001E-3"/>
    <n v="0.56000000000000005"/>
    <n v="1.5064000000000002"/>
    <n v="0.13944000000000001"/>
    <n v="0.10080000000000001"/>
    <n v="0"/>
    <n v="0"/>
    <n v="0.55776000000000003"/>
    <n v="0.90720000000000012"/>
    <n v="0"/>
  </r>
  <r>
    <x v="0"/>
    <x v="3"/>
    <x v="151"/>
    <s v="Goat"/>
    <n v="85"/>
    <n v="3.0000000000000001E-3"/>
    <n v="0.255"/>
    <n v="0.61454999999999993"/>
    <n v="8.3894999999999997E-2"/>
    <n v="2.7795E-2"/>
    <n v="1.2750000000000001E-3"/>
    <n v="0"/>
    <n v="0.33557999999999999"/>
    <n v="0.25015500000000002"/>
    <n v="5.1000000000000004E-3"/>
  </r>
  <r>
    <x v="0"/>
    <x v="3"/>
    <x v="151"/>
    <s v="Sheep"/>
    <m/>
    <n v="0"/>
    <n v="0"/>
    <n v="0"/>
    <n v="0"/>
    <n v="0"/>
    <n v="0"/>
    <n v="0"/>
    <n v="0"/>
    <n v="0"/>
    <n v="0"/>
  </r>
  <r>
    <x v="0"/>
    <x v="3"/>
    <x v="151"/>
    <s v="Camel"/>
    <m/>
    <n v="0"/>
    <n v="0"/>
    <n v="0"/>
    <n v="0"/>
    <n v="0"/>
    <n v="0"/>
    <n v="0"/>
    <n v="0"/>
    <n v="0"/>
    <n v="0"/>
  </r>
  <r>
    <x v="0"/>
    <x v="3"/>
    <x v="151"/>
    <s v="Poultry"/>
    <n v="112"/>
    <n v="5.0000000000000001E-3"/>
    <n v="0.56000000000000005"/>
    <n v="1.5960000000000003"/>
    <n v="0.15064"/>
    <n v="0.10583999999999999"/>
    <n v="0"/>
    <n v="0"/>
    <n v="0.60255999999999998"/>
    <n v="0.95255999999999985"/>
    <n v="0"/>
  </r>
  <r>
    <x v="0"/>
    <x v="3"/>
    <x v="151"/>
    <s v="Other birds"/>
    <m/>
    <n v="0"/>
    <n v="0"/>
    <n v="0"/>
    <n v="0"/>
    <n v="0"/>
    <n v="0"/>
    <n v="0"/>
    <n v="0"/>
    <n v="0"/>
    <n v="0"/>
  </r>
  <r>
    <x v="0"/>
    <x v="3"/>
    <x v="151"/>
    <s v="Eggs"/>
    <n v="64"/>
    <n v="3.3000000000000002E-2"/>
    <n v="2.1120000000000001"/>
    <n v="3.2736000000000001"/>
    <n v="0.26611200000000002"/>
    <n v="0.22387199999999999"/>
    <n v="2.3232000000000003E-2"/>
    <n v="0"/>
    <n v="1.0644480000000001"/>
    <n v="2.0148479999999998"/>
    <n v="9.2928000000000011E-2"/>
  </r>
  <r>
    <x v="0"/>
    <x v="3"/>
    <x v="151"/>
    <s v="Milk"/>
    <n v="184"/>
    <n v="1"/>
    <n v="184"/>
    <n v="126.96"/>
    <n v="6.6239999999999997"/>
    <n v="7.5439999999999996"/>
    <n v="8.2799999999999994"/>
    <n v="0"/>
    <n v="26.495999999999999"/>
    <n v="67.896000000000001"/>
    <n v="33.119999999999997"/>
  </r>
  <r>
    <x v="0"/>
    <x v="3"/>
    <x v="151"/>
    <s v="Cheese"/>
    <m/>
    <n v="0"/>
    <n v="0"/>
    <n v="0"/>
    <n v="0"/>
    <n v="0"/>
    <n v="0"/>
    <n v="0"/>
    <n v="0"/>
    <n v="0"/>
    <n v="0"/>
  </r>
  <r>
    <x v="1"/>
    <x v="3"/>
    <x v="151"/>
    <s v="Fish"/>
    <n v="112"/>
    <n v="1"/>
    <n v="112"/>
    <n v="117.6"/>
    <n v="20.72"/>
    <n v="3.2480000000000002"/>
    <n v="0"/>
    <n v="0"/>
    <n v="82.88"/>
    <n v="29.232000000000003"/>
    <n v="0"/>
  </r>
  <r>
    <x v="2"/>
    <x v="3"/>
    <x v="151"/>
    <s v="Rice"/>
    <n v="175"/>
    <n v="0.71399999999999997"/>
    <n v="124.94999999999999"/>
    <n v="162.43499999999997"/>
    <n v="2.9987999999999992"/>
    <n v="0.24989999999999998"/>
    <n v="35.735699999999994"/>
    <n v="0.37484999999999991"/>
    <n v="11.995199999999997"/>
    <n v="2.2490999999999999"/>
    <n v="142.94279999999998"/>
  </r>
  <r>
    <x v="2"/>
    <x v="3"/>
    <x v="151"/>
    <s v="Beans"/>
    <n v="185"/>
    <n v="1"/>
    <n v="185"/>
    <n v="234.95"/>
    <n v="16.094999999999999"/>
    <n v="0.92500000000000004"/>
    <n v="42.18"/>
    <n v="11.84"/>
    <n v="64.38"/>
    <n v="8.3250000000000011"/>
    <n v="168.72"/>
  </r>
  <r>
    <x v="2"/>
    <x v="3"/>
    <x v="151"/>
    <s v="Cabbage"/>
    <n v="60"/>
    <n v="0.71399999999999997"/>
    <n v="42.839999999999996"/>
    <n v="9.4247999999999994"/>
    <n v="0.42839999999999995"/>
    <n v="0.17135999999999998"/>
    <n v="1.9277999999999997"/>
    <n v="1.1995199999999999"/>
    <n v="1.7135999999999998"/>
    <n v="1.5422399999999998"/>
    <n v="7.7111999999999989"/>
  </r>
  <r>
    <x v="2"/>
    <x v="3"/>
    <x v="151"/>
    <s v="Fruit"/>
    <n v="119"/>
    <n v="6.7000000000000004E-2"/>
    <n v="7.9730000000000008"/>
    <n v="7.335160000000001"/>
    <n v="7.9730000000000009E-2"/>
    <n v="3.9865000000000005E-2"/>
    <n v="1.8656820000000003"/>
    <n v="0.19135200000000002"/>
    <n v="0.31892000000000004"/>
    <n v="0.35878500000000002"/>
    <n v="7.4627280000000011"/>
  </r>
  <r>
    <x v="2"/>
    <x v="3"/>
    <x v="151"/>
    <s v="USO's"/>
    <m/>
    <n v="0"/>
    <n v="0"/>
    <n v="0"/>
    <n v="0"/>
    <n v="0"/>
    <n v="0"/>
    <n v="0"/>
    <n v="0"/>
    <n v="0"/>
    <n v="0"/>
  </r>
  <r>
    <x v="2"/>
    <x v="3"/>
    <x v="151"/>
    <s v="Cowpeas"/>
    <n v="171"/>
    <n v="3.0000000000000001E-3"/>
    <n v="0.51300000000000001"/>
    <n v="0.59508000000000005"/>
    <n v="3.9501000000000001E-2"/>
    <n v="2.565E-3"/>
    <n v="0.10670400000000001"/>
    <n v="3.3345E-2"/>
    <n v="0.15800400000000001"/>
    <n v="2.3085000000000001E-2"/>
    <n v="0.42681600000000003"/>
  </r>
  <r>
    <x v="2"/>
    <x v="3"/>
    <x v="151"/>
    <s v="Tomatoes"/>
    <n v="62"/>
    <n v="1"/>
    <n v="62"/>
    <n v="13.02"/>
    <n v="0.55800000000000005"/>
    <n v="0.18599999999999997"/>
    <n v="2.8519999999999999"/>
    <n v="0.68200000000000005"/>
    <n v="2.2320000000000002"/>
    <n v="1.6739999999999997"/>
    <n v="11.407999999999999"/>
  </r>
  <r>
    <x v="2"/>
    <x v="3"/>
    <x v="151"/>
    <s v="Bread (white)"/>
    <n v="44"/>
    <n v="1"/>
    <n v="44"/>
    <n v="120.56"/>
    <n v="3.8720000000000003"/>
    <n v="1.32"/>
    <n v="22.835999999999999"/>
    <n v="1.232"/>
    <n v="15.488000000000001"/>
    <n v="11.88"/>
    <n v="91.343999999999994"/>
  </r>
  <r>
    <x v="3"/>
    <x v="3"/>
    <x v="151"/>
    <s v="Githeri"/>
    <m/>
    <m/>
    <n v="0"/>
    <n v="0"/>
    <n v="0"/>
    <n v="0"/>
    <n v="0"/>
    <n v="0"/>
    <n v="0"/>
    <n v="0"/>
    <n v="0"/>
  </r>
  <r>
    <x v="3"/>
    <x v="3"/>
    <x v="151"/>
    <s v="Ugali"/>
    <n v="114"/>
    <n v="1"/>
    <n v="114"/>
    <n v="142.5"/>
    <n v="2.3940000000000001"/>
    <n v="1.4820000000000002"/>
    <n v="29.867999999999999"/>
    <n v="1.1399999999999999"/>
    <n v="9.5760000000000005"/>
    <n v="13.338000000000001"/>
    <n v="119.47199999999999"/>
  </r>
  <r>
    <x v="3"/>
    <x v="3"/>
    <x v="151"/>
    <s v="Sorghum"/>
    <n v="83"/>
    <n v="3.3000000000000002E-2"/>
    <n v="2.7390000000000003"/>
    <n v="9.0934800000000013"/>
    <n v="0.28211700000000006"/>
    <n v="8.2170000000000007E-2"/>
    <n v="2.0186430000000004"/>
    <n v="0.34785299999999997"/>
    <n v="1.1284680000000002"/>
    <n v="0.73953000000000002"/>
    <n v="8.0745720000000016"/>
  </r>
  <r>
    <x v="3"/>
    <x v="3"/>
    <x v="151"/>
    <s v="Sweets/Soda"/>
    <n v="340"/>
    <n v="1"/>
    <n v="340"/>
    <n v="139.4"/>
    <n v="0"/>
    <n v="0"/>
    <n v="35.36"/>
    <n v="0"/>
    <n v="0"/>
    <n v="0"/>
    <n v="141.44"/>
  </r>
  <r>
    <x v="0"/>
    <x v="3"/>
    <x v="152"/>
    <s v="Cattle"/>
    <n v="112"/>
    <n v="3.3000000000000002E-2"/>
    <n v="3.6960000000000002"/>
    <n v="9.94224"/>
    <n v="0.92030400000000001"/>
    <n v="0.66528000000000009"/>
    <n v="0"/>
    <n v="0"/>
    <n v="3.681216"/>
    <n v="5.9875200000000008"/>
    <n v="0"/>
  </r>
  <r>
    <x v="0"/>
    <x v="3"/>
    <x v="152"/>
    <s v="Goat"/>
    <m/>
    <n v="0"/>
    <n v="0"/>
    <n v="0"/>
    <n v="0"/>
    <n v="0"/>
    <n v="0"/>
    <n v="0"/>
    <n v="0"/>
    <n v="0"/>
    <n v="0"/>
  </r>
  <r>
    <x v="0"/>
    <x v="3"/>
    <x v="152"/>
    <s v="Sheep"/>
    <m/>
    <n v="0"/>
    <n v="0"/>
    <n v="0"/>
    <n v="0"/>
    <n v="0"/>
    <n v="0"/>
    <n v="0"/>
    <n v="0"/>
    <n v="0"/>
    <n v="0"/>
  </r>
  <r>
    <x v="0"/>
    <x v="3"/>
    <x v="152"/>
    <s v="Camel"/>
    <m/>
    <n v="0"/>
    <n v="0"/>
    <n v="0"/>
    <n v="0"/>
    <n v="0"/>
    <n v="0"/>
    <n v="0"/>
    <n v="0"/>
    <n v="0"/>
    <n v="0"/>
  </r>
  <r>
    <x v="0"/>
    <x v="3"/>
    <x v="152"/>
    <s v="Poultry"/>
    <n v="112"/>
    <n v="3.3000000000000002E-2"/>
    <n v="3.6960000000000002"/>
    <n v="10.533600000000002"/>
    <n v="0.994224"/>
    <n v="0.69854399999999994"/>
    <n v="0"/>
    <n v="0"/>
    <n v="3.976896"/>
    <n v="6.2868959999999996"/>
    <n v="0"/>
  </r>
  <r>
    <x v="0"/>
    <x v="3"/>
    <x v="152"/>
    <s v="Other birds"/>
    <m/>
    <n v="0"/>
    <n v="0"/>
    <n v="0"/>
    <n v="0"/>
    <n v="0"/>
    <n v="0"/>
    <n v="0"/>
    <n v="0"/>
    <n v="0"/>
    <n v="0"/>
  </r>
  <r>
    <x v="0"/>
    <x v="3"/>
    <x v="152"/>
    <s v="Eggs"/>
    <n v="64"/>
    <n v="1"/>
    <n v="64"/>
    <n v="99.2"/>
    <n v="8.0640000000000001"/>
    <n v="6.7839999999999998"/>
    <n v="0.70400000000000007"/>
    <n v="0"/>
    <n v="32.256"/>
    <n v="61.055999999999997"/>
    <n v="2.8160000000000003"/>
  </r>
  <r>
    <x v="0"/>
    <x v="3"/>
    <x v="152"/>
    <s v="Milk"/>
    <n v="184"/>
    <n v="1"/>
    <n v="184"/>
    <n v="126.96"/>
    <n v="6.6239999999999997"/>
    <n v="7.5439999999999996"/>
    <n v="8.2799999999999994"/>
    <n v="0"/>
    <n v="26.495999999999999"/>
    <n v="67.896000000000001"/>
    <n v="33.119999999999997"/>
  </r>
  <r>
    <x v="0"/>
    <x v="3"/>
    <x v="152"/>
    <s v="Cheese"/>
    <m/>
    <n v="0"/>
    <n v="0"/>
    <n v="0"/>
    <n v="0"/>
    <n v="0"/>
    <n v="0"/>
    <n v="0"/>
    <n v="0"/>
    <n v="0"/>
    <n v="0"/>
  </r>
  <r>
    <x v="1"/>
    <x v="3"/>
    <x v="152"/>
    <s v="Fish"/>
    <n v="112"/>
    <n v="1"/>
    <n v="112"/>
    <n v="117.6"/>
    <n v="20.72"/>
    <n v="3.2480000000000002"/>
    <n v="0"/>
    <n v="0"/>
    <n v="82.88"/>
    <n v="29.232000000000003"/>
    <n v="0"/>
  </r>
  <r>
    <x v="2"/>
    <x v="3"/>
    <x v="152"/>
    <s v="Rice"/>
    <n v="175"/>
    <m/>
    <n v="0"/>
    <n v="0"/>
    <n v="0"/>
    <n v="0"/>
    <n v="0"/>
    <n v="0"/>
    <n v="0"/>
    <n v="0"/>
    <n v="0"/>
  </r>
  <r>
    <x v="2"/>
    <x v="3"/>
    <x v="152"/>
    <s v="Beans"/>
    <n v="185"/>
    <n v="1"/>
    <n v="185"/>
    <n v="234.95"/>
    <n v="16.094999999999999"/>
    <n v="0.92500000000000004"/>
    <n v="42.18"/>
    <n v="11.84"/>
    <n v="64.38"/>
    <n v="8.3250000000000011"/>
    <n v="168.72"/>
  </r>
  <r>
    <x v="2"/>
    <x v="3"/>
    <x v="152"/>
    <s v="Cabbage"/>
    <n v="60"/>
    <n v="1"/>
    <n v="60"/>
    <n v="13.2"/>
    <n v="0.6"/>
    <n v="0.24"/>
    <n v="2.7"/>
    <n v="1.68"/>
    <n v="2.4"/>
    <n v="2.16"/>
    <n v="10.8"/>
  </r>
  <r>
    <x v="2"/>
    <x v="3"/>
    <x v="152"/>
    <s v="Fruit"/>
    <n v="119"/>
    <n v="0.42899999999999999"/>
    <n v="51.051000000000002"/>
    <n v="46.966920000000002"/>
    <n v="0.51051000000000002"/>
    <n v="0.25525500000000001"/>
    <n v="11.945933999999999"/>
    <n v="1.2252240000000001"/>
    <n v="2.0420400000000001"/>
    <n v="2.2972950000000001"/>
    <n v="47.783735999999998"/>
  </r>
  <r>
    <x v="2"/>
    <x v="3"/>
    <x v="152"/>
    <s v="USO's"/>
    <n v="122"/>
    <n v="1"/>
    <n v="122"/>
    <n v="113.46"/>
    <n v="2.44"/>
    <n v="0.12200000000000001"/>
    <n v="26.352000000000004"/>
    <n v="1.83"/>
    <n v="9.76"/>
    <n v="1.0980000000000001"/>
    <n v="105.40800000000002"/>
  </r>
  <r>
    <x v="2"/>
    <x v="3"/>
    <x v="152"/>
    <s v="Carrots"/>
    <n v="62"/>
    <n v="3.0000000000000001E-3"/>
    <n v="0.186"/>
    <n v="8.3699999999999997E-2"/>
    <n v="2.0460000000000001E-3"/>
    <n v="3.7200000000000004E-4"/>
    <n v="1.9530000000000002E-2"/>
    <n v="6.1380000000000002E-3"/>
    <n v="8.1840000000000003E-3"/>
    <n v="3.3480000000000003E-3"/>
    <n v="7.8120000000000009E-2"/>
  </r>
  <r>
    <x v="2"/>
    <x v="3"/>
    <x v="152"/>
    <s v="Tomatoes"/>
    <n v="62"/>
    <n v="1"/>
    <n v="62"/>
    <n v="13.02"/>
    <n v="0.55800000000000005"/>
    <n v="0.18599999999999997"/>
    <n v="2.8519999999999999"/>
    <n v="0.68200000000000005"/>
    <n v="2.2320000000000002"/>
    <n v="1.6739999999999997"/>
    <n v="11.407999999999999"/>
  </r>
  <r>
    <x v="2"/>
    <x v="3"/>
    <x v="152"/>
    <s v="Bread (white)"/>
    <n v="44"/>
    <n v="1"/>
    <n v="44"/>
    <n v="120.56"/>
    <n v="3.8720000000000003"/>
    <n v="1.32"/>
    <n v="22.835999999999999"/>
    <n v="1.232"/>
    <n v="15.488000000000001"/>
    <n v="11.88"/>
    <n v="91.343999999999994"/>
  </r>
  <r>
    <x v="3"/>
    <x v="3"/>
    <x v="152"/>
    <s v="Githeri"/>
    <m/>
    <m/>
    <n v="0"/>
    <n v="0"/>
    <n v="0"/>
    <n v="0"/>
    <n v="0"/>
    <n v="0"/>
    <n v="0"/>
    <n v="0"/>
    <n v="0"/>
  </r>
  <r>
    <x v="3"/>
    <x v="3"/>
    <x v="152"/>
    <s v="Ugali"/>
    <n v="112"/>
    <n v="1"/>
    <n v="112"/>
    <n v="140"/>
    <n v="2.3520000000000003"/>
    <n v="1.456"/>
    <n v="29.344000000000001"/>
    <n v="1.1200000000000001"/>
    <n v="9.4080000000000013"/>
    <n v="13.103999999999999"/>
    <n v="117.376"/>
  </r>
  <r>
    <x v="3"/>
    <x v="3"/>
    <x v="152"/>
    <s v="Sorghum"/>
    <n v="83"/>
    <n v="3.3000000000000002E-2"/>
    <n v="2.7390000000000003"/>
    <n v="9.0934800000000013"/>
    <n v="0.28211700000000006"/>
    <n v="8.2170000000000007E-2"/>
    <n v="2.0186430000000004"/>
    <n v="0.34785299999999997"/>
    <n v="1.1284680000000002"/>
    <n v="0.73953000000000002"/>
    <n v="8.0745720000000016"/>
  </r>
  <r>
    <x v="3"/>
    <x v="3"/>
    <x v="152"/>
    <s v="Sweets/Soda"/>
    <n v="340"/>
    <n v="1"/>
    <n v="340"/>
    <n v="139.4"/>
    <n v="0"/>
    <n v="0"/>
    <n v="35.36"/>
    <n v="0"/>
    <n v="0"/>
    <n v="0"/>
    <n v="141.44"/>
  </r>
  <r>
    <x v="4"/>
    <x v="3"/>
    <x v="152"/>
    <s v="Honey"/>
    <n v="20"/>
    <n v="3.0000000000000001E-3"/>
    <n v="0.06"/>
    <n v="0.18239999999999998"/>
    <n v="1.7999999999999998E-4"/>
    <n v="0"/>
    <n v="4.9439999999999998E-2"/>
    <n v="0"/>
    <n v="7.1999999999999994E-4"/>
    <n v="0"/>
    <n v="0.19775999999999999"/>
  </r>
  <r>
    <x v="0"/>
    <x v="3"/>
    <x v="153"/>
    <s v="Cattle"/>
    <m/>
    <n v="0"/>
    <n v="0"/>
    <n v="0"/>
    <n v="0"/>
    <n v="0"/>
    <n v="0"/>
    <n v="0"/>
    <n v="0"/>
    <n v="0"/>
    <n v="0"/>
  </r>
  <r>
    <x v="0"/>
    <x v="3"/>
    <x v="153"/>
    <s v="Goat"/>
    <m/>
    <n v="0"/>
    <n v="0"/>
    <n v="0"/>
    <n v="0"/>
    <n v="0"/>
    <n v="0"/>
    <n v="0"/>
    <n v="0"/>
    <n v="0"/>
    <n v="0"/>
  </r>
  <r>
    <x v="0"/>
    <x v="3"/>
    <x v="153"/>
    <s v="Sheep"/>
    <m/>
    <n v="0"/>
    <n v="0"/>
    <n v="0"/>
    <n v="0"/>
    <n v="0"/>
    <n v="0"/>
    <n v="0"/>
    <n v="0"/>
    <n v="0"/>
    <n v="0"/>
  </r>
  <r>
    <x v="0"/>
    <x v="3"/>
    <x v="153"/>
    <s v="Camel"/>
    <m/>
    <n v="0"/>
    <n v="0"/>
    <n v="0"/>
    <n v="0"/>
    <n v="0"/>
    <n v="0"/>
    <n v="0"/>
    <n v="0"/>
    <n v="0"/>
    <n v="0"/>
  </r>
  <r>
    <x v="0"/>
    <x v="3"/>
    <x v="153"/>
    <s v="Poultry"/>
    <n v="112"/>
    <n v="3.3000000000000002E-2"/>
    <n v="3.6960000000000002"/>
    <n v="10.533600000000002"/>
    <n v="0.994224"/>
    <n v="0.69854399999999994"/>
    <n v="0"/>
    <n v="0"/>
    <n v="3.976896"/>
    <n v="6.2868959999999996"/>
    <n v="0"/>
  </r>
  <r>
    <x v="0"/>
    <x v="3"/>
    <x v="153"/>
    <s v="Other birds"/>
    <m/>
    <n v="0"/>
    <n v="0"/>
    <n v="0"/>
    <n v="0"/>
    <n v="0"/>
    <n v="0"/>
    <n v="0"/>
    <n v="0"/>
    <n v="0"/>
    <n v="0"/>
  </r>
  <r>
    <x v="0"/>
    <x v="3"/>
    <x v="153"/>
    <s v="Eggs"/>
    <n v="64"/>
    <n v="6.7000000000000004E-2"/>
    <n v="4.2880000000000003"/>
    <n v="6.6463999999999999"/>
    <n v="0.54028799999999999"/>
    <n v="0.45452800000000004"/>
    <n v="4.7168000000000009E-2"/>
    <n v="0"/>
    <n v="2.161152"/>
    <n v="4.0907520000000002"/>
    <n v="0.18867200000000003"/>
  </r>
  <r>
    <x v="0"/>
    <x v="3"/>
    <x v="153"/>
    <s v="Milk"/>
    <n v="184"/>
    <n v="0.28599999999999998"/>
    <n v="52.623999999999995"/>
    <n v="36.310559999999995"/>
    <n v="1.8944639999999999"/>
    <n v="2.1575839999999995"/>
    <n v="2.36808"/>
    <n v="0"/>
    <n v="7.5778559999999997"/>
    <n v="19.418255999999996"/>
    <n v="9.4723199999999999"/>
  </r>
  <r>
    <x v="0"/>
    <x v="3"/>
    <x v="153"/>
    <s v="Cheese"/>
    <m/>
    <n v="0"/>
    <n v="0"/>
    <n v="0"/>
    <n v="0"/>
    <n v="0"/>
    <n v="0"/>
    <n v="0"/>
    <n v="0"/>
    <n v="0"/>
    <n v="0"/>
  </r>
  <r>
    <x v="1"/>
    <x v="3"/>
    <x v="153"/>
    <s v="Fish"/>
    <n v="112"/>
    <n v="1"/>
    <n v="112"/>
    <n v="117.6"/>
    <n v="20.72"/>
    <n v="3.2480000000000002"/>
    <n v="0"/>
    <n v="0"/>
    <n v="82.88"/>
    <n v="29.232000000000003"/>
    <n v="0"/>
  </r>
  <r>
    <x v="2"/>
    <x v="3"/>
    <x v="153"/>
    <s v="Rice"/>
    <n v="175"/>
    <n v="0.28599999999999998"/>
    <n v="50.05"/>
    <n v="65.064999999999998"/>
    <n v="1.2011999999999998"/>
    <n v="0.10009999999999999"/>
    <n v="14.314300000000001"/>
    <n v="0.15014999999999998"/>
    <n v="4.8047999999999993"/>
    <n v="0.90089999999999992"/>
    <n v="57.257200000000005"/>
  </r>
  <r>
    <x v="2"/>
    <x v="3"/>
    <x v="153"/>
    <s v="Beans"/>
    <n v="185"/>
    <n v="0.28599999999999998"/>
    <n v="52.91"/>
    <n v="67.195700000000002"/>
    <n v="4.6031699999999995"/>
    <n v="0.26455000000000001"/>
    <n v="12.06348"/>
    <n v="3.3862400000000004"/>
    <n v="18.412679999999998"/>
    <n v="2.3809499999999999"/>
    <n v="48.253920000000001"/>
  </r>
  <r>
    <x v="2"/>
    <x v="3"/>
    <x v="153"/>
    <s v="Cabbage"/>
    <n v="60"/>
    <n v="1"/>
    <n v="60"/>
    <n v="13.2"/>
    <n v="0.6"/>
    <n v="0.24"/>
    <n v="2.7"/>
    <n v="1.68"/>
    <n v="2.4"/>
    <n v="2.16"/>
    <n v="10.8"/>
  </r>
  <r>
    <x v="2"/>
    <x v="3"/>
    <x v="153"/>
    <s v="Fruit"/>
    <n v="119"/>
    <n v="1"/>
    <n v="119"/>
    <n v="109.48"/>
    <n v="1.19"/>
    <n v="0.59499999999999997"/>
    <n v="27.846"/>
    <n v="2.8559999999999999"/>
    <n v="4.76"/>
    <n v="5.3549999999999995"/>
    <n v="111.384"/>
  </r>
  <r>
    <x v="2"/>
    <x v="3"/>
    <x v="153"/>
    <s v="USO's"/>
    <n v="122"/>
    <n v="0.28599999999999998"/>
    <n v="34.891999999999996"/>
    <n v="32.449559999999998"/>
    <n v="0.6978399999999999"/>
    <n v="3.4891999999999999E-2"/>
    <n v="7.5366719999999994"/>
    <n v="0.52337999999999996"/>
    <n v="2.7913599999999996"/>
    <n v="0.31402799999999997"/>
    <n v="30.146687999999997"/>
  </r>
  <r>
    <x v="2"/>
    <x v="3"/>
    <x v="153"/>
    <s v="Carrots"/>
    <n v="62"/>
    <n v="6.7000000000000004E-2"/>
    <n v="4.1539999999999999"/>
    <n v="1.8693"/>
    <n v="4.5693999999999999E-2"/>
    <n v="8.3079999999999994E-3"/>
    <n v="0.43616999999999995"/>
    <n v="0.13708200000000001"/>
    <n v="0.18277599999999999"/>
    <n v="7.4771999999999991E-2"/>
    <n v="1.7446799999999998"/>
  </r>
  <r>
    <x v="2"/>
    <x v="3"/>
    <x v="153"/>
    <s v="Tomatoes"/>
    <n v="62"/>
    <n v="1"/>
    <n v="62"/>
    <n v="13.02"/>
    <n v="0.55800000000000005"/>
    <n v="0.18599999999999997"/>
    <n v="2.8519999999999999"/>
    <n v="0.68200000000000005"/>
    <n v="2.2320000000000002"/>
    <n v="1.6739999999999997"/>
    <n v="11.407999999999999"/>
  </r>
  <r>
    <x v="2"/>
    <x v="3"/>
    <x v="153"/>
    <s v="Bread (white)"/>
    <n v="44"/>
    <n v="1"/>
    <n v="44"/>
    <n v="120.56"/>
    <n v="3.8720000000000003"/>
    <n v="1.32"/>
    <n v="22.835999999999999"/>
    <n v="1.232"/>
    <n v="15.488000000000001"/>
    <n v="11.88"/>
    <n v="91.343999999999994"/>
  </r>
  <r>
    <x v="2"/>
    <x v="3"/>
    <x v="153"/>
    <s v="Cowpeas"/>
    <n v="171"/>
    <n v="1"/>
    <n v="171"/>
    <n v="198.36"/>
    <n v="13.167"/>
    <n v="0.85499999999999998"/>
    <n v="35.568000000000005"/>
    <n v="11.115"/>
    <n v="52.667999999999999"/>
    <n v="7.6950000000000003"/>
    <n v="142.27200000000002"/>
  </r>
  <r>
    <x v="3"/>
    <x v="3"/>
    <x v="153"/>
    <s v="Githeri"/>
    <n v="134"/>
    <n v="0.28599999999999998"/>
    <n v="38.323999999999998"/>
    <n v="62.468119999999999"/>
    <n v="2.414412"/>
    <n v="0.53653600000000001"/>
    <n v="11.918764000000001"/>
    <n v="0.38323999999999997"/>
    <n v="9.657648"/>
    <n v="4.828824"/>
    <n v="47.675056000000005"/>
  </r>
  <r>
    <x v="3"/>
    <x v="3"/>
    <x v="153"/>
    <s v="Ugali"/>
    <n v="114"/>
    <n v="1"/>
    <n v="114"/>
    <n v="142.5"/>
    <n v="2.3940000000000001"/>
    <n v="1.4820000000000002"/>
    <n v="29.867999999999999"/>
    <n v="1.1399999999999999"/>
    <n v="9.5760000000000005"/>
    <n v="13.338000000000001"/>
    <n v="119.47199999999999"/>
  </r>
  <r>
    <x v="3"/>
    <x v="3"/>
    <x v="153"/>
    <s v="Sorghum"/>
    <m/>
    <n v="0"/>
    <n v="0"/>
    <n v="0"/>
    <n v="0"/>
    <n v="0"/>
    <n v="0"/>
    <n v="0"/>
    <n v="0"/>
    <n v="0"/>
    <n v="0"/>
  </r>
  <r>
    <x v="3"/>
    <x v="3"/>
    <x v="153"/>
    <s v="Sweets/Soda"/>
    <n v="340"/>
    <n v="1"/>
    <n v="340"/>
    <n v="139.4"/>
    <n v="0"/>
    <n v="0"/>
    <n v="35.36"/>
    <n v="0"/>
    <n v="0"/>
    <n v="0"/>
    <n v="141.44"/>
  </r>
  <r>
    <x v="4"/>
    <x v="3"/>
    <x v="153"/>
    <s v="Honey"/>
    <n v="20"/>
    <n v="3.0000000000000001E-3"/>
    <n v="0.06"/>
    <n v="0.18239999999999998"/>
    <n v="1.7999999999999998E-4"/>
    <n v="0"/>
    <n v="4.9439999999999998E-2"/>
    <n v="0"/>
    <n v="7.1999999999999994E-4"/>
    <n v="0"/>
    <n v="0.19775999999999999"/>
  </r>
  <r>
    <x v="0"/>
    <x v="3"/>
    <x v="154"/>
    <s v="Cattle"/>
    <n v="112"/>
    <n v="0.1"/>
    <n v="11.200000000000001"/>
    <n v="30.128"/>
    <n v="2.7888000000000002"/>
    <n v="2.016"/>
    <n v="0"/>
    <n v="0"/>
    <n v="11.155200000000001"/>
    <n v="18.143999999999998"/>
    <n v="0"/>
  </r>
  <r>
    <x v="0"/>
    <x v="3"/>
    <x v="154"/>
    <s v="Goat"/>
    <m/>
    <n v="0"/>
    <n v="0"/>
    <n v="0"/>
    <n v="0"/>
    <n v="0"/>
    <n v="0"/>
    <n v="0"/>
    <n v="0"/>
    <n v="0"/>
    <n v="0"/>
  </r>
  <r>
    <x v="0"/>
    <x v="3"/>
    <x v="154"/>
    <s v="Sheep"/>
    <n v="85"/>
    <n v="3.3000000000000002E-2"/>
    <n v="2.8050000000000002"/>
    <n v="7.4332500000000001"/>
    <n v="0.47404499999999999"/>
    <n v="0.60026999999999997"/>
    <n v="0"/>
    <n v="0"/>
    <n v="1.89618"/>
    <n v="5.4024299999999998"/>
    <n v="0"/>
  </r>
  <r>
    <x v="0"/>
    <x v="3"/>
    <x v="154"/>
    <s v="Camel"/>
    <m/>
    <n v="0"/>
    <n v="0"/>
    <n v="0"/>
    <n v="0"/>
    <n v="0"/>
    <n v="0"/>
    <n v="0"/>
    <n v="0"/>
    <n v="0"/>
    <n v="0"/>
  </r>
  <r>
    <x v="0"/>
    <x v="3"/>
    <x v="154"/>
    <s v="Poultry"/>
    <n v="112"/>
    <n v="3.3000000000000002E-2"/>
    <n v="3.6960000000000002"/>
    <n v="10.533600000000002"/>
    <n v="0.994224"/>
    <n v="0.69854399999999994"/>
    <n v="0"/>
    <n v="0"/>
    <n v="3.976896"/>
    <n v="6.2868959999999996"/>
    <n v="0"/>
  </r>
  <r>
    <x v="0"/>
    <x v="3"/>
    <x v="154"/>
    <s v="Other birds"/>
    <m/>
    <n v="0"/>
    <n v="0"/>
    <n v="0"/>
    <n v="0"/>
    <n v="0"/>
    <n v="0"/>
    <n v="0"/>
    <n v="0"/>
    <n v="0"/>
    <n v="0"/>
  </r>
  <r>
    <x v="0"/>
    <x v="3"/>
    <x v="154"/>
    <s v="Pork"/>
    <n v="56"/>
    <n v="0.14299999999999999"/>
    <n v="8.0079999999999991"/>
    <n v="21.861839999999997"/>
    <n v="2.2102079999999997"/>
    <n v="1.3773759999999999"/>
    <n v="0"/>
    <n v="0"/>
    <n v="8.8408319999999989"/>
    <n v="12.396383999999999"/>
    <n v="0"/>
  </r>
  <r>
    <x v="0"/>
    <x v="3"/>
    <x v="154"/>
    <s v="Eggs"/>
    <n v="64"/>
    <n v="1"/>
    <n v="64"/>
    <n v="99.2"/>
    <n v="8.0640000000000001"/>
    <n v="6.7839999999999998"/>
    <n v="0.70400000000000007"/>
    <n v="0"/>
    <n v="32.256"/>
    <n v="61.055999999999997"/>
    <n v="2.8160000000000003"/>
  </r>
  <r>
    <x v="0"/>
    <x v="3"/>
    <x v="154"/>
    <s v="Milk"/>
    <n v="184"/>
    <n v="1"/>
    <n v="184"/>
    <n v="126.96"/>
    <n v="6.6239999999999997"/>
    <n v="7.5439999999999996"/>
    <n v="8.2799999999999994"/>
    <n v="0"/>
    <n v="26.495999999999999"/>
    <n v="67.896000000000001"/>
    <n v="33.119999999999997"/>
  </r>
  <r>
    <x v="0"/>
    <x v="3"/>
    <x v="154"/>
    <s v="Cheese"/>
    <m/>
    <n v="0"/>
    <n v="0"/>
    <n v="0"/>
    <n v="0"/>
    <n v="0"/>
    <n v="0"/>
    <n v="0"/>
    <n v="0"/>
    <n v="0"/>
    <n v="0"/>
  </r>
  <r>
    <x v="1"/>
    <x v="3"/>
    <x v="154"/>
    <s v="Fish"/>
    <n v="112"/>
    <n v="1"/>
    <n v="112"/>
    <n v="117.6"/>
    <n v="20.72"/>
    <n v="3.2480000000000002"/>
    <n v="0"/>
    <n v="0"/>
    <n v="82.88"/>
    <n v="29.232000000000003"/>
    <n v="0"/>
  </r>
  <r>
    <x v="2"/>
    <x v="3"/>
    <x v="154"/>
    <s v="Rice"/>
    <n v="175"/>
    <n v="0.71399999999999997"/>
    <n v="124.94999999999999"/>
    <n v="162.43499999999997"/>
    <n v="2.9987999999999992"/>
    <n v="0.24989999999999998"/>
    <n v="35.735699999999994"/>
    <n v="0.37484999999999991"/>
    <n v="11.995199999999997"/>
    <n v="2.2490999999999999"/>
    <n v="142.94279999999998"/>
  </r>
  <r>
    <x v="2"/>
    <x v="3"/>
    <x v="154"/>
    <s v="Beans"/>
    <n v="185"/>
    <n v="0.85699999999999998"/>
    <n v="158.54499999999999"/>
    <n v="201.35214999999999"/>
    <n v="13.793414999999998"/>
    <n v="0.7927249999999999"/>
    <n v="36.148260000000001"/>
    <n v="10.146879999999999"/>
    <n v="55.173659999999991"/>
    <n v="7.1345249999999991"/>
    <n v="144.59304"/>
  </r>
  <r>
    <x v="2"/>
    <x v="3"/>
    <x v="154"/>
    <s v="Cabbage"/>
    <n v="60"/>
    <n v="0.42899999999999999"/>
    <n v="25.74"/>
    <n v="5.6627999999999998"/>
    <n v="0.25739999999999996"/>
    <n v="0.10296"/>
    <n v="1.1582999999999999"/>
    <n v="0.72071999999999992"/>
    <n v="1.0295999999999998"/>
    <n v="0.92663999999999991"/>
    <n v="4.6331999999999995"/>
  </r>
  <r>
    <x v="2"/>
    <x v="3"/>
    <x v="154"/>
    <s v="Fruit"/>
    <n v="119"/>
    <n v="1"/>
    <n v="119"/>
    <n v="109.48"/>
    <n v="1.19"/>
    <n v="0.59499999999999997"/>
    <n v="27.846"/>
    <n v="2.8559999999999999"/>
    <n v="4.76"/>
    <n v="5.3549999999999995"/>
    <n v="111.384"/>
  </r>
  <r>
    <x v="2"/>
    <x v="3"/>
    <x v="154"/>
    <s v="USO's"/>
    <n v="122"/>
    <n v="0.71399999999999997"/>
    <n v="87.10799999999999"/>
    <n v="81.010439999999988"/>
    <n v="1.7421599999999997"/>
    <n v="8.7107999999999991E-2"/>
    <n v="18.815328000000001"/>
    <n v="1.3066199999999997"/>
    <n v="6.9686399999999988"/>
    <n v="0.78397199999999989"/>
    <n v="75.261312000000004"/>
  </r>
  <r>
    <x v="2"/>
    <x v="3"/>
    <x v="154"/>
    <s v="Carrots"/>
    <n v="62"/>
    <n v="0.28599999999999998"/>
    <n v="17.731999999999999"/>
    <n v="7.9793999999999992"/>
    <n v="0.19505200000000003"/>
    <n v="3.5464000000000002E-2"/>
    <n v="1.8618599999999998"/>
    <n v="0.5851559999999999"/>
    <n v="0.78020800000000012"/>
    <n v="0.31917600000000002"/>
    <n v="7.4474399999999994"/>
  </r>
  <r>
    <x v="2"/>
    <x v="3"/>
    <x v="154"/>
    <s v="Tomatoes"/>
    <n v="62"/>
    <n v="1"/>
    <n v="62"/>
    <n v="13.02"/>
    <n v="0.55800000000000005"/>
    <n v="0.18599999999999997"/>
    <n v="2.8519999999999999"/>
    <n v="0.68200000000000005"/>
    <n v="2.2320000000000002"/>
    <n v="1.6739999999999997"/>
    <n v="11.407999999999999"/>
  </r>
  <r>
    <x v="2"/>
    <x v="3"/>
    <x v="154"/>
    <s v="Bread (white)"/>
    <n v="44"/>
    <n v="1"/>
    <n v="44"/>
    <n v="120.56"/>
    <n v="3.8720000000000003"/>
    <n v="1.32"/>
    <n v="22.835999999999999"/>
    <n v="1.232"/>
    <n v="15.488000000000001"/>
    <n v="11.88"/>
    <n v="91.343999999999994"/>
  </r>
  <r>
    <x v="2"/>
    <x v="3"/>
    <x v="154"/>
    <s v="Cowpeas"/>
    <n v="171"/>
    <n v="0.42899999999999999"/>
    <n v="73.358999999999995"/>
    <n v="85.096440000000001"/>
    <n v="5.6486429999999999"/>
    <n v="0.36679499999999998"/>
    <n v="15.258671999999999"/>
    <n v="4.7683349999999995"/>
    <n v="22.594571999999999"/>
    <n v="3.3011549999999996"/>
    <n v="61.034687999999996"/>
  </r>
  <r>
    <x v="3"/>
    <x v="3"/>
    <x v="154"/>
    <s v="Githeri"/>
    <n v="134"/>
    <n v="0.57099999999999995"/>
    <n v="76.513999999999996"/>
    <n v="124.71781999999999"/>
    <n v="4.8203819999999995"/>
    <n v="1.0711959999999998"/>
    <n v="23.795853999999999"/>
    <n v="0.76513999999999993"/>
    <n v="19.281527999999998"/>
    <n v="9.640763999999999"/>
    <n v="95.183415999999994"/>
  </r>
  <r>
    <x v="3"/>
    <x v="3"/>
    <x v="154"/>
    <s v="Ugali"/>
    <n v="114"/>
    <n v="1"/>
    <n v="114"/>
    <n v="142.5"/>
    <n v="2.3940000000000001"/>
    <n v="1.4820000000000002"/>
    <n v="29.867999999999999"/>
    <n v="1.1399999999999999"/>
    <n v="9.5760000000000005"/>
    <n v="13.338000000000001"/>
    <n v="119.47199999999999"/>
  </r>
  <r>
    <x v="3"/>
    <x v="3"/>
    <x v="154"/>
    <s v="Sorghum"/>
    <n v="83"/>
    <n v="0.42899999999999999"/>
    <n v="35.606999999999999"/>
    <n v="118.21523999999999"/>
    <n v="3.6675210000000003"/>
    <n v="1.0682099999999999"/>
    <n v="26.242359"/>
    <n v="4.5220889999999994"/>
    <n v="14.670084000000001"/>
    <n v="9.6138899999999996"/>
    <n v="104.969436"/>
  </r>
  <r>
    <x v="3"/>
    <x v="3"/>
    <x v="154"/>
    <s v="Sweets/Soda"/>
    <n v="340"/>
    <n v="1"/>
    <n v="340"/>
    <n v="139.4"/>
    <n v="0"/>
    <n v="0"/>
    <n v="35.36"/>
    <n v="0"/>
    <n v="0"/>
    <n v="0"/>
    <n v="141.44"/>
  </r>
  <r>
    <x v="4"/>
    <x v="3"/>
    <x v="154"/>
    <s v="Honey"/>
    <n v="20"/>
    <n v="3.0000000000000001E-3"/>
    <n v="0.06"/>
    <n v="0.18239999999999998"/>
    <n v="1.7999999999999998E-4"/>
    <n v="0"/>
    <n v="4.9439999999999998E-2"/>
    <n v="0"/>
    <n v="7.1999999999999994E-4"/>
    <n v="0"/>
    <n v="0.19775999999999999"/>
  </r>
  <r>
    <x v="0"/>
    <x v="4"/>
    <x v="155"/>
    <s v="Cattle"/>
    <n v="112"/>
    <n v="0.57099999999999995"/>
    <n v="63.951999999999998"/>
    <n v="172.03088"/>
    <n v="15.924047999999997"/>
    <n v="11.51136"/>
    <n v="0"/>
    <n v="0"/>
    <n v="63.696191999999989"/>
    <n v="103.60223999999999"/>
    <n v="0"/>
  </r>
  <r>
    <x v="0"/>
    <x v="4"/>
    <x v="155"/>
    <s v="Goat"/>
    <n v="85"/>
    <n v="3.0000000000000001E-3"/>
    <n v="0.255"/>
    <n v="0.61454999999999993"/>
    <n v="8.3894999999999997E-2"/>
    <n v="2.7795E-2"/>
    <n v="1.2750000000000001E-3"/>
    <n v="0"/>
    <n v="0.33557999999999999"/>
    <n v="0.25015500000000002"/>
    <n v="5.1000000000000004E-3"/>
  </r>
  <r>
    <x v="0"/>
    <x v="4"/>
    <x v="155"/>
    <s v="Sheep"/>
    <n v="85"/>
    <n v="3.0000000000000001E-3"/>
    <n v="0.255"/>
    <n v="0.67575000000000007"/>
    <n v="4.3095000000000001E-2"/>
    <n v="5.457E-2"/>
    <n v="0"/>
    <n v="0"/>
    <n v="0.17238000000000001"/>
    <n v="0.49113000000000001"/>
    <n v="0"/>
  </r>
  <r>
    <x v="0"/>
    <x v="4"/>
    <x v="155"/>
    <s v="Camel"/>
    <m/>
    <n v="0"/>
    <n v="0"/>
    <n v="0"/>
    <n v="0"/>
    <n v="0"/>
    <n v="0"/>
    <n v="0"/>
    <n v="0"/>
    <n v="0"/>
    <n v="0"/>
  </r>
  <r>
    <x v="0"/>
    <x v="4"/>
    <x v="155"/>
    <s v="Poultry"/>
    <n v="112"/>
    <n v="6.7000000000000004E-2"/>
    <n v="7.5040000000000004"/>
    <n v="21.386400000000002"/>
    <n v="2.0185759999999999"/>
    <n v="1.4182560000000002"/>
    <n v="0"/>
    <n v="0"/>
    <n v="8.0743039999999997"/>
    <n v="12.764304000000001"/>
    <n v="0"/>
  </r>
  <r>
    <x v="0"/>
    <x v="4"/>
    <x v="155"/>
    <s v="Other birds"/>
    <m/>
    <n v="0"/>
    <n v="0"/>
    <n v="0"/>
    <n v="0"/>
    <n v="0"/>
    <n v="0"/>
    <n v="0"/>
    <n v="0"/>
    <n v="0"/>
    <n v="0"/>
  </r>
  <r>
    <x v="0"/>
    <x v="4"/>
    <x v="155"/>
    <s v="Pork"/>
    <n v="56"/>
    <n v="0.28599999999999998"/>
    <n v="16.015999999999998"/>
    <n v="43.723679999999995"/>
    <n v="4.4204159999999995"/>
    <n v="2.7547519999999999"/>
    <n v="0"/>
    <n v="0"/>
    <n v="17.681663999999998"/>
    <n v="24.792767999999999"/>
    <n v="0"/>
  </r>
  <r>
    <x v="0"/>
    <x v="4"/>
    <x v="155"/>
    <s v="Eggs"/>
    <n v="64"/>
    <n v="0.28599999999999998"/>
    <n v="18.303999999999998"/>
    <n v="28.371199999999998"/>
    <n v="2.3063039999999999"/>
    <n v="1.9402239999999997"/>
    <n v="0.201344"/>
    <n v="0"/>
    <n v="9.2252159999999996"/>
    <n v="17.462015999999998"/>
    <n v="0.80537599999999998"/>
  </r>
  <r>
    <x v="0"/>
    <x v="4"/>
    <x v="155"/>
    <s v="Milk"/>
    <n v="184"/>
    <n v="0.14299999999999999"/>
    <n v="26.311999999999998"/>
    <n v="18.155279999999998"/>
    <n v="0.94723199999999996"/>
    <n v="1.0787919999999998"/>
    <n v="1.18404"/>
    <n v="0"/>
    <n v="3.7889279999999999"/>
    <n v="9.709127999999998"/>
    <n v="4.7361599999999999"/>
  </r>
  <r>
    <x v="0"/>
    <x v="4"/>
    <x v="155"/>
    <s v="Cheese"/>
    <m/>
    <n v="0"/>
    <n v="0"/>
    <n v="0"/>
    <n v="0"/>
    <n v="0"/>
    <n v="0"/>
    <n v="0"/>
    <n v="0"/>
    <n v="0"/>
    <n v="0"/>
  </r>
  <r>
    <x v="1"/>
    <x v="4"/>
    <x v="155"/>
    <s v="Fish"/>
    <n v="112"/>
    <n v="1"/>
    <n v="112"/>
    <n v="117.6"/>
    <n v="20.72"/>
    <n v="3.2480000000000002"/>
    <n v="0"/>
    <n v="0"/>
    <n v="82.88"/>
    <n v="29.232000000000003"/>
    <n v="0"/>
  </r>
  <r>
    <x v="2"/>
    <x v="4"/>
    <x v="155"/>
    <s v="Rice"/>
    <n v="175"/>
    <n v="3.3000000000000002E-2"/>
    <n v="5.7750000000000004"/>
    <n v="7.5075000000000003"/>
    <n v="0.1386"/>
    <n v="1.155E-2"/>
    <n v="1.6516500000000003"/>
    <n v="1.7325E-2"/>
    <n v="0.5544"/>
    <n v="0.10395"/>
    <n v="6.6066000000000011"/>
  </r>
  <r>
    <x v="2"/>
    <x v="4"/>
    <x v="155"/>
    <s v="Beans"/>
    <n v="185"/>
    <n v="1"/>
    <n v="185"/>
    <n v="234.95"/>
    <n v="16.094999999999999"/>
    <n v="0.92500000000000004"/>
    <n v="42.18"/>
    <n v="11.84"/>
    <n v="64.38"/>
    <n v="8.3250000000000011"/>
    <n v="168.72"/>
  </r>
  <r>
    <x v="2"/>
    <x v="4"/>
    <x v="155"/>
    <s v="Cabbage"/>
    <n v="60"/>
    <n v="0.28599999999999998"/>
    <n v="17.16"/>
    <n v="3.7751999999999999"/>
    <n v="0.1716"/>
    <n v="6.8640000000000007E-2"/>
    <n v="0.7722"/>
    <n v="0.48047999999999996"/>
    <n v="0.68640000000000001"/>
    <n v="0.61776000000000009"/>
    <n v="3.0888"/>
  </r>
  <r>
    <x v="2"/>
    <x v="4"/>
    <x v="155"/>
    <s v="Fruit"/>
    <n v="119"/>
    <n v="1"/>
    <n v="119"/>
    <n v="109.48"/>
    <n v="1.19"/>
    <n v="0.59499999999999997"/>
    <n v="27.846"/>
    <n v="2.8559999999999999"/>
    <n v="4.76"/>
    <n v="5.3549999999999995"/>
    <n v="111.384"/>
  </r>
  <r>
    <x v="2"/>
    <x v="4"/>
    <x v="155"/>
    <s v="USO's"/>
    <n v="122"/>
    <n v="1"/>
    <n v="122"/>
    <n v="113.46"/>
    <n v="2.44"/>
    <n v="0.12200000000000001"/>
    <n v="26.352000000000004"/>
    <n v="1.83"/>
    <n v="9.76"/>
    <n v="1.0980000000000001"/>
    <n v="105.40800000000002"/>
  </r>
  <r>
    <x v="2"/>
    <x v="4"/>
    <x v="155"/>
    <s v="Cowpeas"/>
    <n v="171"/>
    <n v="3.3000000000000002E-2"/>
    <n v="5.6430000000000007"/>
    <n v="6.5458800000000004"/>
    <n v="0.43451100000000004"/>
    <n v="2.8215000000000004E-2"/>
    <n v="1.1737440000000001"/>
    <n v="0.36679500000000004"/>
    <n v="1.7380440000000001"/>
    <n v="0.25393500000000002"/>
    <n v="4.6949760000000005"/>
  </r>
  <r>
    <x v="2"/>
    <x v="4"/>
    <x v="155"/>
    <s v="Carrots"/>
    <n v="62"/>
    <n v="3.0000000000000001E-3"/>
    <n v="0.186"/>
    <n v="8.3699999999999997E-2"/>
    <n v="2.0460000000000001E-3"/>
    <n v="3.7200000000000004E-4"/>
    <n v="1.9530000000000002E-2"/>
    <n v="6.1380000000000002E-3"/>
    <n v="8.1840000000000003E-3"/>
    <n v="3.3480000000000003E-3"/>
    <n v="7.8120000000000009E-2"/>
  </r>
  <r>
    <x v="2"/>
    <x v="4"/>
    <x v="155"/>
    <s v="Tomatoes"/>
    <n v="62"/>
    <n v="1"/>
    <n v="62"/>
    <n v="13.02"/>
    <n v="0.55800000000000005"/>
    <n v="0.18599999999999997"/>
    <n v="2.8519999999999999"/>
    <n v="0.68200000000000005"/>
    <n v="2.2320000000000002"/>
    <n v="1.6739999999999997"/>
    <n v="11.407999999999999"/>
  </r>
  <r>
    <x v="2"/>
    <x v="4"/>
    <x v="155"/>
    <s v="Bread (white)"/>
    <n v="44"/>
    <n v="3.3000000000000002E-2"/>
    <n v="1.452"/>
    <n v="3.9784800000000002"/>
    <n v="0.127776"/>
    <n v="4.3560000000000001E-2"/>
    <n v="0.75358800000000004"/>
    <n v="4.0655999999999998E-2"/>
    <n v="0.511104"/>
    <n v="0.39204"/>
    <n v="3.0143520000000001"/>
  </r>
  <r>
    <x v="3"/>
    <x v="4"/>
    <x v="155"/>
    <s v="Githeri"/>
    <n v="134"/>
    <n v="0.42899999999999999"/>
    <n v="57.485999999999997"/>
    <n v="93.702179999999984"/>
    <n v="3.6216179999999998"/>
    <n v="0.80480399999999985"/>
    <n v="17.878146000000001"/>
    <n v="0.57485999999999993"/>
    <n v="14.486471999999999"/>
    <n v="7.2432359999999987"/>
    <n v="71.512584000000004"/>
  </r>
  <r>
    <x v="3"/>
    <x v="4"/>
    <x v="155"/>
    <s v="Ugali"/>
    <n v="112"/>
    <n v="1"/>
    <n v="112"/>
    <n v="140"/>
    <n v="2.3520000000000003"/>
    <n v="1.456"/>
    <n v="29.344000000000001"/>
    <n v="1.1200000000000001"/>
    <n v="9.4080000000000013"/>
    <n v="13.103999999999999"/>
    <n v="117.376"/>
  </r>
  <r>
    <x v="3"/>
    <x v="4"/>
    <x v="155"/>
    <s v="Sorghum"/>
    <n v="83"/>
    <n v="0.28599999999999998"/>
    <n v="23.738"/>
    <n v="78.810159999999996"/>
    <n v="2.445014"/>
    <n v="0.71214"/>
    <n v="17.494906"/>
    <n v="3.014726"/>
    <n v="9.7800560000000001"/>
    <n v="6.4092599999999997"/>
    <n v="69.979624000000001"/>
  </r>
  <r>
    <x v="3"/>
    <x v="4"/>
    <x v="155"/>
    <s v="Sweets/Soda"/>
    <n v="340"/>
    <n v="0.28599999999999998"/>
    <n v="97.24"/>
    <n v="39.868399999999994"/>
    <n v="0"/>
    <n v="0"/>
    <n v="10.112959999999999"/>
    <n v="0"/>
    <n v="0"/>
    <n v="0"/>
    <n v="40.451839999999997"/>
  </r>
  <r>
    <x v="0"/>
    <x v="3"/>
    <x v="156"/>
    <s v="Cattle"/>
    <n v="112"/>
    <n v="0.28599999999999998"/>
    <n v="32.031999999999996"/>
    <n v="86.16607999999998"/>
    <n v="7.9759679999999991"/>
    <n v="5.7657599999999993"/>
    <n v="0"/>
    <n v="0"/>
    <n v="31.903871999999996"/>
    <n v="51.891839999999995"/>
    <n v="0"/>
  </r>
  <r>
    <x v="0"/>
    <x v="3"/>
    <x v="156"/>
    <s v="Goat"/>
    <m/>
    <n v="0"/>
    <n v="0"/>
    <n v="0"/>
    <n v="0"/>
    <n v="0"/>
    <n v="0"/>
    <n v="0"/>
    <n v="0"/>
    <n v="0"/>
    <n v="0"/>
  </r>
  <r>
    <x v="0"/>
    <x v="3"/>
    <x v="156"/>
    <s v="Sheep"/>
    <m/>
    <n v="0"/>
    <n v="0"/>
    <n v="0"/>
    <n v="0"/>
    <n v="0"/>
    <n v="0"/>
    <n v="0"/>
    <n v="0"/>
    <n v="0"/>
    <n v="0"/>
  </r>
  <r>
    <x v="0"/>
    <x v="3"/>
    <x v="156"/>
    <s v="Camel"/>
    <m/>
    <n v="0"/>
    <n v="0"/>
    <n v="0"/>
    <n v="0"/>
    <n v="0"/>
    <n v="0"/>
    <n v="0"/>
    <n v="0"/>
    <n v="0"/>
    <n v="0"/>
  </r>
  <r>
    <x v="0"/>
    <x v="3"/>
    <x v="156"/>
    <s v="Poultry"/>
    <n v="112"/>
    <n v="3.3000000000000002E-2"/>
    <n v="3.6960000000000002"/>
    <n v="10.533600000000002"/>
    <n v="0.994224"/>
    <n v="0.69854399999999994"/>
    <n v="0"/>
    <n v="0"/>
    <n v="3.976896"/>
    <n v="6.2868959999999996"/>
    <n v="0"/>
  </r>
  <r>
    <x v="0"/>
    <x v="3"/>
    <x v="156"/>
    <s v="Other birds"/>
    <m/>
    <n v="0"/>
    <n v="0"/>
    <n v="0"/>
    <n v="0"/>
    <n v="0"/>
    <n v="0"/>
    <n v="0"/>
    <n v="0"/>
    <n v="0"/>
    <n v="0"/>
  </r>
  <r>
    <x v="0"/>
    <x v="3"/>
    <x v="156"/>
    <s v="Pork"/>
    <n v="56"/>
    <n v="0.14299999999999999"/>
    <n v="8.0079999999999991"/>
    <n v="21.861839999999997"/>
    <n v="2.2102079999999997"/>
    <n v="1.3773759999999999"/>
    <n v="0"/>
    <n v="0"/>
    <n v="8.8408319999999989"/>
    <n v="12.396383999999999"/>
    <n v="0"/>
  </r>
  <r>
    <x v="0"/>
    <x v="3"/>
    <x v="156"/>
    <s v="Eggs"/>
    <n v="64"/>
    <n v="3.3000000000000002E-2"/>
    <n v="2.1120000000000001"/>
    <n v="3.2736000000000001"/>
    <n v="0.26611200000000002"/>
    <n v="0.22387199999999999"/>
    <n v="2.3232000000000003E-2"/>
    <n v="0"/>
    <n v="1.0644480000000001"/>
    <n v="2.0148479999999998"/>
    <n v="9.2928000000000011E-2"/>
  </r>
  <r>
    <x v="0"/>
    <x v="3"/>
    <x v="156"/>
    <s v="Milk"/>
    <n v="184"/>
    <n v="6.7000000000000004E-2"/>
    <n v="12.328000000000001"/>
    <n v="8.5063200000000005"/>
    <n v="0.44380800000000009"/>
    <n v="0.50544800000000001"/>
    <n v="0.55476000000000003"/>
    <n v="0"/>
    <n v="1.7752320000000004"/>
    <n v="4.5490320000000004"/>
    <n v="2.2190400000000001"/>
  </r>
  <r>
    <x v="0"/>
    <x v="3"/>
    <x v="156"/>
    <s v="Cheese"/>
    <m/>
    <n v="0"/>
    <n v="0"/>
    <n v="0"/>
    <n v="0"/>
    <n v="0"/>
    <n v="0"/>
    <n v="0"/>
    <n v="0"/>
    <n v="0"/>
    <n v="0"/>
  </r>
  <r>
    <x v="1"/>
    <x v="3"/>
    <x v="156"/>
    <s v="Fish"/>
    <n v="112"/>
    <n v="1"/>
    <n v="112"/>
    <n v="117.6"/>
    <n v="20.72"/>
    <n v="3.2480000000000002"/>
    <n v="0"/>
    <n v="0"/>
    <n v="82.88"/>
    <n v="29.232000000000003"/>
    <n v="0"/>
  </r>
  <r>
    <x v="2"/>
    <x v="3"/>
    <x v="156"/>
    <s v="Rice"/>
    <n v="175"/>
    <n v="0.14299999999999999"/>
    <n v="25.024999999999999"/>
    <n v="32.532499999999999"/>
    <n v="0.60059999999999991"/>
    <n v="5.0049999999999997E-2"/>
    <n v="7.1571500000000006"/>
    <n v="7.5074999999999989E-2"/>
    <n v="2.4023999999999996"/>
    <n v="0.45044999999999996"/>
    <n v="28.628600000000002"/>
  </r>
  <r>
    <x v="2"/>
    <x v="3"/>
    <x v="156"/>
    <s v="Beans"/>
    <n v="185"/>
    <n v="0.28599999999999998"/>
    <n v="52.91"/>
    <n v="67.195700000000002"/>
    <n v="4.6031699999999995"/>
    <n v="0.26455000000000001"/>
    <n v="12.06348"/>
    <n v="3.3862400000000004"/>
    <n v="18.412679999999998"/>
    <n v="2.3809499999999999"/>
    <n v="48.253920000000001"/>
  </r>
  <r>
    <x v="2"/>
    <x v="3"/>
    <x v="156"/>
    <s v="Cabbage"/>
    <n v="60"/>
    <n v="0.28599999999999998"/>
    <n v="17.16"/>
    <n v="3.7751999999999999"/>
    <n v="0.1716"/>
    <n v="6.8640000000000007E-2"/>
    <n v="0.7722"/>
    <n v="0.48047999999999996"/>
    <n v="0.68640000000000001"/>
    <n v="0.61776000000000009"/>
    <n v="3.0888"/>
  </r>
  <r>
    <x v="2"/>
    <x v="3"/>
    <x v="156"/>
    <s v="Fruit"/>
    <n v="119"/>
    <n v="3.3000000000000002E-2"/>
    <n v="3.927"/>
    <n v="3.6128399999999998"/>
    <n v="3.9269999999999999E-2"/>
    <n v="1.9635E-2"/>
    <n v="0.9189179999999999"/>
    <n v="9.4247999999999998E-2"/>
    <n v="0.15708"/>
    <n v="0.17671500000000001"/>
    <n v="3.6756719999999996"/>
  </r>
  <r>
    <x v="2"/>
    <x v="3"/>
    <x v="156"/>
    <s v="USO's"/>
    <n v="122"/>
    <n v="1"/>
    <n v="122"/>
    <n v="113.46"/>
    <n v="2.44"/>
    <n v="0.12200000000000001"/>
    <n v="26.352000000000004"/>
    <n v="1.83"/>
    <n v="9.76"/>
    <n v="1.0980000000000001"/>
    <n v="105.40800000000002"/>
  </r>
  <r>
    <x v="2"/>
    <x v="3"/>
    <x v="156"/>
    <s v="Carrots"/>
    <n v="62"/>
    <n v="3.3000000000000002E-2"/>
    <n v="2.0460000000000003"/>
    <n v="0.92070000000000007"/>
    <n v="2.2506000000000005E-2"/>
    <n v="4.092000000000001E-3"/>
    <n v="0.21483000000000005"/>
    <n v="6.7518000000000009E-2"/>
    <n v="9.0024000000000021E-2"/>
    <n v="3.6828000000000007E-2"/>
    <n v="0.85932000000000019"/>
  </r>
  <r>
    <x v="2"/>
    <x v="3"/>
    <x v="156"/>
    <s v="Tomatoes"/>
    <n v="62"/>
    <n v="1"/>
    <n v="62"/>
    <n v="13.02"/>
    <n v="0.55800000000000005"/>
    <n v="0.18599999999999997"/>
    <n v="2.8519999999999999"/>
    <n v="0.68200000000000005"/>
    <n v="2.2320000000000002"/>
    <n v="1.6739999999999997"/>
    <n v="11.407999999999999"/>
  </r>
  <r>
    <x v="2"/>
    <x v="3"/>
    <x v="156"/>
    <s v="Bread (white)"/>
    <n v="44"/>
    <n v="3.3000000000000002E-2"/>
    <n v="1.452"/>
    <n v="3.9784800000000002"/>
    <n v="0.127776"/>
    <n v="4.3560000000000001E-2"/>
    <n v="0.75358800000000004"/>
    <n v="4.0655999999999998E-2"/>
    <n v="0.511104"/>
    <n v="0.39204"/>
    <n v="3.0143520000000001"/>
  </r>
  <r>
    <x v="3"/>
    <x v="3"/>
    <x v="156"/>
    <s v="Githeri"/>
    <n v="134"/>
    <n v="1"/>
    <n v="134"/>
    <n v="218.42"/>
    <n v="8.4420000000000002"/>
    <n v="1.8759999999999999"/>
    <n v="41.674000000000007"/>
    <n v="1.34"/>
    <n v="33.768000000000001"/>
    <n v="16.884"/>
    <n v="166.69600000000003"/>
  </r>
  <r>
    <x v="3"/>
    <x v="3"/>
    <x v="156"/>
    <s v="Ugali"/>
    <n v="114"/>
    <n v="1"/>
    <n v="114"/>
    <n v="142.5"/>
    <n v="2.3940000000000001"/>
    <n v="1.4820000000000002"/>
    <n v="29.867999999999999"/>
    <n v="1.1399999999999999"/>
    <n v="9.5760000000000005"/>
    <n v="13.338000000000001"/>
    <n v="119.47199999999999"/>
  </r>
  <r>
    <x v="3"/>
    <x v="3"/>
    <x v="156"/>
    <s v="Sorghum"/>
    <n v="83"/>
    <n v="3.0000000000000001E-3"/>
    <n v="0.249"/>
    <n v="0.82668000000000008"/>
    <n v="2.5647000000000003E-2"/>
    <n v="7.4700000000000001E-3"/>
    <n v="0.18351300000000001"/>
    <n v="3.1622999999999998E-2"/>
    <n v="0.10258800000000001"/>
    <n v="6.7229999999999998E-2"/>
    <n v="0.73405200000000004"/>
  </r>
  <r>
    <x v="3"/>
    <x v="3"/>
    <x v="156"/>
    <s v="Sweets/Soda"/>
    <n v="340"/>
    <n v="0.42899999999999999"/>
    <n v="145.85999999999999"/>
    <n v="59.802599999999991"/>
    <n v="0"/>
    <n v="0"/>
    <n v="15.16944"/>
    <n v="0"/>
    <n v="0"/>
    <n v="0"/>
    <n v="60.677759999999999"/>
  </r>
  <r>
    <x v="0"/>
    <x v="3"/>
    <x v="157"/>
    <s v="Cattle"/>
    <n v="112"/>
    <m/>
    <n v="0"/>
    <n v="0"/>
    <n v="0"/>
    <n v="0"/>
    <n v="0"/>
    <n v="0"/>
    <n v="0"/>
    <n v="0"/>
    <n v="0"/>
  </r>
  <r>
    <x v="0"/>
    <x v="3"/>
    <x v="157"/>
    <s v="Goat"/>
    <m/>
    <n v="0"/>
    <n v="0"/>
    <n v="0"/>
    <n v="0"/>
    <n v="0"/>
    <n v="0"/>
    <n v="0"/>
    <n v="0"/>
    <n v="0"/>
    <n v="0"/>
  </r>
  <r>
    <x v="0"/>
    <x v="3"/>
    <x v="157"/>
    <s v="Sheep"/>
    <n v="85"/>
    <n v="3.0000000000000001E-3"/>
    <n v="0.255"/>
    <n v="0.67575000000000007"/>
    <n v="4.3095000000000001E-2"/>
    <n v="5.457E-2"/>
    <n v="0"/>
    <n v="0"/>
    <n v="0.17238000000000001"/>
    <n v="0.49113000000000001"/>
    <n v="0"/>
  </r>
  <r>
    <x v="0"/>
    <x v="3"/>
    <x v="157"/>
    <s v="Camel"/>
    <m/>
    <n v="0"/>
    <n v="0"/>
    <n v="0"/>
    <n v="0"/>
    <n v="0"/>
    <n v="0"/>
    <n v="0"/>
    <n v="0"/>
    <n v="0"/>
    <n v="0"/>
  </r>
  <r>
    <x v="0"/>
    <x v="3"/>
    <x v="157"/>
    <s v="Poultry"/>
    <n v="112"/>
    <n v="3.3000000000000002E-2"/>
    <n v="3.6960000000000002"/>
    <n v="10.533600000000002"/>
    <n v="0.994224"/>
    <n v="0.69854399999999994"/>
    <n v="0"/>
    <n v="0"/>
    <n v="3.976896"/>
    <n v="6.2868959999999996"/>
    <n v="0"/>
  </r>
  <r>
    <x v="0"/>
    <x v="3"/>
    <x v="157"/>
    <s v="Other birds"/>
    <m/>
    <n v="0"/>
    <n v="0"/>
    <n v="0"/>
    <n v="0"/>
    <n v="0"/>
    <n v="0"/>
    <n v="0"/>
    <n v="0"/>
    <n v="0"/>
    <n v="0"/>
  </r>
  <r>
    <x v="0"/>
    <x v="3"/>
    <x v="157"/>
    <s v="Pork"/>
    <n v="56"/>
    <n v="1"/>
    <n v="56"/>
    <n v="152.88"/>
    <n v="15.456000000000001"/>
    <n v="9.6319999999999997"/>
    <n v="0"/>
    <n v="0"/>
    <n v="61.824000000000005"/>
    <n v="86.688000000000002"/>
    <n v="0"/>
  </r>
  <r>
    <x v="0"/>
    <x v="3"/>
    <x v="157"/>
    <s v="Eggs"/>
    <n v="64"/>
    <n v="0.14299999999999999"/>
    <n v="9.1519999999999992"/>
    <n v="14.185599999999999"/>
    <n v="1.153152"/>
    <n v="0.97011199999999986"/>
    <n v="0.100672"/>
    <n v="0"/>
    <n v="4.6126079999999998"/>
    <n v="8.7310079999999992"/>
    <n v="0.40268799999999999"/>
  </r>
  <r>
    <x v="0"/>
    <x v="3"/>
    <x v="157"/>
    <s v="Milk"/>
    <n v="184"/>
    <n v="3.3000000000000002E-2"/>
    <n v="6.0720000000000001"/>
    <n v="4.1896800000000001"/>
    <n v="0.21859200000000001"/>
    <n v="0.24895199999999998"/>
    <n v="0.27324000000000004"/>
    <n v="0"/>
    <n v="0.87436800000000003"/>
    <n v="2.2405679999999997"/>
    <n v="1.0929600000000002"/>
  </r>
  <r>
    <x v="0"/>
    <x v="3"/>
    <x v="157"/>
    <s v="Cheese"/>
    <m/>
    <n v="0"/>
    <n v="0"/>
    <n v="0"/>
    <n v="0"/>
    <n v="0"/>
    <n v="0"/>
    <n v="0"/>
    <n v="0"/>
    <n v="0"/>
    <n v="0"/>
  </r>
  <r>
    <x v="1"/>
    <x v="3"/>
    <x v="157"/>
    <s v="Fish"/>
    <n v="112"/>
    <n v="1"/>
    <n v="112"/>
    <n v="117.6"/>
    <n v="20.72"/>
    <n v="3.2480000000000002"/>
    <n v="0"/>
    <n v="0"/>
    <n v="82.88"/>
    <n v="29.232000000000003"/>
    <n v="0"/>
  </r>
  <r>
    <x v="2"/>
    <x v="3"/>
    <x v="157"/>
    <s v="Rice"/>
    <n v="175"/>
    <n v="0.14299999999999999"/>
    <n v="25.024999999999999"/>
    <n v="32.532499999999999"/>
    <n v="0.60059999999999991"/>
    <n v="5.0049999999999997E-2"/>
    <n v="7.1571500000000006"/>
    <n v="7.5074999999999989E-2"/>
    <n v="2.4023999999999996"/>
    <n v="0.45044999999999996"/>
    <n v="28.628600000000002"/>
  </r>
  <r>
    <x v="2"/>
    <x v="3"/>
    <x v="157"/>
    <s v="Beans"/>
    <n v="185"/>
    <n v="0.14299999999999999"/>
    <n v="26.454999999999998"/>
    <n v="33.597850000000001"/>
    <n v="2.3015849999999998"/>
    <n v="0.132275"/>
    <n v="6.0317400000000001"/>
    <n v="1.6931200000000002"/>
    <n v="9.2063399999999991"/>
    <n v="1.1904749999999999"/>
    <n v="24.12696"/>
  </r>
  <r>
    <x v="2"/>
    <x v="3"/>
    <x v="157"/>
    <s v="Cabbage"/>
    <n v="60"/>
    <n v="1"/>
    <n v="60"/>
    <n v="13.2"/>
    <n v="0.6"/>
    <n v="0.24"/>
    <n v="2.7"/>
    <n v="1.68"/>
    <n v="2.4"/>
    <n v="2.16"/>
    <n v="10.8"/>
  </r>
  <r>
    <x v="2"/>
    <x v="3"/>
    <x v="157"/>
    <s v="Fruit"/>
    <n v="119"/>
    <n v="1"/>
    <n v="119"/>
    <n v="109.48"/>
    <n v="1.19"/>
    <n v="0.59499999999999997"/>
    <n v="27.846"/>
    <n v="2.8559999999999999"/>
    <n v="4.76"/>
    <n v="5.3549999999999995"/>
    <n v="111.384"/>
  </r>
  <r>
    <x v="2"/>
    <x v="3"/>
    <x v="157"/>
    <s v="USO's"/>
    <n v="122"/>
    <n v="1"/>
    <n v="122"/>
    <n v="113.46"/>
    <n v="2.44"/>
    <n v="0.12200000000000001"/>
    <n v="26.352000000000004"/>
    <n v="1.83"/>
    <n v="9.76"/>
    <n v="1.0980000000000001"/>
    <n v="105.40800000000002"/>
  </r>
  <r>
    <x v="2"/>
    <x v="3"/>
    <x v="157"/>
    <s v="Cowpeas"/>
    <n v="171"/>
    <n v="0.42899999999999999"/>
    <n v="73.358999999999995"/>
    <n v="85.096440000000001"/>
    <n v="5.6486429999999999"/>
    <n v="0.36679499999999998"/>
    <n v="15.258671999999999"/>
    <n v="4.7683349999999995"/>
    <n v="22.594571999999999"/>
    <n v="3.3011549999999996"/>
    <n v="61.034687999999996"/>
  </r>
  <r>
    <x v="2"/>
    <x v="3"/>
    <x v="157"/>
    <s v="Carrots"/>
    <n v="62"/>
    <n v="6.7000000000000004E-2"/>
    <n v="4.1539999999999999"/>
    <n v="1.8693"/>
    <n v="4.5693999999999999E-2"/>
    <n v="8.3079999999999994E-3"/>
    <n v="0.43616999999999995"/>
    <n v="0.13708200000000001"/>
    <n v="0.18277599999999999"/>
    <n v="7.4771999999999991E-2"/>
    <n v="1.7446799999999998"/>
  </r>
  <r>
    <x v="2"/>
    <x v="3"/>
    <x v="157"/>
    <s v="Tomatoes"/>
    <n v="62"/>
    <n v="1"/>
    <n v="62"/>
    <n v="13.02"/>
    <n v="0.55800000000000005"/>
    <n v="0.18599999999999997"/>
    <n v="2.8519999999999999"/>
    <n v="0.68200000000000005"/>
    <n v="2.2320000000000002"/>
    <n v="1.6739999999999997"/>
    <n v="11.407999999999999"/>
  </r>
  <r>
    <x v="2"/>
    <x v="3"/>
    <x v="157"/>
    <s v="Bread (white)"/>
    <n v="44"/>
    <n v="1"/>
    <n v="44"/>
    <n v="120.56"/>
    <n v="3.8720000000000003"/>
    <n v="1.32"/>
    <n v="22.835999999999999"/>
    <n v="1.232"/>
    <n v="15.488000000000001"/>
    <n v="11.88"/>
    <n v="91.343999999999994"/>
  </r>
  <r>
    <x v="3"/>
    <x v="3"/>
    <x v="157"/>
    <s v="Githeri"/>
    <m/>
    <m/>
    <n v="0"/>
    <n v="0"/>
    <n v="0"/>
    <n v="0"/>
    <n v="0"/>
    <n v="0"/>
    <n v="0"/>
    <n v="0"/>
    <n v="0"/>
  </r>
  <r>
    <x v="3"/>
    <x v="3"/>
    <x v="157"/>
    <s v="Ugali"/>
    <n v="114"/>
    <n v="1"/>
    <n v="114"/>
    <n v="142.5"/>
    <n v="2.3940000000000001"/>
    <n v="1.4820000000000002"/>
    <n v="29.867999999999999"/>
    <n v="1.1399999999999999"/>
    <n v="9.5760000000000005"/>
    <n v="13.338000000000001"/>
    <n v="119.47199999999999"/>
  </r>
  <r>
    <x v="3"/>
    <x v="3"/>
    <x v="157"/>
    <s v="Sorghum"/>
    <n v="83"/>
    <n v="1"/>
    <n v="83"/>
    <n v="275.56"/>
    <n v="8.5490000000000013"/>
    <n v="2.4900000000000002"/>
    <n v="61.171000000000006"/>
    <n v="10.540999999999999"/>
    <n v="34.196000000000005"/>
    <n v="22.410000000000004"/>
    <n v="244.68400000000003"/>
  </r>
  <r>
    <x v="3"/>
    <x v="3"/>
    <x v="157"/>
    <s v="Sweets/Soda"/>
    <n v="340"/>
    <n v="0.42899999999999999"/>
    <n v="145.85999999999999"/>
    <n v="59.802599999999991"/>
    <n v="0"/>
    <n v="0"/>
    <n v="15.16944"/>
    <n v="0"/>
    <n v="0"/>
    <n v="0"/>
    <n v="60.677759999999999"/>
  </r>
  <r>
    <x v="0"/>
    <x v="3"/>
    <x v="158"/>
    <s v="Cattle"/>
    <n v="112"/>
    <n v="3.3000000000000002E-2"/>
    <n v="3.6960000000000002"/>
    <n v="9.94224"/>
    <n v="0.92030400000000001"/>
    <n v="0.66528000000000009"/>
    <n v="0"/>
    <n v="0"/>
    <n v="3.681216"/>
    <n v="5.9875200000000008"/>
    <n v="0"/>
  </r>
  <r>
    <x v="0"/>
    <x v="3"/>
    <x v="158"/>
    <s v="Goat"/>
    <n v="85"/>
    <n v="3.0000000000000001E-3"/>
    <n v="0.255"/>
    <n v="0.61454999999999993"/>
    <n v="8.3894999999999997E-2"/>
    <n v="2.7795E-2"/>
    <n v="1.2750000000000001E-3"/>
    <n v="0"/>
    <n v="0.33557999999999999"/>
    <n v="0.25015500000000002"/>
    <n v="5.1000000000000004E-3"/>
  </r>
  <r>
    <x v="0"/>
    <x v="3"/>
    <x v="158"/>
    <s v="Sheep"/>
    <m/>
    <n v="0"/>
    <n v="0"/>
    <n v="0"/>
    <n v="0"/>
    <n v="0"/>
    <n v="0"/>
    <n v="0"/>
    <n v="0"/>
    <n v="0"/>
    <n v="0"/>
  </r>
  <r>
    <x v="0"/>
    <x v="3"/>
    <x v="158"/>
    <s v="Camel"/>
    <m/>
    <n v="0"/>
    <n v="0"/>
    <n v="0"/>
    <n v="0"/>
    <n v="0"/>
    <n v="0"/>
    <n v="0"/>
    <n v="0"/>
    <n v="0"/>
    <n v="0"/>
  </r>
  <r>
    <x v="0"/>
    <x v="3"/>
    <x v="158"/>
    <s v="Poultry"/>
    <n v="112"/>
    <n v="3.3000000000000002E-2"/>
    <n v="3.6960000000000002"/>
    <n v="10.533600000000002"/>
    <n v="0.994224"/>
    <n v="0.69854399999999994"/>
    <n v="0"/>
    <n v="0"/>
    <n v="3.976896"/>
    <n v="6.2868959999999996"/>
    <n v="0"/>
  </r>
  <r>
    <x v="0"/>
    <x v="3"/>
    <x v="158"/>
    <s v="Other birds"/>
    <m/>
    <n v="0"/>
    <n v="0"/>
    <n v="0"/>
    <n v="0"/>
    <n v="0"/>
    <n v="0"/>
    <n v="0"/>
    <n v="0"/>
    <n v="0"/>
    <n v="0"/>
  </r>
  <r>
    <x v="0"/>
    <x v="3"/>
    <x v="158"/>
    <s v="Pork"/>
    <n v="56"/>
    <n v="0.42899999999999999"/>
    <n v="24.024000000000001"/>
    <n v="65.585520000000002"/>
    <n v="6.6306240000000001"/>
    <n v="4.1321279999999998"/>
    <n v="0"/>
    <n v="0"/>
    <n v="26.522496"/>
    <n v="37.189152"/>
    <n v="0"/>
  </r>
  <r>
    <x v="0"/>
    <x v="3"/>
    <x v="158"/>
    <s v="Eggs"/>
    <n v="64"/>
    <n v="0.42899999999999999"/>
    <n v="27.456"/>
    <n v="42.556800000000003"/>
    <n v="3.4594559999999994"/>
    <n v="2.9103359999999996"/>
    <n v="0.30201600000000001"/>
    <n v="0"/>
    <n v="13.837823999999998"/>
    <n v="26.193023999999998"/>
    <n v="1.208064"/>
  </r>
  <r>
    <x v="0"/>
    <x v="3"/>
    <x v="158"/>
    <s v="Milk"/>
    <n v="184"/>
    <n v="0.14299999999999999"/>
    <n v="26.311999999999998"/>
    <n v="18.155279999999998"/>
    <n v="0.94723199999999996"/>
    <n v="1.0787919999999998"/>
    <n v="1.18404"/>
    <n v="0"/>
    <n v="3.7889279999999999"/>
    <n v="9.709127999999998"/>
    <n v="4.7361599999999999"/>
  </r>
  <r>
    <x v="0"/>
    <x v="3"/>
    <x v="158"/>
    <s v="Cheese"/>
    <m/>
    <n v="0"/>
    <n v="0"/>
    <n v="0"/>
    <n v="0"/>
    <n v="0"/>
    <n v="0"/>
    <n v="0"/>
    <n v="0"/>
    <n v="0"/>
    <n v="0"/>
  </r>
  <r>
    <x v="1"/>
    <x v="3"/>
    <x v="158"/>
    <s v="Fish"/>
    <n v="112"/>
    <n v="1"/>
    <n v="112"/>
    <n v="117.6"/>
    <n v="20.72"/>
    <n v="3.2480000000000002"/>
    <n v="0"/>
    <n v="0"/>
    <n v="82.88"/>
    <n v="29.232000000000003"/>
    <n v="0"/>
  </r>
  <r>
    <x v="2"/>
    <x v="3"/>
    <x v="158"/>
    <s v="Rice"/>
    <n v="175"/>
    <n v="1"/>
    <n v="175"/>
    <n v="227.5"/>
    <n v="4.2"/>
    <n v="0.35"/>
    <n v="50.05"/>
    <n v="0.52500000000000002"/>
    <n v="16.8"/>
    <n v="3.15"/>
    <n v="200.2"/>
  </r>
  <r>
    <x v="2"/>
    <x v="3"/>
    <x v="158"/>
    <s v="Beans"/>
    <n v="185"/>
    <n v="0.14299999999999999"/>
    <n v="26.454999999999998"/>
    <n v="33.597850000000001"/>
    <n v="2.3015849999999998"/>
    <n v="0.132275"/>
    <n v="6.0317400000000001"/>
    <n v="1.6931200000000002"/>
    <n v="9.2063399999999991"/>
    <n v="1.1904749999999999"/>
    <n v="24.12696"/>
  </r>
  <r>
    <x v="2"/>
    <x v="3"/>
    <x v="158"/>
    <s v="Cabbage"/>
    <n v="60"/>
    <n v="1"/>
    <n v="60"/>
    <n v="13.2"/>
    <n v="0.6"/>
    <n v="0.24"/>
    <n v="2.7"/>
    <n v="1.68"/>
    <n v="2.4"/>
    <n v="2.16"/>
    <n v="10.8"/>
  </r>
  <r>
    <x v="2"/>
    <x v="3"/>
    <x v="158"/>
    <s v="Fruit"/>
    <n v="119"/>
    <n v="1"/>
    <n v="119"/>
    <n v="109.48"/>
    <n v="1.19"/>
    <n v="0.59499999999999997"/>
    <n v="27.846"/>
    <n v="2.8559999999999999"/>
    <n v="4.76"/>
    <n v="5.3549999999999995"/>
    <n v="111.384"/>
  </r>
  <r>
    <x v="2"/>
    <x v="3"/>
    <x v="158"/>
    <s v="USO's"/>
    <n v="122"/>
    <n v="1"/>
    <n v="122"/>
    <n v="113.46"/>
    <n v="2.44"/>
    <n v="0.12200000000000001"/>
    <n v="26.352000000000004"/>
    <n v="1.83"/>
    <n v="9.76"/>
    <n v="1.0980000000000001"/>
    <n v="105.40800000000002"/>
  </r>
  <r>
    <x v="2"/>
    <x v="3"/>
    <x v="158"/>
    <s v="Cowpeas"/>
    <n v="171"/>
    <n v="0.28599999999999998"/>
    <n v="48.905999999999999"/>
    <n v="56.730959999999996"/>
    <n v="3.7657619999999996"/>
    <n v="0.24453"/>
    <n v="10.172448000000001"/>
    <n v="3.17889"/>
    <n v="15.063047999999998"/>
    <n v="2.2007699999999999"/>
    <n v="40.689792000000004"/>
  </r>
  <r>
    <x v="2"/>
    <x v="3"/>
    <x v="158"/>
    <s v="Carrots"/>
    <n v="62"/>
    <n v="3.3000000000000002E-2"/>
    <n v="2.0460000000000003"/>
    <n v="0.92070000000000007"/>
    <n v="2.2506000000000005E-2"/>
    <n v="4.092000000000001E-3"/>
    <n v="0.21483000000000005"/>
    <n v="6.7518000000000009E-2"/>
    <n v="9.0024000000000021E-2"/>
    <n v="3.6828000000000007E-2"/>
    <n v="0.85932000000000019"/>
  </r>
  <r>
    <x v="2"/>
    <x v="3"/>
    <x v="158"/>
    <s v="Tomatoes"/>
    <n v="62"/>
    <n v="1"/>
    <n v="62"/>
    <n v="13.02"/>
    <n v="0.55800000000000005"/>
    <n v="0.18599999999999997"/>
    <n v="2.8519999999999999"/>
    <n v="0.68200000000000005"/>
    <n v="2.2320000000000002"/>
    <n v="1.6739999999999997"/>
    <n v="11.407999999999999"/>
  </r>
  <r>
    <x v="2"/>
    <x v="3"/>
    <x v="158"/>
    <s v="Bread (white)"/>
    <n v="44"/>
    <n v="1"/>
    <n v="44"/>
    <n v="120.56"/>
    <n v="3.8720000000000003"/>
    <n v="1.32"/>
    <n v="22.835999999999999"/>
    <n v="1.232"/>
    <n v="15.488000000000001"/>
    <n v="11.88"/>
    <n v="91.343999999999994"/>
  </r>
  <r>
    <x v="3"/>
    <x v="3"/>
    <x v="158"/>
    <s v="Githeri"/>
    <m/>
    <m/>
    <n v="0"/>
    <n v="0"/>
    <n v="0"/>
    <n v="0"/>
    <n v="0"/>
    <n v="0"/>
    <n v="0"/>
    <n v="0"/>
    <n v="0"/>
  </r>
  <r>
    <x v="3"/>
    <x v="3"/>
    <x v="158"/>
    <s v="Ugali"/>
    <n v="114"/>
    <n v="1"/>
    <n v="114"/>
    <n v="142.5"/>
    <n v="2.3940000000000001"/>
    <n v="1.4820000000000002"/>
    <n v="29.867999999999999"/>
    <n v="1.1399999999999999"/>
    <n v="9.5760000000000005"/>
    <n v="13.338000000000001"/>
    <n v="119.47199999999999"/>
  </r>
  <r>
    <x v="3"/>
    <x v="3"/>
    <x v="158"/>
    <s v="Sorghum"/>
    <n v="83"/>
    <n v="1"/>
    <n v="83"/>
    <n v="275.56"/>
    <n v="8.5490000000000013"/>
    <n v="2.4900000000000002"/>
    <n v="61.171000000000006"/>
    <n v="10.540999999999999"/>
    <n v="34.196000000000005"/>
    <n v="22.410000000000004"/>
    <n v="244.68400000000003"/>
  </r>
  <r>
    <x v="3"/>
    <x v="3"/>
    <x v="158"/>
    <s v="Sweets/Soda"/>
    <n v="340"/>
    <n v="0.42899999999999999"/>
    <n v="145.85999999999999"/>
    <n v="59.802599999999991"/>
    <n v="0"/>
    <n v="0"/>
    <n v="15.16944"/>
    <n v="0"/>
    <n v="0"/>
    <n v="0"/>
    <n v="60.677759999999999"/>
  </r>
  <r>
    <x v="4"/>
    <x v="3"/>
    <x v="158"/>
    <s v="Honey"/>
    <n v="20"/>
    <n v="3.0000000000000001E-3"/>
    <n v="0.06"/>
    <n v="0.18239999999999998"/>
    <n v="1.7999999999999998E-4"/>
    <n v="0"/>
    <n v="4.9439999999999998E-2"/>
    <n v="0"/>
    <n v="7.1999999999999994E-4"/>
    <n v="0"/>
    <n v="0.19775999999999999"/>
  </r>
  <r>
    <x v="0"/>
    <x v="3"/>
    <x v="159"/>
    <s v="Cattle"/>
    <n v="112"/>
    <n v="3.3000000000000002E-2"/>
    <n v="3.6960000000000002"/>
    <n v="9.94224"/>
    <n v="0.92030400000000001"/>
    <n v="0.66528000000000009"/>
    <n v="0"/>
    <n v="0"/>
    <n v="3.681216"/>
    <n v="5.9875200000000008"/>
    <n v="0"/>
  </r>
  <r>
    <x v="0"/>
    <x v="3"/>
    <x v="159"/>
    <s v="Goat"/>
    <n v="85"/>
    <n v="3.3000000000000002E-2"/>
    <n v="2.8050000000000002"/>
    <n v="6.7600499999999997"/>
    <n v="0.92284499999999992"/>
    <n v="0.30574500000000004"/>
    <n v="1.4025000000000001E-2"/>
    <n v="0"/>
    <n v="3.6913799999999997"/>
    <n v="2.7517050000000003"/>
    <n v="5.6100000000000004E-2"/>
  </r>
  <r>
    <x v="0"/>
    <x v="3"/>
    <x v="159"/>
    <s v="Sheep"/>
    <n v="85"/>
    <n v="3.3000000000000002E-2"/>
    <n v="2.8050000000000002"/>
    <n v="7.4332500000000001"/>
    <n v="0.47404499999999999"/>
    <n v="0.60026999999999997"/>
    <n v="0"/>
    <n v="0"/>
    <n v="1.89618"/>
    <n v="5.4024299999999998"/>
    <n v="0"/>
  </r>
  <r>
    <x v="0"/>
    <x v="3"/>
    <x v="159"/>
    <s v="Camel"/>
    <m/>
    <n v="0"/>
    <n v="0"/>
    <n v="0"/>
    <n v="0"/>
    <n v="0"/>
    <n v="0"/>
    <n v="0"/>
    <n v="0"/>
    <n v="0"/>
    <n v="0"/>
  </r>
  <r>
    <x v="0"/>
    <x v="3"/>
    <x v="159"/>
    <s v="Poultry"/>
    <n v="112"/>
    <n v="3.3000000000000002E-2"/>
    <n v="3.6960000000000002"/>
    <n v="10.533600000000002"/>
    <n v="0.994224"/>
    <n v="0.69854399999999994"/>
    <n v="0"/>
    <n v="0"/>
    <n v="3.976896"/>
    <n v="6.2868959999999996"/>
    <n v="0"/>
  </r>
  <r>
    <x v="0"/>
    <x v="3"/>
    <x v="159"/>
    <s v="Other birds"/>
    <m/>
    <n v="0"/>
    <n v="0"/>
    <n v="0"/>
    <n v="0"/>
    <n v="0"/>
    <n v="0"/>
    <n v="0"/>
    <n v="0"/>
    <n v="0"/>
    <n v="0"/>
  </r>
  <r>
    <x v="0"/>
    <x v="3"/>
    <x v="159"/>
    <s v="Pork"/>
    <n v="56"/>
    <n v="3.3000000000000002E-2"/>
    <n v="1.8480000000000001"/>
    <n v="5.0450400000000002"/>
    <n v="0.51004800000000006"/>
    <n v="0.31785599999999997"/>
    <n v="0"/>
    <n v="0"/>
    <n v="2.0401920000000002"/>
    <n v="2.8607039999999997"/>
    <n v="0"/>
  </r>
  <r>
    <x v="0"/>
    <x v="3"/>
    <x v="159"/>
    <s v="Eggs"/>
    <n v="64"/>
    <n v="0.28599999999999998"/>
    <n v="18.303999999999998"/>
    <n v="28.371199999999998"/>
    <n v="2.3063039999999999"/>
    <n v="1.9402239999999997"/>
    <n v="0.201344"/>
    <n v="0"/>
    <n v="9.2252159999999996"/>
    <n v="17.462015999999998"/>
    <n v="0.80537599999999998"/>
  </r>
  <r>
    <x v="0"/>
    <x v="3"/>
    <x v="159"/>
    <s v="Milk"/>
    <n v="184"/>
    <n v="0.28599999999999998"/>
    <n v="52.623999999999995"/>
    <n v="36.310559999999995"/>
    <n v="1.8944639999999999"/>
    <n v="2.1575839999999995"/>
    <n v="2.36808"/>
    <n v="0"/>
    <n v="7.5778559999999997"/>
    <n v="19.418255999999996"/>
    <n v="9.4723199999999999"/>
  </r>
  <r>
    <x v="0"/>
    <x v="3"/>
    <x v="159"/>
    <s v="Cheese"/>
    <m/>
    <n v="0"/>
    <n v="0"/>
    <n v="0"/>
    <n v="0"/>
    <n v="0"/>
    <n v="0"/>
    <n v="0"/>
    <n v="0"/>
    <n v="0"/>
    <n v="0"/>
  </r>
  <r>
    <x v="1"/>
    <x v="3"/>
    <x v="159"/>
    <s v="Fish"/>
    <n v="112"/>
    <n v="1"/>
    <n v="112"/>
    <n v="117.6"/>
    <n v="20.72"/>
    <n v="3.2480000000000002"/>
    <n v="0"/>
    <n v="0"/>
    <n v="82.88"/>
    <n v="29.232000000000003"/>
    <n v="0"/>
  </r>
  <r>
    <x v="2"/>
    <x v="3"/>
    <x v="159"/>
    <s v="Rice"/>
    <n v="175"/>
    <n v="0.42899999999999999"/>
    <n v="75.075000000000003"/>
    <n v="97.597499999999997"/>
    <n v="1.8018000000000001"/>
    <n v="0.15015000000000001"/>
    <n v="21.471450000000001"/>
    <n v="0.22522500000000001"/>
    <n v="7.2072000000000003"/>
    <n v="1.3513500000000001"/>
    <n v="85.885800000000003"/>
  </r>
  <r>
    <x v="2"/>
    <x v="3"/>
    <x v="159"/>
    <s v="Beans"/>
    <n v="185"/>
    <n v="3.3000000000000002E-2"/>
    <n v="6.1050000000000004"/>
    <n v="7.7533500000000002"/>
    <n v="0.53113500000000002"/>
    <n v="3.0525000000000004E-2"/>
    <n v="1.3919400000000002"/>
    <n v="0.39072000000000001"/>
    <n v="2.1245400000000001"/>
    <n v="0.27472500000000005"/>
    <n v="5.5677600000000007"/>
  </r>
  <r>
    <x v="2"/>
    <x v="3"/>
    <x v="159"/>
    <s v="Cabbage"/>
    <n v="60"/>
    <n v="1"/>
    <n v="60"/>
    <n v="13.2"/>
    <n v="0.6"/>
    <n v="0.24"/>
    <n v="2.7"/>
    <n v="1.68"/>
    <n v="2.4"/>
    <n v="2.16"/>
    <n v="10.8"/>
  </r>
  <r>
    <x v="2"/>
    <x v="3"/>
    <x v="159"/>
    <s v="Fruit"/>
    <n v="119"/>
    <n v="1"/>
    <n v="119"/>
    <n v="109.48"/>
    <n v="1.19"/>
    <n v="0.59499999999999997"/>
    <n v="27.846"/>
    <n v="2.8559999999999999"/>
    <n v="4.76"/>
    <n v="5.3549999999999995"/>
    <n v="111.384"/>
  </r>
  <r>
    <x v="2"/>
    <x v="3"/>
    <x v="159"/>
    <s v="USO's"/>
    <n v="122"/>
    <n v="0.14299999999999999"/>
    <n v="17.445999999999998"/>
    <n v="16.224779999999999"/>
    <n v="0.34891999999999995"/>
    <n v="1.7446E-2"/>
    <n v="3.7683359999999997"/>
    <n v="0.26168999999999998"/>
    <n v="1.3956799999999998"/>
    <n v="0.15701399999999999"/>
    <n v="15.073343999999999"/>
  </r>
  <r>
    <x v="2"/>
    <x v="3"/>
    <x v="159"/>
    <s v="Cowpeas"/>
    <n v="171"/>
    <n v="1"/>
    <n v="171"/>
    <n v="198.36"/>
    <n v="13.167"/>
    <n v="0.85499999999999998"/>
    <n v="35.568000000000005"/>
    <n v="11.115"/>
    <n v="52.667999999999999"/>
    <n v="7.6950000000000003"/>
    <n v="142.27200000000002"/>
  </r>
  <r>
    <x v="2"/>
    <x v="3"/>
    <x v="159"/>
    <s v="Carrots"/>
    <n v="62"/>
    <n v="3.0000000000000001E-3"/>
    <n v="0.186"/>
    <n v="8.3699999999999997E-2"/>
    <n v="2.0460000000000001E-3"/>
    <n v="3.7200000000000004E-4"/>
    <n v="1.9530000000000002E-2"/>
    <n v="6.1380000000000002E-3"/>
    <n v="8.1840000000000003E-3"/>
    <n v="3.3480000000000003E-3"/>
    <n v="7.8120000000000009E-2"/>
  </r>
  <r>
    <x v="2"/>
    <x v="3"/>
    <x v="159"/>
    <s v="Tomatoes"/>
    <n v="62"/>
    <n v="1"/>
    <n v="62"/>
    <n v="13.02"/>
    <n v="0.55800000000000005"/>
    <n v="0.18599999999999997"/>
    <n v="2.8519999999999999"/>
    <n v="0.68200000000000005"/>
    <n v="2.2320000000000002"/>
    <n v="1.6739999999999997"/>
    <n v="11.407999999999999"/>
  </r>
  <r>
    <x v="2"/>
    <x v="3"/>
    <x v="159"/>
    <s v="Bread (white)"/>
    <n v="44"/>
    <n v="1"/>
    <n v="44"/>
    <n v="120.56"/>
    <n v="3.8720000000000003"/>
    <n v="1.32"/>
    <n v="22.835999999999999"/>
    <n v="1.232"/>
    <n v="15.488000000000001"/>
    <n v="11.88"/>
    <n v="91.343999999999994"/>
  </r>
  <r>
    <x v="3"/>
    <x v="3"/>
    <x v="159"/>
    <s v="Githeri"/>
    <m/>
    <m/>
    <n v="0"/>
    <n v="0"/>
    <n v="0"/>
    <n v="0"/>
    <n v="0"/>
    <n v="0"/>
    <n v="0"/>
    <n v="0"/>
    <n v="0"/>
  </r>
  <r>
    <x v="3"/>
    <x v="3"/>
    <x v="159"/>
    <s v="Ugali"/>
    <n v="114"/>
    <n v="1"/>
    <n v="114"/>
    <n v="142.5"/>
    <n v="2.3940000000000001"/>
    <n v="1.4820000000000002"/>
    <n v="29.867999999999999"/>
    <n v="1.1399999999999999"/>
    <n v="9.5760000000000005"/>
    <n v="13.338000000000001"/>
    <n v="119.47199999999999"/>
  </r>
  <r>
    <x v="3"/>
    <x v="3"/>
    <x v="159"/>
    <s v="Sorghum"/>
    <n v="83"/>
    <n v="1"/>
    <n v="83"/>
    <n v="275.56"/>
    <n v="8.5490000000000013"/>
    <n v="2.4900000000000002"/>
    <n v="61.171000000000006"/>
    <n v="10.540999999999999"/>
    <n v="34.196000000000005"/>
    <n v="22.410000000000004"/>
    <n v="244.68400000000003"/>
  </r>
  <r>
    <x v="3"/>
    <x v="3"/>
    <x v="159"/>
    <s v="Sweets/Soda"/>
    <n v="340"/>
    <n v="3.3000000000000002E-2"/>
    <n v="11.22"/>
    <n v="4.6002000000000001"/>
    <n v="0"/>
    <n v="0"/>
    <n v="1.1668800000000001"/>
    <n v="0"/>
    <n v="0"/>
    <n v="0"/>
    <n v="4.6675200000000006"/>
  </r>
</pivotCacheRecords>
</file>

<file path=xl/pivotCache/pivotCacheRecords2.xml><?xml version="1.0" encoding="utf-8"?>
<pivotCacheRecords xmlns="http://schemas.openxmlformats.org/spreadsheetml/2006/main" xmlns:r="http://schemas.openxmlformats.org/officeDocument/2006/relationships" count="3468">
  <r>
    <x v="0"/>
    <x v="0"/>
    <s v="EM01"/>
    <x v="0"/>
    <n v="112"/>
    <n v="3.0000000000000001E-3"/>
    <n v="0.33600000000000002"/>
    <n v="0.90383999999999998"/>
    <n v="8.3664000000000002E-2"/>
    <n v="6.0479999999999999E-2"/>
    <n v="0"/>
    <n v="0"/>
    <n v="0.33465600000000001"/>
    <n v="0.54432000000000003"/>
    <n v="0"/>
    <n v="1"/>
    <n v="42.9"/>
  </r>
  <r>
    <x v="0"/>
    <x v="0"/>
    <s v="EM01"/>
    <x v="1"/>
    <n v="50"/>
    <n v="3.3000000000000002E-2"/>
    <n v="1.6500000000000001"/>
    <n v="3.9765000000000001"/>
    <n v="0.54285000000000005"/>
    <n v="0.17985000000000004"/>
    <n v="8.2500000000000004E-3"/>
    <n v="0"/>
    <n v="2.1714000000000002"/>
    <n v="1.6186500000000004"/>
    <n v="3.3000000000000002E-2"/>
    <n v="1"/>
    <n v="44.3"/>
  </r>
  <r>
    <x v="0"/>
    <x v="0"/>
    <s v="EM01"/>
    <x v="2"/>
    <n v="50"/>
    <n v="3.3000000000000002E-2"/>
    <n v="1.6500000000000001"/>
    <n v="4.3725000000000005"/>
    <n v="0.27885000000000004"/>
    <n v="0.35310000000000002"/>
    <n v="0"/>
    <n v="0"/>
    <n v="1.1154000000000002"/>
    <n v="3.1779000000000002"/>
    <n v="0"/>
    <n v="1"/>
    <n v="38.299999999999997"/>
  </r>
  <r>
    <x v="0"/>
    <x v="0"/>
    <s v="EM01"/>
    <x v="3"/>
    <n v="84"/>
    <n v="3.0000000000000001E-3"/>
    <n v="0.252"/>
    <n v="0.6728400000000001"/>
    <n v="4.9392000000000005E-2"/>
    <n v="5.1156000000000007E-2"/>
    <n v="2.5200000000000001E-3"/>
    <n v="2.5200000000000001E-3"/>
    <n v="0.19756800000000002"/>
    <n v="0.46040400000000004"/>
    <n v="1.008E-2"/>
    <n v="1"/>
    <n v="39.900000000000006"/>
  </r>
  <r>
    <x v="0"/>
    <x v="0"/>
    <s v="EM01"/>
    <x v="4"/>
    <n v="84"/>
    <n v="3.0000000000000001E-3"/>
    <n v="0.252"/>
    <n v="0.71820000000000006"/>
    <n v="6.7788000000000001E-2"/>
    <n v="4.7627999999999997E-2"/>
    <n v="0"/>
    <n v="0"/>
    <n v="0.271152"/>
    <n v="0.42865199999999998"/>
    <n v="0"/>
    <n v="1"/>
    <n v="45.8"/>
  </r>
  <r>
    <x v="0"/>
    <x v="0"/>
    <s v="EM01"/>
    <x v="5"/>
    <n v="112"/>
    <n v="0.14299999999999999"/>
    <n v="16.015999999999998"/>
    <n v="45.645599999999995"/>
    <n v="4.3083039999999997"/>
    <n v="3.0270239999999995"/>
    <n v="0"/>
    <n v="0"/>
    <n v="17.233215999999999"/>
    <n v="27.243215999999997"/>
    <n v="0"/>
    <n v="1"/>
    <n v="45.8"/>
  </r>
  <r>
    <x v="0"/>
    <x v="0"/>
    <s v="EM01"/>
    <x v="6"/>
    <n v="64"/>
    <n v="0.28599999999999998"/>
    <n v="18.303999999999998"/>
    <n v="28.371199999999998"/>
    <n v="2.3063039999999999"/>
    <n v="1.9402239999999997"/>
    <n v="0.201344"/>
    <n v="0"/>
    <n v="9.2252159999999996"/>
    <n v="17.462015999999998"/>
    <n v="0.80537599999999998"/>
    <n v="1"/>
    <n v="24.3"/>
  </r>
  <r>
    <x v="0"/>
    <x v="0"/>
    <s v="EM01"/>
    <x v="7"/>
    <n v="184"/>
    <n v="1"/>
    <n v="184"/>
    <n v="126.96"/>
    <n v="6.6239999999999997"/>
    <n v="7.5439999999999996"/>
    <n v="8.2799999999999994"/>
    <n v="0"/>
    <n v="26.495999999999999"/>
    <n v="67.896000000000001"/>
    <n v="33.119999999999997"/>
    <n v="1"/>
    <n v="12.2"/>
  </r>
  <r>
    <x v="0"/>
    <x v="0"/>
    <s v="EM01"/>
    <x v="8"/>
    <m/>
    <n v="0"/>
    <n v="0"/>
    <n v="0"/>
    <n v="0"/>
    <n v="0"/>
    <n v="0"/>
    <n v="0"/>
    <n v="0"/>
    <n v="0"/>
    <n v="0"/>
    <n v="0"/>
    <n v="59.3"/>
  </r>
  <r>
    <x v="1"/>
    <x v="0"/>
    <s v="EM01"/>
    <x v="9"/>
    <n v="112"/>
    <n v="1"/>
    <n v="112"/>
    <n v="117.6"/>
    <n v="20.72"/>
    <n v="3.2480000000000002"/>
    <n v="0"/>
    <n v="0"/>
    <n v="82.88"/>
    <n v="29.232000000000003"/>
    <n v="0"/>
    <n v="1"/>
    <n v="21.4"/>
  </r>
  <r>
    <x v="2"/>
    <x v="0"/>
    <s v="EM01"/>
    <x v="10"/>
    <m/>
    <n v="0"/>
    <n v="0"/>
    <n v="0"/>
    <n v="0"/>
    <n v="0"/>
    <n v="0"/>
    <n v="0"/>
    <n v="0"/>
    <n v="0"/>
    <n v="0"/>
    <n v="0"/>
    <n v="31.200000000000003"/>
  </r>
  <r>
    <x v="2"/>
    <x v="0"/>
    <s v="EM01"/>
    <x v="11"/>
    <n v="185"/>
    <n v="0.28599999999999998"/>
    <n v="52.91"/>
    <n v="67.195700000000002"/>
    <n v="4.6031699999999995"/>
    <n v="0.26455000000000001"/>
    <n v="12.06348"/>
    <n v="3.3862400000000004"/>
    <n v="18.412679999999998"/>
    <n v="2.3809499999999999"/>
    <n v="48.253920000000001"/>
    <n v="1"/>
    <n v="32"/>
  </r>
  <r>
    <x v="2"/>
    <x v="0"/>
    <s v="EM01"/>
    <x v="12"/>
    <m/>
    <n v="0"/>
    <n v="0"/>
    <n v="0"/>
    <n v="0"/>
    <n v="0"/>
    <n v="0"/>
    <n v="0"/>
    <n v="0"/>
    <n v="0"/>
    <n v="0"/>
    <n v="0"/>
    <n v="24.9"/>
  </r>
  <r>
    <x v="2"/>
    <x v="0"/>
    <s v="EM01"/>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01"/>
    <x v="14"/>
    <n v="60"/>
    <n v="3.0000000000000001E-3"/>
    <n v="0.18"/>
    <n v="3.9599999999999996E-2"/>
    <n v="1.8E-3"/>
    <n v="7.1999999999999994E-4"/>
    <n v="8.0999999999999996E-3"/>
    <n v="5.0400000000000002E-3"/>
    <n v="7.1999999999999998E-3"/>
    <n v="6.4799999999999996E-3"/>
    <n v="3.2399999999999998E-2"/>
    <n v="1"/>
    <n v="5.9"/>
  </r>
  <r>
    <x v="2"/>
    <x v="0"/>
    <s v="EM01"/>
    <x v="15"/>
    <n v="125"/>
    <n v="0.28599999999999998"/>
    <n v="35.75"/>
    <n v="102.96"/>
    <n v="2.2522500000000001"/>
    <n v="3.25325"/>
    <n v="17.517499999999998"/>
    <n v="0"/>
    <n v="9.0090000000000003"/>
    <n v="29.279250000000001"/>
    <n v="70.069999999999993"/>
    <n v="1"/>
    <n v="64.400000000000006"/>
  </r>
  <r>
    <x v="3"/>
    <x v="0"/>
    <s v="EM01"/>
    <x v="16"/>
    <m/>
    <n v="0"/>
    <n v="0"/>
    <n v="0"/>
    <n v="0"/>
    <n v="0"/>
    <n v="0"/>
    <n v="0"/>
    <n v="0"/>
    <n v="0"/>
    <n v="0"/>
    <n v="0"/>
    <n v="38.799999999999997"/>
  </r>
  <r>
    <x v="3"/>
    <x v="0"/>
    <s v="EM01"/>
    <x v="17"/>
    <n v="114"/>
    <n v="1"/>
    <n v="114"/>
    <n v="142.5"/>
    <n v="2.3940000000000001"/>
    <n v="1.4820000000000002"/>
    <n v="29.867999999999999"/>
    <n v="1.1399999999999999"/>
    <n v="9.5760000000000005"/>
    <n v="13.338000000000001"/>
    <n v="119.47199999999999"/>
    <n v="1"/>
    <n v="29.6"/>
  </r>
  <r>
    <x v="3"/>
    <x v="0"/>
    <s v="EM01"/>
    <x v="18"/>
    <m/>
    <n v="0"/>
    <n v="0"/>
    <n v="0"/>
    <n v="0"/>
    <n v="0"/>
    <n v="0"/>
    <n v="0"/>
    <n v="0"/>
    <n v="0"/>
    <n v="0"/>
    <n v="0"/>
    <n v="87"/>
  </r>
  <r>
    <x v="3"/>
    <x v="0"/>
    <s v="EM01"/>
    <x v="19"/>
    <n v="340"/>
    <n v="0.28599999999999998"/>
    <n v="97.24"/>
    <n v="39.868399999999994"/>
    <n v="0"/>
    <n v="0"/>
    <n v="10.112959999999999"/>
    <n v="0"/>
    <n v="0"/>
    <n v="0"/>
    <n v="40.451839999999997"/>
    <n v="1"/>
    <n v="10.4"/>
  </r>
  <r>
    <x v="0"/>
    <x v="0"/>
    <s v="EM02"/>
    <x v="0"/>
    <n v="112"/>
    <n v="3.0000000000000001E-3"/>
    <n v="0.33600000000000002"/>
    <n v="0.90383999999999998"/>
    <n v="8.3664000000000002E-2"/>
    <n v="6.0479999999999999E-2"/>
    <n v="0"/>
    <n v="0"/>
    <n v="0.33465600000000001"/>
    <n v="0.54432000000000003"/>
    <n v="0"/>
    <n v="1"/>
    <n v="42.9"/>
  </r>
  <r>
    <x v="0"/>
    <x v="0"/>
    <s v="EM02"/>
    <x v="1"/>
    <n v="85"/>
    <n v="3.3000000000000002E-2"/>
    <n v="2.8050000000000002"/>
    <n v="6.7600499999999997"/>
    <n v="0.92284499999999992"/>
    <n v="0.30574500000000004"/>
    <n v="1.4025000000000001E-2"/>
    <n v="0"/>
    <n v="3.6913799999999997"/>
    <n v="2.7517050000000003"/>
    <n v="5.6100000000000004E-2"/>
    <n v="1"/>
    <n v="44.3"/>
  </r>
  <r>
    <x v="0"/>
    <x v="0"/>
    <s v="EM02"/>
    <x v="2"/>
    <n v="85"/>
    <n v="3.3000000000000002E-2"/>
    <n v="2.8050000000000002"/>
    <n v="7.4332500000000001"/>
    <n v="0.47404499999999999"/>
    <n v="0.60026999999999997"/>
    <n v="0"/>
    <n v="0"/>
    <n v="1.89618"/>
    <n v="5.4024299999999998"/>
    <n v="0"/>
    <n v="1"/>
    <n v="38.299999999999997"/>
  </r>
  <r>
    <x v="0"/>
    <x v="0"/>
    <s v="EM02"/>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02"/>
    <x v="5"/>
    <n v="112"/>
    <n v="3.0000000000000001E-3"/>
    <n v="0.33600000000000002"/>
    <n v="0.95760000000000001"/>
    <n v="9.0383999999999992E-2"/>
    <n v="6.3503999999999991E-2"/>
    <n v="0"/>
    <n v="0"/>
    <n v="0.36153599999999997"/>
    <n v="0.57153599999999993"/>
    <n v="0"/>
    <n v="1"/>
    <n v="45.8"/>
  </r>
  <r>
    <x v="0"/>
    <x v="0"/>
    <s v="EM02"/>
    <x v="6"/>
    <n v="104"/>
    <n v="3.3000000000000002E-2"/>
    <n v="3.4320000000000004"/>
    <n v="5.3196000000000003"/>
    <n v="0.43243200000000004"/>
    <n v="0.36379200000000006"/>
    <n v="3.7752000000000008E-2"/>
    <n v="0"/>
    <n v="1.7297280000000002"/>
    <n v="3.2741280000000006"/>
    <n v="0.15100800000000003"/>
    <n v="1"/>
    <n v="24.3"/>
  </r>
  <r>
    <x v="0"/>
    <x v="0"/>
    <s v="EM02"/>
    <x v="7"/>
    <n v="184"/>
    <n v="2"/>
    <n v="368"/>
    <n v="253.92"/>
    <n v="13.247999999999999"/>
    <n v="15.087999999999999"/>
    <n v="16.559999999999999"/>
    <n v="0"/>
    <n v="52.991999999999997"/>
    <n v="135.792"/>
    <n v="66.239999999999995"/>
    <n v="1"/>
    <n v="12.2"/>
  </r>
  <r>
    <x v="0"/>
    <x v="0"/>
    <s v="EM02"/>
    <x v="8"/>
    <m/>
    <n v="0"/>
    <n v="0"/>
    <n v="0"/>
    <n v="0"/>
    <n v="0"/>
    <n v="0"/>
    <n v="0"/>
    <n v="0"/>
    <n v="0"/>
    <n v="0"/>
    <n v="0"/>
    <n v="59.3"/>
  </r>
  <r>
    <x v="1"/>
    <x v="0"/>
    <s v="EM02"/>
    <x v="9"/>
    <n v="112"/>
    <n v="1"/>
    <n v="112"/>
    <n v="117.6"/>
    <n v="20.72"/>
    <n v="3.2480000000000002"/>
    <n v="0"/>
    <n v="0"/>
    <n v="82.88"/>
    <n v="29.232000000000003"/>
    <n v="0"/>
    <n v="1"/>
    <n v="21.4"/>
  </r>
  <r>
    <x v="2"/>
    <x v="0"/>
    <s v="EM02"/>
    <x v="10"/>
    <n v="175"/>
    <n v="0.28599999999999998"/>
    <n v="50.05"/>
    <n v="65.064999999999998"/>
    <n v="1.2011999999999998"/>
    <n v="0.10009999999999999"/>
    <n v="14.314300000000001"/>
    <n v="0.15014999999999998"/>
    <n v="4.8047999999999993"/>
    <n v="0.90089999999999992"/>
    <n v="57.257200000000005"/>
    <n v="1"/>
    <n v="31.200000000000003"/>
  </r>
  <r>
    <x v="2"/>
    <x v="0"/>
    <s v="EM02"/>
    <x v="11"/>
    <n v="185"/>
    <n v="1"/>
    <n v="185"/>
    <n v="234.95"/>
    <n v="16.094999999999999"/>
    <n v="0.92500000000000004"/>
    <n v="42.18"/>
    <n v="11.84"/>
    <n v="64.38"/>
    <n v="8.3250000000000011"/>
    <n v="168.72"/>
    <n v="1"/>
    <n v="32"/>
  </r>
  <r>
    <x v="2"/>
    <x v="0"/>
    <s v="EM02"/>
    <x v="14"/>
    <m/>
    <n v="0"/>
    <n v="0"/>
    <n v="0"/>
    <n v="0"/>
    <n v="0"/>
    <n v="0"/>
    <n v="0"/>
    <n v="0"/>
    <n v="0"/>
    <n v="0"/>
    <n v="0"/>
    <n v="5.9"/>
  </r>
  <r>
    <x v="2"/>
    <x v="0"/>
    <s v="EM02"/>
    <x v="12"/>
    <m/>
    <n v="0"/>
    <n v="0"/>
    <n v="0"/>
    <n v="0"/>
    <n v="0"/>
    <n v="0"/>
    <n v="0"/>
    <n v="0"/>
    <n v="0"/>
    <n v="0"/>
    <n v="0"/>
    <n v="24.9"/>
  </r>
  <r>
    <x v="2"/>
    <x v="0"/>
    <s v="EM02"/>
    <x v="13"/>
    <m/>
    <n v="0"/>
    <n v="0"/>
    <n v="0"/>
    <n v="0"/>
    <n v="0"/>
    <n v="0"/>
    <n v="0"/>
    <n v="0"/>
    <n v="0"/>
    <n v="0"/>
    <n v="0"/>
    <n v="23.700000000000003"/>
  </r>
  <r>
    <x v="3"/>
    <x v="0"/>
    <s v="EM02"/>
    <x v="16"/>
    <n v="134"/>
    <n v="0.28599999999999998"/>
    <n v="38.323999999999998"/>
    <n v="62.468119999999999"/>
    <n v="2.414412"/>
    <n v="0.53653600000000001"/>
    <n v="11.918764000000001"/>
    <n v="0.38323999999999997"/>
    <n v="9.657648"/>
    <n v="4.828824"/>
    <n v="47.675056000000005"/>
    <n v="1"/>
    <n v="38.799999999999997"/>
  </r>
  <r>
    <x v="3"/>
    <x v="0"/>
    <s v="EM02"/>
    <x v="17"/>
    <n v="114"/>
    <n v="0.42899999999999999"/>
    <n v="48.905999999999999"/>
    <n v="61.1325"/>
    <n v="1.027026"/>
    <n v="0.63577800000000007"/>
    <n v="12.813371999999999"/>
    <n v="0.48905999999999999"/>
    <n v="4.108104"/>
    <n v="5.7220020000000007"/>
    <n v="51.253487999999997"/>
    <n v="1"/>
    <n v="29.6"/>
  </r>
  <r>
    <x v="3"/>
    <x v="0"/>
    <s v="EM02"/>
    <x v="18"/>
    <m/>
    <n v="0"/>
    <n v="0"/>
    <n v="0"/>
    <n v="0"/>
    <n v="0"/>
    <n v="0"/>
    <n v="0"/>
    <n v="0"/>
    <n v="0"/>
    <n v="0"/>
    <n v="0"/>
    <n v="87"/>
  </r>
  <r>
    <x v="3"/>
    <x v="0"/>
    <s v="EM02"/>
    <x v="19"/>
    <n v="340"/>
    <n v="0.14299999999999999"/>
    <n v="48.62"/>
    <n v="19.934199999999997"/>
    <n v="0"/>
    <n v="0"/>
    <n v="5.0564799999999996"/>
    <n v="0"/>
    <n v="0"/>
    <n v="0"/>
    <n v="20.225919999999999"/>
    <n v="1"/>
    <n v="10.4"/>
  </r>
  <r>
    <x v="0"/>
    <x v="0"/>
    <s v="EM03"/>
    <x v="0"/>
    <n v="112"/>
    <n v="3.0000000000000001E-3"/>
    <n v="0.33600000000000002"/>
    <n v="0.90383999999999998"/>
    <n v="8.3664000000000002E-2"/>
    <n v="6.0479999999999999E-2"/>
    <n v="0"/>
    <n v="0"/>
    <n v="0.33465600000000001"/>
    <n v="0.54432000000000003"/>
    <n v="0"/>
    <n v="1"/>
    <n v="42.9"/>
  </r>
  <r>
    <x v="0"/>
    <x v="0"/>
    <s v="EM03"/>
    <x v="1"/>
    <n v="85"/>
    <n v="3.0000000000000001E-3"/>
    <n v="0.255"/>
    <n v="0.61454999999999993"/>
    <n v="8.3894999999999997E-2"/>
    <n v="2.7795E-2"/>
    <n v="1.2750000000000001E-3"/>
    <n v="0"/>
    <n v="0.33557999999999999"/>
    <n v="0.25015500000000002"/>
    <n v="5.1000000000000004E-3"/>
    <n v="1"/>
    <n v="44.3"/>
  </r>
  <r>
    <x v="0"/>
    <x v="0"/>
    <s v="EM03"/>
    <x v="2"/>
    <n v="85"/>
    <n v="3.0000000000000001E-3"/>
    <n v="0.255"/>
    <n v="0.67575000000000007"/>
    <n v="4.3095000000000001E-2"/>
    <n v="5.457E-2"/>
    <n v="0"/>
    <n v="0"/>
    <n v="0.17238000000000001"/>
    <n v="0.49113000000000001"/>
    <n v="0"/>
    <n v="1"/>
    <n v="38.299999999999997"/>
  </r>
  <r>
    <x v="0"/>
    <x v="0"/>
    <s v="EM03"/>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03"/>
    <x v="4"/>
    <n v="112"/>
    <n v="3.0000000000000001E-3"/>
    <n v="0.33600000000000002"/>
    <n v="0.95760000000000001"/>
    <n v="9.0383999999999992E-2"/>
    <n v="6.3503999999999991E-2"/>
    <n v="0"/>
    <n v="0"/>
    <n v="0.36153599999999997"/>
    <n v="0.57153599999999993"/>
    <n v="0"/>
    <n v="1"/>
    <n v="45.8"/>
  </r>
  <r>
    <x v="0"/>
    <x v="0"/>
    <s v="EM03"/>
    <x v="5"/>
    <m/>
    <n v="0"/>
    <n v="0"/>
    <n v="0"/>
    <n v="0"/>
    <n v="0"/>
    <n v="0"/>
    <n v="0"/>
    <n v="0"/>
    <n v="0"/>
    <n v="0"/>
    <n v="0"/>
    <n v="45.8"/>
  </r>
  <r>
    <x v="0"/>
    <x v="0"/>
    <s v="EM03"/>
    <x v="6"/>
    <n v="64"/>
    <n v="6.7000000000000004E-2"/>
    <n v="4.2880000000000003"/>
    <n v="6.6463999999999999"/>
    <n v="0.54028799999999999"/>
    <n v="0.45452800000000004"/>
    <n v="4.7168000000000009E-2"/>
    <n v="0"/>
    <n v="2.161152"/>
    <n v="4.0907520000000002"/>
    <n v="0.18867200000000003"/>
    <n v="1"/>
    <n v="24.3"/>
  </r>
  <r>
    <x v="0"/>
    <x v="0"/>
    <s v="EM03"/>
    <x v="7"/>
    <n v="184"/>
    <n v="2"/>
    <n v="368"/>
    <n v="253.92"/>
    <n v="13.247999999999999"/>
    <n v="15.087999999999999"/>
    <n v="16.559999999999999"/>
    <n v="0"/>
    <n v="52.991999999999997"/>
    <n v="135.792"/>
    <n v="66.239999999999995"/>
    <n v="1"/>
    <n v="12.2"/>
  </r>
  <r>
    <x v="0"/>
    <x v="0"/>
    <s v="EM03"/>
    <x v="8"/>
    <m/>
    <n v="0"/>
    <n v="0"/>
    <n v="0"/>
    <n v="0"/>
    <n v="0"/>
    <n v="0"/>
    <n v="0"/>
    <n v="0"/>
    <n v="0"/>
    <n v="0"/>
    <n v="0"/>
    <n v="59.3"/>
  </r>
  <r>
    <x v="1"/>
    <x v="0"/>
    <s v="EM03"/>
    <x v="9"/>
    <n v="84"/>
    <n v="1"/>
    <n v="84"/>
    <n v="88.2"/>
    <n v="15.54"/>
    <n v="2.4359999999999999"/>
    <n v="0"/>
    <n v="0"/>
    <n v="62.16"/>
    <n v="21.923999999999999"/>
    <n v="0"/>
    <n v="1"/>
    <n v="21.4"/>
  </r>
  <r>
    <x v="2"/>
    <x v="0"/>
    <s v="EM03"/>
    <x v="10"/>
    <n v="175"/>
    <n v="0.28599999999999998"/>
    <n v="50.05"/>
    <n v="65.064999999999998"/>
    <n v="1.2011999999999998"/>
    <n v="0.10009999999999999"/>
    <n v="14.314300000000001"/>
    <n v="0.15014999999999998"/>
    <n v="4.8047999999999993"/>
    <n v="0.90089999999999992"/>
    <n v="57.257200000000005"/>
    <n v="1"/>
    <n v="31.200000000000003"/>
  </r>
  <r>
    <x v="2"/>
    <x v="0"/>
    <s v="EM03"/>
    <x v="11"/>
    <n v="185"/>
    <n v="1"/>
    <n v="185"/>
    <n v="234.95"/>
    <n v="16.094999999999999"/>
    <n v="0.92500000000000004"/>
    <n v="42.18"/>
    <n v="11.84"/>
    <n v="64.38"/>
    <n v="8.3250000000000011"/>
    <n v="168.72"/>
    <n v="1"/>
    <n v="32"/>
  </r>
  <r>
    <x v="2"/>
    <x v="0"/>
    <s v="EM03"/>
    <x v="14"/>
    <m/>
    <n v="0"/>
    <n v="0"/>
    <n v="0"/>
    <n v="0"/>
    <n v="0"/>
    <n v="0"/>
    <n v="0"/>
    <n v="0"/>
    <n v="0"/>
    <n v="0"/>
    <n v="0"/>
    <n v="5.9"/>
  </r>
  <r>
    <x v="2"/>
    <x v="0"/>
    <s v="EM03"/>
    <x v="12"/>
    <m/>
    <n v="0"/>
    <n v="0"/>
    <n v="0"/>
    <n v="0"/>
    <n v="0"/>
    <n v="0"/>
    <n v="0"/>
    <n v="0"/>
    <n v="0"/>
    <n v="0"/>
    <n v="0"/>
    <n v="24.9"/>
  </r>
  <r>
    <x v="2"/>
    <x v="0"/>
    <s v="EM03"/>
    <x v="13"/>
    <m/>
    <n v="0"/>
    <n v="0"/>
    <n v="0"/>
    <n v="0"/>
    <n v="0"/>
    <n v="0"/>
    <n v="0"/>
    <n v="0"/>
    <n v="0"/>
    <n v="0"/>
    <n v="0"/>
    <n v="23.700000000000003"/>
  </r>
  <r>
    <x v="3"/>
    <x v="0"/>
    <s v="EM03"/>
    <x v="16"/>
    <n v="134"/>
    <n v="1"/>
    <n v="134"/>
    <n v="218.42"/>
    <n v="8.4420000000000002"/>
    <n v="1.8759999999999999"/>
    <n v="41.674000000000007"/>
    <n v="1.34"/>
    <n v="33.768000000000001"/>
    <n v="16.884"/>
    <n v="166.69600000000003"/>
    <n v="1"/>
    <n v="38.799999999999997"/>
  </r>
  <r>
    <x v="3"/>
    <x v="0"/>
    <s v="EM03"/>
    <x v="17"/>
    <n v="114"/>
    <n v="0.42899999999999999"/>
    <n v="48.905999999999999"/>
    <n v="61.1325"/>
    <n v="1.027026"/>
    <n v="0.63577800000000007"/>
    <n v="12.813371999999999"/>
    <n v="0.48905999999999999"/>
    <n v="4.108104"/>
    <n v="5.7220020000000007"/>
    <n v="51.253487999999997"/>
    <n v="1"/>
    <n v="29.6"/>
  </r>
  <r>
    <x v="3"/>
    <x v="0"/>
    <s v="EM03"/>
    <x v="18"/>
    <m/>
    <n v="0"/>
    <n v="0"/>
    <n v="0"/>
    <n v="0"/>
    <n v="0"/>
    <n v="0"/>
    <n v="0"/>
    <n v="0"/>
    <n v="0"/>
    <n v="0"/>
    <n v="0"/>
    <n v="87"/>
  </r>
  <r>
    <x v="3"/>
    <x v="0"/>
    <s v="EM03"/>
    <x v="19"/>
    <n v="340"/>
    <n v="0.42899999999999999"/>
    <n v="145.85999999999999"/>
    <n v="59.802599999999991"/>
    <n v="0"/>
    <n v="0"/>
    <n v="15.16944"/>
    <n v="0"/>
    <n v="0"/>
    <n v="0"/>
    <n v="60.677759999999999"/>
    <n v="1"/>
    <n v="10.4"/>
  </r>
  <r>
    <x v="0"/>
    <x v="0"/>
    <s v="EM04"/>
    <x v="0"/>
    <n v="112"/>
    <n v="3.0000000000000001E-3"/>
    <n v="0.33600000000000002"/>
    <n v="0.90383999999999998"/>
    <n v="8.3664000000000002E-2"/>
    <n v="6.0479999999999999E-2"/>
    <n v="0"/>
    <n v="0"/>
    <n v="0.33465600000000001"/>
    <n v="0.54432000000000003"/>
    <n v="0"/>
    <n v="1"/>
    <n v="42.9"/>
  </r>
  <r>
    <x v="0"/>
    <x v="0"/>
    <s v="EM04"/>
    <x v="1"/>
    <n v="85"/>
    <n v="3.0000000000000001E-3"/>
    <n v="0.255"/>
    <n v="0.61454999999999993"/>
    <n v="8.3894999999999997E-2"/>
    <n v="2.7795E-2"/>
    <n v="1.2750000000000001E-3"/>
    <n v="0"/>
    <n v="0.33557999999999999"/>
    <n v="0.25015500000000002"/>
    <n v="5.1000000000000004E-3"/>
    <n v="1"/>
    <n v="44.3"/>
  </r>
  <r>
    <x v="0"/>
    <x v="0"/>
    <s v="EM04"/>
    <x v="2"/>
    <n v="85"/>
    <n v="3.0000000000000001E-3"/>
    <n v="0.255"/>
    <n v="0.67575000000000007"/>
    <n v="4.3095000000000001E-2"/>
    <n v="5.457E-2"/>
    <n v="0"/>
    <n v="0"/>
    <n v="0.17238000000000001"/>
    <n v="0.49113000000000001"/>
    <n v="0"/>
    <n v="1"/>
    <n v="38.299999999999997"/>
  </r>
  <r>
    <x v="0"/>
    <x v="0"/>
    <s v="EM04"/>
    <x v="3"/>
    <m/>
    <n v="0"/>
    <n v="0"/>
    <n v="0"/>
    <n v="0"/>
    <n v="0"/>
    <n v="0"/>
    <n v="0"/>
    <n v="0"/>
    <n v="0"/>
    <n v="0"/>
    <n v="0"/>
    <n v="39.900000000000006"/>
  </r>
  <r>
    <x v="0"/>
    <x v="0"/>
    <s v="EM04"/>
    <x v="4"/>
    <n v="112"/>
    <n v="3.0000000000000001E-3"/>
    <n v="0.33600000000000002"/>
    <n v="0.95760000000000001"/>
    <n v="9.0383999999999992E-2"/>
    <n v="6.3503999999999991E-2"/>
    <n v="0"/>
    <n v="0"/>
    <n v="0.36153599999999997"/>
    <n v="0.57153599999999993"/>
    <n v="0"/>
    <n v="1"/>
    <n v="45.8"/>
  </r>
  <r>
    <x v="0"/>
    <x v="0"/>
    <s v="EM04"/>
    <x v="5"/>
    <m/>
    <n v="0"/>
    <n v="0"/>
    <n v="0"/>
    <n v="0"/>
    <n v="0"/>
    <n v="0"/>
    <n v="0"/>
    <n v="0"/>
    <n v="0"/>
    <n v="0"/>
    <n v="0"/>
    <n v="45.8"/>
  </r>
  <r>
    <x v="0"/>
    <x v="0"/>
    <s v="EM04"/>
    <x v="20"/>
    <n v="112"/>
    <n v="3.0000000000000001E-3"/>
    <n v="0.33600000000000002"/>
    <n v="0.40656000000000003"/>
    <n v="6.5183999999999992E-2"/>
    <n v="1.6128E-2"/>
    <n v="0"/>
    <n v="0"/>
    <n v="0.26073599999999997"/>
    <n v="0.145152"/>
    <n v="0"/>
    <n v="1"/>
    <n v="24.2"/>
  </r>
  <r>
    <x v="0"/>
    <x v="0"/>
    <s v="EM04"/>
    <x v="21"/>
    <n v="112"/>
    <n v="3.0000000000000001E-3"/>
    <n v="0.33600000000000002"/>
    <n v="0.46368000000000004"/>
    <n v="9.0048000000000017E-2"/>
    <n v="9.7440000000000009E-3"/>
    <n v="3.0240000000000002E-3"/>
    <n v="3.0240000000000002E-3"/>
    <n v="0.36019200000000007"/>
    <n v="8.769600000000001E-2"/>
    <n v="1.2096000000000001E-2"/>
    <n v="1"/>
    <n v="30.599999999999998"/>
  </r>
  <r>
    <x v="0"/>
    <x v="0"/>
    <s v="EM04"/>
    <x v="6"/>
    <n v="64"/>
    <n v="0.14299999999999999"/>
    <n v="9.1519999999999992"/>
    <n v="14.185599999999999"/>
    <n v="1.153152"/>
    <n v="0.97011199999999986"/>
    <n v="0.100672"/>
    <n v="0"/>
    <n v="4.6126079999999998"/>
    <n v="8.7310079999999992"/>
    <n v="0.40268799999999999"/>
    <n v="1"/>
    <n v="24.3"/>
  </r>
  <r>
    <x v="0"/>
    <x v="0"/>
    <s v="EM04"/>
    <x v="7"/>
    <n v="184"/>
    <n v="0.42899999999999999"/>
    <n v="78.935999999999993"/>
    <n v="54.46584"/>
    <n v="2.8416960000000002"/>
    <n v="3.2363759999999995"/>
    <n v="3.5521199999999999"/>
    <n v="0"/>
    <n v="11.366784000000001"/>
    <n v="29.127383999999996"/>
    <n v="14.20848"/>
    <n v="1"/>
    <n v="12.2"/>
  </r>
  <r>
    <x v="0"/>
    <x v="0"/>
    <s v="EM04"/>
    <x v="8"/>
    <m/>
    <n v="0"/>
    <n v="0"/>
    <n v="0"/>
    <n v="0"/>
    <n v="0"/>
    <n v="0"/>
    <n v="0"/>
    <n v="0"/>
    <n v="0"/>
    <n v="0"/>
    <n v="0"/>
    <n v="59.3"/>
  </r>
  <r>
    <x v="1"/>
    <x v="0"/>
    <s v="EM04"/>
    <x v="9"/>
    <n v="112"/>
    <n v="2"/>
    <n v="224"/>
    <n v="235.2"/>
    <n v="41.44"/>
    <n v="6.4960000000000004"/>
    <n v="0"/>
    <n v="0"/>
    <n v="165.76"/>
    <n v="58.464000000000006"/>
    <n v="0"/>
    <n v="1"/>
    <n v="21.4"/>
  </r>
  <r>
    <x v="2"/>
    <x v="0"/>
    <s v="EM04"/>
    <x v="10"/>
    <n v="175"/>
    <n v="3.3000000000000002E-2"/>
    <n v="5.7750000000000004"/>
    <n v="7.5075000000000003"/>
    <n v="0.1386"/>
    <n v="1.155E-2"/>
    <n v="1.6516500000000003"/>
    <n v="1.7325E-2"/>
    <n v="0.5544"/>
    <n v="0.10395"/>
    <n v="6.6066000000000011"/>
    <n v="1"/>
    <n v="31.200000000000003"/>
  </r>
  <r>
    <x v="2"/>
    <x v="0"/>
    <s v="EM04"/>
    <x v="11"/>
    <n v="185"/>
    <n v="1"/>
    <n v="185"/>
    <n v="234.95"/>
    <n v="16.094999999999999"/>
    <n v="0.92500000000000004"/>
    <n v="42.18"/>
    <n v="11.84"/>
    <n v="64.38"/>
    <n v="8.3250000000000011"/>
    <n v="168.72"/>
    <n v="1"/>
    <n v="32"/>
  </r>
  <r>
    <x v="2"/>
    <x v="0"/>
    <s v="EM04"/>
    <x v="14"/>
    <m/>
    <n v="0"/>
    <n v="0"/>
    <n v="0"/>
    <n v="0"/>
    <n v="0"/>
    <n v="0"/>
    <n v="0"/>
    <n v="0"/>
    <n v="0"/>
    <n v="0"/>
    <n v="0"/>
    <n v="5.9"/>
  </r>
  <r>
    <x v="2"/>
    <x v="0"/>
    <s v="EM04"/>
    <x v="12"/>
    <m/>
    <n v="0"/>
    <n v="0"/>
    <n v="0"/>
    <n v="0"/>
    <n v="0"/>
    <n v="0"/>
    <n v="0"/>
    <n v="0"/>
    <n v="0"/>
    <n v="0"/>
    <n v="0"/>
    <n v="24.9"/>
  </r>
  <r>
    <x v="2"/>
    <x v="0"/>
    <s v="EM04"/>
    <x v="13"/>
    <m/>
    <n v="0"/>
    <n v="0"/>
    <n v="0"/>
    <n v="0"/>
    <n v="0"/>
    <n v="0"/>
    <n v="0"/>
    <n v="0"/>
    <n v="0"/>
    <n v="0"/>
    <n v="0"/>
    <n v="23.700000000000003"/>
  </r>
  <r>
    <x v="3"/>
    <x v="0"/>
    <s v="EM04"/>
    <x v="16"/>
    <n v="134"/>
    <n v="1"/>
    <n v="134"/>
    <n v="218.42"/>
    <n v="8.4420000000000002"/>
    <n v="1.8759999999999999"/>
    <n v="41.674000000000007"/>
    <n v="1.34"/>
    <n v="33.768000000000001"/>
    <n v="16.884"/>
    <n v="166.69600000000003"/>
    <n v="1"/>
    <n v="38.799999999999997"/>
  </r>
  <r>
    <x v="3"/>
    <x v="0"/>
    <s v="EM04"/>
    <x v="17"/>
    <n v="114"/>
    <n v="0.28599999999999998"/>
    <n v="32.603999999999999"/>
    <n v="40.755000000000003"/>
    <n v="0.68468400000000007"/>
    <n v="0.42385199999999995"/>
    <n v="8.542247999999999"/>
    <n v="0.32604"/>
    <n v="2.7387360000000003"/>
    <n v="3.8146679999999997"/>
    <n v="34.168991999999996"/>
    <n v="1"/>
    <n v="29.6"/>
  </r>
  <r>
    <x v="3"/>
    <x v="0"/>
    <s v="EM04"/>
    <x v="18"/>
    <n v="83"/>
    <n v="3.3000000000000002E-2"/>
    <n v="2.7390000000000003"/>
    <n v="9.0934800000000013"/>
    <n v="0.28211700000000006"/>
    <n v="8.2170000000000007E-2"/>
    <n v="2.0186430000000004"/>
    <n v="0.34785299999999997"/>
    <n v="1.1284680000000002"/>
    <n v="0.73953000000000002"/>
    <n v="8.0745720000000016"/>
    <n v="1"/>
    <n v="87"/>
  </r>
  <r>
    <x v="3"/>
    <x v="0"/>
    <s v="EM04"/>
    <x v="19"/>
    <n v="340"/>
    <n v="0.71399999999999997"/>
    <n v="242.76"/>
    <n v="99.531599999999997"/>
    <n v="0"/>
    <n v="0"/>
    <n v="25.247040000000002"/>
    <n v="0"/>
    <n v="0"/>
    <n v="0"/>
    <n v="100.98816000000001"/>
    <n v="1"/>
    <n v="10.4"/>
  </r>
  <r>
    <x v="0"/>
    <x v="0"/>
    <s v="EM05"/>
    <x v="0"/>
    <n v="112"/>
    <n v="3.0000000000000001E-3"/>
    <n v="0.33600000000000002"/>
    <n v="0.90383999999999998"/>
    <n v="8.3664000000000002E-2"/>
    <n v="6.0479999999999999E-2"/>
    <n v="0"/>
    <n v="0"/>
    <n v="0.33465600000000001"/>
    <n v="0.54432000000000003"/>
    <n v="0"/>
    <n v="1"/>
    <n v="42.9"/>
  </r>
  <r>
    <x v="0"/>
    <x v="0"/>
    <s v="EM05"/>
    <x v="1"/>
    <n v="85"/>
    <n v="3.3000000000000002E-2"/>
    <n v="2.8050000000000002"/>
    <n v="6.7600499999999997"/>
    <n v="0.92284499999999992"/>
    <n v="0.30574500000000004"/>
    <n v="1.4025000000000001E-2"/>
    <n v="0"/>
    <n v="3.6913799999999997"/>
    <n v="2.7517050000000003"/>
    <n v="5.6100000000000004E-2"/>
    <n v="1"/>
    <n v="44.3"/>
  </r>
  <r>
    <x v="0"/>
    <x v="0"/>
    <s v="EM05"/>
    <x v="2"/>
    <n v="85"/>
    <n v="3.3000000000000002E-2"/>
    <n v="2.8050000000000002"/>
    <n v="7.4332500000000001"/>
    <n v="0.47404499999999999"/>
    <n v="0.60026999999999997"/>
    <n v="0"/>
    <n v="0"/>
    <n v="1.89618"/>
    <n v="5.4024299999999998"/>
    <n v="0"/>
    <n v="1"/>
    <n v="38.299999999999997"/>
  </r>
  <r>
    <x v="0"/>
    <x v="0"/>
    <s v="EM05"/>
    <x v="3"/>
    <m/>
    <n v="0"/>
    <n v="0"/>
    <n v="0"/>
    <n v="0"/>
    <n v="0"/>
    <n v="0"/>
    <n v="0"/>
    <n v="0"/>
    <n v="0"/>
    <n v="0"/>
    <n v="0"/>
    <n v="39.900000000000006"/>
  </r>
  <r>
    <x v="0"/>
    <x v="0"/>
    <s v="EM05"/>
    <x v="4"/>
    <n v="112"/>
    <n v="3.0000000000000001E-3"/>
    <n v="0.33600000000000002"/>
    <n v="0.95760000000000001"/>
    <n v="9.0383999999999992E-2"/>
    <n v="6.3503999999999991E-2"/>
    <n v="0"/>
    <n v="0"/>
    <n v="0.36153599999999997"/>
    <n v="0.57153599999999993"/>
    <n v="0"/>
    <n v="1"/>
    <n v="45.8"/>
  </r>
  <r>
    <x v="0"/>
    <x v="0"/>
    <s v="EM05"/>
    <x v="5"/>
    <m/>
    <n v="0"/>
    <n v="0"/>
    <n v="0"/>
    <n v="0"/>
    <n v="0"/>
    <n v="0"/>
    <n v="0"/>
    <n v="0"/>
    <n v="0"/>
    <n v="0"/>
    <n v="0"/>
    <n v="45.8"/>
  </r>
  <r>
    <x v="0"/>
    <x v="0"/>
    <s v="EM05"/>
    <x v="20"/>
    <n v="112"/>
    <n v="3.0000000000000001E-3"/>
    <n v="0.33600000000000002"/>
    <n v="0.40656000000000003"/>
    <n v="6.5183999999999992E-2"/>
    <n v="1.6128E-2"/>
    <n v="0"/>
    <n v="0"/>
    <n v="0.26073599999999997"/>
    <n v="0.145152"/>
    <n v="0"/>
    <n v="1"/>
    <n v="24.2"/>
  </r>
  <r>
    <x v="0"/>
    <x v="0"/>
    <s v="EM05"/>
    <x v="21"/>
    <n v="112"/>
    <n v="3.0000000000000001E-3"/>
    <n v="0.33600000000000002"/>
    <n v="0.46368000000000004"/>
    <n v="9.0048000000000017E-2"/>
    <n v="9.7440000000000009E-3"/>
    <n v="3.0240000000000002E-3"/>
    <n v="3.0240000000000002E-3"/>
    <n v="0.36019200000000007"/>
    <n v="8.769600000000001E-2"/>
    <n v="1.2096000000000001E-2"/>
    <n v="1"/>
    <n v="30.599999999999998"/>
  </r>
  <r>
    <x v="0"/>
    <x v="0"/>
    <s v="EM05"/>
    <x v="6"/>
    <n v="104"/>
    <n v="3.0000000000000001E-3"/>
    <n v="0.312"/>
    <n v="0.48359999999999997"/>
    <n v="3.9312E-2"/>
    <n v="3.3071999999999997E-2"/>
    <n v="3.4320000000000002E-3"/>
    <n v="0"/>
    <n v="0.157248"/>
    <n v="0.29764799999999997"/>
    <n v="1.3728000000000001E-2"/>
    <n v="1"/>
    <n v="24.3"/>
  </r>
  <r>
    <x v="0"/>
    <x v="0"/>
    <s v="EM05"/>
    <x v="7"/>
    <n v="184"/>
    <n v="1"/>
    <n v="184"/>
    <n v="126.96"/>
    <n v="6.6239999999999997"/>
    <n v="7.5439999999999996"/>
    <n v="8.2799999999999994"/>
    <n v="0"/>
    <n v="26.495999999999999"/>
    <n v="67.896000000000001"/>
    <n v="33.119999999999997"/>
    <n v="1"/>
    <n v="12.2"/>
  </r>
  <r>
    <x v="0"/>
    <x v="0"/>
    <s v="EM05"/>
    <x v="8"/>
    <m/>
    <n v="0"/>
    <n v="0"/>
    <n v="0"/>
    <n v="0"/>
    <n v="0"/>
    <n v="0"/>
    <n v="0"/>
    <n v="0"/>
    <n v="0"/>
    <n v="0"/>
    <n v="0"/>
    <n v="59.3"/>
  </r>
  <r>
    <x v="1"/>
    <x v="0"/>
    <s v="EM05"/>
    <x v="9"/>
    <n v="112"/>
    <n v="1"/>
    <n v="112"/>
    <n v="117.6"/>
    <n v="20.72"/>
    <n v="3.2480000000000002"/>
    <n v="0"/>
    <n v="0"/>
    <n v="82.88"/>
    <n v="29.232000000000003"/>
    <n v="0"/>
    <n v="1"/>
    <n v="21.4"/>
  </r>
  <r>
    <x v="2"/>
    <x v="0"/>
    <s v="EM05"/>
    <x v="10"/>
    <n v="175"/>
    <n v="3.3000000000000002E-2"/>
    <n v="5.7750000000000004"/>
    <n v="7.5075000000000003"/>
    <n v="0.1386"/>
    <n v="1.155E-2"/>
    <n v="1.6516500000000003"/>
    <n v="1.7325E-2"/>
    <n v="0.5544"/>
    <n v="0.10395"/>
    <n v="6.6066000000000011"/>
    <n v="1"/>
    <n v="31.200000000000003"/>
  </r>
  <r>
    <x v="2"/>
    <x v="0"/>
    <s v="EM05"/>
    <x v="11"/>
    <n v="185"/>
    <n v="1"/>
    <n v="185"/>
    <n v="234.95"/>
    <n v="16.094999999999999"/>
    <n v="0.92500000000000004"/>
    <n v="42.18"/>
    <n v="11.84"/>
    <n v="64.38"/>
    <n v="8.3250000000000011"/>
    <n v="168.72"/>
    <n v="1"/>
    <n v="32"/>
  </r>
  <r>
    <x v="2"/>
    <x v="0"/>
    <s v="EM05"/>
    <x v="14"/>
    <m/>
    <n v="0"/>
    <n v="0"/>
    <n v="0"/>
    <n v="0"/>
    <n v="0"/>
    <n v="0"/>
    <n v="0"/>
    <n v="0"/>
    <n v="0"/>
    <n v="0"/>
    <n v="0"/>
    <n v="5.9"/>
  </r>
  <r>
    <x v="2"/>
    <x v="0"/>
    <s v="EM05"/>
    <x v="12"/>
    <m/>
    <n v="0"/>
    <n v="0"/>
    <n v="0"/>
    <n v="0"/>
    <n v="0"/>
    <n v="0"/>
    <n v="0"/>
    <n v="0"/>
    <n v="0"/>
    <n v="0"/>
    <n v="0"/>
    <n v="24.9"/>
  </r>
  <r>
    <x v="2"/>
    <x v="0"/>
    <s v="EM05"/>
    <x v="13"/>
    <n v="122"/>
    <n v="3.0000000000000001E-3"/>
    <n v="0.36599999999999999"/>
    <n v="0.34037999999999996"/>
    <n v="7.3200000000000001E-3"/>
    <n v="3.6600000000000001E-4"/>
    <n v="7.9056000000000001E-2"/>
    <n v="5.4899999999999992E-3"/>
    <n v="2.928E-2"/>
    <n v="3.2940000000000001E-3"/>
    <n v="0.31622400000000001"/>
    <n v="1"/>
    <n v="23.700000000000003"/>
  </r>
  <r>
    <x v="3"/>
    <x v="0"/>
    <s v="EM05"/>
    <x v="16"/>
    <n v="134"/>
    <n v="1"/>
    <n v="134"/>
    <n v="218.42"/>
    <n v="8.4420000000000002"/>
    <n v="1.8759999999999999"/>
    <n v="41.674000000000007"/>
    <n v="1.34"/>
    <n v="33.768000000000001"/>
    <n v="16.884"/>
    <n v="166.69600000000003"/>
    <n v="1"/>
    <n v="38.799999999999997"/>
  </r>
  <r>
    <x v="3"/>
    <x v="0"/>
    <s v="EM05"/>
    <x v="17"/>
    <n v="114"/>
    <n v="1"/>
    <n v="114"/>
    <n v="142.5"/>
    <n v="2.3940000000000001"/>
    <n v="1.4820000000000002"/>
    <n v="29.867999999999999"/>
    <n v="1.1399999999999999"/>
    <n v="9.5760000000000005"/>
    <n v="13.338000000000001"/>
    <n v="119.47199999999999"/>
    <n v="1"/>
    <n v="29.6"/>
  </r>
  <r>
    <x v="3"/>
    <x v="0"/>
    <s v="EM05"/>
    <x v="18"/>
    <n v="83"/>
    <n v="0.14299999999999999"/>
    <n v="11.869"/>
    <n v="39.405079999999998"/>
    <n v="1.222507"/>
    <n v="0.35607"/>
    <n v="8.7474530000000001"/>
    <n v="1.507363"/>
    <n v="4.890028"/>
    <n v="3.2046299999999999"/>
    <n v="34.989812000000001"/>
    <n v="1"/>
    <n v="87"/>
  </r>
  <r>
    <x v="3"/>
    <x v="0"/>
    <s v="EM05"/>
    <x v="19"/>
    <n v="340"/>
    <n v="3.3000000000000002E-2"/>
    <n v="11.22"/>
    <n v="4.6002000000000001"/>
    <n v="0"/>
    <n v="0"/>
    <n v="1.1668800000000001"/>
    <n v="0"/>
    <n v="0"/>
    <n v="0"/>
    <n v="4.6675200000000006"/>
    <n v="1"/>
    <n v="10.4"/>
  </r>
  <r>
    <x v="0"/>
    <x v="0"/>
    <s v="EM06"/>
    <x v="0"/>
    <n v="112"/>
    <n v="3.0000000000000001E-3"/>
    <n v="0.33600000000000002"/>
    <n v="0.90383999999999998"/>
    <n v="8.3664000000000002E-2"/>
    <n v="6.0479999999999999E-2"/>
    <n v="0"/>
    <n v="0"/>
    <n v="0.33465600000000001"/>
    <n v="0.54432000000000003"/>
    <n v="0"/>
    <n v="1"/>
    <n v="42.9"/>
  </r>
  <r>
    <x v="0"/>
    <x v="0"/>
    <s v="EM06"/>
    <x v="1"/>
    <n v="85"/>
    <n v="3.3000000000000002E-2"/>
    <n v="2.8050000000000002"/>
    <n v="6.7600499999999997"/>
    <n v="0.92284499999999992"/>
    <n v="0.30574500000000004"/>
    <n v="1.4025000000000001E-2"/>
    <n v="0"/>
    <n v="3.6913799999999997"/>
    <n v="2.7517050000000003"/>
    <n v="5.6100000000000004E-2"/>
    <n v="1"/>
    <n v="44.3"/>
  </r>
  <r>
    <x v="0"/>
    <x v="0"/>
    <s v="EM06"/>
    <x v="2"/>
    <n v="85"/>
    <n v="3.3000000000000002E-2"/>
    <n v="2.8050000000000002"/>
    <n v="7.4332500000000001"/>
    <n v="0.47404499999999999"/>
    <n v="0.60026999999999997"/>
    <n v="0"/>
    <n v="0"/>
    <n v="1.89618"/>
    <n v="5.4024299999999998"/>
    <n v="0"/>
    <n v="1"/>
    <n v="38.299999999999997"/>
  </r>
  <r>
    <x v="0"/>
    <x v="0"/>
    <s v="EM06"/>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06"/>
    <x v="4"/>
    <n v="112"/>
    <n v="3.0000000000000001E-3"/>
    <n v="0.33600000000000002"/>
    <n v="0.95760000000000001"/>
    <n v="9.0383999999999992E-2"/>
    <n v="6.3503999999999991E-2"/>
    <n v="0"/>
    <n v="0"/>
    <n v="0.36153599999999997"/>
    <n v="0.57153599999999993"/>
    <n v="0"/>
    <n v="1"/>
    <n v="45.8"/>
  </r>
  <r>
    <x v="0"/>
    <x v="0"/>
    <s v="EM06"/>
    <x v="5"/>
    <m/>
    <n v="0"/>
    <n v="0"/>
    <n v="0"/>
    <n v="0"/>
    <n v="0"/>
    <n v="0"/>
    <n v="0"/>
    <n v="0"/>
    <n v="0"/>
    <n v="0"/>
    <n v="0"/>
    <n v="45.8"/>
  </r>
  <r>
    <x v="0"/>
    <x v="0"/>
    <s v="EM06"/>
    <x v="21"/>
    <n v="112"/>
    <n v="3.0000000000000001E-3"/>
    <n v="0.33600000000000002"/>
    <n v="0.46368000000000004"/>
    <n v="9.0048000000000017E-2"/>
    <n v="9.7440000000000009E-3"/>
    <n v="3.0240000000000002E-3"/>
    <n v="3.0240000000000002E-3"/>
    <n v="0.36019200000000007"/>
    <n v="8.769600000000001E-2"/>
    <n v="1.2096000000000001E-2"/>
    <n v="1"/>
    <n v="30.599999999999998"/>
  </r>
  <r>
    <x v="0"/>
    <x v="0"/>
    <s v="EM06"/>
    <x v="6"/>
    <n v="84"/>
    <n v="3.3000000000000002E-2"/>
    <n v="2.7720000000000002"/>
    <n v="4.2966000000000006"/>
    <n v="0.34927199999999997"/>
    <n v="0.29383200000000004"/>
    <n v="3.0492000000000005E-2"/>
    <n v="0"/>
    <n v="1.3970879999999999"/>
    <n v="2.6444880000000004"/>
    <n v="0.12196800000000002"/>
    <n v="1"/>
    <n v="24.3"/>
  </r>
  <r>
    <x v="0"/>
    <x v="0"/>
    <s v="EM06"/>
    <x v="7"/>
    <n v="184"/>
    <n v="2"/>
    <n v="368"/>
    <n v="253.92"/>
    <n v="13.247999999999999"/>
    <n v="15.087999999999999"/>
    <n v="16.559999999999999"/>
    <n v="0"/>
    <n v="52.991999999999997"/>
    <n v="135.792"/>
    <n v="66.239999999999995"/>
    <n v="1"/>
    <n v="12.2"/>
  </r>
  <r>
    <x v="0"/>
    <x v="0"/>
    <s v="EM06"/>
    <x v="8"/>
    <m/>
    <n v="0"/>
    <n v="0"/>
    <n v="0"/>
    <n v="0"/>
    <n v="0"/>
    <n v="0"/>
    <n v="0"/>
    <n v="0"/>
    <n v="0"/>
    <n v="0"/>
    <n v="0"/>
    <n v="59.3"/>
  </r>
  <r>
    <x v="1"/>
    <x v="0"/>
    <s v="EM06"/>
    <x v="9"/>
    <n v="112"/>
    <n v="1"/>
    <n v="112"/>
    <n v="117.6"/>
    <n v="20.72"/>
    <n v="3.2480000000000002"/>
    <n v="0"/>
    <n v="0"/>
    <n v="82.88"/>
    <n v="29.232000000000003"/>
    <n v="0"/>
    <n v="1"/>
    <n v="21.4"/>
  </r>
  <r>
    <x v="2"/>
    <x v="0"/>
    <s v="EM06"/>
    <x v="10"/>
    <n v="175"/>
    <n v="0.42899999999999999"/>
    <n v="75.075000000000003"/>
    <n v="97.597499999999997"/>
    <n v="1.8018000000000001"/>
    <n v="0.15015000000000001"/>
    <n v="21.471450000000001"/>
    <n v="0.22522500000000001"/>
    <n v="7.2072000000000003"/>
    <n v="1.3513500000000001"/>
    <n v="85.885800000000003"/>
    <n v="1"/>
    <n v="31.200000000000003"/>
  </r>
  <r>
    <x v="2"/>
    <x v="0"/>
    <s v="EM06"/>
    <x v="11"/>
    <m/>
    <n v="0"/>
    <n v="0"/>
    <n v="0"/>
    <n v="0"/>
    <n v="0"/>
    <n v="0"/>
    <n v="0"/>
    <n v="0"/>
    <n v="0"/>
    <n v="0"/>
    <n v="0"/>
    <n v="32"/>
  </r>
  <r>
    <x v="2"/>
    <x v="0"/>
    <s v="EM06"/>
    <x v="14"/>
    <m/>
    <n v="0"/>
    <n v="0"/>
    <n v="0"/>
    <n v="0"/>
    <n v="0"/>
    <n v="0"/>
    <n v="0"/>
    <n v="0"/>
    <n v="0"/>
    <n v="0"/>
    <n v="0"/>
    <n v="5.9"/>
  </r>
  <r>
    <x v="2"/>
    <x v="0"/>
    <s v="EM06"/>
    <x v="12"/>
    <m/>
    <n v="0"/>
    <n v="0"/>
    <n v="0"/>
    <n v="0"/>
    <n v="0"/>
    <n v="0"/>
    <n v="0"/>
    <n v="0"/>
    <n v="0"/>
    <n v="0"/>
    <n v="0"/>
    <n v="24.9"/>
  </r>
  <r>
    <x v="2"/>
    <x v="0"/>
    <s v="EM06"/>
    <x v="13"/>
    <m/>
    <n v="0"/>
    <n v="0"/>
    <n v="0"/>
    <n v="0"/>
    <n v="0"/>
    <n v="0"/>
    <n v="0"/>
    <n v="0"/>
    <n v="0"/>
    <n v="0"/>
    <n v="0"/>
    <n v="23.700000000000003"/>
  </r>
  <r>
    <x v="2"/>
    <x v="0"/>
    <s v="EM06"/>
    <x v="22"/>
    <n v="250"/>
    <n v="3.0000000000000001E-3"/>
    <n v="0.75"/>
    <n v="1.0575000000000001"/>
    <n v="3.5999999999999997E-2"/>
    <n v="5.2499999999999995E-3"/>
    <n v="0.21225000000000002"/>
    <n v="1.2749999999999999E-2"/>
    <n v="0.14399999999999999"/>
    <n v="4.7249999999999993E-2"/>
    <n v="0.84900000000000009"/>
    <n v="1"/>
    <n v="33.799999999999997"/>
  </r>
  <r>
    <x v="2"/>
    <x v="0"/>
    <s v="EM06"/>
    <x v="15"/>
    <n v="125"/>
    <n v="3.3000000000000002E-2"/>
    <n v="4.125"/>
    <n v="11.88"/>
    <n v="0.25987500000000002"/>
    <n v="0.37537500000000001"/>
    <n v="2.0212500000000002"/>
    <n v="0"/>
    <n v="1.0395000000000001"/>
    <n v="3.3783750000000001"/>
    <n v="8.0850000000000009"/>
    <n v="1"/>
    <n v="64.400000000000006"/>
  </r>
  <r>
    <x v="3"/>
    <x v="0"/>
    <s v="EM06"/>
    <x v="16"/>
    <m/>
    <n v="0"/>
    <n v="0"/>
    <n v="0"/>
    <n v="0"/>
    <n v="0"/>
    <n v="0"/>
    <n v="0"/>
    <n v="0"/>
    <n v="0"/>
    <n v="0"/>
    <n v="0"/>
    <n v="38.799999999999997"/>
  </r>
  <r>
    <x v="3"/>
    <x v="0"/>
    <s v="EM06"/>
    <x v="17"/>
    <n v="114"/>
    <n v="0.28599999999999998"/>
    <n v="32.603999999999999"/>
    <n v="40.755000000000003"/>
    <n v="0.68468400000000007"/>
    <n v="0.42385199999999995"/>
    <n v="8.542247999999999"/>
    <n v="0.32604"/>
    <n v="2.7387360000000003"/>
    <n v="3.8146679999999997"/>
    <n v="34.168991999999996"/>
    <n v="1"/>
    <n v="29.6"/>
  </r>
  <r>
    <x v="3"/>
    <x v="0"/>
    <s v="EM06"/>
    <x v="18"/>
    <n v="83"/>
    <n v="3.3000000000000002E-2"/>
    <n v="2.7390000000000003"/>
    <n v="9.0934800000000013"/>
    <n v="0.28211700000000006"/>
    <n v="8.2170000000000007E-2"/>
    <n v="2.0186430000000004"/>
    <n v="0.34785299999999997"/>
    <n v="1.1284680000000002"/>
    <n v="0.73953000000000002"/>
    <n v="8.0745720000000016"/>
    <n v="1"/>
    <n v="87"/>
  </r>
  <r>
    <x v="4"/>
    <x v="0"/>
    <s v="EM06"/>
    <x v="23"/>
    <n v="20"/>
    <n v="3.3000000000000002E-2"/>
    <n v="0.66"/>
    <n v="2.0064000000000002"/>
    <n v="1.98E-3"/>
    <n v="0"/>
    <n v="0.5438400000000001"/>
    <n v="0"/>
    <n v="7.92E-3"/>
    <n v="0"/>
    <n v="2.1753600000000004"/>
    <n v="1"/>
    <n v="82.7"/>
  </r>
  <r>
    <x v="0"/>
    <x v="0"/>
    <s v="EM07"/>
    <x v="0"/>
    <n v="112"/>
    <n v="3.0000000000000001E-3"/>
    <n v="0.33600000000000002"/>
    <n v="0.90383999999999998"/>
    <n v="8.3664000000000002E-2"/>
    <n v="6.0479999999999999E-2"/>
    <n v="0"/>
    <n v="0"/>
    <n v="0.33465600000000001"/>
    <n v="0.54432000000000003"/>
    <n v="0"/>
    <n v="1"/>
    <n v="42.9"/>
  </r>
  <r>
    <x v="0"/>
    <x v="0"/>
    <s v="EM07"/>
    <x v="1"/>
    <n v="85"/>
    <n v="3.0000000000000001E-3"/>
    <n v="0.255"/>
    <n v="0.61454999999999993"/>
    <n v="8.3894999999999997E-2"/>
    <n v="2.7795E-2"/>
    <n v="1.2750000000000001E-3"/>
    <n v="0"/>
    <n v="0.33557999999999999"/>
    <n v="0.25015500000000002"/>
    <n v="5.1000000000000004E-3"/>
    <n v="1"/>
    <n v="44.3"/>
  </r>
  <r>
    <x v="0"/>
    <x v="0"/>
    <s v="EM07"/>
    <x v="2"/>
    <n v="85"/>
    <n v="3.0000000000000001E-3"/>
    <n v="0.255"/>
    <n v="0.67575000000000007"/>
    <n v="4.3095000000000001E-2"/>
    <n v="5.457E-2"/>
    <n v="0"/>
    <n v="0"/>
    <n v="0.17238000000000001"/>
    <n v="0.49113000000000001"/>
    <n v="0"/>
    <n v="1"/>
    <n v="38.299999999999997"/>
  </r>
  <r>
    <x v="0"/>
    <x v="0"/>
    <s v="EM07"/>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07"/>
    <x v="4"/>
    <n v="112"/>
    <n v="6.7000000000000004E-2"/>
    <n v="7.5040000000000004"/>
    <n v="21.386400000000002"/>
    <n v="2.0185759999999999"/>
    <n v="1.4182560000000002"/>
    <n v="0"/>
    <n v="0"/>
    <n v="8.0743039999999997"/>
    <n v="12.764304000000001"/>
    <n v="0"/>
    <n v="1"/>
    <n v="45.8"/>
  </r>
  <r>
    <x v="0"/>
    <x v="0"/>
    <s v="EM07"/>
    <x v="5"/>
    <m/>
    <n v="0"/>
    <n v="0"/>
    <n v="0"/>
    <n v="0"/>
    <n v="0"/>
    <n v="0"/>
    <n v="0"/>
    <n v="0"/>
    <n v="0"/>
    <n v="0"/>
    <n v="0"/>
    <n v="45.8"/>
  </r>
  <r>
    <x v="0"/>
    <x v="0"/>
    <s v="EM07"/>
    <x v="6"/>
    <n v="104"/>
    <n v="6.7000000000000004E-2"/>
    <n v="6.968"/>
    <n v="10.8004"/>
    <n v="0.87796799999999986"/>
    <n v="0.73860799999999993"/>
    <n v="7.6648000000000008E-2"/>
    <n v="0"/>
    <n v="3.5118719999999994"/>
    <n v="6.6474719999999996"/>
    <n v="0.30659200000000003"/>
    <n v="1"/>
    <n v="24.3"/>
  </r>
  <r>
    <x v="0"/>
    <x v="0"/>
    <s v="EM07"/>
    <x v="7"/>
    <n v="184"/>
    <n v="3"/>
    <n v="552"/>
    <n v="380.88"/>
    <n v="19.872"/>
    <n v="22.631999999999998"/>
    <n v="24.84"/>
    <n v="0"/>
    <n v="79.488"/>
    <n v="203.68799999999999"/>
    <n v="99.36"/>
    <n v="1"/>
    <n v="12.2"/>
  </r>
  <r>
    <x v="0"/>
    <x v="0"/>
    <s v="EM07"/>
    <x v="8"/>
    <m/>
    <n v="0"/>
    <n v="0"/>
    <n v="0"/>
    <n v="0"/>
    <n v="0"/>
    <n v="0"/>
    <n v="0"/>
    <n v="0"/>
    <n v="0"/>
    <n v="0"/>
    <n v="0"/>
    <n v="59.3"/>
  </r>
  <r>
    <x v="1"/>
    <x v="0"/>
    <s v="EM07"/>
    <x v="9"/>
    <n v="112"/>
    <n v="1"/>
    <n v="112"/>
    <n v="117.6"/>
    <n v="20.72"/>
    <n v="3.2480000000000002"/>
    <n v="0"/>
    <n v="0"/>
    <n v="82.88"/>
    <n v="29.232000000000003"/>
    <n v="0"/>
    <n v="1"/>
    <n v="21.4"/>
  </r>
  <r>
    <x v="2"/>
    <x v="0"/>
    <s v="EM07"/>
    <x v="10"/>
    <n v="175"/>
    <n v="3.3000000000000002E-2"/>
    <n v="5.7750000000000004"/>
    <n v="7.5075000000000003"/>
    <n v="0.1386"/>
    <n v="1.155E-2"/>
    <n v="1.6516500000000003"/>
    <n v="1.7325E-2"/>
    <n v="0.5544"/>
    <n v="0.10395"/>
    <n v="6.6066000000000011"/>
    <n v="1"/>
    <n v="31.200000000000003"/>
  </r>
  <r>
    <x v="2"/>
    <x v="0"/>
    <s v="EM07"/>
    <x v="11"/>
    <n v="185"/>
    <n v="1"/>
    <n v="185"/>
    <n v="234.95"/>
    <n v="16.094999999999999"/>
    <n v="0.92500000000000004"/>
    <n v="42.18"/>
    <n v="11.84"/>
    <n v="64.38"/>
    <n v="8.3250000000000011"/>
    <n v="168.72"/>
    <n v="1"/>
    <n v="32"/>
  </r>
  <r>
    <x v="2"/>
    <x v="0"/>
    <s v="EM07"/>
    <x v="14"/>
    <m/>
    <n v="0"/>
    <n v="0"/>
    <n v="0"/>
    <n v="0"/>
    <n v="0"/>
    <n v="0"/>
    <n v="0"/>
    <n v="0"/>
    <n v="0"/>
    <n v="0"/>
    <n v="0"/>
    <n v="5.9"/>
  </r>
  <r>
    <x v="2"/>
    <x v="0"/>
    <s v="EM07"/>
    <x v="12"/>
    <m/>
    <n v="0"/>
    <n v="0"/>
    <n v="0"/>
    <n v="0"/>
    <n v="0"/>
    <n v="0"/>
    <n v="0"/>
    <n v="0"/>
    <n v="0"/>
    <n v="0"/>
    <n v="0"/>
    <n v="24.9"/>
  </r>
  <r>
    <x v="2"/>
    <x v="0"/>
    <s v="EM07"/>
    <x v="13"/>
    <m/>
    <n v="0"/>
    <n v="0"/>
    <n v="0"/>
    <n v="0"/>
    <n v="0"/>
    <n v="0"/>
    <n v="0"/>
    <n v="0"/>
    <n v="0"/>
    <n v="0"/>
    <n v="0"/>
    <n v="23.700000000000003"/>
  </r>
  <r>
    <x v="2"/>
    <x v="0"/>
    <s v="EM07"/>
    <x v="15"/>
    <n v="125"/>
    <n v="3.3000000000000002E-2"/>
    <n v="4.125"/>
    <n v="11.88"/>
    <n v="0.25987500000000002"/>
    <n v="0.37537500000000001"/>
    <n v="2.0212500000000002"/>
    <n v="0"/>
    <n v="1.0395000000000001"/>
    <n v="3.3783750000000001"/>
    <n v="8.0850000000000009"/>
    <n v="1"/>
    <n v="64.400000000000006"/>
  </r>
  <r>
    <x v="3"/>
    <x v="0"/>
    <s v="EM07"/>
    <x v="16"/>
    <n v="134"/>
    <n v="1"/>
    <n v="134"/>
    <n v="218.42"/>
    <n v="8.4420000000000002"/>
    <n v="1.8759999999999999"/>
    <n v="41.674000000000007"/>
    <n v="1.34"/>
    <n v="33.768000000000001"/>
    <n v="16.884"/>
    <n v="166.69600000000003"/>
    <n v="1"/>
    <n v="38.799999999999997"/>
  </r>
  <r>
    <x v="3"/>
    <x v="0"/>
    <s v="EM07"/>
    <x v="17"/>
    <n v="114"/>
    <n v="0.14299999999999999"/>
    <n v="16.302"/>
    <n v="20.377500000000001"/>
    <n v="0.34234200000000004"/>
    <n v="0.21192599999999998"/>
    <n v="4.2711239999999995"/>
    <n v="0.16302"/>
    <n v="1.3693680000000001"/>
    <n v="1.9073339999999999"/>
    <n v="17.084495999999998"/>
    <n v="1"/>
    <n v="29.6"/>
  </r>
  <r>
    <x v="3"/>
    <x v="0"/>
    <s v="EM07"/>
    <x v="18"/>
    <n v="83"/>
    <n v="3.3000000000000002E-2"/>
    <n v="2.7390000000000003"/>
    <n v="9.0934800000000013"/>
    <n v="0.28211700000000006"/>
    <n v="8.2170000000000007E-2"/>
    <n v="2.0186430000000004"/>
    <n v="0.34785299999999997"/>
    <n v="1.1284680000000002"/>
    <n v="0.73953000000000002"/>
    <n v="8.0745720000000016"/>
    <n v="1"/>
    <n v="87"/>
  </r>
  <r>
    <x v="0"/>
    <x v="0"/>
    <s v="EM08"/>
    <x v="0"/>
    <n v="112"/>
    <n v="3.0000000000000001E-3"/>
    <n v="0.33600000000000002"/>
    <n v="0.90383999999999998"/>
    <n v="8.3664000000000002E-2"/>
    <n v="6.0479999999999999E-2"/>
    <n v="0"/>
    <n v="0"/>
    <n v="0.33465600000000001"/>
    <n v="0.54432000000000003"/>
    <n v="0"/>
    <n v="1"/>
    <n v="42.9"/>
  </r>
  <r>
    <x v="0"/>
    <x v="0"/>
    <s v="EM08"/>
    <x v="1"/>
    <n v="85"/>
    <n v="3.3000000000000002E-2"/>
    <n v="2.8050000000000002"/>
    <n v="6.7600499999999997"/>
    <n v="0.92284499999999992"/>
    <n v="0.30574500000000004"/>
    <n v="1.4025000000000001E-2"/>
    <n v="0"/>
    <n v="3.6913799999999997"/>
    <n v="2.7517050000000003"/>
    <n v="5.6100000000000004E-2"/>
    <n v="1"/>
    <n v="44.3"/>
  </r>
  <r>
    <x v="0"/>
    <x v="0"/>
    <s v="EM08"/>
    <x v="2"/>
    <n v="85"/>
    <n v="3.3000000000000002E-2"/>
    <n v="2.8050000000000002"/>
    <n v="7.4332500000000001"/>
    <n v="0.47404499999999999"/>
    <n v="0.60026999999999997"/>
    <n v="0"/>
    <n v="0"/>
    <n v="1.89618"/>
    <n v="5.4024299999999998"/>
    <n v="0"/>
    <n v="1"/>
    <n v="38.299999999999997"/>
  </r>
  <r>
    <x v="0"/>
    <x v="0"/>
    <s v="EM08"/>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08"/>
    <x v="4"/>
    <n v="112"/>
    <n v="0.14299999999999999"/>
    <n v="16.015999999999998"/>
    <n v="45.645599999999995"/>
    <n v="4.3083039999999997"/>
    <n v="3.0270239999999995"/>
    <n v="0"/>
    <n v="0"/>
    <n v="17.233215999999999"/>
    <n v="27.243215999999997"/>
    <n v="0"/>
    <n v="1"/>
    <n v="45.8"/>
  </r>
  <r>
    <x v="0"/>
    <x v="0"/>
    <s v="EM08"/>
    <x v="5"/>
    <m/>
    <n v="0"/>
    <n v="0"/>
    <n v="0"/>
    <n v="0"/>
    <n v="0"/>
    <n v="0"/>
    <n v="0"/>
    <n v="0"/>
    <n v="0"/>
    <n v="0"/>
    <n v="0"/>
    <n v="45.8"/>
  </r>
  <r>
    <x v="0"/>
    <x v="0"/>
    <s v="EM08"/>
    <x v="6"/>
    <n v="104"/>
    <n v="0.14299999999999999"/>
    <n v="14.871999999999998"/>
    <n v="23.051599999999997"/>
    <n v="1.8738719999999998"/>
    <n v="1.5764319999999998"/>
    <n v="0.16359199999999999"/>
    <n v="0"/>
    <n v="7.495487999999999"/>
    <n v="14.187887999999999"/>
    <n v="0.65436799999999995"/>
    <n v="1"/>
    <n v="24.3"/>
  </r>
  <r>
    <x v="0"/>
    <x v="0"/>
    <s v="EM08"/>
    <x v="7"/>
    <n v="184"/>
    <n v="1"/>
    <n v="184"/>
    <n v="126.96"/>
    <n v="6.6239999999999997"/>
    <n v="7.5439999999999996"/>
    <n v="8.2799999999999994"/>
    <n v="0"/>
    <n v="26.495999999999999"/>
    <n v="67.896000000000001"/>
    <n v="33.119999999999997"/>
    <n v="1"/>
    <n v="12.2"/>
  </r>
  <r>
    <x v="0"/>
    <x v="0"/>
    <s v="EM08"/>
    <x v="8"/>
    <m/>
    <n v="0"/>
    <n v="0"/>
    <n v="0"/>
    <n v="0"/>
    <n v="0"/>
    <n v="0"/>
    <n v="0"/>
    <n v="0"/>
    <n v="0"/>
    <n v="0"/>
    <n v="0"/>
    <n v="59.3"/>
  </r>
  <r>
    <x v="1"/>
    <x v="0"/>
    <s v="EM08"/>
    <x v="9"/>
    <n v="112"/>
    <n v="1"/>
    <n v="112"/>
    <n v="117.6"/>
    <n v="20.72"/>
    <n v="3.2480000000000002"/>
    <n v="0"/>
    <n v="0"/>
    <n v="82.88"/>
    <n v="29.232000000000003"/>
    <n v="0"/>
    <n v="1"/>
    <n v="21.4"/>
  </r>
  <r>
    <x v="2"/>
    <x v="0"/>
    <s v="EM08"/>
    <x v="10"/>
    <n v="175"/>
    <n v="0.28599999999999998"/>
    <n v="50.05"/>
    <n v="65.064999999999998"/>
    <n v="1.2011999999999998"/>
    <n v="0.10009999999999999"/>
    <n v="14.314300000000001"/>
    <n v="0.15014999999999998"/>
    <n v="4.8047999999999993"/>
    <n v="0.90089999999999992"/>
    <n v="57.257200000000005"/>
    <n v="1"/>
    <n v="31.200000000000003"/>
  </r>
  <r>
    <x v="2"/>
    <x v="0"/>
    <s v="EM08"/>
    <x v="11"/>
    <n v="185"/>
    <n v="1"/>
    <n v="185"/>
    <n v="234.95"/>
    <n v="16.094999999999999"/>
    <n v="0.92500000000000004"/>
    <n v="42.18"/>
    <n v="11.84"/>
    <n v="64.38"/>
    <n v="8.3250000000000011"/>
    <n v="168.72"/>
    <n v="1"/>
    <n v="32"/>
  </r>
  <r>
    <x v="2"/>
    <x v="0"/>
    <s v="EM08"/>
    <x v="14"/>
    <m/>
    <n v="0"/>
    <n v="0"/>
    <n v="0"/>
    <n v="0"/>
    <n v="0"/>
    <n v="0"/>
    <n v="0"/>
    <n v="0"/>
    <n v="0"/>
    <n v="0"/>
    <n v="0"/>
    <n v="5.9"/>
  </r>
  <r>
    <x v="2"/>
    <x v="0"/>
    <s v="EM08"/>
    <x v="12"/>
    <m/>
    <n v="0"/>
    <n v="0"/>
    <n v="0"/>
    <n v="0"/>
    <n v="0"/>
    <n v="0"/>
    <n v="0"/>
    <n v="0"/>
    <n v="0"/>
    <n v="0"/>
    <n v="0"/>
    <n v="24.9"/>
  </r>
  <r>
    <x v="2"/>
    <x v="0"/>
    <s v="EM08"/>
    <x v="13"/>
    <n v="122"/>
    <n v="0.14299999999999999"/>
    <n v="17.445999999999998"/>
    <n v="16.224779999999999"/>
    <n v="0.34891999999999995"/>
    <n v="1.7446E-2"/>
    <n v="3.7683359999999997"/>
    <n v="0.26168999999999998"/>
    <n v="1.3956799999999998"/>
    <n v="0.15701399999999999"/>
    <n v="15.073343999999999"/>
    <n v="1"/>
    <n v="23.700000000000003"/>
  </r>
  <r>
    <x v="2"/>
    <x v="0"/>
    <s v="EM08"/>
    <x v="15"/>
    <n v="125"/>
    <n v="0.14299999999999999"/>
    <n v="17.875"/>
    <n v="51.48"/>
    <n v="1.126125"/>
    <n v="1.626625"/>
    <n v="8.7587499999999991"/>
    <n v="0"/>
    <n v="4.5045000000000002"/>
    <n v="14.639625000000001"/>
    <n v="35.034999999999997"/>
    <n v="1"/>
    <n v="64.400000000000006"/>
  </r>
  <r>
    <x v="3"/>
    <x v="0"/>
    <s v="EM08"/>
    <x v="16"/>
    <n v="134"/>
    <n v="1"/>
    <n v="134"/>
    <n v="218.42"/>
    <n v="8.4420000000000002"/>
    <n v="1.8759999999999999"/>
    <n v="41.674000000000007"/>
    <n v="1.34"/>
    <n v="33.768000000000001"/>
    <n v="16.884"/>
    <n v="166.69600000000003"/>
    <n v="1"/>
    <n v="38.799999999999997"/>
  </r>
  <r>
    <x v="3"/>
    <x v="0"/>
    <s v="EM08"/>
    <x v="17"/>
    <n v="114"/>
    <n v="0.14299999999999999"/>
    <n v="16.302"/>
    <n v="20.377500000000001"/>
    <n v="0.34234200000000004"/>
    <n v="0.21192599999999998"/>
    <n v="4.2711239999999995"/>
    <n v="0.16302"/>
    <n v="1.3693680000000001"/>
    <n v="1.9073339999999999"/>
    <n v="17.084495999999998"/>
    <n v="1"/>
    <n v="29.6"/>
  </r>
  <r>
    <x v="3"/>
    <x v="0"/>
    <s v="EM08"/>
    <x v="18"/>
    <n v="83"/>
    <n v="3.3000000000000002E-2"/>
    <n v="2.7390000000000003"/>
    <n v="9.0934800000000013"/>
    <n v="0.28211700000000006"/>
    <n v="8.2170000000000007E-2"/>
    <n v="2.0186430000000004"/>
    <n v="0.34785299999999997"/>
    <n v="1.1284680000000002"/>
    <n v="0.73953000000000002"/>
    <n v="8.0745720000000016"/>
    <n v="1"/>
    <n v="87"/>
  </r>
  <r>
    <x v="3"/>
    <x v="0"/>
    <s v="EM08"/>
    <x v="19"/>
    <n v="340"/>
    <n v="3.3000000000000002E-2"/>
    <n v="11.22"/>
    <n v="4.6002000000000001"/>
    <n v="0"/>
    <n v="0"/>
    <n v="1.1668800000000001"/>
    <n v="0"/>
    <n v="0"/>
    <n v="0"/>
    <n v="4.6675200000000006"/>
    <n v="1"/>
    <n v="10.4"/>
  </r>
  <r>
    <x v="0"/>
    <x v="0"/>
    <s v="EM09"/>
    <x v="0"/>
    <n v="112"/>
    <n v="1.0999999999999999E-2"/>
    <n v="1.232"/>
    <n v="3.3140800000000001"/>
    <n v="0.30676799999999999"/>
    <n v="0.22175999999999998"/>
    <n v="0"/>
    <n v="0"/>
    <n v="1.2270719999999999"/>
    <n v="1.9958399999999998"/>
    <n v="0"/>
    <n v="1"/>
    <n v="42.9"/>
  </r>
  <r>
    <x v="0"/>
    <x v="0"/>
    <s v="EM09"/>
    <x v="1"/>
    <n v="85"/>
    <n v="3.3000000000000002E-2"/>
    <n v="2.8050000000000002"/>
    <n v="6.7600499999999997"/>
    <n v="0.92284499999999992"/>
    <n v="0.30574500000000004"/>
    <n v="1.4025000000000001E-2"/>
    <n v="0"/>
    <n v="3.6913799999999997"/>
    <n v="2.7517050000000003"/>
    <n v="5.6100000000000004E-2"/>
    <n v="1"/>
    <n v="44.3"/>
  </r>
  <r>
    <x v="0"/>
    <x v="0"/>
    <s v="EM09"/>
    <x v="2"/>
    <n v="85"/>
    <n v="1.0999999999999999E-2"/>
    <n v="0.93499999999999994"/>
    <n v="2.4777499999999999"/>
    <n v="0.15801499999999996"/>
    <n v="0.20008999999999996"/>
    <n v="0"/>
    <n v="0"/>
    <n v="0.63205999999999984"/>
    <n v="1.8008099999999996"/>
    <n v="0"/>
    <n v="1"/>
    <n v="38.299999999999997"/>
  </r>
  <r>
    <x v="0"/>
    <x v="0"/>
    <s v="EM09"/>
    <x v="3"/>
    <m/>
    <n v="0"/>
    <n v="0"/>
    <n v="0"/>
    <n v="0"/>
    <n v="0"/>
    <n v="0"/>
    <n v="0"/>
    <n v="0"/>
    <n v="0"/>
    <n v="0"/>
    <n v="0"/>
    <n v="39.900000000000006"/>
  </r>
  <r>
    <x v="0"/>
    <x v="0"/>
    <s v="EM09"/>
    <x v="4"/>
    <n v="112"/>
    <n v="3.0000000000000001E-3"/>
    <n v="0.33600000000000002"/>
    <n v="0.95760000000000001"/>
    <n v="9.0383999999999992E-2"/>
    <n v="6.3503999999999991E-2"/>
    <n v="0"/>
    <n v="0"/>
    <n v="0.36153599999999997"/>
    <n v="0.57153599999999993"/>
    <n v="0"/>
    <n v="1"/>
    <n v="45.8"/>
  </r>
  <r>
    <x v="0"/>
    <x v="0"/>
    <s v="EM09"/>
    <x v="5"/>
    <m/>
    <n v="0"/>
    <n v="0"/>
    <n v="0"/>
    <n v="0"/>
    <n v="0"/>
    <n v="0"/>
    <n v="0"/>
    <n v="0"/>
    <n v="0"/>
    <n v="0"/>
    <n v="0"/>
    <n v="45.8"/>
  </r>
  <r>
    <x v="0"/>
    <x v="0"/>
    <s v="EM09"/>
    <x v="21"/>
    <n v="112"/>
    <n v="3.0000000000000001E-3"/>
    <n v="0.33600000000000002"/>
    <n v="0.46368000000000004"/>
    <n v="9.0048000000000017E-2"/>
    <n v="9.7440000000000009E-3"/>
    <n v="3.0240000000000002E-3"/>
    <n v="3.0240000000000002E-3"/>
    <n v="0.36019200000000007"/>
    <n v="8.769600000000001E-2"/>
    <n v="1.2096000000000001E-2"/>
    <n v="1"/>
    <n v="30.599999999999998"/>
  </r>
  <r>
    <x v="0"/>
    <x v="0"/>
    <s v="EM09"/>
    <x v="6"/>
    <n v="64"/>
    <n v="6.7000000000000004E-2"/>
    <n v="4.2880000000000003"/>
    <n v="6.6463999999999999"/>
    <n v="0.54028799999999999"/>
    <n v="0.45452800000000004"/>
    <n v="4.7168000000000009E-2"/>
    <n v="0"/>
    <n v="2.161152"/>
    <n v="4.0907520000000002"/>
    <n v="0.18867200000000003"/>
    <n v="1"/>
    <n v="24.3"/>
  </r>
  <r>
    <x v="0"/>
    <x v="0"/>
    <s v="EM09"/>
    <x v="7"/>
    <n v="184"/>
    <n v="2"/>
    <n v="368"/>
    <n v="253.92"/>
    <n v="13.247999999999999"/>
    <n v="15.087999999999999"/>
    <n v="16.559999999999999"/>
    <n v="0"/>
    <n v="52.991999999999997"/>
    <n v="135.792"/>
    <n v="66.239999999999995"/>
    <n v="1"/>
    <n v="12.2"/>
  </r>
  <r>
    <x v="0"/>
    <x v="0"/>
    <s v="EM09"/>
    <x v="8"/>
    <m/>
    <n v="0"/>
    <n v="0"/>
    <n v="0"/>
    <n v="0"/>
    <n v="0"/>
    <n v="0"/>
    <n v="0"/>
    <n v="0"/>
    <n v="0"/>
    <n v="0"/>
    <n v="0"/>
    <n v="59.3"/>
  </r>
  <r>
    <x v="1"/>
    <x v="0"/>
    <s v="EM09"/>
    <x v="9"/>
    <n v="112"/>
    <n v="1"/>
    <n v="112"/>
    <n v="117.6"/>
    <n v="20.72"/>
    <n v="3.2480000000000002"/>
    <n v="0"/>
    <n v="0"/>
    <n v="82.88"/>
    <n v="29.232000000000003"/>
    <n v="0"/>
    <n v="1"/>
    <n v="21.4"/>
  </r>
  <r>
    <x v="2"/>
    <x v="0"/>
    <s v="EM09"/>
    <x v="10"/>
    <n v="175"/>
    <n v="0.28599999999999998"/>
    <n v="50.05"/>
    <n v="65.064999999999998"/>
    <n v="1.2011999999999998"/>
    <n v="0.10009999999999999"/>
    <n v="14.314300000000001"/>
    <n v="0.15014999999999998"/>
    <n v="4.8047999999999993"/>
    <n v="0.90089999999999992"/>
    <n v="57.257200000000005"/>
    <n v="1"/>
    <n v="31.200000000000003"/>
  </r>
  <r>
    <x v="2"/>
    <x v="0"/>
    <s v="EM09"/>
    <x v="11"/>
    <n v="185"/>
    <n v="0.42899999999999999"/>
    <n v="79.364999999999995"/>
    <n v="100.79355"/>
    <n v="6.9047549999999989"/>
    <n v="0.39682499999999998"/>
    <n v="18.095219999999998"/>
    <n v="5.0793599999999994"/>
    <n v="27.619019999999995"/>
    <n v="3.5714249999999996"/>
    <n v="72.380879999999991"/>
    <n v="1"/>
    <n v="32"/>
  </r>
  <r>
    <x v="2"/>
    <x v="0"/>
    <s v="EM09"/>
    <x v="14"/>
    <m/>
    <n v="0"/>
    <n v="0"/>
    <n v="0"/>
    <n v="0"/>
    <n v="0"/>
    <n v="0"/>
    <n v="0"/>
    <n v="0"/>
    <n v="0"/>
    <n v="0"/>
    <n v="0"/>
    <n v="5.9"/>
  </r>
  <r>
    <x v="2"/>
    <x v="0"/>
    <s v="EM09"/>
    <x v="12"/>
    <m/>
    <n v="0"/>
    <n v="0"/>
    <n v="0"/>
    <n v="0"/>
    <n v="0"/>
    <n v="0"/>
    <n v="0"/>
    <n v="0"/>
    <n v="0"/>
    <n v="0"/>
    <n v="0"/>
    <n v="24.9"/>
  </r>
  <r>
    <x v="2"/>
    <x v="0"/>
    <s v="EM09"/>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09"/>
    <x v="15"/>
    <n v="125"/>
    <n v="0.42899999999999999"/>
    <n v="53.625"/>
    <n v="154.44"/>
    <n v="3.3783749999999997"/>
    <n v="4.8798749999999993"/>
    <n v="26.276250000000001"/>
    <n v="0"/>
    <n v="13.513499999999999"/>
    <n v="43.918874999999993"/>
    <n v="105.105"/>
    <n v="1"/>
    <n v="64.400000000000006"/>
  </r>
  <r>
    <x v="3"/>
    <x v="0"/>
    <s v="EM09"/>
    <x v="16"/>
    <n v="134"/>
    <n v="1"/>
    <n v="134"/>
    <n v="218.42"/>
    <n v="8.4420000000000002"/>
    <n v="1.8759999999999999"/>
    <n v="41.674000000000007"/>
    <n v="1.34"/>
    <n v="33.768000000000001"/>
    <n v="16.884"/>
    <n v="166.69600000000003"/>
    <n v="1"/>
    <n v="38.799999999999997"/>
  </r>
  <r>
    <x v="3"/>
    <x v="0"/>
    <s v="EM09"/>
    <x v="17"/>
    <n v="114"/>
    <n v="0.28599999999999998"/>
    <n v="32.603999999999999"/>
    <n v="40.755000000000003"/>
    <n v="0.68468400000000007"/>
    <n v="0.42385199999999995"/>
    <n v="8.542247999999999"/>
    <n v="0.32604"/>
    <n v="2.7387360000000003"/>
    <n v="3.8146679999999997"/>
    <n v="34.168991999999996"/>
    <n v="1"/>
    <n v="29.6"/>
  </r>
  <r>
    <x v="3"/>
    <x v="0"/>
    <s v="EM09"/>
    <x v="18"/>
    <m/>
    <n v="0"/>
    <n v="0"/>
    <n v="0"/>
    <n v="0"/>
    <n v="0"/>
    <n v="0"/>
    <n v="0"/>
    <n v="0"/>
    <n v="0"/>
    <n v="0"/>
    <n v="0"/>
    <n v="87"/>
  </r>
  <r>
    <x v="0"/>
    <x v="0"/>
    <s v="EM10"/>
    <x v="0"/>
    <n v="112"/>
    <n v="3.0000000000000001E-3"/>
    <n v="0.33600000000000002"/>
    <n v="0.90383999999999998"/>
    <n v="8.3664000000000002E-2"/>
    <n v="6.0479999999999999E-2"/>
    <n v="0"/>
    <n v="0"/>
    <n v="0.33465600000000001"/>
    <n v="0.54432000000000003"/>
    <n v="0"/>
    <n v="1"/>
    <n v="42.9"/>
  </r>
  <r>
    <x v="0"/>
    <x v="0"/>
    <s v="EM10"/>
    <x v="1"/>
    <n v="85"/>
    <n v="3.3000000000000002E-2"/>
    <n v="2.8050000000000002"/>
    <n v="6.7600499999999997"/>
    <n v="0.92284499999999992"/>
    <n v="0.30574500000000004"/>
    <n v="1.4025000000000001E-2"/>
    <n v="0"/>
    <n v="3.6913799999999997"/>
    <n v="2.7517050000000003"/>
    <n v="5.6100000000000004E-2"/>
    <n v="1"/>
    <n v="44.3"/>
  </r>
  <r>
    <x v="0"/>
    <x v="0"/>
    <s v="EM10"/>
    <x v="2"/>
    <n v="85"/>
    <n v="3.3000000000000002E-2"/>
    <n v="2.8050000000000002"/>
    <n v="7.4332500000000001"/>
    <n v="0.47404499999999999"/>
    <n v="0.60026999999999997"/>
    <n v="0"/>
    <n v="0"/>
    <n v="1.89618"/>
    <n v="5.4024299999999998"/>
    <n v="0"/>
    <n v="1"/>
    <n v="38.299999999999997"/>
  </r>
  <r>
    <x v="0"/>
    <x v="0"/>
    <s v="EM10"/>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10"/>
    <x v="4"/>
    <n v="112"/>
    <n v="0.14299999999999999"/>
    <n v="16.015999999999998"/>
    <n v="45.645599999999995"/>
    <n v="4.3083039999999997"/>
    <n v="3.0270239999999995"/>
    <n v="0"/>
    <n v="0"/>
    <n v="17.233215999999999"/>
    <n v="27.243215999999997"/>
    <n v="0"/>
    <n v="1"/>
    <n v="45.8"/>
  </r>
  <r>
    <x v="0"/>
    <x v="0"/>
    <s v="EM10"/>
    <x v="5"/>
    <m/>
    <n v="0"/>
    <n v="0"/>
    <n v="0"/>
    <n v="0"/>
    <n v="0"/>
    <n v="0"/>
    <n v="0"/>
    <n v="0"/>
    <n v="0"/>
    <n v="0"/>
    <n v="0"/>
    <n v="45.8"/>
  </r>
  <r>
    <x v="0"/>
    <x v="0"/>
    <s v="EM10"/>
    <x v="6"/>
    <n v="64"/>
    <n v="0.28599999999999998"/>
    <n v="18.303999999999998"/>
    <n v="28.371199999999998"/>
    <n v="2.3063039999999999"/>
    <n v="1.9402239999999997"/>
    <n v="0.201344"/>
    <n v="0"/>
    <n v="9.2252159999999996"/>
    <n v="17.462015999999998"/>
    <n v="0.80537599999999998"/>
    <n v="1"/>
    <n v="24.3"/>
  </r>
  <r>
    <x v="0"/>
    <x v="0"/>
    <s v="EM10"/>
    <x v="7"/>
    <n v="184"/>
    <n v="1"/>
    <n v="184"/>
    <n v="126.96"/>
    <n v="6.6239999999999997"/>
    <n v="7.5439999999999996"/>
    <n v="8.2799999999999994"/>
    <n v="0"/>
    <n v="26.495999999999999"/>
    <n v="67.896000000000001"/>
    <n v="33.119999999999997"/>
    <n v="1"/>
    <n v="12.2"/>
  </r>
  <r>
    <x v="0"/>
    <x v="0"/>
    <s v="EM10"/>
    <x v="8"/>
    <m/>
    <n v="0"/>
    <n v="0"/>
    <n v="0"/>
    <n v="0"/>
    <n v="0"/>
    <n v="0"/>
    <n v="0"/>
    <n v="0"/>
    <n v="0"/>
    <n v="0"/>
    <n v="0"/>
    <n v="59.3"/>
  </r>
  <r>
    <x v="1"/>
    <x v="0"/>
    <s v="EM10"/>
    <x v="9"/>
    <n v="112"/>
    <n v="1"/>
    <n v="112"/>
    <n v="117.6"/>
    <n v="20.72"/>
    <n v="3.2480000000000002"/>
    <n v="0"/>
    <n v="0"/>
    <n v="82.88"/>
    <n v="29.232000000000003"/>
    <n v="0"/>
    <n v="1"/>
    <n v="21.4"/>
  </r>
  <r>
    <x v="2"/>
    <x v="0"/>
    <s v="EM10"/>
    <x v="10"/>
    <n v="175"/>
    <n v="0.28599999999999998"/>
    <n v="50.05"/>
    <n v="65.064999999999998"/>
    <n v="1.2011999999999998"/>
    <n v="0.10009999999999999"/>
    <n v="14.314300000000001"/>
    <n v="0.15014999999999998"/>
    <n v="4.8047999999999993"/>
    <n v="0.90089999999999992"/>
    <n v="57.257200000000005"/>
    <n v="1"/>
    <n v="31.200000000000003"/>
  </r>
  <r>
    <x v="2"/>
    <x v="0"/>
    <s v="EM10"/>
    <x v="11"/>
    <n v="185"/>
    <n v="1"/>
    <n v="185"/>
    <n v="234.95"/>
    <n v="16.094999999999999"/>
    <n v="0.92500000000000004"/>
    <n v="42.18"/>
    <n v="11.84"/>
    <n v="64.38"/>
    <n v="8.3250000000000011"/>
    <n v="168.72"/>
    <n v="1"/>
    <n v="32"/>
  </r>
  <r>
    <x v="2"/>
    <x v="0"/>
    <s v="EM10"/>
    <x v="14"/>
    <m/>
    <n v="0"/>
    <n v="0"/>
    <n v="0"/>
    <n v="0"/>
    <n v="0"/>
    <n v="0"/>
    <n v="0"/>
    <n v="0"/>
    <n v="0"/>
    <n v="0"/>
    <n v="0"/>
    <n v="5.9"/>
  </r>
  <r>
    <x v="2"/>
    <x v="0"/>
    <s v="EM10"/>
    <x v="12"/>
    <m/>
    <n v="0"/>
    <n v="0"/>
    <n v="0"/>
    <n v="0"/>
    <n v="0"/>
    <n v="0"/>
    <n v="0"/>
    <n v="0"/>
    <n v="0"/>
    <n v="0"/>
    <n v="0"/>
    <n v="24.9"/>
  </r>
  <r>
    <x v="2"/>
    <x v="0"/>
    <s v="EM10"/>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10"/>
    <x v="22"/>
    <n v="250"/>
    <n v="6.7000000000000004E-2"/>
    <n v="16.75"/>
    <n v="23.6175"/>
    <n v="0.80399999999999994"/>
    <n v="0.11724999999999999"/>
    <n v="4.7402500000000005"/>
    <n v="0.28475"/>
    <n v="3.2159999999999997"/>
    <n v="1.05525"/>
    <n v="18.961000000000002"/>
    <n v="1"/>
    <n v="33.799999999999997"/>
  </r>
  <r>
    <x v="3"/>
    <x v="0"/>
    <s v="EM10"/>
    <x v="16"/>
    <n v="134"/>
    <n v="1"/>
    <n v="134"/>
    <n v="218.42"/>
    <n v="8.4420000000000002"/>
    <n v="1.8759999999999999"/>
    <n v="41.674000000000007"/>
    <n v="1.34"/>
    <n v="33.768000000000001"/>
    <n v="16.884"/>
    <n v="166.69600000000003"/>
    <n v="1"/>
    <n v="38.799999999999997"/>
  </r>
  <r>
    <x v="3"/>
    <x v="0"/>
    <s v="EM10"/>
    <x v="17"/>
    <n v="114"/>
    <n v="0.28599999999999998"/>
    <n v="32.603999999999999"/>
    <n v="40.755000000000003"/>
    <n v="0.68468400000000007"/>
    <n v="0.42385199999999995"/>
    <n v="8.542247999999999"/>
    <n v="0.32604"/>
    <n v="2.7387360000000003"/>
    <n v="3.8146679999999997"/>
    <n v="34.168991999999996"/>
    <n v="1"/>
    <n v="29.6"/>
  </r>
  <r>
    <x v="3"/>
    <x v="0"/>
    <s v="EM10"/>
    <x v="18"/>
    <n v="83"/>
    <n v="3.3000000000000002E-2"/>
    <n v="2.7390000000000003"/>
    <n v="9.0934800000000013"/>
    <n v="0.28211700000000006"/>
    <n v="8.2170000000000007E-2"/>
    <n v="2.0186430000000004"/>
    <n v="0.34785299999999997"/>
    <n v="1.1284680000000002"/>
    <n v="0.73953000000000002"/>
    <n v="8.0745720000000016"/>
    <n v="1"/>
    <n v="87"/>
  </r>
  <r>
    <x v="0"/>
    <x v="0"/>
    <s v="EM11"/>
    <x v="0"/>
    <m/>
    <n v="0"/>
    <n v="0"/>
    <n v="0"/>
    <n v="0"/>
    <n v="0"/>
    <n v="0"/>
    <n v="0"/>
    <n v="0"/>
    <n v="0"/>
    <n v="0"/>
    <n v="0"/>
    <n v="42.9"/>
  </r>
  <r>
    <x v="0"/>
    <x v="0"/>
    <s v="EM11"/>
    <x v="1"/>
    <n v="85"/>
    <n v="3.3000000000000002E-2"/>
    <n v="2.8050000000000002"/>
    <n v="6.7600499999999997"/>
    <n v="0.92284499999999992"/>
    <n v="0.30574500000000004"/>
    <n v="1.4025000000000001E-2"/>
    <n v="0"/>
    <n v="3.6913799999999997"/>
    <n v="2.7517050000000003"/>
    <n v="5.6100000000000004E-2"/>
    <n v="1"/>
    <n v="44.3"/>
  </r>
  <r>
    <x v="0"/>
    <x v="0"/>
    <s v="EM11"/>
    <x v="2"/>
    <n v="85"/>
    <n v="3.3000000000000002E-2"/>
    <n v="2.8050000000000002"/>
    <n v="7.4332500000000001"/>
    <n v="0.47404499999999999"/>
    <n v="0.60026999999999997"/>
    <n v="0"/>
    <n v="0"/>
    <n v="1.89618"/>
    <n v="5.4024299999999998"/>
    <n v="0"/>
    <n v="1"/>
    <n v="38.299999999999997"/>
  </r>
  <r>
    <x v="0"/>
    <x v="0"/>
    <s v="EM11"/>
    <x v="3"/>
    <m/>
    <n v="0"/>
    <n v="0"/>
    <n v="0"/>
    <n v="0"/>
    <n v="0"/>
    <n v="0"/>
    <n v="0"/>
    <n v="0"/>
    <n v="0"/>
    <n v="0"/>
    <n v="0"/>
    <n v="39.900000000000006"/>
  </r>
  <r>
    <x v="0"/>
    <x v="0"/>
    <s v="EM11"/>
    <x v="4"/>
    <n v="112"/>
    <n v="0.14299999999999999"/>
    <n v="16.015999999999998"/>
    <n v="45.645599999999995"/>
    <n v="4.3083039999999997"/>
    <n v="3.0270239999999995"/>
    <n v="0"/>
    <n v="0"/>
    <n v="17.233215999999999"/>
    <n v="27.243215999999997"/>
    <n v="0"/>
    <n v="1"/>
    <n v="45.8"/>
  </r>
  <r>
    <x v="0"/>
    <x v="0"/>
    <s v="EM11"/>
    <x v="5"/>
    <m/>
    <n v="0"/>
    <n v="0"/>
    <n v="0"/>
    <n v="0"/>
    <n v="0"/>
    <n v="0"/>
    <n v="0"/>
    <n v="0"/>
    <n v="0"/>
    <n v="0"/>
    <n v="0"/>
    <n v="45.8"/>
  </r>
  <r>
    <x v="0"/>
    <x v="0"/>
    <s v="EM11"/>
    <x v="6"/>
    <n v="104"/>
    <n v="0.28599999999999998"/>
    <n v="29.743999999999996"/>
    <n v="46.103199999999994"/>
    <n v="3.7477439999999995"/>
    <n v="3.1528639999999997"/>
    <n v="0.32718399999999997"/>
    <n v="0"/>
    <n v="14.990975999999998"/>
    <n v="28.375775999999998"/>
    <n v="1.3087359999999999"/>
    <n v="1"/>
    <n v="24.3"/>
  </r>
  <r>
    <x v="0"/>
    <x v="0"/>
    <s v="EM11"/>
    <x v="7"/>
    <n v="184"/>
    <n v="1"/>
    <n v="184"/>
    <n v="126.96"/>
    <n v="6.6239999999999997"/>
    <n v="7.5439999999999996"/>
    <n v="8.2799999999999994"/>
    <n v="0"/>
    <n v="26.495999999999999"/>
    <n v="67.896000000000001"/>
    <n v="33.119999999999997"/>
    <n v="1"/>
    <n v="12.2"/>
  </r>
  <r>
    <x v="0"/>
    <x v="0"/>
    <s v="EM11"/>
    <x v="8"/>
    <m/>
    <n v="0"/>
    <n v="0"/>
    <n v="0"/>
    <n v="0"/>
    <n v="0"/>
    <n v="0"/>
    <n v="0"/>
    <n v="0"/>
    <n v="0"/>
    <n v="0"/>
    <n v="0"/>
    <n v="59.3"/>
  </r>
  <r>
    <x v="1"/>
    <x v="0"/>
    <s v="EM11"/>
    <x v="9"/>
    <n v="112"/>
    <n v="1"/>
    <n v="112"/>
    <n v="117.6"/>
    <n v="20.72"/>
    <n v="3.2480000000000002"/>
    <n v="0"/>
    <n v="0"/>
    <n v="82.88"/>
    <n v="29.232000000000003"/>
    <n v="0"/>
    <n v="1"/>
    <n v="21.4"/>
  </r>
  <r>
    <x v="2"/>
    <x v="0"/>
    <s v="EM11"/>
    <x v="10"/>
    <n v="175"/>
    <n v="0.28599999999999998"/>
    <n v="50.05"/>
    <n v="65.064999999999998"/>
    <n v="1.2011999999999998"/>
    <n v="0.10009999999999999"/>
    <n v="14.314300000000001"/>
    <n v="0.15014999999999998"/>
    <n v="4.8047999999999993"/>
    <n v="0.90089999999999992"/>
    <n v="57.257200000000005"/>
    <n v="1"/>
    <n v="31.200000000000003"/>
  </r>
  <r>
    <x v="2"/>
    <x v="0"/>
    <s v="EM11"/>
    <x v="11"/>
    <n v="185"/>
    <n v="1"/>
    <n v="185"/>
    <n v="234.95"/>
    <n v="16.094999999999999"/>
    <n v="0.92500000000000004"/>
    <n v="42.18"/>
    <n v="11.84"/>
    <n v="64.38"/>
    <n v="8.3250000000000011"/>
    <n v="168.72"/>
    <n v="1"/>
    <n v="32"/>
  </r>
  <r>
    <x v="2"/>
    <x v="0"/>
    <s v="EM11"/>
    <x v="14"/>
    <m/>
    <n v="0"/>
    <n v="0"/>
    <n v="0"/>
    <n v="0"/>
    <n v="0"/>
    <n v="0"/>
    <n v="0"/>
    <n v="0"/>
    <n v="0"/>
    <n v="0"/>
    <n v="0"/>
    <n v="5.9"/>
  </r>
  <r>
    <x v="2"/>
    <x v="0"/>
    <s v="EM11"/>
    <x v="12"/>
    <m/>
    <n v="0"/>
    <n v="0"/>
    <n v="0"/>
    <n v="0"/>
    <n v="0"/>
    <n v="0"/>
    <n v="0"/>
    <n v="0"/>
    <n v="0"/>
    <n v="0"/>
    <n v="0"/>
    <n v="24.9"/>
  </r>
  <r>
    <x v="2"/>
    <x v="0"/>
    <s v="EM11"/>
    <x v="13"/>
    <m/>
    <n v="0"/>
    <n v="0"/>
    <n v="0"/>
    <n v="0"/>
    <n v="0"/>
    <n v="0"/>
    <n v="0"/>
    <n v="0"/>
    <n v="0"/>
    <n v="0"/>
    <n v="0"/>
    <n v="23.700000000000003"/>
  </r>
  <r>
    <x v="2"/>
    <x v="0"/>
    <s v="EM11"/>
    <x v="15"/>
    <n v="125"/>
    <n v="3.3000000000000002E-2"/>
    <n v="4.125"/>
    <n v="11.88"/>
    <n v="0.25987500000000002"/>
    <n v="0.37537500000000001"/>
    <n v="2.0212500000000002"/>
    <n v="0"/>
    <n v="1.0395000000000001"/>
    <n v="3.3783750000000001"/>
    <n v="8.0850000000000009"/>
    <n v="1"/>
    <n v="64.400000000000006"/>
  </r>
  <r>
    <x v="3"/>
    <x v="0"/>
    <s v="EM11"/>
    <x v="16"/>
    <n v="134"/>
    <n v="1"/>
    <n v="134"/>
    <n v="218.42"/>
    <n v="8.4420000000000002"/>
    <n v="1.8759999999999999"/>
    <n v="41.674000000000007"/>
    <n v="1.34"/>
    <n v="33.768000000000001"/>
    <n v="16.884"/>
    <n v="166.69600000000003"/>
    <n v="1"/>
    <n v="38.799999999999997"/>
  </r>
  <r>
    <x v="3"/>
    <x v="0"/>
    <s v="EM11"/>
    <x v="17"/>
    <n v="114"/>
    <n v="1"/>
    <n v="114"/>
    <n v="142.5"/>
    <n v="2.3940000000000001"/>
    <n v="1.4820000000000002"/>
    <n v="29.867999999999999"/>
    <n v="1.1399999999999999"/>
    <n v="9.5760000000000005"/>
    <n v="13.338000000000001"/>
    <n v="119.47199999999999"/>
    <n v="1"/>
    <n v="29.6"/>
  </r>
  <r>
    <x v="3"/>
    <x v="0"/>
    <s v="EM11"/>
    <x v="18"/>
    <n v="83"/>
    <n v="3.3000000000000002E-2"/>
    <n v="2.7390000000000003"/>
    <n v="9.0934800000000013"/>
    <n v="0.28211700000000006"/>
    <n v="8.2170000000000007E-2"/>
    <n v="2.0186430000000004"/>
    <n v="0.34785299999999997"/>
    <n v="1.1284680000000002"/>
    <n v="0.73953000000000002"/>
    <n v="8.0745720000000016"/>
    <n v="1"/>
    <n v="87"/>
  </r>
  <r>
    <x v="3"/>
    <x v="0"/>
    <s v="EM11"/>
    <x v="19"/>
    <n v="340"/>
    <n v="0.14299999999999999"/>
    <n v="48.62"/>
    <n v="19.934199999999997"/>
    <n v="0"/>
    <n v="0"/>
    <n v="5.0564799999999996"/>
    <n v="0"/>
    <n v="0"/>
    <n v="0"/>
    <n v="20.225919999999999"/>
    <n v="1"/>
    <n v="10.4"/>
  </r>
  <r>
    <x v="0"/>
    <x v="0"/>
    <s v="EM12"/>
    <x v="0"/>
    <n v="112"/>
    <n v="3.0000000000000001E-3"/>
    <n v="0.33600000000000002"/>
    <n v="0.90383999999999998"/>
    <n v="8.3664000000000002E-2"/>
    <n v="6.0479999999999999E-2"/>
    <n v="0"/>
    <n v="0"/>
    <n v="0.33465600000000001"/>
    <n v="0.54432000000000003"/>
    <n v="0"/>
    <n v="1"/>
    <n v="42.9"/>
  </r>
  <r>
    <x v="0"/>
    <x v="0"/>
    <s v="EM12"/>
    <x v="1"/>
    <n v="85"/>
    <n v="6.7000000000000004E-2"/>
    <n v="5.6950000000000003"/>
    <n v="13.724950000000002"/>
    <n v="1.8736550000000001"/>
    <n v="0.62075500000000006"/>
    <n v="2.8475E-2"/>
    <n v="0"/>
    <n v="7.4946200000000003"/>
    <n v="5.5867950000000004"/>
    <n v="0.1139"/>
    <n v="1"/>
    <n v="44.3"/>
  </r>
  <r>
    <x v="0"/>
    <x v="0"/>
    <s v="EM12"/>
    <x v="2"/>
    <n v="85"/>
    <n v="6.7000000000000004E-2"/>
    <n v="5.6950000000000003"/>
    <n v="15.091750000000001"/>
    <n v="0.96245499999999995"/>
    <n v="1.2187300000000001"/>
    <n v="0"/>
    <n v="0"/>
    <n v="3.8498199999999998"/>
    <n v="10.968570000000001"/>
    <n v="0"/>
    <n v="1"/>
    <n v="38.299999999999997"/>
  </r>
  <r>
    <x v="0"/>
    <x v="0"/>
    <s v="EM12"/>
    <x v="3"/>
    <m/>
    <n v="0"/>
    <n v="0"/>
    <n v="0"/>
    <n v="0"/>
    <n v="0"/>
    <n v="0"/>
    <n v="0"/>
    <n v="0"/>
    <n v="0"/>
    <n v="0"/>
    <n v="0"/>
    <n v="39.900000000000006"/>
  </r>
  <r>
    <x v="0"/>
    <x v="0"/>
    <s v="EM12"/>
    <x v="4"/>
    <n v="112"/>
    <n v="0.14299999999999999"/>
    <n v="16.015999999999998"/>
    <n v="45.645599999999995"/>
    <n v="4.3083039999999997"/>
    <n v="3.0270239999999995"/>
    <n v="0"/>
    <n v="0"/>
    <n v="17.233215999999999"/>
    <n v="27.243215999999997"/>
    <n v="0"/>
    <n v="1"/>
    <n v="45.8"/>
  </r>
  <r>
    <x v="0"/>
    <x v="0"/>
    <s v="EM12"/>
    <x v="5"/>
    <m/>
    <n v="0"/>
    <n v="0"/>
    <n v="0"/>
    <n v="0"/>
    <n v="0"/>
    <n v="0"/>
    <n v="0"/>
    <n v="0"/>
    <n v="0"/>
    <n v="0"/>
    <n v="0"/>
    <n v="45.8"/>
  </r>
  <r>
    <x v="0"/>
    <x v="0"/>
    <s v="EM12"/>
    <x v="6"/>
    <n v="104"/>
    <n v="0.28599999999999998"/>
    <n v="29.743999999999996"/>
    <n v="46.103199999999994"/>
    <n v="3.7477439999999995"/>
    <n v="3.1528639999999997"/>
    <n v="0.32718399999999997"/>
    <n v="0"/>
    <n v="14.990975999999998"/>
    <n v="28.375775999999998"/>
    <n v="1.3087359999999999"/>
    <n v="1"/>
    <n v="24.3"/>
  </r>
  <r>
    <x v="0"/>
    <x v="0"/>
    <s v="EM12"/>
    <x v="7"/>
    <n v="184"/>
    <n v="2"/>
    <n v="368"/>
    <n v="253.92"/>
    <n v="13.247999999999999"/>
    <n v="15.087999999999999"/>
    <n v="16.559999999999999"/>
    <n v="0"/>
    <n v="52.991999999999997"/>
    <n v="135.792"/>
    <n v="66.239999999999995"/>
    <n v="1"/>
    <n v="12.2"/>
  </r>
  <r>
    <x v="0"/>
    <x v="0"/>
    <s v="EM12"/>
    <x v="8"/>
    <m/>
    <n v="0"/>
    <n v="0"/>
    <n v="0"/>
    <n v="0"/>
    <n v="0"/>
    <n v="0"/>
    <n v="0"/>
    <n v="0"/>
    <n v="0"/>
    <n v="0"/>
    <n v="0"/>
    <n v="59.3"/>
  </r>
  <r>
    <x v="1"/>
    <x v="0"/>
    <s v="EM12"/>
    <x v="9"/>
    <n v="112"/>
    <n v="0.57099999999999995"/>
    <n v="63.951999999999998"/>
    <n v="67.149600000000007"/>
    <n v="11.83112"/>
    <n v="1.8546079999999998"/>
    <n v="0"/>
    <n v="0"/>
    <n v="47.324480000000001"/>
    <n v="16.691471999999997"/>
    <n v="0"/>
    <n v="1"/>
    <n v="21.4"/>
  </r>
  <r>
    <x v="2"/>
    <x v="0"/>
    <s v="EM12"/>
    <x v="10"/>
    <n v="175"/>
    <n v="0.28599999999999998"/>
    <n v="50.05"/>
    <n v="65.064999999999998"/>
    <n v="1.2011999999999998"/>
    <n v="0.10009999999999999"/>
    <n v="14.314300000000001"/>
    <n v="0.15014999999999998"/>
    <n v="4.8047999999999993"/>
    <n v="0.90089999999999992"/>
    <n v="57.257200000000005"/>
    <n v="1"/>
    <n v="31.200000000000003"/>
  </r>
  <r>
    <x v="2"/>
    <x v="0"/>
    <s v="EM12"/>
    <x v="11"/>
    <n v="185"/>
    <n v="1"/>
    <n v="185"/>
    <n v="234.95"/>
    <n v="16.094999999999999"/>
    <n v="0.92500000000000004"/>
    <n v="42.18"/>
    <n v="11.84"/>
    <n v="64.38"/>
    <n v="8.3250000000000011"/>
    <n v="168.72"/>
    <n v="1"/>
    <n v="32"/>
  </r>
  <r>
    <x v="2"/>
    <x v="0"/>
    <s v="EM12"/>
    <x v="14"/>
    <m/>
    <n v="0"/>
    <n v="0"/>
    <n v="0"/>
    <n v="0"/>
    <n v="0"/>
    <n v="0"/>
    <n v="0"/>
    <n v="0"/>
    <n v="0"/>
    <n v="0"/>
    <n v="0"/>
    <n v="5.9"/>
  </r>
  <r>
    <x v="2"/>
    <x v="0"/>
    <s v="EM12"/>
    <x v="12"/>
    <m/>
    <n v="0"/>
    <n v="0"/>
    <n v="0"/>
    <n v="0"/>
    <n v="0"/>
    <n v="0"/>
    <n v="0"/>
    <n v="0"/>
    <n v="0"/>
    <n v="0"/>
    <n v="0"/>
    <n v="24.9"/>
  </r>
  <r>
    <x v="2"/>
    <x v="0"/>
    <s v="EM12"/>
    <x v="13"/>
    <m/>
    <n v="0"/>
    <n v="0"/>
    <n v="0"/>
    <n v="0"/>
    <n v="0"/>
    <n v="0"/>
    <n v="0"/>
    <n v="0"/>
    <n v="0"/>
    <n v="0"/>
    <n v="0"/>
    <n v="23.700000000000003"/>
  </r>
  <r>
    <x v="2"/>
    <x v="0"/>
    <s v="EM12"/>
    <x v="15"/>
    <n v="125"/>
    <n v="0.42899999999999999"/>
    <n v="53.625"/>
    <n v="154.44"/>
    <n v="3.3783749999999997"/>
    <n v="4.8798749999999993"/>
    <n v="26.276250000000001"/>
    <n v="0"/>
    <n v="13.513499999999999"/>
    <n v="43.918874999999993"/>
    <n v="105.105"/>
    <n v="1"/>
    <n v="64.400000000000006"/>
  </r>
  <r>
    <x v="3"/>
    <x v="0"/>
    <s v="EM12"/>
    <x v="16"/>
    <n v="134"/>
    <n v="1"/>
    <n v="134"/>
    <n v="218.42"/>
    <n v="8.4420000000000002"/>
    <n v="1.8759999999999999"/>
    <n v="41.674000000000007"/>
    <n v="1.34"/>
    <n v="33.768000000000001"/>
    <n v="16.884"/>
    <n v="166.69600000000003"/>
    <n v="1"/>
    <n v="38.799999999999997"/>
  </r>
  <r>
    <x v="3"/>
    <x v="0"/>
    <s v="EM12"/>
    <x v="17"/>
    <n v="114"/>
    <n v="1"/>
    <n v="114"/>
    <n v="142.5"/>
    <n v="2.3940000000000001"/>
    <n v="1.4820000000000002"/>
    <n v="29.867999999999999"/>
    <n v="1.1399999999999999"/>
    <n v="9.5760000000000005"/>
    <n v="13.338000000000001"/>
    <n v="119.47199999999999"/>
    <n v="1"/>
    <n v="29.6"/>
  </r>
  <r>
    <x v="3"/>
    <x v="0"/>
    <s v="EM12"/>
    <x v="18"/>
    <m/>
    <n v="0"/>
    <n v="0"/>
    <n v="0"/>
    <n v="0"/>
    <n v="0"/>
    <n v="0"/>
    <n v="0"/>
    <n v="0"/>
    <n v="0"/>
    <n v="0"/>
    <n v="0"/>
    <n v="87"/>
  </r>
  <r>
    <x v="0"/>
    <x v="0"/>
    <s v="EM13"/>
    <x v="0"/>
    <n v="112"/>
    <n v="0"/>
    <n v="0"/>
    <n v="0"/>
    <n v="0"/>
    <n v="0"/>
    <n v="0"/>
    <n v="0"/>
    <n v="0"/>
    <n v="0"/>
    <n v="0"/>
    <n v="0"/>
    <n v="42.9"/>
  </r>
  <r>
    <x v="0"/>
    <x v="0"/>
    <s v="EM13"/>
    <x v="1"/>
    <n v="85"/>
    <n v="0.14299999999999999"/>
    <n v="12.154999999999999"/>
    <n v="29.29355"/>
    <n v="3.9989949999999999"/>
    <n v="1.3248949999999999"/>
    <n v="6.0774999999999996E-2"/>
    <n v="0"/>
    <n v="15.995979999999999"/>
    <n v="11.924054999999999"/>
    <n v="0.24309999999999998"/>
    <n v="1"/>
    <n v="44.3"/>
  </r>
  <r>
    <x v="0"/>
    <x v="0"/>
    <s v="EM13"/>
    <x v="2"/>
    <m/>
    <n v="0"/>
    <n v="0"/>
    <n v="0"/>
    <n v="0"/>
    <n v="0"/>
    <n v="0"/>
    <n v="0"/>
    <n v="0"/>
    <n v="0"/>
    <n v="0"/>
    <n v="0"/>
    <n v="38.299999999999997"/>
  </r>
  <r>
    <x v="0"/>
    <x v="0"/>
    <s v="EM13"/>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13"/>
    <x v="4"/>
    <n v="112"/>
    <n v="3.3000000000000002E-2"/>
    <n v="3.6960000000000002"/>
    <n v="10.533600000000002"/>
    <n v="0.994224"/>
    <n v="0.69854399999999994"/>
    <n v="0"/>
    <n v="0"/>
    <n v="3.976896"/>
    <n v="6.2868959999999996"/>
    <n v="0"/>
    <n v="1"/>
    <n v="45.8"/>
  </r>
  <r>
    <x v="0"/>
    <x v="0"/>
    <s v="EM13"/>
    <x v="5"/>
    <m/>
    <n v="0"/>
    <n v="0"/>
    <n v="0"/>
    <n v="0"/>
    <n v="0"/>
    <n v="0"/>
    <n v="0"/>
    <n v="0"/>
    <n v="0"/>
    <n v="0"/>
    <n v="0"/>
    <n v="45.8"/>
  </r>
  <r>
    <x v="0"/>
    <x v="0"/>
    <s v="EM13"/>
    <x v="6"/>
    <n v="104"/>
    <n v="3.3000000000000002E-2"/>
    <n v="3.4320000000000004"/>
    <n v="5.3196000000000003"/>
    <n v="0.43243200000000004"/>
    <n v="0.36379200000000006"/>
    <n v="3.7752000000000008E-2"/>
    <n v="0"/>
    <n v="1.7297280000000002"/>
    <n v="3.2741280000000006"/>
    <n v="0.15100800000000003"/>
    <n v="1"/>
    <n v="24.3"/>
  </r>
  <r>
    <x v="0"/>
    <x v="0"/>
    <s v="EM13"/>
    <x v="7"/>
    <n v="184"/>
    <n v="1"/>
    <n v="184"/>
    <n v="126.96"/>
    <n v="6.6239999999999997"/>
    <n v="7.5439999999999996"/>
    <n v="8.2799999999999994"/>
    <n v="0"/>
    <n v="26.495999999999999"/>
    <n v="67.896000000000001"/>
    <n v="33.119999999999997"/>
    <n v="1"/>
    <n v="12.2"/>
  </r>
  <r>
    <x v="0"/>
    <x v="0"/>
    <s v="EM13"/>
    <x v="8"/>
    <m/>
    <n v="0"/>
    <n v="0"/>
    <n v="0"/>
    <n v="0"/>
    <n v="0"/>
    <n v="0"/>
    <n v="0"/>
    <n v="0"/>
    <n v="0"/>
    <n v="0"/>
    <n v="0"/>
    <n v="59.3"/>
  </r>
  <r>
    <x v="1"/>
    <x v="0"/>
    <s v="EM13"/>
    <x v="9"/>
    <n v="112"/>
    <n v="1"/>
    <n v="112"/>
    <n v="117.6"/>
    <n v="20.72"/>
    <n v="3.2480000000000002"/>
    <n v="0"/>
    <n v="0"/>
    <n v="82.88"/>
    <n v="29.232000000000003"/>
    <n v="0"/>
    <n v="1"/>
    <n v="21.4"/>
  </r>
  <r>
    <x v="2"/>
    <x v="0"/>
    <s v="EM13"/>
    <x v="10"/>
    <n v="175"/>
    <n v="0.28599999999999998"/>
    <n v="50.05"/>
    <n v="65.064999999999998"/>
    <n v="1.2011999999999998"/>
    <n v="0.10009999999999999"/>
    <n v="14.314300000000001"/>
    <n v="0.15014999999999998"/>
    <n v="4.8047999999999993"/>
    <n v="0.90089999999999992"/>
    <n v="57.257200000000005"/>
    <n v="1"/>
    <n v="31.200000000000003"/>
  </r>
  <r>
    <x v="2"/>
    <x v="0"/>
    <s v="EM13"/>
    <x v="11"/>
    <n v="175"/>
    <n v="1"/>
    <n v="175"/>
    <n v="222.25"/>
    <n v="15.224999999999998"/>
    <n v="0.875"/>
    <n v="39.9"/>
    <n v="11.2"/>
    <n v="60.899999999999991"/>
    <n v="7.875"/>
    <n v="159.6"/>
    <n v="1"/>
    <n v="32"/>
  </r>
  <r>
    <x v="2"/>
    <x v="0"/>
    <s v="EM13"/>
    <x v="14"/>
    <m/>
    <n v="0"/>
    <n v="0"/>
    <n v="0"/>
    <n v="0"/>
    <n v="0"/>
    <n v="0"/>
    <n v="0"/>
    <n v="0"/>
    <n v="0"/>
    <n v="0"/>
    <n v="0"/>
    <n v="5.9"/>
  </r>
  <r>
    <x v="2"/>
    <x v="0"/>
    <s v="EM13"/>
    <x v="12"/>
    <m/>
    <n v="0"/>
    <n v="0"/>
    <n v="0"/>
    <n v="0"/>
    <n v="0"/>
    <n v="0"/>
    <n v="0"/>
    <n v="0"/>
    <n v="0"/>
    <n v="0"/>
    <n v="0"/>
    <n v="24.9"/>
  </r>
  <r>
    <x v="2"/>
    <x v="0"/>
    <s v="EM13"/>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13"/>
    <x v="22"/>
    <n v="250"/>
    <n v="0"/>
    <n v="0"/>
    <n v="0"/>
    <n v="0"/>
    <n v="0"/>
    <n v="0"/>
    <n v="0"/>
    <n v="0"/>
    <n v="0"/>
    <n v="0"/>
    <n v="0"/>
    <n v="33.799999999999997"/>
  </r>
  <r>
    <x v="2"/>
    <x v="0"/>
    <s v="EM13"/>
    <x v="15"/>
    <n v="125"/>
    <n v="3.3000000000000002E-2"/>
    <n v="4.125"/>
    <n v="11.88"/>
    <n v="0.25987500000000002"/>
    <n v="0.37537500000000001"/>
    <n v="2.0212500000000002"/>
    <n v="0"/>
    <n v="1.0395000000000001"/>
    <n v="3.3783750000000001"/>
    <n v="8.0850000000000009"/>
    <n v="1"/>
    <n v="64.400000000000006"/>
  </r>
  <r>
    <x v="3"/>
    <x v="0"/>
    <s v="EM13"/>
    <x v="16"/>
    <n v="134"/>
    <n v="1"/>
    <n v="134"/>
    <n v="218.42"/>
    <n v="8.4420000000000002"/>
    <n v="1.8759999999999999"/>
    <n v="41.674000000000007"/>
    <n v="1.34"/>
    <n v="33.768000000000001"/>
    <n v="16.884"/>
    <n v="166.69600000000003"/>
    <n v="1"/>
    <n v="38.799999999999997"/>
  </r>
  <r>
    <x v="3"/>
    <x v="0"/>
    <s v="EM13"/>
    <x v="17"/>
    <n v="114"/>
    <n v="0.42899999999999999"/>
    <n v="48.905999999999999"/>
    <n v="61.1325"/>
    <n v="1.027026"/>
    <n v="0.63577800000000007"/>
    <n v="12.813371999999999"/>
    <n v="0.48905999999999999"/>
    <n v="4.108104"/>
    <n v="5.7220020000000007"/>
    <n v="51.253487999999997"/>
    <n v="1"/>
    <n v="29.6"/>
  </r>
  <r>
    <x v="3"/>
    <x v="0"/>
    <s v="EM13"/>
    <x v="18"/>
    <m/>
    <n v="0"/>
    <n v="0"/>
    <n v="0"/>
    <n v="0"/>
    <n v="0"/>
    <n v="0"/>
    <n v="0"/>
    <n v="0"/>
    <n v="0"/>
    <n v="0"/>
    <n v="0"/>
    <n v="87"/>
  </r>
  <r>
    <x v="3"/>
    <x v="0"/>
    <s v="EM13"/>
    <x v="19"/>
    <n v="340"/>
    <n v="0"/>
    <n v="0"/>
    <n v="0"/>
    <n v="0"/>
    <n v="0"/>
    <n v="0"/>
    <n v="0"/>
    <n v="0"/>
    <n v="0"/>
    <n v="0"/>
    <n v="0"/>
    <n v="10.4"/>
  </r>
  <r>
    <x v="0"/>
    <x v="0"/>
    <s v="EM14"/>
    <x v="0"/>
    <n v="112"/>
    <n v="3.0000000000000001E-3"/>
    <n v="0.33600000000000002"/>
    <n v="0.90383999999999998"/>
    <n v="8.3664000000000002E-2"/>
    <n v="6.0479999999999999E-2"/>
    <n v="0"/>
    <n v="0"/>
    <n v="0.33465600000000001"/>
    <n v="0.54432000000000003"/>
    <n v="0"/>
    <n v="1"/>
    <n v="42.9"/>
  </r>
  <r>
    <x v="0"/>
    <x v="0"/>
    <s v="EM14"/>
    <x v="1"/>
    <n v="85"/>
    <n v="3.3000000000000002E-2"/>
    <n v="2.8050000000000002"/>
    <n v="6.7600499999999997"/>
    <n v="0.92284499999999992"/>
    <n v="0.30574500000000004"/>
    <n v="1.4025000000000001E-2"/>
    <n v="0"/>
    <n v="3.6913799999999997"/>
    <n v="2.7517050000000003"/>
    <n v="5.6100000000000004E-2"/>
    <n v="1"/>
    <n v="44.3"/>
  </r>
  <r>
    <x v="0"/>
    <x v="0"/>
    <s v="EM14"/>
    <x v="2"/>
    <n v="85"/>
    <n v="3.3000000000000002E-2"/>
    <n v="2.8050000000000002"/>
    <n v="7.4332500000000001"/>
    <n v="0.47404499999999999"/>
    <n v="0.60026999999999997"/>
    <n v="0"/>
    <n v="0"/>
    <n v="1.89618"/>
    <n v="5.4024299999999998"/>
    <n v="0"/>
    <n v="1"/>
    <n v="38.299999999999997"/>
  </r>
  <r>
    <x v="0"/>
    <x v="0"/>
    <s v="EM14"/>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14"/>
    <x v="4"/>
    <n v="112"/>
    <n v="0.28599999999999998"/>
    <n v="32.031999999999996"/>
    <n v="91.291199999999989"/>
    <n v="8.6166079999999994"/>
    <n v="6.054047999999999"/>
    <n v="0"/>
    <n v="0"/>
    <n v="34.466431999999998"/>
    <n v="54.486431999999994"/>
    <n v="0"/>
    <n v="1"/>
    <n v="45.8"/>
  </r>
  <r>
    <x v="0"/>
    <x v="0"/>
    <s v="EM14"/>
    <x v="5"/>
    <m/>
    <n v="0"/>
    <n v="0"/>
    <n v="0"/>
    <n v="0"/>
    <n v="0"/>
    <n v="0"/>
    <n v="0"/>
    <n v="0"/>
    <n v="0"/>
    <n v="0"/>
    <n v="0"/>
    <n v="45.8"/>
  </r>
  <r>
    <x v="0"/>
    <x v="0"/>
    <s v="EM14"/>
    <x v="6"/>
    <n v="104"/>
    <n v="0.42899999999999999"/>
    <n v="44.616"/>
    <n v="69.154799999999994"/>
    <n v="5.6216160000000004"/>
    <n v="4.7292959999999997"/>
    <n v="0.49077600000000005"/>
    <n v="0"/>
    <n v="22.486464000000002"/>
    <n v="42.563663999999996"/>
    <n v="1.9631040000000002"/>
    <n v="1"/>
    <n v="24.3"/>
  </r>
  <r>
    <x v="0"/>
    <x v="0"/>
    <s v="EM14"/>
    <x v="7"/>
    <n v="184"/>
    <n v="2"/>
    <n v="368"/>
    <n v="253.92"/>
    <n v="13.247999999999999"/>
    <n v="15.087999999999999"/>
    <n v="16.559999999999999"/>
    <n v="0"/>
    <n v="52.991999999999997"/>
    <n v="135.792"/>
    <n v="66.239999999999995"/>
    <n v="1"/>
    <n v="12.2"/>
  </r>
  <r>
    <x v="0"/>
    <x v="0"/>
    <s v="EM14"/>
    <x v="8"/>
    <m/>
    <n v="0"/>
    <n v="0"/>
    <n v="0"/>
    <n v="0"/>
    <n v="0"/>
    <n v="0"/>
    <n v="0"/>
    <n v="0"/>
    <n v="0"/>
    <n v="0"/>
    <n v="0"/>
    <n v="59.3"/>
  </r>
  <r>
    <x v="1"/>
    <x v="0"/>
    <s v="EM14"/>
    <x v="9"/>
    <n v="112"/>
    <n v="1"/>
    <n v="112"/>
    <n v="117.6"/>
    <n v="20.72"/>
    <n v="3.2480000000000002"/>
    <n v="0"/>
    <n v="0"/>
    <n v="82.88"/>
    <n v="29.232000000000003"/>
    <n v="0"/>
    <n v="1"/>
    <n v="21.4"/>
  </r>
  <r>
    <x v="2"/>
    <x v="0"/>
    <s v="EM14"/>
    <x v="10"/>
    <n v="175"/>
    <n v="0.1"/>
    <n v="17.5"/>
    <n v="22.75"/>
    <n v="0.42"/>
    <n v="3.5000000000000003E-2"/>
    <n v="5.0049999999999999"/>
    <n v="5.2499999999999998E-2"/>
    <n v="1.68"/>
    <n v="0.31500000000000006"/>
    <n v="20.02"/>
    <n v="1"/>
    <n v="31.200000000000003"/>
  </r>
  <r>
    <x v="2"/>
    <x v="0"/>
    <s v="EM14"/>
    <x v="11"/>
    <n v="185"/>
    <n v="1"/>
    <n v="185"/>
    <n v="234.95"/>
    <n v="16.094999999999999"/>
    <n v="0.92500000000000004"/>
    <n v="42.18"/>
    <n v="11.84"/>
    <n v="64.38"/>
    <n v="8.3250000000000011"/>
    <n v="168.72"/>
    <n v="1"/>
    <n v="32"/>
  </r>
  <r>
    <x v="2"/>
    <x v="0"/>
    <s v="EM14"/>
    <x v="14"/>
    <m/>
    <n v="0"/>
    <n v="0"/>
    <n v="0"/>
    <n v="0"/>
    <n v="0"/>
    <n v="0"/>
    <n v="0"/>
    <n v="0"/>
    <n v="0"/>
    <n v="0"/>
    <n v="0"/>
    <n v="5.9"/>
  </r>
  <r>
    <x v="2"/>
    <x v="0"/>
    <s v="EM14"/>
    <x v="12"/>
    <m/>
    <n v="0"/>
    <n v="0"/>
    <n v="0"/>
    <n v="0"/>
    <n v="0"/>
    <n v="0"/>
    <n v="0"/>
    <n v="0"/>
    <n v="0"/>
    <n v="0"/>
    <n v="0"/>
    <n v="24.9"/>
  </r>
  <r>
    <x v="2"/>
    <x v="0"/>
    <s v="EM14"/>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14"/>
    <x v="15"/>
    <n v="125"/>
    <n v="6.7000000000000004E-2"/>
    <n v="8.375"/>
    <n v="24.12"/>
    <n v="0.52762500000000001"/>
    <n v="0.76212499999999994"/>
    <n v="4.1037499999999998"/>
    <n v="0"/>
    <n v="2.1105"/>
    <n v="6.8591249999999997"/>
    <n v="16.414999999999999"/>
    <n v="1"/>
    <n v="64.400000000000006"/>
  </r>
  <r>
    <x v="2"/>
    <x v="0"/>
    <s v="EM14"/>
    <x v="22"/>
    <n v="250"/>
    <n v="3.3000000000000002E-2"/>
    <n v="8.25"/>
    <n v="11.6325"/>
    <n v="0.39600000000000002"/>
    <n v="5.7749999999999996E-2"/>
    <n v="2.3347500000000001"/>
    <n v="0.14025000000000001"/>
    <n v="1.5840000000000001"/>
    <n v="0.51974999999999993"/>
    <n v="9.3390000000000004"/>
    <n v="1"/>
    <n v="33.799999999999997"/>
  </r>
  <r>
    <x v="3"/>
    <x v="0"/>
    <s v="EM14"/>
    <x v="16"/>
    <n v="134"/>
    <n v="1"/>
    <n v="134"/>
    <n v="218.42"/>
    <n v="8.4420000000000002"/>
    <n v="1.8759999999999999"/>
    <n v="41.674000000000007"/>
    <n v="1.34"/>
    <n v="33.768000000000001"/>
    <n v="16.884"/>
    <n v="166.69600000000003"/>
    <n v="1"/>
    <n v="38.799999999999997"/>
  </r>
  <r>
    <x v="3"/>
    <x v="0"/>
    <s v="EM14"/>
    <x v="17"/>
    <n v="114"/>
    <n v="1"/>
    <n v="114"/>
    <n v="142.5"/>
    <n v="2.3940000000000001"/>
    <n v="1.4820000000000002"/>
    <n v="29.867999999999999"/>
    <n v="1.1399999999999999"/>
    <n v="9.5760000000000005"/>
    <n v="13.338000000000001"/>
    <n v="119.47199999999999"/>
    <n v="1"/>
    <n v="29.6"/>
  </r>
  <r>
    <x v="3"/>
    <x v="0"/>
    <s v="EM14"/>
    <x v="18"/>
    <n v="83"/>
    <n v="3.3000000000000002E-2"/>
    <n v="2.7390000000000003"/>
    <n v="9.0934800000000013"/>
    <n v="0.28211700000000006"/>
    <n v="8.2170000000000007E-2"/>
    <n v="2.0186430000000004"/>
    <n v="0.34785299999999997"/>
    <n v="1.1284680000000002"/>
    <n v="0.73953000000000002"/>
    <n v="8.0745720000000016"/>
    <n v="1"/>
    <n v="87"/>
  </r>
  <r>
    <x v="3"/>
    <x v="0"/>
    <s v="EM14"/>
    <x v="19"/>
    <n v="340"/>
    <n v="3.3000000000000002E-2"/>
    <n v="11.22"/>
    <n v="4.6002000000000001"/>
    <n v="0"/>
    <n v="0"/>
    <n v="1.1668800000000001"/>
    <n v="0"/>
    <n v="0"/>
    <n v="0"/>
    <n v="4.6675200000000006"/>
    <n v="1"/>
    <n v="10.4"/>
  </r>
  <r>
    <x v="0"/>
    <x v="0"/>
    <s v="EM15"/>
    <x v="0"/>
    <n v="112"/>
    <n v="3.0000000000000001E-3"/>
    <n v="0.33600000000000002"/>
    <n v="0.90383999999999998"/>
    <n v="8.3664000000000002E-2"/>
    <n v="6.0479999999999999E-2"/>
    <n v="0"/>
    <n v="0"/>
    <n v="0.33465600000000001"/>
    <n v="0.54432000000000003"/>
    <n v="0"/>
    <n v="1"/>
    <n v="42.9"/>
  </r>
  <r>
    <x v="0"/>
    <x v="0"/>
    <s v="EM15"/>
    <x v="1"/>
    <n v="85"/>
    <n v="6.7000000000000004E-2"/>
    <n v="5.6950000000000003"/>
    <n v="13.724950000000002"/>
    <n v="1.8736550000000001"/>
    <n v="0.62075500000000006"/>
    <n v="2.8475E-2"/>
    <n v="0"/>
    <n v="7.4946200000000003"/>
    <n v="5.5867950000000004"/>
    <n v="0.1139"/>
    <n v="1"/>
    <n v="44.3"/>
  </r>
  <r>
    <x v="0"/>
    <x v="0"/>
    <s v="EM15"/>
    <x v="2"/>
    <n v="85"/>
    <n v="6.7000000000000004E-2"/>
    <n v="5.6950000000000003"/>
    <n v="15.091750000000001"/>
    <n v="0.96245499999999995"/>
    <n v="1.2187300000000001"/>
    <n v="0"/>
    <n v="0"/>
    <n v="3.8498199999999998"/>
    <n v="10.968570000000001"/>
    <n v="0"/>
    <n v="1"/>
    <n v="38.299999999999997"/>
  </r>
  <r>
    <x v="0"/>
    <x v="0"/>
    <s v="EM15"/>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15"/>
    <x v="4"/>
    <n v="112"/>
    <n v="0.28599999999999998"/>
    <n v="32.031999999999996"/>
    <n v="91.291199999999989"/>
    <n v="8.6166079999999994"/>
    <n v="6.054047999999999"/>
    <n v="0"/>
    <n v="0"/>
    <n v="34.466431999999998"/>
    <n v="54.486431999999994"/>
    <n v="0"/>
    <n v="1"/>
    <n v="45.8"/>
  </r>
  <r>
    <x v="0"/>
    <x v="0"/>
    <s v="EM15"/>
    <x v="5"/>
    <m/>
    <n v="0"/>
    <n v="0"/>
    <n v="0"/>
    <n v="0"/>
    <n v="0"/>
    <n v="0"/>
    <n v="0"/>
    <n v="0"/>
    <n v="0"/>
    <n v="0"/>
    <n v="0"/>
    <n v="45.8"/>
  </r>
  <r>
    <x v="0"/>
    <x v="0"/>
    <s v="EM15"/>
    <x v="6"/>
    <n v="104"/>
    <n v="0.28599999999999998"/>
    <n v="29.743999999999996"/>
    <n v="46.103199999999994"/>
    <n v="3.7477439999999995"/>
    <n v="3.1528639999999997"/>
    <n v="0.32718399999999997"/>
    <n v="0"/>
    <n v="14.990975999999998"/>
    <n v="28.375775999999998"/>
    <n v="1.3087359999999999"/>
    <n v="1"/>
    <n v="24.3"/>
  </r>
  <r>
    <x v="0"/>
    <x v="0"/>
    <s v="EM15"/>
    <x v="7"/>
    <n v="184"/>
    <n v="1"/>
    <n v="184"/>
    <n v="126.96"/>
    <n v="6.6239999999999997"/>
    <n v="7.5439999999999996"/>
    <n v="8.2799999999999994"/>
    <n v="0"/>
    <n v="26.495999999999999"/>
    <n v="67.896000000000001"/>
    <n v="33.119999999999997"/>
    <n v="1"/>
    <n v="12.2"/>
  </r>
  <r>
    <x v="0"/>
    <x v="0"/>
    <s v="EM15"/>
    <x v="8"/>
    <m/>
    <n v="0"/>
    <n v="0"/>
    <n v="0"/>
    <n v="0"/>
    <n v="0"/>
    <n v="0"/>
    <n v="0"/>
    <n v="0"/>
    <n v="0"/>
    <n v="0"/>
    <n v="0"/>
    <n v="59.3"/>
  </r>
  <r>
    <x v="1"/>
    <x v="0"/>
    <s v="EM15"/>
    <x v="9"/>
    <n v="112"/>
    <n v="1"/>
    <n v="112"/>
    <n v="117.6"/>
    <n v="20.72"/>
    <n v="3.2480000000000002"/>
    <n v="0"/>
    <n v="0"/>
    <n v="82.88"/>
    <n v="29.232000000000003"/>
    <n v="0"/>
    <n v="1"/>
    <n v="21.4"/>
  </r>
  <r>
    <x v="2"/>
    <x v="0"/>
    <s v="EM15"/>
    <x v="10"/>
    <n v="175"/>
    <n v="0.42899999999999999"/>
    <n v="75.075000000000003"/>
    <n v="97.597499999999997"/>
    <n v="1.8018000000000001"/>
    <n v="0.15015000000000001"/>
    <n v="21.471450000000001"/>
    <n v="0.22522500000000001"/>
    <n v="7.2072000000000003"/>
    <n v="1.3513500000000001"/>
    <n v="85.885800000000003"/>
    <n v="1"/>
    <n v="31.200000000000003"/>
  </r>
  <r>
    <x v="2"/>
    <x v="0"/>
    <s v="EM15"/>
    <x v="11"/>
    <n v="185"/>
    <n v="0.28599999999999998"/>
    <n v="52.91"/>
    <n v="67.195700000000002"/>
    <n v="4.6031699999999995"/>
    <n v="0.26455000000000001"/>
    <n v="12.06348"/>
    <n v="3.3862400000000004"/>
    <n v="18.412679999999998"/>
    <n v="2.3809499999999999"/>
    <n v="48.253920000000001"/>
    <n v="1"/>
    <n v="32"/>
  </r>
  <r>
    <x v="2"/>
    <x v="0"/>
    <s v="EM15"/>
    <x v="14"/>
    <m/>
    <n v="0"/>
    <n v="0"/>
    <n v="0"/>
    <n v="0"/>
    <n v="0"/>
    <n v="0"/>
    <n v="0"/>
    <n v="0"/>
    <n v="0"/>
    <n v="0"/>
    <n v="0"/>
    <n v="5.9"/>
  </r>
  <r>
    <x v="2"/>
    <x v="0"/>
    <s v="EM15"/>
    <x v="12"/>
    <m/>
    <n v="0"/>
    <n v="0"/>
    <n v="0"/>
    <n v="0"/>
    <n v="0"/>
    <n v="0"/>
    <n v="0"/>
    <n v="0"/>
    <n v="0"/>
    <n v="0"/>
    <n v="0"/>
    <n v="24.9"/>
  </r>
  <r>
    <x v="2"/>
    <x v="0"/>
    <s v="EM15"/>
    <x v="13"/>
    <m/>
    <n v="0"/>
    <n v="0"/>
    <n v="0"/>
    <n v="0"/>
    <n v="0"/>
    <n v="0"/>
    <n v="0"/>
    <n v="0"/>
    <n v="0"/>
    <n v="0"/>
    <n v="0"/>
    <n v="23.700000000000003"/>
  </r>
  <r>
    <x v="2"/>
    <x v="0"/>
    <s v="EM15"/>
    <x v="15"/>
    <n v="125"/>
    <n v="0.28599999999999998"/>
    <n v="35.75"/>
    <n v="102.96"/>
    <n v="2.2522500000000001"/>
    <n v="3.25325"/>
    <n v="17.517499999999998"/>
    <n v="0"/>
    <n v="9.0090000000000003"/>
    <n v="29.279250000000001"/>
    <n v="70.069999999999993"/>
    <n v="1"/>
    <n v="64.400000000000006"/>
  </r>
  <r>
    <x v="2"/>
    <x v="0"/>
    <s v="EM15"/>
    <x v="22"/>
    <n v="250"/>
    <n v="3.3000000000000002E-2"/>
    <n v="8.25"/>
    <n v="11.6325"/>
    <n v="0.39600000000000002"/>
    <n v="5.7749999999999996E-2"/>
    <n v="2.3347500000000001"/>
    <n v="0.14025000000000001"/>
    <n v="1.5840000000000001"/>
    <n v="0.51974999999999993"/>
    <n v="9.3390000000000004"/>
    <n v="1"/>
    <n v="33.799999999999997"/>
  </r>
  <r>
    <x v="3"/>
    <x v="0"/>
    <s v="EM15"/>
    <x v="16"/>
    <n v="134"/>
    <n v="1"/>
    <n v="134"/>
    <n v="218.42"/>
    <n v="8.4420000000000002"/>
    <n v="1.8759999999999999"/>
    <n v="41.674000000000007"/>
    <n v="1.34"/>
    <n v="33.768000000000001"/>
    <n v="16.884"/>
    <n v="166.69600000000003"/>
    <n v="1"/>
    <n v="38.799999999999997"/>
  </r>
  <r>
    <x v="3"/>
    <x v="0"/>
    <s v="EM15"/>
    <x v="17"/>
    <n v="114"/>
    <n v="1"/>
    <n v="114"/>
    <n v="142.5"/>
    <n v="2.3940000000000001"/>
    <n v="1.4820000000000002"/>
    <n v="29.867999999999999"/>
    <n v="1.1399999999999999"/>
    <n v="9.5760000000000005"/>
    <n v="13.338000000000001"/>
    <n v="119.47199999999999"/>
    <n v="1"/>
    <n v="29.6"/>
  </r>
  <r>
    <x v="3"/>
    <x v="0"/>
    <s v="EM15"/>
    <x v="18"/>
    <m/>
    <n v="0"/>
    <n v="0"/>
    <n v="0"/>
    <n v="0"/>
    <n v="0"/>
    <n v="0"/>
    <n v="0"/>
    <n v="0"/>
    <n v="0"/>
    <n v="0"/>
    <n v="0"/>
    <n v="87"/>
  </r>
  <r>
    <x v="3"/>
    <x v="0"/>
    <s v="EM15"/>
    <x v="19"/>
    <n v="340"/>
    <n v="3.3000000000000002E-2"/>
    <n v="11.22"/>
    <n v="4.6002000000000001"/>
    <n v="0"/>
    <n v="0"/>
    <n v="1.1668800000000001"/>
    <n v="0"/>
    <n v="0"/>
    <n v="0"/>
    <n v="4.6675200000000006"/>
    <n v="1"/>
    <n v="10.4"/>
  </r>
  <r>
    <x v="0"/>
    <x v="0"/>
    <s v="EM16"/>
    <x v="0"/>
    <n v="112"/>
    <n v="3.0000000000000001E-3"/>
    <n v="0.33600000000000002"/>
    <n v="0.90383999999999998"/>
    <n v="8.3664000000000002E-2"/>
    <n v="6.0479999999999999E-2"/>
    <n v="0"/>
    <n v="0"/>
    <n v="0.33465600000000001"/>
    <n v="0.54432000000000003"/>
    <n v="0"/>
    <n v="1"/>
    <n v="42.9"/>
  </r>
  <r>
    <x v="0"/>
    <x v="0"/>
    <s v="EM16"/>
    <x v="1"/>
    <n v="85"/>
    <n v="3.3000000000000002E-2"/>
    <n v="2.8050000000000002"/>
    <n v="6.7600499999999997"/>
    <n v="0.92284499999999992"/>
    <n v="0.30574500000000004"/>
    <n v="1.4025000000000001E-2"/>
    <n v="0"/>
    <n v="3.6913799999999997"/>
    <n v="2.7517050000000003"/>
    <n v="5.6100000000000004E-2"/>
    <n v="1"/>
    <n v="44.3"/>
  </r>
  <r>
    <x v="0"/>
    <x v="0"/>
    <s v="EM16"/>
    <x v="2"/>
    <n v="85"/>
    <n v="3.3000000000000002E-2"/>
    <n v="2.8050000000000002"/>
    <n v="7.4332500000000001"/>
    <n v="0.47404499999999999"/>
    <n v="0.60026999999999997"/>
    <n v="0"/>
    <n v="0"/>
    <n v="1.89618"/>
    <n v="5.4024299999999998"/>
    <n v="0"/>
    <n v="1"/>
    <n v="38.299999999999997"/>
  </r>
  <r>
    <x v="0"/>
    <x v="0"/>
    <s v="EM16"/>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16"/>
    <x v="4"/>
    <n v="112"/>
    <n v="0.14299999999999999"/>
    <n v="16.015999999999998"/>
    <n v="45.645599999999995"/>
    <n v="4.3083039999999997"/>
    <n v="3.0270239999999995"/>
    <n v="0"/>
    <n v="0"/>
    <n v="17.233215999999999"/>
    <n v="27.243215999999997"/>
    <n v="0"/>
    <n v="1"/>
    <n v="45.8"/>
  </r>
  <r>
    <x v="0"/>
    <x v="0"/>
    <s v="EM16"/>
    <x v="5"/>
    <m/>
    <n v="0"/>
    <n v="0"/>
    <n v="0"/>
    <n v="0"/>
    <n v="0"/>
    <n v="0"/>
    <n v="0"/>
    <n v="0"/>
    <n v="0"/>
    <n v="0"/>
    <n v="0"/>
    <n v="45.8"/>
  </r>
  <r>
    <x v="0"/>
    <x v="0"/>
    <s v="EM16"/>
    <x v="6"/>
    <m/>
    <n v="0"/>
    <n v="0"/>
    <n v="0"/>
    <n v="0"/>
    <n v="0"/>
    <n v="0"/>
    <n v="0"/>
    <n v="0"/>
    <n v="0"/>
    <n v="0"/>
    <n v="0"/>
    <n v="24.3"/>
  </r>
  <r>
    <x v="0"/>
    <x v="0"/>
    <s v="EM16"/>
    <x v="7"/>
    <n v="184"/>
    <n v="3"/>
    <n v="552"/>
    <n v="380.88"/>
    <n v="19.872"/>
    <n v="22.631999999999998"/>
    <n v="24.84"/>
    <n v="0"/>
    <n v="79.488"/>
    <n v="203.68799999999999"/>
    <n v="99.36"/>
    <n v="1"/>
    <n v="12.2"/>
  </r>
  <r>
    <x v="0"/>
    <x v="0"/>
    <s v="EM16"/>
    <x v="8"/>
    <m/>
    <n v="0"/>
    <n v="0"/>
    <n v="0"/>
    <n v="0"/>
    <n v="0"/>
    <n v="0"/>
    <n v="0"/>
    <n v="0"/>
    <n v="0"/>
    <n v="0"/>
    <n v="0"/>
    <n v="59.3"/>
  </r>
  <r>
    <x v="1"/>
    <x v="0"/>
    <s v="EM16"/>
    <x v="9"/>
    <n v="112"/>
    <n v="1"/>
    <n v="112"/>
    <n v="117.6"/>
    <n v="20.72"/>
    <n v="3.2480000000000002"/>
    <n v="0"/>
    <n v="0"/>
    <n v="82.88"/>
    <n v="29.232000000000003"/>
    <n v="0"/>
    <n v="1"/>
    <n v="21.4"/>
  </r>
  <r>
    <x v="2"/>
    <x v="0"/>
    <s v="EM16"/>
    <x v="10"/>
    <n v="175"/>
    <n v="0.42899999999999999"/>
    <n v="75.075000000000003"/>
    <n v="97.597499999999997"/>
    <n v="1.8018000000000001"/>
    <n v="0.15015000000000001"/>
    <n v="21.471450000000001"/>
    <n v="0.22522500000000001"/>
    <n v="7.2072000000000003"/>
    <n v="1.3513500000000001"/>
    <n v="85.885800000000003"/>
    <n v="1"/>
    <n v="31.200000000000003"/>
  </r>
  <r>
    <x v="2"/>
    <x v="0"/>
    <s v="EM16"/>
    <x v="11"/>
    <n v="185"/>
    <n v="1"/>
    <n v="185"/>
    <n v="234.95"/>
    <n v="16.094999999999999"/>
    <n v="0.92500000000000004"/>
    <n v="42.18"/>
    <n v="11.84"/>
    <n v="64.38"/>
    <n v="8.3250000000000011"/>
    <n v="168.72"/>
    <n v="1"/>
    <n v="32"/>
  </r>
  <r>
    <x v="2"/>
    <x v="0"/>
    <s v="EM16"/>
    <x v="14"/>
    <m/>
    <n v="0"/>
    <n v="0"/>
    <n v="0"/>
    <n v="0"/>
    <n v="0"/>
    <n v="0"/>
    <n v="0"/>
    <n v="0"/>
    <n v="0"/>
    <n v="0"/>
    <n v="0"/>
    <n v="5.9"/>
  </r>
  <r>
    <x v="2"/>
    <x v="0"/>
    <s v="EM16"/>
    <x v="12"/>
    <m/>
    <n v="0"/>
    <n v="0"/>
    <n v="0"/>
    <n v="0"/>
    <n v="0"/>
    <n v="0"/>
    <n v="0"/>
    <n v="0"/>
    <n v="0"/>
    <n v="0"/>
    <n v="0"/>
    <n v="24.9"/>
  </r>
  <r>
    <x v="2"/>
    <x v="0"/>
    <s v="EM16"/>
    <x v="13"/>
    <n v="122"/>
    <n v="6.7000000000000004E-2"/>
    <n v="8.1740000000000013"/>
    <n v="7.6018200000000009"/>
    <n v="0.16348000000000001"/>
    <n v="8.1740000000000007E-3"/>
    <n v="1.7655840000000003"/>
    <n v="0.12261000000000002"/>
    <n v="0.65392000000000006"/>
    <n v="7.3566000000000006E-2"/>
    <n v="7.0623360000000011"/>
    <n v="1"/>
    <n v="23.700000000000003"/>
  </r>
  <r>
    <x v="2"/>
    <x v="0"/>
    <s v="EM16"/>
    <x v="15"/>
    <n v="125"/>
    <n v="0.14299999999999999"/>
    <n v="17.875"/>
    <n v="51.48"/>
    <n v="1.126125"/>
    <n v="1.626625"/>
    <n v="8.7587499999999991"/>
    <n v="0"/>
    <n v="4.5045000000000002"/>
    <n v="14.639625000000001"/>
    <n v="35.034999999999997"/>
    <n v="1"/>
    <n v="64.400000000000006"/>
  </r>
  <r>
    <x v="2"/>
    <x v="0"/>
    <s v="EM16"/>
    <x v="22"/>
    <n v="250"/>
    <n v="3.3000000000000002E-2"/>
    <n v="8.25"/>
    <n v="11.6325"/>
    <n v="0.39600000000000002"/>
    <n v="5.7749999999999996E-2"/>
    <n v="2.3347500000000001"/>
    <n v="0.14025000000000001"/>
    <n v="1.5840000000000001"/>
    <n v="0.51974999999999993"/>
    <n v="9.3390000000000004"/>
    <n v="1"/>
    <n v="33.799999999999997"/>
  </r>
  <r>
    <x v="3"/>
    <x v="0"/>
    <s v="EM16"/>
    <x v="16"/>
    <n v="134"/>
    <n v="0.42899999999999999"/>
    <n v="57.485999999999997"/>
    <n v="93.702179999999984"/>
    <n v="3.6216179999999998"/>
    <n v="0.80480399999999985"/>
    <n v="17.878146000000001"/>
    <n v="0.57485999999999993"/>
    <n v="14.486471999999999"/>
    <n v="7.2432359999999987"/>
    <n v="71.512584000000004"/>
    <n v="1"/>
    <n v="38.799999999999997"/>
  </r>
  <r>
    <x v="3"/>
    <x v="0"/>
    <s v="EM16"/>
    <x v="17"/>
    <n v="114"/>
    <n v="0.14299999999999999"/>
    <n v="16.302"/>
    <n v="20.377500000000001"/>
    <n v="0.34234200000000004"/>
    <n v="0.21192599999999998"/>
    <n v="4.2711239999999995"/>
    <n v="0.16302"/>
    <n v="1.3693680000000001"/>
    <n v="1.9073339999999999"/>
    <n v="17.084495999999998"/>
    <n v="1"/>
    <n v="29.6"/>
  </r>
  <r>
    <x v="3"/>
    <x v="0"/>
    <s v="EM16"/>
    <x v="18"/>
    <n v="83"/>
    <n v="3.3000000000000002E-2"/>
    <n v="2.7390000000000003"/>
    <n v="9.0934800000000013"/>
    <n v="0.28211700000000006"/>
    <n v="8.2170000000000007E-2"/>
    <n v="2.0186430000000004"/>
    <n v="0.34785299999999997"/>
    <n v="1.1284680000000002"/>
    <n v="0.73953000000000002"/>
    <n v="8.0745720000000016"/>
    <n v="1"/>
    <n v="87"/>
  </r>
  <r>
    <x v="3"/>
    <x v="0"/>
    <s v="EM16"/>
    <x v="19"/>
    <n v="340"/>
    <n v="3.3000000000000002E-2"/>
    <n v="11.22"/>
    <n v="4.6002000000000001"/>
    <n v="0"/>
    <n v="0"/>
    <n v="1.1668800000000001"/>
    <n v="0"/>
    <n v="0"/>
    <n v="0"/>
    <n v="4.6675200000000006"/>
    <n v="1"/>
    <n v="10.4"/>
  </r>
  <r>
    <x v="4"/>
    <x v="0"/>
    <s v="EM16"/>
    <x v="24"/>
    <n v="28"/>
    <n v="6.7000000000000004E-2"/>
    <n v="1.8760000000000001"/>
    <n v="8.9672800000000006"/>
    <n v="9.5676000000000011E-2"/>
    <n v="0.39583600000000002"/>
    <n v="1.2738040000000002"/>
    <n v="9.3800000000000012E-3"/>
    <n v="0.38270400000000004"/>
    <n v="3.5625240000000002"/>
    <n v="5.0952160000000006"/>
    <n v="1"/>
    <n v="94.100000000000009"/>
  </r>
  <r>
    <x v="0"/>
    <x v="0"/>
    <s v="EM17"/>
    <x v="0"/>
    <m/>
    <n v="0"/>
    <n v="0"/>
    <n v="0"/>
    <n v="0"/>
    <n v="0"/>
    <n v="0"/>
    <n v="0"/>
    <n v="0"/>
    <n v="0"/>
    <n v="0"/>
    <n v="0"/>
    <n v="42.9"/>
  </r>
  <r>
    <x v="0"/>
    <x v="0"/>
    <s v="EM17"/>
    <x v="1"/>
    <n v="85"/>
    <n v="8.0000000000000002E-3"/>
    <n v="0.68"/>
    <n v="1.6388000000000003"/>
    <n v="0.22372"/>
    <n v="7.4120000000000005E-2"/>
    <n v="3.4000000000000002E-3"/>
    <n v="0"/>
    <n v="0.89488000000000001"/>
    <n v="0.66708000000000001"/>
    <n v="1.3600000000000001E-2"/>
    <n v="1"/>
    <n v="44.3"/>
  </r>
  <r>
    <x v="0"/>
    <x v="0"/>
    <s v="EM17"/>
    <x v="2"/>
    <n v="85"/>
    <n v="8.0000000000000002E-3"/>
    <n v="0.68"/>
    <n v="1.8020000000000003"/>
    <n v="0.11491999999999999"/>
    <n v="0.14551999999999998"/>
    <n v="0"/>
    <n v="0"/>
    <n v="0.45967999999999998"/>
    <n v="1.3096799999999997"/>
    <n v="0"/>
    <n v="1"/>
    <n v="38.299999999999997"/>
  </r>
  <r>
    <x v="0"/>
    <x v="0"/>
    <s v="EM17"/>
    <x v="3"/>
    <m/>
    <n v="0"/>
    <n v="0"/>
    <n v="0"/>
    <n v="0"/>
    <n v="0"/>
    <n v="0"/>
    <n v="0"/>
    <n v="0"/>
    <n v="0"/>
    <n v="0"/>
    <n v="0"/>
    <n v="39.900000000000006"/>
  </r>
  <r>
    <x v="0"/>
    <x v="0"/>
    <s v="EM17"/>
    <x v="4"/>
    <n v="112"/>
    <n v="3.3000000000000002E-2"/>
    <n v="3.6960000000000002"/>
    <n v="10.533600000000002"/>
    <n v="0.994224"/>
    <n v="0.69854399999999994"/>
    <n v="0"/>
    <n v="0"/>
    <n v="3.976896"/>
    <n v="6.2868959999999996"/>
    <n v="0"/>
    <n v="1"/>
    <n v="45.8"/>
  </r>
  <r>
    <x v="0"/>
    <x v="0"/>
    <s v="EM17"/>
    <x v="5"/>
    <m/>
    <n v="0"/>
    <n v="0"/>
    <n v="0"/>
    <n v="0"/>
    <n v="0"/>
    <n v="0"/>
    <n v="0"/>
    <n v="0"/>
    <n v="0"/>
    <n v="0"/>
    <n v="0"/>
    <n v="45.8"/>
  </r>
  <r>
    <x v="0"/>
    <x v="0"/>
    <s v="EM17"/>
    <x v="6"/>
    <n v="104"/>
    <n v="0.28599999999999998"/>
    <n v="29.743999999999996"/>
    <n v="46.103199999999994"/>
    <n v="3.7477439999999995"/>
    <n v="3.1528639999999997"/>
    <n v="0.32718399999999997"/>
    <n v="0"/>
    <n v="14.990975999999998"/>
    <n v="28.375775999999998"/>
    <n v="1.3087359999999999"/>
    <n v="1"/>
    <n v="24.3"/>
  </r>
  <r>
    <x v="0"/>
    <x v="0"/>
    <s v="EM17"/>
    <x v="7"/>
    <n v="184"/>
    <n v="1"/>
    <n v="184"/>
    <n v="126.96"/>
    <n v="6.6239999999999997"/>
    <n v="7.5439999999999996"/>
    <n v="8.2799999999999994"/>
    <n v="0"/>
    <n v="26.495999999999999"/>
    <n v="67.896000000000001"/>
    <n v="33.119999999999997"/>
    <n v="1"/>
    <n v="12.2"/>
  </r>
  <r>
    <x v="0"/>
    <x v="0"/>
    <s v="EM17"/>
    <x v="8"/>
    <m/>
    <n v="0"/>
    <n v="0"/>
    <n v="0"/>
    <n v="0"/>
    <n v="0"/>
    <n v="0"/>
    <n v="0"/>
    <n v="0"/>
    <n v="0"/>
    <n v="0"/>
    <n v="0"/>
    <n v="59.3"/>
  </r>
  <r>
    <x v="1"/>
    <x v="0"/>
    <s v="EM17"/>
    <x v="9"/>
    <n v="112"/>
    <n v="1"/>
    <n v="112"/>
    <n v="117.6"/>
    <n v="20.72"/>
    <n v="3.2480000000000002"/>
    <n v="0"/>
    <n v="0"/>
    <n v="82.88"/>
    <n v="29.232000000000003"/>
    <n v="0"/>
    <n v="1"/>
    <n v="21.4"/>
  </r>
  <r>
    <x v="2"/>
    <x v="0"/>
    <s v="EM17"/>
    <x v="10"/>
    <n v="88"/>
    <n v="0.28599999999999998"/>
    <n v="25.167999999999999"/>
    <n v="32.718399999999995"/>
    <n v="0.60403200000000001"/>
    <n v="5.0335999999999999E-2"/>
    <n v="7.198048"/>
    <n v="7.5504000000000002E-2"/>
    <n v="2.4161280000000001"/>
    <n v="0.45302399999999998"/>
    <n v="28.792192"/>
    <n v="1"/>
    <n v="31.200000000000003"/>
  </r>
  <r>
    <x v="2"/>
    <x v="0"/>
    <s v="EM17"/>
    <x v="11"/>
    <n v="95"/>
    <n v="0.28599999999999998"/>
    <n v="27.169999999999998"/>
    <n v="34.505899999999997"/>
    <n v="2.3637899999999998"/>
    <n v="0.13585"/>
    <n v="6.1947599999999996"/>
    <n v="1.73888"/>
    <n v="9.4551599999999993"/>
    <n v="1.22265"/>
    <n v="24.779039999999998"/>
    <n v="1"/>
    <n v="32"/>
  </r>
  <r>
    <x v="2"/>
    <x v="0"/>
    <s v="EM17"/>
    <x v="14"/>
    <m/>
    <n v="0"/>
    <n v="0"/>
    <n v="0"/>
    <n v="0"/>
    <n v="0"/>
    <n v="0"/>
    <n v="0"/>
    <n v="0"/>
    <n v="0"/>
    <n v="0"/>
    <n v="0"/>
    <n v="5.9"/>
  </r>
  <r>
    <x v="2"/>
    <x v="0"/>
    <s v="EM17"/>
    <x v="12"/>
    <m/>
    <n v="0"/>
    <n v="0"/>
    <n v="0"/>
    <n v="0"/>
    <n v="0"/>
    <n v="0"/>
    <n v="0"/>
    <n v="0"/>
    <n v="0"/>
    <n v="0"/>
    <n v="0"/>
    <n v="24.9"/>
  </r>
  <r>
    <x v="2"/>
    <x v="0"/>
    <s v="EM17"/>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17"/>
    <x v="15"/>
    <n v="125"/>
    <n v="0.26700000000000002"/>
    <n v="33.375"/>
    <n v="96.12"/>
    <n v="2.1026249999999997"/>
    <n v="3.0371249999999996"/>
    <n v="16.353750000000002"/>
    <n v="0"/>
    <n v="8.410499999999999"/>
    <n v="27.334124999999997"/>
    <n v="65.415000000000006"/>
    <n v="1"/>
    <n v="64.400000000000006"/>
  </r>
  <r>
    <x v="3"/>
    <x v="0"/>
    <s v="EM17"/>
    <x v="16"/>
    <n v="86"/>
    <n v="0.28599999999999998"/>
    <n v="24.595999999999997"/>
    <n v="40.09147999999999"/>
    <n v="1.5495479999999997"/>
    <n v="0.34434399999999987"/>
    <n v="7.6493559999999992"/>
    <n v="0.24595999999999996"/>
    <n v="6.1981919999999988"/>
    <n v="3.099095999999999"/>
    <n v="30.597423999999997"/>
    <n v="1"/>
    <n v="38.799999999999997"/>
  </r>
  <r>
    <x v="3"/>
    <x v="0"/>
    <s v="EM17"/>
    <x v="17"/>
    <n v="114"/>
    <n v="0.42899999999999999"/>
    <n v="48.905999999999999"/>
    <n v="61.1325"/>
    <n v="1.027026"/>
    <n v="0.63577800000000007"/>
    <n v="12.813371999999999"/>
    <n v="0.48905999999999999"/>
    <n v="4.108104"/>
    <n v="5.7220020000000007"/>
    <n v="51.253487999999997"/>
    <n v="1"/>
    <n v="29.6"/>
  </r>
  <r>
    <x v="3"/>
    <x v="0"/>
    <s v="EM17"/>
    <x v="18"/>
    <m/>
    <n v="0"/>
    <n v="0"/>
    <n v="0"/>
    <n v="0"/>
    <n v="0"/>
    <n v="0"/>
    <n v="0"/>
    <n v="0"/>
    <n v="0"/>
    <n v="0"/>
    <n v="0"/>
    <n v="87"/>
  </r>
  <r>
    <x v="3"/>
    <x v="0"/>
    <s v="EM17"/>
    <x v="19"/>
    <n v="340"/>
    <n v="0.14299999999999999"/>
    <n v="48.62"/>
    <n v="19.934199999999997"/>
    <n v="0"/>
    <n v="0"/>
    <n v="5.0564799999999996"/>
    <n v="0"/>
    <n v="0"/>
    <n v="0"/>
    <n v="20.225919999999999"/>
    <n v="1"/>
    <n v="10.4"/>
  </r>
  <r>
    <x v="0"/>
    <x v="0"/>
    <s v="EM18"/>
    <x v="0"/>
    <m/>
    <n v="0"/>
    <n v="0"/>
    <n v="0"/>
    <n v="0"/>
    <n v="0"/>
    <n v="0"/>
    <n v="0"/>
    <n v="0"/>
    <n v="0"/>
    <n v="0"/>
    <n v="0"/>
    <n v="42.9"/>
  </r>
  <r>
    <x v="0"/>
    <x v="0"/>
    <s v="EM18"/>
    <x v="1"/>
    <n v="85"/>
    <n v="3.3000000000000002E-2"/>
    <n v="2.8050000000000002"/>
    <n v="6.7600499999999997"/>
    <n v="0.92284499999999992"/>
    <n v="0.30574500000000004"/>
    <n v="1.4025000000000001E-2"/>
    <n v="0"/>
    <n v="3.6913799999999997"/>
    <n v="2.7517050000000003"/>
    <n v="5.6100000000000004E-2"/>
    <n v="1"/>
    <n v="44.3"/>
  </r>
  <r>
    <x v="0"/>
    <x v="0"/>
    <s v="EM18"/>
    <x v="2"/>
    <m/>
    <n v="0"/>
    <n v="0"/>
    <n v="0"/>
    <n v="0"/>
    <n v="0"/>
    <n v="0"/>
    <n v="0"/>
    <n v="0"/>
    <n v="0"/>
    <n v="0"/>
    <n v="0"/>
    <n v="38.299999999999997"/>
  </r>
  <r>
    <x v="0"/>
    <x v="0"/>
    <s v="EM18"/>
    <x v="3"/>
    <m/>
    <n v="0"/>
    <n v="0"/>
    <n v="0"/>
    <n v="0"/>
    <n v="0"/>
    <n v="0"/>
    <n v="0"/>
    <n v="0"/>
    <n v="0"/>
    <n v="0"/>
    <n v="0"/>
    <n v="39.900000000000006"/>
  </r>
  <r>
    <x v="0"/>
    <x v="0"/>
    <s v="EM18"/>
    <x v="4"/>
    <n v="112"/>
    <n v="0.14299999999999999"/>
    <n v="16.015999999999998"/>
    <n v="45.645599999999995"/>
    <n v="4.3083039999999997"/>
    <n v="3.0270239999999995"/>
    <n v="0"/>
    <n v="0"/>
    <n v="17.233215999999999"/>
    <n v="27.243215999999997"/>
    <n v="0"/>
    <n v="1"/>
    <n v="45.8"/>
  </r>
  <r>
    <x v="0"/>
    <x v="0"/>
    <s v="EM18"/>
    <x v="5"/>
    <m/>
    <n v="0"/>
    <n v="0"/>
    <n v="0"/>
    <n v="0"/>
    <n v="0"/>
    <n v="0"/>
    <n v="0"/>
    <n v="0"/>
    <n v="0"/>
    <n v="0"/>
    <n v="0"/>
    <n v="45.8"/>
  </r>
  <r>
    <x v="0"/>
    <x v="0"/>
    <s v="EM18"/>
    <x v="6"/>
    <n v="104"/>
    <n v="0.14299999999999999"/>
    <n v="14.871999999999998"/>
    <n v="23.051599999999997"/>
    <n v="1.8738719999999998"/>
    <n v="1.5764319999999998"/>
    <n v="0.16359199999999999"/>
    <n v="0"/>
    <n v="7.495487999999999"/>
    <n v="14.187887999999999"/>
    <n v="0.65436799999999995"/>
    <n v="1"/>
    <n v="24.3"/>
  </r>
  <r>
    <x v="0"/>
    <x v="0"/>
    <s v="EM18"/>
    <x v="7"/>
    <n v="184"/>
    <n v="3"/>
    <n v="552"/>
    <n v="380.88"/>
    <n v="19.872"/>
    <n v="22.631999999999998"/>
    <n v="24.84"/>
    <n v="0"/>
    <n v="79.488"/>
    <n v="203.68799999999999"/>
    <n v="99.36"/>
    <n v="1"/>
    <n v="12.2"/>
  </r>
  <r>
    <x v="0"/>
    <x v="0"/>
    <s v="EM18"/>
    <x v="8"/>
    <m/>
    <n v="0"/>
    <n v="0"/>
    <n v="0"/>
    <n v="0"/>
    <n v="0"/>
    <n v="0"/>
    <n v="0"/>
    <n v="0"/>
    <n v="0"/>
    <n v="0"/>
    <n v="0"/>
    <n v="59.3"/>
  </r>
  <r>
    <x v="1"/>
    <x v="0"/>
    <s v="EM18"/>
    <x v="9"/>
    <n v="112"/>
    <n v="1"/>
    <n v="112"/>
    <n v="117.6"/>
    <n v="20.72"/>
    <n v="3.2480000000000002"/>
    <n v="0"/>
    <n v="0"/>
    <n v="82.88"/>
    <n v="29.232000000000003"/>
    <n v="0"/>
    <n v="1"/>
    <n v="21.4"/>
  </r>
  <r>
    <x v="2"/>
    <x v="0"/>
    <s v="EM18"/>
    <x v="10"/>
    <n v="175"/>
    <n v="0.28599999999999998"/>
    <n v="50.05"/>
    <n v="65.064999999999998"/>
    <n v="1.2011999999999998"/>
    <n v="0.10009999999999999"/>
    <n v="14.314300000000001"/>
    <n v="0.15014999999999998"/>
    <n v="4.8047999999999993"/>
    <n v="0.90089999999999992"/>
    <n v="57.257200000000005"/>
    <n v="1"/>
    <n v="31.200000000000003"/>
  </r>
  <r>
    <x v="2"/>
    <x v="0"/>
    <s v="EM18"/>
    <x v="11"/>
    <n v="95"/>
    <n v="1"/>
    <n v="95"/>
    <n v="120.65"/>
    <n v="8.2649999999999988"/>
    <n v="0.47499999999999998"/>
    <n v="21.66"/>
    <n v="6.08"/>
    <n v="33.059999999999995"/>
    <n v="4.2749999999999995"/>
    <n v="86.64"/>
    <n v="1"/>
    <n v="32"/>
  </r>
  <r>
    <x v="2"/>
    <x v="0"/>
    <s v="EM18"/>
    <x v="15"/>
    <n v="150"/>
    <n v="0.14299999999999999"/>
    <n v="21.45"/>
    <n v="61.775999999999996"/>
    <n v="1.3513499999999998"/>
    <n v="1.9519499999999999"/>
    <n v="10.5105"/>
    <n v="0"/>
    <n v="5.4053999999999993"/>
    <n v="17.567549999999997"/>
    <n v="42.042000000000002"/>
    <n v="1"/>
    <n v="64.400000000000006"/>
  </r>
  <r>
    <x v="2"/>
    <x v="0"/>
    <s v="EM18"/>
    <x v="14"/>
    <m/>
    <n v="0"/>
    <n v="0"/>
    <n v="0"/>
    <n v="0"/>
    <n v="0"/>
    <n v="0"/>
    <n v="0"/>
    <n v="0"/>
    <n v="0"/>
    <n v="0"/>
    <n v="0"/>
    <n v="5.9"/>
  </r>
  <r>
    <x v="2"/>
    <x v="0"/>
    <s v="EM18"/>
    <x v="12"/>
    <m/>
    <n v="0"/>
    <n v="0"/>
    <n v="0"/>
    <n v="0"/>
    <n v="0"/>
    <n v="0"/>
    <n v="0"/>
    <n v="0"/>
    <n v="0"/>
    <n v="0"/>
    <n v="0"/>
    <n v="24.9"/>
  </r>
  <r>
    <x v="2"/>
    <x v="0"/>
    <s v="EM18"/>
    <x v="13"/>
    <m/>
    <n v="0"/>
    <n v="0"/>
    <n v="0"/>
    <n v="0"/>
    <n v="0"/>
    <n v="0"/>
    <n v="0"/>
    <n v="0"/>
    <n v="0"/>
    <n v="0"/>
    <n v="0"/>
    <n v="23.700000000000003"/>
  </r>
  <r>
    <x v="3"/>
    <x v="0"/>
    <s v="EM18"/>
    <x v="16"/>
    <n v="86"/>
    <n v="1"/>
    <n v="86"/>
    <n v="140.18"/>
    <n v="5.4179999999999993"/>
    <n v="1.204"/>
    <n v="26.745999999999999"/>
    <n v="0.86"/>
    <n v="21.671999999999997"/>
    <n v="10.836"/>
    <n v="106.98399999999999"/>
    <n v="1"/>
    <n v="38.799999999999997"/>
  </r>
  <r>
    <x v="3"/>
    <x v="0"/>
    <s v="EM18"/>
    <x v="17"/>
    <n v="114"/>
    <n v="0.42899999999999999"/>
    <n v="48.905999999999999"/>
    <n v="61.1325"/>
    <n v="1.027026"/>
    <n v="0.63577800000000007"/>
    <n v="12.813371999999999"/>
    <n v="0.48905999999999999"/>
    <n v="4.108104"/>
    <n v="5.7220020000000007"/>
    <n v="51.253487999999997"/>
    <n v="1"/>
    <n v="29.6"/>
  </r>
  <r>
    <x v="3"/>
    <x v="0"/>
    <s v="EM18"/>
    <x v="18"/>
    <m/>
    <n v="0"/>
    <n v="0"/>
    <n v="0"/>
    <n v="0"/>
    <n v="0"/>
    <n v="0"/>
    <n v="0"/>
    <n v="0"/>
    <n v="0"/>
    <n v="0"/>
    <n v="0"/>
    <n v="87"/>
  </r>
  <r>
    <x v="3"/>
    <x v="0"/>
    <s v="EM18"/>
    <x v="19"/>
    <n v="340"/>
    <n v="0.28599999999999998"/>
    <n v="97.24"/>
    <n v="39.868399999999994"/>
    <n v="0"/>
    <n v="0"/>
    <n v="10.112959999999999"/>
    <n v="0"/>
    <n v="0"/>
    <n v="0"/>
    <n v="40.451839999999997"/>
    <n v="1"/>
    <n v="10.4"/>
  </r>
  <r>
    <x v="0"/>
    <x v="0"/>
    <s v="EM19"/>
    <x v="0"/>
    <n v="112"/>
    <n v="3.3000000000000002E-2"/>
    <n v="3.6960000000000002"/>
    <n v="9.94224"/>
    <n v="0.92030400000000001"/>
    <n v="0.66528000000000009"/>
    <n v="0"/>
    <n v="0"/>
    <n v="3.681216"/>
    <n v="5.9875200000000008"/>
    <n v="0"/>
    <n v="1"/>
    <n v="42.9"/>
  </r>
  <r>
    <x v="0"/>
    <x v="0"/>
    <s v="EM19"/>
    <x v="1"/>
    <n v="85"/>
    <n v="3.3000000000000002E-2"/>
    <n v="2.8050000000000002"/>
    <n v="6.7600499999999997"/>
    <n v="0.92284499999999992"/>
    <n v="0.30574500000000004"/>
    <n v="1.4025000000000001E-2"/>
    <n v="0"/>
    <n v="3.6913799999999997"/>
    <n v="2.7517050000000003"/>
    <n v="5.6100000000000004E-2"/>
    <n v="1"/>
    <n v="44.3"/>
  </r>
  <r>
    <x v="0"/>
    <x v="0"/>
    <s v="EM19"/>
    <x v="2"/>
    <n v="85"/>
    <n v="3.3000000000000002E-2"/>
    <n v="2.8050000000000002"/>
    <n v="7.4332500000000001"/>
    <n v="0.47404499999999999"/>
    <n v="0.60026999999999997"/>
    <n v="0"/>
    <n v="0"/>
    <n v="1.89618"/>
    <n v="5.4024299999999998"/>
    <n v="0"/>
    <n v="1"/>
    <n v="38.299999999999997"/>
  </r>
  <r>
    <x v="0"/>
    <x v="0"/>
    <s v="EM19"/>
    <x v="3"/>
    <m/>
    <n v="0"/>
    <n v="0"/>
    <n v="0"/>
    <n v="0"/>
    <n v="0"/>
    <n v="0"/>
    <n v="0"/>
    <n v="0"/>
    <n v="0"/>
    <n v="0"/>
    <n v="0"/>
    <n v="39.900000000000006"/>
  </r>
  <r>
    <x v="0"/>
    <x v="0"/>
    <s v="EM19"/>
    <x v="4"/>
    <n v="112"/>
    <n v="0.28599999999999998"/>
    <n v="32.031999999999996"/>
    <n v="91.291199999999989"/>
    <n v="8.6166079999999994"/>
    <n v="6.054047999999999"/>
    <n v="0"/>
    <n v="0"/>
    <n v="34.466431999999998"/>
    <n v="54.486431999999994"/>
    <n v="0"/>
    <n v="1"/>
    <n v="45.8"/>
  </r>
  <r>
    <x v="0"/>
    <x v="0"/>
    <s v="EM19"/>
    <x v="5"/>
    <m/>
    <n v="0"/>
    <n v="0"/>
    <n v="0"/>
    <n v="0"/>
    <n v="0"/>
    <n v="0"/>
    <n v="0"/>
    <n v="0"/>
    <n v="0"/>
    <n v="0"/>
    <n v="0"/>
    <n v="45.8"/>
  </r>
  <r>
    <x v="0"/>
    <x v="0"/>
    <s v="EM19"/>
    <x v="6"/>
    <n v="104"/>
    <n v="0.28599999999999998"/>
    <n v="29.743999999999996"/>
    <n v="46.103199999999994"/>
    <n v="3.7477439999999995"/>
    <n v="3.1528639999999997"/>
    <n v="0.32718399999999997"/>
    <n v="0"/>
    <n v="14.990975999999998"/>
    <n v="28.375775999999998"/>
    <n v="1.3087359999999999"/>
    <n v="1"/>
    <n v="24.3"/>
  </r>
  <r>
    <x v="0"/>
    <x v="0"/>
    <s v="EM19"/>
    <x v="7"/>
    <n v="184"/>
    <n v="1"/>
    <n v="184"/>
    <n v="126.96"/>
    <n v="6.6239999999999997"/>
    <n v="7.5439999999999996"/>
    <n v="8.2799999999999994"/>
    <n v="0"/>
    <n v="26.495999999999999"/>
    <n v="67.896000000000001"/>
    <n v="33.119999999999997"/>
    <n v="1"/>
    <n v="12.2"/>
  </r>
  <r>
    <x v="0"/>
    <x v="0"/>
    <s v="EM19"/>
    <x v="8"/>
    <m/>
    <n v="0"/>
    <n v="0"/>
    <n v="0"/>
    <n v="0"/>
    <n v="0"/>
    <n v="0"/>
    <n v="0"/>
    <n v="0"/>
    <n v="0"/>
    <n v="0"/>
    <n v="0"/>
    <n v="59.3"/>
  </r>
  <r>
    <x v="1"/>
    <x v="0"/>
    <s v="EM19"/>
    <x v="9"/>
    <n v="112"/>
    <n v="1"/>
    <n v="112"/>
    <n v="117.6"/>
    <n v="20.72"/>
    <n v="3.2480000000000002"/>
    <n v="0"/>
    <n v="0"/>
    <n v="82.88"/>
    <n v="29.232000000000003"/>
    <n v="0"/>
    <n v="1"/>
    <n v="21.4"/>
  </r>
  <r>
    <x v="2"/>
    <x v="0"/>
    <s v="EM19"/>
    <x v="10"/>
    <n v="175"/>
    <n v="0.14299999999999999"/>
    <n v="25.024999999999999"/>
    <n v="32.532499999999999"/>
    <n v="0.60059999999999991"/>
    <n v="5.0049999999999997E-2"/>
    <n v="7.1571500000000006"/>
    <n v="7.5074999999999989E-2"/>
    <n v="2.4023999999999996"/>
    <n v="0.45044999999999996"/>
    <n v="28.628600000000002"/>
    <n v="1"/>
    <n v="31.200000000000003"/>
  </r>
  <r>
    <x v="2"/>
    <x v="0"/>
    <s v="EM19"/>
    <x v="11"/>
    <n v="185"/>
    <n v="1"/>
    <n v="185"/>
    <n v="234.95"/>
    <n v="16.094999999999999"/>
    <n v="0.92500000000000004"/>
    <n v="42.18"/>
    <n v="11.84"/>
    <n v="64.38"/>
    <n v="8.3250000000000011"/>
    <n v="168.72"/>
    <n v="1"/>
    <n v="32"/>
  </r>
  <r>
    <x v="2"/>
    <x v="0"/>
    <s v="EM19"/>
    <x v="14"/>
    <m/>
    <n v="0"/>
    <n v="0"/>
    <n v="0"/>
    <n v="0"/>
    <n v="0"/>
    <n v="0"/>
    <n v="0"/>
    <n v="0"/>
    <n v="0"/>
    <n v="0"/>
    <n v="0"/>
    <n v="5.9"/>
  </r>
  <r>
    <x v="2"/>
    <x v="0"/>
    <s v="EM19"/>
    <x v="12"/>
    <m/>
    <n v="0"/>
    <n v="0"/>
    <n v="0"/>
    <n v="0"/>
    <n v="0"/>
    <n v="0"/>
    <n v="0"/>
    <n v="0"/>
    <n v="0"/>
    <n v="0"/>
    <n v="0"/>
    <n v="24.9"/>
  </r>
  <r>
    <x v="2"/>
    <x v="0"/>
    <s v="EM19"/>
    <x v="13"/>
    <n v="122"/>
    <n v="0.14299999999999999"/>
    <n v="17.445999999999998"/>
    <n v="16.224779999999999"/>
    <n v="0.34891999999999995"/>
    <n v="1.7446E-2"/>
    <n v="3.7683359999999997"/>
    <n v="0.26168999999999998"/>
    <n v="1.3956799999999998"/>
    <n v="0.15701399999999999"/>
    <n v="15.073343999999999"/>
    <n v="1"/>
    <n v="23.700000000000003"/>
  </r>
  <r>
    <x v="2"/>
    <x v="0"/>
    <s v="EM19"/>
    <x v="15"/>
    <n v="150"/>
    <n v="0.28599999999999998"/>
    <n v="42.9"/>
    <n v="123.55199999999999"/>
    <n v="2.7026999999999997"/>
    <n v="3.9038999999999997"/>
    <n v="21.021000000000001"/>
    <n v="0"/>
    <n v="10.810799999999999"/>
    <n v="35.135099999999994"/>
    <n v="84.084000000000003"/>
    <n v="1"/>
    <n v="64.400000000000006"/>
  </r>
  <r>
    <x v="3"/>
    <x v="0"/>
    <s v="EM19"/>
    <x v="16"/>
    <n v="134"/>
    <n v="1"/>
    <n v="134"/>
    <n v="218.42"/>
    <n v="8.4420000000000002"/>
    <n v="1.8759999999999999"/>
    <n v="41.674000000000007"/>
    <n v="1.34"/>
    <n v="33.768000000000001"/>
    <n v="16.884"/>
    <n v="166.69600000000003"/>
    <n v="1"/>
    <n v="38.799999999999997"/>
  </r>
  <r>
    <x v="3"/>
    <x v="0"/>
    <s v="EM19"/>
    <x v="17"/>
    <n v="114"/>
    <n v="1"/>
    <n v="114"/>
    <n v="142.5"/>
    <n v="2.3940000000000001"/>
    <n v="1.4820000000000002"/>
    <n v="29.867999999999999"/>
    <n v="1.1399999999999999"/>
    <n v="9.5760000000000005"/>
    <n v="13.338000000000001"/>
    <n v="119.47199999999999"/>
    <n v="1"/>
    <n v="29.6"/>
  </r>
  <r>
    <x v="3"/>
    <x v="0"/>
    <s v="EM19"/>
    <x v="18"/>
    <n v="83"/>
    <n v="3.3000000000000002E-2"/>
    <n v="2.7390000000000003"/>
    <n v="9.0934800000000013"/>
    <n v="0.28211700000000006"/>
    <n v="8.2170000000000007E-2"/>
    <n v="2.0186430000000004"/>
    <n v="0.34785299999999997"/>
    <n v="1.1284680000000002"/>
    <n v="0.73953000000000002"/>
    <n v="8.0745720000000016"/>
    <n v="1"/>
    <n v="87"/>
  </r>
  <r>
    <x v="3"/>
    <x v="0"/>
    <s v="EM19"/>
    <x v="19"/>
    <n v="340"/>
    <n v="6.7000000000000004E-2"/>
    <n v="22.78"/>
    <n v="9.3398000000000003"/>
    <n v="0"/>
    <n v="0"/>
    <n v="2.3691200000000001"/>
    <n v="0"/>
    <n v="0"/>
    <n v="0"/>
    <n v="9.4764800000000005"/>
    <n v="1"/>
    <n v="10.4"/>
  </r>
  <r>
    <x v="0"/>
    <x v="0"/>
    <s v="EM20"/>
    <x v="0"/>
    <m/>
    <n v="0"/>
    <n v="0"/>
    <n v="0"/>
    <n v="0"/>
    <n v="0"/>
    <n v="0"/>
    <n v="0"/>
    <n v="0"/>
    <n v="0"/>
    <n v="0"/>
    <n v="0"/>
    <n v="42.9"/>
  </r>
  <r>
    <x v="0"/>
    <x v="0"/>
    <s v="EM20"/>
    <x v="1"/>
    <n v="85"/>
    <n v="3.3000000000000002E-2"/>
    <n v="2.8050000000000002"/>
    <n v="6.7600499999999997"/>
    <n v="0.92284499999999992"/>
    <n v="0.30574500000000004"/>
    <n v="1.4025000000000001E-2"/>
    <n v="0"/>
    <n v="3.6913799999999997"/>
    <n v="2.7517050000000003"/>
    <n v="5.6100000000000004E-2"/>
    <n v="1"/>
    <n v="44.3"/>
  </r>
  <r>
    <x v="0"/>
    <x v="0"/>
    <s v="EM20"/>
    <x v="2"/>
    <n v="85"/>
    <n v="3.3000000000000002E-2"/>
    <n v="2.8050000000000002"/>
    <n v="7.4332500000000001"/>
    <n v="0.47404499999999999"/>
    <n v="0.60026999999999997"/>
    <n v="0"/>
    <n v="0"/>
    <n v="1.89618"/>
    <n v="5.4024299999999998"/>
    <n v="0"/>
    <n v="1"/>
    <n v="38.299999999999997"/>
  </r>
  <r>
    <x v="0"/>
    <x v="0"/>
    <s v="EM20"/>
    <x v="3"/>
    <m/>
    <n v="0"/>
    <n v="0"/>
    <n v="0"/>
    <n v="0"/>
    <n v="0"/>
    <n v="0"/>
    <n v="0"/>
    <n v="0"/>
    <n v="0"/>
    <n v="0"/>
    <n v="0"/>
    <n v="39.900000000000006"/>
  </r>
  <r>
    <x v="0"/>
    <x v="0"/>
    <s v="EM20"/>
    <x v="4"/>
    <n v="112"/>
    <n v="3.3000000000000002E-2"/>
    <n v="3.6960000000000002"/>
    <n v="10.533600000000002"/>
    <n v="0.994224"/>
    <n v="0.69854399999999994"/>
    <n v="0"/>
    <n v="0"/>
    <n v="3.976896"/>
    <n v="6.2868959999999996"/>
    <n v="0"/>
    <n v="1"/>
    <n v="45.8"/>
  </r>
  <r>
    <x v="0"/>
    <x v="0"/>
    <s v="EM20"/>
    <x v="5"/>
    <m/>
    <n v="0"/>
    <n v="0"/>
    <n v="0"/>
    <n v="0"/>
    <n v="0"/>
    <n v="0"/>
    <n v="0"/>
    <n v="0"/>
    <n v="0"/>
    <n v="0"/>
    <n v="0"/>
    <n v="45.8"/>
  </r>
  <r>
    <x v="0"/>
    <x v="0"/>
    <s v="EM20"/>
    <x v="6"/>
    <n v="64"/>
    <n v="0.28599999999999998"/>
    <n v="18.303999999999998"/>
    <n v="28.371199999999998"/>
    <n v="2.3063039999999999"/>
    <n v="1.9402239999999997"/>
    <n v="0.201344"/>
    <n v="0"/>
    <n v="9.2252159999999996"/>
    <n v="17.462015999999998"/>
    <n v="0.80537599999999998"/>
    <n v="1"/>
    <n v="24.3"/>
  </r>
  <r>
    <x v="0"/>
    <x v="0"/>
    <s v="EM20"/>
    <x v="7"/>
    <n v="184"/>
    <n v="1"/>
    <n v="184"/>
    <n v="126.96"/>
    <n v="6.6239999999999997"/>
    <n v="7.5439999999999996"/>
    <n v="8.2799999999999994"/>
    <n v="0"/>
    <n v="26.495999999999999"/>
    <n v="67.896000000000001"/>
    <n v="33.119999999999997"/>
    <n v="1"/>
    <n v="12.2"/>
  </r>
  <r>
    <x v="0"/>
    <x v="0"/>
    <s v="EM20"/>
    <x v="8"/>
    <m/>
    <n v="0"/>
    <n v="0"/>
    <n v="0"/>
    <n v="0"/>
    <n v="0"/>
    <n v="0"/>
    <n v="0"/>
    <n v="0"/>
    <n v="0"/>
    <n v="0"/>
    <n v="0"/>
    <n v="59.3"/>
  </r>
  <r>
    <x v="1"/>
    <x v="0"/>
    <s v="EM20"/>
    <x v="9"/>
    <n v="112"/>
    <n v="0.14299999999999999"/>
    <n v="16.015999999999998"/>
    <n v="16.816799999999997"/>
    <n v="2.9629599999999998"/>
    <n v="0.46446399999999999"/>
    <n v="0"/>
    <n v="0"/>
    <n v="11.851839999999999"/>
    <n v="4.1801759999999994"/>
    <n v="0"/>
    <n v="1"/>
    <n v="21.4"/>
  </r>
  <r>
    <x v="2"/>
    <x v="0"/>
    <s v="EM20"/>
    <x v="10"/>
    <n v="175"/>
    <n v="0.42899999999999999"/>
    <n v="75.075000000000003"/>
    <n v="97.597499999999997"/>
    <n v="1.8018000000000001"/>
    <n v="0.15015000000000001"/>
    <n v="21.471450000000001"/>
    <n v="0.22522500000000001"/>
    <n v="7.2072000000000003"/>
    <n v="1.3513500000000001"/>
    <n v="85.885800000000003"/>
    <n v="1"/>
    <n v="31.200000000000003"/>
  </r>
  <r>
    <x v="2"/>
    <x v="0"/>
    <s v="EM20"/>
    <x v="11"/>
    <n v="185"/>
    <n v="0.42899999999999999"/>
    <n v="79.364999999999995"/>
    <n v="100.79355"/>
    <n v="6.9047549999999989"/>
    <n v="0.39682499999999998"/>
    <n v="18.095219999999998"/>
    <n v="5.0793599999999994"/>
    <n v="27.619019999999995"/>
    <n v="3.5714249999999996"/>
    <n v="72.380879999999991"/>
    <n v="1"/>
    <n v="32"/>
  </r>
  <r>
    <x v="2"/>
    <x v="0"/>
    <s v="EM20"/>
    <x v="14"/>
    <n v="60"/>
    <n v="3.3000000000000002E-2"/>
    <n v="1.98"/>
    <n v="0.43560000000000004"/>
    <n v="1.9799999999999998E-2"/>
    <n v="7.92E-3"/>
    <n v="8.9099999999999999E-2"/>
    <n v="5.5439999999999996E-2"/>
    <n v="7.9199999999999993E-2"/>
    <n v="7.1279999999999996E-2"/>
    <n v="0.35639999999999999"/>
    <n v="1"/>
    <n v="5.9"/>
  </r>
  <r>
    <x v="2"/>
    <x v="0"/>
    <s v="EM20"/>
    <x v="12"/>
    <n v="119"/>
    <n v="6.7000000000000004E-2"/>
    <n v="7.9730000000000008"/>
    <n v="7.335160000000001"/>
    <n v="7.9730000000000009E-2"/>
    <n v="3.9865000000000005E-2"/>
    <n v="1.8656820000000003"/>
    <n v="0.19135200000000002"/>
    <n v="0.31892000000000004"/>
    <n v="0.35878500000000002"/>
    <n v="7.4627280000000011"/>
    <n v="1"/>
    <n v="24.9"/>
  </r>
  <r>
    <x v="2"/>
    <x v="0"/>
    <s v="EM20"/>
    <x v="13"/>
    <n v="122"/>
    <n v="6.7000000000000004E-2"/>
    <n v="8.1740000000000013"/>
    <n v="7.6018200000000009"/>
    <n v="0.16348000000000001"/>
    <n v="8.1740000000000007E-3"/>
    <n v="1.7655840000000003"/>
    <n v="0.12261000000000002"/>
    <n v="0.65392000000000006"/>
    <n v="7.3566000000000006E-2"/>
    <n v="7.0623360000000011"/>
    <n v="1"/>
    <n v="23.700000000000003"/>
  </r>
  <r>
    <x v="2"/>
    <x v="0"/>
    <s v="EM20"/>
    <x v="15"/>
    <n v="125"/>
    <n v="0.71399999999999997"/>
    <n v="89.25"/>
    <n v="257.04000000000002"/>
    <n v="5.6227499999999999"/>
    <n v="8.1217499999999987"/>
    <n v="43.732500000000002"/>
    <n v="0"/>
    <n v="22.491"/>
    <n v="73.095749999999981"/>
    <n v="174.93"/>
    <n v="1"/>
    <n v="64.400000000000006"/>
  </r>
  <r>
    <x v="2"/>
    <x v="0"/>
    <s v="EM20"/>
    <x v="22"/>
    <n v="250"/>
    <n v="6.7000000000000004E-2"/>
    <n v="16.75"/>
    <n v="23.6175"/>
    <n v="0.80399999999999994"/>
    <n v="0.11724999999999999"/>
    <n v="4.7402500000000005"/>
    <n v="0.28475"/>
    <n v="3.2159999999999997"/>
    <n v="1.05525"/>
    <n v="18.961000000000002"/>
    <n v="1"/>
    <n v="33.799999999999997"/>
  </r>
  <r>
    <x v="3"/>
    <x v="0"/>
    <s v="EM20"/>
    <x v="16"/>
    <n v="134"/>
    <n v="3.3000000000000002E-2"/>
    <n v="4.4220000000000006"/>
    <n v="7.2078600000000002"/>
    <n v="0.278586"/>
    <n v="6.1908000000000005E-2"/>
    <n v="1.3752420000000003"/>
    <n v="4.4220000000000009E-2"/>
    <n v="1.114344"/>
    <n v="0.557172"/>
    <n v="5.5009680000000012"/>
    <n v="1"/>
    <n v="38.799999999999997"/>
  </r>
  <r>
    <x v="3"/>
    <x v="0"/>
    <s v="EM20"/>
    <x v="17"/>
    <n v="114"/>
    <n v="0.28599999999999998"/>
    <n v="32.603999999999999"/>
    <n v="40.755000000000003"/>
    <n v="0.68468400000000007"/>
    <n v="0.42385199999999995"/>
    <n v="8.542247999999999"/>
    <n v="0.32604"/>
    <n v="2.7387360000000003"/>
    <n v="3.8146679999999997"/>
    <n v="34.168991999999996"/>
    <n v="1"/>
    <n v="29.6"/>
  </r>
  <r>
    <x v="3"/>
    <x v="0"/>
    <s v="EM20"/>
    <x v="18"/>
    <n v="83"/>
    <n v="3.3000000000000002E-2"/>
    <n v="2.7390000000000003"/>
    <n v="9.0934800000000013"/>
    <n v="0.28211700000000006"/>
    <n v="8.2170000000000007E-2"/>
    <n v="2.0186430000000004"/>
    <n v="0.34785299999999997"/>
    <n v="1.1284680000000002"/>
    <n v="0.73953000000000002"/>
    <n v="8.0745720000000016"/>
    <n v="1"/>
    <n v="87"/>
  </r>
  <r>
    <x v="3"/>
    <x v="0"/>
    <s v="EM20"/>
    <x v="19"/>
    <n v="340"/>
    <n v="6.7000000000000004E-2"/>
    <n v="22.78"/>
    <n v="9.3398000000000003"/>
    <n v="0"/>
    <n v="0"/>
    <n v="2.3691200000000001"/>
    <n v="0"/>
    <n v="0"/>
    <n v="0"/>
    <n v="9.4764800000000005"/>
    <n v="1"/>
    <n v="10.4"/>
  </r>
  <r>
    <x v="0"/>
    <x v="0"/>
    <s v="EM21"/>
    <x v="0"/>
    <m/>
    <n v="0"/>
    <n v="0"/>
    <n v="0"/>
    <n v="0"/>
    <n v="0"/>
    <n v="0"/>
    <n v="0"/>
    <n v="0"/>
    <n v="0"/>
    <n v="0"/>
    <n v="0"/>
    <n v="42.9"/>
  </r>
  <r>
    <x v="0"/>
    <x v="0"/>
    <s v="EM21"/>
    <x v="1"/>
    <n v="85"/>
    <n v="3.3000000000000002E-2"/>
    <n v="2.8050000000000002"/>
    <n v="6.7600499999999997"/>
    <n v="0.92284499999999992"/>
    <n v="0.30574500000000004"/>
    <n v="1.4025000000000001E-2"/>
    <n v="0"/>
    <n v="3.6913799999999997"/>
    <n v="2.7517050000000003"/>
    <n v="5.6100000000000004E-2"/>
    <n v="1"/>
    <n v="44.3"/>
  </r>
  <r>
    <x v="0"/>
    <x v="0"/>
    <s v="EM21"/>
    <x v="2"/>
    <n v="85"/>
    <n v="3.3000000000000002E-2"/>
    <n v="2.8050000000000002"/>
    <n v="7.4332500000000001"/>
    <n v="0.47404499999999999"/>
    <n v="0.60026999999999997"/>
    <n v="0"/>
    <n v="0"/>
    <n v="1.89618"/>
    <n v="5.4024299999999998"/>
    <n v="0"/>
    <n v="1"/>
    <n v="38.299999999999997"/>
  </r>
  <r>
    <x v="0"/>
    <x v="0"/>
    <s v="EM21"/>
    <x v="3"/>
    <n v="112"/>
    <n v="0"/>
    <n v="0"/>
    <n v="0"/>
    <n v="0"/>
    <n v="0"/>
    <n v="0"/>
    <n v="0"/>
    <n v="0"/>
    <n v="0"/>
    <n v="0"/>
    <n v="0"/>
    <n v="39.900000000000006"/>
  </r>
  <r>
    <x v="0"/>
    <x v="0"/>
    <s v="EM21"/>
    <x v="4"/>
    <n v="112"/>
    <n v="0"/>
    <n v="0"/>
    <n v="0"/>
    <n v="0"/>
    <n v="0"/>
    <n v="0"/>
    <n v="0"/>
    <n v="0"/>
    <n v="0"/>
    <n v="0"/>
    <n v="0"/>
    <n v="45.8"/>
  </r>
  <r>
    <x v="0"/>
    <x v="0"/>
    <s v="EM21"/>
    <x v="5"/>
    <m/>
    <n v="0"/>
    <n v="0"/>
    <n v="0"/>
    <n v="0"/>
    <n v="0"/>
    <n v="0"/>
    <n v="0"/>
    <n v="0"/>
    <n v="0"/>
    <n v="0"/>
    <n v="0"/>
    <n v="45.8"/>
  </r>
  <r>
    <x v="0"/>
    <x v="0"/>
    <s v="EM21"/>
    <x v="6"/>
    <n v="64"/>
    <n v="0"/>
    <n v="0"/>
    <n v="0"/>
    <n v="0"/>
    <n v="0"/>
    <n v="0"/>
    <n v="0"/>
    <n v="0"/>
    <n v="0"/>
    <n v="0"/>
    <n v="0"/>
    <n v="24.3"/>
  </r>
  <r>
    <x v="0"/>
    <x v="0"/>
    <s v="EM21"/>
    <x v="7"/>
    <n v="184"/>
    <n v="6.7000000000000004E-2"/>
    <n v="12.328000000000001"/>
    <n v="8.5063200000000005"/>
    <n v="0.44380800000000009"/>
    <n v="0.50544800000000001"/>
    <n v="0.55476000000000003"/>
    <n v="0"/>
    <n v="1.7752320000000004"/>
    <n v="4.5490320000000004"/>
    <n v="2.2190400000000001"/>
    <n v="1"/>
    <n v="12.2"/>
  </r>
  <r>
    <x v="0"/>
    <x v="0"/>
    <s v="EM21"/>
    <x v="8"/>
    <m/>
    <n v="0"/>
    <n v="0"/>
    <n v="0"/>
    <n v="0"/>
    <n v="0"/>
    <n v="0"/>
    <n v="0"/>
    <n v="0"/>
    <n v="0"/>
    <n v="0"/>
    <n v="0"/>
    <n v="59.3"/>
  </r>
  <r>
    <x v="1"/>
    <x v="0"/>
    <s v="EM21"/>
    <x v="9"/>
    <n v="112"/>
    <n v="0.28599999999999998"/>
    <n v="32.031999999999996"/>
    <n v="33.633599999999994"/>
    <n v="5.9259199999999996"/>
    <n v="0.92892799999999998"/>
    <n v="0"/>
    <n v="0"/>
    <n v="23.703679999999999"/>
    <n v="8.3603519999999989"/>
    <n v="0"/>
    <n v="1"/>
    <n v="21.4"/>
  </r>
  <r>
    <x v="2"/>
    <x v="0"/>
    <s v="EM21"/>
    <x v="10"/>
    <n v="175"/>
    <n v="6.7000000000000004E-2"/>
    <n v="11.725000000000001"/>
    <n v="15.242500000000001"/>
    <n v="0.28140000000000004"/>
    <n v="2.3450000000000002E-2"/>
    <n v="3.3533500000000003"/>
    <n v="3.5175000000000005E-2"/>
    <n v="1.1256000000000002"/>
    <n v="0.21105000000000002"/>
    <n v="13.413400000000001"/>
    <n v="1"/>
    <n v="31.200000000000003"/>
  </r>
  <r>
    <x v="2"/>
    <x v="0"/>
    <s v="EM21"/>
    <x v="11"/>
    <n v="185"/>
    <n v="0.42899999999999999"/>
    <n v="79.364999999999995"/>
    <n v="100.79355"/>
    <n v="6.9047549999999989"/>
    <n v="0.39682499999999998"/>
    <n v="18.095219999999998"/>
    <n v="5.0793599999999994"/>
    <n v="27.619019999999995"/>
    <n v="3.5714249999999996"/>
    <n v="72.380879999999991"/>
    <n v="1"/>
    <n v="32"/>
  </r>
  <r>
    <x v="2"/>
    <x v="0"/>
    <s v="EM21"/>
    <x v="14"/>
    <m/>
    <n v="0"/>
    <n v="0"/>
    <n v="0"/>
    <n v="0"/>
    <n v="0"/>
    <n v="0"/>
    <n v="0"/>
    <n v="0"/>
    <n v="0"/>
    <n v="0"/>
    <n v="0"/>
    <n v="5.9"/>
  </r>
  <r>
    <x v="2"/>
    <x v="0"/>
    <s v="EM21"/>
    <x v="12"/>
    <m/>
    <n v="0"/>
    <n v="0"/>
    <n v="0"/>
    <n v="0"/>
    <n v="0"/>
    <n v="0"/>
    <n v="0"/>
    <n v="0"/>
    <n v="0"/>
    <n v="0"/>
    <n v="0"/>
    <n v="24.9"/>
  </r>
  <r>
    <x v="2"/>
    <x v="0"/>
    <s v="EM21"/>
    <x v="13"/>
    <m/>
    <n v="0"/>
    <n v="0"/>
    <n v="0"/>
    <n v="0"/>
    <n v="0"/>
    <n v="0"/>
    <n v="0"/>
    <n v="0"/>
    <n v="0"/>
    <n v="0"/>
    <n v="0"/>
    <n v="23.700000000000003"/>
  </r>
  <r>
    <x v="2"/>
    <x v="0"/>
    <s v="EM21"/>
    <x v="15"/>
    <n v="125"/>
    <n v="0.28599999999999998"/>
    <n v="35.75"/>
    <n v="102.96"/>
    <n v="2.2522500000000001"/>
    <n v="3.25325"/>
    <n v="17.517499999999998"/>
    <n v="0"/>
    <n v="9.0090000000000003"/>
    <n v="29.279250000000001"/>
    <n v="70.069999999999993"/>
    <n v="1"/>
    <n v="64.400000000000006"/>
  </r>
  <r>
    <x v="2"/>
    <x v="0"/>
    <s v="EM21"/>
    <x v="22"/>
    <n v="250"/>
    <n v="0.14299999999999999"/>
    <n v="35.75"/>
    <n v="50.407499999999999"/>
    <n v="1.716"/>
    <n v="0.25024999999999997"/>
    <n v="10.11725"/>
    <n v="0.60775000000000001"/>
    <n v="6.8639999999999999"/>
    <n v="2.2522499999999996"/>
    <n v="40.469000000000001"/>
    <n v="1"/>
    <n v="33.799999999999997"/>
  </r>
  <r>
    <x v="3"/>
    <x v="0"/>
    <s v="EM21"/>
    <x v="16"/>
    <n v="134"/>
    <n v="0.42899999999999999"/>
    <n v="57.485999999999997"/>
    <n v="93.702179999999984"/>
    <n v="3.6216179999999998"/>
    <n v="0.80480399999999985"/>
    <n v="17.878146000000001"/>
    <n v="0.57485999999999993"/>
    <n v="14.486471999999999"/>
    <n v="7.2432359999999987"/>
    <n v="71.512584000000004"/>
    <n v="1"/>
    <n v="38.799999999999997"/>
  </r>
  <r>
    <x v="3"/>
    <x v="0"/>
    <s v="EM21"/>
    <x v="17"/>
    <n v="114"/>
    <n v="0.28599999999999998"/>
    <n v="32.603999999999999"/>
    <n v="40.755000000000003"/>
    <n v="0.68468400000000007"/>
    <n v="0.42385199999999995"/>
    <n v="8.542247999999999"/>
    <n v="0.32604"/>
    <n v="2.7387360000000003"/>
    <n v="3.8146679999999997"/>
    <n v="34.168991999999996"/>
    <n v="1"/>
    <n v="29.6"/>
  </r>
  <r>
    <x v="3"/>
    <x v="0"/>
    <s v="EM21"/>
    <x v="18"/>
    <n v="83"/>
    <n v="3.3000000000000002E-2"/>
    <n v="2.7390000000000003"/>
    <n v="9.0934800000000013"/>
    <n v="0.28211700000000006"/>
    <n v="8.2170000000000007E-2"/>
    <n v="2.0186430000000004"/>
    <n v="0.34785299999999997"/>
    <n v="1.1284680000000002"/>
    <n v="0.73953000000000002"/>
    <n v="8.0745720000000016"/>
    <n v="1"/>
    <n v="87"/>
  </r>
  <r>
    <x v="3"/>
    <x v="0"/>
    <s v="EM21"/>
    <x v="19"/>
    <n v="340"/>
    <n v="6.7000000000000004E-2"/>
    <n v="22.78"/>
    <n v="9.3398000000000003"/>
    <n v="0"/>
    <n v="0"/>
    <n v="2.3691200000000001"/>
    <n v="0"/>
    <n v="0"/>
    <n v="0"/>
    <n v="9.4764800000000005"/>
    <n v="1"/>
    <n v="10.4"/>
  </r>
  <r>
    <x v="0"/>
    <x v="0"/>
    <s v="EM22"/>
    <x v="0"/>
    <n v="112"/>
    <n v="3.0000000000000001E-3"/>
    <n v="0.33600000000000002"/>
    <n v="0.90383999999999998"/>
    <n v="8.3664000000000002E-2"/>
    <n v="6.0479999999999999E-2"/>
    <n v="0"/>
    <n v="0"/>
    <n v="0.33465600000000001"/>
    <n v="0.54432000000000003"/>
    <n v="0"/>
    <n v="1"/>
    <n v="42.9"/>
  </r>
  <r>
    <x v="0"/>
    <x v="0"/>
    <s v="EM22"/>
    <x v="1"/>
    <n v="85"/>
    <n v="3.3000000000000002E-2"/>
    <n v="2.8050000000000002"/>
    <n v="6.7600499999999997"/>
    <n v="0.92284499999999992"/>
    <n v="0.30574500000000004"/>
    <n v="1.4025000000000001E-2"/>
    <n v="0"/>
    <n v="3.6913799999999997"/>
    <n v="2.7517050000000003"/>
    <n v="5.6100000000000004E-2"/>
    <n v="1"/>
    <n v="44.3"/>
  </r>
  <r>
    <x v="0"/>
    <x v="0"/>
    <s v="EM22"/>
    <x v="2"/>
    <n v="85"/>
    <n v="3.3000000000000002E-2"/>
    <n v="2.8050000000000002"/>
    <n v="7.4332500000000001"/>
    <n v="0.47404499999999999"/>
    <n v="0.60026999999999997"/>
    <n v="0"/>
    <n v="0"/>
    <n v="1.89618"/>
    <n v="5.4024299999999998"/>
    <n v="0"/>
    <n v="1"/>
    <n v="38.299999999999997"/>
  </r>
  <r>
    <x v="0"/>
    <x v="0"/>
    <s v="EM22"/>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22"/>
    <x v="4"/>
    <m/>
    <n v="0"/>
    <n v="0"/>
    <n v="0"/>
    <n v="0"/>
    <n v="0"/>
    <n v="0"/>
    <n v="0"/>
    <n v="0"/>
    <n v="0"/>
    <n v="0"/>
    <n v="0"/>
    <n v="45.8"/>
  </r>
  <r>
    <x v="0"/>
    <x v="0"/>
    <s v="EM22"/>
    <x v="5"/>
    <m/>
    <n v="0"/>
    <n v="0"/>
    <n v="0"/>
    <n v="0"/>
    <n v="0"/>
    <n v="0"/>
    <n v="0"/>
    <n v="0"/>
    <n v="0"/>
    <n v="0"/>
    <n v="0"/>
    <n v="45.8"/>
  </r>
  <r>
    <x v="0"/>
    <x v="0"/>
    <s v="EM22"/>
    <x v="20"/>
    <n v="112"/>
    <n v="3.0000000000000001E-3"/>
    <n v="0.33600000000000002"/>
    <n v="0.40656000000000003"/>
    <n v="6.5183999999999992E-2"/>
    <n v="1.6128E-2"/>
    <n v="0"/>
    <n v="0"/>
    <n v="0.26073599999999997"/>
    <n v="0.145152"/>
    <n v="0"/>
    <n v="1"/>
    <n v="24.2"/>
  </r>
  <r>
    <x v="0"/>
    <x v="0"/>
    <s v="EM22"/>
    <x v="25"/>
    <n v="64"/>
    <n v="3.0000000000000001E-3"/>
    <n v="0.192"/>
    <n v="0.29760000000000003"/>
    <n v="2.4192000000000002E-2"/>
    <n v="2.0352000000000002E-2"/>
    <n v="2.1120000000000002E-3"/>
    <n v="0"/>
    <n v="9.6768000000000007E-2"/>
    <n v="0.18316800000000003"/>
    <n v="8.4480000000000006E-3"/>
    <n v="1"/>
    <n v="24.3"/>
  </r>
  <r>
    <x v="0"/>
    <x v="0"/>
    <s v="EM22"/>
    <x v="6"/>
    <n v="64"/>
    <n v="3.3000000000000002E-2"/>
    <n v="2.1120000000000001"/>
    <n v="3.2736000000000001"/>
    <n v="0.26611200000000002"/>
    <n v="0.22387199999999999"/>
    <n v="2.3232000000000003E-2"/>
    <n v="0"/>
    <n v="1.0644480000000001"/>
    <n v="2.0148479999999998"/>
    <n v="9.2928000000000011E-2"/>
    <n v="1"/>
    <n v="24.3"/>
  </r>
  <r>
    <x v="0"/>
    <x v="0"/>
    <s v="EM22"/>
    <x v="7"/>
    <n v="184"/>
    <n v="1"/>
    <n v="184"/>
    <n v="126.96"/>
    <n v="6.6239999999999997"/>
    <n v="7.5439999999999996"/>
    <n v="8.2799999999999994"/>
    <n v="0"/>
    <n v="26.495999999999999"/>
    <n v="67.896000000000001"/>
    <n v="33.119999999999997"/>
    <n v="1"/>
    <n v="12.2"/>
  </r>
  <r>
    <x v="0"/>
    <x v="0"/>
    <s v="EM22"/>
    <x v="8"/>
    <m/>
    <n v="0"/>
    <n v="0"/>
    <n v="0"/>
    <n v="0"/>
    <n v="0"/>
    <n v="0"/>
    <n v="0"/>
    <n v="0"/>
    <n v="0"/>
    <n v="0"/>
    <n v="0"/>
    <n v="59.3"/>
  </r>
  <r>
    <x v="1"/>
    <x v="0"/>
    <s v="EM22"/>
    <x v="9"/>
    <n v="112"/>
    <n v="1"/>
    <n v="112"/>
    <n v="117.6"/>
    <n v="20.72"/>
    <n v="3.2480000000000002"/>
    <n v="0"/>
    <n v="0"/>
    <n v="82.88"/>
    <n v="29.232000000000003"/>
    <n v="0"/>
    <n v="1"/>
    <n v="21.4"/>
  </r>
  <r>
    <x v="2"/>
    <x v="0"/>
    <s v="EM22"/>
    <x v="10"/>
    <n v="175"/>
    <n v="0.14299999999999999"/>
    <n v="25.024999999999999"/>
    <n v="32.532499999999999"/>
    <n v="0.60059999999999991"/>
    <n v="5.0049999999999997E-2"/>
    <n v="7.1571500000000006"/>
    <n v="7.5074999999999989E-2"/>
    <n v="2.4023999999999996"/>
    <n v="0.45044999999999996"/>
    <n v="28.628600000000002"/>
    <n v="1"/>
    <n v="31.200000000000003"/>
  </r>
  <r>
    <x v="2"/>
    <x v="0"/>
    <s v="EM22"/>
    <x v="11"/>
    <n v="185"/>
    <n v="1"/>
    <n v="185"/>
    <n v="234.95"/>
    <n v="16.094999999999999"/>
    <n v="0.92500000000000004"/>
    <n v="42.18"/>
    <n v="11.84"/>
    <n v="64.38"/>
    <n v="8.3250000000000011"/>
    <n v="168.72"/>
    <n v="1"/>
    <n v="32"/>
  </r>
  <r>
    <x v="2"/>
    <x v="0"/>
    <s v="EM22"/>
    <x v="14"/>
    <m/>
    <n v="0"/>
    <n v="0"/>
    <n v="0"/>
    <n v="0"/>
    <n v="0"/>
    <n v="0"/>
    <n v="0"/>
    <n v="0"/>
    <n v="0"/>
    <n v="0"/>
    <n v="0"/>
    <n v="5.9"/>
  </r>
  <r>
    <x v="2"/>
    <x v="0"/>
    <s v="EM22"/>
    <x v="12"/>
    <m/>
    <n v="0"/>
    <n v="0"/>
    <n v="0"/>
    <n v="0"/>
    <n v="0"/>
    <n v="0"/>
    <n v="0"/>
    <n v="0"/>
    <n v="0"/>
    <n v="0"/>
    <n v="0"/>
    <n v="24.9"/>
  </r>
  <r>
    <x v="2"/>
    <x v="0"/>
    <s v="EM22"/>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22"/>
    <x v="15"/>
    <n v="125"/>
    <n v="0.57099999999999995"/>
    <n v="71.375"/>
    <n v="205.56"/>
    <n v="4.4966249999999999"/>
    <n v="6.4951249999999989"/>
    <n v="34.973750000000003"/>
    <n v="0"/>
    <n v="17.986499999999999"/>
    <n v="58.456124999999993"/>
    <n v="139.89500000000001"/>
    <n v="1"/>
    <n v="64.400000000000006"/>
  </r>
  <r>
    <x v="2"/>
    <x v="0"/>
    <s v="EM22"/>
    <x v="22"/>
    <n v="250"/>
    <n v="1.0999999999999999E-2"/>
    <n v="2.75"/>
    <n v="3.8774999999999999"/>
    <n v="0.13200000000000001"/>
    <n v="1.925E-2"/>
    <n v="0.77825"/>
    <n v="4.675E-2"/>
    <n v="0.52800000000000002"/>
    <n v="0.17324999999999999"/>
    <n v="3.113"/>
    <n v="1"/>
    <n v="33.799999999999997"/>
  </r>
  <r>
    <x v="3"/>
    <x v="0"/>
    <s v="EM22"/>
    <x v="16"/>
    <n v="134"/>
    <n v="1"/>
    <n v="134"/>
    <n v="218.42"/>
    <n v="8.4420000000000002"/>
    <n v="1.8759999999999999"/>
    <n v="41.674000000000007"/>
    <n v="1.34"/>
    <n v="33.768000000000001"/>
    <n v="16.884"/>
    <n v="166.69600000000003"/>
    <n v="1"/>
    <n v="38.799999999999997"/>
  </r>
  <r>
    <x v="3"/>
    <x v="0"/>
    <s v="EM22"/>
    <x v="17"/>
    <n v="114"/>
    <n v="0.28599999999999998"/>
    <n v="32.603999999999999"/>
    <n v="40.755000000000003"/>
    <n v="0.68468400000000007"/>
    <n v="0.42385199999999995"/>
    <n v="8.542247999999999"/>
    <n v="0.32604"/>
    <n v="2.7387360000000003"/>
    <n v="3.8146679999999997"/>
    <n v="34.168991999999996"/>
    <n v="1"/>
    <n v="29.6"/>
  </r>
  <r>
    <x v="3"/>
    <x v="0"/>
    <s v="EM22"/>
    <x v="18"/>
    <n v="83"/>
    <n v="3.3000000000000002E-2"/>
    <n v="2.7390000000000003"/>
    <n v="9.0934800000000013"/>
    <n v="0.28211700000000006"/>
    <n v="8.2170000000000007E-2"/>
    <n v="2.0186430000000004"/>
    <n v="0.34785299999999997"/>
    <n v="1.1284680000000002"/>
    <n v="0.73953000000000002"/>
    <n v="8.0745720000000016"/>
    <n v="1"/>
    <n v="87"/>
  </r>
  <r>
    <x v="3"/>
    <x v="0"/>
    <s v="EM22"/>
    <x v="19"/>
    <n v="340"/>
    <n v="0.13300000000000001"/>
    <n v="45.22"/>
    <n v="18.540199999999999"/>
    <n v="0"/>
    <n v="0"/>
    <n v="4.7028800000000004"/>
    <n v="0"/>
    <n v="0"/>
    <n v="0"/>
    <n v="18.811520000000002"/>
    <n v="1"/>
    <n v="10.4"/>
  </r>
  <r>
    <x v="0"/>
    <x v="0"/>
    <s v="EM23"/>
    <x v="0"/>
    <n v="112"/>
    <n v="3.0000000000000001E-3"/>
    <n v="0.33600000000000002"/>
    <n v="0.90383999999999998"/>
    <n v="8.3664000000000002E-2"/>
    <n v="6.0479999999999999E-2"/>
    <n v="0"/>
    <n v="0"/>
    <n v="0.33465600000000001"/>
    <n v="0.54432000000000003"/>
    <n v="0"/>
    <n v="1"/>
    <n v="42.9"/>
  </r>
  <r>
    <x v="0"/>
    <x v="0"/>
    <s v="EM23"/>
    <x v="1"/>
    <n v="85"/>
    <n v="3.3000000000000002E-2"/>
    <n v="2.8050000000000002"/>
    <n v="6.7600499999999997"/>
    <n v="0.92284499999999992"/>
    <n v="0.30574500000000004"/>
    <n v="1.4025000000000001E-2"/>
    <n v="0"/>
    <n v="3.6913799999999997"/>
    <n v="2.7517050000000003"/>
    <n v="5.6100000000000004E-2"/>
    <n v="1"/>
    <n v="44.3"/>
  </r>
  <r>
    <x v="0"/>
    <x v="0"/>
    <s v="EM23"/>
    <x v="2"/>
    <n v="85"/>
    <n v="3.3000000000000002E-2"/>
    <n v="2.8050000000000002"/>
    <n v="7.4332500000000001"/>
    <n v="0.47404499999999999"/>
    <n v="0.60026999999999997"/>
    <n v="0"/>
    <n v="0"/>
    <n v="1.89618"/>
    <n v="5.4024299999999998"/>
    <n v="0"/>
    <n v="1"/>
    <n v="38.299999999999997"/>
  </r>
  <r>
    <x v="0"/>
    <x v="0"/>
    <s v="EM23"/>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23"/>
    <x v="4"/>
    <m/>
    <n v="0"/>
    <n v="0"/>
    <n v="0"/>
    <n v="0"/>
    <n v="0"/>
    <n v="0"/>
    <n v="0"/>
    <n v="0"/>
    <n v="0"/>
    <n v="0"/>
    <n v="0"/>
    <n v="45.8"/>
  </r>
  <r>
    <x v="0"/>
    <x v="0"/>
    <s v="EM23"/>
    <x v="5"/>
    <n v="112"/>
    <n v="3.0000000000000001E-3"/>
    <n v="0.33600000000000002"/>
    <n v="0.95760000000000001"/>
    <n v="9.0383999999999992E-2"/>
    <n v="6.3503999999999991E-2"/>
    <n v="0"/>
    <n v="0"/>
    <n v="0.36153599999999997"/>
    <n v="0.57153599999999993"/>
    <n v="0"/>
    <n v="1"/>
    <n v="45.8"/>
  </r>
  <r>
    <x v="0"/>
    <x v="0"/>
    <s v="EM23"/>
    <x v="21"/>
    <n v="112"/>
    <n v="3.3000000000000002E-2"/>
    <n v="3.6960000000000002"/>
    <n v="5.1004800000000001"/>
    <n v="0.99052800000000008"/>
    <n v="0.107184"/>
    <n v="3.3264000000000002E-2"/>
    <n v="3.3264000000000002E-2"/>
    <n v="3.9621120000000003"/>
    <n v="0.96465599999999996"/>
    <n v="0.13305600000000001"/>
    <n v="1"/>
    <n v="30.599999999999998"/>
  </r>
  <r>
    <x v="0"/>
    <x v="0"/>
    <s v="EM23"/>
    <x v="6"/>
    <n v="64"/>
    <n v="3.3000000000000002E-2"/>
    <n v="2.1120000000000001"/>
    <n v="3.2736000000000001"/>
    <n v="0.26611200000000002"/>
    <n v="0.22387199999999999"/>
    <n v="2.3232000000000003E-2"/>
    <n v="0"/>
    <n v="1.0644480000000001"/>
    <n v="2.0148479999999998"/>
    <n v="9.2928000000000011E-2"/>
    <n v="1"/>
    <n v="24.3"/>
  </r>
  <r>
    <x v="0"/>
    <x v="0"/>
    <s v="EM23"/>
    <x v="7"/>
    <n v="184"/>
    <n v="2"/>
    <n v="368"/>
    <n v="253.92"/>
    <n v="13.247999999999999"/>
    <n v="15.087999999999999"/>
    <n v="16.559999999999999"/>
    <n v="0"/>
    <n v="52.991999999999997"/>
    <n v="135.792"/>
    <n v="66.239999999999995"/>
    <n v="1"/>
    <n v="12.2"/>
  </r>
  <r>
    <x v="0"/>
    <x v="0"/>
    <s v="EM23"/>
    <x v="8"/>
    <m/>
    <n v="0"/>
    <n v="0"/>
    <n v="0"/>
    <n v="0"/>
    <n v="0"/>
    <n v="0"/>
    <n v="0"/>
    <n v="0"/>
    <n v="0"/>
    <n v="0"/>
    <n v="0"/>
    <n v="59.3"/>
  </r>
  <r>
    <x v="1"/>
    <x v="0"/>
    <s v="EM23"/>
    <x v="9"/>
    <n v="112"/>
    <n v="1"/>
    <n v="112"/>
    <n v="117.6"/>
    <n v="20.72"/>
    <n v="3.2480000000000002"/>
    <n v="0"/>
    <n v="0"/>
    <n v="82.88"/>
    <n v="29.232000000000003"/>
    <n v="0"/>
    <n v="1"/>
    <n v="21.4"/>
  </r>
  <r>
    <x v="2"/>
    <x v="0"/>
    <s v="EM23"/>
    <x v="10"/>
    <n v="175"/>
    <n v="0.28599999999999998"/>
    <n v="50.05"/>
    <n v="65.064999999999998"/>
    <n v="1.2011999999999998"/>
    <n v="0.10009999999999999"/>
    <n v="14.314300000000001"/>
    <n v="0.15014999999999998"/>
    <n v="4.8047999999999993"/>
    <n v="0.90089999999999992"/>
    <n v="57.257200000000005"/>
    <n v="1"/>
    <n v="31.200000000000003"/>
  </r>
  <r>
    <x v="2"/>
    <x v="0"/>
    <s v="EM23"/>
    <x v="11"/>
    <n v="185"/>
    <n v="1"/>
    <n v="185"/>
    <n v="234.95"/>
    <n v="16.094999999999999"/>
    <n v="0.92500000000000004"/>
    <n v="42.18"/>
    <n v="11.84"/>
    <n v="64.38"/>
    <n v="8.3250000000000011"/>
    <n v="168.72"/>
    <n v="1"/>
    <n v="32"/>
  </r>
  <r>
    <x v="2"/>
    <x v="0"/>
    <s v="EM23"/>
    <x v="14"/>
    <m/>
    <n v="0"/>
    <n v="0"/>
    <n v="0"/>
    <n v="0"/>
    <n v="0"/>
    <n v="0"/>
    <n v="0"/>
    <n v="0"/>
    <n v="0"/>
    <n v="0"/>
    <n v="0"/>
    <n v="5.9"/>
  </r>
  <r>
    <x v="2"/>
    <x v="0"/>
    <s v="EM23"/>
    <x v="12"/>
    <m/>
    <n v="0"/>
    <n v="0"/>
    <n v="0"/>
    <n v="0"/>
    <n v="0"/>
    <n v="0"/>
    <n v="0"/>
    <n v="0"/>
    <n v="0"/>
    <n v="0"/>
    <n v="0"/>
    <n v="24.9"/>
  </r>
  <r>
    <x v="2"/>
    <x v="0"/>
    <s v="EM23"/>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23"/>
    <x v="15"/>
    <n v="125"/>
    <n v="0.14299999999999999"/>
    <n v="17.875"/>
    <n v="51.48"/>
    <n v="1.126125"/>
    <n v="1.626625"/>
    <n v="8.7587499999999991"/>
    <n v="0"/>
    <n v="4.5045000000000002"/>
    <n v="14.639625000000001"/>
    <n v="35.034999999999997"/>
    <n v="1"/>
    <n v="64.400000000000006"/>
  </r>
  <r>
    <x v="2"/>
    <x v="0"/>
    <s v="EM23"/>
    <x v="22"/>
    <n v="250"/>
    <n v="3.3000000000000002E-2"/>
    <n v="8.25"/>
    <n v="11.6325"/>
    <n v="0.39600000000000002"/>
    <n v="5.7749999999999996E-2"/>
    <n v="2.3347500000000001"/>
    <n v="0.14025000000000001"/>
    <n v="1.5840000000000001"/>
    <n v="0.51974999999999993"/>
    <n v="9.3390000000000004"/>
    <n v="1"/>
    <n v="33.799999999999997"/>
  </r>
  <r>
    <x v="3"/>
    <x v="0"/>
    <s v="EM23"/>
    <x v="16"/>
    <n v="134"/>
    <n v="1"/>
    <n v="134"/>
    <n v="218.42"/>
    <n v="8.4420000000000002"/>
    <n v="1.8759999999999999"/>
    <n v="41.674000000000007"/>
    <n v="1.34"/>
    <n v="33.768000000000001"/>
    <n v="16.884"/>
    <n v="166.69600000000003"/>
    <n v="1"/>
    <n v="38.799999999999997"/>
  </r>
  <r>
    <x v="3"/>
    <x v="0"/>
    <s v="EM23"/>
    <x v="17"/>
    <n v="114"/>
    <n v="0.14299999999999999"/>
    <n v="16.302"/>
    <n v="20.377500000000001"/>
    <n v="0.34234200000000004"/>
    <n v="0.21192599999999998"/>
    <n v="4.2711239999999995"/>
    <n v="0.16302"/>
    <n v="1.3693680000000001"/>
    <n v="1.9073339999999999"/>
    <n v="17.084495999999998"/>
    <n v="1"/>
    <n v="29.6"/>
  </r>
  <r>
    <x v="3"/>
    <x v="0"/>
    <s v="EM23"/>
    <x v="18"/>
    <n v="83"/>
    <n v="3.3000000000000002E-2"/>
    <n v="2.7390000000000003"/>
    <n v="9.0934800000000013"/>
    <n v="0.28211700000000006"/>
    <n v="8.2170000000000007E-2"/>
    <n v="2.0186430000000004"/>
    <n v="0.34785299999999997"/>
    <n v="1.1284680000000002"/>
    <n v="0.73953000000000002"/>
    <n v="8.0745720000000016"/>
    <n v="1"/>
    <n v="87"/>
  </r>
  <r>
    <x v="3"/>
    <x v="0"/>
    <s v="EM23"/>
    <x v="19"/>
    <n v="340"/>
    <n v="3.3000000000000002E-2"/>
    <n v="11.22"/>
    <n v="4.6002000000000001"/>
    <n v="0"/>
    <n v="0"/>
    <n v="1.1668800000000001"/>
    <n v="0"/>
    <n v="0"/>
    <n v="0"/>
    <n v="4.6675200000000006"/>
    <n v="1"/>
    <n v="10.4"/>
  </r>
  <r>
    <x v="0"/>
    <x v="0"/>
    <s v="EM24"/>
    <x v="0"/>
    <m/>
    <n v="0"/>
    <n v="0"/>
    <n v="0"/>
    <n v="0"/>
    <n v="0"/>
    <n v="0"/>
    <n v="0"/>
    <n v="0"/>
    <n v="0"/>
    <n v="0"/>
    <n v="0"/>
    <n v="42.9"/>
  </r>
  <r>
    <x v="0"/>
    <x v="0"/>
    <s v="EM24"/>
    <x v="1"/>
    <n v="85"/>
    <n v="3.3000000000000002E-2"/>
    <n v="2.8050000000000002"/>
    <n v="6.7600499999999997"/>
    <n v="0.92284499999999992"/>
    <n v="0.30574500000000004"/>
    <n v="1.4025000000000001E-2"/>
    <n v="0"/>
    <n v="3.6913799999999997"/>
    <n v="2.7517050000000003"/>
    <n v="5.6100000000000004E-2"/>
    <n v="1"/>
    <n v="44.3"/>
  </r>
  <r>
    <x v="0"/>
    <x v="0"/>
    <s v="EM24"/>
    <x v="2"/>
    <n v="85"/>
    <n v="3.3000000000000002E-2"/>
    <n v="2.8050000000000002"/>
    <n v="7.4332500000000001"/>
    <n v="0.47404499999999999"/>
    <n v="0.60026999999999997"/>
    <n v="0"/>
    <n v="0"/>
    <n v="1.89618"/>
    <n v="5.4024299999999998"/>
    <n v="0"/>
    <n v="1"/>
    <n v="38.299999999999997"/>
  </r>
  <r>
    <x v="0"/>
    <x v="0"/>
    <s v="EM24"/>
    <x v="3"/>
    <m/>
    <n v="0"/>
    <n v="0"/>
    <n v="0"/>
    <n v="0"/>
    <n v="0"/>
    <n v="0"/>
    <n v="0"/>
    <n v="0"/>
    <n v="0"/>
    <n v="0"/>
    <n v="0"/>
    <n v="39.900000000000006"/>
  </r>
  <r>
    <x v="0"/>
    <x v="0"/>
    <s v="EM24"/>
    <x v="4"/>
    <m/>
    <n v="0"/>
    <n v="0"/>
    <n v="0"/>
    <n v="0"/>
    <n v="0"/>
    <n v="0"/>
    <n v="0"/>
    <n v="0"/>
    <n v="0"/>
    <n v="0"/>
    <n v="0"/>
    <n v="45.8"/>
  </r>
  <r>
    <x v="0"/>
    <x v="0"/>
    <s v="EM24"/>
    <x v="5"/>
    <m/>
    <n v="0"/>
    <n v="0"/>
    <n v="0"/>
    <n v="0"/>
    <n v="0"/>
    <n v="0"/>
    <n v="0"/>
    <n v="0"/>
    <n v="0"/>
    <n v="0"/>
    <n v="0"/>
    <n v="45.8"/>
  </r>
  <r>
    <x v="0"/>
    <x v="0"/>
    <s v="EM24"/>
    <x v="6"/>
    <n v="64"/>
    <n v="3.3000000000000002E-2"/>
    <n v="2.1120000000000001"/>
    <n v="3.2736000000000001"/>
    <n v="0.26611200000000002"/>
    <n v="0.22387199999999999"/>
    <n v="2.3232000000000003E-2"/>
    <n v="0"/>
    <n v="1.0644480000000001"/>
    <n v="2.0148479999999998"/>
    <n v="9.2928000000000011E-2"/>
    <n v="1"/>
    <n v="24.3"/>
  </r>
  <r>
    <x v="0"/>
    <x v="0"/>
    <s v="EM24"/>
    <x v="7"/>
    <n v="244"/>
    <n v="1"/>
    <n v="244"/>
    <n v="168.36"/>
    <n v="8.7839999999999989"/>
    <n v="10.003999999999998"/>
    <n v="10.98"/>
    <n v="0"/>
    <n v="35.135999999999996"/>
    <n v="90.035999999999973"/>
    <n v="43.92"/>
    <n v="1"/>
    <n v="12.2"/>
  </r>
  <r>
    <x v="0"/>
    <x v="0"/>
    <s v="EM24"/>
    <x v="8"/>
    <m/>
    <n v="0"/>
    <n v="0"/>
    <n v="0"/>
    <n v="0"/>
    <n v="0"/>
    <n v="0"/>
    <n v="0"/>
    <n v="0"/>
    <n v="0"/>
    <n v="0"/>
    <n v="0"/>
    <n v="59.3"/>
  </r>
  <r>
    <x v="1"/>
    <x v="0"/>
    <s v="EM24"/>
    <x v="9"/>
    <n v="112"/>
    <n v="1"/>
    <n v="112"/>
    <n v="117.6"/>
    <n v="20.72"/>
    <n v="3.2480000000000002"/>
    <n v="0"/>
    <n v="0"/>
    <n v="82.88"/>
    <n v="29.232000000000003"/>
    <n v="0"/>
    <n v="1"/>
    <n v="21.4"/>
  </r>
  <r>
    <x v="2"/>
    <x v="0"/>
    <s v="EM24"/>
    <x v="10"/>
    <n v="175"/>
    <n v="0.28599999999999998"/>
    <n v="50.05"/>
    <n v="65.064999999999998"/>
    <n v="1.2011999999999998"/>
    <n v="0.10009999999999999"/>
    <n v="14.314300000000001"/>
    <n v="0.15014999999999998"/>
    <n v="4.8047999999999993"/>
    <n v="0.90089999999999992"/>
    <n v="57.257200000000005"/>
    <n v="1"/>
    <n v="31.200000000000003"/>
  </r>
  <r>
    <x v="2"/>
    <x v="0"/>
    <s v="EM24"/>
    <x v="11"/>
    <n v="185"/>
    <n v="1"/>
    <n v="185"/>
    <n v="234.95"/>
    <n v="16.094999999999999"/>
    <n v="0.92500000000000004"/>
    <n v="42.18"/>
    <n v="11.84"/>
    <n v="64.38"/>
    <n v="8.3250000000000011"/>
    <n v="168.72"/>
    <n v="1"/>
    <n v="32"/>
  </r>
  <r>
    <x v="2"/>
    <x v="0"/>
    <s v="EM24"/>
    <x v="14"/>
    <m/>
    <n v="0"/>
    <n v="0"/>
    <n v="0"/>
    <n v="0"/>
    <n v="0"/>
    <n v="0"/>
    <n v="0"/>
    <n v="0"/>
    <n v="0"/>
    <n v="0"/>
    <n v="0"/>
    <n v="5.9"/>
  </r>
  <r>
    <x v="2"/>
    <x v="0"/>
    <s v="EM24"/>
    <x v="12"/>
    <m/>
    <n v="0"/>
    <n v="0"/>
    <n v="0"/>
    <n v="0"/>
    <n v="0"/>
    <n v="0"/>
    <n v="0"/>
    <n v="0"/>
    <n v="0"/>
    <n v="0"/>
    <n v="0"/>
    <n v="24.9"/>
  </r>
  <r>
    <x v="2"/>
    <x v="0"/>
    <s v="EM24"/>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24"/>
    <x v="15"/>
    <n v="150"/>
    <n v="0.14299999999999999"/>
    <n v="21.45"/>
    <n v="61.775999999999996"/>
    <n v="1.3513499999999998"/>
    <n v="1.9519499999999999"/>
    <n v="10.5105"/>
    <n v="0"/>
    <n v="5.4053999999999993"/>
    <n v="17.567549999999997"/>
    <n v="42.042000000000002"/>
    <n v="1"/>
    <n v="64.400000000000006"/>
  </r>
  <r>
    <x v="2"/>
    <x v="0"/>
    <s v="EM24"/>
    <x v="22"/>
    <n v="250"/>
    <n v="3.3000000000000002E-2"/>
    <n v="8.25"/>
    <n v="11.6325"/>
    <n v="0.39600000000000002"/>
    <n v="5.7749999999999996E-2"/>
    <n v="2.3347500000000001"/>
    <n v="0.14025000000000001"/>
    <n v="1.5840000000000001"/>
    <n v="0.51974999999999993"/>
    <n v="9.3390000000000004"/>
    <n v="1"/>
    <n v="33.799999999999997"/>
  </r>
  <r>
    <x v="3"/>
    <x v="0"/>
    <s v="EM24"/>
    <x v="16"/>
    <n v="134"/>
    <n v="1"/>
    <n v="134"/>
    <n v="218.42"/>
    <n v="8.4420000000000002"/>
    <n v="1.8759999999999999"/>
    <n v="41.674000000000007"/>
    <n v="1.34"/>
    <n v="33.768000000000001"/>
    <n v="16.884"/>
    <n v="166.69600000000003"/>
    <n v="1"/>
    <n v="38.799999999999997"/>
  </r>
  <r>
    <x v="3"/>
    <x v="0"/>
    <s v="EM24"/>
    <x v="17"/>
    <n v="114"/>
    <n v="0.42899999999999999"/>
    <n v="48.905999999999999"/>
    <n v="61.1325"/>
    <n v="1.027026"/>
    <n v="0.63577800000000007"/>
    <n v="12.813371999999999"/>
    <n v="0.48905999999999999"/>
    <n v="4.108104"/>
    <n v="5.7220020000000007"/>
    <n v="51.253487999999997"/>
    <n v="1"/>
    <n v="29.6"/>
  </r>
  <r>
    <x v="3"/>
    <x v="0"/>
    <s v="EM24"/>
    <x v="18"/>
    <n v="83"/>
    <n v="3.3000000000000002E-2"/>
    <n v="2.7390000000000003"/>
    <n v="9.0934800000000013"/>
    <n v="0.28211700000000006"/>
    <n v="8.2170000000000007E-2"/>
    <n v="2.0186430000000004"/>
    <n v="0.34785299999999997"/>
    <n v="1.1284680000000002"/>
    <n v="0.73953000000000002"/>
    <n v="8.0745720000000016"/>
    <n v="1"/>
    <n v="87"/>
  </r>
  <r>
    <x v="3"/>
    <x v="0"/>
    <s v="EM24"/>
    <x v="19"/>
    <n v="340"/>
    <n v="0.14299999999999999"/>
    <n v="48.62"/>
    <n v="19.934199999999997"/>
    <n v="0"/>
    <n v="0"/>
    <n v="5.0564799999999996"/>
    <n v="0"/>
    <n v="0"/>
    <n v="0"/>
    <n v="20.225919999999999"/>
    <n v="1"/>
    <n v="10.4"/>
  </r>
  <r>
    <x v="0"/>
    <x v="0"/>
    <s v="EM25"/>
    <x v="0"/>
    <n v="112"/>
    <n v="3.0000000000000001E-3"/>
    <n v="0.33600000000000002"/>
    <n v="0.90383999999999998"/>
    <n v="8.3664000000000002E-2"/>
    <n v="6.0479999999999999E-2"/>
    <n v="0"/>
    <n v="0"/>
    <n v="0.33465600000000001"/>
    <n v="0.54432000000000003"/>
    <n v="0"/>
    <n v="1"/>
    <n v="42.9"/>
  </r>
  <r>
    <x v="0"/>
    <x v="0"/>
    <s v="EM25"/>
    <x v="1"/>
    <n v="85"/>
    <n v="8.0000000000000002E-3"/>
    <n v="0.68"/>
    <n v="1.6388000000000003"/>
    <n v="0.22372"/>
    <n v="7.4120000000000005E-2"/>
    <n v="3.4000000000000002E-3"/>
    <n v="0"/>
    <n v="0.89488000000000001"/>
    <n v="0.66708000000000001"/>
    <n v="1.3600000000000001E-2"/>
    <n v="1"/>
    <n v="44.3"/>
  </r>
  <r>
    <x v="0"/>
    <x v="0"/>
    <s v="EM25"/>
    <x v="2"/>
    <n v="85"/>
    <n v="8.0000000000000002E-3"/>
    <n v="0.68"/>
    <n v="1.8020000000000003"/>
    <n v="0.11491999999999999"/>
    <n v="0.14551999999999998"/>
    <n v="0"/>
    <n v="0"/>
    <n v="0.45967999999999998"/>
    <n v="1.3096799999999997"/>
    <n v="0"/>
    <n v="1"/>
    <n v="38.299999999999997"/>
  </r>
  <r>
    <x v="0"/>
    <x v="0"/>
    <s v="EM25"/>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25"/>
    <x v="4"/>
    <m/>
    <n v="0"/>
    <n v="0"/>
    <n v="0"/>
    <n v="0"/>
    <n v="0"/>
    <n v="0"/>
    <n v="0"/>
    <n v="0"/>
    <n v="0"/>
    <n v="0"/>
    <n v="0"/>
    <n v="45.8"/>
  </r>
  <r>
    <x v="0"/>
    <x v="0"/>
    <s v="EM25"/>
    <x v="5"/>
    <m/>
    <n v="0"/>
    <n v="0"/>
    <n v="0"/>
    <n v="0"/>
    <n v="0"/>
    <n v="0"/>
    <n v="0"/>
    <n v="0"/>
    <n v="0"/>
    <n v="0"/>
    <n v="0"/>
    <n v="45.8"/>
  </r>
  <r>
    <x v="0"/>
    <x v="0"/>
    <s v="EM25"/>
    <x v="6"/>
    <m/>
    <n v="0"/>
    <n v="0"/>
    <n v="0"/>
    <n v="0"/>
    <n v="0"/>
    <n v="0"/>
    <n v="0"/>
    <n v="0"/>
    <n v="0"/>
    <n v="0"/>
    <n v="0"/>
    <n v="24.3"/>
  </r>
  <r>
    <x v="0"/>
    <x v="0"/>
    <s v="EM25"/>
    <x v="7"/>
    <n v="244"/>
    <n v="2"/>
    <n v="488"/>
    <n v="336.72"/>
    <n v="17.567999999999998"/>
    <n v="20.007999999999996"/>
    <n v="21.96"/>
    <n v="0"/>
    <n v="70.271999999999991"/>
    <n v="180.07199999999995"/>
    <n v="87.84"/>
    <n v="1"/>
    <n v="12.2"/>
  </r>
  <r>
    <x v="0"/>
    <x v="0"/>
    <s v="EM25"/>
    <x v="8"/>
    <m/>
    <n v="0"/>
    <n v="0"/>
    <n v="0"/>
    <n v="0"/>
    <n v="0"/>
    <n v="0"/>
    <n v="0"/>
    <n v="0"/>
    <n v="0"/>
    <n v="0"/>
    <n v="0"/>
    <n v="59.3"/>
  </r>
  <r>
    <x v="1"/>
    <x v="0"/>
    <s v="EM25"/>
    <x v="9"/>
    <n v="112"/>
    <n v="1"/>
    <n v="112"/>
    <n v="117.6"/>
    <n v="20.72"/>
    <n v="3.2480000000000002"/>
    <n v="0"/>
    <n v="0"/>
    <n v="82.88"/>
    <n v="29.232000000000003"/>
    <n v="0"/>
    <n v="1"/>
    <n v="21.4"/>
  </r>
  <r>
    <x v="2"/>
    <x v="0"/>
    <s v="EM25"/>
    <x v="10"/>
    <n v="175"/>
    <n v="0.42899999999999999"/>
    <n v="75.075000000000003"/>
    <n v="97.597499999999997"/>
    <n v="1.8018000000000001"/>
    <n v="0.15015000000000001"/>
    <n v="21.471450000000001"/>
    <n v="0.22522500000000001"/>
    <n v="7.2072000000000003"/>
    <n v="1.3513500000000001"/>
    <n v="85.885800000000003"/>
    <n v="1"/>
    <n v="31.200000000000003"/>
  </r>
  <r>
    <x v="2"/>
    <x v="0"/>
    <s v="EM25"/>
    <x v="11"/>
    <n v="185"/>
    <n v="1"/>
    <n v="185"/>
    <n v="234.95"/>
    <n v="16.094999999999999"/>
    <n v="0.92500000000000004"/>
    <n v="42.18"/>
    <n v="11.84"/>
    <n v="64.38"/>
    <n v="8.3250000000000011"/>
    <n v="168.72"/>
    <n v="1"/>
    <n v="32"/>
  </r>
  <r>
    <x v="2"/>
    <x v="0"/>
    <s v="EM25"/>
    <x v="14"/>
    <m/>
    <n v="0"/>
    <n v="0"/>
    <n v="0"/>
    <n v="0"/>
    <n v="0"/>
    <n v="0"/>
    <n v="0"/>
    <n v="0"/>
    <n v="0"/>
    <n v="0"/>
    <n v="0"/>
    <n v="5.9"/>
  </r>
  <r>
    <x v="2"/>
    <x v="0"/>
    <s v="EM25"/>
    <x v="12"/>
    <n v="119"/>
    <n v="0.14299999999999999"/>
    <n v="17.016999999999999"/>
    <n v="15.655639999999998"/>
    <n v="0.17016999999999999"/>
    <n v="8.5084999999999994E-2"/>
    <n v="3.9819779999999998"/>
    <n v="0.40840799999999994"/>
    <n v="0.68067999999999995"/>
    <n v="0.76576499999999992"/>
    <n v="15.927911999999999"/>
    <n v="1"/>
    <n v="24.9"/>
  </r>
  <r>
    <x v="2"/>
    <x v="0"/>
    <s v="EM25"/>
    <x v="13"/>
    <n v="122"/>
    <n v="0.14299999999999999"/>
    <n v="17.445999999999998"/>
    <n v="16.224779999999999"/>
    <n v="0.34891999999999995"/>
    <n v="1.7446E-2"/>
    <n v="3.7683359999999997"/>
    <n v="0.26168999999999998"/>
    <n v="1.3956799999999998"/>
    <n v="0.15701399999999999"/>
    <n v="15.073343999999999"/>
    <n v="1"/>
    <n v="23.700000000000003"/>
  </r>
  <r>
    <x v="2"/>
    <x v="0"/>
    <s v="EM25"/>
    <x v="15"/>
    <n v="125"/>
    <n v="0.57099999999999995"/>
    <n v="71.375"/>
    <n v="205.56"/>
    <n v="4.4966249999999999"/>
    <n v="6.4951249999999989"/>
    <n v="34.973750000000003"/>
    <n v="0"/>
    <n v="17.986499999999999"/>
    <n v="58.456124999999993"/>
    <n v="139.89500000000001"/>
    <n v="1"/>
    <n v="64.400000000000006"/>
  </r>
  <r>
    <x v="2"/>
    <x v="0"/>
    <s v="EM25"/>
    <x v="22"/>
    <n v="250"/>
    <n v="0.14299999999999999"/>
    <n v="35.75"/>
    <n v="50.407499999999999"/>
    <n v="1.716"/>
    <n v="0.25024999999999997"/>
    <n v="10.11725"/>
    <n v="0.60775000000000001"/>
    <n v="6.8639999999999999"/>
    <n v="2.2522499999999996"/>
    <n v="40.469000000000001"/>
    <n v="1"/>
    <n v="33.799999999999997"/>
  </r>
  <r>
    <x v="3"/>
    <x v="0"/>
    <s v="EM25"/>
    <x v="16"/>
    <n v="134"/>
    <n v="1"/>
    <n v="134"/>
    <n v="218.42"/>
    <n v="8.4420000000000002"/>
    <n v="1.8759999999999999"/>
    <n v="41.674000000000007"/>
    <n v="1.34"/>
    <n v="33.768000000000001"/>
    <n v="16.884"/>
    <n v="166.69600000000003"/>
    <n v="1"/>
    <n v="38.799999999999997"/>
  </r>
  <r>
    <x v="3"/>
    <x v="0"/>
    <s v="EM25"/>
    <x v="17"/>
    <n v="114"/>
    <n v="0.28599999999999998"/>
    <n v="32.603999999999999"/>
    <n v="40.755000000000003"/>
    <n v="0.68468400000000007"/>
    <n v="0.42385199999999995"/>
    <n v="8.542247999999999"/>
    <n v="0.32604"/>
    <n v="2.7387360000000003"/>
    <n v="3.8146679999999997"/>
    <n v="34.168991999999996"/>
    <n v="1"/>
    <n v="29.6"/>
  </r>
  <r>
    <x v="3"/>
    <x v="0"/>
    <s v="EM25"/>
    <x v="18"/>
    <m/>
    <n v="0"/>
    <n v="0"/>
    <n v="0"/>
    <n v="0"/>
    <n v="0"/>
    <n v="0"/>
    <n v="0"/>
    <n v="0"/>
    <n v="0"/>
    <n v="0"/>
    <n v="0"/>
    <n v="87"/>
  </r>
  <r>
    <x v="3"/>
    <x v="0"/>
    <s v="EM25"/>
    <x v="19"/>
    <n v="340"/>
    <n v="6.7000000000000004E-2"/>
    <n v="22.78"/>
    <n v="9.3398000000000003"/>
    <n v="0"/>
    <n v="0"/>
    <n v="2.3691200000000001"/>
    <n v="0"/>
    <n v="0"/>
    <n v="0"/>
    <n v="9.4764800000000005"/>
    <n v="1"/>
    <n v="10.4"/>
  </r>
  <r>
    <x v="0"/>
    <x v="0"/>
    <s v="EM26"/>
    <x v="0"/>
    <m/>
    <n v="0"/>
    <n v="0"/>
    <n v="0"/>
    <n v="0"/>
    <n v="0"/>
    <n v="0"/>
    <n v="0"/>
    <n v="0"/>
    <n v="0"/>
    <n v="0"/>
    <n v="0"/>
    <n v="42.9"/>
  </r>
  <r>
    <x v="0"/>
    <x v="0"/>
    <s v="EM26"/>
    <x v="1"/>
    <n v="85"/>
    <n v="8.0000000000000002E-3"/>
    <n v="0.68"/>
    <n v="1.6388000000000003"/>
    <n v="0.22372"/>
    <n v="7.4120000000000005E-2"/>
    <n v="3.4000000000000002E-3"/>
    <n v="0"/>
    <n v="0.89488000000000001"/>
    <n v="0.66708000000000001"/>
    <n v="1.3600000000000001E-2"/>
    <n v="1"/>
    <n v="44.3"/>
  </r>
  <r>
    <x v="0"/>
    <x v="0"/>
    <s v="EM26"/>
    <x v="2"/>
    <n v="85"/>
    <n v="8.0000000000000002E-3"/>
    <n v="0.68"/>
    <n v="1.8020000000000003"/>
    <n v="0.11491999999999999"/>
    <n v="0.14551999999999998"/>
    <n v="0"/>
    <n v="0"/>
    <n v="0.45967999999999998"/>
    <n v="1.3096799999999997"/>
    <n v="0"/>
    <n v="1"/>
    <n v="38.299999999999997"/>
  </r>
  <r>
    <x v="0"/>
    <x v="0"/>
    <s v="EM26"/>
    <x v="3"/>
    <m/>
    <n v="0"/>
    <n v="0"/>
    <n v="0"/>
    <n v="0"/>
    <n v="0"/>
    <n v="0"/>
    <n v="0"/>
    <n v="0"/>
    <n v="0"/>
    <n v="0"/>
    <n v="0"/>
    <n v="39.900000000000006"/>
  </r>
  <r>
    <x v="0"/>
    <x v="0"/>
    <s v="EM26"/>
    <x v="4"/>
    <n v="112"/>
    <n v="8.0000000000000002E-3"/>
    <n v="0.89600000000000002"/>
    <n v="2.5536000000000003"/>
    <n v="0.24102399999999999"/>
    <n v="0.16934399999999999"/>
    <n v="0"/>
    <n v="0"/>
    <n v="0.96409599999999995"/>
    <n v="1.5240959999999999"/>
    <n v="0"/>
    <n v="1"/>
    <n v="45.8"/>
  </r>
  <r>
    <x v="0"/>
    <x v="0"/>
    <s v="EM26"/>
    <x v="5"/>
    <m/>
    <n v="0"/>
    <n v="0"/>
    <n v="0"/>
    <n v="0"/>
    <n v="0"/>
    <n v="0"/>
    <n v="0"/>
    <n v="0"/>
    <n v="0"/>
    <n v="0"/>
    <n v="0"/>
    <n v="45.8"/>
  </r>
  <r>
    <x v="0"/>
    <x v="0"/>
    <s v="EM26"/>
    <x v="20"/>
    <n v="142"/>
    <n v="3.0000000000000001E-3"/>
    <n v="0.42599999999999999"/>
    <n v="0.51546000000000003"/>
    <n v="8.2643999999999981E-2"/>
    <n v="2.0448000000000001E-2"/>
    <n v="0"/>
    <n v="0"/>
    <n v="0.33057599999999993"/>
    <n v="0.184032"/>
    <n v="0"/>
    <n v="1"/>
    <n v="24.2"/>
  </r>
  <r>
    <x v="0"/>
    <x v="0"/>
    <s v="EM26"/>
    <x v="21"/>
    <n v="142"/>
    <n v="3.0000000000000001E-3"/>
    <n v="0.42599999999999999"/>
    <n v="0.58787999999999996"/>
    <n v="0.11416800000000001"/>
    <n v="1.2353999999999999E-2"/>
    <n v="3.8340000000000002E-3"/>
    <n v="3.8340000000000002E-3"/>
    <n v="0.45667200000000002"/>
    <n v="0.11118599999999999"/>
    <n v="1.5336000000000001E-2"/>
    <n v="1"/>
    <n v="30.599999999999998"/>
  </r>
  <r>
    <x v="0"/>
    <x v="0"/>
    <s v="EM26"/>
    <x v="6"/>
    <n v="64"/>
    <n v="8.0000000000000002E-3"/>
    <n v="0.51200000000000001"/>
    <n v="0.79359999999999997"/>
    <n v="6.4512E-2"/>
    <n v="5.4272000000000001E-2"/>
    <n v="5.6320000000000007E-3"/>
    <n v="0"/>
    <n v="0.258048"/>
    <n v="0.48844799999999999"/>
    <n v="2.2528000000000003E-2"/>
    <n v="1"/>
    <n v="24.3"/>
  </r>
  <r>
    <x v="0"/>
    <x v="0"/>
    <s v="EM26"/>
    <x v="7"/>
    <n v="244"/>
    <n v="0.28599999999999998"/>
    <n v="69.783999999999992"/>
    <n v="48.150959999999998"/>
    <n v="2.5122239999999998"/>
    <n v="2.8611439999999995"/>
    <n v="3.1402799999999997"/>
    <n v="0"/>
    <n v="10.048895999999999"/>
    <n v="25.750295999999995"/>
    <n v="12.561119999999999"/>
    <n v="1"/>
    <n v="12.2"/>
  </r>
  <r>
    <x v="0"/>
    <x v="0"/>
    <s v="EM26"/>
    <x v="8"/>
    <m/>
    <n v="0"/>
    <n v="0"/>
    <n v="0"/>
    <n v="0"/>
    <n v="0"/>
    <n v="0"/>
    <n v="0"/>
    <n v="0"/>
    <n v="0"/>
    <n v="0"/>
    <n v="0"/>
    <n v="59.3"/>
  </r>
  <r>
    <x v="1"/>
    <x v="0"/>
    <s v="EM26"/>
    <x v="9"/>
    <n v="112"/>
    <n v="1"/>
    <n v="112"/>
    <n v="117.6"/>
    <n v="20.72"/>
    <n v="3.2480000000000002"/>
    <n v="0"/>
    <n v="0"/>
    <n v="82.88"/>
    <n v="29.232000000000003"/>
    <n v="0"/>
    <n v="1"/>
    <n v="21.4"/>
  </r>
  <r>
    <x v="2"/>
    <x v="0"/>
    <s v="EM26"/>
    <x v="10"/>
    <n v="175"/>
    <n v="0.42899999999999999"/>
    <n v="75.075000000000003"/>
    <n v="97.597499999999997"/>
    <n v="1.8018000000000001"/>
    <n v="0.15015000000000001"/>
    <n v="21.471450000000001"/>
    <n v="0.22522500000000001"/>
    <n v="7.2072000000000003"/>
    <n v="1.3513500000000001"/>
    <n v="85.885800000000003"/>
    <n v="1"/>
    <n v="31.200000000000003"/>
  </r>
  <r>
    <x v="2"/>
    <x v="0"/>
    <s v="EM26"/>
    <x v="11"/>
    <n v="185"/>
    <n v="1"/>
    <n v="185"/>
    <n v="234.95"/>
    <n v="16.094999999999999"/>
    <n v="0.92500000000000004"/>
    <n v="42.18"/>
    <n v="11.84"/>
    <n v="64.38"/>
    <n v="8.3250000000000011"/>
    <n v="168.72"/>
    <n v="1"/>
    <n v="32"/>
  </r>
  <r>
    <x v="2"/>
    <x v="0"/>
    <s v="EM26"/>
    <x v="14"/>
    <n v="60"/>
    <n v="3.0000000000000001E-3"/>
    <n v="0.18"/>
    <n v="3.9599999999999996E-2"/>
    <n v="1.8E-3"/>
    <n v="7.1999999999999994E-4"/>
    <n v="8.0999999999999996E-3"/>
    <n v="5.0400000000000002E-3"/>
    <n v="7.1999999999999998E-3"/>
    <n v="6.4799999999999996E-3"/>
    <n v="3.2399999999999998E-2"/>
    <n v="1"/>
    <n v="5.9"/>
  </r>
  <r>
    <x v="2"/>
    <x v="0"/>
    <s v="EM26"/>
    <x v="12"/>
    <n v="119"/>
    <n v="3.0000000000000001E-3"/>
    <n v="0.35699999999999998"/>
    <n v="0.32844000000000001"/>
    <n v="3.5699999999999998E-3"/>
    <n v="1.7849999999999999E-3"/>
    <n v="8.3538000000000001E-2"/>
    <n v="8.5679999999999992E-3"/>
    <n v="1.4279999999999999E-2"/>
    <n v="1.6064999999999999E-2"/>
    <n v="0.334152"/>
    <n v="1"/>
    <n v="24.9"/>
  </r>
  <r>
    <x v="2"/>
    <x v="0"/>
    <s v="EM26"/>
    <x v="13"/>
    <m/>
    <n v="0"/>
    <n v="0"/>
    <n v="0"/>
    <n v="0"/>
    <n v="0"/>
    <n v="0"/>
    <n v="0"/>
    <n v="0"/>
    <n v="0"/>
    <n v="0"/>
    <n v="0"/>
    <n v="23.700000000000003"/>
  </r>
  <r>
    <x v="2"/>
    <x v="0"/>
    <s v="EM26"/>
    <x v="15"/>
    <n v="125"/>
    <n v="0.42899999999999999"/>
    <n v="53.625"/>
    <n v="154.44"/>
    <n v="3.3783749999999997"/>
    <n v="4.8798749999999993"/>
    <n v="26.276250000000001"/>
    <n v="0"/>
    <n v="13.513499999999999"/>
    <n v="43.918874999999993"/>
    <n v="105.105"/>
    <n v="1"/>
    <n v="64.400000000000006"/>
  </r>
  <r>
    <x v="2"/>
    <x v="0"/>
    <s v="EM26"/>
    <x v="22"/>
    <n v="250"/>
    <n v="6.7000000000000004E-2"/>
    <n v="16.75"/>
    <n v="23.6175"/>
    <n v="0.80399999999999994"/>
    <n v="0.11724999999999999"/>
    <n v="4.7402500000000005"/>
    <n v="0.28475"/>
    <n v="3.2159999999999997"/>
    <n v="1.05525"/>
    <n v="18.961000000000002"/>
    <n v="1"/>
    <n v="33.799999999999997"/>
  </r>
  <r>
    <x v="3"/>
    <x v="0"/>
    <s v="EM26"/>
    <x v="16"/>
    <n v="134"/>
    <n v="1"/>
    <n v="134"/>
    <n v="218.42"/>
    <n v="8.4420000000000002"/>
    <n v="1.8759999999999999"/>
    <n v="41.674000000000007"/>
    <n v="1.34"/>
    <n v="33.768000000000001"/>
    <n v="16.884"/>
    <n v="166.69600000000003"/>
    <n v="1"/>
    <n v="38.799999999999997"/>
  </r>
  <r>
    <x v="3"/>
    <x v="0"/>
    <s v="EM26"/>
    <x v="17"/>
    <n v="114"/>
    <n v="0.57099999999999995"/>
    <n v="65.093999999999994"/>
    <n v="81.367499999999993"/>
    <n v="1.3669739999999999"/>
    <n v="0.84622199999999992"/>
    <n v="17.054627999999997"/>
    <n v="0.65093999999999996"/>
    <n v="5.4678959999999996"/>
    <n v="7.6159979999999994"/>
    <n v="68.21851199999999"/>
    <n v="1"/>
    <n v="29.6"/>
  </r>
  <r>
    <x v="3"/>
    <x v="0"/>
    <s v="EM26"/>
    <x v="18"/>
    <m/>
    <n v="0"/>
    <n v="0"/>
    <n v="0"/>
    <n v="0"/>
    <n v="0"/>
    <n v="0"/>
    <n v="0"/>
    <n v="0"/>
    <n v="0"/>
    <n v="0"/>
    <n v="0"/>
    <n v="87"/>
  </r>
  <r>
    <x v="3"/>
    <x v="0"/>
    <s v="EM26"/>
    <x v="19"/>
    <n v="340"/>
    <n v="0.28599999999999998"/>
    <n v="97.24"/>
    <n v="39.868399999999994"/>
    <n v="0"/>
    <n v="0"/>
    <n v="10.112959999999999"/>
    <n v="0"/>
    <n v="0"/>
    <n v="0"/>
    <n v="40.451839999999997"/>
    <n v="1"/>
    <n v="10.4"/>
  </r>
  <r>
    <x v="0"/>
    <x v="0"/>
    <s v="EM27"/>
    <x v="0"/>
    <n v="112"/>
    <n v="3.0000000000000001E-3"/>
    <n v="0.33600000000000002"/>
    <n v="0.90383999999999998"/>
    <n v="8.3664000000000002E-2"/>
    <n v="6.0479999999999999E-2"/>
    <n v="0"/>
    <n v="0"/>
    <n v="0.33465600000000001"/>
    <n v="0.54432000000000003"/>
    <n v="0"/>
    <n v="1"/>
    <n v="42.9"/>
  </r>
  <r>
    <x v="0"/>
    <x v="0"/>
    <s v="EM27"/>
    <x v="1"/>
    <n v="85"/>
    <n v="8.0000000000000002E-3"/>
    <n v="0.68"/>
    <n v="1.6388000000000003"/>
    <n v="0.22372"/>
    <n v="7.4120000000000005E-2"/>
    <n v="3.4000000000000002E-3"/>
    <n v="0"/>
    <n v="0.89488000000000001"/>
    <n v="0.66708000000000001"/>
    <n v="1.3600000000000001E-2"/>
    <n v="1"/>
    <n v="44.3"/>
  </r>
  <r>
    <x v="0"/>
    <x v="0"/>
    <s v="EM27"/>
    <x v="2"/>
    <n v="85"/>
    <n v="8.0000000000000002E-3"/>
    <n v="0.68"/>
    <n v="1.8020000000000003"/>
    <n v="0.11491999999999999"/>
    <n v="0.14551999999999998"/>
    <n v="0"/>
    <n v="0"/>
    <n v="0.45967999999999998"/>
    <n v="1.3096799999999997"/>
    <n v="0"/>
    <n v="1"/>
    <n v="38.299999999999997"/>
  </r>
  <r>
    <x v="0"/>
    <x v="0"/>
    <s v="EM27"/>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27"/>
    <x v="4"/>
    <n v="112"/>
    <n v="0.1"/>
    <n v="11.200000000000001"/>
    <n v="31.920000000000005"/>
    <n v="3.0128000000000004"/>
    <n v="2.1168"/>
    <n v="0"/>
    <n v="0"/>
    <n v="12.051200000000001"/>
    <n v="19.051200000000001"/>
    <n v="0"/>
    <n v="1"/>
    <n v="45.8"/>
  </r>
  <r>
    <x v="0"/>
    <x v="0"/>
    <s v="EM27"/>
    <x v="5"/>
    <n v="112"/>
    <n v="3.3000000000000002E-2"/>
    <n v="3.6960000000000002"/>
    <n v="10.533600000000002"/>
    <n v="0.994224"/>
    <n v="0.69854399999999994"/>
    <n v="0"/>
    <n v="0"/>
    <n v="3.976896"/>
    <n v="6.2868959999999996"/>
    <n v="0"/>
    <n v="1"/>
    <n v="45.8"/>
  </r>
  <r>
    <x v="0"/>
    <x v="0"/>
    <s v="EM27"/>
    <x v="20"/>
    <n v="142"/>
    <n v="3.0000000000000001E-3"/>
    <n v="0.42599999999999999"/>
    <n v="0.51546000000000003"/>
    <n v="8.2643999999999981E-2"/>
    <n v="2.0448000000000001E-2"/>
    <n v="0"/>
    <n v="0"/>
    <n v="0.33057599999999993"/>
    <n v="0.184032"/>
    <n v="0"/>
    <n v="1"/>
    <n v="24.2"/>
  </r>
  <r>
    <x v="0"/>
    <x v="0"/>
    <s v="EM27"/>
    <x v="6"/>
    <n v="104"/>
    <n v="6.7000000000000004E-2"/>
    <n v="6.968"/>
    <n v="10.8004"/>
    <n v="0.87796799999999986"/>
    <n v="0.73860799999999993"/>
    <n v="7.6648000000000008E-2"/>
    <n v="0"/>
    <n v="3.5118719999999994"/>
    <n v="6.6474719999999996"/>
    <n v="0.30659200000000003"/>
    <n v="1"/>
    <n v="24.3"/>
  </r>
  <r>
    <x v="0"/>
    <x v="0"/>
    <s v="EM27"/>
    <x v="7"/>
    <n v="184"/>
    <n v="1"/>
    <n v="184"/>
    <n v="126.96"/>
    <n v="6.6239999999999997"/>
    <n v="7.5439999999999996"/>
    <n v="8.2799999999999994"/>
    <n v="0"/>
    <n v="26.495999999999999"/>
    <n v="67.896000000000001"/>
    <n v="33.119999999999997"/>
    <n v="1"/>
    <n v="12.2"/>
  </r>
  <r>
    <x v="0"/>
    <x v="0"/>
    <s v="EM27"/>
    <x v="8"/>
    <m/>
    <n v="0"/>
    <n v="0"/>
    <n v="0"/>
    <n v="0"/>
    <n v="0"/>
    <n v="0"/>
    <n v="0"/>
    <n v="0"/>
    <n v="0"/>
    <n v="0"/>
    <n v="0"/>
    <n v="59.3"/>
  </r>
  <r>
    <x v="0"/>
    <x v="0"/>
    <s v="EM27"/>
    <x v="21"/>
    <n v="142"/>
    <n v="0.14299999999999999"/>
    <n v="20.305999999999997"/>
    <n v="28.022279999999995"/>
    <n v="5.4420079999999995"/>
    <n v="0.5888739999999999"/>
    <n v="0.18275399999999997"/>
    <n v="0.18275399999999997"/>
    <n v="21.768031999999998"/>
    <n v="5.2998659999999989"/>
    <n v="0.73101599999999989"/>
    <n v="1"/>
    <n v="30.599999999999998"/>
  </r>
  <r>
    <x v="0"/>
    <x v="0"/>
    <s v="EM27"/>
    <x v="25"/>
    <n v="64"/>
    <n v="3.0000000000000001E-3"/>
    <n v="0.192"/>
    <n v="0.29760000000000003"/>
    <n v="2.4192000000000002E-2"/>
    <n v="2.0352000000000002E-2"/>
    <n v="2.1120000000000002E-3"/>
    <n v="0"/>
    <n v="9.6768000000000007E-2"/>
    <n v="0.18316800000000003"/>
    <n v="8.4480000000000006E-3"/>
    <n v="1"/>
    <n v="24.3"/>
  </r>
  <r>
    <x v="1"/>
    <x v="0"/>
    <s v="EM27"/>
    <x v="9"/>
    <n v="112"/>
    <n v="1"/>
    <n v="112"/>
    <n v="117.6"/>
    <n v="20.72"/>
    <n v="3.2480000000000002"/>
    <n v="0"/>
    <n v="0"/>
    <n v="82.88"/>
    <n v="29.232000000000003"/>
    <n v="0"/>
    <n v="1"/>
    <n v="21.4"/>
  </r>
  <r>
    <x v="2"/>
    <x v="0"/>
    <s v="EM27"/>
    <x v="10"/>
    <n v="175"/>
    <n v="0.28599999999999998"/>
    <n v="50.05"/>
    <n v="65.064999999999998"/>
    <n v="1.2011999999999998"/>
    <n v="0.10009999999999999"/>
    <n v="14.314300000000001"/>
    <n v="0.15014999999999998"/>
    <n v="4.8047999999999993"/>
    <n v="0.90089999999999992"/>
    <n v="57.257200000000005"/>
    <n v="1"/>
    <n v="31.200000000000003"/>
  </r>
  <r>
    <x v="2"/>
    <x v="0"/>
    <s v="EM27"/>
    <x v="11"/>
    <n v="185"/>
    <n v="1"/>
    <n v="185"/>
    <n v="234.95"/>
    <n v="16.094999999999999"/>
    <n v="0.92500000000000004"/>
    <n v="42.18"/>
    <n v="11.84"/>
    <n v="64.38"/>
    <n v="8.3250000000000011"/>
    <n v="168.72"/>
    <n v="1"/>
    <n v="32"/>
  </r>
  <r>
    <x v="2"/>
    <x v="0"/>
    <s v="EM27"/>
    <x v="14"/>
    <m/>
    <n v="0"/>
    <n v="0"/>
    <n v="0"/>
    <n v="0"/>
    <n v="0"/>
    <n v="0"/>
    <n v="0"/>
    <n v="0"/>
    <n v="0"/>
    <n v="0"/>
    <n v="0"/>
    <n v="5.9"/>
  </r>
  <r>
    <x v="2"/>
    <x v="0"/>
    <s v="EM27"/>
    <x v="12"/>
    <m/>
    <n v="0"/>
    <n v="0"/>
    <n v="0"/>
    <n v="0"/>
    <n v="0"/>
    <n v="0"/>
    <n v="0"/>
    <n v="0"/>
    <n v="0"/>
    <n v="0"/>
    <n v="0"/>
    <n v="24.9"/>
  </r>
  <r>
    <x v="2"/>
    <x v="0"/>
    <s v="EM27"/>
    <x v="13"/>
    <m/>
    <n v="0"/>
    <n v="0"/>
    <n v="0"/>
    <n v="0"/>
    <n v="0"/>
    <n v="0"/>
    <n v="0"/>
    <n v="0"/>
    <n v="0"/>
    <n v="0"/>
    <n v="0"/>
    <n v="23.700000000000003"/>
  </r>
  <r>
    <x v="2"/>
    <x v="0"/>
    <s v="EM27"/>
    <x v="15"/>
    <n v="125"/>
    <n v="0.28599999999999998"/>
    <n v="35.75"/>
    <n v="102.96"/>
    <n v="2.2522500000000001"/>
    <n v="3.25325"/>
    <n v="17.517499999999998"/>
    <n v="0"/>
    <n v="9.0090000000000003"/>
    <n v="29.279250000000001"/>
    <n v="70.069999999999993"/>
    <n v="1"/>
    <n v="64.400000000000006"/>
  </r>
  <r>
    <x v="2"/>
    <x v="0"/>
    <s v="EM27"/>
    <x v="22"/>
    <n v="250"/>
    <n v="3.3000000000000002E-2"/>
    <n v="8.25"/>
    <n v="11.6325"/>
    <n v="0.39600000000000002"/>
    <n v="5.7749999999999996E-2"/>
    <n v="2.3347500000000001"/>
    <n v="0.14025000000000001"/>
    <n v="1.5840000000000001"/>
    <n v="0.51974999999999993"/>
    <n v="9.3390000000000004"/>
    <n v="1"/>
    <n v="33.799999999999997"/>
  </r>
  <r>
    <x v="3"/>
    <x v="0"/>
    <s v="EM27"/>
    <x v="16"/>
    <n v="134"/>
    <n v="1"/>
    <n v="134"/>
    <n v="218.42"/>
    <n v="8.4420000000000002"/>
    <n v="1.8759999999999999"/>
    <n v="41.674000000000007"/>
    <n v="1.34"/>
    <n v="33.768000000000001"/>
    <n v="16.884"/>
    <n v="166.69600000000003"/>
    <n v="1"/>
    <n v="38.799999999999997"/>
  </r>
  <r>
    <x v="3"/>
    <x v="0"/>
    <s v="EM27"/>
    <x v="17"/>
    <n v="114"/>
    <n v="0.28599999999999998"/>
    <n v="32.603999999999999"/>
    <n v="40.755000000000003"/>
    <n v="0.68468400000000007"/>
    <n v="0.42385199999999995"/>
    <n v="8.542247999999999"/>
    <n v="0.32604"/>
    <n v="2.7387360000000003"/>
    <n v="3.8146679999999997"/>
    <n v="34.168991999999996"/>
    <n v="1"/>
    <n v="29.6"/>
  </r>
  <r>
    <x v="3"/>
    <x v="0"/>
    <s v="EM27"/>
    <x v="18"/>
    <n v="83"/>
    <n v="3.0000000000000001E-3"/>
    <n v="0.249"/>
    <n v="0.82668000000000008"/>
    <n v="2.5647000000000003E-2"/>
    <n v="7.4700000000000001E-3"/>
    <n v="0.18351300000000001"/>
    <n v="3.1622999999999998E-2"/>
    <n v="0.10258800000000001"/>
    <n v="6.7229999999999998E-2"/>
    <n v="0.73405200000000004"/>
    <n v="1"/>
    <n v="87"/>
  </r>
  <r>
    <x v="3"/>
    <x v="0"/>
    <s v="EM27"/>
    <x v="19"/>
    <n v="340"/>
    <n v="6.7000000000000004E-2"/>
    <n v="22.78"/>
    <n v="9.3398000000000003"/>
    <n v="0"/>
    <n v="0"/>
    <n v="2.3691200000000001"/>
    <n v="0"/>
    <n v="0"/>
    <n v="0"/>
    <n v="9.4764800000000005"/>
    <n v="1"/>
    <n v="10.4"/>
  </r>
  <r>
    <x v="0"/>
    <x v="0"/>
    <s v="EM29"/>
    <x v="0"/>
    <n v="112"/>
    <n v="3.3000000000000002E-2"/>
    <n v="3.6960000000000002"/>
    <n v="9.94224"/>
    <n v="0.92030400000000001"/>
    <n v="0.66528000000000009"/>
    <n v="0"/>
    <n v="0"/>
    <n v="3.681216"/>
    <n v="5.9875200000000008"/>
    <n v="0"/>
    <n v="1"/>
    <n v="42.9"/>
  </r>
  <r>
    <x v="0"/>
    <x v="0"/>
    <s v="EM29"/>
    <x v="1"/>
    <n v="85"/>
    <n v="6.7000000000000004E-2"/>
    <n v="5.6950000000000003"/>
    <n v="13.724950000000002"/>
    <n v="1.8736550000000001"/>
    <n v="0.62075500000000006"/>
    <n v="2.8475E-2"/>
    <n v="0"/>
    <n v="7.4946200000000003"/>
    <n v="5.5867950000000004"/>
    <n v="0.1139"/>
    <n v="1"/>
    <n v="44.3"/>
  </r>
  <r>
    <x v="0"/>
    <x v="0"/>
    <s v="EM29"/>
    <x v="2"/>
    <n v="85"/>
    <n v="6.7000000000000004E-2"/>
    <n v="5.6950000000000003"/>
    <n v="15.091750000000001"/>
    <n v="0.96245499999999995"/>
    <n v="1.2187300000000001"/>
    <n v="0"/>
    <n v="0"/>
    <n v="3.8498199999999998"/>
    <n v="10.968570000000001"/>
    <n v="0"/>
    <n v="1"/>
    <n v="38.299999999999997"/>
  </r>
  <r>
    <x v="0"/>
    <x v="0"/>
    <s v="EM29"/>
    <x v="3"/>
    <n v="112"/>
    <n v="3.3000000000000002E-2"/>
    <n v="3.6960000000000002"/>
    <n v="9.8683200000000006"/>
    <n v="0.72441600000000006"/>
    <n v="0.75028800000000007"/>
    <n v="3.696E-2"/>
    <n v="3.696E-2"/>
    <n v="2.8976640000000002"/>
    <n v="6.7525920000000008"/>
    <n v="0.14784"/>
    <n v="1"/>
    <n v="39.900000000000006"/>
  </r>
  <r>
    <x v="0"/>
    <x v="0"/>
    <s v="EM29"/>
    <x v="4"/>
    <n v="112"/>
    <n v="3.3000000000000002E-2"/>
    <n v="3.6960000000000002"/>
    <n v="10.533600000000002"/>
    <n v="0.994224"/>
    <n v="0.69854399999999994"/>
    <n v="0"/>
    <n v="0"/>
    <n v="3.976896"/>
    <n v="6.2868959999999996"/>
    <n v="0"/>
    <n v="1"/>
    <n v="45.8"/>
  </r>
  <r>
    <x v="0"/>
    <x v="0"/>
    <s v="EM29"/>
    <x v="5"/>
    <n v="112"/>
    <n v="3.3000000000000002E-2"/>
    <n v="3.6960000000000002"/>
    <n v="10.533600000000002"/>
    <n v="0.994224"/>
    <n v="0.69854399999999994"/>
    <n v="0"/>
    <n v="0"/>
    <n v="3.976896"/>
    <n v="6.2868959999999996"/>
    <n v="0"/>
    <n v="1"/>
    <n v="45.8"/>
  </r>
  <r>
    <x v="0"/>
    <x v="0"/>
    <s v="EM29"/>
    <x v="20"/>
    <n v="112"/>
    <n v="3.3000000000000002E-2"/>
    <n v="3.6960000000000002"/>
    <n v="4.4721599999999997"/>
    <n v="0.71702399999999999"/>
    <n v="0.17740800000000001"/>
    <n v="0"/>
    <n v="0"/>
    <n v="2.868096"/>
    <n v="1.5966720000000001"/>
    <n v="0"/>
    <n v="1"/>
    <n v="24.2"/>
  </r>
  <r>
    <x v="0"/>
    <x v="0"/>
    <s v="EM29"/>
    <x v="21"/>
    <n v="112"/>
    <n v="3.3000000000000002E-2"/>
    <n v="3.6960000000000002"/>
    <n v="5.1004800000000001"/>
    <n v="0.99052800000000008"/>
    <n v="0.107184"/>
    <n v="3.3264000000000002E-2"/>
    <n v="3.3264000000000002E-2"/>
    <n v="3.9621120000000003"/>
    <n v="0.96465599999999996"/>
    <n v="0.13305600000000001"/>
    <n v="1"/>
    <n v="30.599999999999998"/>
  </r>
  <r>
    <x v="0"/>
    <x v="0"/>
    <s v="EM29"/>
    <x v="6"/>
    <n v="64"/>
    <n v="0.14299999999999999"/>
    <n v="9.1519999999999992"/>
    <n v="14.185599999999999"/>
    <n v="1.153152"/>
    <n v="0.97011199999999986"/>
    <n v="0.100672"/>
    <n v="0"/>
    <n v="4.6126079999999998"/>
    <n v="8.7310079999999992"/>
    <n v="0.40268799999999999"/>
    <n v="1"/>
    <n v="24.3"/>
  </r>
  <r>
    <x v="0"/>
    <x v="0"/>
    <s v="EM29"/>
    <x v="7"/>
    <n v="184"/>
    <n v="1"/>
    <n v="184"/>
    <n v="126.96"/>
    <n v="6.6239999999999997"/>
    <n v="7.5439999999999996"/>
    <n v="8.2799999999999994"/>
    <n v="0"/>
    <n v="26.495999999999999"/>
    <n v="67.896000000000001"/>
    <n v="33.119999999999997"/>
    <n v="1"/>
    <n v="12.2"/>
  </r>
  <r>
    <x v="0"/>
    <x v="0"/>
    <s v="EM29"/>
    <x v="8"/>
    <m/>
    <n v="0"/>
    <n v="0"/>
    <n v="0"/>
    <n v="0"/>
    <n v="0"/>
    <n v="0"/>
    <n v="0"/>
    <n v="0"/>
    <n v="0"/>
    <n v="0"/>
    <n v="0"/>
    <n v="59.3"/>
  </r>
  <r>
    <x v="1"/>
    <x v="0"/>
    <s v="EM29"/>
    <x v="9"/>
    <n v="112"/>
    <n v="1"/>
    <n v="112"/>
    <n v="117.6"/>
    <n v="20.72"/>
    <n v="3.2480000000000002"/>
    <n v="0"/>
    <n v="0"/>
    <n v="82.88"/>
    <n v="29.232000000000003"/>
    <n v="0"/>
    <n v="1"/>
    <n v="21.4"/>
  </r>
  <r>
    <x v="2"/>
    <x v="0"/>
    <s v="EM29"/>
    <x v="10"/>
    <n v="175"/>
    <n v="0.28599999999999998"/>
    <n v="50.05"/>
    <n v="65.064999999999998"/>
    <n v="1.2011999999999998"/>
    <n v="0.10009999999999999"/>
    <n v="14.314300000000001"/>
    <n v="0.15014999999999998"/>
    <n v="4.8047999999999993"/>
    <n v="0.90089999999999992"/>
    <n v="57.257200000000005"/>
    <n v="1"/>
    <n v="31.200000000000003"/>
  </r>
  <r>
    <x v="2"/>
    <x v="0"/>
    <s v="EM29"/>
    <x v="11"/>
    <n v="185"/>
    <n v="1"/>
    <n v="185"/>
    <n v="234.95"/>
    <n v="16.094999999999999"/>
    <n v="0.92500000000000004"/>
    <n v="42.18"/>
    <n v="11.84"/>
    <n v="64.38"/>
    <n v="8.3250000000000011"/>
    <n v="168.72"/>
    <n v="1"/>
    <n v="32"/>
  </r>
  <r>
    <x v="2"/>
    <x v="0"/>
    <s v="EM29"/>
    <x v="14"/>
    <n v="60"/>
    <n v="3.3000000000000002E-2"/>
    <n v="1.98"/>
    <n v="0.43560000000000004"/>
    <n v="1.9799999999999998E-2"/>
    <n v="7.92E-3"/>
    <n v="8.9099999999999999E-2"/>
    <n v="5.5439999999999996E-2"/>
    <n v="7.9199999999999993E-2"/>
    <n v="7.1279999999999996E-2"/>
    <n v="0.35639999999999999"/>
    <n v="1"/>
    <n v="5.9"/>
  </r>
  <r>
    <x v="2"/>
    <x v="0"/>
    <s v="EM29"/>
    <x v="12"/>
    <n v="119"/>
    <n v="3.3000000000000002E-2"/>
    <n v="3.927"/>
    <n v="3.6128399999999998"/>
    <n v="3.9269999999999999E-2"/>
    <n v="1.9635E-2"/>
    <n v="0.9189179999999999"/>
    <n v="9.4247999999999998E-2"/>
    <n v="0.15708"/>
    <n v="0.17671500000000001"/>
    <n v="3.6756719999999996"/>
    <n v="1"/>
    <n v="24.9"/>
  </r>
  <r>
    <x v="2"/>
    <x v="0"/>
    <s v="EM29"/>
    <x v="13"/>
    <n v="122"/>
    <n v="0.28599999999999998"/>
    <n v="34.891999999999996"/>
    <n v="32.449559999999998"/>
    <n v="0.6978399999999999"/>
    <n v="3.4891999999999999E-2"/>
    <n v="7.5366719999999994"/>
    <n v="0.52337999999999996"/>
    <n v="2.7913599999999996"/>
    <n v="0.31402799999999997"/>
    <n v="30.146687999999997"/>
    <n v="1"/>
    <n v="23.700000000000003"/>
  </r>
  <r>
    <x v="2"/>
    <x v="0"/>
    <s v="EM29"/>
    <x v="15"/>
    <n v="150"/>
    <n v="0.57099999999999995"/>
    <n v="85.649999999999991"/>
    <n v="246.67199999999997"/>
    <n v="5.3959499999999991"/>
    <n v="7.7941499999999984"/>
    <n v="41.968499999999992"/>
    <n v="0"/>
    <n v="21.583799999999997"/>
    <n v="70.147349999999989"/>
    <n v="167.87399999999997"/>
    <n v="1"/>
    <n v="64.400000000000006"/>
  </r>
  <r>
    <x v="2"/>
    <x v="0"/>
    <s v="EM29"/>
    <x v="22"/>
    <n v="250"/>
    <n v="3.3000000000000002E-2"/>
    <n v="8.25"/>
    <n v="11.6325"/>
    <n v="0.39600000000000002"/>
    <n v="5.7749999999999996E-2"/>
    <n v="2.3347500000000001"/>
    <n v="0.14025000000000001"/>
    <n v="1.5840000000000001"/>
    <n v="0.51974999999999993"/>
    <n v="9.3390000000000004"/>
    <n v="1"/>
    <n v="33.799999999999997"/>
  </r>
  <r>
    <x v="3"/>
    <x v="0"/>
    <s v="EM29"/>
    <x v="16"/>
    <n v="134"/>
    <n v="1"/>
    <n v="134"/>
    <n v="218.42"/>
    <n v="8.4420000000000002"/>
    <n v="1.8759999999999999"/>
    <n v="41.674000000000007"/>
    <n v="1.34"/>
    <n v="33.768000000000001"/>
    <n v="16.884"/>
    <n v="166.69600000000003"/>
    <n v="1"/>
    <n v="38.799999999999997"/>
  </r>
  <r>
    <x v="3"/>
    <x v="0"/>
    <s v="EM29"/>
    <x v="17"/>
    <n v="114"/>
    <n v="0.28599999999999998"/>
    <n v="32.603999999999999"/>
    <n v="40.755000000000003"/>
    <n v="0.68468400000000007"/>
    <n v="0.42385199999999995"/>
    <n v="8.542247999999999"/>
    <n v="0.32604"/>
    <n v="2.7387360000000003"/>
    <n v="3.8146679999999997"/>
    <n v="34.168991999999996"/>
    <n v="1"/>
    <n v="29.6"/>
  </r>
  <r>
    <x v="3"/>
    <x v="0"/>
    <s v="EM29"/>
    <x v="18"/>
    <n v="83"/>
    <n v="0.71399999999999997"/>
    <n v="59.262"/>
    <n v="196.74984000000001"/>
    <n v="6.1039860000000008"/>
    <n v="1.77786"/>
    <n v="43.676094000000006"/>
    <n v="7.5262739999999999"/>
    <n v="24.415944000000003"/>
    <n v="16.00074"/>
    <n v="174.70437600000002"/>
    <n v="1"/>
    <n v="87"/>
  </r>
  <r>
    <x v="3"/>
    <x v="0"/>
    <s v="EM29"/>
    <x v="19"/>
    <n v="340"/>
    <n v="6.7000000000000004E-2"/>
    <n v="22.78"/>
    <n v="9.3398000000000003"/>
    <n v="0"/>
    <n v="0"/>
    <n v="2.3691200000000001"/>
    <n v="0"/>
    <n v="0"/>
    <n v="0"/>
    <n v="9.4764800000000005"/>
    <n v="1"/>
    <n v="10.4"/>
  </r>
  <r>
    <x v="0"/>
    <x v="0"/>
    <s v="EM30"/>
    <x v="0"/>
    <m/>
    <n v="0"/>
    <n v="0"/>
    <n v="0"/>
    <n v="0"/>
    <n v="0"/>
    <n v="0"/>
    <n v="0"/>
    <n v="0"/>
    <n v="0"/>
    <n v="0"/>
    <n v="0"/>
    <n v="42.9"/>
  </r>
  <r>
    <x v="0"/>
    <x v="0"/>
    <s v="EM30"/>
    <x v="1"/>
    <n v="85"/>
    <n v="8.0000000000000002E-3"/>
    <n v="0.68"/>
    <n v="1.6388000000000003"/>
    <n v="0.22372"/>
    <n v="7.4120000000000005E-2"/>
    <n v="3.4000000000000002E-3"/>
    <n v="0"/>
    <n v="0.89488000000000001"/>
    <n v="0.66708000000000001"/>
    <n v="1.3600000000000001E-2"/>
    <n v="1"/>
    <n v="44.3"/>
  </r>
  <r>
    <x v="0"/>
    <x v="0"/>
    <s v="EM30"/>
    <x v="2"/>
    <n v="85"/>
    <n v="8.0000000000000002E-3"/>
    <n v="0.68"/>
    <n v="1.8020000000000003"/>
    <n v="0.11491999999999999"/>
    <n v="0.14551999999999998"/>
    <n v="0"/>
    <n v="0"/>
    <n v="0.45967999999999998"/>
    <n v="1.3096799999999997"/>
    <n v="0"/>
    <n v="1"/>
    <n v="38.299999999999997"/>
  </r>
  <r>
    <x v="0"/>
    <x v="0"/>
    <s v="EM30"/>
    <x v="3"/>
    <m/>
    <n v="0"/>
    <n v="0"/>
    <n v="0"/>
    <n v="0"/>
    <n v="0"/>
    <n v="0"/>
    <n v="0"/>
    <n v="0"/>
    <n v="0"/>
    <n v="0"/>
    <n v="0"/>
    <n v="39.900000000000006"/>
  </r>
  <r>
    <x v="0"/>
    <x v="0"/>
    <s v="EM30"/>
    <x v="4"/>
    <n v="112"/>
    <n v="0.28599999999999998"/>
    <n v="32.031999999999996"/>
    <n v="91.291199999999989"/>
    <n v="8.6166079999999994"/>
    <n v="6.054047999999999"/>
    <n v="0"/>
    <n v="0"/>
    <n v="34.466431999999998"/>
    <n v="54.486431999999994"/>
    <n v="0"/>
    <n v="1"/>
    <n v="45.8"/>
  </r>
  <r>
    <x v="0"/>
    <x v="0"/>
    <s v="EM30"/>
    <x v="20"/>
    <n v="112"/>
    <n v="3.0000000000000001E-3"/>
    <n v="0.33600000000000002"/>
    <n v="0.40656000000000003"/>
    <n v="6.5183999999999992E-2"/>
    <n v="1.6128E-2"/>
    <n v="0"/>
    <n v="0"/>
    <n v="0.26073599999999997"/>
    <n v="0.145152"/>
    <n v="0"/>
    <n v="1"/>
    <n v="24.2"/>
  </r>
  <r>
    <x v="0"/>
    <x v="0"/>
    <s v="EM30"/>
    <x v="5"/>
    <m/>
    <n v="0"/>
    <n v="0"/>
    <n v="0"/>
    <n v="0"/>
    <n v="0"/>
    <n v="0"/>
    <n v="0"/>
    <n v="0"/>
    <n v="0"/>
    <n v="0"/>
    <n v="0"/>
    <n v="45.8"/>
  </r>
  <r>
    <x v="0"/>
    <x v="0"/>
    <s v="EM30"/>
    <x v="6"/>
    <n v="64"/>
    <n v="0.28599999999999998"/>
    <n v="18.303999999999998"/>
    <n v="28.371199999999998"/>
    <n v="2.3063039999999999"/>
    <n v="1.9402239999999997"/>
    <n v="0.201344"/>
    <n v="0"/>
    <n v="9.2252159999999996"/>
    <n v="17.462015999999998"/>
    <n v="0.80537599999999998"/>
    <n v="1"/>
    <n v="24.3"/>
  </r>
  <r>
    <x v="0"/>
    <x v="0"/>
    <s v="EM30"/>
    <x v="7"/>
    <n v="184"/>
    <n v="1"/>
    <n v="184"/>
    <n v="126.96"/>
    <n v="6.6239999999999997"/>
    <n v="7.5439999999999996"/>
    <n v="8.2799999999999994"/>
    <n v="0"/>
    <n v="26.495999999999999"/>
    <n v="67.896000000000001"/>
    <n v="33.119999999999997"/>
    <n v="1"/>
    <n v="12.2"/>
  </r>
  <r>
    <x v="0"/>
    <x v="0"/>
    <s v="EM30"/>
    <x v="8"/>
    <m/>
    <n v="0"/>
    <n v="0"/>
    <n v="0"/>
    <n v="0"/>
    <n v="0"/>
    <n v="0"/>
    <n v="0"/>
    <n v="0"/>
    <n v="0"/>
    <n v="0"/>
    <n v="0"/>
    <n v="59.3"/>
  </r>
  <r>
    <x v="1"/>
    <x v="0"/>
    <s v="EM30"/>
    <x v="9"/>
    <n v="112"/>
    <n v="1"/>
    <n v="112"/>
    <n v="117.6"/>
    <n v="20.72"/>
    <n v="3.2480000000000002"/>
    <n v="0"/>
    <n v="0"/>
    <n v="82.88"/>
    <n v="29.232000000000003"/>
    <n v="0"/>
    <n v="1"/>
    <n v="21.4"/>
  </r>
  <r>
    <x v="2"/>
    <x v="0"/>
    <s v="EM30"/>
    <x v="10"/>
    <n v="175"/>
    <n v="0.14299999999999999"/>
    <n v="25.024999999999999"/>
    <n v="32.532499999999999"/>
    <n v="0.60059999999999991"/>
    <n v="5.0049999999999997E-2"/>
    <n v="7.1571500000000006"/>
    <n v="7.5074999999999989E-2"/>
    <n v="2.4023999999999996"/>
    <n v="0.45044999999999996"/>
    <n v="28.628600000000002"/>
    <n v="1"/>
    <n v="31.200000000000003"/>
  </r>
  <r>
    <x v="2"/>
    <x v="0"/>
    <s v="EM30"/>
    <x v="11"/>
    <n v="185"/>
    <n v="1"/>
    <n v="185"/>
    <n v="234.95"/>
    <n v="16.094999999999999"/>
    <n v="0.92500000000000004"/>
    <n v="42.18"/>
    <n v="11.84"/>
    <n v="64.38"/>
    <n v="8.3250000000000011"/>
    <n v="168.72"/>
    <n v="1"/>
    <n v="32"/>
  </r>
  <r>
    <x v="2"/>
    <x v="0"/>
    <s v="EM30"/>
    <x v="14"/>
    <m/>
    <n v="0"/>
    <n v="0"/>
    <n v="0"/>
    <n v="0"/>
    <n v="0"/>
    <n v="0"/>
    <n v="0"/>
    <n v="0"/>
    <n v="0"/>
    <n v="0"/>
    <n v="0"/>
    <n v="5.9"/>
  </r>
  <r>
    <x v="2"/>
    <x v="0"/>
    <s v="EM30"/>
    <x v="12"/>
    <m/>
    <n v="0"/>
    <n v="0"/>
    <n v="0"/>
    <n v="0"/>
    <n v="0"/>
    <n v="0"/>
    <n v="0"/>
    <n v="0"/>
    <n v="0"/>
    <n v="0"/>
    <n v="0"/>
    <n v="24.9"/>
  </r>
  <r>
    <x v="2"/>
    <x v="0"/>
    <s v="EM30"/>
    <x v="13"/>
    <m/>
    <n v="0"/>
    <n v="0"/>
    <n v="0"/>
    <n v="0"/>
    <n v="0"/>
    <n v="0"/>
    <n v="0"/>
    <n v="0"/>
    <n v="0"/>
    <n v="0"/>
    <n v="0"/>
    <n v="23.700000000000003"/>
  </r>
  <r>
    <x v="2"/>
    <x v="0"/>
    <s v="EM30"/>
    <x v="15"/>
    <n v="125"/>
    <n v="1"/>
    <n v="125"/>
    <n v="360"/>
    <n v="7.875"/>
    <n v="11.375"/>
    <n v="61.25"/>
    <n v="0"/>
    <n v="31.5"/>
    <n v="102.375"/>
    <n v="245"/>
    <n v="1"/>
    <n v="64.400000000000006"/>
  </r>
  <r>
    <x v="2"/>
    <x v="0"/>
    <s v="EM30"/>
    <x v="22"/>
    <n v="250"/>
    <n v="0.14299999999999999"/>
    <n v="35.75"/>
    <n v="50.407499999999999"/>
    <n v="1.716"/>
    <n v="0.25024999999999997"/>
    <n v="10.11725"/>
    <n v="0.60775000000000001"/>
    <n v="6.8639999999999999"/>
    <n v="2.2522499999999996"/>
    <n v="40.469000000000001"/>
    <n v="1"/>
    <n v="33.799999999999997"/>
  </r>
  <r>
    <x v="3"/>
    <x v="0"/>
    <s v="EM30"/>
    <x v="16"/>
    <n v="134"/>
    <n v="1"/>
    <n v="134"/>
    <n v="218.42"/>
    <n v="8.4420000000000002"/>
    <n v="1.8759999999999999"/>
    <n v="41.674000000000007"/>
    <n v="1.34"/>
    <n v="33.768000000000001"/>
    <n v="16.884"/>
    <n v="166.69600000000003"/>
    <n v="1"/>
    <n v="38.799999999999997"/>
  </r>
  <r>
    <x v="3"/>
    <x v="0"/>
    <s v="EM30"/>
    <x v="17"/>
    <n v="114"/>
    <n v="0.57099999999999995"/>
    <n v="65.093999999999994"/>
    <n v="81.367499999999993"/>
    <n v="1.3669739999999999"/>
    <n v="0.84622199999999992"/>
    <n v="17.054627999999997"/>
    <n v="0.65093999999999996"/>
    <n v="5.4678959999999996"/>
    <n v="7.6159979999999994"/>
    <n v="68.21851199999999"/>
    <n v="1"/>
    <n v="29.6"/>
  </r>
  <r>
    <x v="3"/>
    <x v="0"/>
    <s v="EM30"/>
    <x v="18"/>
    <m/>
    <n v="0"/>
    <n v="0"/>
    <n v="0"/>
    <n v="0"/>
    <n v="0"/>
    <n v="0"/>
    <n v="0"/>
    <n v="0"/>
    <n v="0"/>
    <n v="0"/>
    <n v="0"/>
    <n v="87"/>
  </r>
  <r>
    <x v="3"/>
    <x v="0"/>
    <s v="EM30"/>
    <x v="19"/>
    <n v="340"/>
    <n v="0.28599999999999998"/>
    <n v="97.24"/>
    <n v="39.868399999999994"/>
    <n v="0"/>
    <n v="0"/>
    <n v="10.112959999999999"/>
    <n v="0"/>
    <n v="0"/>
    <n v="0"/>
    <n v="40.451839999999997"/>
    <n v="1"/>
    <n v="10.4"/>
  </r>
  <r>
    <x v="0"/>
    <x v="0"/>
    <s v="EM31"/>
    <x v="0"/>
    <n v="112"/>
    <n v="3.0000000000000001E-3"/>
    <n v="0.33600000000000002"/>
    <n v="0.90383999999999998"/>
    <n v="8.3664000000000002E-2"/>
    <n v="6.0479999999999999E-2"/>
    <n v="0"/>
    <n v="0"/>
    <n v="0.33465600000000001"/>
    <n v="0.54432000000000003"/>
    <n v="0"/>
    <n v="1"/>
    <n v="42.9"/>
  </r>
  <r>
    <x v="0"/>
    <x v="0"/>
    <s v="EM31"/>
    <x v="1"/>
    <n v="85"/>
    <n v="6.7000000000000004E-2"/>
    <n v="5.6950000000000003"/>
    <n v="13.724950000000002"/>
    <n v="1.8736550000000001"/>
    <n v="0.62075500000000006"/>
    <n v="2.8475E-2"/>
    <n v="0"/>
    <n v="7.4946200000000003"/>
    <n v="5.5867950000000004"/>
    <n v="0.1139"/>
    <n v="1"/>
    <n v="44.3"/>
  </r>
  <r>
    <x v="0"/>
    <x v="0"/>
    <s v="EM31"/>
    <x v="2"/>
    <n v="85"/>
    <n v="6.7000000000000004E-2"/>
    <n v="5.6950000000000003"/>
    <n v="15.091750000000001"/>
    <n v="0.96245499999999995"/>
    <n v="1.2187300000000001"/>
    <n v="0"/>
    <n v="0"/>
    <n v="3.8498199999999998"/>
    <n v="10.968570000000001"/>
    <n v="0"/>
    <n v="1"/>
    <n v="38.299999999999997"/>
  </r>
  <r>
    <x v="0"/>
    <x v="0"/>
    <s v="EM31"/>
    <x v="3"/>
    <n v="112"/>
    <n v="3.0000000000000001E-3"/>
    <n v="0.33600000000000002"/>
    <n v="0.89712000000000003"/>
    <n v="6.5856000000000012E-2"/>
    <n v="6.8208000000000005E-2"/>
    <n v="3.3600000000000001E-3"/>
    <n v="3.3600000000000001E-3"/>
    <n v="0.26342400000000005"/>
    <n v="0.61387200000000008"/>
    <n v="1.3440000000000001E-2"/>
    <n v="1"/>
    <n v="39.900000000000006"/>
  </r>
  <r>
    <x v="0"/>
    <x v="0"/>
    <s v="EM31"/>
    <x v="4"/>
    <n v="112"/>
    <n v="6.7000000000000004E-2"/>
    <n v="7.5040000000000004"/>
    <n v="21.386400000000002"/>
    <n v="2.0185759999999999"/>
    <n v="1.4182560000000002"/>
    <n v="0"/>
    <n v="0"/>
    <n v="8.0743039999999997"/>
    <n v="12.764304000000001"/>
    <n v="0"/>
    <n v="1"/>
    <n v="45.8"/>
  </r>
  <r>
    <x v="0"/>
    <x v="0"/>
    <s v="EM31"/>
    <x v="5"/>
    <m/>
    <n v="0"/>
    <n v="0"/>
    <n v="0"/>
    <n v="0"/>
    <n v="0"/>
    <n v="0"/>
    <n v="0"/>
    <n v="0"/>
    <n v="0"/>
    <n v="0"/>
    <n v="0"/>
    <n v="45.8"/>
  </r>
  <r>
    <x v="0"/>
    <x v="0"/>
    <s v="EM31"/>
    <x v="21"/>
    <n v="142"/>
    <n v="3.3000000000000002E-2"/>
    <n v="4.6859999999999999"/>
    <n v="6.4666800000000002"/>
    <n v="1.2558480000000001"/>
    <n v="0.13589399999999999"/>
    <n v="4.2174000000000003E-2"/>
    <n v="4.2174000000000003E-2"/>
    <n v="5.0233920000000003"/>
    <n v="1.2230459999999999"/>
    <n v="0.16869600000000001"/>
    <n v="1"/>
    <n v="30.599999999999998"/>
  </r>
  <r>
    <x v="0"/>
    <x v="0"/>
    <s v="EM31"/>
    <x v="6"/>
    <n v="104"/>
    <n v="0.14299999999999999"/>
    <n v="14.871999999999998"/>
    <n v="23.051599999999997"/>
    <n v="1.8738719999999998"/>
    <n v="1.5764319999999998"/>
    <n v="0.16359199999999999"/>
    <n v="0"/>
    <n v="7.495487999999999"/>
    <n v="14.187887999999999"/>
    <n v="0.65436799999999995"/>
    <n v="1"/>
    <n v="24.3"/>
  </r>
  <r>
    <x v="0"/>
    <x v="0"/>
    <s v="EM31"/>
    <x v="7"/>
    <n v="184"/>
    <n v="0.14299999999999999"/>
    <n v="26.311999999999998"/>
    <n v="18.155279999999998"/>
    <n v="0.94723199999999996"/>
    <n v="1.0787919999999998"/>
    <n v="1.18404"/>
    <n v="0"/>
    <n v="3.7889279999999999"/>
    <n v="9.709127999999998"/>
    <n v="4.7361599999999999"/>
    <n v="1"/>
    <n v="12.2"/>
  </r>
  <r>
    <x v="0"/>
    <x v="0"/>
    <s v="EM31"/>
    <x v="8"/>
    <m/>
    <n v="0"/>
    <n v="0"/>
    <n v="0"/>
    <n v="0"/>
    <n v="0"/>
    <n v="0"/>
    <n v="0"/>
    <n v="0"/>
    <n v="0"/>
    <n v="0"/>
    <n v="0"/>
    <n v="59.3"/>
  </r>
  <r>
    <x v="1"/>
    <x v="0"/>
    <s v="EM31"/>
    <x v="9"/>
    <n v="112"/>
    <n v="1"/>
    <n v="112"/>
    <n v="117.6"/>
    <n v="20.72"/>
    <n v="3.2480000000000002"/>
    <n v="0"/>
    <n v="0"/>
    <n v="82.88"/>
    <n v="29.232000000000003"/>
    <n v="0"/>
    <n v="1"/>
    <n v="21.4"/>
  </r>
  <r>
    <x v="2"/>
    <x v="0"/>
    <s v="EM31"/>
    <x v="10"/>
    <n v="175"/>
    <n v="0.28599999999999998"/>
    <n v="50.05"/>
    <n v="65.064999999999998"/>
    <n v="1.2011999999999998"/>
    <n v="0.10009999999999999"/>
    <n v="14.314300000000001"/>
    <n v="0.15014999999999998"/>
    <n v="4.8047999999999993"/>
    <n v="0.90089999999999992"/>
    <n v="57.257200000000005"/>
    <n v="1"/>
    <n v="31.200000000000003"/>
  </r>
  <r>
    <x v="2"/>
    <x v="0"/>
    <s v="EM31"/>
    <x v="11"/>
    <n v="185"/>
    <n v="1"/>
    <n v="185"/>
    <n v="234.95"/>
    <n v="16.094999999999999"/>
    <n v="0.92500000000000004"/>
    <n v="42.18"/>
    <n v="11.84"/>
    <n v="64.38"/>
    <n v="8.3250000000000011"/>
    <n v="168.72"/>
    <n v="1"/>
    <n v="32"/>
  </r>
  <r>
    <x v="2"/>
    <x v="0"/>
    <s v="EM31"/>
    <x v="14"/>
    <m/>
    <n v="0"/>
    <n v="0"/>
    <n v="0"/>
    <n v="0"/>
    <n v="0"/>
    <n v="0"/>
    <n v="0"/>
    <n v="0"/>
    <n v="0"/>
    <n v="0"/>
    <n v="0"/>
    <n v="5.9"/>
  </r>
  <r>
    <x v="2"/>
    <x v="0"/>
    <s v="EM31"/>
    <x v="12"/>
    <m/>
    <n v="0"/>
    <n v="0"/>
    <n v="0"/>
    <n v="0"/>
    <n v="0"/>
    <n v="0"/>
    <n v="0"/>
    <n v="0"/>
    <n v="0"/>
    <n v="0"/>
    <n v="0"/>
    <n v="24.9"/>
  </r>
  <r>
    <x v="2"/>
    <x v="0"/>
    <s v="EM31"/>
    <x v="13"/>
    <n v="122"/>
    <n v="3.3000000000000002E-2"/>
    <n v="4.0259999999999998"/>
    <n v="3.7441800000000001"/>
    <n v="8.0519999999999994E-2"/>
    <n v="4.0260000000000001E-3"/>
    <n v="0.86961600000000006"/>
    <n v="6.0389999999999999E-2"/>
    <n v="0.32207999999999998"/>
    <n v="3.6234000000000002E-2"/>
    <n v="3.4784640000000002"/>
    <n v="1"/>
    <n v="23.700000000000003"/>
  </r>
  <r>
    <x v="2"/>
    <x v="0"/>
    <s v="EM31"/>
    <x v="22"/>
    <n v="250"/>
    <n v="3.3000000000000002E-2"/>
    <n v="8.25"/>
    <n v="11.6325"/>
    <n v="0.39600000000000002"/>
    <n v="5.7749999999999996E-2"/>
    <n v="2.3347500000000001"/>
    <n v="0.14025000000000001"/>
    <n v="1.5840000000000001"/>
    <n v="0.51974999999999993"/>
    <n v="9.3390000000000004"/>
    <n v="1"/>
    <n v="33.799999999999997"/>
  </r>
  <r>
    <x v="2"/>
    <x v="0"/>
    <s v="EM31"/>
    <x v="15"/>
    <n v="150"/>
    <n v="0.42899999999999999"/>
    <n v="64.349999999999994"/>
    <n v="185.328"/>
    <n v="4.0540500000000002"/>
    <n v="5.8558499999999993"/>
    <n v="31.531499999999998"/>
    <n v="0"/>
    <n v="16.216200000000001"/>
    <n v="52.702649999999991"/>
    <n v="126.12599999999999"/>
    <n v="1"/>
    <n v="64.400000000000006"/>
  </r>
  <r>
    <x v="3"/>
    <x v="0"/>
    <s v="EM31"/>
    <x v="16"/>
    <n v="134"/>
    <n v="1"/>
    <n v="134"/>
    <n v="218.42"/>
    <n v="8.4420000000000002"/>
    <n v="1.8759999999999999"/>
    <n v="41.674000000000007"/>
    <n v="1.34"/>
    <n v="33.768000000000001"/>
    <n v="16.884"/>
    <n v="166.69600000000003"/>
    <n v="1"/>
    <n v="38.799999999999997"/>
  </r>
  <r>
    <x v="3"/>
    <x v="0"/>
    <s v="EM31"/>
    <x v="17"/>
    <n v="114"/>
    <n v="1"/>
    <n v="114"/>
    <n v="142.5"/>
    <n v="2.3940000000000001"/>
    <n v="1.4820000000000002"/>
    <n v="29.867999999999999"/>
    <n v="1.1399999999999999"/>
    <n v="9.5760000000000005"/>
    <n v="13.338000000000001"/>
    <n v="119.47199999999999"/>
    <n v="1"/>
    <n v="29.6"/>
  </r>
  <r>
    <x v="3"/>
    <x v="0"/>
    <s v="EM31"/>
    <x v="18"/>
    <n v="83"/>
    <n v="3.3000000000000002E-2"/>
    <n v="2.7390000000000003"/>
    <n v="9.0934800000000013"/>
    <n v="0.28211700000000006"/>
    <n v="8.2170000000000007E-2"/>
    <n v="2.0186430000000004"/>
    <n v="0.34785299999999997"/>
    <n v="1.1284680000000002"/>
    <n v="0.73953000000000002"/>
    <n v="8.0745720000000016"/>
    <n v="1"/>
    <n v="87"/>
  </r>
  <r>
    <x v="3"/>
    <x v="0"/>
    <s v="EM31"/>
    <x v="19"/>
    <n v="340"/>
    <n v="0.14299999999999999"/>
    <n v="48.62"/>
    <n v="19.934199999999997"/>
    <n v="0"/>
    <n v="0"/>
    <n v="5.0564799999999996"/>
    <n v="0"/>
    <n v="0"/>
    <n v="0"/>
    <n v="20.225919999999999"/>
    <n v="1"/>
    <n v="10.4"/>
  </r>
  <r>
    <x v="0"/>
    <x v="0"/>
    <s v="EM32"/>
    <x v="0"/>
    <m/>
    <n v="0"/>
    <n v="0"/>
    <n v="0"/>
    <n v="0"/>
    <n v="0"/>
    <n v="0"/>
    <n v="0"/>
    <n v="0"/>
    <n v="0"/>
    <n v="0"/>
    <n v="0"/>
    <n v="42.9"/>
  </r>
  <r>
    <x v="0"/>
    <x v="0"/>
    <s v="EM32"/>
    <x v="1"/>
    <n v="85"/>
    <n v="5.0000000000000001E-3"/>
    <n v="0.42499999999999999"/>
    <n v="1.0242499999999999"/>
    <n v="0.13982499999999998"/>
    <n v="4.6325000000000005E-2"/>
    <n v="2.1250000000000002E-3"/>
    <n v="0"/>
    <n v="0.55929999999999991"/>
    <n v="0.41692500000000005"/>
    <n v="8.5000000000000006E-3"/>
    <n v="1"/>
    <n v="44.3"/>
  </r>
  <r>
    <x v="0"/>
    <x v="0"/>
    <s v="EM32"/>
    <x v="2"/>
    <n v="85"/>
    <n v="3.0000000000000001E-3"/>
    <n v="0.255"/>
    <n v="0.67575000000000007"/>
    <n v="4.3095000000000001E-2"/>
    <n v="5.457E-2"/>
    <n v="0"/>
    <n v="0"/>
    <n v="0.17238000000000001"/>
    <n v="0.49113000000000001"/>
    <n v="0"/>
    <n v="1"/>
    <n v="38.299999999999997"/>
  </r>
  <r>
    <x v="0"/>
    <x v="0"/>
    <s v="EM32"/>
    <x v="3"/>
    <m/>
    <n v="0"/>
    <n v="0"/>
    <n v="0"/>
    <n v="0"/>
    <n v="0"/>
    <n v="0"/>
    <n v="0"/>
    <n v="0"/>
    <n v="0"/>
    <n v="0"/>
    <n v="0"/>
    <n v="39.900000000000006"/>
  </r>
  <r>
    <x v="0"/>
    <x v="0"/>
    <s v="EM32"/>
    <x v="4"/>
    <n v="112"/>
    <n v="3.3000000000000002E-2"/>
    <n v="3.6960000000000002"/>
    <n v="10.533600000000002"/>
    <n v="0.994224"/>
    <n v="0.69854399999999994"/>
    <n v="0"/>
    <n v="0"/>
    <n v="3.976896"/>
    <n v="6.2868959999999996"/>
    <n v="0"/>
    <n v="1"/>
    <n v="45.8"/>
  </r>
  <r>
    <x v="0"/>
    <x v="0"/>
    <s v="EM32"/>
    <x v="5"/>
    <m/>
    <n v="0"/>
    <n v="0"/>
    <n v="0"/>
    <n v="0"/>
    <n v="0"/>
    <n v="0"/>
    <n v="0"/>
    <n v="0"/>
    <n v="0"/>
    <n v="0"/>
    <n v="0"/>
    <n v="45.8"/>
  </r>
  <r>
    <x v="0"/>
    <x v="0"/>
    <s v="EM32"/>
    <x v="6"/>
    <n v="104"/>
    <n v="0.28599999999999998"/>
    <n v="29.743999999999996"/>
    <n v="46.103199999999994"/>
    <n v="3.7477439999999995"/>
    <n v="3.1528639999999997"/>
    <n v="0.32718399999999997"/>
    <n v="0"/>
    <n v="14.990975999999998"/>
    <n v="28.375775999999998"/>
    <n v="1.3087359999999999"/>
    <n v="1"/>
    <n v="24.3"/>
  </r>
  <r>
    <x v="0"/>
    <x v="0"/>
    <s v="EM32"/>
    <x v="7"/>
    <n v="184"/>
    <n v="1"/>
    <n v="184"/>
    <n v="126.96"/>
    <n v="6.6239999999999997"/>
    <n v="7.5439999999999996"/>
    <n v="8.2799999999999994"/>
    <n v="0"/>
    <n v="26.495999999999999"/>
    <n v="67.896000000000001"/>
    <n v="33.119999999999997"/>
    <n v="1"/>
    <n v="12.2"/>
  </r>
  <r>
    <x v="0"/>
    <x v="0"/>
    <s v="EM32"/>
    <x v="8"/>
    <m/>
    <n v="0"/>
    <n v="0"/>
    <n v="0"/>
    <n v="0"/>
    <n v="0"/>
    <n v="0"/>
    <n v="0"/>
    <n v="0"/>
    <n v="0"/>
    <n v="0"/>
    <n v="0"/>
    <n v="59.3"/>
  </r>
  <r>
    <x v="0"/>
    <x v="0"/>
    <s v="EM32"/>
    <x v="20"/>
    <n v="142"/>
    <n v="3.0000000000000001E-3"/>
    <n v="0.42599999999999999"/>
    <n v="0.51546000000000003"/>
    <n v="8.2643999999999981E-2"/>
    <n v="2.0448000000000001E-2"/>
    <n v="0"/>
    <n v="0"/>
    <n v="0.33057599999999993"/>
    <n v="0.184032"/>
    <n v="0"/>
    <n v="1"/>
    <n v="24.2"/>
  </r>
  <r>
    <x v="0"/>
    <x v="0"/>
    <s v="EM32"/>
    <x v="21"/>
    <n v="142"/>
    <n v="3.0000000000000001E-3"/>
    <n v="0.42599999999999999"/>
    <n v="0.58787999999999996"/>
    <n v="0.11416800000000001"/>
    <n v="1.2353999999999999E-2"/>
    <n v="3.8340000000000002E-3"/>
    <n v="3.8340000000000002E-3"/>
    <n v="0.45667200000000002"/>
    <n v="0.11118599999999999"/>
    <n v="1.5336000000000001E-2"/>
    <n v="1"/>
    <n v="30.599999999999998"/>
  </r>
  <r>
    <x v="0"/>
    <x v="0"/>
    <s v="EM32"/>
    <x v="25"/>
    <n v="64"/>
    <n v="0.28599999999999998"/>
    <n v="18.303999999999998"/>
    <n v="28.371199999999998"/>
    <n v="2.3063039999999999"/>
    <n v="1.9402239999999997"/>
    <n v="0.201344"/>
    <n v="0"/>
    <n v="9.2252159999999996"/>
    <n v="17.462015999999998"/>
    <n v="0.80537599999999998"/>
    <n v="1"/>
    <n v="24.3"/>
  </r>
  <r>
    <x v="1"/>
    <x v="0"/>
    <s v="EM32"/>
    <x v="9"/>
    <n v="112"/>
    <n v="1"/>
    <n v="112"/>
    <n v="117.6"/>
    <n v="20.72"/>
    <n v="3.2480000000000002"/>
    <n v="0"/>
    <n v="0"/>
    <n v="82.88"/>
    <n v="29.232000000000003"/>
    <n v="0"/>
    <n v="1"/>
    <n v="21.4"/>
  </r>
  <r>
    <x v="2"/>
    <x v="0"/>
    <s v="EM32"/>
    <x v="10"/>
    <n v="175"/>
    <n v="0.28599999999999998"/>
    <n v="50.05"/>
    <n v="65.064999999999998"/>
    <n v="1.2011999999999998"/>
    <n v="0.10009999999999999"/>
    <n v="14.314300000000001"/>
    <n v="0.15014999999999998"/>
    <n v="4.8047999999999993"/>
    <n v="0.90089999999999992"/>
    <n v="57.257200000000005"/>
    <n v="1"/>
    <n v="31.200000000000003"/>
  </r>
  <r>
    <x v="2"/>
    <x v="0"/>
    <s v="EM32"/>
    <x v="11"/>
    <n v="185"/>
    <n v="0.57099999999999995"/>
    <n v="105.63499999999999"/>
    <n v="134.15644999999998"/>
    <n v="9.1902449999999991"/>
    <n v="0.52817499999999995"/>
    <n v="24.084780000000002"/>
    <n v="6.7606399999999995"/>
    <n v="36.760979999999996"/>
    <n v="4.7535749999999997"/>
    <n v="96.339120000000008"/>
    <n v="1"/>
    <n v="32"/>
  </r>
  <r>
    <x v="2"/>
    <x v="0"/>
    <s v="EM32"/>
    <x v="14"/>
    <m/>
    <n v="0"/>
    <n v="0"/>
    <n v="0"/>
    <n v="0"/>
    <n v="0"/>
    <n v="0"/>
    <n v="0"/>
    <n v="0"/>
    <n v="0"/>
    <n v="0"/>
    <n v="0"/>
    <n v="5.9"/>
  </r>
  <r>
    <x v="2"/>
    <x v="0"/>
    <s v="EM32"/>
    <x v="12"/>
    <m/>
    <n v="0"/>
    <n v="0"/>
    <n v="0"/>
    <n v="0"/>
    <n v="0"/>
    <n v="0"/>
    <n v="0"/>
    <n v="0"/>
    <n v="0"/>
    <n v="0"/>
    <n v="0"/>
    <n v="24.9"/>
  </r>
  <r>
    <x v="2"/>
    <x v="0"/>
    <s v="EM32"/>
    <x v="13"/>
    <n v="122"/>
    <n v="8.0000000000000002E-3"/>
    <n v="0.97599999999999998"/>
    <n v="0.90768000000000004"/>
    <n v="1.9519999999999999E-2"/>
    <n v="9.7600000000000009E-4"/>
    <n v="0.210816"/>
    <n v="1.464E-2"/>
    <n v="7.8079999999999997E-2"/>
    <n v="8.7840000000000001E-3"/>
    <n v="0.84326400000000001"/>
    <n v="1"/>
    <n v="23.700000000000003"/>
  </r>
  <r>
    <x v="2"/>
    <x v="0"/>
    <s v="EM32"/>
    <x v="15"/>
    <n v="150"/>
    <n v="0.71399999999999997"/>
    <n v="107.1"/>
    <n v="308.44799999999998"/>
    <n v="6.7472999999999992"/>
    <n v="9.7460999999999984"/>
    <n v="52.478999999999999"/>
    <n v="0"/>
    <n v="26.989199999999997"/>
    <n v="87.714899999999986"/>
    <n v="209.916"/>
    <n v="1"/>
    <n v="64.400000000000006"/>
  </r>
  <r>
    <x v="2"/>
    <x v="0"/>
    <s v="EM32"/>
    <x v="22"/>
    <n v="250"/>
    <n v="0.14299999999999999"/>
    <n v="35.75"/>
    <n v="50.407499999999999"/>
    <n v="1.716"/>
    <n v="0.25024999999999997"/>
    <n v="10.11725"/>
    <n v="0.60775000000000001"/>
    <n v="6.8639999999999999"/>
    <n v="2.2522499999999996"/>
    <n v="40.469000000000001"/>
    <n v="1"/>
    <n v="33.799999999999997"/>
  </r>
  <r>
    <x v="3"/>
    <x v="0"/>
    <s v="EM32"/>
    <x v="16"/>
    <n v="134"/>
    <n v="1"/>
    <n v="134"/>
    <n v="218.42"/>
    <n v="8.4420000000000002"/>
    <n v="1.8759999999999999"/>
    <n v="41.674000000000007"/>
    <n v="1.34"/>
    <n v="33.768000000000001"/>
    <n v="16.884"/>
    <n v="166.69600000000003"/>
    <n v="1"/>
    <n v="38.799999999999997"/>
  </r>
  <r>
    <x v="3"/>
    <x v="0"/>
    <s v="EM32"/>
    <x v="17"/>
    <n v="114"/>
    <n v="0.57099999999999995"/>
    <n v="65.093999999999994"/>
    <n v="81.367499999999993"/>
    <n v="1.3669739999999999"/>
    <n v="0.84622199999999992"/>
    <n v="17.054627999999997"/>
    <n v="0.65093999999999996"/>
    <n v="5.4678959999999996"/>
    <n v="7.6159979999999994"/>
    <n v="68.21851199999999"/>
    <n v="1"/>
    <n v="29.6"/>
  </r>
  <r>
    <x v="3"/>
    <x v="0"/>
    <s v="EM32"/>
    <x v="18"/>
    <m/>
    <n v="0"/>
    <n v="0"/>
    <n v="0"/>
    <n v="0"/>
    <n v="0"/>
    <n v="0"/>
    <n v="0"/>
    <n v="0"/>
    <n v="0"/>
    <n v="0"/>
    <n v="0"/>
    <n v="87"/>
  </r>
  <r>
    <x v="3"/>
    <x v="0"/>
    <s v="EM32"/>
    <x v="19"/>
    <n v="340"/>
    <n v="0.28599999999999998"/>
    <n v="97.24"/>
    <n v="39.868399999999994"/>
    <n v="0"/>
    <n v="0"/>
    <n v="10.112959999999999"/>
    <n v="0"/>
    <n v="0"/>
    <n v="0"/>
    <n v="40.451839999999997"/>
    <n v="1"/>
    <n v="10.4"/>
  </r>
  <r>
    <x v="0"/>
    <x v="1"/>
    <s v="TK01"/>
    <x v="0"/>
    <m/>
    <n v="0"/>
    <n v="0"/>
    <n v="0"/>
    <n v="0"/>
    <n v="0"/>
    <n v="0"/>
    <n v="0"/>
    <n v="0"/>
    <n v="0"/>
    <n v="0"/>
    <n v="0"/>
    <n v="42.9"/>
  </r>
  <r>
    <x v="0"/>
    <x v="1"/>
    <s v="TK01"/>
    <x v="1"/>
    <n v="100"/>
    <n v="0.1"/>
    <n v="10"/>
    <n v="24.1"/>
    <n v="3.29"/>
    <n v="1.0900000000000001"/>
    <n v="0.05"/>
    <n v="0"/>
    <n v="13.16"/>
    <n v="9.81"/>
    <n v="0.2"/>
    <n v="1"/>
    <n v="44.3"/>
  </r>
  <r>
    <x v="0"/>
    <x v="1"/>
    <s v="TK01"/>
    <x v="2"/>
    <n v="100"/>
    <n v="0.1"/>
    <n v="10"/>
    <n v="26.5"/>
    <n v="1.69"/>
    <n v="2.14"/>
    <n v="0"/>
    <n v="0"/>
    <n v="6.76"/>
    <n v="19.260000000000002"/>
    <n v="0"/>
    <n v="1"/>
    <n v="38.299999999999997"/>
  </r>
  <r>
    <x v="0"/>
    <x v="1"/>
    <s v="TK01"/>
    <x v="3"/>
    <n v="168"/>
    <n v="3.0000000000000001E-3"/>
    <n v="0.504"/>
    <n v="1.3456800000000002"/>
    <n v="9.8784000000000011E-2"/>
    <n v="0.10231200000000001"/>
    <n v="5.0400000000000002E-3"/>
    <n v="5.0400000000000002E-3"/>
    <n v="0.39513600000000004"/>
    <n v="0.92080800000000007"/>
    <n v="2.0160000000000001E-2"/>
    <n v="1"/>
    <n v="39.900000000000006"/>
  </r>
  <r>
    <x v="0"/>
    <x v="1"/>
    <s v="TK01"/>
    <x v="4"/>
    <m/>
    <n v="0"/>
    <n v="0"/>
    <n v="0"/>
    <n v="0"/>
    <n v="0"/>
    <n v="0"/>
    <n v="0"/>
    <n v="0"/>
    <n v="0"/>
    <n v="0"/>
    <n v="0"/>
    <n v="45.8"/>
  </r>
  <r>
    <x v="0"/>
    <x v="1"/>
    <s v="TK01"/>
    <x v="5"/>
    <m/>
    <n v="0"/>
    <n v="0"/>
    <n v="0"/>
    <n v="0"/>
    <n v="0"/>
    <n v="0"/>
    <n v="0"/>
    <n v="0"/>
    <n v="0"/>
    <n v="0"/>
    <n v="0"/>
    <n v="45.8"/>
  </r>
  <r>
    <x v="0"/>
    <x v="1"/>
    <s v="TK01"/>
    <x v="6"/>
    <m/>
    <n v="0"/>
    <n v="0"/>
    <n v="0"/>
    <n v="0"/>
    <n v="0"/>
    <n v="0"/>
    <n v="0"/>
    <n v="0"/>
    <n v="0"/>
    <n v="0"/>
    <n v="0"/>
    <n v="24.3"/>
  </r>
  <r>
    <x v="0"/>
    <x v="1"/>
    <s v="TK01"/>
    <x v="7"/>
    <n v="184"/>
    <n v="0.14299999999999999"/>
    <n v="26.311999999999998"/>
    <n v="18.155279999999998"/>
    <n v="0.94723199999999996"/>
    <n v="1.0787919999999998"/>
    <n v="1.18404"/>
    <n v="0"/>
    <n v="3.7889279999999999"/>
    <n v="9.709127999999998"/>
    <n v="4.7361599999999999"/>
    <n v="1"/>
    <n v="12.2"/>
  </r>
  <r>
    <x v="0"/>
    <x v="1"/>
    <s v="TK01"/>
    <x v="8"/>
    <n v="75"/>
    <n v="0.14299999999999999"/>
    <n v="10.725"/>
    <n v="43.22175"/>
    <n v="2.6705249999999996"/>
    <n v="3.5499749999999999"/>
    <n v="0.13942500000000002"/>
    <n v="0"/>
    <n v="10.682099999999998"/>
    <n v="31.949774999999999"/>
    <n v="0.55770000000000008"/>
    <n v="1"/>
    <n v="59.3"/>
  </r>
  <r>
    <x v="1"/>
    <x v="1"/>
    <s v="TK01"/>
    <x v="9"/>
    <n v="112"/>
    <n v="5.0000000000000001E-3"/>
    <n v="0.56000000000000005"/>
    <n v="0.58800000000000008"/>
    <n v="0.10360000000000001"/>
    <n v="1.6240000000000001E-2"/>
    <n v="0"/>
    <n v="0"/>
    <n v="0.41440000000000005"/>
    <n v="0.14616000000000001"/>
    <n v="0"/>
    <n v="1"/>
    <n v="21.4"/>
  </r>
  <r>
    <x v="2"/>
    <x v="1"/>
    <s v="TK01"/>
    <x v="10"/>
    <n v="175"/>
    <n v="6.7000000000000004E-2"/>
    <n v="11.725000000000001"/>
    <n v="15.242500000000001"/>
    <n v="0.28140000000000004"/>
    <n v="2.3450000000000002E-2"/>
    <n v="3.3533500000000003"/>
    <n v="3.5175000000000005E-2"/>
    <n v="1.1256000000000002"/>
    <n v="0.21105000000000002"/>
    <n v="13.413400000000001"/>
    <n v="1"/>
    <n v="31.200000000000003"/>
  </r>
  <r>
    <x v="2"/>
    <x v="1"/>
    <s v="TK01"/>
    <x v="11"/>
    <n v="185"/>
    <n v="0.14299999999999999"/>
    <n v="26.454999999999998"/>
    <n v="33.597850000000001"/>
    <n v="2.3015849999999998"/>
    <n v="0.132275"/>
    <n v="6.0317400000000001"/>
    <n v="1.6931200000000002"/>
    <n v="9.2063399999999991"/>
    <n v="1.1904749999999999"/>
    <n v="24.12696"/>
    <n v="1"/>
    <n v="32"/>
  </r>
  <r>
    <x v="2"/>
    <x v="1"/>
    <s v="TK01"/>
    <x v="14"/>
    <m/>
    <n v="0"/>
    <n v="0"/>
    <n v="0"/>
    <n v="0"/>
    <n v="0"/>
    <n v="0"/>
    <n v="0"/>
    <n v="0"/>
    <n v="0"/>
    <n v="0"/>
    <n v="0"/>
    <n v="5.9"/>
  </r>
  <r>
    <x v="2"/>
    <x v="1"/>
    <s v="TK01"/>
    <x v="12"/>
    <m/>
    <n v="0"/>
    <n v="0"/>
    <n v="0"/>
    <n v="0"/>
    <n v="0"/>
    <n v="0"/>
    <n v="0"/>
    <n v="0"/>
    <n v="0"/>
    <n v="0"/>
    <n v="0"/>
    <n v="24.9"/>
  </r>
  <r>
    <x v="2"/>
    <x v="1"/>
    <s v="TK01"/>
    <x v="13"/>
    <n v="122"/>
    <n v="3.3000000000000002E-2"/>
    <n v="4.0259999999999998"/>
    <n v="3.7441800000000001"/>
    <n v="8.0519999999999994E-2"/>
    <n v="4.0260000000000001E-3"/>
    <n v="0.86961600000000006"/>
    <n v="6.0389999999999999E-2"/>
    <n v="0.32207999999999998"/>
    <n v="3.6234000000000002E-2"/>
    <n v="3.4784640000000002"/>
    <n v="1"/>
    <n v="23.700000000000003"/>
  </r>
  <r>
    <x v="3"/>
    <x v="1"/>
    <s v="TK01"/>
    <x v="16"/>
    <n v="134"/>
    <n v="0.14299999999999999"/>
    <n v="19.161999999999999"/>
    <n v="31.234059999999999"/>
    <n v="1.207206"/>
    <n v="0.26826800000000001"/>
    <n v="5.9593820000000006"/>
    <n v="0.19161999999999998"/>
    <n v="4.828824"/>
    <n v="2.414412"/>
    <n v="23.837528000000002"/>
    <n v="1"/>
    <n v="38.799999999999997"/>
  </r>
  <r>
    <x v="3"/>
    <x v="1"/>
    <s v="TK01"/>
    <x v="17"/>
    <n v="114"/>
    <n v="0.28599999999999998"/>
    <n v="32.603999999999999"/>
    <n v="40.755000000000003"/>
    <n v="0.68468400000000007"/>
    <n v="0.42385199999999995"/>
    <n v="8.542247999999999"/>
    <n v="0.32604"/>
    <n v="2.7387360000000003"/>
    <n v="3.8146679999999997"/>
    <n v="34.168991999999996"/>
    <n v="1"/>
    <n v="29.6"/>
  </r>
  <r>
    <x v="3"/>
    <x v="1"/>
    <s v="TK01"/>
    <x v="18"/>
    <n v="83"/>
    <n v="0.14299999999999999"/>
    <n v="11.869"/>
    <n v="39.405079999999998"/>
    <n v="1.222507"/>
    <n v="0.35607"/>
    <n v="8.7474530000000001"/>
    <n v="1.507363"/>
    <n v="4.890028"/>
    <n v="3.2046299999999999"/>
    <n v="34.989812000000001"/>
    <n v="1"/>
    <n v="87"/>
  </r>
  <r>
    <x v="0"/>
    <x v="1"/>
    <s v="TK02"/>
    <x v="0"/>
    <m/>
    <n v="0"/>
    <n v="0"/>
    <n v="0"/>
    <n v="0"/>
    <n v="0"/>
    <n v="0"/>
    <n v="0"/>
    <n v="0"/>
    <n v="0"/>
    <n v="0"/>
    <n v="0"/>
    <n v="42.9"/>
  </r>
  <r>
    <x v="0"/>
    <x v="1"/>
    <s v="TK02"/>
    <x v="1"/>
    <n v="112"/>
    <n v="0.14299999999999999"/>
    <n v="16.015999999999998"/>
    <n v="38.598559999999999"/>
    <n v="5.2692639999999997"/>
    <n v="1.745744"/>
    <n v="8.0079999999999985E-2"/>
    <n v="0"/>
    <n v="21.077055999999999"/>
    <n v="15.711696"/>
    <n v="0.32031999999999994"/>
    <n v="1"/>
    <n v="44.3"/>
  </r>
  <r>
    <x v="0"/>
    <x v="1"/>
    <s v="TK02"/>
    <x v="2"/>
    <n v="112"/>
    <n v="0.14299999999999999"/>
    <n v="16.015999999999998"/>
    <n v="42.442399999999999"/>
    <n v="2.7067039999999998"/>
    <n v="3.4274239999999994"/>
    <n v="0"/>
    <n v="0"/>
    <n v="10.826815999999999"/>
    <n v="30.846815999999993"/>
    <n v="0"/>
    <n v="1"/>
    <n v="38.299999999999997"/>
  </r>
  <r>
    <x v="0"/>
    <x v="1"/>
    <s v="TK02"/>
    <x v="3"/>
    <n v="112"/>
    <n v="3.3000000000000002E-2"/>
    <n v="3.6960000000000002"/>
    <n v="9.8683200000000006"/>
    <n v="0.72441600000000006"/>
    <n v="0.75028800000000007"/>
    <n v="3.696E-2"/>
    <n v="3.696E-2"/>
    <n v="2.8976640000000002"/>
    <n v="6.7525920000000008"/>
    <n v="0.14784"/>
    <n v="1"/>
    <n v="39.900000000000006"/>
  </r>
  <r>
    <x v="0"/>
    <x v="1"/>
    <s v="TK02"/>
    <x v="4"/>
    <n v="112"/>
    <n v="3.3000000000000002E-2"/>
    <n v="3.6960000000000002"/>
    <n v="10.533600000000002"/>
    <n v="0.994224"/>
    <n v="0.69854399999999994"/>
    <n v="0"/>
    <n v="0"/>
    <n v="3.976896"/>
    <n v="6.2868959999999996"/>
    <n v="0"/>
    <n v="1"/>
    <n v="45.8"/>
  </r>
  <r>
    <x v="0"/>
    <x v="1"/>
    <s v="TK02"/>
    <x v="5"/>
    <m/>
    <n v="0"/>
    <n v="0"/>
    <n v="0"/>
    <n v="0"/>
    <n v="0"/>
    <n v="0"/>
    <n v="0"/>
    <n v="0"/>
    <n v="0"/>
    <n v="0"/>
    <n v="0"/>
    <n v="45.8"/>
  </r>
  <r>
    <x v="0"/>
    <x v="1"/>
    <s v="TK02"/>
    <x v="6"/>
    <n v="64"/>
    <n v="0.14299999999999999"/>
    <n v="9.1519999999999992"/>
    <n v="14.185599999999999"/>
    <n v="1.153152"/>
    <n v="0.97011199999999986"/>
    <n v="0.100672"/>
    <n v="0"/>
    <n v="4.6126079999999998"/>
    <n v="8.7310079999999992"/>
    <n v="0.40268799999999999"/>
    <n v="1"/>
    <n v="24.3"/>
  </r>
  <r>
    <x v="0"/>
    <x v="1"/>
    <s v="TK02"/>
    <x v="7"/>
    <m/>
    <n v="0"/>
    <n v="0"/>
    <n v="0"/>
    <n v="0"/>
    <n v="0"/>
    <n v="0"/>
    <n v="0"/>
    <n v="0"/>
    <n v="0"/>
    <n v="0"/>
    <n v="0"/>
    <n v="12.2"/>
  </r>
  <r>
    <x v="0"/>
    <x v="1"/>
    <s v="TK02"/>
    <x v="8"/>
    <n v="150"/>
    <n v="3.3000000000000002E-2"/>
    <n v="4.95"/>
    <n v="19.948500000000003"/>
    <n v="1.23255"/>
    <n v="1.63845"/>
    <n v="6.4350000000000004E-2"/>
    <n v="0"/>
    <n v="4.9302000000000001"/>
    <n v="14.74605"/>
    <n v="0.25740000000000002"/>
    <n v="1"/>
    <n v="59.3"/>
  </r>
  <r>
    <x v="1"/>
    <x v="1"/>
    <s v="TK02"/>
    <x v="9"/>
    <n v="112"/>
    <n v="3.3000000000000002E-2"/>
    <n v="3.6960000000000002"/>
    <n v="3.8808000000000002"/>
    <n v="0.68376000000000003"/>
    <n v="0.107184"/>
    <n v="0"/>
    <n v="0"/>
    <n v="2.7350400000000001"/>
    <n v="0.96465599999999996"/>
    <n v="0"/>
    <n v="1"/>
    <n v="21.4"/>
  </r>
  <r>
    <x v="2"/>
    <x v="1"/>
    <s v="TK02"/>
    <x v="10"/>
    <n v="175"/>
    <n v="0.14299999999999999"/>
    <n v="25.024999999999999"/>
    <n v="32.532499999999999"/>
    <n v="0.60059999999999991"/>
    <n v="5.0049999999999997E-2"/>
    <n v="7.1571500000000006"/>
    <n v="7.5074999999999989E-2"/>
    <n v="2.4023999999999996"/>
    <n v="0.45044999999999996"/>
    <n v="28.628600000000002"/>
    <n v="1"/>
    <n v="31.200000000000003"/>
  </r>
  <r>
    <x v="2"/>
    <x v="1"/>
    <s v="TK02"/>
    <x v="11"/>
    <n v="185"/>
    <n v="0.14299999999999999"/>
    <n v="26.454999999999998"/>
    <n v="33.597850000000001"/>
    <n v="2.3015849999999998"/>
    <n v="0.132275"/>
    <n v="6.0317400000000001"/>
    <n v="1.6931200000000002"/>
    <n v="9.2063399999999991"/>
    <n v="1.1904749999999999"/>
    <n v="24.12696"/>
    <n v="1"/>
    <n v="32"/>
  </r>
  <r>
    <x v="2"/>
    <x v="1"/>
    <s v="TK02"/>
    <x v="14"/>
    <n v="60"/>
    <n v="6.7000000000000004E-2"/>
    <n v="4.0200000000000005"/>
    <n v="0.88440000000000007"/>
    <n v="4.0200000000000007E-2"/>
    <n v="1.6080000000000004E-2"/>
    <n v="0.18090000000000003"/>
    <n v="0.11256000000000001"/>
    <n v="0.16080000000000003"/>
    <n v="0.14472000000000004"/>
    <n v="0.72360000000000013"/>
    <n v="1"/>
    <n v="5.9"/>
  </r>
  <r>
    <x v="2"/>
    <x v="1"/>
    <s v="TK02"/>
    <x v="12"/>
    <n v="119"/>
    <n v="8.0000000000000002E-3"/>
    <n v="0.95200000000000007"/>
    <n v="0.87584000000000006"/>
    <n v="9.5200000000000007E-3"/>
    <n v="4.7600000000000003E-3"/>
    <n v="0.22276800000000002"/>
    <n v="2.2848E-2"/>
    <n v="3.8080000000000003E-2"/>
    <n v="4.2840000000000003E-2"/>
    <n v="0.89107200000000009"/>
    <n v="1"/>
    <n v="24.9"/>
  </r>
  <r>
    <x v="2"/>
    <x v="1"/>
    <s v="TK02"/>
    <x v="13"/>
    <n v="122"/>
    <n v="8.0000000000000002E-3"/>
    <n v="0.97599999999999998"/>
    <n v="0.90768000000000004"/>
    <n v="1.9519999999999999E-2"/>
    <n v="9.7600000000000009E-4"/>
    <n v="0.210816"/>
    <n v="1.464E-2"/>
    <n v="7.8079999999999997E-2"/>
    <n v="8.7840000000000001E-3"/>
    <n v="0.84326400000000001"/>
    <n v="1"/>
    <n v="23.700000000000003"/>
  </r>
  <r>
    <x v="3"/>
    <x v="1"/>
    <s v="TK02"/>
    <x v="16"/>
    <n v="134"/>
    <n v="6.7000000000000004E-2"/>
    <n v="8.9779999999999998"/>
    <n v="14.63414"/>
    <n v="0.56561399999999995"/>
    <n v="0.125692"/>
    <n v="2.7921580000000001"/>
    <n v="8.9779999999999999E-2"/>
    <n v="2.2624559999999998"/>
    <n v="1.1312279999999999"/>
    <n v="11.168632000000001"/>
    <n v="1"/>
    <n v="38.799999999999997"/>
  </r>
  <r>
    <x v="3"/>
    <x v="1"/>
    <s v="TK02"/>
    <x v="17"/>
    <n v="114"/>
    <n v="0.14299999999999999"/>
    <n v="16.302"/>
    <n v="20.377500000000001"/>
    <n v="0.34234200000000004"/>
    <n v="0.21192599999999998"/>
    <n v="4.2711239999999995"/>
    <n v="0.16302"/>
    <n v="1.3693680000000001"/>
    <n v="1.9073339999999999"/>
    <n v="17.084495999999998"/>
    <n v="1"/>
    <n v="29.6"/>
  </r>
  <r>
    <x v="3"/>
    <x v="1"/>
    <s v="TK02"/>
    <x v="18"/>
    <n v="83"/>
    <n v="6.7000000000000004E-2"/>
    <n v="5.5609999999999999"/>
    <n v="18.462519999999998"/>
    <n v="0.57278300000000004"/>
    <n v="0.16683000000000001"/>
    <n v="4.0984569999999998"/>
    <n v="0.70624699999999985"/>
    <n v="2.2911320000000002"/>
    <n v="1.5014700000000001"/>
    <n v="16.393827999999999"/>
    <n v="1"/>
    <n v="87"/>
  </r>
  <r>
    <x v="3"/>
    <x v="1"/>
    <s v="TK02"/>
    <x v="19"/>
    <n v="340"/>
    <n v="3.3000000000000002E-2"/>
    <n v="11.22"/>
    <n v="4.6002000000000001"/>
    <n v="0"/>
    <n v="0"/>
    <n v="1.1668800000000001"/>
    <n v="0"/>
    <n v="0"/>
    <n v="0"/>
    <n v="4.6675200000000006"/>
    <n v="1"/>
    <n v="10.4"/>
  </r>
  <r>
    <x v="0"/>
    <x v="1"/>
    <s v="TK03"/>
    <x v="0"/>
    <n v="112"/>
    <n v="0.14299999999999999"/>
    <n v="16.015999999999998"/>
    <n v="43.08303999999999"/>
    <n v="3.9879839999999995"/>
    <n v="2.8828799999999997"/>
    <n v="0"/>
    <n v="0"/>
    <n v="15.951935999999998"/>
    <n v="25.945919999999997"/>
    <n v="0"/>
    <n v="1"/>
    <n v="42.9"/>
  </r>
  <r>
    <x v="0"/>
    <x v="1"/>
    <s v="TK03"/>
    <x v="1"/>
    <n v="85"/>
    <n v="0.57099999999999995"/>
    <n v="48.534999999999997"/>
    <n v="116.96934999999999"/>
    <n v="15.968014999999998"/>
    <n v="5.2903149999999997"/>
    <n v="0.24267499999999997"/>
    <n v="0"/>
    <n v="63.872059999999991"/>
    <n v="47.612834999999997"/>
    <n v="0.9706999999999999"/>
    <n v="1"/>
    <n v="44.3"/>
  </r>
  <r>
    <x v="0"/>
    <x v="1"/>
    <s v="TK03"/>
    <x v="2"/>
    <n v="85"/>
    <n v="0.14299999999999999"/>
    <n v="12.154999999999999"/>
    <n v="32.210749999999997"/>
    <n v="2.0541949999999995"/>
    <n v="2.6011699999999998"/>
    <n v="0"/>
    <n v="0"/>
    <n v="8.2167799999999982"/>
    <n v="23.410529999999998"/>
    <n v="0"/>
    <n v="1"/>
    <n v="38.299999999999997"/>
  </r>
  <r>
    <x v="0"/>
    <x v="1"/>
    <s v="TK03"/>
    <x v="3"/>
    <n v="112"/>
    <n v="6.7000000000000004E-2"/>
    <n v="7.5040000000000004"/>
    <n v="20.035680000000003"/>
    <n v="1.4707840000000001"/>
    <n v="1.5233120000000002"/>
    <n v="7.5040000000000009E-2"/>
    <n v="7.5040000000000009E-2"/>
    <n v="5.8831360000000004"/>
    <n v="13.709808000000002"/>
    <n v="0.30016000000000004"/>
    <n v="1"/>
    <n v="39.900000000000006"/>
  </r>
  <r>
    <x v="0"/>
    <x v="1"/>
    <s v="TK03"/>
    <x v="4"/>
    <m/>
    <n v="0"/>
    <n v="0"/>
    <n v="0"/>
    <n v="0"/>
    <n v="0"/>
    <n v="0"/>
    <n v="0"/>
    <n v="0"/>
    <n v="0"/>
    <n v="0"/>
    <n v="0"/>
    <n v="45.8"/>
  </r>
  <r>
    <x v="0"/>
    <x v="1"/>
    <s v="TK03"/>
    <x v="5"/>
    <n v="112"/>
    <n v="6.7000000000000004E-2"/>
    <n v="7.5040000000000004"/>
    <n v="21.386400000000002"/>
    <n v="2.0185759999999999"/>
    <n v="1.4182560000000002"/>
    <n v="0"/>
    <n v="0"/>
    <n v="8.0743039999999997"/>
    <n v="12.764304000000001"/>
    <n v="0"/>
    <n v="1"/>
    <n v="45.8"/>
  </r>
  <r>
    <x v="0"/>
    <x v="1"/>
    <s v="TK03"/>
    <x v="25"/>
    <n v="64"/>
    <n v="3.3000000000000002E-2"/>
    <n v="2.1120000000000001"/>
    <n v="3.2736000000000001"/>
    <n v="0.26611200000000002"/>
    <n v="0.22387199999999999"/>
    <n v="2.3232000000000003E-2"/>
    <n v="0"/>
    <n v="1.0644480000000001"/>
    <n v="2.0148479999999998"/>
    <n v="9.2928000000000011E-2"/>
    <n v="1"/>
    <n v="24.3"/>
  </r>
  <r>
    <x v="0"/>
    <x v="1"/>
    <s v="TK03"/>
    <x v="6"/>
    <m/>
    <n v="0"/>
    <n v="0"/>
    <n v="0"/>
    <n v="0"/>
    <n v="0"/>
    <n v="0"/>
    <n v="0"/>
    <n v="0"/>
    <n v="0"/>
    <n v="0"/>
    <n v="0"/>
    <n v="24.3"/>
  </r>
  <r>
    <x v="0"/>
    <x v="1"/>
    <s v="TK03"/>
    <x v="7"/>
    <n v="184"/>
    <n v="1"/>
    <n v="184"/>
    <n v="126.96"/>
    <n v="6.6239999999999997"/>
    <n v="7.5439999999999996"/>
    <n v="8.2799999999999994"/>
    <n v="0"/>
    <n v="26.495999999999999"/>
    <n v="67.896000000000001"/>
    <n v="33.119999999999997"/>
    <n v="1"/>
    <n v="12.2"/>
  </r>
  <r>
    <x v="0"/>
    <x v="1"/>
    <s v="TK03"/>
    <x v="8"/>
    <n v="113"/>
    <n v="1"/>
    <n v="113"/>
    <n v="455.39"/>
    <n v="28.136999999999997"/>
    <n v="37.402999999999999"/>
    <n v="1.4690000000000001"/>
    <n v="0"/>
    <n v="112.54799999999999"/>
    <n v="336.62700000000001"/>
    <n v="5.8760000000000003"/>
    <n v="1"/>
    <n v="59.3"/>
  </r>
  <r>
    <x v="1"/>
    <x v="1"/>
    <s v="TK03"/>
    <x v="9"/>
    <n v="112"/>
    <n v="3.3000000000000002E-2"/>
    <n v="3.6960000000000002"/>
    <n v="3.8808000000000002"/>
    <n v="3.8808000000000002"/>
    <n v="0.68376000000000003"/>
    <n v="0.68376000000000003"/>
    <n v="0.68376000000000003"/>
    <n v="0.107184"/>
    <n v="0"/>
    <n v="0"/>
    <n v="1"/>
    <n v="21.4"/>
  </r>
  <r>
    <x v="2"/>
    <x v="1"/>
    <s v="TK03"/>
    <x v="10"/>
    <n v="175"/>
    <n v="0.28599999999999998"/>
    <n v="50.05"/>
    <n v="65.064999999999998"/>
    <n v="1.2011999999999998"/>
    <n v="0.10009999999999999"/>
    <n v="14.314300000000001"/>
    <n v="0.15014999999999998"/>
    <n v="4.8047999999999993"/>
    <n v="0.90089999999999992"/>
    <n v="57.257200000000005"/>
    <n v="1"/>
    <n v="31.200000000000003"/>
  </r>
  <r>
    <x v="2"/>
    <x v="1"/>
    <s v="TK03"/>
    <x v="11"/>
    <n v="185"/>
    <n v="1"/>
    <n v="185"/>
    <n v="234.95"/>
    <n v="16.094999999999999"/>
    <n v="0.92500000000000004"/>
    <n v="42.18"/>
    <n v="11.84"/>
    <n v="64.38"/>
    <n v="8.3250000000000011"/>
    <n v="168.72"/>
    <n v="1"/>
    <n v="32"/>
  </r>
  <r>
    <x v="2"/>
    <x v="1"/>
    <s v="TK03"/>
    <x v="14"/>
    <n v="60"/>
    <n v="1"/>
    <n v="60"/>
    <n v="13.2"/>
    <n v="0.6"/>
    <n v="0.24"/>
    <n v="2.7"/>
    <n v="1.68"/>
    <n v="2.4"/>
    <n v="2.16"/>
    <n v="10.8"/>
    <n v="1"/>
    <n v="5.9"/>
  </r>
  <r>
    <x v="2"/>
    <x v="1"/>
    <s v="TK03"/>
    <x v="12"/>
    <n v="119"/>
    <n v="0.28599999999999998"/>
    <n v="34.033999999999999"/>
    <n v="31.311279999999996"/>
    <n v="0.34033999999999998"/>
    <n v="0.17016999999999999"/>
    <n v="7.9639559999999996"/>
    <n v="0.81681599999999988"/>
    <n v="1.3613599999999999"/>
    <n v="1.5315299999999998"/>
    <n v="31.855823999999998"/>
    <n v="1"/>
    <n v="24.9"/>
  </r>
  <r>
    <x v="2"/>
    <x v="1"/>
    <s v="TK03"/>
    <x v="13"/>
    <n v="122"/>
    <n v="0.28599999999999998"/>
    <n v="34.891999999999996"/>
    <n v="32.449559999999998"/>
    <n v="0.6978399999999999"/>
    <n v="3.4891999999999999E-2"/>
    <n v="7.5366719999999994"/>
    <n v="0.52337999999999996"/>
    <n v="2.7913599999999996"/>
    <n v="0.31402799999999997"/>
    <n v="30.146687999999997"/>
    <n v="1"/>
    <n v="23.700000000000003"/>
  </r>
  <r>
    <x v="3"/>
    <x v="1"/>
    <s v="TK03"/>
    <x v="16"/>
    <n v="134"/>
    <n v="1"/>
    <n v="134"/>
    <n v="218.42"/>
    <n v="8.4420000000000002"/>
    <n v="1.8759999999999999"/>
    <n v="41.674000000000007"/>
    <n v="1.34"/>
    <n v="33.768000000000001"/>
    <n v="16.884"/>
    <n v="166.69600000000003"/>
    <n v="1"/>
    <n v="38.799999999999997"/>
  </r>
  <r>
    <x v="3"/>
    <x v="1"/>
    <s v="TK03"/>
    <x v="17"/>
    <n v="114"/>
    <n v="0.28599999999999998"/>
    <n v="32.603999999999999"/>
    <n v="40.755000000000003"/>
    <n v="0.68468400000000007"/>
    <n v="0.42385199999999995"/>
    <n v="8.542247999999999"/>
    <n v="0.32604"/>
    <n v="2.7387360000000003"/>
    <n v="3.8146679999999997"/>
    <n v="34.168991999999996"/>
    <n v="1"/>
    <n v="29.6"/>
  </r>
  <r>
    <x v="3"/>
    <x v="1"/>
    <s v="TK03"/>
    <x v="18"/>
    <n v="83"/>
    <n v="0.14299999999999999"/>
    <n v="11.869"/>
    <n v="39.405079999999998"/>
    <n v="1.222507"/>
    <n v="0.35607"/>
    <n v="8.7474530000000001"/>
    <n v="1.507363"/>
    <n v="4.890028"/>
    <n v="3.2046299999999999"/>
    <n v="34.989812000000001"/>
    <n v="1"/>
    <n v="87"/>
  </r>
  <r>
    <x v="3"/>
    <x v="1"/>
    <s v="TK03"/>
    <x v="19"/>
    <n v="340"/>
    <n v="0.14299999999999999"/>
    <n v="48.62"/>
    <n v="19.934199999999997"/>
    <n v="0"/>
    <n v="0"/>
    <n v="5.0564799999999996"/>
    <n v="0"/>
    <n v="0"/>
    <n v="0"/>
    <n v="20.225919999999999"/>
    <n v="1"/>
    <n v="10.4"/>
  </r>
  <r>
    <x v="4"/>
    <x v="1"/>
    <s v="TK03"/>
    <x v="23"/>
    <n v="20"/>
    <n v="3.3000000000000002E-2"/>
    <n v="0.66"/>
    <n v="2.0064000000000002"/>
    <n v="1.98E-3"/>
    <n v="0"/>
    <n v="0.5438400000000001"/>
    <n v="0"/>
    <n v="7.92E-3"/>
    <n v="0"/>
    <n v="2.1753600000000004"/>
    <n v="1"/>
    <n v="82.7"/>
  </r>
  <r>
    <x v="0"/>
    <x v="1"/>
    <s v="TK04"/>
    <x v="0"/>
    <m/>
    <n v="0"/>
    <n v="0"/>
    <n v="0"/>
    <n v="0"/>
    <n v="0"/>
    <n v="0"/>
    <n v="0"/>
    <n v="0"/>
    <n v="0"/>
    <n v="0"/>
    <n v="0"/>
    <n v="42.9"/>
  </r>
  <r>
    <x v="0"/>
    <x v="1"/>
    <s v="TK04"/>
    <x v="1"/>
    <n v="85"/>
    <n v="0.28599999999999998"/>
    <n v="24.31"/>
    <n v="58.5871"/>
    <n v="7.9979899999999997"/>
    <n v="2.6497899999999999"/>
    <n v="0.12154999999999999"/>
    <n v="0"/>
    <n v="31.991959999999999"/>
    <n v="23.848109999999998"/>
    <n v="0.48619999999999997"/>
    <n v="1"/>
    <n v="44.3"/>
  </r>
  <r>
    <x v="0"/>
    <x v="1"/>
    <s v="TK04"/>
    <x v="2"/>
    <n v="85"/>
    <n v="0.28599999999999998"/>
    <n v="24.31"/>
    <n v="64.421499999999995"/>
    <n v="4.1083899999999991"/>
    <n v="5.2023399999999995"/>
    <n v="0"/>
    <n v="0"/>
    <n v="16.433559999999996"/>
    <n v="46.821059999999996"/>
    <n v="0"/>
    <n v="1"/>
    <n v="38.299999999999997"/>
  </r>
  <r>
    <x v="0"/>
    <x v="1"/>
    <s v="TK04"/>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04"/>
    <x v="4"/>
    <n v="112"/>
    <n v="3.3000000000000002E-2"/>
    <n v="3.6960000000000002"/>
    <n v="10.533600000000002"/>
    <n v="0.994224"/>
    <n v="0.69854399999999994"/>
    <n v="0"/>
    <n v="0"/>
    <n v="3.976896"/>
    <n v="6.2868959999999996"/>
    <n v="0"/>
    <n v="1"/>
    <n v="45.8"/>
  </r>
  <r>
    <x v="0"/>
    <x v="1"/>
    <s v="TK04"/>
    <x v="5"/>
    <m/>
    <n v="0"/>
    <n v="0"/>
    <n v="0"/>
    <n v="0"/>
    <n v="0"/>
    <n v="0"/>
    <n v="0"/>
    <n v="0"/>
    <n v="0"/>
    <n v="0"/>
    <n v="0"/>
    <n v="45.8"/>
  </r>
  <r>
    <x v="0"/>
    <x v="1"/>
    <s v="TK04"/>
    <x v="6"/>
    <n v="64"/>
    <n v="3.3000000000000002E-2"/>
    <n v="2.1120000000000001"/>
    <n v="3.2736000000000001"/>
    <n v="0.26611200000000002"/>
    <n v="0.22387199999999999"/>
    <n v="2.3232000000000003E-2"/>
    <n v="0"/>
    <n v="1.0644480000000001"/>
    <n v="2.0148479999999998"/>
    <n v="9.2928000000000011E-2"/>
    <n v="1"/>
    <n v="24.3"/>
  </r>
  <r>
    <x v="0"/>
    <x v="1"/>
    <s v="TK04"/>
    <x v="7"/>
    <m/>
    <n v="0"/>
    <n v="0"/>
    <n v="0"/>
    <n v="0"/>
    <n v="0"/>
    <n v="0"/>
    <n v="0"/>
    <n v="0"/>
    <n v="0"/>
    <n v="0"/>
    <n v="0"/>
    <n v="12.2"/>
  </r>
  <r>
    <x v="0"/>
    <x v="1"/>
    <s v="TK04"/>
    <x v="8"/>
    <m/>
    <n v="0"/>
    <n v="0"/>
    <n v="0"/>
    <n v="0"/>
    <n v="0"/>
    <n v="0"/>
    <n v="0"/>
    <n v="0"/>
    <n v="0"/>
    <n v="0"/>
    <n v="0"/>
    <n v="59.3"/>
  </r>
  <r>
    <x v="1"/>
    <x v="1"/>
    <s v="TK04"/>
    <x v="9"/>
    <n v="112"/>
    <n v="0.28599999999999998"/>
    <n v="32.031999999999996"/>
    <n v="33.633599999999994"/>
    <n v="5.9259199999999996"/>
    <n v="0.92892799999999998"/>
    <n v="0"/>
    <n v="0"/>
    <n v="23.703679999999999"/>
    <n v="8.3603519999999989"/>
    <n v="0"/>
    <n v="1"/>
    <n v="21.4"/>
  </r>
  <r>
    <x v="2"/>
    <x v="1"/>
    <s v="TK04"/>
    <x v="10"/>
    <n v="175"/>
    <n v="0.1"/>
    <n v="17.5"/>
    <n v="22.75"/>
    <n v="0.42"/>
    <n v="3.5000000000000003E-2"/>
    <n v="5.0049999999999999"/>
    <n v="5.2499999999999998E-2"/>
    <n v="1.68"/>
    <n v="0.31500000000000006"/>
    <n v="20.02"/>
    <n v="1"/>
    <n v="31.200000000000003"/>
  </r>
  <r>
    <x v="2"/>
    <x v="1"/>
    <s v="TK04"/>
    <x v="11"/>
    <n v="185"/>
    <n v="0.14299999999999999"/>
    <n v="26.454999999999998"/>
    <n v="33.597850000000001"/>
    <n v="2.3015849999999998"/>
    <n v="0.132275"/>
    <n v="6.0317400000000001"/>
    <n v="1.6931200000000002"/>
    <n v="9.2063399999999991"/>
    <n v="1.1904749999999999"/>
    <n v="24.12696"/>
    <n v="1"/>
    <n v="32"/>
  </r>
  <r>
    <x v="2"/>
    <x v="1"/>
    <s v="TK04"/>
    <x v="14"/>
    <n v="60"/>
    <n v="0.28599999999999998"/>
    <n v="17.16"/>
    <n v="3.7751999999999999"/>
    <n v="0.1716"/>
    <n v="6.8640000000000007E-2"/>
    <n v="0.7722"/>
    <n v="0.48047999999999996"/>
    <n v="0.68640000000000001"/>
    <n v="0.61776000000000009"/>
    <n v="3.0888"/>
    <n v="1"/>
    <n v="5.9"/>
  </r>
  <r>
    <x v="2"/>
    <x v="1"/>
    <s v="TK04"/>
    <x v="12"/>
    <n v="119"/>
    <n v="3.3000000000000002E-2"/>
    <n v="3.927"/>
    <n v="3.6128399999999998"/>
    <n v="3.9269999999999999E-2"/>
    <n v="1.9635E-2"/>
    <n v="0.9189179999999999"/>
    <n v="9.4247999999999998E-2"/>
    <n v="0.15708"/>
    <n v="0.17671500000000001"/>
    <n v="3.6756719999999996"/>
    <n v="1"/>
    <n v="24.9"/>
  </r>
  <r>
    <x v="2"/>
    <x v="1"/>
    <s v="TK04"/>
    <x v="13"/>
    <n v="122"/>
    <n v="3.3000000000000002E-2"/>
    <n v="4.0259999999999998"/>
    <n v="3.7441800000000001"/>
    <n v="8.0519999999999994E-2"/>
    <n v="4.0260000000000001E-3"/>
    <n v="0.86961600000000006"/>
    <n v="6.0389999999999999E-2"/>
    <n v="0.32207999999999998"/>
    <n v="3.6234000000000002E-2"/>
    <n v="3.4784640000000002"/>
    <n v="1"/>
    <n v="23.700000000000003"/>
  </r>
  <r>
    <x v="3"/>
    <x v="1"/>
    <s v="TK04"/>
    <x v="16"/>
    <n v="134"/>
    <n v="0.14299999999999999"/>
    <n v="19.161999999999999"/>
    <n v="31.234059999999999"/>
    <n v="1.207206"/>
    <n v="0.26826800000000001"/>
    <n v="5.9593820000000006"/>
    <n v="0.19161999999999998"/>
    <n v="4.828824"/>
    <n v="2.414412"/>
    <n v="23.837528000000002"/>
    <n v="1"/>
    <n v="38.799999999999997"/>
  </r>
  <r>
    <x v="3"/>
    <x v="1"/>
    <s v="TK04"/>
    <x v="17"/>
    <n v="114"/>
    <n v="0.14299999999999999"/>
    <n v="16.302"/>
    <n v="20.377500000000001"/>
    <n v="0.34234200000000004"/>
    <n v="0.21192599999999998"/>
    <n v="4.2711239999999995"/>
    <n v="0.16302"/>
    <n v="1.3693680000000001"/>
    <n v="1.9073339999999999"/>
    <n v="17.084495999999998"/>
    <n v="1"/>
    <n v="29.6"/>
  </r>
  <r>
    <x v="3"/>
    <x v="1"/>
    <s v="TK04"/>
    <x v="18"/>
    <n v="83"/>
    <n v="0.57099999999999995"/>
    <n v="47.392999999999994"/>
    <n v="157.34475999999998"/>
    <n v="4.8814789999999997"/>
    <n v="1.4217899999999997"/>
    <n v="34.928640999999999"/>
    <n v="6.0189109999999992"/>
    <n v="19.525915999999999"/>
    <n v="12.796109999999997"/>
    <n v="139.714564"/>
    <n v="1"/>
    <n v="87"/>
  </r>
  <r>
    <x v="0"/>
    <x v="1"/>
    <s v="TK05"/>
    <x v="0"/>
    <m/>
    <n v="0"/>
    <n v="0"/>
    <n v="0"/>
    <n v="0"/>
    <n v="0"/>
    <n v="0"/>
    <n v="0"/>
    <n v="0"/>
    <n v="0"/>
    <n v="0"/>
    <n v="0"/>
    <n v="42.9"/>
  </r>
  <r>
    <x v="0"/>
    <x v="1"/>
    <s v="TK05"/>
    <x v="1"/>
    <n v="85"/>
    <n v="0.14299999999999999"/>
    <n v="12.154999999999999"/>
    <n v="29.29355"/>
    <n v="3.9989949999999999"/>
    <n v="1.3248949999999999"/>
    <n v="6.0774999999999996E-2"/>
    <n v="0"/>
    <n v="15.995979999999999"/>
    <n v="11.924054999999999"/>
    <n v="0.24309999999999998"/>
    <n v="1"/>
    <n v="44.3"/>
  </r>
  <r>
    <x v="0"/>
    <x v="1"/>
    <s v="TK05"/>
    <x v="2"/>
    <n v="85"/>
    <n v="0.14299999999999999"/>
    <n v="12.154999999999999"/>
    <n v="32.210749999999997"/>
    <n v="2.0541949999999995"/>
    <n v="2.6011699999999998"/>
    <n v="0"/>
    <n v="0"/>
    <n v="8.2167799999999982"/>
    <n v="23.410529999999998"/>
    <n v="0"/>
    <n v="1"/>
    <n v="38.299999999999997"/>
  </r>
  <r>
    <x v="0"/>
    <x v="1"/>
    <s v="TK05"/>
    <x v="3"/>
    <n v="112"/>
    <n v="3.3000000000000002E-2"/>
    <n v="3.6960000000000002"/>
    <n v="9.8683200000000006"/>
    <n v="0.72441600000000006"/>
    <n v="0.75028800000000007"/>
    <n v="3.696E-2"/>
    <n v="3.696E-2"/>
    <n v="2.8976640000000002"/>
    <n v="6.7525920000000008"/>
    <n v="0.14784"/>
    <n v="1"/>
    <n v="39.900000000000006"/>
  </r>
  <r>
    <x v="0"/>
    <x v="1"/>
    <s v="TK05"/>
    <x v="4"/>
    <m/>
    <n v="0"/>
    <n v="0"/>
    <n v="0"/>
    <n v="0"/>
    <n v="0"/>
    <n v="0"/>
    <n v="0"/>
    <n v="0"/>
    <n v="0"/>
    <n v="0"/>
    <n v="0"/>
    <n v="45.8"/>
  </r>
  <r>
    <x v="0"/>
    <x v="1"/>
    <s v="TK05"/>
    <x v="5"/>
    <m/>
    <n v="0"/>
    <n v="0"/>
    <n v="0"/>
    <n v="0"/>
    <n v="0"/>
    <n v="0"/>
    <n v="0"/>
    <n v="0"/>
    <n v="0"/>
    <n v="0"/>
    <n v="0"/>
    <n v="45.8"/>
  </r>
  <r>
    <x v="0"/>
    <x v="1"/>
    <s v="TK05"/>
    <x v="6"/>
    <m/>
    <n v="0"/>
    <n v="0"/>
    <n v="0"/>
    <n v="0"/>
    <n v="0"/>
    <n v="0"/>
    <n v="0"/>
    <n v="0"/>
    <n v="0"/>
    <n v="0"/>
    <n v="0"/>
    <n v="24.3"/>
  </r>
  <r>
    <x v="0"/>
    <x v="1"/>
    <s v="TK05"/>
    <x v="7"/>
    <m/>
    <n v="0"/>
    <n v="0"/>
    <n v="0"/>
    <n v="0"/>
    <n v="0"/>
    <n v="0"/>
    <n v="0"/>
    <n v="0"/>
    <n v="0"/>
    <n v="0"/>
    <n v="0"/>
    <n v="12.2"/>
  </r>
  <r>
    <x v="0"/>
    <x v="1"/>
    <s v="TK05"/>
    <x v="8"/>
    <m/>
    <n v="0"/>
    <n v="0"/>
    <n v="0"/>
    <n v="0"/>
    <n v="0"/>
    <n v="0"/>
    <n v="0"/>
    <n v="0"/>
    <n v="0"/>
    <n v="0"/>
    <n v="0"/>
    <n v="59.3"/>
  </r>
  <r>
    <x v="1"/>
    <x v="1"/>
    <s v="TK05"/>
    <x v="9"/>
    <m/>
    <n v="0"/>
    <n v="0"/>
    <n v="0"/>
    <n v="0"/>
    <n v="0"/>
    <n v="0"/>
    <n v="0"/>
    <n v="0"/>
    <n v="0"/>
    <n v="0"/>
    <n v="0"/>
    <n v="21.4"/>
  </r>
  <r>
    <x v="2"/>
    <x v="1"/>
    <s v="TK05"/>
    <x v="10"/>
    <n v="175"/>
    <n v="0.14299999999999999"/>
    <n v="25.024999999999999"/>
    <n v="32.532499999999999"/>
    <n v="0.60059999999999991"/>
    <n v="5.0049999999999997E-2"/>
    <n v="7.1571500000000006"/>
    <n v="7.5074999999999989E-2"/>
    <n v="2.4023999999999996"/>
    <n v="0.45044999999999996"/>
    <n v="28.628600000000002"/>
    <n v="1"/>
    <n v="31.200000000000003"/>
  </r>
  <r>
    <x v="2"/>
    <x v="1"/>
    <s v="TK05"/>
    <x v="11"/>
    <n v="185"/>
    <n v="0.1"/>
    <n v="18.5"/>
    <n v="23.495000000000001"/>
    <n v="1.6094999999999999"/>
    <n v="9.2499999999999999E-2"/>
    <n v="4.218"/>
    <n v="1.1840000000000002"/>
    <n v="6.4379999999999997"/>
    <n v="0.83250000000000002"/>
    <n v="16.872"/>
    <n v="1"/>
    <n v="32"/>
  </r>
  <r>
    <x v="2"/>
    <x v="1"/>
    <s v="TK05"/>
    <x v="14"/>
    <m/>
    <n v="0"/>
    <n v="0"/>
    <n v="0"/>
    <n v="0"/>
    <n v="0"/>
    <n v="0"/>
    <n v="0"/>
    <n v="0"/>
    <n v="0"/>
    <n v="0"/>
    <n v="0"/>
    <n v="5.9"/>
  </r>
  <r>
    <x v="2"/>
    <x v="1"/>
    <s v="TK05"/>
    <x v="12"/>
    <m/>
    <n v="0"/>
    <n v="0"/>
    <n v="0"/>
    <n v="0"/>
    <n v="0"/>
    <n v="0"/>
    <n v="0"/>
    <n v="0"/>
    <n v="0"/>
    <n v="0"/>
    <n v="0"/>
    <n v="24.9"/>
  </r>
  <r>
    <x v="2"/>
    <x v="1"/>
    <s v="TK05"/>
    <x v="13"/>
    <m/>
    <n v="0"/>
    <n v="0"/>
    <n v="0"/>
    <n v="0"/>
    <n v="0"/>
    <n v="0"/>
    <n v="0"/>
    <n v="0"/>
    <n v="0"/>
    <n v="0"/>
    <n v="0"/>
    <n v="23.700000000000003"/>
  </r>
  <r>
    <x v="3"/>
    <x v="1"/>
    <s v="TK05"/>
    <x v="16"/>
    <n v="134"/>
    <n v="1"/>
    <n v="134"/>
    <n v="218.42"/>
    <n v="8.4420000000000002"/>
    <n v="1.8759999999999999"/>
    <n v="41.674000000000007"/>
    <n v="1.34"/>
    <n v="33.768000000000001"/>
    <n v="16.884"/>
    <n v="166.69600000000003"/>
    <n v="1"/>
    <n v="38.799999999999997"/>
  </r>
  <r>
    <x v="3"/>
    <x v="1"/>
    <s v="TK05"/>
    <x v="17"/>
    <n v="114"/>
    <n v="1"/>
    <n v="114"/>
    <n v="142.5"/>
    <n v="2.3940000000000001"/>
    <n v="1.4820000000000002"/>
    <n v="29.867999999999999"/>
    <n v="1.1399999999999999"/>
    <n v="9.5760000000000005"/>
    <n v="13.338000000000001"/>
    <n v="119.47199999999999"/>
    <n v="1"/>
    <n v="29.6"/>
  </r>
  <r>
    <x v="3"/>
    <x v="1"/>
    <s v="TK05"/>
    <x v="18"/>
    <n v="83"/>
    <n v="0.14299999999999999"/>
    <n v="11.869"/>
    <n v="39.405079999999998"/>
    <n v="1.222507"/>
    <n v="0.35607"/>
    <n v="8.7474530000000001"/>
    <n v="1.507363"/>
    <n v="4.890028"/>
    <n v="3.2046299999999999"/>
    <n v="34.989812000000001"/>
    <n v="1"/>
    <n v="87"/>
  </r>
  <r>
    <x v="0"/>
    <x v="1"/>
    <s v="TK06"/>
    <x v="0"/>
    <m/>
    <n v="0"/>
    <n v="0"/>
    <n v="0"/>
    <n v="0"/>
    <n v="0"/>
    <n v="0"/>
    <n v="0"/>
    <n v="0"/>
    <n v="0"/>
    <n v="0"/>
    <n v="0"/>
    <n v="42.9"/>
  </r>
  <r>
    <x v="0"/>
    <x v="1"/>
    <s v="TK06"/>
    <x v="1"/>
    <n v="85"/>
    <n v="0.14299999999999999"/>
    <n v="12.154999999999999"/>
    <n v="29.29355"/>
    <n v="3.9989949999999999"/>
    <n v="1.3248949999999999"/>
    <n v="6.0774999999999996E-2"/>
    <n v="0"/>
    <n v="15.995979999999999"/>
    <n v="11.924054999999999"/>
    <n v="0.24309999999999998"/>
    <n v="1"/>
    <n v="44.3"/>
  </r>
  <r>
    <x v="0"/>
    <x v="1"/>
    <s v="TK06"/>
    <x v="2"/>
    <n v="85"/>
    <n v="0.14299999999999999"/>
    <n v="12.154999999999999"/>
    <n v="32.210749999999997"/>
    <n v="2.0541949999999995"/>
    <n v="2.6011699999999998"/>
    <n v="0"/>
    <n v="0"/>
    <n v="8.2167799999999982"/>
    <n v="23.410529999999998"/>
    <n v="0"/>
    <n v="1"/>
    <n v="38.299999999999997"/>
  </r>
  <r>
    <x v="0"/>
    <x v="1"/>
    <s v="TK06"/>
    <x v="3"/>
    <m/>
    <n v="0"/>
    <n v="0"/>
    <n v="0"/>
    <n v="0"/>
    <n v="0"/>
    <n v="0"/>
    <n v="0"/>
    <n v="0"/>
    <n v="0"/>
    <n v="0"/>
    <n v="0"/>
    <n v="39.900000000000006"/>
  </r>
  <r>
    <x v="0"/>
    <x v="1"/>
    <s v="TK06"/>
    <x v="4"/>
    <m/>
    <n v="0"/>
    <n v="0"/>
    <n v="0"/>
    <n v="0"/>
    <n v="0"/>
    <n v="0"/>
    <n v="0"/>
    <n v="0"/>
    <n v="0"/>
    <n v="0"/>
    <n v="0"/>
    <n v="45.8"/>
  </r>
  <r>
    <x v="0"/>
    <x v="1"/>
    <s v="TK06"/>
    <x v="5"/>
    <m/>
    <n v="0"/>
    <n v="0"/>
    <n v="0"/>
    <n v="0"/>
    <n v="0"/>
    <n v="0"/>
    <n v="0"/>
    <n v="0"/>
    <n v="0"/>
    <n v="0"/>
    <n v="0"/>
    <n v="45.8"/>
  </r>
  <r>
    <x v="0"/>
    <x v="1"/>
    <s v="TK06"/>
    <x v="6"/>
    <m/>
    <n v="0"/>
    <n v="0"/>
    <n v="0"/>
    <n v="0"/>
    <n v="0"/>
    <n v="0"/>
    <n v="0"/>
    <n v="0"/>
    <n v="0"/>
    <n v="0"/>
    <n v="0"/>
    <n v="24.3"/>
  </r>
  <r>
    <x v="0"/>
    <x v="1"/>
    <s v="TK06"/>
    <x v="7"/>
    <n v="184"/>
    <n v="0.28599999999999998"/>
    <n v="52.623999999999995"/>
    <n v="36.310559999999995"/>
    <n v="1.8944639999999999"/>
    <n v="2.1575839999999995"/>
    <n v="2.36808"/>
    <n v="0"/>
    <n v="7.5778559999999997"/>
    <n v="19.418255999999996"/>
    <n v="9.4723199999999999"/>
    <n v="1"/>
    <n v="12.2"/>
  </r>
  <r>
    <x v="0"/>
    <x v="1"/>
    <s v="TK06"/>
    <x v="8"/>
    <m/>
    <n v="0"/>
    <n v="0"/>
    <n v="0"/>
    <n v="0"/>
    <n v="0"/>
    <n v="0"/>
    <n v="0"/>
    <n v="0"/>
    <n v="0"/>
    <n v="0"/>
    <n v="0"/>
    <n v="59.3"/>
  </r>
  <r>
    <x v="1"/>
    <x v="1"/>
    <s v="TK06"/>
    <x v="9"/>
    <n v="112"/>
    <n v="1"/>
    <n v="112"/>
    <n v="117.6"/>
    <n v="20.72"/>
    <n v="3.2480000000000002"/>
    <n v="0"/>
    <n v="0"/>
    <n v="82.88"/>
    <n v="29.232000000000003"/>
    <n v="0"/>
    <n v="1"/>
    <n v="21.4"/>
  </r>
  <r>
    <x v="2"/>
    <x v="1"/>
    <s v="TK06"/>
    <x v="10"/>
    <n v="175"/>
    <n v="0.71399999999999997"/>
    <n v="124.94999999999999"/>
    <n v="162.43499999999997"/>
    <n v="2.9987999999999992"/>
    <n v="0.24989999999999998"/>
    <n v="35.735699999999994"/>
    <n v="0.37484999999999991"/>
    <n v="11.995199999999997"/>
    <n v="2.2490999999999999"/>
    <n v="142.94279999999998"/>
    <n v="1"/>
    <n v="31.200000000000003"/>
  </r>
  <r>
    <x v="2"/>
    <x v="1"/>
    <s v="TK06"/>
    <x v="11"/>
    <m/>
    <n v="0"/>
    <n v="0"/>
    <n v="0"/>
    <n v="0"/>
    <n v="0"/>
    <n v="0"/>
    <n v="0"/>
    <n v="0"/>
    <n v="0"/>
    <n v="0"/>
    <n v="0"/>
    <n v="32"/>
  </r>
  <r>
    <x v="2"/>
    <x v="1"/>
    <s v="TK06"/>
    <x v="14"/>
    <n v="60"/>
    <n v="0.85699999999999998"/>
    <n v="51.42"/>
    <n v="11.3124"/>
    <n v="0.51419999999999999"/>
    <n v="0.20568"/>
    <n v="2.3139000000000003"/>
    <n v="1.4397599999999999"/>
    <n v="2.0568"/>
    <n v="1.8511200000000001"/>
    <n v="9.2556000000000012"/>
    <n v="1"/>
    <n v="5.9"/>
  </r>
  <r>
    <x v="2"/>
    <x v="1"/>
    <s v="TK06"/>
    <x v="12"/>
    <n v="119"/>
    <n v="0.28599999999999998"/>
    <n v="34.033999999999999"/>
    <n v="31.311279999999996"/>
    <n v="0.34033999999999998"/>
    <n v="0.17016999999999999"/>
    <n v="7.9639559999999996"/>
    <n v="0.81681599999999988"/>
    <n v="1.3613599999999999"/>
    <n v="1.5315299999999998"/>
    <n v="31.855823999999998"/>
    <n v="1"/>
    <n v="24.9"/>
  </r>
  <r>
    <x v="2"/>
    <x v="1"/>
    <s v="TK06"/>
    <x v="13"/>
    <m/>
    <n v="0"/>
    <n v="0"/>
    <n v="0"/>
    <n v="0"/>
    <n v="0"/>
    <n v="0"/>
    <n v="0"/>
    <n v="0"/>
    <n v="0"/>
    <n v="0"/>
    <n v="0"/>
    <n v="23.700000000000003"/>
  </r>
  <r>
    <x v="2"/>
    <x v="1"/>
    <s v="TK06"/>
    <x v="26"/>
    <n v="119"/>
    <n v="1"/>
    <n v="119"/>
    <n v="464.1"/>
    <n v="1.19"/>
    <n v="0.95200000000000007"/>
    <n v="100.07899999999999"/>
    <n v="1.19"/>
    <n v="4.76"/>
    <n v="8.5680000000000014"/>
    <n v="400.31599999999997"/>
    <n v="1"/>
    <n v="84.899999999999991"/>
  </r>
  <r>
    <x v="3"/>
    <x v="1"/>
    <s v="TK06"/>
    <x v="16"/>
    <m/>
    <n v="0"/>
    <n v="0"/>
    <n v="0"/>
    <n v="0"/>
    <n v="0"/>
    <n v="0"/>
    <n v="0"/>
    <n v="0"/>
    <n v="0"/>
    <n v="0"/>
    <n v="0"/>
    <n v="38.799999999999997"/>
  </r>
  <r>
    <x v="3"/>
    <x v="1"/>
    <s v="TK06"/>
    <x v="17"/>
    <n v="114"/>
    <n v="0.71399999999999997"/>
    <n v="81.396000000000001"/>
    <n v="101.745"/>
    <n v="1.7093160000000001"/>
    <n v="1.0581480000000001"/>
    <n v="21.325751999999998"/>
    <n v="0.81396000000000002"/>
    <n v="6.8372640000000002"/>
    <n v="9.5233319999999999"/>
    <n v="85.303007999999991"/>
    <n v="1"/>
    <n v="29.6"/>
  </r>
  <r>
    <x v="3"/>
    <x v="1"/>
    <s v="TK06"/>
    <x v="18"/>
    <m/>
    <n v="0"/>
    <n v="0"/>
    <n v="0"/>
    <n v="0"/>
    <n v="0"/>
    <n v="0"/>
    <n v="0"/>
    <n v="0"/>
    <n v="0"/>
    <n v="0"/>
    <n v="0"/>
    <n v="87"/>
  </r>
  <r>
    <x v="0"/>
    <x v="1"/>
    <s v="TK07"/>
    <x v="0"/>
    <n v="112"/>
    <n v="3.3000000000000002E-2"/>
    <n v="3.6960000000000002"/>
    <n v="9.94224"/>
    <n v="0.92030400000000001"/>
    <n v="0.66528000000000009"/>
    <n v="0"/>
    <n v="0"/>
    <n v="3.681216"/>
    <n v="5.9875200000000008"/>
    <n v="0"/>
    <n v="1"/>
    <n v="42.9"/>
  </r>
  <r>
    <x v="0"/>
    <x v="1"/>
    <s v="TK07"/>
    <x v="1"/>
    <n v="85"/>
    <n v="0.71399999999999997"/>
    <n v="60.69"/>
    <n v="146.2629"/>
    <n v="19.967009999999998"/>
    <n v="6.6152099999999994"/>
    <n v="0.30345"/>
    <n v="0"/>
    <n v="79.868039999999993"/>
    <n v="59.536889999999993"/>
    <n v="1.2138"/>
    <n v="1"/>
    <n v="44.3"/>
  </r>
  <r>
    <x v="0"/>
    <x v="1"/>
    <s v="TK07"/>
    <x v="2"/>
    <n v="85"/>
    <n v="0.71399999999999997"/>
    <n v="60.69"/>
    <n v="160.82849999999999"/>
    <n v="10.256609999999998"/>
    <n v="12.987659999999998"/>
    <n v="0"/>
    <n v="0"/>
    <n v="41.026439999999994"/>
    <n v="116.88893999999999"/>
    <n v="0"/>
    <n v="1"/>
    <n v="38.299999999999997"/>
  </r>
  <r>
    <x v="0"/>
    <x v="1"/>
    <s v="TK07"/>
    <x v="3"/>
    <n v="112"/>
    <n v="3.3000000000000002E-2"/>
    <n v="3.6960000000000002"/>
    <n v="9.8683200000000006"/>
    <n v="0.72441600000000006"/>
    <n v="0.75028800000000007"/>
    <n v="3.696E-2"/>
    <n v="3.696E-2"/>
    <n v="2.8976640000000002"/>
    <n v="6.7525920000000008"/>
    <n v="0.14784"/>
    <n v="1"/>
    <n v="39.900000000000006"/>
  </r>
  <r>
    <x v="0"/>
    <x v="1"/>
    <s v="TK07"/>
    <x v="4"/>
    <n v="112"/>
    <n v="5.0000000000000001E-3"/>
    <n v="0.56000000000000005"/>
    <n v="1.5960000000000003"/>
    <n v="0.15064"/>
    <n v="0.10583999999999999"/>
    <n v="0"/>
    <n v="0"/>
    <n v="0.60255999999999998"/>
    <n v="0.95255999999999985"/>
    <n v="0"/>
    <n v="1"/>
    <n v="45.8"/>
  </r>
  <r>
    <x v="0"/>
    <x v="1"/>
    <s v="TK07"/>
    <x v="5"/>
    <m/>
    <n v="0"/>
    <n v="0"/>
    <n v="0"/>
    <n v="0"/>
    <n v="0"/>
    <n v="0"/>
    <n v="0"/>
    <n v="0"/>
    <n v="0"/>
    <n v="0"/>
    <n v="0"/>
    <n v="45.8"/>
  </r>
  <r>
    <x v="0"/>
    <x v="1"/>
    <s v="TK07"/>
    <x v="6"/>
    <n v="64"/>
    <n v="3.3000000000000002E-2"/>
    <n v="2.1120000000000001"/>
    <n v="3.2736000000000001"/>
    <n v="0.26611200000000002"/>
    <n v="0.22387199999999999"/>
    <n v="2.3232000000000003E-2"/>
    <n v="0"/>
    <n v="1.0644480000000001"/>
    <n v="2.0148479999999998"/>
    <n v="9.2928000000000011E-2"/>
    <n v="1"/>
    <n v="24.3"/>
  </r>
  <r>
    <x v="0"/>
    <x v="1"/>
    <s v="TK07"/>
    <x v="7"/>
    <m/>
    <n v="0"/>
    <n v="0"/>
    <n v="0"/>
    <n v="0"/>
    <n v="0"/>
    <n v="0"/>
    <n v="0"/>
    <n v="0"/>
    <n v="0"/>
    <n v="0"/>
    <n v="0"/>
    <n v="12.2"/>
  </r>
  <r>
    <x v="0"/>
    <x v="1"/>
    <s v="TK07"/>
    <x v="8"/>
    <m/>
    <n v="0"/>
    <n v="0"/>
    <n v="0"/>
    <n v="0"/>
    <n v="0"/>
    <n v="0"/>
    <n v="0"/>
    <n v="0"/>
    <n v="0"/>
    <n v="0"/>
    <n v="0"/>
    <n v="59.3"/>
  </r>
  <r>
    <x v="1"/>
    <x v="1"/>
    <s v="TK07"/>
    <x v="9"/>
    <n v="112"/>
    <n v="0.28599999999999998"/>
    <n v="32.031999999999996"/>
    <n v="33.633599999999994"/>
    <n v="5.9259199999999996"/>
    <n v="0.92892799999999998"/>
    <n v="0"/>
    <n v="0"/>
    <n v="23.703679999999999"/>
    <n v="8.3603519999999989"/>
    <n v="0"/>
    <n v="1"/>
    <n v="21.4"/>
  </r>
  <r>
    <x v="2"/>
    <x v="1"/>
    <s v="TK07"/>
    <x v="10"/>
    <n v="175"/>
    <n v="0.28599999999999998"/>
    <n v="50.05"/>
    <n v="65.064999999999998"/>
    <n v="1.2011999999999998"/>
    <n v="0.10009999999999999"/>
    <n v="14.314300000000001"/>
    <n v="0.15014999999999998"/>
    <n v="4.8047999999999993"/>
    <n v="0.90089999999999992"/>
    <n v="57.257200000000005"/>
    <n v="1"/>
    <n v="31.200000000000003"/>
  </r>
  <r>
    <x v="2"/>
    <x v="1"/>
    <s v="TK07"/>
    <x v="11"/>
    <n v="185"/>
    <n v="0.71399999999999997"/>
    <n v="132.09"/>
    <n v="167.7543"/>
    <n v="11.49183"/>
    <n v="0.66044999999999998"/>
    <n v="30.116520000000001"/>
    <n v="8.4537600000000008"/>
    <n v="45.967320000000001"/>
    <n v="5.9440499999999998"/>
    <n v="120.46608000000001"/>
    <n v="1"/>
    <n v="32"/>
  </r>
  <r>
    <x v="2"/>
    <x v="1"/>
    <s v="TK07"/>
    <x v="14"/>
    <n v="60"/>
    <n v="0.28599999999999998"/>
    <n v="17.16"/>
    <n v="3.7751999999999999"/>
    <n v="0.1716"/>
    <n v="6.8640000000000007E-2"/>
    <n v="0.7722"/>
    <n v="0.48047999999999996"/>
    <n v="0.68640000000000001"/>
    <n v="0.61776000000000009"/>
    <n v="3.0888"/>
    <n v="1"/>
    <n v="5.9"/>
  </r>
  <r>
    <x v="2"/>
    <x v="1"/>
    <s v="TK07"/>
    <x v="12"/>
    <n v="119"/>
    <n v="0.28599999999999998"/>
    <n v="34.033999999999999"/>
    <n v="31.311279999999996"/>
    <n v="0.34033999999999998"/>
    <n v="0.17016999999999999"/>
    <n v="7.9639559999999996"/>
    <n v="0.81681599999999988"/>
    <n v="1.3613599999999999"/>
    <n v="1.5315299999999998"/>
    <n v="31.855823999999998"/>
    <n v="1"/>
    <n v="24.9"/>
  </r>
  <r>
    <x v="2"/>
    <x v="1"/>
    <s v="TK07"/>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07"/>
    <x v="26"/>
    <n v="119"/>
    <n v="0.14299999999999999"/>
    <n v="17.016999999999999"/>
    <n v="66.366299999999995"/>
    <n v="0.17016999999999999"/>
    <n v="0.13613600000000001"/>
    <n v="14.311297"/>
    <n v="0.17016999999999999"/>
    <n v="0.68067999999999995"/>
    <n v="1.2252240000000001"/>
    <n v="57.245187999999999"/>
    <n v="1"/>
    <n v="84.899999999999991"/>
  </r>
  <r>
    <x v="3"/>
    <x v="1"/>
    <s v="TK07"/>
    <x v="16"/>
    <n v="134"/>
    <n v="0.28599999999999998"/>
    <n v="38.323999999999998"/>
    <n v="62.468119999999999"/>
    <n v="2.414412"/>
    <n v="0.53653600000000001"/>
    <n v="11.918764000000001"/>
    <n v="0.38323999999999997"/>
    <n v="9.657648"/>
    <n v="4.828824"/>
    <n v="47.675056000000005"/>
    <n v="1"/>
    <n v="38.799999999999997"/>
  </r>
  <r>
    <x v="3"/>
    <x v="1"/>
    <s v="TK07"/>
    <x v="17"/>
    <n v="114"/>
    <n v="0.71399999999999997"/>
    <n v="81.396000000000001"/>
    <n v="101.745"/>
    <n v="1.7093160000000001"/>
    <n v="1.0581480000000001"/>
    <n v="21.325751999999998"/>
    <n v="0.81396000000000002"/>
    <n v="6.8372640000000002"/>
    <n v="9.5233319999999999"/>
    <n v="85.303007999999991"/>
    <n v="1"/>
    <n v="29.6"/>
  </r>
  <r>
    <x v="3"/>
    <x v="1"/>
    <s v="TK07"/>
    <x v="18"/>
    <n v="83"/>
    <n v="0.14299999999999999"/>
    <n v="11.869"/>
    <n v="39.405079999999998"/>
    <n v="1.222507"/>
    <n v="0.35607"/>
    <n v="8.7474530000000001"/>
    <n v="1.507363"/>
    <n v="4.890028"/>
    <n v="3.2046299999999999"/>
    <n v="34.989812000000001"/>
    <n v="1"/>
    <n v="87"/>
  </r>
  <r>
    <x v="3"/>
    <x v="1"/>
    <s v="TK07"/>
    <x v="19"/>
    <n v="340"/>
    <n v="3.3000000000000002E-2"/>
    <n v="11.22"/>
    <n v="4.6002000000000001"/>
    <n v="0"/>
    <n v="0"/>
    <n v="1.1668800000000001"/>
    <n v="0"/>
    <n v="0"/>
    <n v="0"/>
    <n v="4.6675200000000006"/>
    <n v="1"/>
    <n v="10.4"/>
  </r>
  <r>
    <x v="0"/>
    <x v="1"/>
    <s v="TK08"/>
    <x v="0"/>
    <n v="112"/>
    <n v="3.0000000000000001E-3"/>
    <n v="0.33600000000000002"/>
    <n v="0.90383999999999998"/>
    <n v="8.3664000000000002E-2"/>
    <n v="6.0479999999999999E-2"/>
    <n v="0"/>
    <n v="0"/>
    <n v="0.33465600000000001"/>
    <n v="0.54432000000000003"/>
    <n v="0"/>
    <n v="1"/>
    <n v="42.9"/>
  </r>
  <r>
    <x v="0"/>
    <x v="1"/>
    <s v="TK08"/>
    <x v="1"/>
    <n v="85"/>
    <n v="0.14299999999999999"/>
    <n v="12.154999999999999"/>
    <n v="29.29355"/>
    <n v="3.9989949999999999"/>
    <n v="1.3248949999999999"/>
    <n v="6.0774999999999996E-2"/>
    <n v="0"/>
    <n v="15.995979999999999"/>
    <n v="11.924054999999999"/>
    <n v="0.24309999999999998"/>
    <n v="1"/>
    <n v="44.3"/>
  </r>
  <r>
    <x v="0"/>
    <x v="1"/>
    <s v="TK08"/>
    <x v="2"/>
    <n v="85"/>
    <n v="0.14299999999999999"/>
    <n v="12.154999999999999"/>
    <n v="32.210749999999997"/>
    <n v="2.0541949999999995"/>
    <n v="2.6011699999999998"/>
    <n v="0"/>
    <n v="0"/>
    <n v="8.2167799999999982"/>
    <n v="23.410529999999998"/>
    <n v="0"/>
    <n v="1"/>
    <n v="38.299999999999997"/>
  </r>
  <r>
    <x v="0"/>
    <x v="1"/>
    <s v="TK08"/>
    <x v="3"/>
    <n v="112"/>
    <n v="3.3000000000000002E-2"/>
    <n v="3.6960000000000002"/>
    <n v="9.8683200000000006"/>
    <n v="0.72441600000000006"/>
    <n v="0.75028800000000007"/>
    <n v="3.696E-2"/>
    <n v="3.696E-2"/>
    <n v="2.8976640000000002"/>
    <n v="6.7525920000000008"/>
    <n v="0.14784"/>
    <n v="1"/>
    <n v="39.900000000000006"/>
  </r>
  <r>
    <x v="0"/>
    <x v="1"/>
    <s v="TK08"/>
    <x v="4"/>
    <m/>
    <n v="0"/>
    <n v="0"/>
    <n v="0"/>
    <n v="0"/>
    <n v="0"/>
    <n v="0"/>
    <n v="0"/>
    <n v="0"/>
    <n v="0"/>
    <n v="0"/>
    <n v="0"/>
    <n v="45.8"/>
  </r>
  <r>
    <x v="0"/>
    <x v="1"/>
    <s v="TK08"/>
    <x v="5"/>
    <m/>
    <n v="0"/>
    <n v="0"/>
    <n v="0"/>
    <n v="0"/>
    <n v="0"/>
    <n v="0"/>
    <n v="0"/>
    <n v="0"/>
    <n v="0"/>
    <n v="0"/>
    <n v="0"/>
    <n v="45.8"/>
  </r>
  <r>
    <x v="0"/>
    <x v="1"/>
    <s v="TK08"/>
    <x v="6"/>
    <m/>
    <n v="0"/>
    <n v="0"/>
    <n v="0"/>
    <n v="0"/>
    <n v="0"/>
    <n v="0"/>
    <n v="0"/>
    <n v="0"/>
    <n v="0"/>
    <n v="0"/>
    <n v="0"/>
    <n v="24.3"/>
  </r>
  <r>
    <x v="0"/>
    <x v="1"/>
    <s v="TK08"/>
    <x v="7"/>
    <m/>
    <n v="0"/>
    <n v="0"/>
    <n v="0"/>
    <n v="0"/>
    <n v="0"/>
    <n v="0"/>
    <n v="0"/>
    <n v="0"/>
    <n v="0"/>
    <n v="0"/>
    <n v="0"/>
    <n v="12.2"/>
  </r>
  <r>
    <x v="0"/>
    <x v="1"/>
    <s v="TK08"/>
    <x v="8"/>
    <n v="113"/>
    <n v="3.3000000000000002E-2"/>
    <n v="3.7290000000000001"/>
    <n v="15.02787"/>
    <n v="0.92852099999999993"/>
    <n v="1.234299"/>
    <n v="4.8477000000000006E-2"/>
    <n v="0"/>
    <n v="3.7140839999999997"/>
    <n v="11.108691"/>
    <n v="0.19390800000000002"/>
    <n v="1"/>
    <n v="59.3"/>
  </r>
  <r>
    <x v="1"/>
    <x v="1"/>
    <s v="TK08"/>
    <x v="9"/>
    <n v="112"/>
    <n v="0.42899999999999999"/>
    <n v="48.048000000000002"/>
    <n v="50.450400000000002"/>
    <n v="8.8888800000000003"/>
    <n v="1.393392"/>
    <n v="0"/>
    <n v="0"/>
    <n v="35.555520000000001"/>
    <n v="12.540528"/>
    <n v="0"/>
    <n v="1"/>
    <n v="21.4"/>
  </r>
  <r>
    <x v="2"/>
    <x v="1"/>
    <s v="TK08"/>
    <x v="10"/>
    <n v="175"/>
    <n v="0.42899999999999999"/>
    <n v="75.075000000000003"/>
    <n v="97.597499999999997"/>
    <n v="1.8018000000000001"/>
    <n v="0.15015000000000001"/>
    <n v="21.471450000000001"/>
    <n v="0.22522500000000001"/>
    <n v="7.2072000000000003"/>
    <n v="1.3513500000000001"/>
    <n v="85.885800000000003"/>
    <n v="1"/>
    <n v="31.200000000000003"/>
  </r>
  <r>
    <x v="2"/>
    <x v="1"/>
    <s v="TK08"/>
    <x v="11"/>
    <n v="185"/>
    <n v="0.28599999999999998"/>
    <n v="52.91"/>
    <n v="67.195700000000002"/>
    <n v="4.6031699999999995"/>
    <n v="0.26455000000000001"/>
    <n v="12.06348"/>
    <n v="3.3862400000000004"/>
    <n v="18.412679999999998"/>
    <n v="2.3809499999999999"/>
    <n v="48.253920000000001"/>
    <n v="1"/>
    <n v="32"/>
  </r>
  <r>
    <x v="2"/>
    <x v="1"/>
    <s v="TK08"/>
    <x v="14"/>
    <n v="60"/>
    <n v="0.14299999999999999"/>
    <n v="8.58"/>
    <n v="1.8875999999999999"/>
    <n v="8.5800000000000001E-2"/>
    <n v="3.4320000000000003E-2"/>
    <n v="0.3861"/>
    <n v="0.24023999999999998"/>
    <n v="0.34320000000000001"/>
    <n v="0.30888000000000004"/>
    <n v="1.5444"/>
    <n v="1"/>
    <n v="5.9"/>
  </r>
  <r>
    <x v="2"/>
    <x v="1"/>
    <s v="TK08"/>
    <x v="12"/>
    <n v="119"/>
    <n v="0.42899999999999999"/>
    <n v="51.051000000000002"/>
    <n v="46.966920000000002"/>
    <n v="0.51051000000000002"/>
    <n v="0.25525500000000001"/>
    <n v="11.945933999999999"/>
    <n v="1.2252240000000001"/>
    <n v="2.0420400000000001"/>
    <n v="2.2972950000000001"/>
    <n v="47.783735999999998"/>
    <n v="1"/>
    <n v="24.9"/>
  </r>
  <r>
    <x v="2"/>
    <x v="1"/>
    <s v="TK08"/>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07"/>
    <x v="26"/>
    <n v="119"/>
    <n v="0.14299999999999999"/>
    <n v="17.016999999999999"/>
    <n v="66.366299999999995"/>
    <n v="0.17016999999999999"/>
    <n v="0.13613600000000001"/>
    <n v="14.311297"/>
    <n v="0.17016999999999999"/>
    <n v="0.68067999999999995"/>
    <n v="1.2252240000000001"/>
    <n v="57.245187999999999"/>
    <n v="1"/>
    <n v="84.899999999999991"/>
  </r>
  <r>
    <x v="3"/>
    <x v="1"/>
    <s v="TK08"/>
    <x v="16"/>
    <n v="134"/>
    <n v="0.28599999999999998"/>
    <n v="38.323999999999998"/>
    <n v="62.468119999999999"/>
    <n v="2.414412"/>
    <n v="0.53653600000000001"/>
    <n v="11.918764000000001"/>
    <n v="0.38323999999999997"/>
    <n v="9.657648"/>
    <n v="4.828824"/>
    <n v="47.675056000000005"/>
    <n v="1"/>
    <n v="38.799999999999997"/>
  </r>
  <r>
    <x v="3"/>
    <x v="1"/>
    <s v="TK08"/>
    <x v="17"/>
    <n v="114"/>
    <n v="1"/>
    <n v="114"/>
    <n v="142.5"/>
    <n v="2.3940000000000001"/>
    <n v="1.4820000000000002"/>
    <n v="29.867999999999999"/>
    <n v="1.1399999999999999"/>
    <n v="9.5760000000000005"/>
    <n v="13.338000000000001"/>
    <n v="119.47199999999999"/>
    <n v="1"/>
    <n v="29.6"/>
  </r>
  <r>
    <x v="3"/>
    <x v="1"/>
    <s v="TK08"/>
    <x v="18"/>
    <n v="83"/>
    <n v="1"/>
    <n v="83"/>
    <n v="275.56"/>
    <n v="8.5490000000000013"/>
    <n v="2.4900000000000002"/>
    <n v="61.171000000000006"/>
    <n v="10.540999999999999"/>
    <n v="34.196000000000005"/>
    <n v="22.410000000000004"/>
    <n v="244.68400000000003"/>
    <n v="1"/>
    <n v="87"/>
  </r>
  <r>
    <x v="0"/>
    <x v="1"/>
    <s v="TK09"/>
    <x v="0"/>
    <n v="112"/>
    <n v="3.0000000000000001E-3"/>
    <n v="0.33600000000000002"/>
    <n v="0.90383999999999998"/>
    <n v="8.3664000000000002E-2"/>
    <n v="6.0479999999999999E-2"/>
    <n v="0"/>
    <n v="0"/>
    <n v="0.33465600000000001"/>
    <n v="0.54432000000000003"/>
    <n v="0"/>
    <n v="1"/>
    <n v="42.9"/>
  </r>
  <r>
    <x v="0"/>
    <x v="1"/>
    <s v="TK09"/>
    <x v="1"/>
    <n v="85"/>
    <n v="3.3000000000000002E-2"/>
    <n v="2.8050000000000002"/>
    <n v="6.7600499999999997"/>
    <n v="0.92284499999999992"/>
    <n v="0.30574500000000004"/>
    <n v="1.4025000000000001E-2"/>
    <n v="0"/>
    <n v="3.6913799999999997"/>
    <n v="2.7517050000000003"/>
    <n v="5.6100000000000004E-2"/>
    <n v="1"/>
    <n v="44.3"/>
  </r>
  <r>
    <x v="0"/>
    <x v="1"/>
    <s v="TK09"/>
    <x v="2"/>
    <n v="85"/>
    <n v="3.3000000000000002E-2"/>
    <n v="2.8050000000000002"/>
    <n v="7.4332500000000001"/>
    <n v="0.47404499999999999"/>
    <n v="0.60026999999999997"/>
    <n v="0"/>
    <n v="0"/>
    <n v="1.89618"/>
    <n v="5.4024299999999998"/>
    <n v="0"/>
    <n v="1"/>
    <n v="38.299999999999997"/>
  </r>
  <r>
    <x v="0"/>
    <x v="1"/>
    <s v="TK09"/>
    <x v="3"/>
    <n v="112"/>
    <n v="3.3000000000000002E-2"/>
    <n v="3.6960000000000002"/>
    <n v="9.8683200000000006"/>
    <n v="0.72441600000000006"/>
    <n v="0.75028800000000007"/>
    <n v="3.696E-2"/>
    <n v="3.696E-2"/>
    <n v="2.8976640000000002"/>
    <n v="6.7525920000000008"/>
    <n v="0.14784"/>
    <n v="1"/>
    <n v="39.900000000000006"/>
  </r>
  <r>
    <x v="0"/>
    <x v="1"/>
    <s v="TK09"/>
    <x v="4"/>
    <n v="112"/>
    <n v="3.3000000000000002E-2"/>
    <n v="3.6960000000000002"/>
    <n v="10.533600000000002"/>
    <n v="0.994224"/>
    <n v="0.69854399999999994"/>
    <n v="0"/>
    <n v="0"/>
    <n v="3.976896"/>
    <n v="6.2868959999999996"/>
    <n v="0"/>
    <n v="1"/>
    <n v="45.8"/>
  </r>
  <r>
    <x v="0"/>
    <x v="1"/>
    <s v="TK09"/>
    <x v="5"/>
    <m/>
    <n v="0"/>
    <n v="0"/>
    <n v="0"/>
    <n v="0"/>
    <n v="0"/>
    <n v="0"/>
    <n v="0"/>
    <n v="0"/>
    <n v="0"/>
    <n v="0"/>
    <n v="0"/>
    <n v="45.8"/>
  </r>
  <r>
    <x v="0"/>
    <x v="1"/>
    <s v="TK09"/>
    <x v="6"/>
    <m/>
    <n v="0"/>
    <n v="0"/>
    <n v="0"/>
    <n v="0"/>
    <n v="0"/>
    <n v="0"/>
    <n v="0"/>
    <n v="0"/>
    <n v="0"/>
    <n v="0"/>
    <n v="0"/>
    <n v="24.3"/>
  </r>
  <r>
    <x v="0"/>
    <x v="1"/>
    <s v="TK09"/>
    <x v="7"/>
    <m/>
    <n v="0"/>
    <n v="0"/>
    <n v="0"/>
    <n v="0"/>
    <n v="0"/>
    <n v="0"/>
    <n v="0"/>
    <n v="0"/>
    <n v="0"/>
    <n v="0"/>
    <n v="0"/>
    <n v="12.2"/>
  </r>
  <r>
    <x v="0"/>
    <x v="1"/>
    <s v="TK09"/>
    <x v="8"/>
    <m/>
    <n v="0"/>
    <n v="0"/>
    <n v="0"/>
    <n v="0"/>
    <n v="0"/>
    <n v="0"/>
    <n v="0"/>
    <n v="0"/>
    <n v="0"/>
    <n v="0"/>
    <n v="0"/>
    <n v="59.3"/>
  </r>
  <r>
    <x v="1"/>
    <x v="1"/>
    <s v="TK09"/>
    <x v="9"/>
    <n v="112"/>
    <n v="0.14299999999999999"/>
    <n v="16.015999999999998"/>
    <n v="16.816799999999997"/>
    <n v="2.9629599999999998"/>
    <n v="0.46446399999999999"/>
    <n v="0"/>
    <n v="0"/>
    <n v="11.851839999999999"/>
    <n v="4.1801759999999994"/>
    <n v="0"/>
    <n v="1"/>
    <n v="21.4"/>
  </r>
  <r>
    <x v="2"/>
    <x v="1"/>
    <s v="TK09"/>
    <x v="10"/>
    <n v="175"/>
    <n v="0.14299999999999999"/>
    <n v="25.024999999999999"/>
    <n v="32.532499999999999"/>
    <n v="0.60059999999999991"/>
    <n v="5.0049999999999997E-2"/>
    <n v="7.1571500000000006"/>
    <n v="7.5074999999999989E-2"/>
    <n v="2.4023999999999996"/>
    <n v="0.45044999999999996"/>
    <n v="28.628600000000002"/>
    <n v="1"/>
    <n v="31.200000000000003"/>
  </r>
  <r>
    <x v="2"/>
    <x v="1"/>
    <s v="TK09"/>
    <x v="11"/>
    <n v="185"/>
    <n v="0.14299999999999999"/>
    <n v="26.454999999999998"/>
    <n v="33.597850000000001"/>
    <n v="2.3015849999999998"/>
    <n v="0.132275"/>
    <n v="6.0317400000000001"/>
    <n v="1.6931200000000002"/>
    <n v="9.2063399999999991"/>
    <n v="1.1904749999999999"/>
    <n v="24.12696"/>
    <n v="1"/>
    <n v="32"/>
  </r>
  <r>
    <x v="2"/>
    <x v="1"/>
    <s v="TK09"/>
    <x v="14"/>
    <n v="60"/>
    <n v="0.42899999999999999"/>
    <n v="25.74"/>
    <n v="5.6627999999999998"/>
    <n v="0.25739999999999996"/>
    <n v="0.10296"/>
    <n v="1.1582999999999999"/>
    <n v="0.72071999999999992"/>
    <n v="1.0295999999999998"/>
    <n v="0.92663999999999991"/>
    <n v="4.6331999999999995"/>
    <n v="1"/>
    <n v="5.9"/>
  </r>
  <r>
    <x v="2"/>
    <x v="1"/>
    <s v="TK09"/>
    <x v="12"/>
    <m/>
    <n v="0"/>
    <n v="0"/>
    <n v="0"/>
    <n v="0"/>
    <n v="0"/>
    <n v="0"/>
    <n v="0"/>
    <n v="0"/>
    <n v="0"/>
    <n v="0"/>
    <n v="0"/>
    <n v="24.9"/>
  </r>
  <r>
    <x v="2"/>
    <x v="1"/>
    <s v="TK09"/>
    <x v="13"/>
    <n v="122"/>
    <n v="0.14299999999999999"/>
    <n v="17.445999999999998"/>
    <n v="16.224779999999999"/>
    <n v="0.34891999999999995"/>
    <n v="1.7446E-2"/>
    <n v="3.7683359999999997"/>
    <n v="0.26168999999999998"/>
    <n v="1.3956799999999998"/>
    <n v="0.15701399999999999"/>
    <n v="15.073343999999999"/>
    <n v="1"/>
    <n v="23.700000000000003"/>
  </r>
  <r>
    <x v="2"/>
    <x v="1"/>
    <s v="TK09"/>
    <x v="26"/>
    <n v="119"/>
    <n v="0.42899999999999999"/>
    <n v="51.051000000000002"/>
    <n v="199.09889999999999"/>
    <n v="0.51051000000000002"/>
    <n v="0.40840799999999999"/>
    <n v="42.933891000000003"/>
    <n v="0.51051000000000002"/>
    <n v="2.0420400000000001"/>
    <n v="3.6756720000000001"/>
    <n v="171.73556400000001"/>
    <n v="1"/>
    <n v="84.899999999999991"/>
  </r>
  <r>
    <x v="3"/>
    <x v="1"/>
    <s v="TK09"/>
    <x v="16"/>
    <n v="134"/>
    <n v="0.14299999999999999"/>
    <n v="19.161999999999999"/>
    <n v="31.234059999999999"/>
    <n v="1.207206"/>
    <n v="0.26826800000000001"/>
    <n v="5.9593820000000006"/>
    <n v="0.19161999999999998"/>
    <n v="4.828824"/>
    <n v="2.414412"/>
    <n v="23.837528000000002"/>
    <n v="1"/>
    <n v="38.799999999999997"/>
  </r>
  <r>
    <x v="3"/>
    <x v="1"/>
    <s v="TK09"/>
    <x v="17"/>
    <n v="114"/>
    <n v="0.14299999999999999"/>
    <n v="16.302"/>
    <n v="20.377500000000001"/>
    <n v="0.34234200000000004"/>
    <n v="0.21192599999999998"/>
    <n v="4.2711239999999995"/>
    <n v="0.16302"/>
    <n v="1.3693680000000001"/>
    <n v="1.9073339999999999"/>
    <n v="17.084495999999998"/>
    <n v="1"/>
    <n v="29.6"/>
  </r>
  <r>
    <x v="3"/>
    <x v="1"/>
    <s v="TK09"/>
    <x v="18"/>
    <m/>
    <n v="0"/>
    <n v="0"/>
    <n v="0"/>
    <n v="0"/>
    <n v="0"/>
    <n v="0"/>
    <n v="0"/>
    <n v="0"/>
    <n v="0"/>
    <n v="0"/>
    <n v="0"/>
    <n v="87"/>
  </r>
  <r>
    <x v="0"/>
    <x v="1"/>
    <s v="TK10"/>
    <x v="0"/>
    <n v="112"/>
    <n v="3.3000000000000002E-2"/>
    <n v="3.6960000000000002"/>
    <n v="9.94224"/>
    <n v="0.92030400000000001"/>
    <n v="0.66528000000000009"/>
    <n v="0"/>
    <n v="0"/>
    <n v="3.681216"/>
    <n v="5.9875200000000008"/>
    <n v="0"/>
    <n v="1"/>
    <n v="42.9"/>
  </r>
  <r>
    <x v="0"/>
    <x v="1"/>
    <s v="TK10"/>
    <x v="1"/>
    <n v="85"/>
    <n v="0.28599999999999998"/>
    <n v="24.31"/>
    <n v="58.5871"/>
    <n v="7.9979899999999997"/>
    <n v="2.6497899999999999"/>
    <n v="0.12154999999999999"/>
    <n v="0"/>
    <n v="31.991959999999999"/>
    <n v="23.848109999999998"/>
    <n v="0.48619999999999997"/>
    <n v="1"/>
    <n v="44.3"/>
  </r>
  <r>
    <x v="0"/>
    <x v="1"/>
    <s v="TK10"/>
    <x v="2"/>
    <n v="85"/>
    <n v="0.28599999999999998"/>
    <n v="24.31"/>
    <n v="64.421499999999995"/>
    <n v="4.1083899999999991"/>
    <n v="5.2023399999999995"/>
    <n v="0"/>
    <n v="0"/>
    <n v="16.433559999999996"/>
    <n v="46.821059999999996"/>
    <n v="0"/>
    <n v="1"/>
    <n v="38.299999999999997"/>
  </r>
  <r>
    <x v="0"/>
    <x v="1"/>
    <s v="TK10"/>
    <x v="3"/>
    <n v="112"/>
    <n v="3.3000000000000002E-2"/>
    <n v="3.6960000000000002"/>
    <n v="9.8683200000000006"/>
    <n v="0.72441600000000006"/>
    <n v="0.75028800000000007"/>
    <n v="3.696E-2"/>
    <n v="3.696E-2"/>
    <n v="2.8976640000000002"/>
    <n v="6.7525920000000008"/>
    <n v="0.14784"/>
    <n v="1"/>
    <n v="39.900000000000006"/>
  </r>
  <r>
    <x v="0"/>
    <x v="1"/>
    <s v="TK10"/>
    <x v="4"/>
    <m/>
    <n v="0"/>
    <n v="0"/>
    <n v="0"/>
    <n v="0"/>
    <n v="0"/>
    <n v="0"/>
    <n v="0"/>
    <n v="0"/>
    <n v="0"/>
    <n v="0"/>
    <n v="0"/>
    <n v="45.8"/>
  </r>
  <r>
    <x v="0"/>
    <x v="1"/>
    <s v="TK10"/>
    <x v="5"/>
    <m/>
    <n v="0"/>
    <n v="0"/>
    <n v="0"/>
    <n v="0"/>
    <n v="0"/>
    <n v="0"/>
    <n v="0"/>
    <n v="0"/>
    <n v="0"/>
    <n v="0"/>
    <n v="0"/>
    <n v="45.8"/>
  </r>
  <r>
    <x v="0"/>
    <x v="1"/>
    <s v="TK10"/>
    <x v="6"/>
    <m/>
    <n v="0"/>
    <n v="0"/>
    <n v="0"/>
    <n v="0"/>
    <n v="0"/>
    <n v="0"/>
    <n v="0"/>
    <n v="0"/>
    <n v="0"/>
    <n v="0"/>
    <n v="0"/>
    <n v="24.3"/>
  </r>
  <r>
    <x v="0"/>
    <x v="1"/>
    <s v="TK10"/>
    <x v="7"/>
    <n v="184"/>
    <n v="0.14299999999999999"/>
    <n v="26.311999999999998"/>
    <n v="18.155279999999998"/>
    <n v="0.94723199999999996"/>
    <n v="1.0787919999999998"/>
    <n v="1.18404"/>
    <n v="0"/>
    <n v="3.7889279999999999"/>
    <n v="9.709127999999998"/>
    <n v="4.7361599999999999"/>
    <n v="1"/>
    <n v="12.2"/>
  </r>
  <r>
    <x v="0"/>
    <x v="1"/>
    <s v="TK10"/>
    <x v="8"/>
    <m/>
    <n v="0"/>
    <n v="0"/>
    <n v="0"/>
    <n v="0"/>
    <n v="0"/>
    <n v="0"/>
    <n v="0"/>
    <n v="0"/>
    <n v="0"/>
    <n v="0"/>
    <n v="0"/>
    <n v="59.3"/>
  </r>
  <r>
    <x v="1"/>
    <x v="1"/>
    <s v="TK10"/>
    <x v="9"/>
    <n v="112"/>
    <n v="0.42899999999999999"/>
    <n v="48.048000000000002"/>
    <n v="50.450400000000002"/>
    <n v="8.8888800000000003"/>
    <n v="1.393392"/>
    <n v="0"/>
    <n v="0"/>
    <n v="35.555520000000001"/>
    <n v="12.540528"/>
    <n v="0"/>
    <n v="1"/>
    <n v="21.4"/>
  </r>
  <r>
    <x v="2"/>
    <x v="1"/>
    <s v="TK10"/>
    <x v="10"/>
    <n v="175"/>
    <n v="0.28599999999999998"/>
    <n v="50.05"/>
    <n v="65.064999999999998"/>
    <n v="1.2011999999999998"/>
    <n v="0.10009999999999999"/>
    <n v="14.314300000000001"/>
    <n v="0.15014999999999998"/>
    <n v="4.8047999999999993"/>
    <n v="0.90089999999999992"/>
    <n v="57.257200000000005"/>
    <n v="1"/>
    <n v="31.200000000000003"/>
  </r>
  <r>
    <x v="2"/>
    <x v="1"/>
    <s v="TK10"/>
    <x v="11"/>
    <n v="185"/>
    <n v="0.14299999999999999"/>
    <n v="26.454999999999998"/>
    <n v="33.597850000000001"/>
    <n v="2.3015849999999998"/>
    <n v="0.132275"/>
    <n v="6.0317400000000001"/>
    <n v="1.6931200000000002"/>
    <n v="9.2063399999999991"/>
    <n v="1.1904749999999999"/>
    <n v="24.12696"/>
    <n v="1"/>
    <n v="32"/>
  </r>
  <r>
    <x v="2"/>
    <x v="1"/>
    <s v="TK10"/>
    <x v="14"/>
    <n v="60"/>
    <n v="0.28599999999999998"/>
    <n v="17.16"/>
    <n v="3.7751999999999999"/>
    <n v="0.1716"/>
    <n v="6.8640000000000007E-2"/>
    <n v="0.7722"/>
    <n v="0.48047999999999996"/>
    <n v="0.68640000000000001"/>
    <n v="0.61776000000000009"/>
    <n v="3.0888"/>
    <n v="1"/>
    <n v="5.9"/>
  </r>
  <r>
    <x v="2"/>
    <x v="1"/>
    <s v="TK10"/>
    <x v="12"/>
    <n v="119"/>
    <n v="0.14299999999999999"/>
    <n v="17.016999999999999"/>
    <n v="15.655639999999998"/>
    <n v="0.17016999999999999"/>
    <n v="8.5084999999999994E-2"/>
    <n v="3.9819779999999998"/>
    <n v="0.40840799999999994"/>
    <n v="0.68067999999999995"/>
    <n v="0.76576499999999992"/>
    <n v="15.927911999999999"/>
    <n v="1"/>
    <n v="24.9"/>
  </r>
  <r>
    <x v="2"/>
    <x v="1"/>
    <s v="TK10"/>
    <x v="13"/>
    <n v="122"/>
    <n v="0.28599999999999998"/>
    <n v="34.891999999999996"/>
    <n v="32.449559999999998"/>
    <n v="0.6978399999999999"/>
    <n v="3.4891999999999999E-2"/>
    <n v="7.5366719999999994"/>
    <n v="0.52337999999999996"/>
    <n v="2.7913599999999996"/>
    <n v="0.31402799999999997"/>
    <n v="30.146687999999997"/>
    <n v="1"/>
    <n v="23.700000000000003"/>
  </r>
  <r>
    <x v="2"/>
    <x v="1"/>
    <s v="TK10"/>
    <x v="26"/>
    <n v="119"/>
    <n v="0.14299999999999999"/>
    <n v="17.016999999999999"/>
    <n v="66.366299999999995"/>
    <n v="0.17016999999999999"/>
    <n v="0.13613600000000001"/>
    <n v="14.311297"/>
    <n v="0.17016999999999999"/>
    <n v="0.68067999999999995"/>
    <n v="1.2252240000000001"/>
    <n v="57.245187999999999"/>
    <n v="1"/>
    <n v="84.899999999999991"/>
  </r>
  <r>
    <x v="3"/>
    <x v="1"/>
    <s v="TK10"/>
    <x v="16"/>
    <n v="134"/>
    <n v="0.42899999999999999"/>
    <n v="57.485999999999997"/>
    <n v="93.702179999999984"/>
    <n v="3.6216179999999998"/>
    <n v="0.80480399999999985"/>
    <n v="17.878146000000001"/>
    <n v="0.57485999999999993"/>
    <n v="14.486471999999999"/>
    <n v="7.2432359999999987"/>
    <n v="71.512584000000004"/>
    <n v="1"/>
    <n v="38.799999999999997"/>
  </r>
  <r>
    <x v="3"/>
    <x v="1"/>
    <s v="TK10"/>
    <x v="17"/>
    <n v="114"/>
    <n v="0.28599999999999998"/>
    <n v="32.603999999999999"/>
    <n v="40.755000000000003"/>
    <n v="0.68468400000000007"/>
    <n v="0.42385199999999995"/>
    <n v="8.542247999999999"/>
    <n v="0.32604"/>
    <n v="2.7387360000000003"/>
    <n v="3.8146679999999997"/>
    <n v="34.168991999999996"/>
    <n v="1"/>
    <n v="29.6"/>
  </r>
  <r>
    <x v="3"/>
    <x v="1"/>
    <s v="TK10"/>
    <x v="18"/>
    <n v="83"/>
    <n v="0.14299999999999999"/>
    <n v="11.869"/>
    <n v="39.405079999999998"/>
    <n v="1.222507"/>
    <n v="0.35607"/>
    <n v="8.7474530000000001"/>
    <n v="1.507363"/>
    <n v="4.890028"/>
    <n v="3.2046299999999999"/>
    <n v="34.989812000000001"/>
    <n v="1"/>
    <n v="87"/>
  </r>
  <r>
    <x v="0"/>
    <x v="1"/>
    <s v="TK11"/>
    <x v="0"/>
    <n v="112"/>
    <n v="3.3000000000000002E-2"/>
    <n v="3.6960000000000002"/>
    <n v="9.94224"/>
    <n v="0.92030400000000001"/>
    <n v="0.66528000000000009"/>
    <n v="0"/>
    <n v="0"/>
    <n v="3.681216"/>
    <n v="5.9875200000000008"/>
    <n v="0"/>
    <n v="1"/>
    <n v="42.9"/>
  </r>
  <r>
    <x v="0"/>
    <x v="1"/>
    <s v="TK11"/>
    <x v="1"/>
    <n v="85"/>
    <n v="0.14299999999999999"/>
    <n v="12.154999999999999"/>
    <n v="29.29355"/>
    <n v="3.9989949999999999"/>
    <n v="1.3248949999999999"/>
    <n v="6.0774999999999996E-2"/>
    <n v="0"/>
    <n v="15.995979999999999"/>
    <n v="11.924054999999999"/>
    <n v="0.24309999999999998"/>
    <n v="1"/>
    <n v="44.3"/>
  </r>
  <r>
    <x v="0"/>
    <x v="1"/>
    <s v="TK11"/>
    <x v="2"/>
    <n v="85"/>
    <n v="0.14299999999999999"/>
    <n v="12.154999999999999"/>
    <n v="32.210749999999997"/>
    <n v="2.0541949999999995"/>
    <n v="2.6011699999999998"/>
    <n v="0"/>
    <n v="0"/>
    <n v="8.2167799999999982"/>
    <n v="23.410529999999998"/>
    <n v="0"/>
    <n v="1"/>
    <n v="38.299999999999997"/>
  </r>
  <r>
    <x v="0"/>
    <x v="1"/>
    <s v="TK11"/>
    <x v="3"/>
    <m/>
    <n v="0"/>
    <n v="0"/>
    <n v="0"/>
    <n v="0"/>
    <n v="0"/>
    <n v="0"/>
    <n v="0"/>
    <n v="0"/>
    <n v="0"/>
    <n v="0"/>
    <n v="0"/>
    <n v="39.900000000000006"/>
  </r>
  <r>
    <x v="0"/>
    <x v="1"/>
    <s v="TK11"/>
    <x v="4"/>
    <n v="112"/>
    <n v="3.3000000000000002E-2"/>
    <n v="3.6960000000000002"/>
    <n v="10.533600000000002"/>
    <n v="0.994224"/>
    <n v="0.69854399999999994"/>
    <n v="0"/>
    <n v="0"/>
    <n v="3.976896"/>
    <n v="6.2868959999999996"/>
    <n v="0"/>
    <n v="1"/>
    <n v="45.8"/>
  </r>
  <r>
    <x v="0"/>
    <x v="1"/>
    <s v="TK11"/>
    <x v="5"/>
    <m/>
    <n v="0"/>
    <n v="0"/>
    <n v="0"/>
    <n v="0"/>
    <n v="0"/>
    <n v="0"/>
    <n v="0"/>
    <n v="0"/>
    <n v="0"/>
    <n v="0"/>
    <n v="0"/>
    <n v="45.8"/>
  </r>
  <r>
    <x v="0"/>
    <x v="1"/>
    <s v="TK11"/>
    <x v="27"/>
    <n v="184"/>
    <n v="3.0000000000000001E-3"/>
    <n v="0.55200000000000005"/>
    <n v="0.99360000000000015"/>
    <n v="0.13744799999999999"/>
    <n v="1.9872000000000004E-2"/>
    <n v="6.568800000000001E-2"/>
    <n v="5.5200000000000006E-3"/>
    <n v="0.54979199999999995"/>
    <n v="0.17884800000000003"/>
    <n v="0.26275200000000004"/>
    <n v="1"/>
    <n v="40.4"/>
  </r>
  <r>
    <x v="0"/>
    <x v="1"/>
    <s v="TK11"/>
    <x v="6"/>
    <m/>
    <n v="0"/>
    <n v="0"/>
    <n v="0"/>
    <n v="0"/>
    <n v="0"/>
    <n v="0"/>
    <n v="0"/>
    <n v="0"/>
    <n v="0"/>
    <n v="0"/>
    <n v="0"/>
    <n v="24.3"/>
  </r>
  <r>
    <x v="0"/>
    <x v="1"/>
    <s v="TK11"/>
    <x v="7"/>
    <m/>
    <n v="0"/>
    <n v="0"/>
    <n v="0"/>
    <n v="0"/>
    <n v="0"/>
    <n v="0"/>
    <n v="0"/>
    <n v="0"/>
    <n v="0"/>
    <n v="0"/>
    <n v="0"/>
    <n v="12.2"/>
  </r>
  <r>
    <x v="0"/>
    <x v="1"/>
    <s v="TK11"/>
    <x v="8"/>
    <n v="113"/>
    <n v="3.3000000000000002E-2"/>
    <n v="3.7290000000000001"/>
    <n v="15.02787"/>
    <n v="0.92852099999999993"/>
    <n v="1.234299"/>
    <n v="4.8477000000000006E-2"/>
    <n v="0"/>
    <n v="3.7140839999999997"/>
    <n v="11.108691"/>
    <n v="0.19390800000000002"/>
    <n v="1"/>
    <n v="59.3"/>
  </r>
  <r>
    <x v="1"/>
    <x v="1"/>
    <s v="TK11"/>
    <x v="9"/>
    <m/>
    <n v="0"/>
    <n v="0"/>
    <n v="0"/>
    <n v="0"/>
    <n v="0"/>
    <n v="0"/>
    <n v="0"/>
    <n v="0"/>
    <n v="0"/>
    <n v="0"/>
    <n v="0"/>
    <n v="21.4"/>
  </r>
  <r>
    <x v="2"/>
    <x v="1"/>
    <s v="TK11"/>
    <x v="10"/>
    <n v="175"/>
    <n v="0.42899999999999999"/>
    <n v="75.075000000000003"/>
    <n v="97.597499999999997"/>
    <n v="1.8018000000000001"/>
    <n v="0.15015000000000001"/>
    <n v="21.471450000000001"/>
    <n v="0.22522500000000001"/>
    <n v="7.2072000000000003"/>
    <n v="1.3513500000000001"/>
    <n v="85.885800000000003"/>
    <n v="1"/>
    <n v="31.200000000000003"/>
  </r>
  <r>
    <x v="2"/>
    <x v="1"/>
    <s v="TK11"/>
    <x v="11"/>
    <n v="185"/>
    <n v="0.28599999999999998"/>
    <n v="52.91"/>
    <n v="67.195700000000002"/>
    <n v="4.6031699999999995"/>
    <n v="0.26455000000000001"/>
    <n v="12.06348"/>
    <n v="3.3862400000000004"/>
    <n v="18.412679999999998"/>
    <n v="2.3809499999999999"/>
    <n v="48.253920000000001"/>
    <n v="1"/>
    <n v="32"/>
  </r>
  <r>
    <x v="2"/>
    <x v="1"/>
    <s v="TK11"/>
    <x v="14"/>
    <n v="60"/>
    <n v="0.28599999999999998"/>
    <n v="17.16"/>
    <n v="3.7751999999999999"/>
    <n v="0.1716"/>
    <n v="6.8640000000000007E-2"/>
    <n v="0.7722"/>
    <n v="0.48047999999999996"/>
    <n v="0.68640000000000001"/>
    <n v="0.61776000000000009"/>
    <n v="3.0888"/>
    <n v="1"/>
    <n v="5.9"/>
  </r>
  <r>
    <x v="2"/>
    <x v="1"/>
    <s v="TK11"/>
    <x v="12"/>
    <n v="119"/>
    <n v="0.28599999999999998"/>
    <n v="34.033999999999999"/>
    <n v="31.311279999999996"/>
    <n v="0.34033999999999998"/>
    <n v="0.17016999999999999"/>
    <n v="7.9639559999999996"/>
    <n v="0.81681599999999988"/>
    <n v="1.3613599999999999"/>
    <n v="1.5315299999999998"/>
    <n v="31.855823999999998"/>
    <n v="1"/>
    <n v="24.9"/>
  </r>
  <r>
    <x v="2"/>
    <x v="1"/>
    <s v="TK11"/>
    <x v="13"/>
    <n v="122"/>
    <n v="0.14299999999999999"/>
    <n v="17.445999999999998"/>
    <n v="16.224779999999999"/>
    <n v="0.34891999999999995"/>
    <n v="1.7446E-2"/>
    <n v="3.7683359999999997"/>
    <n v="0.26168999999999998"/>
    <n v="1.3956799999999998"/>
    <n v="0.15701399999999999"/>
    <n v="15.073343999999999"/>
    <n v="1"/>
    <n v="23.700000000000003"/>
  </r>
  <r>
    <x v="2"/>
    <x v="1"/>
    <s v="TK11"/>
    <x v="22"/>
    <n v="250"/>
    <n v="0.14299999999999999"/>
    <n v="35.75"/>
    <n v="50.407499999999999"/>
    <n v="1.716"/>
    <n v="0.25024999999999997"/>
    <n v="10.11725"/>
    <n v="0.60775000000000001"/>
    <n v="6.8639999999999999"/>
    <n v="2.2522499999999996"/>
    <n v="40.469000000000001"/>
    <n v="1"/>
    <n v="33.799999999999997"/>
  </r>
  <r>
    <x v="2"/>
    <x v="1"/>
    <s v="TK11"/>
    <x v="26"/>
    <n v="119"/>
    <n v="0.14299999999999999"/>
    <n v="17.016999999999999"/>
    <n v="66.366299999999995"/>
    <n v="0.17016999999999999"/>
    <n v="0.13613600000000001"/>
    <n v="14.311297"/>
    <n v="0.17016999999999999"/>
    <n v="0.68067999999999995"/>
    <n v="1.2252240000000001"/>
    <n v="57.245187999999999"/>
    <n v="1"/>
    <n v="84.899999999999991"/>
  </r>
  <r>
    <x v="3"/>
    <x v="1"/>
    <s v="TK11"/>
    <x v="16"/>
    <n v="134"/>
    <n v="0.28599999999999998"/>
    <n v="38.323999999999998"/>
    <n v="62.468119999999999"/>
    <n v="2.414412"/>
    <n v="0.53653600000000001"/>
    <n v="11.918764000000001"/>
    <n v="0.38323999999999997"/>
    <n v="9.657648"/>
    <n v="4.828824"/>
    <n v="47.675056000000005"/>
    <n v="1"/>
    <n v="38.799999999999997"/>
  </r>
  <r>
    <x v="3"/>
    <x v="1"/>
    <s v="TK11"/>
    <x v="17"/>
    <n v="114"/>
    <n v="0.28599999999999998"/>
    <n v="32.603999999999999"/>
    <n v="40.755000000000003"/>
    <n v="0.68468400000000007"/>
    <n v="0.42385199999999995"/>
    <n v="8.542247999999999"/>
    <n v="0.32604"/>
    <n v="2.7387360000000003"/>
    <n v="3.8146679999999997"/>
    <n v="34.168991999999996"/>
    <n v="1"/>
    <n v="29.6"/>
  </r>
  <r>
    <x v="3"/>
    <x v="1"/>
    <s v="TK11"/>
    <x v="18"/>
    <n v="83"/>
    <n v="0.42899999999999999"/>
    <n v="35.606999999999999"/>
    <n v="118.21523999999999"/>
    <n v="3.6675210000000003"/>
    <n v="1.0682099999999999"/>
    <n v="26.242359"/>
    <n v="4.5220889999999994"/>
    <n v="14.670084000000001"/>
    <n v="9.6138899999999996"/>
    <n v="104.969436"/>
    <n v="1"/>
    <n v="87"/>
  </r>
  <r>
    <x v="0"/>
    <x v="1"/>
    <s v="TK12"/>
    <x v="0"/>
    <m/>
    <n v="0"/>
    <n v="0"/>
    <n v="0"/>
    <n v="0"/>
    <n v="0"/>
    <n v="0"/>
    <n v="0"/>
    <n v="0"/>
    <n v="0"/>
    <n v="0"/>
    <n v="0"/>
    <n v="42.9"/>
  </r>
  <r>
    <x v="0"/>
    <x v="1"/>
    <s v="TK12"/>
    <x v="1"/>
    <n v="85"/>
    <n v="0.14299999999999999"/>
    <n v="12.154999999999999"/>
    <n v="29.29355"/>
    <n v="3.9989949999999999"/>
    <n v="1.3248949999999999"/>
    <n v="6.0774999999999996E-2"/>
    <n v="0"/>
    <n v="15.995979999999999"/>
    <n v="11.924054999999999"/>
    <n v="0.24309999999999998"/>
    <n v="1"/>
    <n v="44.3"/>
  </r>
  <r>
    <x v="0"/>
    <x v="1"/>
    <s v="TK12"/>
    <x v="2"/>
    <n v="85"/>
    <n v="0.14299999999999999"/>
    <n v="12.154999999999999"/>
    <n v="32.210749999999997"/>
    <n v="2.0541949999999995"/>
    <n v="2.6011699999999998"/>
    <n v="0"/>
    <n v="0"/>
    <n v="8.2167799999999982"/>
    <n v="23.410529999999998"/>
    <n v="0"/>
    <n v="1"/>
    <n v="38.299999999999997"/>
  </r>
  <r>
    <x v="0"/>
    <x v="1"/>
    <s v="TK12"/>
    <x v="3"/>
    <n v="112"/>
    <n v="3.3000000000000002E-2"/>
    <n v="3.6960000000000002"/>
    <n v="9.8683200000000006"/>
    <n v="0.72441600000000006"/>
    <n v="0.75028800000000007"/>
    <n v="3.696E-2"/>
    <n v="3.696E-2"/>
    <n v="2.8976640000000002"/>
    <n v="6.7525920000000008"/>
    <n v="0.14784"/>
    <n v="1"/>
    <n v="39.900000000000006"/>
  </r>
  <r>
    <x v="0"/>
    <x v="1"/>
    <s v="TK12"/>
    <x v="4"/>
    <n v="112"/>
    <n v="3.3000000000000002E-2"/>
    <n v="3.6960000000000002"/>
    <n v="10.533600000000002"/>
    <n v="0.994224"/>
    <n v="0.69854399999999994"/>
    <n v="0"/>
    <n v="0"/>
    <n v="3.976896"/>
    <n v="6.2868959999999996"/>
    <n v="0"/>
    <n v="1"/>
    <n v="45.8"/>
  </r>
  <r>
    <x v="0"/>
    <x v="1"/>
    <s v="TK12"/>
    <x v="5"/>
    <m/>
    <n v="0"/>
    <n v="0"/>
    <n v="0"/>
    <n v="0"/>
    <n v="0"/>
    <n v="0"/>
    <n v="0"/>
    <n v="0"/>
    <n v="0"/>
    <n v="0"/>
    <n v="0"/>
    <n v="45.8"/>
  </r>
  <r>
    <x v="0"/>
    <x v="1"/>
    <s v="TK12"/>
    <x v="27"/>
    <n v="184"/>
    <n v="3.0000000000000001E-3"/>
    <n v="0.55200000000000005"/>
    <n v="0.99360000000000015"/>
    <n v="0.13744799999999999"/>
    <n v="1.9872000000000004E-2"/>
    <n v="6.568800000000001E-2"/>
    <n v="5.5200000000000006E-3"/>
    <n v="0.54979199999999995"/>
    <n v="0.17884800000000003"/>
    <n v="0.26275200000000004"/>
    <n v="1"/>
    <n v="40.4"/>
  </r>
  <r>
    <x v="0"/>
    <x v="1"/>
    <s v="TK12"/>
    <x v="6"/>
    <n v="64"/>
    <n v="3.3000000000000002E-2"/>
    <n v="2.1120000000000001"/>
    <n v="3.2736000000000001"/>
    <n v="0.26611200000000002"/>
    <n v="0.22387199999999999"/>
    <n v="2.3232000000000003E-2"/>
    <n v="0"/>
    <n v="1.0644480000000001"/>
    <n v="2.0148479999999998"/>
    <n v="9.2928000000000011E-2"/>
    <n v="1"/>
    <n v="24.3"/>
  </r>
  <r>
    <x v="0"/>
    <x v="1"/>
    <s v="TK12"/>
    <x v="7"/>
    <m/>
    <n v="0"/>
    <n v="0"/>
    <n v="0"/>
    <n v="0"/>
    <n v="0"/>
    <n v="0"/>
    <n v="0"/>
    <n v="0"/>
    <n v="0"/>
    <n v="0"/>
    <n v="0"/>
    <n v="12.2"/>
  </r>
  <r>
    <x v="0"/>
    <x v="1"/>
    <s v="TK12"/>
    <x v="8"/>
    <m/>
    <n v="0"/>
    <n v="0"/>
    <n v="0"/>
    <n v="0"/>
    <n v="0"/>
    <n v="0"/>
    <n v="0"/>
    <n v="0"/>
    <n v="0"/>
    <n v="0"/>
    <n v="0"/>
    <n v="59.3"/>
  </r>
  <r>
    <x v="1"/>
    <x v="1"/>
    <s v="TK12"/>
    <x v="9"/>
    <n v="112"/>
    <n v="3.3000000000000002E-2"/>
    <n v="3.6960000000000002"/>
    <n v="3.8808000000000002"/>
    <n v="0.68376000000000003"/>
    <n v="0.107184"/>
    <n v="0"/>
    <n v="0"/>
    <n v="2.7350400000000001"/>
    <n v="0.96465599999999996"/>
    <n v="0"/>
    <n v="1"/>
    <n v="21.4"/>
  </r>
  <r>
    <x v="2"/>
    <x v="1"/>
    <s v="TK12"/>
    <x v="10"/>
    <n v="175"/>
    <n v="0.42899999999999999"/>
    <n v="75.075000000000003"/>
    <n v="97.597499999999997"/>
    <n v="1.8018000000000001"/>
    <n v="0.15015000000000001"/>
    <n v="21.471450000000001"/>
    <n v="0.22522500000000001"/>
    <n v="7.2072000000000003"/>
    <n v="1.3513500000000001"/>
    <n v="85.885800000000003"/>
    <n v="1"/>
    <n v="31.200000000000003"/>
  </r>
  <r>
    <x v="2"/>
    <x v="1"/>
    <s v="TK12"/>
    <x v="11"/>
    <n v="185"/>
    <n v="0.28599999999999998"/>
    <n v="52.91"/>
    <n v="67.195700000000002"/>
    <n v="4.6031699999999995"/>
    <n v="0.26455000000000001"/>
    <n v="12.06348"/>
    <n v="3.3862400000000004"/>
    <n v="18.412679999999998"/>
    <n v="2.3809499999999999"/>
    <n v="48.253920000000001"/>
    <n v="1"/>
    <n v="32"/>
  </r>
  <r>
    <x v="2"/>
    <x v="1"/>
    <s v="TK12"/>
    <x v="14"/>
    <n v="60"/>
    <n v="0.28599999999999998"/>
    <n v="17.16"/>
    <n v="3.7751999999999999"/>
    <n v="0.1716"/>
    <n v="6.8640000000000007E-2"/>
    <n v="0.7722"/>
    <n v="0.48047999999999996"/>
    <n v="0.68640000000000001"/>
    <n v="0.61776000000000009"/>
    <n v="3.0888"/>
    <n v="1"/>
    <n v="5.9"/>
  </r>
  <r>
    <x v="2"/>
    <x v="1"/>
    <s v="TK12"/>
    <x v="12"/>
    <n v="119"/>
    <n v="0.14299999999999999"/>
    <n v="17.016999999999999"/>
    <n v="15.655639999999998"/>
    <n v="0.17016999999999999"/>
    <n v="8.5084999999999994E-2"/>
    <n v="3.9819779999999998"/>
    <n v="0.40840799999999994"/>
    <n v="0.68067999999999995"/>
    <n v="0.76576499999999992"/>
    <n v="15.927911999999999"/>
    <n v="1"/>
    <n v="24.9"/>
  </r>
  <r>
    <x v="2"/>
    <x v="1"/>
    <s v="TK12"/>
    <x v="13"/>
    <m/>
    <n v="0"/>
    <n v="0"/>
    <n v="0"/>
    <n v="0"/>
    <n v="0"/>
    <n v="0"/>
    <n v="0"/>
    <n v="0"/>
    <n v="0"/>
    <n v="0"/>
    <n v="0"/>
    <n v="23.700000000000003"/>
  </r>
  <r>
    <x v="2"/>
    <x v="1"/>
    <s v="TK12"/>
    <x v="28"/>
    <n v="171"/>
    <n v="6.7000000000000004E-2"/>
    <n v="11.457000000000001"/>
    <n v="13.290120000000002"/>
    <n v="0.882189"/>
    <n v="5.7285000000000003E-2"/>
    <n v="2.3830560000000003"/>
    <n v="0.74470500000000006"/>
    <n v="3.528756"/>
    <n v="0.51556500000000005"/>
    <n v="9.5322240000000011"/>
    <n v="1"/>
    <n v="29"/>
  </r>
  <r>
    <x v="2"/>
    <x v="1"/>
    <s v="TK12"/>
    <x v="22"/>
    <n v="250"/>
    <n v="3.3000000000000002E-2"/>
    <n v="8.25"/>
    <n v="1659.9825000000001"/>
    <n v="11.6325"/>
    <n v="0"/>
    <n v="0"/>
    <n v="5.7749999999999996E-2"/>
    <n v="46.53"/>
    <n v="0"/>
    <n v="0"/>
    <n v="1"/>
    <n v="141"/>
  </r>
  <r>
    <x v="2"/>
    <x v="1"/>
    <s v="TK12"/>
    <x v="26"/>
    <n v="119"/>
    <n v="0.42899999999999999"/>
    <n v="51.051000000000002"/>
    <n v="199.09889999999999"/>
    <n v="0.51051000000000002"/>
    <n v="0.40840799999999999"/>
    <n v="42.933891000000003"/>
    <n v="0.51051000000000002"/>
    <n v="2.0420400000000001"/>
    <n v="3.6756720000000001"/>
    <n v="171.73556400000001"/>
    <n v="1"/>
    <n v="84.899999999999991"/>
  </r>
  <r>
    <x v="3"/>
    <x v="1"/>
    <s v="TK12"/>
    <x v="16"/>
    <n v="134"/>
    <n v="0.28599999999999998"/>
    <n v="38.323999999999998"/>
    <n v="62.468119999999999"/>
    <n v="2.414412"/>
    <n v="0.53653600000000001"/>
    <n v="11.918764000000001"/>
    <n v="0.38323999999999997"/>
    <n v="9.657648"/>
    <n v="4.828824"/>
    <n v="47.675056000000005"/>
    <n v="1"/>
    <n v="38.799999999999997"/>
  </r>
  <r>
    <x v="3"/>
    <x v="1"/>
    <s v="TK12"/>
    <x v="17"/>
    <n v="114"/>
    <n v="0.42899999999999999"/>
    <n v="48.905999999999999"/>
    <n v="61.1325"/>
    <n v="1.027026"/>
    <n v="0.63577800000000007"/>
    <n v="12.813371999999999"/>
    <n v="0.48905999999999999"/>
    <n v="4.108104"/>
    <n v="5.7220020000000007"/>
    <n v="51.253487999999997"/>
    <n v="1"/>
    <n v="29.6"/>
  </r>
  <r>
    <x v="3"/>
    <x v="1"/>
    <s v="TK12"/>
    <x v="18"/>
    <n v="83"/>
    <n v="0.14299999999999999"/>
    <n v="11.869"/>
    <n v="39.405079999999998"/>
    <n v="1.222507"/>
    <n v="0.35607"/>
    <n v="8.7474530000000001"/>
    <n v="1.507363"/>
    <n v="4.890028"/>
    <n v="3.2046299999999999"/>
    <n v="34.989812000000001"/>
    <n v="1"/>
    <n v="87"/>
  </r>
  <r>
    <x v="3"/>
    <x v="1"/>
    <s v="TK12"/>
    <x v="19"/>
    <n v="340"/>
    <n v="3.3000000000000002E-2"/>
    <n v="11.22"/>
    <n v="4.6002000000000001"/>
    <n v="0"/>
    <n v="0"/>
    <n v="1.1668800000000001"/>
    <n v="0"/>
    <n v="0"/>
    <n v="0"/>
    <n v="4.6675200000000006"/>
    <n v="1"/>
    <n v="10.4"/>
  </r>
  <r>
    <x v="0"/>
    <x v="1"/>
    <s v="TK13"/>
    <x v="0"/>
    <n v="112"/>
    <n v="3.0000000000000001E-3"/>
    <n v="0.33600000000000002"/>
    <n v="0.90383999999999998"/>
    <n v="8.3664000000000002E-2"/>
    <n v="6.0479999999999999E-2"/>
    <n v="0"/>
    <n v="0"/>
    <n v="0.33465600000000001"/>
    <n v="0.54432000000000003"/>
    <n v="0"/>
    <n v="1"/>
    <n v="42.9"/>
  </r>
  <r>
    <x v="0"/>
    <x v="1"/>
    <s v="TK13"/>
    <x v="1"/>
    <n v="85"/>
    <n v="6.7000000000000004E-2"/>
    <n v="5.6950000000000003"/>
    <n v="13.724950000000002"/>
    <n v="1.8736550000000001"/>
    <n v="0.62075500000000006"/>
    <n v="2.8475E-2"/>
    <n v="0"/>
    <n v="7.4946200000000003"/>
    <n v="5.5867950000000004"/>
    <n v="0.1139"/>
    <n v="1"/>
    <n v="44.3"/>
  </r>
  <r>
    <x v="0"/>
    <x v="1"/>
    <s v="TK13"/>
    <x v="2"/>
    <m/>
    <n v="0"/>
    <n v="0"/>
    <n v="0"/>
    <n v="0"/>
    <n v="0"/>
    <n v="0"/>
    <n v="0"/>
    <n v="0"/>
    <n v="0"/>
    <n v="0"/>
    <n v="0"/>
    <n v="38.299999999999997"/>
  </r>
  <r>
    <x v="0"/>
    <x v="1"/>
    <s v="TK13"/>
    <x v="3"/>
    <m/>
    <n v="0"/>
    <n v="0"/>
    <n v="0"/>
    <n v="0"/>
    <n v="0"/>
    <n v="0"/>
    <n v="0"/>
    <n v="0"/>
    <n v="0"/>
    <n v="0"/>
    <n v="0"/>
    <n v="39.900000000000006"/>
  </r>
  <r>
    <x v="0"/>
    <x v="1"/>
    <s v="TK13"/>
    <x v="4"/>
    <n v="112"/>
    <n v="3.0000000000000001E-3"/>
    <n v="0.33600000000000002"/>
    <n v="0.95760000000000001"/>
    <n v="9.0383999999999992E-2"/>
    <n v="6.3503999999999991E-2"/>
    <n v="0"/>
    <n v="0"/>
    <n v="0.36153599999999997"/>
    <n v="0.57153599999999993"/>
    <n v="0"/>
    <n v="1"/>
    <n v="45.8"/>
  </r>
  <r>
    <x v="0"/>
    <x v="1"/>
    <s v="TK13"/>
    <x v="5"/>
    <m/>
    <n v="0"/>
    <n v="0"/>
    <n v="0"/>
    <n v="0"/>
    <n v="0"/>
    <n v="0"/>
    <n v="0"/>
    <n v="0"/>
    <n v="0"/>
    <n v="0"/>
    <n v="0"/>
    <n v="45.8"/>
  </r>
  <r>
    <x v="0"/>
    <x v="1"/>
    <s v="TK13"/>
    <x v="6"/>
    <m/>
    <n v="0"/>
    <n v="0"/>
    <n v="0"/>
    <n v="0"/>
    <n v="0"/>
    <n v="0"/>
    <n v="0"/>
    <n v="0"/>
    <n v="0"/>
    <n v="0"/>
    <n v="0"/>
    <n v="24.3"/>
  </r>
  <r>
    <x v="0"/>
    <x v="1"/>
    <s v="TK13"/>
    <x v="7"/>
    <n v="184"/>
    <n v="3.3000000000000002E-2"/>
    <n v="6.0720000000000001"/>
    <n v="4.1896800000000001"/>
    <n v="0.21859200000000001"/>
    <n v="0.24895199999999998"/>
    <n v="0.27324000000000004"/>
    <n v="0"/>
    <n v="0.87436800000000003"/>
    <n v="2.2405679999999997"/>
    <n v="1.0929600000000002"/>
    <n v="1"/>
    <n v="12.2"/>
  </r>
  <r>
    <x v="0"/>
    <x v="1"/>
    <s v="TK13"/>
    <x v="8"/>
    <m/>
    <n v="0"/>
    <n v="0"/>
    <n v="0"/>
    <n v="0"/>
    <n v="0"/>
    <n v="0"/>
    <n v="0"/>
    <n v="0"/>
    <n v="0"/>
    <n v="0"/>
    <n v="0"/>
    <n v="59.3"/>
  </r>
  <r>
    <x v="1"/>
    <x v="1"/>
    <s v="TK13"/>
    <x v="9"/>
    <n v="112"/>
    <n v="0.28599999999999998"/>
    <n v="32.031999999999996"/>
    <n v="33.633599999999994"/>
    <n v="5.9259199999999996"/>
    <n v="0.92892799999999998"/>
    <n v="0"/>
    <n v="0"/>
    <n v="23.703679999999999"/>
    <n v="8.3603519999999989"/>
    <n v="0"/>
    <n v="1"/>
    <n v="21.4"/>
  </r>
  <r>
    <x v="2"/>
    <x v="1"/>
    <s v="TK13"/>
    <x v="10"/>
    <n v="175"/>
    <n v="0.28599999999999998"/>
    <n v="50.05"/>
    <n v="65.064999999999998"/>
    <n v="1.2011999999999998"/>
    <n v="0.10009999999999999"/>
    <n v="14.314300000000001"/>
    <n v="0.15014999999999998"/>
    <n v="4.8047999999999993"/>
    <n v="0.90089999999999992"/>
    <n v="57.257200000000005"/>
    <n v="1"/>
    <n v="31.200000000000003"/>
  </r>
  <r>
    <x v="2"/>
    <x v="1"/>
    <s v="TK13"/>
    <x v="11"/>
    <n v="185"/>
    <n v="0.14299999999999999"/>
    <n v="26.454999999999998"/>
    <n v="33.597850000000001"/>
    <n v="2.3015849999999998"/>
    <n v="0.132275"/>
    <n v="6.0317400000000001"/>
    <n v="1.6931200000000002"/>
    <n v="9.2063399999999991"/>
    <n v="1.1904749999999999"/>
    <n v="24.12696"/>
    <n v="1"/>
    <n v="32"/>
  </r>
  <r>
    <x v="2"/>
    <x v="1"/>
    <s v="TK13"/>
    <x v="14"/>
    <n v="60"/>
    <n v="0.14299999999999999"/>
    <n v="8.58"/>
    <n v="1.8875999999999999"/>
    <n v="8.5800000000000001E-2"/>
    <n v="3.4320000000000003E-2"/>
    <n v="0.3861"/>
    <n v="0.24023999999999998"/>
    <n v="0.34320000000000001"/>
    <n v="0.30888000000000004"/>
    <n v="1.5444"/>
    <n v="1"/>
    <n v="5.9"/>
  </r>
  <r>
    <x v="2"/>
    <x v="1"/>
    <s v="TK13"/>
    <x v="12"/>
    <m/>
    <n v="0"/>
    <n v="0"/>
    <n v="0"/>
    <n v="0"/>
    <n v="0"/>
    <n v="0"/>
    <n v="0"/>
    <n v="0"/>
    <n v="0"/>
    <n v="0"/>
    <n v="0"/>
    <n v="24.9"/>
  </r>
  <r>
    <x v="2"/>
    <x v="1"/>
    <s v="TK13"/>
    <x v="13"/>
    <m/>
    <n v="0"/>
    <n v="0"/>
    <n v="0"/>
    <n v="0"/>
    <n v="0"/>
    <n v="0"/>
    <n v="0"/>
    <n v="0"/>
    <n v="0"/>
    <n v="0"/>
    <n v="0"/>
    <n v="23.700000000000003"/>
  </r>
  <r>
    <x v="3"/>
    <x v="1"/>
    <s v="TK13"/>
    <x v="16"/>
    <n v="134"/>
    <n v="0.14299999999999999"/>
    <n v="19.161999999999999"/>
    <n v="31.234059999999999"/>
    <n v="1.207206"/>
    <n v="0.26826800000000001"/>
    <n v="5.9593820000000006"/>
    <n v="0.19161999999999998"/>
    <n v="4.828824"/>
    <n v="2.414412"/>
    <n v="23.837528000000002"/>
    <n v="1"/>
    <n v="38.799999999999997"/>
  </r>
  <r>
    <x v="3"/>
    <x v="1"/>
    <s v="TK13"/>
    <x v="17"/>
    <n v="114"/>
    <n v="0.14299999999999999"/>
    <n v="16.302"/>
    <n v="20.377500000000001"/>
    <n v="0.34234200000000004"/>
    <n v="0.21192599999999998"/>
    <n v="4.2711239999999995"/>
    <n v="0.16302"/>
    <n v="1.3693680000000001"/>
    <n v="1.9073339999999999"/>
    <n v="17.084495999999998"/>
    <n v="1"/>
    <n v="29.6"/>
  </r>
  <r>
    <x v="3"/>
    <x v="1"/>
    <s v="TK13"/>
    <x v="18"/>
    <n v="83"/>
    <n v="0.14299999999999999"/>
    <n v="11.869"/>
    <n v="39.405079999999998"/>
    <n v="1.222507"/>
    <n v="0.35607"/>
    <n v="8.7474530000000001"/>
    <n v="1.507363"/>
    <n v="4.890028"/>
    <n v="3.2046299999999999"/>
    <n v="34.989812000000001"/>
    <n v="1"/>
    <n v="87"/>
  </r>
  <r>
    <x v="0"/>
    <x v="1"/>
    <s v="TK14"/>
    <x v="0"/>
    <n v="112"/>
    <n v="3.0000000000000001E-3"/>
    <n v="0.33600000000000002"/>
    <n v="0.90383999999999998"/>
    <n v="8.3664000000000002E-2"/>
    <n v="6.0479999999999999E-2"/>
    <n v="0"/>
    <n v="0"/>
    <n v="0.33465600000000001"/>
    <n v="0.54432000000000003"/>
    <n v="0"/>
    <n v="1"/>
    <n v="42.9"/>
  </r>
  <r>
    <x v="0"/>
    <x v="1"/>
    <s v="TK14"/>
    <x v="1"/>
    <n v="85"/>
    <n v="6.7000000000000004E-2"/>
    <n v="5.6950000000000003"/>
    <n v="13.724950000000002"/>
    <n v="1.8736550000000001"/>
    <n v="0.62075500000000006"/>
    <n v="2.8475E-2"/>
    <n v="0"/>
    <n v="7.4946200000000003"/>
    <n v="5.5867950000000004"/>
    <n v="0.1139"/>
    <n v="1"/>
    <n v="44.3"/>
  </r>
  <r>
    <x v="0"/>
    <x v="1"/>
    <s v="TK14"/>
    <x v="2"/>
    <n v="85"/>
    <n v="3.3000000000000002E-2"/>
    <n v="2.8050000000000002"/>
    <n v="7.4332500000000001"/>
    <n v="0.47404499999999999"/>
    <n v="0.60026999999999997"/>
    <n v="0"/>
    <n v="0"/>
    <n v="1.89618"/>
    <n v="5.4024299999999998"/>
    <n v="0"/>
    <n v="1"/>
    <n v="38.299999999999997"/>
  </r>
  <r>
    <x v="0"/>
    <x v="1"/>
    <s v="TK14"/>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14"/>
    <x v="4"/>
    <m/>
    <n v="0"/>
    <n v="0"/>
    <n v="0"/>
    <n v="0"/>
    <n v="0"/>
    <n v="0"/>
    <n v="0"/>
    <n v="0"/>
    <n v="0"/>
    <n v="0"/>
    <n v="0"/>
    <n v="45.8"/>
  </r>
  <r>
    <x v="0"/>
    <x v="1"/>
    <s v="TK14"/>
    <x v="5"/>
    <m/>
    <n v="0"/>
    <n v="0"/>
    <n v="0"/>
    <n v="0"/>
    <n v="0"/>
    <n v="0"/>
    <n v="0"/>
    <n v="0"/>
    <n v="0"/>
    <n v="0"/>
    <n v="0"/>
    <n v="45.8"/>
  </r>
  <r>
    <x v="0"/>
    <x v="1"/>
    <s v="TK14"/>
    <x v="29"/>
    <n v="112"/>
    <n v="3.3000000000000002E-2"/>
    <n v="3.6960000000000002"/>
    <n v="6.4680000000000009"/>
    <n v="1.0400544"/>
    <n v="0.223608"/>
    <n v="0"/>
    <n v="0"/>
    <n v="4.1602176000000002"/>
    <n v="2.0124719999999998"/>
    <n v="0"/>
    <n v="1"/>
    <n v="34.19"/>
  </r>
  <r>
    <x v="0"/>
    <x v="1"/>
    <s v="TK14"/>
    <x v="27"/>
    <n v="184"/>
    <n v="3.0000000000000001E-3"/>
    <n v="0.55200000000000005"/>
    <n v="0.99360000000000015"/>
    <n v="0.13744799999999999"/>
    <n v="1.9872000000000004E-2"/>
    <n v="6.568800000000001E-2"/>
    <n v="5.5200000000000006E-3"/>
    <n v="0.54979199999999995"/>
    <n v="0.17884800000000003"/>
    <n v="0.26275200000000004"/>
    <n v="1"/>
    <n v="40.4"/>
  </r>
  <r>
    <x v="0"/>
    <x v="1"/>
    <s v="TK14"/>
    <x v="6"/>
    <m/>
    <n v="0"/>
    <n v="0"/>
    <n v="0"/>
    <n v="0"/>
    <n v="0"/>
    <n v="0"/>
    <n v="0"/>
    <n v="0"/>
    <n v="0"/>
    <n v="0"/>
    <n v="0"/>
    <n v="24.3"/>
  </r>
  <r>
    <x v="0"/>
    <x v="1"/>
    <s v="TK14"/>
    <x v="7"/>
    <n v="184"/>
    <n v="3.3000000000000002E-2"/>
    <n v="6.0720000000000001"/>
    <n v="4.1896800000000001"/>
    <n v="0.21859200000000001"/>
    <n v="0.24895199999999998"/>
    <n v="0.27324000000000004"/>
    <n v="0"/>
    <n v="0.87436800000000003"/>
    <n v="2.2405679999999997"/>
    <n v="1.0929600000000002"/>
    <n v="1"/>
    <n v="12.2"/>
  </r>
  <r>
    <x v="0"/>
    <x v="1"/>
    <s v="TK14"/>
    <x v="8"/>
    <m/>
    <n v="0"/>
    <n v="0"/>
    <n v="0"/>
    <n v="0"/>
    <n v="0"/>
    <n v="0"/>
    <n v="0"/>
    <n v="0"/>
    <n v="0"/>
    <n v="0"/>
    <n v="0"/>
    <n v="59.3"/>
  </r>
  <r>
    <x v="1"/>
    <x v="1"/>
    <s v="TK14"/>
    <x v="9"/>
    <n v="112"/>
    <n v="0.28599999999999998"/>
    <n v="32.031999999999996"/>
    <n v="33.633599999999994"/>
    <n v="5.9259199999999996"/>
    <n v="0.92892799999999998"/>
    <n v="0"/>
    <n v="0"/>
    <n v="23.703679999999999"/>
    <n v="8.3603519999999989"/>
    <n v="0"/>
    <n v="1"/>
    <n v="21.4"/>
  </r>
  <r>
    <x v="2"/>
    <x v="1"/>
    <s v="TK14"/>
    <x v="10"/>
    <n v="175"/>
    <n v="0.14299999999999999"/>
    <n v="25.024999999999999"/>
    <n v="32.532499999999999"/>
    <n v="0.60059999999999991"/>
    <n v="5.0049999999999997E-2"/>
    <n v="7.1571500000000006"/>
    <n v="7.5074999999999989E-2"/>
    <n v="2.4023999999999996"/>
    <n v="0.45044999999999996"/>
    <n v="28.628600000000002"/>
    <n v="1"/>
    <n v="31.200000000000003"/>
  </r>
  <r>
    <x v="2"/>
    <x v="1"/>
    <s v="TK14"/>
    <x v="11"/>
    <n v="185"/>
    <n v="0.28599999999999998"/>
    <n v="52.91"/>
    <n v="67.195700000000002"/>
    <n v="4.6031699999999995"/>
    <n v="0.26455000000000001"/>
    <n v="12.06348"/>
    <n v="3.3862400000000004"/>
    <n v="18.412679999999998"/>
    <n v="2.3809499999999999"/>
    <n v="48.253920000000001"/>
    <n v="1"/>
    <n v="32"/>
  </r>
  <r>
    <x v="2"/>
    <x v="1"/>
    <s v="TK14"/>
    <x v="14"/>
    <n v="60"/>
    <n v="0.28599999999999998"/>
    <n v="17.16"/>
    <n v="3.7751999999999999"/>
    <n v="0.1716"/>
    <n v="6.8640000000000007E-2"/>
    <n v="0.7722"/>
    <n v="0.48047999999999996"/>
    <n v="0.68640000000000001"/>
    <n v="0.61776000000000009"/>
    <n v="3.0888"/>
    <n v="1"/>
    <n v="5.9"/>
  </r>
  <r>
    <x v="2"/>
    <x v="1"/>
    <s v="TK14"/>
    <x v="12"/>
    <n v="119"/>
    <n v="3.3000000000000002E-2"/>
    <n v="3.927"/>
    <n v="3.6128399999999998"/>
    <n v="3.9269999999999999E-2"/>
    <n v="1.9635E-2"/>
    <n v="0.9189179999999999"/>
    <n v="9.4247999999999998E-2"/>
    <n v="0.15708"/>
    <n v="0.17671500000000001"/>
    <n v="3.6756719999999996"/>
    <n v="1"/>
    <n v="24.9"/>
  </r>
  <r>
    <x v="2"/>
    <x v="1"/>
    <s v="TK14"/>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14"/>
    <x v="28"/>
    <n v="171"/>
    <n v="0.14299999999999999"/>
    <n v="24.452999999999999"/>
    <n v="28.365479999999998"/>
    <n v="1.8828809999999998"/>
    <n v="0.122265"/>
    <n v="5.0862240000000005"/>
    <n v="1.589445"/>
    <n v="7.5315239999999992"/>
    <n v="1.1003849999999999"/>
    <n v="20.344896000000002"/>
    <n v="1"/>
    <n v="29"/>
  </r>
  <r>
    <x v="2"/>
    <x v="1"/>
    <s v="TK14"/>
    <x v="22"/>
    <n v="250"/>
    <n v="3.3000000000000002E-2"/>
    <n v="8.25"/>
    <n v="11.6325"/>
    <n v="0.39600000000000002"/>
    <n v="5.7749999999999996E-2"/>
    <n v="2.3347500000000001"/>
    <n v="0.14025000000000001"/>
    <n v="1.5840000000000001"/>
    <n v="0.51974999999999993"/>
    <n v="9.3390000000000004"/>
    <n v="1"/>
    <n v="33.799999999999997"/>
  </r>
  <r>
    <x v="3"/>
    <x v="1"/>
    <s v="TK14"/>
    <x v="16"/>
    <n v="134"/>
    <n v="0.28599999999999998"/>
    <n v="38.323999999999998"/>
    <n v="62.468119999999999"/>
    <n v="2.414412"/>
    <n v="0.53653600000000001"/>
    <n v="11.918764000000001"/>
    <n v="0.38323999999999997"/>
    <n v="9.657648"/>
    <n v="4.828824"/>
    <n v="47.675056000000005"/>
    <n v="1"/>
    <n v="38.799999999999997"/>
  </r>
  <r>
    <x v="3"/>
    <x v="1"/>
    <s v="TK14"/>
    <x v="17"/>
    <n v="114"/>
    <n v="0.14299999999999999"/>
    <n v="16.302"/>
    <n v="20.377500000000001"/>
    <n v="0.34234200000000004"/>
    <n v="0.21192599999999998"/>
    <n v="4.2711239999999995"/>
    <n v="0.16302"/>
    <n v="1.3693680000000001"/>
    <n v="1.9073339999999999"/>
    <n v="17.084495999999998"/>
    <n v="1"/>
    <n v="29.6"/>
  </r>
  <r>
    <x v="3"/>
    <x v="1"/>
    <s v="TK14"/>
    <x v="18"/>
    <n v="83"/>
    <n v="0.28599999999999998"/>
    <n v="23.738"/>
    <n v="78.810159999999996"/>
    <n v="2.445014"/>
    <n v="0.71214"/>
    <n v="17.494906"/>
    <n v="3.014726"/>
    <n v="9.7800560000000001"/>
    <n v="6.4092599999999997"/>
    <n v="69.979624000000001"/>
    <n v="1"/>
    <n v="87"/>
  </r>
  <r>
    <x v="3"/>
    <x v="1"/>
    <s v="TK14"/>
    <x v="19"/>
    <n v="340"/>
    <n v="3.3000000000000002E-2"/>
    <n v="11.22"/>
    <n v="4.6002000000000001"/>
    <n v="0"/>
    <n v="0"/>
    <n v="1.1668800000000001"/>
    <n v="0"/>
    <n v="0"/>
    <n v="0"/>
    <n v="4.6675200000000006"/>
    <n v="1"/>
    <n v="10.4"/>
  </r>
  <r>
    <x v="0"/>
    <x v="1"/>
    <s v="TK15"/>
    <x v="0"/>
    <n v="112"/>
    <n v="3.0000000000000001E-3"/>
    <n v="0.33600000000000002"/>
    <n v="0.90383999999999998"/>
    <n v="8.3664000000000002E-2"/>
    <n v="6.0479999999999999E-2"/>
    <n v="0"/>
    <n v="0"/>
    <n v="0.33465600000000001"/>
    <n v="0.54432000000000003"/>
    <n v="0"/>
    <n v="1"/>
    <n v="42.9"/>
  </r>
  <r>
    <x v="0"/>
    <x v="1"/>
    <s v="TK15"/>
    <x v="1"/>
    <n v="85"/>
    <n v="0.28599999999999998"/>
    <n v="24.31"/>
    <n v="58.5871"/>
    <n v="7.9979899999999997"/>
    <n v="2.6497899999999999"/>
    <n v="0.12154999999999999"/>
    <n v="0"/>
    <n v="31.991959999999999"/>
    <n v="23.848109999999998"/>
    <n v="0.48619999999999997"/>
    <n v="1"/>
    <n v="44.3"/>
  </r>
  <r>
    <x v="0"/>
    <x v="1"/>
    <s v="TK15"/>
    <x v="2"/>
    <n v="85"/>
    <n v="3.3000000000000002E-2"/>
    <n v="2.8050000000000002"/>
    <n v="7.4332500000000001"/>
    <n v="0.47404499999999999"/>
    <n v="0.60026999999999997"/>
    <n v="0"/>
    <n v="0"/>
    <n v="1.89618"/>
    <n v="5.4024299999999998"/>
    <n v="0"/>
    <n v="1"/>
    <n v="38.299999999999997"/>
  </r>
  <r>
    <x v="0"/>
    <x v="1"/>
    <s v="TK15"/>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15"/>
    <x v="4"/>
    <m/>
    <n v="0"/>
    <n v="0"/>
    <n v="0"/>
    <n v="0"/>
    <n v="0"/>
    <n v="0"/>
    <n v="0"/>
    <n v="0"/>
    <n v="0"/>
    <n v="0"/>
    <n v="0"/>
    <n v="45.8"/>
  </r>
  <r>
    <x v="0"/>
    <x v="1"/>
    <s v="TK15"/>
    <x v="5"/>
    <m/>
    <n v="0"/>
    <n v="0"/>
    <n v="0"/>
    <n v="0"/>
    <n v="0"/>
    <n v="0"/>
    <n v="0"/>
    <n v="0"/>
    <n v="0"/>
    <n v="0"/>
    <n v="0"/>
    <n v="45.8"/>
  </r>
  <r>
    <x v="0"/>
    <x v="1"/>
    <s v="TK15"/>
    <x v="6"/>
    <m/>
    <n v="0"/>
    <n v="0"/>
    <n v="0"/>
    <n v="0"/>
    <n v="0"/>
    <n v="0"/>
    <n v="0"/>
    <n v="0"/>
    <n v="0"/>
    <n v="0"/>
    <n v="0"/>
    <n v="24.3"/>
  </r>
  <r>
    <x v="0"/>
    <x v="1"/>
    <s v="TK15"/>
    <x v="7"/>
    <n v="184"/>
    <n v="3.3000000000000002E-2"/>
    <n v="6.0720000000000001"/>
    <n v="4.1896800000000001"/>
    <n v="0.21859200000000001"/>
    <n v="0.24895199999999998"/>
    <n v="0.27324000000000004"/>
    <n v="0"/>
    <n v="0.87436800000000003"/>
    <n v="2.2405679999999997"/>
    <n v="1.0929600000000002"/>
    <n v="1"/>
    <n v="12.2"/>
  </r>
  <r>
    <x v="0"/>
    <x v="1"/>
    <s v="TK15"/>
    <x v="8"/>
    <m/>
    <n v="0"/>
    <n v="0"/>
    <n v="0"/>
    <n v="0"/>
    <n v="0"/>
    <n v="0"/>
    <n v="0"/>
    <n v="0"/>
    <n v="0"/>
    <n v="0"/>
    <n v="0"/>
    <n v="59.3"/>
  </r>
  <r>
    <x v="1"/>
    <x v="1"/>
    <s v="TK15"/>
    <x v="9"/>
    <n v="112"/>
    <n v="0.28599999999999998"/>
    <n v="32.031999999999996"/>
    <n v="33.633599999999994"/>
    <n v="5.9259199999999996"/>
    <n v="0.92892799999999998"/>
    <n v="0"/>
    <n v="0"/>
    <n v="23.703679999999999"/>
    <n v="8.3603519999999989"/>
    <n v="0"/>
    <n v="1"/>
    <n v="21.4"/>
  </r>
  <r>
    <x v="2"/>
    <x v="1"/>
    <s v="TK15"/>
    <x v="10"/>
    <n v="175"/>
    <n v="0.28599999999999998"/>
    <n v="50.05"/>
    <n v="65.064999999999998"/>
    <n v="1.2011999999999998"/>
    <n v="0.10009999999999999"/>
    <n v="14.314300000000001"/>
    <n v="0.15014999999999998"/>
    <n v="4.8047999999999993"/>
    <n v="0.90089999999999992"/>
    <n v="57.257200000000005"/>
    <n v="1"/>
    <n v="31.200000000000003"/>
  </r>
  <r>
    <x v="2"/>
    <x v="1"/>
    <s v="TK15"/>
    <x v="11"/>
    <n v="185"/>
    <n v="0.14299999999999999"/>
    <n v="26.454999999999998"/>
    <n v="33.597850000000001"/>
    <n v="2.3015849999999998"/>
    <n v="0.132275"/>
    <n v="6.0317400000000001"/>
    <n v="1.6931200000000002"/>
    <n v="9.2063399999999991"/>
    <n v="1.1904749999999999"/>
    <n v="24.12696"/>
    <n v="1"/>
    <n v="32"/>
  </r>
  <r>
    <x v="2"/>
    <x v="1"/>
    <s v="TK15"/>
    <x v="14"/>
    <n v="60"/>
    <n v="6.7000000000000004E-2"/>
    <n v="4.0200000000000005"/>
    <n v="0.88440000000000007"/>
    <n v="4.0200000000000007E-2"/>
    <n v="1.6080000000000004E-2"/>
    <n v="0.18090000000000003"/>
    <n v="0.11256000000000001"/>
    <n v="0.16080000000000003"/>
    <n v="0.14472000000000004"/>
    <n v="0.72360000000000013"/>
    <n v="1"/>
    <n v="5.9"/>
  </r>
  <r>
    <x v="2"/>
    <x v="1"/>
    <s v="TK15"/>
    <x v="12"/>
    <n v="119"/>
    <n v="3.3000000000000002E-2"/>
    <n v="3.927"/>
    <n v="3.6128399999999998"/>
    <n v="3.9269999999999999E-2"/>
    <n v="1.9635E-2"/>
    <n v="0.9189179999999999"/>
    <n v="9.4247999999999998E-2"/>
    <n v="0.15708"/>
    <n v="0.17671500000000001"/>
    <n v="3.6756719999999996"/>
    <n v="1"/>
    <n v="24.9"/>
  </r>
  <r>
    <x v="2"/>
    <x v="1"/>
    <s v="TK15"/>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15"/>
    <x v="22"/>
    <n v="250"/>
    <n v="3.3000000000000002E-2"/>
    <n v="8.25"/>
    <n v="11.6325"/>
    <n v="0.39600000000000002"/>
    <n v="5.7749999999999996E-2"/>
    <n v="2.3347500000000001"/>
    <n v="0.14025000000000001"/>
    <n v="1.5840000000000001"/>
    <n v="0.51974999999999993"/>
    <n v="9.3390000000000004"/>
    <n v="1"/>
    <n v="33.799999999999997"/>
  </r>
  <r>
    <x v="3"/>
    <x v="1"/>
    <s v="TK15"/>
    <x v="16"/>
    <n v="134"/>
    <n v="0.28599999999999998"/>
    <n v="38.323999999999998"/>
    <n v="62.468119999999999"/>
    <n v="2.414412"/>
    <n v="0.53653600000000001"/>
    <n v="11.918764000000001"/>
    <n v="0.38323999999999997"/>
    <n v="9.657648"/>
    <n v="4.828824"/>
    <n v="47.675056000000005"/>
    <n v="1"/>
    <n v="38.799999999999997"/>
  </r>
  <r>
    <x v="3"/>
    <x v="1"/>
    <s v="TK15"/>
    <x v="17"/>
    <n v="114"/>
    <n v="0.28599999999999998"/>
    <n v="32.603999999999999"/>
    <n v="40.755000000000003"/>
    <n v="0.68468400000000007"/>
    <n v="0.42385199999999995"/>
    <n v="8.542247999999999"/>
    <n v="0.32604"/>
    <n v="2.7387360000000003"/>
    <n v="3.8146679999999997"/>
    <n v="34.168991999999996"/>
    <n v="1"/>
    <n v="29.6"/>
  </r>
  <r>
    <x v="3"/>
    <x v="1"/>
    <s v="TK15"/>
    <x v="18"/>
    <n v="83"/>
    <n v="3.3000000000000002E-2"/>
    <n v="2.7390000000000003"/>
    <n v="9.0934800000000013"/>
    <n v="0.28211700000000006"/>
    <n v="8.2170000000000007E-2"/>
    <n v="2.0186430000000004"/>
    <n v="0.34785299999999997"/>
    <n v="1.1284680000000002"/>
    <n v="0.73953000000000002"/>
    <n v="8.0745720000000016"/>
    <n v="1"/>
    <n v="87"/>
  </r>
  <r>
    <x v="3"/>
    <x v="1"/>
    <s v="TK15"/>
    <x v="19"/>
    <n v="340"/>
    <n v="3.3000000000000002E-2"/>
    <n v="11.22"/>
    <n v="4.6002000000000001"/>
    <n v="0"/>
    <n v="0"/>
    <n v="1.1668800000000001"/>
    <n v="0"/>
    <n v="0"/>
    <n v="0"/>
    <n v="4.6675200000000006"/>
    <n v="1"/>
    <n v="10.4"/>
  </r>
  <r>
    <x v="0"/>
    <x v="1"/>
    <s v="TK16"/>
    <x v="0"/>
    <m/>
    <n v="0"/>
    <n v="0"/>
    <n v="0"/>
    <n v="0"/>
    <n v="0"/>
    <n v="0"/>
    <n v="0"/>
    <n v="0"/>
    <n v="0"/>
    <n v="0"/>
    <n v="0"/>
    <n v="42.9"/>
  </r>
  <r>
    <x v="0"/>
    <x v="1"/>
    <s v="TK16"/>
    <x v="1"/>
    <n v="85"/>
    <n v="3.3000000000000002E-2"/>
    <n v="2.8050000000000002"/>
    <n v="6.7600499999999997"/>
    <n v="0.92284499999999992"/>
    <n v="0.30574500000000004"/>
    <n v="1.4025000000000001E-2"/>
    <n v="0"/>
    <n v="3.6913799999999997"/>
    <n v="2.7517050000000003"/>
    <n v="5.6100000000000004E-2"/>
    <n v="1"/>
    <n v="44.3"/>
  </r>
  <r>
    <x v="0"/>
    <x v="1"/>
    <s v="TK16"/>
    <x v="2"/>
    <n v="85"/>
    <n v="3.3000000000000002E-2"/>
    <n v="2.8050000000000002"/>
    <n v="7.4332500000000001"/>
    <n v="0.47404499999999999"/>
    <n v="0.60026999999999997"/>
    <n v="0"/>
    <n v="0"/>
    <n v="1.89618"/>
    <n v="5.4024299999999998"/>
    <n v="0"/>
    <n v="1"/>
    <n v="38.299999999999997"/>
  </r>
  <r>
    <x v="0"/>
    <x v="1"/>
    <s v="TK16"/>
    <x v="3"/>
    <m/>
    <n v="0"/>
    <n v="0"/>
    <n v="0"/>
    <n v="0"/>
    <n v="0"/>
    <n v="0"/>
    <n v="0"/>
    <n v="0"/>
    <n v="0"/>
    <n v="0"/>
    <n v="0"/>
    <n v="39.900000000000006"/>
  </r>
  <r>
    <x v="0"/>
    <x v="1"/>
    <s v="TK16"/>
    <x v="4"/>
    <n v="112"/>
    <n v="6.7000000000000004E-2"/>
    <n v="7.5040000000000004"/>
    <n v="21.386400000000002"/>
    <n v="2.0185759999999999"/>
    <n v="1.4182560000000002"/>
    <n v="0"/>
    <n v="0"/>
    <n v="8.0743039999999997"/>
    <n v="12.764304000000001"/>
    <n v="0"/>
    <n v="1"/>
    <n v="45.8"/>
  </r>
  <r>
    <x v="0"/>
    <x v="1"/>
    <s v="TK16"/>
    <x v="5"/>
    <m/>
    <n v="0"/>
    <n v="0"/>
    <n v="0"/>
    <n v="0"/>
    <n v="0"/>
    <n v="0"/>
    <n v="0"/>
    <n v="0"/>
    <n v="0"/>
    <n v="0"/>
    <n v="0"/>
    <n v="45.8"/>
  </r>
  <r>
    <x v="0"/>
    <x v="1"/>
    <s v="TK16"/>
    <x v="29"/>
    <n v="112"/>
    <n v="0.14299999999999999"/>
    <n v="16.015999999999998"/>
    <n v="28.027999999999999"/>
    <n v="4.5069023999999995"/>
    <n v="0.96896799999999983"/>
    <n v="0"/>
    <n v="0"/>
    <n v="18.027609599999998"/>
    <n v="8.7207119999999989"/>
    <n v="0"/>
    <n v="1"/>
    <n v="34.19"/>
  </r>
  <r>
    <x v="0"/>
    <x v="1"/>
    <s v="TK16"/>
    <x v="6"/>
    <n v="64"/>
    <n v="3.3000000000000002E-2"/>
    <n v="2.1120000000000001"/>
    <n v="3.2736000000000001"/>
    <n v="0.26611200000000002"/>
    <n v="0.22387199999999999"/>
    <n v="2.3232000000000003E-2"/>
    <n v="0"/>
    <n v="1.0644480000000001"/>
    <n v="2.0148479999999998"/>
    <n v="9.2928000000000011E-2"/>
    <n v="1"/>
    <n v="24.3"/>
  </r>
  <r>
    <x v="0"/>
    <x v="1"/>
    <s v="TK16"/>
    <x v="7"/>
    <m/>
    <n v="0"/>
    <n v="0"/>
    <n v="0"/>
    <n v="0"/>
    <n v="0"/>
    <n v="0"/>
    <n v="0"/>
    <n v="0"/>
    <n v="0"/>
    <n v="0"/>
    <n v="0"/>
    <n v="12.2"/>
  </r>
  <r>
    <x v="0"/>
    <x v="1"/>
    <s v="TK16"/>
    <x v="8"/>
    <m/>
    <n v="0"/>
    <n v="0"/>
    <n v="0"/>
    <n v="0"/>
    <n v="0"/>
    <n v="0"/>
    <n v="0"/>
    <n v="0"/>
    <n v="0"/>
    <n v="0"/>
    <n v="0"/>
    <n v="59.3"/>
  </r>
  <r>
    <x v="1"/>
    <x v="1"/>
    <s v="TK16"/>
    <x v="9"/>
    <n v="112"/>
    <n v="0.14299999999999999"/>
    <n v="16.015999999999998"/>
    <n v="16.816799999999997"/>
    <n v="2.9629599999999998"/>
    <n v="0.46446399999999999"/>
    <n v="0"/>
    <n v="0"/>
    <n v="11.851839999999999"/>
    <n v="4.1801759999999994"/>
    <n v="0"/>
    <n v="1"/>
    <n v="21.4"/>
  </r>
  <r>
    <x v="2"/>
    <x v="1"/>
    <s v="TK16"/>
    <x v="10"/>
    <n v="175"/>
    <n v="0.14299999999999999"/>
    <n v="25.024999999999999"/>
    <n v="32.532499999999999"/>
    <n v="0.60059999999999991"/>
    <n v="5.0049999999999997E-2"/>
    <n v="7.1571500000000006"/>
    <n v="7.5074999999999989E-2"/>
    <n v="2.4023999999999996"/>
    <n v="0.45044999999999996"/>
    <n v="28.628600000000002"/>
    <n v="1"/>
    <n v="31.200000000000003"/>
  </r>
  <r>
    <x v="2"/>
    <x v="1"/>
    <s v="TK16"/>
    <x v="11"/>
    <n v="185"/>
    <n v="0.14299999999999999"/>
    <n v="26.454999999999998"/>
    <n v="33.597850000000001"/>
    <n v="2.3015849999999998"/>
    <n v="0.132275"/>
    <n v="6.0317400000000001"/>
    <n v="1.6931200000000002"/>
    <n v="9.2063399999999991"/>
    <n v="1.1904749999999999"/>
    <n v="24.12696"/>
    <n v="1"/>
    <n v="32"/>
  </r>
  <r>
    <x v="2"/>
    <x v="1"/>
    <s v="TK16"/>
    <x v="14"/>
    <n v="60"/>
    <n v="0.28599999999999998"/>
    <n v="17.16"/>
    <n v="3.7751999999999999"/>
    <n v="0.1716"/>
    <n v="6.8640000000000007E-2"/>
    <n v="0.7722"/>
    <n v="0.48047999999999996"/>
    <n v="0.68640000000000001"/>
    <n v="0.61776000000000009"/>
    <n v="3.0888"/>
    <n v="1"/>
    <n v="5.9"/>
  </r>
  <r>
    <x v="2"/>
    <x v="1"/>
    <s v="TK16"/>
    <x v="12"/>
    <m/>
    <n v="0"/>
    <n v="0"/>
    <n v="0"/>
    <n v="0"/>
    <n v="0"/>
    <n v="0"/>
    <n v="0"/>
    <n v="0"/>
    <n v="0"/>
    <n v="0"/>
    <n v="0"/>
    <n v="24.9"/>
  </r>
  <r>
    <x v="2"/>
    <x v="1"/>
    <s v="TK16"/>
    <x v="13"/>
    <n v="122"/>
    <n v="6.7000000000000004E-2"/>
    <n v="8.1740000000000013"/>
    <n v="7.6018200000000009"/>
    <n v="0.16348000000000001"/>
    <n v="8.1740000000000007E-3"/>
    <n v="1.7655840000000003"/>
    <n v="0.12261000000000002"/>
    <n v="0.65392000000000006"/>
    <n v="7.3566000000000006E-2"/>
    <n v="7.0623360000000011"/>
    <n v="1"/>
    <n v="23.700000000000003"/>
  </r>
  <r>
    <x v="2"/>
    <x v="1"/>
    <s v="TK16"/>
    <x v="26"/>
    <n v="119"/>
    <n v="0.28599999999999998"/>
    <n v="34.033999999999999"/>
    <n v="132.73259999999999"/>
    <n v="0.34033999999999998"/>
    <n v="0.27227200000000001"/>
    <n v="28.622593999999999"/>
    <n v="0.34033999999999998"/>
    <n v="1.3613599999999999"/>
    <n v="2.4504480000000002"/>
    <n v="114.490376"/>
    <n v="1"/>
    <n v="84.899999999999991"/>
  </r>
  <r>
    <x v="3"/>
    <x v="1"/>
    <s v="TK16"/>
    <x v="16"/>
    <n v="134"/>
    <n v="0.42899999999999999"/>
    <n v="57.485999999999997"/>
    <n v="93.702179999999984"/>
    <n v="3.6216179999999998"/>
    <n v="0.80480399999999985"/>
    <n v="17.878146000000001"/>
    <n v="0.57485999999999993"/>
    <n v="14.486471999999999"/>
    <n v="7.2432359999999987"/>
    <n v="71.512584000000004"/>
    <n v="1"/>
    <n v="38.799999999999997"/>
  </r>
  <r>
    <x v="3"/>
    <x v="1"/>
    <s v="TK16"/>
    <x v="17"/>
    <n v="114"/>
    <n v="0.42899999999999999"/>
    <n v="48.905999999999999"/>
    <n v="61.1325"/>
    <n v="1.027026"/>
    <n v="0.63577800000000007"/>
    <n v="12.813371999999999"/>
    <n v="0.48905999999999999"/>
    <n v="4.108104"/>
    <n v="5.7220020000000007"/>
    <n v="51.253487999999997"/>
    <n v="1"/>
    <n v="29.6"/>
  </r>
  <r>
    <x v="3"/>
    <x v="1"/>
    <s v="TK16"/>
    <x v="18"/>
    <n v="83"/>
    <n v="0.57099999999999995"/>
    <n v="47.392999999999994"/>
    <n v="157.34475999999998"/>
    <n v="4.8814789999999997"/>
    <n v="1.4217899999999997"/>
    <n v="34.928640999999999"/>
    <n v="6.0189109999999992"/>
    <n v="19.525915999999999"/>
    <n v="12.796109999999997"/>
    <n v="139.714564"/>
    <n v="1"/>
    <n v="87"/>
  </r>
  <r>
    <x v="0"/>
    <x v="1"/>
    <s v="TK17"/>
    <x v="0"/>
    <m/>
    <n v="0"/>
    <n v="0"/>
    <n v="0"/>
    <n v="0"/>
    <n v="0"/>
    <n v="0"/>
    <n v="0"/>
    <n v="0"/>
    <n v="0"/>
    <n v="0"/>
    <n v="0"/>
    <n v="42.9"/>
  </r>
  <r>
    <x v="0"/>
    <x v="1"/>
    <s v="TK17"/>
    <x v="1"/>
    <n v="85"/>
    <n v="3.3000000000000002E-2"/>
    <n v="2.8050000000000002"/>
    <n v="6.7600499999999997"/>
    <n v="0.92284499999999992"/>
    <n v="0.30574500000000004"/>
    <n v="1.4025000000000001E-2"/>
    <n v="0"/>
    <n v="3.6913799999999997"/>
    <n v="2.7517050000000003"/>
    <n v="5.6100000000000004E-2"/>
    <n v="1"/>
    <n v="44.3"/>
  </r>
  <r>
    <x v="0"/>
    <x v="1"/>
    <s v="TK17"/>
    <x v="2"/>
    <n v="85"/>
    <n v="3.3000000000000002E-2"/>
    <n v="2.8050000000000002"/>
    <n v="7.4332500000000001"/>
    <n v="0.47404499999999999"/>
    <n v="0.60026999999999997"/>
    <n v="0"/>
    <n v="0"/>
    <n v="1.89618"/>
    <n v="5.4024299999999998"/>
    <n v="0"/>
    <n v="1"/>
    <n v="38.299999999999997"/>
  </r>
  <r>
    <x v="0"/>
    <x v="1"/>
    <s v="TK17"/>
    <x v="3"/>
    <m/>
    <n v="0"/>
    <n v="0"/>
    <n v="0"/>
    <n v="0"/>
    <n v="0"/>
    <n v="0"/>
    <n v="0"/>
    <n v="0"/>
    <n v="0"/>
    <n v="0"/>
    <n v="0"/>
    <n v="39.900000000000006"/>
  </r>
  <r>
    <x v="0"/>
    <x v="1"/>
    <s v="TK17"/>
    <x v="4"/>
    <m/>
    <n v="0"/>
    <n v="0"/>
    <n v="0"/>
    <n v="0"/>
    <n v="0"/>
    <n v="0"/>
    <n v="0"/>
    <n v="0"/>
    <n v="0"/>
    <n v="0"/>
    <n v="0"/>
    <n v="45.8"/>
  </r>
  <r>
    <x v="0"/>
    <x v="1"/>
    <s v="TK17"/>
    <x v="5"/>
    <m/>
    <n v="0"/>
    <n v="0"/>
    <n v="0"/>
    <n v="0"/>
    <n v="0"/>
    <n v="0"/>
    <n v="0"/>
    <n v="0"/>
    <n v="0"/>
    <n v="0"/>
    <n v="0"/>
    <n v="45.8"/>
  </r>
  <r>
    <x v="0"/>
    <x v="1"/>
    <s v="TK17"/>
    <x v="29"/>
    <n v="112"/>
    <n v="0.14299999999999999"/>
    <n v="16.015999999999998"/>
    <n v="28.027999999999999"/>
    <n v="4.5069023999999995"/>
    <n v="0.96896799999999983"/>
    <n v="0"/>
    <n v="0"/>
    <n v="18.027609599999998"/>
    <n v="8.7207119999999989"/>
    <n v="0"/>
    <n v="1"/>
    <n v="34.19"/>
  </r>
  <r>
    <x v="0"/>
    <x v="1"/>
    <s v="TK17"/>
    <x v="6"/>
    <m/>
    <n v="0"/>
    <n v="0"/>
    <n v="0"/>
    <n v="0"/>
    <n v="0"/>
    <n v="0"/>
    <n v="0"/>
    <n v="0"/>
    <n v="0"/>
    <n v="0"/>
    <n v="0"/>
    <n v="24.3"/>
  </r>
  <r>
    <x v="0"/>
    <x v="1"/>
    <s v="TK17"/>
    <x v="7"/>
    <m/>
    <n v="0"/>
    <n v="0"/>
    <n v="0"/>
    <n v="0"/>
    <n v="0"/>
    <n v="0"/>
    <n v="0"/>
    <n v="0"/>
    <n v="0"/>
    <n v="0"/>
    <n v="0"/>
    <n v="12.2"/>
  </r>
  <r>
    <x v="0"/>
    <x v="1"/>
    <s v="TK17"/>
    <x v="8"/>
    <m/>
    <n v="0"/>
    <n v="0"/>
    <n v="0"/>
    <n v="0"/>
    <n v="0"/>
    <n v="0"/>
    <n v="0"/>
    <n v="0"/>
    <n v="0"/>
    <n v="0"/>
    <n v="0"/>
    <n v="59.3"/>
  </r>
  <r>
    <x v="1"/>
    <x v="1"/>
    <s v="TK17"/>
    <x v="9"/>
    <n v="112"/>
    <n v="0.42899999999999999"/>
    <n v="48.048000000000002"/>
    <n v="50.450400000000002"/>
    <n v="8.8888800000000003"/>
    <n v="1.393392"/>
    <n v="0"/>
    <n v="0"/>
    <n v="35.555520000000001"/>
    <n v="12.540528"/>
    <n v="0"/>
    <n v="1"/>
    <n v="21.4"/>
  </r>
  <r>
    <x v="2"/>
    <x v="1"/>
    <s v="TK17"/>
    <x v="10"/>
    <n v="175"/>
    <n v="0.14299999999999999"/>
    <n v="25.024999999999999"/>
    <n v="32.532499999999999"/>
    <n v="0.60059999999999991"/>
    <n v="5.0049999999999997E-2"/>
    <n v="7.1571500000000006"/>
    <n v="7.5074999999999989E-2"/>
    <n v="2.4023999999999996"/>
    <n v="0.45044999999999996"/>
    <n v="28.628600000000002"/>
    <n v="1"/>
    <n v="31.200000000000003"/>
  </r>
  <r>
    <x v="2"/>
    <x v="1"/>
    <s v="TK17"/>
    <x v="11"/>
    <n v="185"/>
    <n v="0.57099999999999995"/>
    <n v="105.63499999999999"/>
    <n v="134.15644999999998"/>
    <n v="9.1902449999999991"/>
    <n v="0.52817499999999995"/>
    <n v="24.084780000000002"/>
    <n v="6.7606399999999995"/>
    <n v="36.760979999999996"/>
    <n v="4.7535749999999997"/>
    <n v="96.339120000000008"/>
    <n v="1"/>
    <n v="32"/>
  </r>
  <r>
    <x v="2"/>
    <x v="1"/>
    <s v="TK17"/>
    <x v="14"/>
    <n v="60"/>
    <n v="0.14299999999999999"/>
    <n v="8.58"/>
    <n v="1.8875999999999999"/>
    <n v="8.5800000000000001E-2"/>
    <n v="3.4320000000000003E-2"/>
    <n v="0.3861"/>
    <n v="0.24023999999999998"/>
    <n v="0.34320000000000001"/>
    <n v="0.30888000000000004"/>
    <n v="1.5444"/>
    <n v="1"/>
    <n v="5.9"/>
  </r>
  <r>
    <x v="2"/>
    <x v="1"/>
    <s v="TK17"/>
    <x v="12"/>
    <n v="119"/>
    <n v="0.28599999999999998"/>
    <n v="34.033999999999999"/>
    <n v="31.311279999999996"/>
    <n v="0.34033999999999998"/>
    <n v="0.17016999999999999"/>
    <n v="7.9639559999999996"/>
    <n v="0.81681599999999988"/>
    <n v="1.3613599999999999"/>
    <n v="1.5315299999999998"/>
    <n v="31.855823999999998"/>
    <n v="1"/>
    <n v="24.9"/>
  </r>
  <r>
    <x v="2"/>
    <x v="1"/>
    <s v="TK17"/>
    <x v="13"/>
    <n v="122"/>
    <n v="0.14299999999999999"/>
    <n v="17.445999999999998"/>
    <n v="16.224779999999999"/>
    <n v="0.34891999999999995"/>
    <n v="1.7446E-2"/>
    <n v="3.7683359999999997"/>
    <n v="0.26168999999999998"/>
    <n v="1.3956799999999998"/>
    <n v="0.15701399999999999"/>
    <n v="15.073343999999999"/>
    <n v="1"/>
    <n v="23.700000000000003"/>
  </r>
  <r>
    <x v="2"/>
    <x v="1"/>
    <s v="TK17"/>
    <x v="26"/>
    <n v="119"/>
    <n v="1"/>
    <n v="119"/>
    <n v="464.1"/>
    <n v="1.19"/>
    <n v="0.95200000000000007"/>
    <n v="100.07899999999999"/>
    <n v="1.19"/>
    <n v="4.76"/>
    <n v="8.5680000000000014"/>
    <n v="400.31599999999997"/>
    <n v="1"/>
    <n v="84.899999999999991"/>
  </r>
  <r>
    <x v="3"/>
    <x v="1"/>
    <s v="TK17"/>
    <x v="16"/>
    <n v="134"/>
    <n v="0.1"/>
    <n v="13.4"/>
    <n v="21.842000000000002"/>
    <n v="0.84420000000000006"/>
    <n v="0.18759999999999999"/>
    <n v="4.1673999999999998"/>
    <n v="0.13400000000000001"/>
    <n v="3.3768000000000002"/>
    <n v="1.6883999999999999"/>
    <n v="16.669599999999999"/>
    <n v="1"/>
    <n v="38.799999999999997"/>
  </r>
  <r>
    <x v="3"/>
    <x v="1"/>
    <s v="TK17"/>
    <x v="17"/>
    <n v="114"/>
    <n v="0.42899999999999999"/>
    <n v="48.905999999999999"/>
    <n v="61.1325"/>
    <n v="1.027026"/>
    <n v="0.63577800000000007"/>
    <n v="12.813371999999999"/>
    <n v="0.48905999999999999"/>
    <n v="4.108104"/>
    <n v="5.7220020000000007"/>
    <n v="51.253487999999997"/>
    <n v="1"/>
    <n v="29.6"/>
  </r>
  <r>
    <x v="3"/>
    <x v="1"/>
    <s v="TK17"/>
    <x v="18"/>
    <n v="83"/>
    <n v="0.13300000000000001"/>
    <n v="11.039000000000001"/>
    <n v="36.649480000000004"/>
    <n v="1.1370170000000002"/>
    <n v="0.33117000000000002"/>
    <n v="8.1357430000000015"/>
    <n v="1.401953"/>
    <n v="4.5480680000000007"/>
    <n v="2.9805300000000003"/>
    <n v="32.542972000000006"/>
    <n v="1"/>
    <n v="87"/>
  </r>
  <r>
    <x v="0"/>
    <x v="1"/>
    <s v="TK18"/>
    <x v="0"/>
    <n v="112"/>
    <n v="0.14299999999999999"/>
    <n v="16.015999999999998"/>
    <n v="43.08303999999999"/>
    <n v="3.9879839999999995"/>
    <n v="2.8828799999999997"/>
    <n v="0"/>
    <n v="0"/>
    <n v="15.951935999999998"/>
    <n v="25.945919999999997"/>
    <n v="0"/>
    <n v="1"/>
    <n v="42.9"/>
  </r>
  <r>
    <x v="0"/>
    <x v="1"/>
    <s v="TK18"/>
    <x v="1"/>
    <n v="85"/>
    <n v="0.28599999999999998"/>
    <n v="24.31"/>
    <n v="58.5871"/>
    <n v="7.9979899999999997"/>
    <n v="2.6497899999999999"/>
    <n v="0.12154999999999999"/>
    <n v="0"/>
    <n v="31.991959999999999"/>
    <n v="23.848109999999998"/>
    <n v="0.48619999999999997"/>
    <n v="1"/>
    <n v="44.3"/>
  </r>
  <r>
    <x v="0"/>
    <x v="1"/>
    <s v="TK18"/>
    <x v="2"/>
    <m/>
    <n v="0"/>
    <n v="0"/>
    <n v="0"/>
    <n v="0"/>
    <n v="0"/>
    <n v="0"/>
    <n v="0"/>
    <n v="0"/>
    <n v="0"/>
    <n v="0"/>
    <n v="0"/>
    <n v="38.299999999999997"/>
  </r>
  <r>
    <x v="0"/>
    <x v="1"/>
    <s v="TK18"/>
    <x v="3"/>
    <m/>
    <n v="0"/>
    <n v="0"/>
    <n v="0"/>
    <n v="0"/>
    <n v="0"/>
    <n v="0"/>
    <n v="0"/>
    <n v="0"/>
    <n v="0"/>
    <n v="0"/>
    <n v="0"/>
    <n v="39.900000000000006"/>
  </r>
  <r>
    <x v="0"/>
    <x v="1"/>
    <s v="TK18"/>
    <x v="4"/>
    <n v="112"/>
    <n v="3.0000000000000001E-3"/>
    <n v="0.33600000000000002"/>
    <n v="0.95760000000000001"/>
    <n v="9.0383999999999992E-2"/>
    <n v="6.3503999999999991E-2"/>
    <n v="0"/>
    <n v="0"/>
    <n v="0.36153599999999997"/>
    <n v="0.57153599999999993"/>
    <n v="0"/>
    <n v="1"/>
    <n v="45.8"/>
  </r>
  <r>
    <x v="0"/>
    <x v="1"/>
    <s v="TK18"/>
    <x v="5"/>
    <m/>
    <n v="0"/>
    <n v="0"/>
    <n v="0"/>
    <n v="0"/>
    <n v="0"/>
    <n v="0"/>
    <n v="0"/>
    <n v="0"/>
    <n v="0"/>
    <n v="0"/>
    <n v="0"/>
    <n v="45.8"/>
  </r>
  <r>
    <x v="0"/>
    <x v="1"/>
    <s v="TK18"/>
    <x v="29"/>
    <n v="112"/>
    <n v="0.14299999999999999"/>
    <n v="16.015999999999998"/>
    <n v="28.027999999999999"/>
    <n v="4.5069023999999995"/>
    <n v="0.96896799999999983"/>
    <n v="0"/>
    <n v="0"/>
    <n v="18.027609599999998"/>
    <n v="8.7207119999999989"/>
    <n v="0"/>
    <n v="1"/>
    <n v="34.19"/>
  </r>
  <r>
    <x v="0"/>
    <x v="1"/>
    <s v="TK18"/>
    <x v="6"/>
    <n v="104"/>
    <n v="1"/>
    <n v="104"/>
    <n v="161.19999999999999"/>
    <n v="13.103999999999999"/>
    <n v="11.023999999999999"/>
    <n v="1.1440000000000001"/>
    <n v="0"/>
    <n v="52.415999999999997"/>
    <n v="99.215999999999994"/>
    <n v="4.5760000000000005"/>
    <n v="1"/>
    <n v="24.3"/>
  </r>
  <r>
    <x v="0"/>
    <x v="1"/>
    <s v="TK18"/>
    <x v="7"/>
    <n v="184"/>
    <n v="0.14299999999999999"/>
    <n v="26.311999999999998"/>
    <n v="18.155279999999998"/>
    <n v="0.94723199999999996"/>
    <n v="1.0787919999999998"/>
    <n v="1.18404"/>
    <n v="0"/>
    <n v="3.7889279999999999"/>
    <n v="9.709127999999998"/>
    <n v="4.7361599999999999"/>
    <n v="1"/>
    <n v="12.2"/>
  </r>
  <r>
    <x v="0"/>
    <x v="1"/>
    <s v="TK18"/>
    <x v="8"/>
    <m/>
    <n v="0"/>
    <n v="0"/>
    <n v="0"/>
    <n v="0"/>
    <n v="0"/>
    <n v="0"/>
    <n v="0"/>
    <n v="0"/>
    <n v="0"/>
    <n v="0"/>
    <n v="0"/>
    <n v="59.3"/>
  </r>
  <r>
    <x v="1"/>
    <x v="1"/>
    <s v="TK18"/>
    <x v="9"/>
    <n v="112"/>
    <n v="1"/>
    <n v="112"/>
    <n v="117.6"/>
    <n v="20.72"/>
    <n v="3.2480000000000002"/>
    <n v="0"/>
    <n v="0"/>
    <n v="82.88"/>
    <n v="29.232000000000003"/>
    <n v="0"/>
    <n v="1"/>
    <n v="21.4"/>
  </r>
  <r>
    <x v="2"/>
    <x v="1"/>
    <s v="TK18"/>
    <x v="10"/>
    <n v="175"/>
    <n v="1"/>
    <n v="175"/>
    <n v="227.5"/>
    <n v="4.2"/>
    <n v="0.35"/>
    <n v="50.05"/>
    <n v="0.52500000000000002"/>
    <n v="16.8"/>
    <n v="3.15"/>
    <n v="200.2"/>
    <n v="1"/>
    <n v="31.200000000000003"/>
  </r>
  <r>
    <x v="2"/>
    <x v="1"/>
    <s v="TK18"/>
    <x v="11"/>
    <n v="185"/>
    <n v="0.28599999999999998"/>
    <n v="52.91"/>
    <n v="67.195700000000002"/>
    <n v="4.6031699999999995"/>
    <n v="0.26455000000000001"/>
    <n v="12.06348"/>
    <n v="3.3862400000000004"/>
    <n v="18.412679999999998"/>
    <n v="2.3809499999999999"/>
    <n v="48.253920000000001"/>
    <n v="1"/>
    <n v="32"/>
  </r>
  <r>
    <x v="2"/>
    <x v="1"/>
    <s v="TK18"/>
    <x v="14"/>
    <n v="60"/>
    <n v="0.14299999999999999"/>
    <n v="8.58"/>
    <n v="1.8875999999999999"/>
    <n v="8.5800000000000001E-2"/>
    <n v="3.4320000000000003E-2"/>
    <n v="0.3861"/>
    <n v="0.24023999999999998"/>
    <n v="0.34320000000000001"/>
    <n v="0.30888000000000004"/>
    <n v="1.5444"/>
    <n v="1"/>
    <n v="5.9"/>
  </r>
  <r>
    <x v="2"/>
    <x v="1"/>
    <s v="TK18"/>
    <x v="12"/>
    <n v="119"/>
    <n v="0.28599999999999998"/>
    <n v="34.033999999999999"/>
    <n v="31.311279999999996"/>
    <n v="0.34033999999999998"/>
    <n v="0.17016999999999999"/>
    <n v="7.9639559999999996"/>
    <n v="0.81681599999999988"/>
    <n v="1.3613599999999999"/>
    <n v="1.5315299999999998"/>
    <n v="31.855823999999998"/>
    <n v="1"/>
    <n v="24.9"/>
  </r>
  <r>
    <x v="2"/>
    <x v="1"/>
    <s v="TK18"/>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18"/>
    <x v="28"/>
    <n v="171"/>
    <n v="0.14299999999999999"/>
    <n v="24.452999999999999"/>
    <n v="28.365479999999998"/>
    <n v="1.8828809999999998"/>
    <n v="0.122265"/>
    <n v="5.0862240000000005"/>
    <n v="1.589445"/>
    <n v="7.5315239999999992"/>
    <n v="1.1003849999999999"/>
    <n v="20.344896000000002"/>
    <n v="1"/>
    <n v="29"/>
  </r>
  <r>
    <x v="2"/>
    <x v="1"/>
    <s v="TK18"/>
    <x v="26"/>
    <n v="119"/>
    <n v="1"/>
    <n v="119"/>
    <n v="464.1"/>
    <n v="1.19"/>
    <n v="0.95200000000000007"/>
    <n v="100.07899999999999"/>
    <n v="1.19"/>
    <n v="4.76"/>
    <n v="8.5680000000000014"/>
    <n v="400.31599999999997"/>
    <n v="1"/>
    <n v="84.899999999999991"/>
  </r>
  <r>
    <x v="2"/>
    <x v="1"/>
    <s v="TK18"/>
    <x v="22"/>
    <n v="250"/>
    <n v="0.14299999999999999"/>
    <n v="35.75"/>
    <n v="50.407499999999999"/>
    <n v="1.716"/>
    <n v="0.25024999999999997"/>
    <n v="10.11725"/>
    <n v="0.60775000000000001"/>
    <n v="6.8639999999999999"/>
    <n v="2.2522499999999996"/>
    <n v="40.469000000000001"/>
    <n v="1"/>
    <n v="33.799999999999997"/>
  </r>
  <r>
    <x v="3"/>
    <x v="1"/>
    <s v="TK18"/>
    <x v="16"/>
    <m/>
    <m/>
    <n v="0"/>
    <n v="0"/>
    <n v="0"/>
    <n v="0"/>
    <n v="0"/>
    <n v="0"/>
    <n v="0"/>
    <n v="0"/>
    <n v="0"/>
    <n v="0"/>
    <n v="38.799999999999997"/>
  </r>
  <r>
    <x v="3"/>
    <x v="1"/>
    <s v="TK18"/>
    <x v="17"/>
    <m/>
    <n v="0"/>
    <n v="0"/>
    <n v="0"/>
    <n v="0"/>
    <n v="0"/>
    <n v="0"/>
    <n v="0"/>
    <n v="0"/>
    <n v="0"/>
    <n v="0"/>
    <n v="0"/>
    <n v="29.6"/>
  </r>
  <r>
    <x v="3"/>
    <x v="1"/>
    <s v="TK18"/>
    <x v="18"/>
    <n v="83"/>
    <n v="0.14299999999999999"/>
    <n v="11.869"/>
    <n v="39.405079999999998"/>
    <n v="1.222507"/>
    <n v="0.35607"/>
    <n v="8.7474530000000001"/>
    <n v="1.507363"/>
    <n v="4.890028"/>
    <n v="3.2046299999999999"/>
    <n v="34.989812000000001"/>
    <n v="1"/>
    <n v="87"/>
  </r>
  <r>
    <x v="3"/>
    <x v="1"/>
    <s v="TK18"/>
    <x v="19"/>
    <n v="340"/>
    <n v="0.14299999999999999"/>
    <n v="48.62"/>
    <n v="19.934199999999997"/>
    <n v="0"/>
    <n v="0"/>
    <n v="5.0564799999999996"/>
    <n v="0"/>
    <n v="0"/>
    <n v="0"/>
    <n v="20.225919999999999"/>
    <n v="1"/>
    <n v="10.4"/>
  </r>
  <r>
    <x v="0"/>
    <x v="1"/>
    <s v="TK19"/>
    <x v="0"/>
    <n v="112"/>
    <n v="0.14299999999999999"/>
    <n v="16.015999999999998"/>
    <n v="43.08303999999999"/>
    <n v="3.9879839999999995"/>
    <n v="2.8828799999999997"/>
    <n v="0"/>
    <n v="0"/>
    <n v="15.951935999999998"/>
    <n v="25.945919999999997"/>
    <n v="0"/>
    <n v="1"/>
    <n v="42.9"/>
  </r>
  <r>
    <x v="0"/>
    <x v="1"/>
    <s v="TK19"/>
    <x v="1"/>
    <n v="85"/>
    <n v="0.14299999999999999"/>
    <n v="12.154999999999999"/>
    <n v="29.29355"/>
    <n v="3.9989949999999999"/>
    <n v="1.3248949999999999"/>
    <n v="6.0774999999999996E-2"/>
    <n v="0"/>
    <n v="15.995979999999999"/>
    <n v="11.924054999999999"/>
    <n v="0.24309999999999998"/>
    <n v="1"/>
    <n v="44.3"/>
  </r>
  <r>
    <x v="0"/>
    <x v="1"/>
    <s v="TK19"/>
    <x v="2"/>
    <m/>
    <n v="0"/>
    <n v="0"/>
    <n v="0"/>
    <n v="0"/>
    <n v="0"/>
    <n v="0"/>
    <n v="0"/>
    <n v="0"/>
    <n v="0"/>
    <n v="0"/>
    <n v="0"/>
    <n v="38.299999999999997"/>
  </r>
  <r>
    <x v="0"/>
    <x v="1"/>
    <s v="TK19"/>
    <x v="3"/>
    <m/>
    <n v="0"/>
    <n v="0"/>
    <n v="0"/>
    <n v="0"/>
    <n v="0"/>
    <n v="0"/>
    <n v="0"/>
    <n v="0"/>
    <n v="0"/>
    <n v="0"/>
    <n v="0"/>
    <n v="39.900000000000006"/>
  </r>
  <r>
    <x v="0"/>
    <x v="1"/>
    <s v="TK19"/>
    <x v="4"/>
    <m/>
    <n v="0"/>
    <n v="0"/>
    <n v="0"/>
    <n v="0"/>
    <n v="0"/>
    <n v="0"/>
    <n v="0"/>
    <n v="0"/>
    <n v="0"/>
    <n v="0"/>
    <n v="0"/>
    <n v="45.8"/>
  </r>
  <r>
    <x v="0"/>
    <x v="1"/>
    <s v="TK19"/>
    <x v="5"/>
    <m/>
    <n v="0"/>
    <n v="0"/>
    <n v="0"/>
    <n v="0"/>
    <n v="0"/>
    <n v="0"/>
    <n v="0"/>
    <n v="0"/>
    <n v="0"/>
    <n v="0"/>
    <n v="0"/>
    <n v="45.8"/>
  </r>
  <r>
    <x v="0"/>
    <x v="1"/>
    <s v="TK19"/>
    <x v="29"/>
    <n v="112"/>
    <n v="0.14299999999999999"/>
    <n v="16.015999999999998"/>
    <n v="28.027999999999999"/>
    <n v="4.5069023999999995"/>
    <n v="0.96896799999999983"/>
    <n v="0"/>
    <n v="0"/>
    <n v="18.027609599999998"/>
    <n v="8.7207119999999989"/>
    <n v="0"/>
    <n v="1"/>
    <n v="34.19"/>
  </r>
  <r>
    <x v="0"/>
    <x v="1"/>
    <s v="TK19"/>
    <x v="6"/>
    <m/>
    <n v="0"/>
    <n v="0"/>
    <n v="0"/>
    <n v="0"/>
    <n v="0"/>
    <n v="0"/>
    <n v="0"/>
    <n v="0"/>
    <n v="0"/>
    <n v="0"/>
    <n v="0"/>
    <n v="24.3"/>
  </r>
  <r>
    <x v="0"/>
    <x v="1"/>
    <s v="TK19"/>
    <x v="7"/>
    <n v="184"/>
    <n v="0.14299999999999999"/>
    <n v="26.311999999999998"/>
    <n v="18.155279999999998"/>
    <n v="0.94723199999999996"/>
    <n v="1.0787919999999998"/>
    <n v="1.18404"/>
    <n v="0"/>
    <n v="3.7889279999999999"/>
    <n v="9.709127999999998"/>
    <n v="4.7361599999999999"/>
    <n v="1"/>
    <n v="12.2"/>
  </r>
  <r>
    <x v="0"/>
    <x v="1"/>
    <s v="TK19"/>
    <x v="8"/>
    <m/>
    <n v="0"/>
    <n v="0"/>
    <n v="0"/>
    <n v="0"/>
    <n v="0"/>
    <n v="0"/>
    <n v="0"/>
    <n v="0"/>
    <n v="0"/>
    <n v="0"/>
    <n v="0"/>
    <n v="59.3"/>
  </r>
  <r>
    <x v="1"/>
    <x v="1"/>
    <s v="TK19"/>
    <x v="9"/>
    <n v="112"/>
    <n v="0.14299999999999999"/>
    <n v="16.015999999999998"/>
    <n v="16.816799999999997"/>
    <n v="2.9629599999999998"/>
    <n v="0.46446399999999999"/>
    <n v="0"/>
    <n v="0"/>
    <n v="11.851839999999999"/>
    <n v="4.1801759999999994"/>
    <n v="0"/>
    <n v="1"/>
    <n v="21.4"/>
  </r>
  <r>
    <x v="2"/>
    <x v="1"/>
    <s v="TK19"/>
    <x v="10"/>
    <n v="175"/>
    <n v="0.14299999999999999"/>
    <n v="25.024999999999999"/>
    <n v="32.532499999999999"/>
    <n v="0.60059999999999991"/>
    <n v="5.0049999999999997E-2"/>
    <n v="7.1571500000000006"/>
    <n v="7.5074999999999989E-2"/>
    <n v="2.4023999999999996"/>
    <n v="0.45044999999999996"/>
    <n v="28.628600000000002"/>
    <n v="1"/>
    <n v="31.200000000000003"/>
  </r>
  <r>
    <x v="2"/>
    <x v="1"/>
    <s v="TK19"/>
    <x v="11"/>
    <n v="185"/>
    <n v="0.28599999999999998"/>
    <n v="52.91"/>
    <n v="67.195700000000002"/>
    <n v="4.6031699999999995"/>
    <n v="0.26455000000000001"/>
    <n v="12.06348"/>
    <n v="3.3862400000000004"/>
    <n v="18.412679999999998"/>
    <n v="2.3809499999999999"/>
    <n v="48.253920000000001"/>
    <n v="1"/>
    <n v="32"/>
  </r>
  <r>
    <x v="2"/>
    <x v="1"/>
    <s v="TK19"/>
    <x v="14"/>
    <m/>
    <n v="0"/>
    <n v="0"/>
    <n v="0"/>
    <n v="0"/>
    <n v="0"/>
    <n v="0"/>
    <n v="0"/>
    <n v="0"/>
    <n v="0"/>
    <n v="0"/>
    <n v="0"/>
    <n v="5.9"/>
  </r>
  <r>
    <x v="2"/>
    <x v="1"/>
    <s v="TK19"/>
    <x v="12"/>
    <m/>
    <n v="0"/>
    <n v="0"/>
    <n v="0"/>
    <n v="0"/>
    <n v="0"/>
    <n v="0"/>
    <n v="0"/>
    <n v="0"/>
    <n v="0"/>
    <n v="0"/>
    <n v="0"/>
    <n v="24.9"/>
  </r>
  <r>
    <x v="2"/>
    <x v="1"/>
    <s v="TK19"/>
    <x v="13"/>
    <n v="122"/>
    <n v="0.14299999999999999"/>
    <n v="17.445999999999998"/>
    <n v="16.224779999999999"/>
    <n v="0.34891999999999995"/>
    <n v="1.7446E-2"/>
    <n v="3.7683359999999997"/>
    <n v="0.26168999999999998"/>
    <n v="1.3956799999999998"/>
    <n v="0.15701399999999999"/>
    <n v="15.073343999999999"/>
    <n v="1"/>
    <n v="23.700000000000003"/>
  </r>
  <r>
    <x v="2"/>
    <x v="1"/>
    <s v="TK19"/>
    <x v="26"/>
    <n v="119"/>
    <n v="1"/>
    <n v="119"/>
    <n v="464.1"/>
    <n v="1.19"/>
    <n v="0.95200000000000007"/>
    <n v="100.07899999999999"/>
    <n v="1.19"/>
    <n v="4.76"/>
    <n v="8.5680000000000014"/>
    <n v="400.31599999999997"/>
    <n v="1"/>
    <n v="84.899999999999991"/>
  </r>
  <r>
    <x v="3"/>
    <x v="1"/>
    <s v="TK19"/>
    <x v="16"/>
    <n v="134"/>
    <n v="0.28599999999999998"/>
    <n v="38.323999999999998"/>
    <n v="62.468119999999999"/>
    <n v="2.414412"/>
    <n v="0.53653600000000001"/>
    <n v="11.918764000000001"/>
    <n v="0.38323999999999997"/>
    <n v="9.657648"/>
    <n v="4.828824"/>
    <n v="47.675056000000005"/>
    <n v="1"/>
    <n v="38.799999999999997"/>
  </r>
  <r>
    <x v="3"/>
    <x v="1"/>
    <s v="TK19"/>
    <x v="17"/>
    <n v="114"/>
    <n v="3.3000000000000002E-2"/>
    <n v="3.762"/>
    <n v="4.7024999999999997"/>
    <n v="7.9002000000000003E-2"/>
    <n v="4.8905999999999998E-2"/>
    <n v="0.98564399999999996"/>
    <n v="3.7620000000000001E-2"/>
    <n v="0.31600800000000001"/>
    <n v="0.44015399999999999"/>
    <n v="3.9425759999999999"/>
    <n v="1"/>
    <n v="29.6"/>
  </r>
  <r>
    <x v="3"/>
    <x v="1"/>
    <s v="TK19"/>
    <x v="18"/>
    <n v="83"/>
    <n v="6.7000000000000004E-2"/>
    <n v="5.5609999999999999"/>
    <n v="18.462519999999998"/>
    <n v="0.57278300000000004"/>
    <n v="0.16683000000000001"/>
    <n v="4.0984569999999998"/>
    <n v="0.70624699999999985"/>
    <n v="2.2911320000000002"/>
    <n v="1.5014700000000001"/>
    <n v="16.393827999999999"/>
    <n v="1"/>
    <n v="87"/>
  </r>
  <r>
    <x v="0"/>
    <x v="1"/>
    <s v="TK20"/>
    <x v="0"/>
    <m/>
    <n v="0"/>
    <n v="0"/>
    <n v="0"/>
    <n v="0"/>
    <n v="0"/>
    <n v="0"/>
    <n v="0"/>
    <n v="0"/>
    <n v="0"/>
    <n v="0"/>
    <n v="0"/>
    <n v="42.9"/>
  </r>
  <r>
    <x v="0"/>
    <x v="1"/>
    <s v="TK20"/>
    <x v="1"/>
    <n v="85"/>
    <n v="0.14299999999999999"/>
    <n v="12.154999999999999"/>
    <n v="29.29355"/>
    <n v="3.9989949999999999"/>
    <n v="1.3248949999999999"/>
    <n v="6.0774999999999996E-2"/>
    <n v="0"/>
    <n v="15.995979999999999"/>
    <n v="11.924054999999999"/>
    <n v="0.24309999999999998"/>
    <n v="1"/>
    <n v="44.3"/>
  </r>
  <r>
    <x v="0"/>
    <x v="1"/>
    <s v="TK20"/>
    <x v="2"/>
    <m/>
    <n v="0"/>
    <n v="0"/>
    <n v="0"/>
    <n v="0"/>
    <n v="0"/>
    <n v="0"/>
    <n v="0"/>
    <n v="0"/>
    <n v="0"/>
    <n v="0"/>
    <n v="0"/>
    <n v="38.299999999999997"/>
  </r>
  <r>
    <x v="0"/>
    <x v="1"/>
    <s v="TK20"/>
    <x v="3"/>
    <m/>
    <n v="0"/>
    <n v="0"/>
    <n v="0"/>
    <n v="0"/>
    <n v="0"/>
    <n v="0"/>
    <n v="0"/>
    <n v="0"/>
    <n v="0"/>
    <n v="0"/>
    <n v="0"/>
    <n v="39.900000000000006"/>
  </r>
  <r>
    <x v="0"/>
    <x v="1"/>
    <s v="TK20"/>
    <x v="4"/>
    <n v="112"/>
    <n v="0.28599999999999998"/>
    <n v="32.031999999999996"/>
    <n v="91.291199999999989"/>
    <n v="8.6166079999999994"/>
    <n v="6.054047999999999"/>
    <n v="0"/>
    <n v="0"/>
    <n v="34.466431999999998"/>
    <n v="54.486431999999994"/>
    <n v="0"/>
    <n v="1"/>
    <n v="45.8"/>
  </r>
  <r>
    <x v="0"/>
    <x v="1"/>
    <s v="TK20"/>
    <x v="5"/>
    <m/>
    <n v="0"/>
    <n v="0"/>
    <n v="0"/>
    <n v="0"/>
    <n v="0"/>
    <n v="0"/>
    <n v="0"/>
    <n v="0"/>
    <n v="0"/>
    <n v="0"/>
    <n v="0"/>
    <n v="45.8"/>
  </r>
  <r>
    <x v="0"/>
    <x v="1"/>
    <s v="TK20"/>
    <x v="29"/>
    <n v="112"/>
    <n v="0.14299999999999999"/>
    <n v="16.015999999999998"/>
    <n v="28.027999999999999"/>
    <n v="4.5069023999999995"/>
    <n v="0.96896799999999983"/>
    <n v="0"/>
    <n v="0"/>
    <n v="18.027609599999998"/>
    <n v="8.7207119999999989"/>
    <n v="0"/>
    <n v="1"/>
    <n v="34.19"/>
  </r>
  <r>
    <x v="0"/>
    <x v="1"/>
    <s v="TK20"/>
    <x v="6"/>
    <n v="64"/>
    <n v="3.3000000000000002E-2"/>
    <n v="2.1120000000000001"/>
    <n v="3.2736000000000001"/>
    <n v="0.26611200000000002"/>
    <n v="0.22387199999999999"/>
    <n v="2.3232000000000003E-2"/>
    <n v="0"/>
    <n v="1.0644480000000001"/>
    <n v="2.0148479999999998"/>
    <n v="9.2928000000000011E-2"/>
    <n v="1"/>
    <n v="24.3"/>
  </r>
  <r>
    <x v="0"/>
    <x v="1"/>
    <s v="TK20"/>
    <x v="7"/>
    <m/>
    <n v="0"/>
    <n v="0"/>
    <n v="0"/>
    <n v="0"/>
    <n v="0"/>
    <n v="0"/>
    <n v="0"/>
    <n v="0"/>
    <n v="0"/>
    <n v="0"/>
    <n v="0"/>
    <n v="12.2"/>
  </r>
  <r>
    <x v="0"/>
    <x v="1"/>
    <s v="TK20"/>
    <x v="8"/>
    <m/>
    <n v="0"/>
    <n v="0"/>
    <n v="0"/>
    <n v="0"/>
    <n v="0"/>
    <n v="0"/>
    <n v="0"/>
    <n v="0"/>
    <n v="0"/>
    <n v="0"/>
    <n v="0"/>
    <n v="59.3"/>
  </r>
  <r>
    <x v="1"/>
    <x v="1"/>
    <s v="TK20"/>
    <x v="9"/>
    <m/>
    <n v="0"/>
    <n v="0"/>
    <n v="0"/>
    <n v="0"/>
    <n v="0"/>
    <n v="0"/>
    <n v="0"/>
    <n v="0"/>
    <n v="0"/>
    <n v="0"/>
    <n v="0"/>
    <n v="21.4"/>
  </r>
  <r>
    <x v="2"/>
    <x v="1"/>
    <s v="TK20"/>
    <x v="10"/>
    <m/>
    <n v="0"/>
    <n v="0"/>
    <n v="0"/>
    <n v="0"/>
    <n v="0"/>
    <n v="0"/>
    <n v="0"/>
    <n v="0"/>
    <n v="0"/>
    <n v="0"/>
    <n v="0"/>
    <n v="31.200000000000003"/>
  </r>
  <r>
    <x v="2"/>
    <x v="1"/>
    <s v="TK20"/>
    <x v="11"/>
    <n v="185"/>
    <n v="0.14299999999999999"/>
    <n v="26.454999999999998"/>
    <n v="33.597850000000001"/>
    <n v="2.3015849999999998"/>
    <n v="0.132275"/>
    <n v="6.0317400000000001"/>
    <n v="1.6931200000000002"/>
    <n v="9.2063399999999991"/>
    <n v="1.1904749999999999"/>
    <n v="24.12696"/>
    <n v="1"/>
    <n v="32"/>
  </r>
  <r>
    <x v="2"/>
    <x v="1"/>
    <s v="TK20"/>
    <x v="14"/>
    <n v="60"/>
    <n v="1"/>
    <n v="60"/>
    <n v="13.2"/>
    <n v="0.6"/>
    <n v="0.24"/>
    <n v="2.7"/>
    <n v="1.68"/>
    <n v="2.4"/>
    <n v="2.16"/>
    <n v="10.8"/>
    <n v="1"/>
    <n v="5.9"/>
  </r>
  <r>
    <x v="2"/>
    <x v="1"/>
    <s v="TK20"/>
    <x v="12"/>
    <n v="119"/>
    <n v="3.3000000000000002E-2"/>
    <n v="3.927"/>
    <n v="3.6128399999999998"/>
    <n v="3.9269999999999999E-2"/>
    <n v="1.9635E-2"/>
    <n v="0.9189179999999999"/>
    <n v="9.4247999999999998E-2"/>
    <n v="0.15708"/>
    <n v="0.17671500000000001"/>
    <n v="3.6756719999999996"/>
    <n v="1"/>
    <n v="24.9"/>
  </r>
  <r>
    <x v="2"/>
    <x v="1"/>
    <s v="TK20"/>
    <x v="13"/>
    <n v="122"/>
    <n v="0.14299999999999999"/>
    <n v="17.445999999999998"/>
    <n v="16.224779999999999"/>
    <n v="0.34891999999999995"/>
    <n v="1.7446E-2"/>
    <n v="3.7683359999999997"/>
    <n v="0.26168999999999998"/>
    <n v="1.3956799999999998"/>
    <n v="0.15701399999999999"/>
    <n v="15.073343999999999"/>
    <n v="1"/>
    <n v="23.700000000000003"/>
  </r>
  <r>
    <x v="3"/>
    <x v="1"/>
    <s v="TK20"/>
    <x v="17"/>
    <n v="114"/>
    <n v="1"/>
    <n v="114"/>
    <n v="142.5"/>
    <n v="2.3940000000000001"/>
    <n v="1.4820000000000002"/>
    <n v="29.867999999999999"/>
    <n v="1.1399999999999999"/>
    <n v="9.5760000000000005"/>
    <n v="13.338000000000001"/>
    <n v="119.47199999999999"/>
    <n v="1"/>
    <n v="29.6"/>
  </r>
  <r>
    <x v="0"/>
    <x v="1"/>
    <s v="TK21"/>
    <x v="0"/>
    <m/>
    <n v="0"/>
    <n v="0"/>
    <n v="0"/>
    <n v="0"/>
    <n v="0"/>
    <n v="0"/>
    <n v="0"/>
    <n v="0"/>
    <n v="0"/>
    <n v="0"/>
    <n v="0"/>
    <n v="42.9"/>
  </r>
  <r>
    <x v="0"/>
    <x v="1"/>
    <s v="TK21"/>
    <x v="1"/>
    <n v="85"/>
    <n v="6.7000000000000004E-2"/>
    <n v="5.6950000000000003"/>
    <n v="13.724950000000002"/>
    <n v="1.8736550000000001"/>
    <n v="0.62075500000000006"/>
    <n v="2.8475E-2"/>
    <n v="0"/>
    <n v="7.4946200000000003"/>
    <n v="5.5867950000000004"/>
    <n v="0.1139"/>
    <n v="1"/>
    <n v="44.3"/>
  </r>
  <r>
    <x v="0"/>
    <x v="1"/>
    <s v="TK21"/>
    <x v="2"/>
    <n v="85"/>
    <n v="5.0000000000000001E-3"/>
    <n v="0.42499999999999999"/>
    <n v="1.12625"/>
    <n v="7.1824999999999986E-2"/>
    <n v="9.0949999999999989E-2"/>
    <n v="0"/>
    <n v="0"/>
    <n v="0.28729999999999994"/>
    <n v="0.81854999999999989"/>
    <n v="0"/>
    <n v="1"/>
    <n v="38.299999999999997"/>
  </r>
  <r>
    <x v="0"/>
    <x v="1"/>
    <s v="TK21"/>
    <x v="3"/>
    <m/>
    <n v="0"/>
    <n v="0"/>
    <n v="0"/>
    <n v="0"/>
    <n v="0"/>
    <n v="0"/>
    <n v="0"/>
    <n v="0"/>
    <n v="0"/>
    <n v="0"/>
    <n v="0"/>
    <n v="39.900000000000006"/>
  </r>
  <r>
    <x v="0"/>
    <x v="1"/>
    <s v="TK21"/>
    <x v="4"/>
    <m/>
    <n v="0"/>
    <n v="0"/>
    <n v="0"/>
    <n v="0"/>
    <n v="0"/>
    <n v="0"/>
    <n v="0"/>
    <n v="0"/>
    <n v="0"/>
    <n v="0"/>
    <n v="0"/>
    <n v="45.8"/>
  </r>
  <r>
    <x v="0"/>
    <x v="1"/>
    <s v="TK21"/>
    <x v="29"/>
    <n v="112"/>
    <n v="3.0000000000000001E-3"/>
    <n v="0.33600000000000002"/>
    <n v="0.58800000000000008"/>
    <n v="9.4550400000000007E-2"/>
    <n v="2.0327999999999999E-2"/>
    <n v="0"/>
    <n v="0"/>
    <n v="0.37820160000000003"/>
    <n v="0.182952"/>
    <n v="0"/>
    <n v="1"/>
    <n v="34.19"/>
  </r>
  <r>
    <x v="0"/>
    <x v="1"/>
    <s v="TK21"/>
    <x v="5"/>
    <m/>
    <n v="0"/>
    <n v="0"/>
    <n v="0"/>
    <n v="0"/>
    <n v="0"/>
    <n v="0"/>
    <n v="0"/>
    <n v="0"/>
    <n v="0"/>
    <n v="0"/>
    <n v="0"/>
    <n v="45.8"/>
  </r>
  <r>
    <x v="0"/>
    <x v="1"/>
    <s v="TK21"/>
    <x v="6"/>
    <m/>
    <n v="0"/>
    <n v="0"/>
    <n v="0"/>
    <n v="0"/>
    <n v="0"/>
    <n v="0"/>
    <n v="0"/>
    <n v="0"/>
    <n v="0"/>
    <n v="0"/>
    <n v="0"/>
    <n v="24.3"/>
  </r>
  <r>
    <x v="0"/>
    <x v="1"/>
    <s v="TK21"/>
    <x v="7"/>
    <m/>
    <n v="0"/>
    <n v="0"/>
    <n v="0"/>
    <n v="0"/>
    <n v="0"/>
    <n v="0"/>
    <n v="0"/>
    <n v="0"/>
    <n v="0"/>
    <n v="0"/>
    <n v="0"/>
    <n v="12.2"/>
  </r>
  <r>
    <x v="0"/>
    <x v="1"/>
    <s v="TK21"/>
    <x v="8"/>
    <m/>
    <n v="0"/>
    <n v="0"/>
    <n v="0"/>
    <n v="0"/>
    <n v="0"/>
    <n v="0"/>
    <n v="0"/>
    <n v="0"/>
    <n v="0"/>
    <n v="0"/>
    <n v="0"/>
    <n v="59.3"/>
  </r>
  <r>
    <x v="1"/>
    <x v="1"/>
    <s v="TK21"/>
    <x v="9"/>
    <m/>
    <n v="0"/>
    <n v="0"/>
    <n v="0"/>
    <n v="0"/>
    <n v="0"/>
    <n v="0"/>
    <n v="0"/>
    <n v="0"/>
    <n v="0"/>
    <n v="0"/>
    <n v="0"/>
    <n v="21.4"/>
  </r>
  <r>
    <x v="2"/>
    <x v="1"/>
    <s v="TK21"/>
    <x v="10"/>
    <n v="175"/>
    <n v="0.42899999999999999"/>
    <n v="75.075000000000003"/>
    <n v="97.597499999999997"/>
    <n v="1.8018000000000001"/>
    <n v="0.15015000000000001"/>
    <n v="21.471450000000001"/>
    <n v="0.22522500000000001"/>
    <n v="7.2072000000000003"/>
    <n v="1.3513500000000001"/>
    <n v="85.885800000000003"/>
    <n v="1"/>
    <n v="31.200000000000003"/>
  </r>
  <r>
    <x v="2"/>
    <x v="1"/>
    <s v="TK21"/>
    <x v="11"/>
    <n v="185"/>
    <n v="0.42899999999999999"/>
    <n v="79.364999999999995"/>
    <n v="100.79355"/>
    <n v="6.9047549999999989"/>
    <n v="0.39682499999999998"/>
    <n v="18.095219999999998"/>
    <n v="5.0793599999999994"/>
    <n v="27.619019999999995"/>
    <n v="3.5714249999999996"/>
    <n v="72.380879999999991"/>
    <n v="1"/>
    <n v="32"/>
  </r>
  <r>
    <x v="2"/>
    <x v="1"/>
    <s v="TK21"/>
    <x v="14"/>
    <n v="60"/>
    <n v="0.42899999999999999"/>
    <n v="25.74"/>
    <n v="5.6627999999999998"/>
    <n v="0.25739999999999996"/>
    <n v="0.10296"/>
    <n v="1.1582999999999999"/>
    <n v="0.72071999999999992"/>
    <n v="1.0295999999999998"/>
    <n v="0.92663999999999991"/>
    <n v="4.6331999999999995"/>
    <n v="1"/>
    <n v="5.9"/>
  </r>
  <r>
    <x v="2"/>
    <x v="1"/>
    <s v="TK21"/>
    <x v="12"/>
    <m/>
    <n v="0"/>
    <n v="0"/>
    <n v="0"/>
    <n v="0"/>
    <n v="0"/>
    <n v="0"/>
    <n v="0"/>
    <n v="0"/>
    <n v="0"/>
    <n v="0"/>
    <n v="0"/>
    <n v="24.9"/>
  </r>
  <r>
    <x v="2"/>
    <x v="1"/>
    <s v="TK21"/>
    <x v="13"/>
    <m/>
    <n v="0"/>
    <n v="0"/>
    <n v="0"/>
    <n v="0"/>
    <n v="0"/>
    <n v="0"/>
    <n v="0"/>
    <n v="0"/>
    <n v="0"/>
    <n v="0"/>
    <n v="0"/>
    <n v="23.700000000000003"/>
  </r>
  <r>
    <x v="2"/>
    <x v="1"/>
    <s v="TK21"/>
    <x v="26"/>
    <n v="119"/>
    <n v="1"/>
    <n v="119"/>
    <n v="464.1"/>
    <n v="1.19"/>
    <n v="0.95200000000000007"/>
    <n v="100.07899999999999"/>
    <n v="1.19"/>
    <n v="4.76"/>
    <n v="8.5680000000000014"/>
    <n v="400.31599999999997"/>
    <n v="1"/>
    <n v="84.899999999999991"/>
  </r>
  <r>
    <x v="3"/>
    <x v="1"/>
    <s v="TK21"/>
    <x v="16"/>
    <n v="134"/>
    <n v="0.42899999999999999"/>
    <n v="57.485999999999997"/>
    <n v="93.702179999999984"/>
    <n v="3.6216179999999998"/>
    <n v="0.80480399999999985"/>
    <n v="17.878146000000001"/>
    <n v="0.57485999999999993"/>
    <n v="14.486471999999999"/>
    <n v="7.2432359999999987"/>
    <n v="71.512584000000004"/>
    <n v="1"/>
    <n v="38.799999999999997"/>
  </r>
  <r>
    <x v="3"/>
    <x v="1"/>
    <s v="TK21"/>
    <x v="17"/>
    <n v="114"/>
    <n v="0.42899999999999999"/>
    <n v="48.905999999999999"/>
    <n v="61.1325"/>
    <n v="1.027026"/>
    <n v="0.63577800000000007"/>
    <n v="12.813371999999999"/>
    <n v="0.48905999999999999"/>
    <n v="4.108104"/>
    <n v="5.7220020000000007"/>
    <n v="51.253487999999997"/>
    <n v="1"/>
    <n v="29.6"/>
  </r>
  <r>
    <x v="3"/>
    <x v="1"/>
    <s v="TK21"/>
    <x v="18"/>
    <n v="83"/>
    <n v="0.42899999999999999"/>
    <n v="35.606999999999999"/>
    <n v="118.21523999999999"/>
    <n v="3.6675210000000003"/>
    <n v="1.0682099999999999"/>
    <n v="26.242359"/>
    <n v="4.5220889999999994"/>
    <n v="14.670084000000001"/>
    <n v="9.6138899999999996"/>
    <n v="104.969436"/>
    <n v="1"/>
    <n v="87"/>
  </r>
  <r>
    <x v="0"/>
    <x v="1"/>
    <s v="TK22"/>
    <x v="0"/>
    <n v="112"/>
    <n v="3.0000000000000001E-3"/>
    <n v="0.33600000000000002"/>
    <n v="0.90383999999999998"/>
    <n v="8.3664000000000002E-2"/>
    <n v="6.0479999999999999E-2"/>
    <n v="0"/>
    <n v="0"/>
    <n v="0.33465600000000001"/>
    <n v="0.54432000000000003"/>
    <n v="0"/>
    <n v="1"/>
    <n v="42.9"/>
  </r>
  <r>
    <x v="0"/>
    <x v="1"/>
    <s v="TK22"/>
    <x v="1"/>
    <n v="85"/>
    <n v="1"/>
    <n v="85"/>
    <n v="204.85"/>
    <n v="27.965"/>
    <n v="9.2650000000000006"/>
    <n v="0.42499999999999999"/>
    <n v="0"/>
    <n v="111.86"/>
    <n v="83.385000000000005"/>
    <n v="1.7"/>
    <n v="1"/>
    <n v="44.3"/>
  </r>
  <r>
    <x v="0"/>
    <x v="1"/>
    <s v="TK22"/>
    <x v="2"/>
    <n v="85"/>
    <n v="0.14299999999999999"/>
    <n v="12.154999999999999"/>
    <n v="32.210749999999997"/>
    <n v="2.0541949999999995"/>
    <n v="2.6011699999999998"/>
    <n v="0"/>
    <n v="0"/>
    <n v="8.2167799999999982"/>
    <n v="23.410529999999998"/>
    <n v="0"/>
    <n v="1"/>
    <n v="38.299999999999997"/>
  </r>
  <r>
    <x v="0"/>
    <x v="1"/>
    <s v="TK22"/>
    <x v="3"/>
    <n v="112"/>
    <n v="6.7000000000000004E-2"/>
    <n v="7.5040000000000004"/>
    <n v="20.035680000000003"/>
    <n v="1.4707840000000001"/>
    <n v="1.5233120000000002"/>
    <n v="7.5040000000000009E-2"/>
    <n v="7.5040000000000009E-2"/>
    <n v="5.8831360000000004"/>
    <n v="13.709808000000002"/>
    <n v="0.30016000000000004"/>
    <n v="1"/>
    <n v="39.900000000000006"/>
  </r>
  <r>
    <x v="0"/>
    <x v="1"/>
    <s v="TK22"/>
    <x v="4"/>
    <m/>
    <n v="0"/>
    <n v="0"/>
    <n v="0"/>
    <n v="0"/>
    <n v="0"/>
    <n v="0"/>
    <n v="0"/>
    <n v="0"/>
    <n v="0"/>
    <n v="0"/>
    <n v="0"/>
    <n v="45.8"/>
  </r>
  <r>
    <x v="0"/>
    <x v="1"/>
    <s v="TK22"/>
    <x v="5"/>
    <m/>
    <n v="0"/>
    <n v="0"/>
    <n v="0"/>
    <n v="0"/>
    <n v="0"/>
    <n v="0"/>
    <n v="0"/>
    <n v="0"/>
    <n v="0"/>
    <n v="0"/>
    <n v="0"/>
    <n v="45.8"/>
  </r>
  <r>
    <x v="0"/>
    <x v="1"/>
    <s v="TK22"/>
    <x v="27"/>
    <n v="184"/>
    <n v="1"/>
    <n v="184"/>
    <n v="331.2"/>
    <n v="45.815999999999995"/>
    <n v="6.6239999999999997"/>
    <n v="21.896000000000001"/>
    <n v="1.84"/>
    <n v="183.26399999999998"/>
    <n v="59.616"/>
    <n v="87.584000000000003"/>
    <n v="1"/>
    <n v="40.4"/>
  </r>
  <r>
    <x v="0"/>
    <x v="1"/>
    <s v="TK22"/>
    <x v="6"/>
    <n v="64"/>
    <n v="3.0000000000000001E-3"/>
    <n v="0.192"/>
    <n v="0.29760000000000003"/>
    <n v="2.4192000000000002E-2"/>
    <n v="2.0352000000000002E-2"/>
    <n v="2.1120000000000002E-3"/>
    <n v="0"/>
    <n v="9.6768000000000007E-2"/>
    <n v="0.18316800000000003"/>
    <n v="8.4480000000000006E-3"/>
    <n v="1"/>
    <n v="24.3"/>
  </r>
  <r>
    <x v="0"/>
    <x v="1"/>
    <s v="TK22"/>
    <x v="7"/>
    <n v="184"/>
    <n v="1"/>
    <n v="184"/>
    <n v="126.96"/>
    <n v="6.6239999999999997"/>
    <n v="7.5439999999999996"/>
    <n v="8.2799999999999994"/>
    <n v="0"/>
    <n v="26.495999999999999"/>
    <n v="67.896000000000001"/>
    <n v="33.119999999999997"/>
    <n v="1"/>
    <n v="12.2"/>
  </r>
  <r>
    <x v="0"/>
    <x v="1"/>
    <s v="TK22"/>
    <x v="8"/>
    <m/>
    <n v="0"/>
    <n v="0"/>
    <n v="0"/>
    <n v="0"/>
    <n v="0"/>
    <n v="0"/>
    <n v="0"/>
    <n v="0"/>
    <n v="0"/>
    <n v="0"/>
    <n v="0"/>
    <n v="59.3"/>
  </r>
  <r>
    <x v="1"/>
    <x v="1"/>
    <s v="TK22"/>
    <x v="9"/>
    <m/>
    <n v="0"/>
    <n v="0"/>
    <n v="0"/>
    <n v="0"/>
    <n v="0"/>
    <n v="0"/>
    <n v="0"/>
    <n v="0"/>
    <n v="0"/>
    <n v="0"/>
    <n v="0"/>
    <n v="21.4"/>
  </r>
  <r>
    <x v="2"/>
    <x v="1"/>
    <s v="TK22"/>
    <x v="10"/>
    <n v="175"/>
    <n v="0.28599999999999998"/>
    <n v="50.05"/>
    <n v="65.064999999999998"/>
    <n v="1.2011999999999998"/>
    <n v="0.10009999999999999"/>
    <n v="14.314300000000001"/>
    <n v="0.15014999999999998"/>
    <n v="4.8047999999999993"/>
    <n v="0.90089999999999992"/>
    <n v="57.257200000000005"/>
    <n v="1"/>
    <n v="31.200000000000003"/>
  </r>
  <r>
    <x v="2"/>
    <x v="1"/>
    <s v="TK22"/>
    <x v="11"/>
    <n v="185"/>
    <n v="5.0000000000000001E-3"/>
    <n v="0.92500000000000004"/>
    <n v="1.1747500000000002"/>
    <n v="8.0474999999999991E-2"/>
    <n v="4.6250000000000006E-3"/>
    <n v="0.21090000000000003"/>
    <n v="5.920000000000001E-2"/>
    <n v="0.32189999999999996"/>
    <n v="4.1625000000000009E-2"/>
    <n v="0.84360000000000013"/>
    <n v="1"/>
    <n v="32"/>
  </r>
  <r>
    <x v="2"/>
    <x v="1"/>
    <s v="TK22"/>
    <x v="14"/>
    <n v="60"/>
    <n v="0.71399999999999997"/>
    <n v="42.839999999999996"/>
    <n v="9.4247999999999994"/>
    <n v="0.42839999999999995"/>
    <n v="0.17135999999999998"/>
    <n v="1.9277999999999997"/>
    <n v="1.1995199999999999"/>
    <n v="1.7135999999999998"/>
    <n v="1.5422399999999998"/>
    <n v="7.7111999999999989"/>
    <n v="1"/>
    <n v="5.9"/>
  </r>
  <r>
    <x v="2"/>
    <x v="1"/>
    <s v="TK22"/>
    <x v="12"/>
    <m/>
    <n v="0"/>
    <n v="0"/>
    <n v="0"/>
    <n v="0"/>
    <n v="0"/>
    <n v="0"/>
    <n v="0"/>
    <n v="0"/>
    <n v="0"/>
    <n v="0"/>
    <n v="0"/>
    <n v="24.9"/>
  </r>
  <r>
    <x v="2"/>
    <x v="1"/>
    <s v="TK22"/>
    <x v="13"/>
    <n v="122"/>
    <n v="3.3000000000000002E-2"/>
    <n v="4.0259999999999998"/>
    <n v="3.7441800000000001"/>
    <n v="8.0519999999999994E-2"/>
    <n v="4.0260000000000001E-3"/>
    <n v="0.86961600000000006"/>
    <n v="6.0389999999999999E-2"/>
    <n v="0.32207999999999998"/>
    <n v="3.6234000000000002E-2"/>
    <n v="3.4784640000000002"/>
    <n v="1"/>
    <n v="23.700000000000003"/>
  </r>
  <r>
    <x v="2"/>
    <x v="1"/>
    <s v="TK22"/>
    <x v="26"/>
    <n v="119"/>
    <n v="1"/>
    <n v="119"/>
    <n v="464.1"/>
    <n v="1.19"/>
    <n v="0.95200000000000007"/>
    <n v="100.07899999999999"/>
    <n v="1.19"/>
    <n v="4.76"/>
    <n v="8.5680000000000014"/>
    <n v="400.31599999999997"/>
    <n v="1"/>
    <n v="84.899999999999991"/>
  </r>
  <r>
    <x v="2"/>
    <x v="1"/>
    <s v="TK22"/>
    <x v="22"/>
    <n v="250"/>
    <n v="0.14299999999999999"/>
    <n v="35.75"/>
    <n v="50.407499999999999"/>
    <n v="1.716"/>
    <n v="0.25024999999999997"/>
    <n v="10.11725"/>
    <n v="0.60775000000000001"/>
    <n v="6.8639999999999999"/>
    <n v="2.2522499999999996"/>
    <n v="40.469000000000001"/>
    <n v="1"/>
    <n v="33.799999999999997"/>
  </r>
  <r>
    <x v="3"/>
    <x v="1"/>
    <s v="TK22"/>
    <x v="16"/>
    <n v="134"/>
    <n v="0.57099999999999995"/>
    <n v="76.513999999999996"/>
    <n v="124.71781999999999"/>
    <n v="4.8203819999999995"/>
    <n v="1.0711959999999998"/>
    <n v="23.795853999999999"/>
    <n v="0.76513999999999993"/>
    <n v="19.281527999999998"/>
    <n v="9.640763999999999"/>
    <n v="95.183415999999994"/>
    <n v="1"/>
    <n v="38.799999999999997"/>
  </r>
  <r>
    <x v="3"/>
    <x v="1"/>
    <s v="TK22"/>
    <x v="17"/>
    <n v="114"/>
    <n v="0.28599999999999998"/>
    <n v="32.603999999999999"/>
    <n v="40.755000000000003"/>
    <n v="0.68468400000000007"/>
    <n v="0.42385199999999995"/>
    <n v="8.542247999999999"/>
    <n v="0.32604"/>
    <n v="2.7387360000000003"/>
    <n v="3.8146679999999997"/>
    <n v="34.168991999999996"/>
    <n v="1"/>
    <n v="29.6"/>
  </r>
  <r>
    <x v="3"/>
    <x v="1"/>
    <s v="TK22"/>
    <x v="18"/>
    <n v="83"/>
    <n v="0.57099999999999995"/>
    <n v="47.392999999999994"/>
    <n v="157.34475999999998"/>
    <n v="4.8814789999999997"/>
    <n v="1.4217899999999997"/>
    <n v="34.928640999999999"/>
    <n v="6.0189109999999992"/>
    <n v="19.525915999999999"/>
    <n v="12.796109999999997"/>
    <n v="139.714564"/>
    <n v="1"/>
    <n v="87"/>
  </r>
  <r>
    <x v="3"/>
    <x v="1"/>
    <s v="TK22"/>
    <x v="19"/>
    <n v="340"/>
    <n v="5.0000000000000001E-3"/>
    <n v="1.7"/>
    <n v="0.69700000000000006"/>
    <n v="0"/>
    <n v="0"/>
    <n v="0.17679999999999998"/>
    <n v="0"/>
    <n v="0"/>
    <n v="0"/>
    <n v="0.70719999999999994"/>
    <n v="1"/>
    <n v="10.4"/>
  </r>
  <r>
    <x v="0"/>
    <x v="1"/>
    <s v="TK23"/>
    <x v="0"/>
    <n v="112"/>
    <n v="3.0000000000000001E-3"/>
    <n v="0.33600000000000002"/>
    <n v="0.90383999999999998"/>
    <n v="8.3664000000000002E-2"/>
    <n v="6.0479999999999999E-2"/>
    <n v="0"/>
    <n v="0"/>
    <n v="0.33465600000000001"/>
    <n v="0.54432000000000003"/>
    <n v="0"/>
    <n v="1"/>
    <n v="42.9"/>
  </r>
  <r>
    <x v="0"/>
    <x v="1"/>
    <s v="TK23"/>
    <x v="1"/>
    <n v="85"/>
    <n v="0.57099999999999995"/>
    <n v="48.534999999999997"/>
    <n v="116.96934999999999"/>
    <n v="15.968014999999998"/>
    <n v="5.2903149999999997"/>
    <n v="0.24267499999999997"/>
    <n v="0"/>
    <n v="63.872059999999991"/>
    <n v="47.612834999999997"/>
    <n v="0.9706999999999999"/>
    <n v="1"/>
    <n v="44.3"/>
  </r>
  <r>
    <x v="0"/>
    <x v="1"/>
    <s v="TK23"/>
    <x v="2"/>
    <n v="85"/>
    <n v="0.42899999999999999"/>
    <n v="36.464999999999996"/>
    <n v="96.632249999999985"/>
    <n v="6.1625849999999991"/>
    <n v="7.8035099999999993"/>
    <n v="0"/>
    <n v="0"/>
    <n v="24.650339999999996"/>
    <n v="70.231589999999997"/>
    <n v="0"/>
    <n v="1"/>
    <n v="38.299999999999997"/>
  </r>
  <r>
    <x v="0"/>
    <x v="1"/>
    <s v="TK23"/>
    <x v="3"/>
    <n v="112"/>
    <n v="0.57099999999999995"/>
    <n v="63.951999999999998"/>
    <n v="170.75184000000002"/>
    <n v="12.534592"/>
    <n v="12.982256"/>
    <n v="0.63951999999999998"/>
    <n v="0.63951999999999998"/>
    <n v="50.138368"/>
    <n v="116.840304"/>
    <n v="2.5580799999999999"/>
    <n v="1"/>
    <n v="39.900000000000006"/>
  </r>
  <r>
    <x v="0"/>
    <x v="1"/>
    <s v="TK23"/>
    <x v="4"/>
    <m/>
    <n v="0"/>
    <n v="0"/>
    <n v="0"/>
    <n v="0"/>
    <n v="0"/>
    <n v="0"/>
    <n v="0"/>
    <n v="0"/>
    <n v="0"/>
    <n v="0"/>
    <n v="0"/>
    <n v="45.8"/>
  </r>
  <r>
    <x v="0"/>
    <x v="1"/>
    <s v="TK23"/>
    <x v="29"/>
    <n v="112"/>
    <n v="3.3000000000000002E-2"/>
    <n v="3.6960000000000002"/>
    <n v="6.4680000000000009"/>
    <n v="1.0400544"/>
    <n v="0.223608"/>
    <n v="0"/>
    <n v="0"/>
    <n v="4.1602176000000002"/>
    <n v="2.0124719999999998"/>
    <n v="0"/>
    <n v="1"/>
    <n v="34.19"/>
  </r>
  <r>
    <x v="0"/>
    <x v="1"/>
    <s v="TK23"/>
    <x v="5"/>
    <m/>
    <n v="0"/>
    <n v="0"/>
    <n v="0"/>
    <n v="0"/>
    <n v="0"/>
    <n v="0"/>
    <n v="0"/>
    <n v="0"/>
    <n v="0"/>
    <n v="0"/>
    <n v="0"/>
    <n v="45.8"/>
  </r>
  <r>
    <x v="0"/>
    <x v="1"/>
    <s v="TK23"/>
    <x v="30"/>
    <n v="112"/>
    <n v="8.0000000000000002E-3"/>
    <n v="0.89600000000000002"/>
    <n v="8.9600000000000009E-3"/>
    <n v="8.9600000000000009E-3"/>
    <n v="8.9600000000000009E-3"/>
    <n v="8.9600000000000009E-3"/>
    <n v="8.9600000000000009E-3"/>
    <n v="3.5840000000000004E-2"/>
    <n v="8.0640000000000003E-2"/>
    <n v="3.5840000000000004E-2"/>
    <n v="1"/>
    <n v="0"/>
  </r>
  <r>
    <x v="0"/>
    <x v="1"/>
    <s v="TK23"/>
    <x v="27"/>
    <n v="184"/>
    <n v="1"/>
    <n v="184"/>
    <n v="331.2"/>
    <n v="45.815999999999995"/>
    <n v="6.6239999999999997"/>
    <n v="21.896000000000001"/>
    <n v="1.84"/>
    <n v="183.26399999999998"/>
    <n v="59.616"/>
    <n v="87.584000000000003"/>
    <n v="1"/>
    <n v="40.4"/>
  </r>
  <r>
    <x v="0"/>
    <x v="1"/>
    <s v="TK23"/>
    <x v="6"/>
    <m/>
    <n v="0"/>
    <n v="0"/>
    <n v="0"/>
    <n v="0"/>
    <n v="0"/>
    <n v="0"/>
    <n v="0"/>
    <n v="0"/>
    <n v="0"/>
    <n v="0"/>
    <n v="0"/>
    <n v="24.3"/>
  </r>
  <r>
    <x v="0"/>
    <x v="1"/>
    <s v="TK23"/>
    <x v="7"/>
    <n v="184"/>
    <n v="1"/>
    <n v="184"/>
    <n v="126.96"/>
    <n v="6.6239999999999997"/>
    <n v="7.5439999999999996"/>
    <n v="8.2799999999999994"/>
    <n v="0"/>
    <n v="26.495999999999999"/>
    <n v="67.896000000000001"/>
    <n v="33.119999999999997"/>
    <n v="1"/>
    <n v="12.2"/>
  </r>
  <r>
    <x v="0"/>
    <x v="1"/>
    <s v="TK23"/>
    <x v="8"/>
    <m/>
    <n v="0"/>
    <n v="0"/>
    <n v="0"/>
    <n v="0"/>
    <n v="0"/>
    <n v="0"/>
    <n v="0"/>
    <n v="0"/>
    <n v="0"/>
    <n v="0"/>
    <n v="0"/>
    <n v="59.3"/>
  </r>
  <r>
    <x v="1"/>
    <x v="1"/>
    <s v="TK23"/>
    <x v="9"/>
    <m/>
    <n v="0"/>
    <n v="0"/>
    <n v="0"/>
    <n v="0"/>
    <n v="0"/>
    <n v="0"/>
    <n v="0"/>
    <n v="0"/>
    <n v="0"/>
    <n v="0"/>
    <n v="0"/>
    <n v="21.4"/>
  </r>
  <r>
    <x v="2"/>
    <x v="1"/>
    <s v="TK23"/>
    <x v="10"/>
    <n v="175"/>
    <n v="0.28599999999999998"/>
    <n v="50.05"/>
    <n v="65.064999999999998"/>
    <n v="1.2011999999999998"/>
    <n v="0.10009999999999999"/>
    <n v="14.314300000000001"/>
    <n v="0.15014999999999998"/>
    <n v="4.8047999999999993"/>
    <n v="0.90089999999999992"/>
    <n v="57.257200000000005"/>
    <n v="1"/>
    <n v="31.200000000000003"/>
  </r>
  <r>
    <x v="2"/>
    <x v="1"/>
    <s v="TK23"/>
    <x v="11"/>
    <n v="185"/>
    <n v="1"/>
    <n v="185"/>
    <n v="234.95"/>
    <n v="16.094999999999999"/>
    <n v="0.92500000000000004"/>
    <n v="42.18"/>
    <n v="11.84"/>
    <n v="64.38"/>
    <n v="8.3250000000000011"/>
    <n v="168.72"/>
    <n v="1"/>
    <n v="32"/>
  </r>
  <r>
    <x v="2"/>
    <x v="1"/>
    <s v="TK23"/>
    <x v="14"/>
    <n v="60"/>
    <n v="1"/>
    <n v="60"/>
    <n v="13.2"/>
    <n v="0.6"/>
    <n v="0.24"/>
    <n v="2.7"/>
    <n v="1.68"/>
    <n v="2.4"/>
    <n v="2.16"/>
    <n v="10.8"/>
    <n v="1"/>
    <n v="5.9"/>
  </r>
  <r>
    <x v="2"/>
    <x v="1"/>
    <s v="TK23"/>
    <x v="12"/>
    <m/>
    <n v="0"/>
    <n v="0"/>
    <n v="0"/>
    <n v="0"/>
    <n v="0"/>
    <n v="0"/>
    <n v="0"/>
    <n v="0"/>
    <n v="0"/>
    <n v="0"/>
    <n v="0"/>
    <n v="24.9"/>
  </r>
  <r>
    <x v="2"/>
    <x v="1"/>
    <s v="TK23"/>
    <x v="13"/>
    <m/>
    <n v="0"/>
    <n v="0"/>
    <n v="0"/>
    <n v="0"/>
    <n v="0"/>
    <n v="0"/>
    <n v="0"/>
    <n v="0"/>
    <n v="0"/>
    <n v="0"/>
    <n v="0"/>
    <n v="23.700000000000003"/>
  </r>
  <r>
    <x v="2"/>
    <x v="1"/>
    <s v="TK23"/>
    <x v="26"/>
    <n v="119"/>
    <n v="1"/>
    <n v="119"/>
    <n v="464.1"/>
    <n v="1.19"/>
    <n v="0.95200000000000007"/>
    <n v="100.07899999999999"/>
    <n v="1.19"/>
    <n v="4.76"/>
    <n v="8.5680000000000014"/>
    <n v="400.31599999999997"/>
    <n v="1"/>
    <n v="84.899999999999991"/>
  </r>
  <r>
    <x v="2"/>
    <x v="1"/>
    <s v="TK23"/>
    <x v="22"/>
    <n v="250"/>
    <n v="3.0000000000000001E-3"/>
    <n v="0.75"/>
    <n v="1.0575000000000001"/>
    <n v="3.5999999999999997E-2"/>
    <n v="5.2499999999999995E-3"/>
    <n v="0.21225000000000002"/>
    <n v="1.2749999999999999E-2"/>
    <n v="0.14399999999999999"/>
    <n v="4.7249999999999993E-2"/>
    <n v="0.84900000000000009"/>
    <n v="1"/>
    <n v="33.799999999999997"/>
  </r>
  <r>
    <x v="3"/>
    <x v="1"/>
    <s v="TK23"/>
    <x v="16"/>
    <n v="134"/>
    <n v="0.57099999999999995"/>
    <n v="76.513999999999996"/>
    <n v="124.71781999999999"/>
    <n v="4.8203819999999995"/>
    <n v="1.0711959999999998"/>
    <n v="23.795853999999999"/>
    <n v="0.76513999999999993"/>
    <n v="19.281527999999998"/>
    <n v="9.640763999999999"/>
    <n v="95.183415999999994"/>
    <n v="1"/>
    <n v="38.799999999999997"/>
  </r>
  <r>
    <x v="3"/>
    <x v="1"/>
    <s v="TK23"/>
    <x v="17"/>
    <n v="114"/>
    <n v="0.14299999999999999"/>
    <n v="16.302"/>
    <n v="20.377500000000001"/>
    <n v="0.34234200000000004"/>
    <n v="0.21192599999999998"/>
    <n v="4.2711239999999995"/>
    <n v="0.16302"/>
    <n v="1.3693680000000001"/>
    <n v="1.9073339999999999"/>
    <n v="17.084495999999998"/>
    <n v="1"/>
    <n v="29.6"/>
  </r>
  <r>
    <x v="3"/>
    <x v="1"/>
    <s v="TK23"/>
    <x v="18"/>
    <n v="83"/>
    <n v="1"/>
    <n v="83"/>
    <n v="275.56"/>
    <n v="8.5490000000000013"/>
    <n v="2.4900000000000002"/>
    <n v="61.171000000000006"/>
    <n v="10.540999999999999"/>
    <n v="34.196000000000005"/>
    <n v="22.410000000000004"/>
    <n v="244.68400000000003"/>
    <n v="1"/>
    <n v="87"/>
  </r>
  <r>
    <x v="3"/>
    <x v="1"/>
    <s v="TK23"/>
    <x v="19"/>
    <n v="340"/>
    <n v="3.3000000000000002E-2"/>
    <n v="11.22"/>
    <n v="4.6002000000000001"/>
    <n v="0"/>
    <n v="0"/>
    <n v="1.1668800000000001"/>
    <n v="0"/>
    <n v="0"/>
    <n v="0"/>
    <n v="4.6675200000000006"/>
    <n v="1"/>
    <n v="10.4"/>
  </r>
  <r>
    <x v="0"/>
    <x v="1"/>
    <s v="TK24"/>
    <x v="0"/>
    <n v="112"/>
    <n v="3.0000000000000001E-3"/>
    <n v="0.33600000000000002"/>
    <n v="0.90383999999999998"/>
    <n v="8.3664000000000002E-2"/>
    <n v="6.0479999999999999E-2"/>
    <n v="0"/>
    <n v="0"/>
    <n v="0.33465600000000001"/>
    <n v="0.54432000000000003"/>
    <n v="0"/>
    <n v="1"/>
    <n v="42.9"/>
  </r>
  <r>
    <x v="0"/>
    <x v="1"/>
    <s v="TK24"/>
    <x v="1"/>
    <n v="85"/>
    <n v="0.14299999999999999"/>
    <n v="12.154999999999999"/>
    <n v="29.29355"/>
    <n v="3.9989949999999999"/>
    <n v="1.3248949999999999"/>
    <n v="6.0774999999999996E-2"/>
    <n v="0"/>
    <n v="15.995979999999999"/>
    <n v="11.924054999999999"/>
    <n v="0.24309999999999998"/>
    <n v="1"/>
    <n v="44.3"/>
  </r>
  <r>
    <x v="0"/>
    <x v="1"/>
    <s v="TK24"/>
    <x v="2"/>
    <m/>
    <n v="0"/>
    <n v="0"/>
    <n v="0"/>
    <n v="0"/>
    <n v="0"/>
    <n v="0"/>
    <n v="0"/>
    <n v="0"/>
    <n v="0"/>
    <n v="0"/>
    <n v="0"/>
    <n v="38.299999999999997"/>
  </r>
  <r>
    <x v="0"/>
    <x v="1"/>
    <s v="TK24"/>
    <x v="3"/>
    <m/>
    <n v="0"/>
    <n v="0"/>
    <n v="0"/>
    <n v="0"/>
    <n v="0"/>
    <n v="0"/>
    <n v="0"/>
    <n v="0"/>
    <n v="0"/>
    <n v="0"/>
    <n v="0"/>
    <n v="39.900000000000006"/>
  </r>
  <r>
    <x v="0"/>
    <x v="1"/>
    <s v="TK24"/>
    <x v="4"/>
    <m/>
    <n v="0"/>
    <n v="0"/>
    <n v="0"/>
    <n v="0"/>
    <n v="0"/>
    <n v="0"/>
    <n v="0"/>
    <n v="0"/>
    <n v="0"/>
    <n v="0"/>
    <n v="0"/>
    <n v="45.8"/>
  </r>
  <r>
    <x v="0"/>
    <x v="1"/>
    <s v="TK24"/>
    <x v="5"/>
    <m/>
    <n v="0"/>
    <n v="0"/>
    <n v="0"/>
    <n v="0"/>
    <n v="0"/>
    <n v="0"/>
    <n v="0"/>
    <n v="0"/>
    <n v="0"/>
    <n v="0"/>
    <n v="0"/>
    <n v="45.8"/>
  </r>
  <r>
    <x v="0"/>
    <x v="1"/>
    <s v="TK24"/>
    <x v="31"/>
    <n v="112"/>
    <n v="0.28599999999999998"/>
    <n v="32.031999999999996"/>
    <n v="23.383359999999996"/>
    <n v="0.32031999999999994"/>
    <n v="9.6095999999999987E-2"/>
    <n v="0"/>
    <n v="0"/>
    <n v="1.2812799999999998"/>
    <n v="0.86486399999999986"/>
    <n v="0"/>
    <n v="1"/>
    <n v="0.3"/>
  </r>
  <r>
    <x v="0"/>
    <x v="1"/>
    <s v="TK24"/>
    <x v="6"/>
    <m/>
    <n v="0"/>
    <n v="0"/>
    <n v="0"/>
    <n v="0"/>
    <n v="0"/>
    <n v="0"/>
    <n v="0"/>
    <n v="0"/>
    <n v="0"/>
    <n v="0"/>
    <n v="0"/>
    <n v="24.3"/>
  </r>
  <r>
    <x v="0"/>
    <x v="1"/>
    <s v="TK24"/>
    <x v="7"/>
    <n v="184"/>
    <n v="3.3000000000000002E-2"/>
    <n v="6.0720000000000001"/>
    <n v="4.1896800000000001"/>
    <n v="0.21859200000000001"/>
    <n v="0.24895199999999998"/>
    <n v="0.27324000000000004"/>
    <n v="0"/>
    <n v="0.87436800000000003"/>
    <n v="2.2405679999999997"/>
    <n v="1.0929600000000002"/>
    <n v="1"/>
    <n v="12.2"/>
  </r>
  <r>
    <x v="0"/>
    <x v="1"/>
    <s v="TK24"/>
    <x v="8"/>
    <m/>
    <n v="0"/>
    <n v="0"/>
    <n v="0"/>
    <n v="0"/>
    <n v="0"/>
    <n v="0"/>
    <n v="0"/>
    <n v="0"/>
    <n v="0"/>
    <n v="0"/>
    <n v="0"/>
    <n v="59.3"/>
  </r>
  <r>
    <x v="1"/>
    <x v="1"/>
    <s v="TK24"/>
    <x v="9"/>
    <m/>
    <n v="0"/>
    <n v="0"/>
    <n v="0"/>
    <n v="0"/>
    <n v="0"/>
    <n v="0"/>
    <n v="0"/>
    <n v="0"/>
    <n v="0"/>
    <n v="0"/>
    <n v="0"/>
    <n v="21.4"/>
  </r>
  <r>
    <x v="2"/>
    <x v="1"/>
    <s v="TK24"/>
    <x v="10"/>
    <n v="175"/>
    <n v="0.28599999999999998"/>
    <n v="50.05"/>
    <n v="65.064999999999998"/>
    <n v="1.2011999999999998"/>
    <n v="0.10009999999999999"/>
    <n v="14.314300000000001"/>
    <n v="0.15014999999999998"/>
    <n v="4.8047999999999993"/>
    <n v="0.90089999999999992"/>
    <n v="57.257200000000005"/>
    <n v="1"/>
    <n v="31.200000000000003"/>
  </r>
  <r>
    <x v="2"/>
    <x v="1"/>
    <s v="TK24"/>
    <x v="11"/>
    <m/>
    <n v="0"/>
    <n v="0"/>
    <n v="0"/>
    <n v="0"/>
    <n v="0"/>
    <n v="0"/>
    <n v="0"/>
    <n v="0"/>
    <n v="0"/>
    <n v="0"/>
    <n v="0"/>
    <n v="32"/>
  </r>
  <r>
    <x v="2"/>
    <x v="1"/>
    <s v="TK24"/>
    <x v="14"/>
    <m/>
    <n v="0"/>
    <n v="0"/>
    <n v="0"/>
    <n v="0"/>
    <n v="0"/>
    <n v="0"/>
    <n v="0"/>
    <n v="0"/>
    <n v="0"/>
    <n v="0"/>
    <n v="0"/>
    <n v="5.9"/>
  </r>
  <r>
    <x v="2"/>
    <x v="1"/>
    <s v="TK24"/>
    <x v="12"/>
    <n v="119"/>
    <n v="0.14299999999999999"/>
    <n v="17.016999999999999"/>
    <n v="15.655639999999998"/>
    <n v="0.17016999999999999"/>
    <n v="8.5084999999999994E-2"/>
    <n v="3.9819779999999998"/>
    <n v="0.40840799999999994"/>
    <n v="0.68067999999999995"/>
    <n v="0.76576499999999992"/>
    <n v="15.927911999999999"/>
    <n v="1"/>
    <n v="24.9"/>
  </r>
  <r>
    <x v="2"/>
    <x v="1"/>
    <s v="TK24"/>
    <x v="13"/>
    <m/>
    <n v="0"/>
    <n v="0"/>
    <n v="0"/>
    <n v="0"/>
    <n v="0"/>
    <n v="0"/>
    <n v="0"/>
    <n v="0"/>
    <n v="0"/>
    <n v="0"/>
    <n v="0"/>
    <n v="23.700000000000003"/>
  </r>
  <r>
    <x v="2"/>
    <x v="1"/>
    <s v="TK24"/>
    <x v="26"/>
    <n v="119"/>
    <n v="1"/>
    <n v="119"/>
    <n v="464.1"/>
    <n v="1.19"/>
    <n v="0.95200000000000007"/>
    <n v="100.07899999999999"/>
    <n v="1.19"/>
    <n v="4.76"/>
    <n v="8.5680000000000014"/>
    <n v="400.31599999999997"/>
    <n v="1"/>
    <n v="84.899999999999991"/>
  </r>
  <r>
    <x v="3"/>
    <x v="1"/>
    <s v="TK24"/>
    <x v="16"/>
    <n v="134"/>
    <n v="0.14299999999999999"/>
    <n v="19.161999999999999"/>
    <n v="31.234059999999999"/>
    <n v="1.207206"/>
    <n v="0.26826800000000001"/>
    <n v="5.9593820000000006"/>
    <n v="0.19161999999999998"/>
    <n v="4.828824"/>
    <n v="2.414412"/>
    <n v="23.837528000000002"/>
    <n v="1"/>
    <n v="38.799999999999997"/>
  </r>
  <r>
    <x v="3"/>
    <x v="1"/>
    <s v="TK24"/>
    <x v="17"/>
    <n v="114"/>
    <n v="0.28599999999999998"/>
    <n v="32.603999999999999"/>
    <n v="40.755000000000003"/>
    <n v="0.68468400000000007"/>
    <n v="0.42385199999999995"/>
    <n v="8.542247999999999"/>
    <n v="0.32604"/>
    <n v="2.7387360000000003"/>
    <n v="3.8146679999999997"/>
    <n v="34.168991999999996"/>
    <n v="1"/>
    <n v="29.6"/>
  </r>
  <r>
    <x v="3"/>
    <x v="1"/>
    <s v="TK24"/>
    <x v="18"/>
    <m/>
    <n v="0"/>
    <n v="0"/>
    <n v="0"/>
    <n v="0"/>
    <n v="0"/>
    <n v="0"/>
    <n v="0"/>
    <n v="0"/>
    <n v="0"/>
    <n v="0"/>
    <n v="0"/>
    <n v="87"/>
  </r>
  <r>
    <x v="3"/>
    <x v="1"/>
    <s v="TK24"/>
    <x v="19"/>
    <n v="340"/>
    <n v="3.3000000000000002E-2"/>
    <n v="11.22"/>
    <n v="4.6002000000000001"/>
    <n v="0"/>
    <n v="0"/>
    <n v="1.1668800000000001"/>
    <n v="0"/>
    <n v="0"/>
    <n v="0"/>
    <n v="4.6675200000000006"/>
    <n v="1"/>
    <n v="10.4"/>
  </r>
  <r>
    <x v="0"/>
    <x v="1"/>
    <s v="TK25"/>
    <x v="0"/>
    <n v="112"/>
    <n v="0.13300000000000001"/>
    <n v="14.896000000000001"/>
    <n v="40.070240000000005"/>
    <n v="3.709104"/>
    <n v="2.6812800000000006"/>
    <n v="0"/>
    <n v="0"/>
    <n v="14.836416"/>
    <n v="24.131520000000005"/>
    <n v="0"/>
    <n v="1"/>
    <n v="42.9"/>
  </r>
  <r>
    <x v="0"/>
    <x v="1"/>
    <s v="TK25"/>
    <x v="1"/>
    <n v="85"/>
    <n v="0.28599999999999998"/>
    <n v="24.31"/>
    <n v="58.5871"/>
    <n v="7.9979899999999997"/>
    <n v="2.6497899999999999"/>
    <n v="0.12154999999999999"/>
    <n v="0"/>
    <n v="31.991959999999999"/>
    <n v="23.848109999999998"/>
    <n v="0.48619999999999997"/>
    <n v="1"/>
    <n v="44.3"/>
  </r>
  <r>
    <x v="0"/>
    <x v="1"/>
    <s v="TK25"/>
    <x v="2"/>
    <m/>
    <n v="0"/>
    <n v="0"/>
    <n v="0"/>
    <n v="0"/>
    <n v="0"/>
    <n v="0"/>
    <n v="0"/>
    <n v="0"/>
    <n v="0"/>
    <n v="0"/>
    <n v="0"/>
    <n v="38.299999999999997"/>
  </r>
  <r>
    <x v="0"/>
    <x v="1"/>
    <s v="TK25"/>
    <x v="3"/>
    <n v="112"/>
    <n v="5.0000000000000001E-3"/>
    <n v="0.56000000000000005"/>
    <n v="1.4952000000000001"/>
    <n v="0.10976000000000002"/>
    <n v="0.11368000000000002"/>
    <n v="5.6000000000000008E-3"/>
    <n v="5.6000000000000008E-3"/>
    <n v="0.4390400000000001"/>
    <n v="1.0231200000000003"/>
    <n v="2.2400000000000003E-2"/>
    <n v="1"/>
    <n v="39.900000000000006"/>
  </r>
  <r>
    <x v="0"/>
    <x v="1"/>
    <s v="TK25"/>
    <x v="4"/>
    <m/>
    <n v="0"/>
    <n v="0"/>
    <n v="0"/>
    <n v="0"/>
    <n v="0"/>
    <n v="0"/>
    <n v="0"/>
    <n v="0"/>
    <n v="0"/>
    <n v="0"/>
    <n v="0"/>
    <n v="45.8"/>
  </r>
  <r>
    <x v="0"/>
    <x v="1"/>
    <s v="TK25"/>
    <x v="5"/>
    <m/>
    <n v="0"/>
    <n v="0"/>
    <n v="0"/>
    <n v="0"/>
    <n v="0"/>
    <n v="0"/>
    <n v="0"/>
    <n v="0"/>
    <n v="0"/>
    <n v="0"/>
    <n v="0"/>
    <n v="45.8"/>
  </r>
  <r>
    <x v="0"/>
    <x v="1"/>
    <s v="TK25"/>
    <x v="32"/>
    <n v="112"/>
    <n v="3.0000000000000001E-3"/>
    <n v="0.33600000000000002"/>
    <n v="3.3600000000000001E-3"/>
    <n v="3.3600000000000001E-3"/>
    <n v="3.3600000000000001E-3"/>
    <n v="3.3600000000000001E-3"/>
    <n v="3.3600000000000001E-3"/>
    <n v="1.3440000000000001E-2"/>
    <n v="3.0240000000000003E-2"/>
    <n v="1.3440000000000001E-2"/>
    <n v="1"/>
    <n v="0"/>
  </r>
  <r>
    <x v="0"/>
    <x v="1"/>
    <s v="TK25"/>
    <x v="6"/>
    <m/>
    <n v="0"/>
    <n v="0"/>
    <n v="0"/>
    <n v="0"/>
    <n v="0"/>
    <n v="0"/>
    <n v="0"/>
    <n v="0"/>
    <n v="0"/>
    <n v="0"/>
    <n v="0"/>
    <n v="24.3"/>
  </r>
  <r>
    <x v="0"/>
    <x v="1"/>
    <s v="TK25"/>
    <x v="7"/>
    <n v="184"/>
    <n v="1"/>
    <n v="184"/>
    <n v="126.96"/>
    <n v="6.6239999999999997"/>
    <n v="7.5439999999999996"/>
    <n v="8.2799999999999994"/>
    <n v="0"/>
    <n v="26.495999999999999"/>
    <n v="67.896000000000001"/>
    <n v="33.119999999999997"/>
    <n v="1"/>
    <n v="12.2"/>
  </r>
  <r>
    <x v="0"/>
    <x v="1"/>
    <s v="TK25"/>
    <x v="8"/>
    <m/>
    <n v="0"/>
    <n v="0"/>
    <n v="0"/>
    <n v="0"/>
    <n v="0"/>
    <n v="0"/>
    <n v="0"/>
    <n v="0"/>
    <n v="0"/>
    <n v="0"/>
    <n v="0"/>
    <n v="59.3"/>
  </r>
  <r>
    <x v="1"/>
    <x v="1"/>
    <s v="TK25"/>
    <x v="9"/>
    <m/>
    <n v="0"/>
    <n v="0"/>
    <n v="0"/>
    <n v="0"/>
    <n v="0"/>
    <n v="0"/>
    <n v="0"/>
    <n v="0"/>
    <n v="0"/>
    <n v="0"/>
    <n v="0"/>
    <n v="21.4"/>
  </r>
  <r>
    <x v="2"/>
    <x v="1"/>
    <s v="TK25"/>
    <x v="10"/>
    <n v="175"/>
    <n v="0.28599999999999998"/>
    <n v="50.05"/>
    <n v="65.064999999999998"/>
    <n v="1.2011999999999998"/>
    <n v="0.10009999999999999"/>
    <n v="14.314300000000001"/>
    <n v="0.15014999999999998"/>
    <n v="4.8047999999999993"/>
    <n v="0.90089999999999992"/>
    <n v="57.257200000000005"/>
    <n v="1"/>
    <n v="31.200000000000003"/>
  </r>
  <r>
    <x v="2"/>
    <x v="1"/>
    <s v="TK25"/>
    <x v="11"/>
    <n v="185"/>
    <n v="0.1"/>
    <n v="18.5"/>
    <n v="23.495000000000001"/>
    <n v="1.6094999999999999"/>
    <n v="9.2499999999999999E-2"/>
    <n v="4.218"/>
    <n v="1.1840000000000002"/>
    <n v="6.4379999999999997"/>
    <n v="0.83250000000000002"/>
    <n v="16.872"/>
    <n v="1"/>
    <n v="32"/>
  </r>
  <r>
    <x v="2"/>
    <x v="1"/>
    <s v="TK25"/>
    <x v="14"/>
    <n v="60"/>
    <n v="0.28599999999999998"/>
    <n v="17.16"/>
    <n v="3.7751999999999999"/>
    <n v="0.1716"/>
    <n v="6.8640000000000007E-2"/>
    <n v="0.7722"/>
    <n v="0.48047999999999996"/>
    <n v="0.68640000000000001"/>
    <n v="0.61776000000000009"/>
    <n v="3.0888"/>
    <n v="1"/>
    <n v="5.9"/>
  </r>
  <r>
    <x v="2"/>
    <x v="1"/>
    <s v="TK25"/>
    <x v="12"/>
    <n v="119"/>
    <n v="3.3000000000000002E-2"/>
    <n v="3.927"/>
    <n v="3.6128399999999998"/>
    <n v="3.9269999999999999E-2"/>
    <n v="1.9635E-2"/>
    <n v="0.9189179999999999"/>
    <n v="9.4247999999999998E-2"/>
    <n v="0.15708"/>
    <n v="0.17671500000000001"/>
    <n v="3.6756719999999996"/>
    <n v="1"/>
    <n v="24.9"/>
  </r>
  <r>
    <x v="2"/>
    <x v="1"/>
    <s v="TK25"/>
    <x v="13"/>
    <m/>
    <n v="0"/>
    <n v="0"/>
    <n v="0"/>
    <n v="0"/>
    <n v="0"/>
    <n v="0"/>
    <n v="0"/>
    <n v="0"/>
    <n v="0"/>
    <n v="0"/>
    <n v="0"/>
    <n v="23.700000000000003"/>
  </r>
  <r>
    <x v="2"/>
    <x v="1"/>
    <s v="TK25"/>
    <x v="26"/>
    <n v="119"/>
    <n v="1"/>
    <n v="119"/>
    <n v="464.1"/>
    <n v="1.19"/>
    <n v="0.95200000000000007"/>
    <n v="100.07899999999999"/>
    <n v="1.19"/>
    <n v="4.76"/>
    <n v="8.5680000000000014"/>
    <n v="400.31599999999997"/>
    <n v="1"/>
    <n v="84.899999999999991"/>
  </r>
  <r>
    <x v="3"/>
    <x v="1"/>
    <s v="TK25"/>
    <x v="16"/>
    <n v="134"/>
    <n v="0.13300000000000001"/>
    <n v="17.822000000000003"/>
    <n v="29.049860000000002"/>
    <n v="1.1227860000000001"/>
    <n v="0.24950800000000001"/>
    <n v="5.5426420000000007"/>
    <n v="0.17822000000000002"/>
    <n v="4.4911440000000002"/>
    <n v="2.2455720000000001"/>
    <n v="22.170568000000003"/>
    <n v="1"/>
    <n v="38.799999999999997"/>
  </r>
  <r>
    <x v="3"/>
    <x v="1"/>
    <s v="TK25"/>
    <x v="17"/>
    <m/>
    <n v="0"/>
    <n v="0"/>
    <n v="0"/>
    <n v="0"/>
    <n v="0"/>
    <n v="0"/>
    <n v="0"/>
    <n v="0"/>
    <n v="0"/>
    <n v="0"/>
    <n v="0"/>
    <n v="29.6"/>
  </r>
  <r>
    <x v="3"/>
    <x v="1"/>
    <s v="TK25"/>
    <x v="18"/>
    <n v="83"/>
    <n v="0.1"/>
    <n v="8.3000000000000007"/>
    <n v="27.556000000000004"/>
    <n v="0.8549000000000001"/>
    <n v="0.24900000000000003"/>
    <n v="6.1171000000000006"/>
    <n v="1.0541"/>
    <n v="3.4196000000000004"/>
    <n v="2.2410000000000001"/>
    <n v="24.468400000000003"/>
    <n v="1"/>
    <n v="87"/>
  </r>
  <r>
    <x v="0"/>
    <x v="1"/>
    <s v="TK26"/>
    <x v="0"/>
    <n v="112"/>
    <n v="3.0000000000000001E-3"/>
    <n v="0.33600000000000002"/>
    <n v="0.90383999999999998"/>
    <n v="8.3664000000000002E-2"/>
    <n v="6.0479999999999999E-2"/>
    <n v="0"/>
    <n v="0"/>
    <n v="0.33465600000000001"/>
    <n v="0.54432000000000003"/>
    <n v="0"/>
    <n v="1"/>
    <n v="42.9"/>
  </r>
  <r>
    <x v="0"/>
    <x v="1"/>
    <s v="TK26"/>
    <x v="1"/>
    <n v="85"/>
    <n v="6.7000000000000004E-2"/>
    <n v="5.6950000000000003"/>
    <n v="13.724950000000002"/>
    <n v="1.8736550000000001"/>
    <n v="0.62075500000000006"/>
    <n v="2.8475E-2"/>
    <n v="0"/>
    <n v="7.4946200000000003"/>
    <n v="5.5867950000000004"/>
    <n v="0.1139"/>
    <n v="1"/>
    <n v="44.3"/>
  </r>
  <r>
    <x v="0"/>
    <x v="1"/>
    <s v="TK26"/>
    <x v="2"/>
    <m/>
    <n v="0"/>
    <n v="0"/>
    <n v="0"/>
    <n v="0"/>
    <n v="0"/>
    <n v="0"/>
    <n v="0"/>
    <n v="0"/>
    <n v="0"/>
    <n v="0"/>
    <n v="0"/>
    <n v="38.299999999999997"/>
  </r>
  <r>
    <x v="0"/>
    <x v="1"/>
    <s v="TK26"/>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26"/>
    <x v="4"/>
    <m/>
    <n v="0"/>
    <n v="0"/>
    <n v="0"/>
    <n v="0"/>
    <n v="0"/>
    <n v="0"/>
    <n v="0"/>
    <n v="0"/>
    <n v="0"/>
    <n v="0"/>
    <n v="0"/>
    <n v="45.8"/>
  </r>
  <r>
    <x v="0"/>
    <x v="1"/>
    <s v="TK26"/>
    <x v="5"/>
    <m/>
    <n v="0"/>
    <n v="0"/>
    <n v="0"/>
    <n v="0"/>
    <n v="0"/>
    <n v="0"/>
    <n v="0"/>
    <n v="0"/>
    <n v="0"/>
    <n v="0"/>
    <n v="0"/>
    <n v="45.8"/>
  </r>
  <r>
    <x v="0"/>
    <x v="1"/>
    <s v="TK26"/>
    <x v="29"/>
    <m/>
    <n v="3.3000000000000002E-2"/>
    <n v="0"/>
    <n v="0"/>
    <n v="0"/>
    <n v="0"/>
    <n v="0"/>
    <n v="0"/>
    <n v="0"/>
    <n v="0"/>
    <n v="0"/>
    <n v="0"/>
    <n v="34.19"/>
  </r>
  <r>
    <x v="0"/>
    <x v="1"/>
    <s v="TK26"/>
    <x v="27"/>
    <n v="184"/>
    <n v="0.42899999999999999"/>
    <n v="78.935999999999993"/>
    <n v="142.0848"/>
    <n v="19.655063999999996"/>
    <n v="2.8416960000000002"/>
    <n v="9.3933839999999993"/>
    <n v="0.78935999999999995"/>
    <n v="78.620255999999983"/>
    <n v="25.575264000000001"/>
    <n v="37.573535999999997"/>
    <n v="1"/>
    <n v="40.4"/>
  </r>
  <r>
    <x v="0"/>
    <x v="1"/>
    <s v="TK26"/>
    <x v="6"/>
    <n v="64"/>
    <n v="0.1"/>
    <n v="6.4"/>
    <n v="9.92"/>
    <n v="0.80640000000000001"/>
    <n v="0.6784"/>
    <n v="7.0400000000000004E-2"/>
    <n v="0"/>
    <n v="3.2256"/>
    <n v="6.1055999999999999"/>
    <n v="0.28160000000000002"/>
    <n v="1"/>
    <n v="24.3"/>
  </r>
  <r>
    <x v="0"/>
    <x v="1"/>
    <s v="TK26"/>
    <x v="7"/>
    <n v="184"/>
    <n v="0.57099999999999995"/>
    <n v="105.06399999999999"/>
    <n v="72.494159999999994"/>
    <n v="3.7823039999999999"/>
    <n v="4.3076239999999997"/>
    <n v="4.7278799999999999"/>
    <n v="0"/>
    <n v="15.129216"/>
    <n v="38.768615999999994"/>
    <n v="18.911519999999999"/>
    <n v="1"/>
    <n v="12.2"/>
  </r>
  <r>
    <x v="0"/>
    <x v="1"/>
    <s v="TK26"/>
    <x v="8"/>
    <m/>
    <n v="0"/>
    <n v="0"/>
    <n v="0"/>
    <n v="0"/>
    <n v="0"/>
    <n v="0"/>
    <n v="0"/>
    <n v="0"/>
    <n v="0"/>
    <n v="0"/>
    <n v="0"/>
    <n v="59.3"/>
  </r>
  <r>
    <x v="1"/>
    <x v="1"/>
    <s v="TK26"/>
    <x v="9"/>
    <m/>
    <n v="0"/>
    <n v="0"/>
    <n v="0"/>
    <n v="0"/>
    <n v="0"/>
    <n v="0"/>
    <n v="0"/>
    <n v="0"/>
    <n v="0"/>
    <n v="0"/>
    <n v="0"/>
    <n v="21.4"/>
  </r>
  <r>
    <x v="2"/>
    <x v="1"/>
    <s v="TK26"/>
    <x v="10"/>
    <n v="175"/>
    <n v="0.28599999999999998"/>
    <n v="50.05"/>
    <n v="65.064999999999998"/>
    <n v="1.2011999999999998"/>
    <n v="0.10009999999999999"/>
    <n v="14.314300000000001"/>
    <n v="0.15014999999999998"/>
    <n v="4.8047999999999993"/>
    <n v="0.90089999999999992"/>
    <n v="57.257200000000005"/>
    <n v="1"/>
    <n v="31.200000000000003"/>
  </r>
  <r>
    <x v="2"/>
    <x v="1"/>
    <s v="TK26"/>
    <x v="11"/>
    <n v="185"/>
    <n v="0.28599999999999998"/>
    <n v="52.91"/>
    <n v="67.195700000000002"/>
    <n v="4.6031699999999995"/>
    <n v="0.26455000000000001"/>
    <n v="12.06348"/>
    <n v="3.3862400000000004"/>
    <n v="18.412679999999998"/>
    <n v="2.3809499999999999"/>
    <n v="48.253920000000001"/>
    <n v="1"/>
    <n v="32"/>
  </r>
  <r>
    <x v="2"/>
    <x v="1"/>
    <s v="TK26"/>
    <x v="14"/>
    <n v="60"/>
    <n v="0.28599999999999998"/>
    <n v="17.16"/>
    <n v="3.7751999999999999"/>
    <n v="0.1716"/>
    <n v="6.8640000000000007E-2"/>
    <n v="0.7722"/>
    <n v="0.48047999999999996"/>
    <n v="0.68640000000000001"/>
    <n v="0.61776000000000009"/>
    <n v="3.0888"/>
    <n v="1"/>
    <n v="5.9"/>
  </r>
  <r>
    <x v="2"/>
    <x v="1"/>
    <s v="TK26"/>
    <x v="12"/>
    <n v="119"/>
    <n v="0.14299999999999999"/>
    <n v="17.016999999999999"/>
    <n v="15.655639999999998"/>
    <n v="0.17016999999999999"/>
    <n v="8.5084999999999994E-2"/>
    <n v="3.9819779999999998"/>
    <n v="0.40840799999999994"/>
    <n v="0.68067999999999995"/>
    <n v="0.76576499999999992"/>
    <n v="15.927911999999999"/>
    <n v="1"/>
    <n v="24.9"/>
  </r>
  <r>
    <x v="2"/>
    <x v="1"/>
    <s v="TK26"/>
    <x v="13"/>
    <n v="122"/>
    <n v="0.14299999999999999"/>
    <n v="17.445999999999998"/>
    <n v="16.224779999999999"/>
    <n v="0.34891999999999995"/>
    <n v="1.7446E-2"/>
    <n v="3.7683359999999997"/>
    <n v="0.26168999999999998"/>
    <n v="1.3956799999999998"/>
    <n v="0.15701399999999999"/>
    <n v="15.073343999999999"/>
    <n v="1"/>
    <n v="23.700000000000003"/>
  </r>
  <r>
    <x v="2"/>
    <x v="1"/>
    <s v="TK26"/>
    <x v="26"/>
    <n v="119"/>
    <n v="0.14299999999999999"/>
    <n v="17.016999999999999"/>
    <n v="66.366299999999995"/>
    <n v="0.17016999999999999"/>
    <n v="0.13613600000000001"/>
    <n v="14.311297"/>
    <n v="0.17016999999999999"/>
    <n v="0.68067999999999995"/>
    <n v="1.2252240000000001"/>
    <n v="57.245187999999999"/>
    <n v="1"/>
    <n v="84.899999999999991"/>
  </r>
  <r>
    <x v="3"/>
    <x v="1"/>
    <s v="TK26"/>
    <x v="16"/>
    <n v="134"/>
    <n v="0.57099999999999995"/>
    <n v="76.513999999999996"/>
    <n v="124.71781999999999"/>
    <n v="4.8203819999999995"/>
    <n v="1.0711959999999998"/>
    <n v="23.795853999999999"/>
    <n v="0.76513999999999993"/>
    <n v="19.281527999999998"/>
    <n v="9.640763999999999"/>
    <n v="95.183415999999994"/>
    <n v="1"/>
    <n v="38.799999999999997"/>
  </r>
  <r>
    <x v="3"/>
    <x v="1"/>
    <s v="TK26"/>
    <x v="17"/>
    <n v="114"/>
    <n v="0.28599999999999998"/>
    <n v="32.603999999999999"/>
    <n v="40.755000000000003"/>
    <n v="0.68468400000000007"/>
    <n v="0.42385199999999995"/>
    <n v="8.542247999999999"/>
    <n v="0.32604"/>
    <n v="2.7387360000000003"/>
    <n v="3.8146679999999997"/>
    <n v="34.168991999999996"/>
    <n v="1"/>
    <n v="29.6"/>
  </r>
  <r>
    <x v="3"/>
    <x v="1"/>
    <s v="TK26"/>
    <x v="18"/>
    <n v="83"/>
    <n v="0.57099999999999995"/>
    <n v="47.392999999999994"/>
    <n v="157.34475999999998"/>
    <n v="4.8814789999999997"/>
    <n v="1.4217899999999997"/>
    <n v="34.928640999999999"/>
    <n v="6.0189109999999992"/>
    <n v="19.525915999999999"/>
    <n v="12.796109999999997"/>
    <n v="139.714564"/>
    <n v="1"/>
    <n v="87"/>
  </r>
  <r>
    <x v="0"/>
    <x v="1"/>
    <s v="TK27"/>
    <x v="0"/>
    <n v="112"/>
    <n v="3.0000000000000001E-3"/>
    <n v="0.33600000000000002"/>
    <n v="0.90383999999999998"/>
    <n v="8.3664000000000002E-2"/>
    <n v="6.0479999999999999E-2"/>
    <n v="0"/>
    <n v="0"/>
    <n v="0.33465600000000001"/>
    <n v="0.54432000000000003"/>
    <n v="0"/>
    <n v="1"/>
    <n v="42.9"/>
  </r>
  <r>
    <x v="0"/>
    <x v="1"/>
    <s v="TK27"/>
    <x v="1"/>
    <n v="85"/>
    <n v="8.0000000000000002E-3"/>
    <n v="0.68"/>
    <n v="1.6388000000000003"/>
    <n v="0.22372"/>
    <n v="7.4120000000000005E-2"/>
    <n v="3.4000000000000002E-3"/>
    <n v="0"/>
    <n v="0.89488000000000001"/>
    <n v="0.66708000000000001"/>
    <n v="1.3600000000000001E-2"/>
    <n v="1"/>
    <n v="44.3"/>
  </r>
  <r>
    <x v="0"/>
    <x v="1"/>
    <s v="TK27"/>
    <x v="2"/>
    <n v="85"/>
    <n v="3.0000000000000001E-3"/>
    <n v="0.255"/>
    <n v="0.67575000000000007"/>
    <n v="4.3095000000000001E-2"/>
    <n v="5.457E-2"/>
    <n v="0"/>
    <n v="0"/>
    <n v="0.17238000000000001"/>
    <n v="0.49113000000000001"/>
    <n v="0"/>
    <n v="1"/>
    <n v="38.299999999999997"/>
  </r>
  <r>
    <x v="0"/>
    <x v="1"/>
    <s v="TK27"/>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27"/>
    <x v="4"/>
    <m/>
    <n v="0"/>
    <n v="0"/>
    <n v="0"/>
    <n v="0"/>
    <n v="0"/>
    <n v="0"/>
    <n v="0"/>
    <n v="0"/>
    <n v="0"/>
    <n v="0"/>
    <n v="0"/>
    <n v="45.8"/>
  </r>
  <r>
    <x v="0"/>
    <x v="1"/>
    <s v="TK27"/>
    <x v="5"/>
    <m/>
    <n v="0"/>
    <n v="0"/>
    <n v="0"/>
    <n v="0"/>
    <n v="0"/>
    <n v="0"/>
    <n v="0"/>
    <n v="0"/>
    <n v="0"/>
    <n v="0"/>
    <n v="0"/>
    <n v="45.8"/>
  </r>
  <r>
    <x v="0"/>
    <x v="1"/>
    <s v="TK27"/>
    <x v="29"/>
    <n v="112"/>
    <n v="1.0999999999999999E-2"/>
    <n v="1.232"/>
    <n v="2.1560000000000001"/>
    <n v="0.34668480000000002"/>
    <n v="7.4535999999999991E-2"/>
    <n v="0"/>
    <n v="0"/>
    <n v="1.3867392000000001"/>
    <n v="0.67082399999999986"/>
    <n v="0"/>
    <n v="1"/>
    <n v="34.19"/>
  </r>
  <r>
    <x v="0"/>
    <x v="1"/>
    <s v="TK27"/>
    <x v="27"/>
    <n v="184"/>
    <n v="1"/>
    <n v="184"/>
    <n v="331.2"/>
    <n v="45.815999999999995"/>
    <n v="6.6239999999999997"/>
    <n v="21.896000000000001"/>
    <n v="1.84"/>
    <n v="183.26399999999998"/>
    <n v="59.616"/>
    <n v="87.584000000000003"/>
    <n v="1"/>
    <n v="40.4"/>
  </r>
  <r>
    <x v="0"/>
    <x v="1"/>
    <s v="TK27"/>
    <x v="6"/>
    <m/>
    <n v="0"/>
    <n v="0"/>
    <n v="0"/>
    <n v="0"/>
    <n v="0"/>
    <n v="0"/>
    <n v="0"/>
    <n v="0"/>
    <n v="0"/>
    <n v="0"/>
    <n v="0"/>
    <n v="24.3"/>
  </r>
  <r>
    <x v="0"/>
    <x v="1"/>
    <s v="TK27"/>
    <x v="7"/>
    <n v="184"/>
    <n v="0.28599999999999998"/>
    <n v="52.623999999999995"/>
    <n v="36.310559999999995"/>
    <n v="1.8944639999999999"/>
    <n v="2.1575839999999995"/>
    <n v="2.36808"/>
    <n v="0"/>
    <n v="7.5778559999999997"/>
    <n v="19.418255999999996"/>
    <n v="9.4723199999999999"/>
    <n v="1"/>
    <n v="12.2"/>
  </r>
  <r>
    <x v="0"/>
    <x v="1"/>
    <s v="TK27"/>
    <x v="8"/>
    <m/>
    <n v="0"/>
    <n v="0"/>
    <n v="0"/>
    <n v="0"/>
    <n v="0"/>
    <n v="0"/>
    <n v="0"/>
    <n v="0"/>
    <n v="0"/>
    <n v="0"/>
    <n v="0"/>
    <n v="59.3"/>
  </r>
  <r>
    <x v="1"/>
    <x v="1"/>
    <s v="TK27"/>
    <x v="9"/>
    <n v="112"/>
    <n v="3.3000000000000002E-2"/>
    <n v="3.6960000000000002"/>
    <n v="3.8808000000000002"/>
    <n v="0.68376000000000003"/>
    <n v="0.107184"/>
    <n v="0"/>
    <n v="0"/>
    <n v="2.7350400000000001"/>
    <n v="0.96465599999999996"/>
    <n v="0"/>
    <n v="1"/>
    <n v="21.4"/>
  </r>
  <r>
    <x v="2"/>
    <x v="1"/>
    <s v="TK27"/>
    <x v="10"/>
    <n v="175"/>
    <n v="0.14299999999999999"/>
    <n v="25.024999999999999"/>
    <n v="32.532499999999999"/>
    <n v="0.60059999999999991"/>
    <n v="5.0049999999999997E-2"/>
    <n v="7.1571500000000006"/>
    <n v="7.5074999999999989E-2"/>
    <n v="2.4023999999999996"/>
    <n v="0.45044999999999996"/>
    <n v="28.628600000000002"/>
    <n v="1"/>
    <n v="31.200000000000003"/>
  </r>
  <r>
    <x v="2"/>
    <x v="1"/>
    <s v="TK27"/>
    <x v="11"/>
    <n v="185"/>
    <n v="3.3000000000000002E-2"/>
    <n v="6.1050000000000004"/>
    <n v="7.7533500000000002"/>
    <n v="0.53113500000000002"/>
    <n v="3.0525000000000004E-2"/>
    <n v="1.3919400000000002"/>
    <n v="0.39072000000000001"/>
    <n v="2.1245400000000001"/>
    <n v="0.27472500000000005"/>
    <n v="5.5677600000000007"/>
    <n v="1"/>
    <n v="32"/>
  </r>
  <r>
    <x v="2"/>
    <x v="1"/>
    <s v="TK27"/>
    <x v="14"/>
    <n v="60"/>
    <n v="0.14299999999999999"/>
    <n v="8.58"/>
    <n v="1.8875999999999999"/>
    <n v="8.5800000000000001E-2"/>
    <n v="3.4320000000000003E-2"/>
    <n v="0.3861"/>
    <n v="0.24023999999999998"/>
    <n v="0.34320000000000001"/>
    <n v="0.30888000000000004"/>
    <n v="1.5444"/>
    <n v="1"/>
    <n v="5.9"/>
  </r>
  <r>
    <x v="2"/>
    <x v="1"/>
    <s v="TK27"/>
    <x v="12"/>
    <n v="119"/>
    <n v="1"/>
    <n v="119"/>
    <n v="109.48"/>
    <n v="1.19"/>
    <n v="0.59499999999999997"/>
    <n v="27.846"/>
    <n v="2.8559999999999999"/>
    <n v="4.76"/>
    <n v="5.3549999999999995"/>
    <n v="111.384"/>
    <n v="1"/>
    <n v="24.9"/>
  </r>
  <r>
    <x v="2"/>
    <x v="1"/>
    <s v="TK27"/>
    <x v="13"/>
    <n v="122"/>
    <n v="0.42899999999999999"/>
    <n v="52.338000000000001"/>
    <n v="48.674340000000001"/>
    <n v="1.0467599999999999"/>
    <n v="5.2338000000000003E-2"/>
    <n v="11.305008000000001"/>
    <n v="0.78507000000000005"/>
    <n v="4.1870399999999997"/>
    <n v="0.47104200000000002"/>
    <n v="45.220032000000003"/>
    <n v="1"/>
    <n v="23.700000000000003"/>
  </r>
  <r>
    <x v="2"/>
    <x v="1"/>
    <s v="TK27"/>
    <x v="26"/>
    <n v="119"/>
    <n v="1"/>
    <n v="119"/>
    <n v="464.1"/>
    <n v="1.19"/>
    <n v="0.95200000000000007"/>
    <n v="100.07899999999999"/>
    <n v="1.19"/>
    <n v="4.76"/>
    <n v="8.5680000000000014"/>
    <n v="400.31599999999997"/>
    <n v="1"/>
    <n v="84.899999999999991"/>
  </r>
  <r>
    <x v="3"/>
    <x v="1"/>
    <s v="TK27"/>
    <x v="16"/>
    <n v="134"/>
    <n v="0.14299999999999999"/>
    <n v="19.161999999999999"/>
    <n v="31.234059999999999"/>
    <n v="1.207206"/>
    <n v="0.26826800000000001"/>
    <n v="5.9593820000000006"/>
    <n v="0.19161999999999998"/>
    <n v="4.828824"/>
    <n v="2.414412"/>
    <n v="23.837528000000002"/>
    <n v="1"/>
    <n v="38.799999999999997"/>
  </r>
  <r>
    <x v="3"/>
    <x v="1"/>
    <s v="TK27"/>
    <x v="17"/>
    <n v="114"/>
    <n v="0.57099999999999995"/>
    <n v="65.093999999999994"/>
    <n v="81.367499999999993"/>
    <n v="1.3669739999999999"/>
    <n v="0.84622199999999992"/>
    <n v="17.054627999999997"/>
    <n v="0.65093999999999996"/>
    <n v="5.4678959999999996"/>
    <n v="7.6159979999999994"/>
    <n v="68.21851199999999"/>
    <n v="1"/>
    <n v="29.6"/>
  </r>
  <r>
    <x v="3"/>
    <x v="1"/>
    <s v="TK27"/>
    <x v="18"/>
    <n v="83"/>
    <n v="1"/>
    <n v="83"/>
    <n v="275.56"/>
    <n v="8.5490000000000013"/>
    <n v="2.4900000000000002"/>
    <n v="61.171000000000006"/>
    <n v="10.540999999999999"/>
    <n v="34.196000000000005"/>
    <n v="22.410000000000004"/>
    <n v="244.68400000000003"/>
    <n v="1"/>
    <n v="87"/>
  </r>
  <r>
    <x v="0"/>
    <x v="1"/>
    <s v="TK28"/>
    <x v="0"/>
    <n v="112"/>
    <n v="3.0000000000000001E-3"/>
    <n v="0.33600000000000002"/>
    <n v="0.90383999999999998"/>
    <n v="8.3664000000000002E-2"/>
    <n v="6.0479999999999999E-2"/>
    <n v="0"/>
    <n v="0"/>
    <n v="0.33465600000000001"/>
    <n v="0.54432000000000003"/>
    <n v="0"/>
    <n v="1"/>
    <n v="42.9"/>
  </r>
  <r>
    <x v="0"/>
    <x v="1"/>
    <s v="TK28"/>
    <x v="1"/>
    <n v="85"/>
    <n v="8.0000000000000002E-3"/>
    <n v="0.68"/>
    <n v="1.6388000000000003"/>
    <n v="0.22372"/>
    <n v="7.4120000000000005E-2"/>
    <n v="3.4000000000000002E-3"/>
    <n v="0"/>
    <n v="0.89488000000000001"/>
    <n v="0.66708000000000001"/>
    <n v="1.3600000000000001E-2"/>
    <n v="1"/>
    <n v="44.3"/>
  </r>
  <r>
    <x v="0"/>
    <x v="1"/>
    <s v="TK28"/>
    <x v="2"/>
    <n v="85"/>
    <n v="3.3000000000000002E-2"/>
    <n v="2.8050000000000002"/>
    <n v="7.4332500000000001"/>
    <n v="0.47404499999999999"/>
    <n v="0.60026999999999997"/>
    <n v="0"/>
    <n v="0"/>
    <n v="1.89618"/>
    <n v="5.4024299999999998"/>
    <n v="0"/>
    <n v="1"/>
    <n v="38.299999999999997"/>
  </r>
  <r>
    <x v="0"/>
    <x v="1"/>
    <s v="TK28"/>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28"/>
    <x v="4"/>
    <m/>
    <n v="0"/>
    <n v="0"/>
    <n v="0"/>
    <n v="0"/>
    <n v="0"/>
    <n v="0"/>
    <n v="0"/>
    <n v="0"/>
    <n v="0"/>
    <n v="0"/>
    <n v="0"/>
    <n v="45.8"/>
  </r>
  <r>
    <x v="0"/>
    <x v="1"/>
    <s v="TK28"/>
    <x v="5"/>
    <m/>
    <n v="0"/>
    <n v="0"/>
    <n v="0"/>
    <n v="0"/>
    <n v="0"/>
    <n v="0"/>
    <n v="0"/>
    <n v="0"/>
    <n v="0"/>
    <n v="0"/>
    <n v="0"/>
    <n v="45.8"/>
  </r>
  <r>
    <x v="0"/>
    <x v="1"/>
    <s v="TK28"/>
    <x v="29"/>
    <n v="112"/>
    <n v="3.0000000000000001E-3"/>
    <n v="0.33600000000000002"/>
    <n v="0.58800000000000008"/>
    <n v="9.4550400000000007E-2"/>
    <n v="2.0327999999999999E-2"/>
    <n v="0"/>
    <n v="0"/>
    <n v="0.37820160000000003"/>
    <n v="0.182952"/>
    <n v="0"/>
    <n v="1"/>
    <n v="34.19"/>
  </r>
  <r>
    <x v="0"/>
    <x v="1"/>
    <s v="TK28"/>
    <x v="6"/>
    <m/>
    <n v="0"/>
    <n v="0"/>
    <n v="0"/>
    <n v="0"/>
    <n v="0"/>
    <n v="0"/>
    <n v="0"/>
    <n v="0"/>
    <n v="0"/>
    <n v="0"/>
    <n v="0"/>
    <n v="24.3"/>
  </r>
  <r>
    <x v="0"/>
    <x v="1"/>
    <s v="TK28"/>
    <x v="7"/>
    <n v="184"/>
    <n v="6.7000000000000004E-2"/>
    <n v="12.328000000000001"/>
    <n v="8.5063200000000005"/>
    <n v="0.44380800000000009"/>
    <n v="0.50544800000000001"/>
    <n v="0.55476000000000003"/>
    <n v="0"/>
    <n v="1.7752320000000004"/>
    <n v="4.5490320000000004"/>
    <n v="2.2190400000000001"/>
    <n v="1"/>
    <n v="12.2"/>
  </r>
  <r>
    <x v="0"/>
    <x v="1"/>
    <s v="TK28"/>
    <x v="8"/>
    <m/>
    <n v="0"/>
    <n v="0"/>
    <n v="0"/>
    <n v="0"/>
    <n v="0"/>
    <n v="0"/>
    <n v="0"/>
    <n v="0"/>
    <n v="0"/>
    <n v="0"/>
    <n v="0"/>
    <n v="59.3"/>
  </r>
  <r>
    <x v="1"/>
    <x v="1"/>
    <s v="TK28"/>
    <x v="9"/>
    <m/>
    <n v="0"/>
    <n v="0"/>
    <n v="0"/>
    <n v="0"/>
    <n v="0"/>
    <n v="0"/>
    <n v="0"/>
    <n v="0"/>
    <n v="0"/>
    <n v="0"/>
    <n v="0"/>
    <n v="21.4"/>
  </r>
  <r>
    <x v="2"/>
    <x v="1"/>
    <s v="TK28"/>
    <x v="10"/>
    <n v="175"/>
    <n v="0.57099999999999995"/>
    <n v="99.924999999999997"/>
    <n v="129.9025"/>
    <n v="2.3982000000000001"/>
    <n v="0.19985"/>
    <n v="28.57855"/>
    <n v="0.29977500000000001"/>
    <n v="9.5928000000000004"/>
    <n v="1.7986500000000001"/>
    <n v="114.3142"/>
    <n v="1"/>
    <n v="31.200000000000003"/>
  </r>
  <r>
    <x v="2"/>
    <x v="1"/>
    <s v="TK28"/>
    <x v="11"/>
    <n v="185"/>
    <n v="1"/>
    <n v="185"/>
    <n v="234.95"/>
    <n v="16.094999999999999"/>
    <n v="0.92500000000000004"/>
    <n v="42.18"/>
    <n v="11.84"/>
    <n v="64.38"/>
    <n v="8.3250000000000011"/>
    <n v="168.72"/>
    <n v="1"/>
    <n v="32"/>
  </r>
  <r>
    <x v="2"/>
    <x v="1"/>
    <s v="TK28"/>
    <x v="14"/>
    <n v="60"/>
    <n v="1"/>
    <n v="60"/>
    <n v="13.2"/>
    <n v="0.6"/>
    <n v="0.24"/>
    <n v="2.7"/>
    <n v="1.68"/>
    <n v="2.4"/>
    <n v="2.16"/>
    <n v="10.8"/>
    <n v="1"/>
    <n v="5.9"/>
  </r>
  <r>
    <x v="2"/>
    <x v="1"/>
    <s v="TK28"/>
    <x v="12"/>
    <n v="119"/>
    <n v="3.3000000000000002E-2"/>
    <n v="3.927"/>
    <n v="3.6128399999999998"/>
    <n v="3.9269999999999999E-2"/>
    <n v="1.9635E-2"/>
    <n v="0.9189179999999999"/>
    <n v="9.4247999999999998E-2"/>
    <n v="0.15708"/>
    <n v="0.17671500000000001"/>
    <n v="3.6756719999999996"/>
    <n v="1"/>
    <n v="24.9"/>
  </r>
  <r>
    <x v="2"/>
    <x v="1"/>
    <s v="TK28"/>
    <x v="13"/>
    <n v="122"/>
    <n v="0.14299999999999999"/>
    <n v="17.445999999999998"/>
    <n v="16.224779999999999"/>
    <n v="0.34891999999999995"/>
    <n v="1.7446E-2"/>
    <n v="3.7683359999999997"/>
    <n v="0.26168999999999998"/>
    <n v="1.3956799999999998"/>
    <n v="0.15701399999999999"/>
    <n v="15.073343999999999"/>
    <n v="1"/>
    <n v="23.700000000000003"/>
  </r>
  <r>
    <x v="2"/>
    <x v="1"/>
    <s v="TK28"/>
    <x v="26"/>
    <n v="119"/>
    <n v="1"/>
    <n v="119"/>
    <n v="464.1"/>
    <n v="1.19"/>
    <n v="0.95200000000000007"/>
    <n v="100.07899999999999"/>
    <n v="1.19"/>
    <n v="4.76"/>
    <n v="8.5680000000000014"/>
    <n v="400.31599999999997"/>
    <n v="1"/>
    <n v="84.899999999999991"/>
  </r>
  <r>
    <x v="3"/>
    <x v="1"/>
    <s v="TK28"/>
    <x v="16"/>
    <n v="134"/>
    <n v="1"/>
    <n v="134"/>
    <n v="218.42"/>
    <n v="8.4420000000000002"/>
    <n v="1.8759999999999999"/>
    <n v="41.674000000000007"/>
    <n v="1.34"/>
    <n v="33.768000000000001"/>
    <n v="16.884"/>
    <n v="166.69600000000003"/>
    <n v="1"/>
    <n v="38.799999999999997"/>
  </r>
  <r>
    <x v="3"/>
    <x v="1"/>
    <s v="TK28"/>
    <x v="17"/>
    <n v="114"/>
    <n v="0.14299999999999999"/>
    <n v="16.302"/>
    <n v="20.377500000000001"/>
    <n v="0.34234200000000004"/>
    <n v="0.21192599999999998"/>
    <n v="4.2711239999999995"/>
    <n v="0.16302"/>
    <n v="1.3693680000000001"/>
    <n v="1.9073339999999999"/>
    <n v="17.084495999999998"/>
    <n v="1"/>
    <n v="29.6"/>
  </r>
  <r>
    <x v="3"/>
    <x v="1"/>
    <s v="TK28"/>
    <x v="18"/>
    <n v="83"/>
    <n v="1"/>
    <n v="83"/>
    <n v="275.56"/>
    <n v="8.5490000000000013"/>
    <n v="2.4900000000000002"/>
    <n v="61.171000000000006"/>
    <n v="10.540999999999999"/>
    <n v="34.196000000000005"/>
    <n v="22.410000000000004"/>
    <n v="244.68400000000003"/>
    <n v="1"/>
    <n v="87"/>
  </r>
  <r>
    <x v="3"/>
    <x v="1"/>
    <s v="TK28"/>
    <x v="19"/>
    <n v="340"/>
    <n v="0.14299999999999999"/>
    <n v="48.62"/>
    <n v="19.934199999999997"/>
    <n v="0"/>
    <n v="0"/>
    <n v="5.0564799999999996"/>
    <n v="0"/>
    <n v="0"/>
    <n v="0"/>
    <n v="20.225919999999999"/>
    <n v="1"/>
    <n v="10.4"/>
  </r>
  <r>
    <x v="0"/>
    <x v="1"/>
    <s v="TK29"/>
    <x v="0"/>
    <m/>
    <n v="3.0000000000000001E-3"/>
    <n v="0"/>
    <n v="0"/>
    <n v="0"/>
    <n v="0"/>
    <n v="0"/>
    <n v="0"/>
    <n v="0"/>
    <n v="0"/>
    <n v="0"/>
    <n v="0"/>
    <n v="42.9"/>
  </r>
  <r>
    <x v="0"/>
    <x v="1"/>
    <s v="TK29"/>
    <x v="1"/>
    <n v="85"/>
    <n v="0.14299999999999999"/>
    <n v="12.154999999999999"/>
    <n v="29.29355"/>
    <n v="3.9989949999999999"/>
    <n v="1.3248949999999999"/>
    <n v="6.0774999999999996E-2"/>
    <n v="0"/>
    <n v="15.995979999999999"/>
    <n v="11.924054999999999"/>
    <n v="0.24309999999999998"/>
    <n v="1"/>
    <n v="44.3"/>
  </r>
  <r>
    <x v="0"/>
    <x v="1"/>
    <s v="TK29"/>
    <x v="2"/>
    <n v="85"/>
    <n v="3.3000000000000002E-2"/>
    <n v="2.8050000000000002"/>
    <n v="7.4332500000000001"/>
    <n v="0.47404499999999999"/>
    <n v="0.60026999999999997"/>
    <n v="0"/>
    <n v="0"/>
    <n v="1.89618"/>
    <n v="5.4024299999999998"/>
    <n v="0"/>
    <n v="1"/>
    <n v="38.299999999999997"/>
  </r>
  <r>
    <x v="0"/>
    <x v="1"/>
    <s v="TK29"/>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29"/>
    <x v="4"/>
    <n v="112"/>
    <n v="3.3000000000000002E-2"/>
    <n v="3.6960000000000002"/>
    <n v="10.533600000000002"/>
    <n v="0.994224"/>
    <n v="0.69854399999999994"/>
    <n v="0"/>
    <n v="0"/>
    <n v="3.976896"/>
    <n v="6.2868959999999996"/>
    <n v="0"/>
    <n v="1"/>
    <n v="45.8"/>
  </r>
  <r>
    <x v="0"/>
    <x v="1"/>
    <s v="TK29"/>
    <x v="5"/>
    <m/>
    <n v="0"/>
    <n v="0"/>
    <n v="0"/>
    <n v="0"/>
    <n v="0"/>
    <n v="0"/>
    <n v="0"/>
    <n v="0"/>
    <n v="0"/>
    <n v="0"/>
    <n v="0"/>
    <n v="45.8"/>
  </r>
  <r>
    <x v="0"/>
    <x v="1"/>
    <s v="TK29"/>
    <x v="29"/>
    <n v="112"/>
    <n v="6.7000000000000004E-2"/>
    <n v="7.5040000000000004"/>
    <n v="13.132"/>
    <n v="2.1116256"/>
    <n v="0.45399200000000001"/>
    <n v="0"/>
    <n v="0"/>
    <n v="8.4465024"/>
    <n v="4.085928"/>
    <n v="0"/>
    <n v="1"/>
    <n v="34.19"/>
  </r>
  <r>
    <x v="0"/>
    <x v="1"/>
    <s v="TK29"/>
    <x v="6"/>
    <n v="64"/>
    <n v="0.14299999999999999"/>
    <n v="9.1519999999999992"/>
    <n v="14.185599999999999"/>
    <n v="1.153152"/>
    <n v="0.97011199999999986"/>
    <n v="0.100672"/>
    <n v="0"/>
    <n v="4.6126079999999998"/>
    <n v="8.7310079999999992"/>
    <n v="0.40268799999999999"/>
    <n v="1"/>
    <n v="24.3"/>
  </r>
  <r>
    <x v="0"/>
    <x v="1"/>
    <s v="TK29"/>
    <x v="7"/>
    <n v="184"/>
    <n v="1"/>
    <n v="184"/>
    <n v="126.96"/>
    <n v="6.6239999999999997"/>
    <n v="7.5439999999999996"/>
    <n v="8.2799999999999994"/>
    <n v="0"/>
    <n v="26.495999999999999"/>
    <n v="67.896000000000001"/>
    <n v="33.119999999999997"/>
    <n v="1"/>
    <n v="12.2"/>
  </r>
  <r>
    <x v="0"/>
    <x v="1"/>
    <s v="TK29"/>
    <x v="8"/>
    <m/>
    <n v="0"/>
    <n v="0"/>
    <n v="0"/>
    <n v="0"/>
    <n v="0"/>
    <n v="0"/>
    <n v="0"/>
    <n v="0"/>
    <n v="0"/>
    <n v="0"/>
    <n v="0"/>
    <n v="59.3"/>
  </r>
  <r>
    <x v="1"/>
    <x v="1"/>
    <s v="TK29"/>
    <x v="9"/>
    <n v="112"/>
    <n v="3.3000000000000002E-2"/>
    <n v="3.6960000000000002"/>
    <n v="3.8808000000000002"/>
    <n v="0.68376000000000003"/>
    <n v="0.107184"/>
    <n v="0"/>
    <n v="0"/>
    <n v="2.7350400000000001"/>
    <n v="0.96465599999999996"/>
    <n v="0"/>
    <n v="1"/>
    <n v="21.4"/>
  </r>
  <r>
    <x v="2"/>
    <x v="1"/>
    <s v="TK29"/>
    <x v="10"/>
    <n v="175"/>
    <n v="0.14299999999999999"/>
    <n v="25.024999999999999"/>
    <n v="32.532499999999999"/>
    <n v="0.60059999999999991"/>
    <n v="5.0049999999999997E-2"/>
    <n v="7.1571500000000006"/>
    <n v="7.5074999999999989E-2"/>
    <n v="2.4023999999999996"/>
    <n v="0.45044999999999996"/>
    <n v="28.628600000000002"/>
    <n v="1"/>
    <n v="31.200000000000003"/>
  </r>
  <r>
    <x v="2"/>
    <x v="1"/>
    <s v="TK29"/>
    <x v="11"/>
    <n v="185"/>
    <n v="0.28599999999999998"/>
    <n v="52.91"/>
    <n v="67.195700000000002"/>
    <n v="4.6031699999999995"/>
    <n v="0.26455000000000001"/>
    <n v="12.06348"/>
    <n v="3.3862400000000004"/>
    <n v="18.412679999999998"/>
    <n v="2.3809499999999999"/>
    <n v="48.253920000000001"/>
    <n v="1"/>
    <n v="32"/>
  </r>
  <r>
    <x v="2"/>
    <x v="1"/>
    <s v="TK29"/>
    <x v="14"/>
    <n v="60"/>
    <n v="0.57099999999999995"/>
    <n v="34.26"/>
    <n v="7.5371999999999995"/>
    <n v="0.34259999999999996"/>
    <n v="0.13704"/>
    <n v="1.5416999999999998"/>
    <n v="0.9592799999999998"/>
    <n v="1.3703999999999998"/>
    <n v="1.23336"/>
    <n v="6.1667999999999994"/>
    <n v="1"/>
    <n v="5.9"/>
  </r>
  <r>
    <x v="2"/>
    <x v="1"/>
    <s v="TK29"/>
    <x v="12"/>
    <n v="119"/>
    <n v="3.3000000000000002E-2"/>
    <n v="3.927"/>
    <n v="3.6128399999999998"/>
    <n v="3.9269999999999999E-2"/>
    <n v="1.9635E-2"/>
    <n v="0.9189179999999999"/>
    <n v="9.4247999999999998E-2"/>
    <n v="0.15708"/>
    <n v="0.17671500000000001"/>
    <n v="3.6756719999999996"/>
    <n v="1"/>
    <n v="24.9"/>
  </r>
  <r>
    <x v="2"/>
    <x v="1"/>
    <s v="TK29"/>
    <x v="13"/>
    <n v="122"/>
    <n v="0.13300000000000001"/>
    <n v="16.225999999999999"/>
    <n v="15.09018"/>
    <n v="0.32451999999999998"/>
    <n v="1.6226000000000001E-2"/>
    <n v="3.5048159999999999"/>
    <n v="0.24339"/>
    <n v="1.2980799999999999"/>
    <n v="0.146034"/>
    <n v="14.019264"/>
    <n v="1"/>
    <n v="23.700000000000003"/>
  </r>
  <r>
    <x v="2"/>
    <x v="1"/>
    <s v="TK29"/>
    <x v="26"/>
    <n v="119"/>
    <n v="1"/>
    <n v="119"/>
    <n v="464.1"/>
    <n v="1.19"/>
    <n v="0.95200000000000007"/>
    <n v="100.07899999999999"/>
    <n v="1.19"/>
    <n v="4.76"/>
    <n v="8.5680000000000014"/>
    <n v="400.31599999999997"/>
    <n v="1"/>
    <n v="84.899999999999991"/>
  </r>
  <r>
    <x v="3"/>
    <x v="1"/>
    <s v="TK29"/>
    <x v="16"/>
    <n v="134"/>
    <n v="0.57099999999999995"/>
    <n v="76.513999999999996"/>
    <n v="124.71781999999999"/>
    <n v="4.8203819999999995"/>
    <n v="1.0711959999999998"/>
    <n v="23.795853999999999"/>
    <n v="0.76513999999999993"/>
    <n v="19.281527999999998"/>
    <n v="9.640763999999999"/>
    <n v="95.183415999999994"/>
    <n v="1"/>
    <n v="38.799999999999997"/>
  </r>
  <r>
    <x v="3"/>
    <x v="1"/>
    <s v="TK29"/>
    <x v="17"/>
    <n v="114"/>
    <n v="0.42899999999999999"/>
    <n v="48.905999999999999"/>
    <n v="61.1325"/>
    <n v="1.027026"/>
    <n v="0.63577800000000007"/>
    <n v="12.813371999999999"/>
    <n v="0.48905999999999999"/>
    <n v="4.108104"/>
    <n v="5.7220020000000007"/>
    <n v="51.253487999999997"/>
    <n v="1"/>
    <n v="29.6"/>
  </r>
  <r>
    <x v="3"/>
    <x v="1"/>
    <s v="TK29"/>
    <x v="18"/>
    <n v="83"/>
    <n v="0.1"/>
    <n v="8.3000000000000007"/>
    <n v="27.556000000000004"/>
    <n v="0.8549000000000001"/>
    <n v="0.24900000000000003"/>
    <n v="6.1171000000000006"/>
    <n v="1.0541"/>
    <n v="3.4196000000000004"/>
    <n v="2.2410000000000001"/>
    <n v="24.468400000000003"/>
    <n v="1"/>
    <n v="87"/>
  </r>
  <r>
    <x v="3"/>
    <x v="1"/>
    <s v="TK29"/>
    <x v="19"/>
    <n v="340"/>
    <n v="6.7000000000000004E-2"/>
    <n v="22.78"/>
    <n v="9.3398000000000003"/>
    <n v="0"/>
    <n v="0"/>
    <n v="2.3691200000000001"/>
    <n v="0"/>
    <n v="0"/>
    <n v="0"/>
    <n v="9.4764800000000005"/>
    <n v="1"/>
    <n v="10.4"/>
  </r>
  <r>
    <x v="0"/>
    <x v="1"/>
    <s v="TK30"/>
    <x v="0"/>
    <n v="112"/>
    <n v="3.0000000000000001E-3"/>
    <n v="0.33600000000000002"/>
    <n v="0.90383999999999998"/>
    <n v="8.3664000000000002E-2"/>
    <n v="6.0479999999999999E-2"/>
    <n v="0"/>
    <n v="0"/>
    <n v="0.33465600000000001"/>
    <n v="0.54432000000000003"/>
    <n v="0"/>
    <n v="1"/>
    <n v="42.9"/>
  </r>
  <r>
    <x v="0"/>
    <x v="1"/>
    <s v="TK30"/>
    <x v="1"/>
    <n v="85"/>
    <n v="0.28599999999999998"/>
    <n v="24.31"/>
    <n v="58.5871"/>
    <n v="7.9979899999999997"/>
    <n v="2.6497899999999999"/>
    <n v="0.12154999999999999"/>
    <n v="0"/>
    <n v="31.991959999999999"/>
    <n v="23.848109999999998"/>
    <n v="0.48619999999999997"/>
    <n v="1"/>
    <n v="44.3"/>
  </r>
  <r>
    <x v="0"/>
    <x v="1"/>
    <s v="TK30"/>
    <x v="2"/>
    <n v="85"/>
    <n v="0.14299999999999999"/>
    <n v="12.154999999999999"/>
    <n v="32.210749999999997"/>
    <n v="2.0541949999999995"/>
    <n v="2.6011699999999998"/>
    <n v="0"/>
    <n v="0"/>
    <n v="8.2167799999999982"/>
    <n v="23.410529999999998"/>
    <n v="0"/>
    <n v="1"/>
    <n v="38.299999999999997"/>
  </r>
  <r>
    <x v="0"/>
    <x v="1"/>
    <s v="TK30"/>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30"/>
    <x v="4"/>
    <m/>
    <n v="0"/>
    <n v="0"/>
    <n v="0"/>
    <n v="0"/>
    <n v="0"/>
    <n v="0"/>
    <n v="0"/>
    <n v="0"/>
    <n v="0"/>
    <n v="0"/>
    <n v="0"/>
    <n v="45.8"/>
  </r>
  <r>
    <x v="0"/>
    <x v="1"/>
    <s v="TK30"/>
    <x v="5"/>
    <m/>
    <n v="0"/>
    <n v="0"/>
    <n v="0"/>
    <n v="0"/>
    <n v="0"/>
    <n v="0"/>
    <n v="0"/>
    <n v="0"/>
    <n v="0"/>
    <n v="0"/>
    <n v="0"/>
    <n v="45.8"/>
  </r>
  <r>
    <x v="0"/>
    <x v="1"/>
    <s v="TK30"/>
    <x v="29"/>
    <n v="112"/>
    <n v="6.7000000000000004E-2"/>
    <n v="7.5040000000000004"/>
    <n v="13.132"/>
    <n v="2.1116256"/>
    <n v="0.45399200000000001"/>
    <n v="0"/>
    <n v="0"/>
    <n v="8.4465024"/>
    <n v="4.085928"/>
    <n v="0"/>
    <n v="1"/>
    <n v="34.19"/>
  </r>
  <r>
    <x v="0"/>
    <x v="1"/>
    <s v="TK30"/>
    <x v="27"/>
    <n v="184"/>
    <n v="6.7000000000000004E-2"/>
    <n v="12.328000000000001"/>
    <n v="22.190400000000004"/>
    <n v="3.0696719999999997"/>
    <n v="0.44380800000000009"/>
    <n v="1.4670320000000001"/>
    <n v="0.12328000000000001"/>
    <n v="12.278687999999999"/>
    <n v="3.9942720000000009"/>
    <n v="5.8681280000000005"/>
    <n v="1"/>
    <n v="40.4"/>
  </r>
  <r>
    <x v="0"/>
    <x v="1"/>
    <s v="TK30"/>
    <x v="6"/>
    <n v="64"/>
    <n v="3.0000000000000001E-3"/>
    <n v="0.192"/>
    <n v="0.29760000000000003"/>
    <n v="2.4192000000000002E-2"/>
    <n v="2.0352000000000002E-2"/>
    <n v="2.1120000000000002E-3"/>
    <n v="0"/>
    <n v="9.6768000000000007E-2"/>
    <n v="0.18316800000000003"/>
    <n v="8.4480000000000006E-3"/>
    <n v="1"/>
    <n v="24.3"/>
  </r>
  <r>
    <x v="0"/>
    <x v="1"/>
    <s v="TK30"/>
    <x v="7"/>
    <n v="184"/>
    <n v="0.42899999999999999"/>
    <n v="78.935999999999993"/>
    <n v="54.46584"/>
    <n v="2.8416960000000002"/>
    <n v="3.2363759999999995"/>
    <n v="3.5521199999999999"/>
    <n v="0"/>
    <n v="11.366784000000001"/>
    <n v="29.127383999999996"/>
    <n v="14.20848"/>
    <n v="1"/>
    <n v="12.2"/>
  </r>
  <r>
    <x v="0"/>
    <x v="1"/>
    <s v="TK30"/>
    <x v="8"/>
    <m/>
    <n v="0"/>
    <n v="0"/>
    <n v="0"/>
    <n v="0"/>
    <n v="0"/>
    <n v="0"/>
    <n v="0"/>
    <n v="0"/>
    <n v="0"/>
    <n v="0"/>
    <n v="0"/>
    <n v="59.3"/>
  </r>
  <r>
    <x v="1"/>
    <x v="1"/>
    <s v="TK30"/>
    <x v="9"/>
    <n v="112"/>
    <n v="8.0000000000000002E-3"/>
    <n v="0.89600000000000002"/>
    <n v="0.94079999999999997"/>
    <n v="0.16576000000000002"/>
    <n v="2.5983999999999997E-2"/>
    <n v="0"/>
    <n v="0"/>
    <n v="0.66304000000000007"/>
    <n v="0.23385599999999998"/>
    <n v="0"/>
    <n v="1"/>
    <n v="21.4"/>
  </r>
  <r>
    <x v="2"/>
    <x v="1"/>
    <s v="TK30"/>
    <x v="10"/>
    <n v="175"/>
    <n v="0.28599999999999998"/>
    <n v="50.05"/>
    <n v="65.064999999999998"/>
    <n v="1.2011999999999998"/>
    <n v="0.10009999999999999"/>
    <n v="14.314300000000001"/>
    <n v="0.15014999999999998"/>
    <n v="4.8047999999999993"/>
    <n v="0.90089999999999992"/>
    <n v="57.257200000000005"/>
    <n v="1"/>
    <n v="31.200000000000003"/>
  </r>
  <r>
    <x v="2"/>
    <x v="1"/>
    <s v="TK30"/>
    <x v="11"/>
    <n v="185"/>
    <n v="0.28599999999999998"/>
    <n v="52.91"/>
    <n v="67.195700000000002"/>
    <n v="4.6031699999999995"/>
    <n v="0.26455000000000001"/>
    <n v="12.06348"/>
    <n v="3.3862400000000004"/>
    <n v="18.412679999999998"/>
    <n v="2.3809499999999999"/>
    <n v="48.253920000000001"/>
    <n v="1"/>
    <n v="32"/>
  </r>
  <r>
    <x v="2"/>
    <x v="1"/>
    <s v="TK30"/>
    <x v="14"/>
    <n v="60"/>
    <n v="0.1"/>
    <n v="6"/>
    <n v="1.32"/>
    <n v="0.06"/>
    <n v="2.4000000000000004E-2"/>
    <n v="0.27"/>
    <n v="0.16799999999999998"/>
    <n v="0.24"/>
    <n v="0.21600000000000003"/>
    <n v="1.08"/>
    <n v="1"/>
    <n v="5.9"/>
  </r>
  <r>
    <x v="2"/>
    <x v="1"/>
    <s v="TK30"/>
    <x v="12"/>
    <n v="119"/>
    <n v="0.23300000000000001"/>
    <n v="27.727"/>
    <n v="25.508839999999999"/>
    <n v="0.27727000000000002"/>
    <n v="0.13863500000000001"/>
    <n v="6.4881179999999992"/>
    <n v="0.66544799999999993"/>
    <n v="1.1090800000000001"/>
    <n v="1.2477150000000001"/>
    <n v="25.952471999999997"/>
    <n v="1"/>
    <n v="24.9"/>
  </r>
  <r>
    <x v="2"/>
    <x v="1"/>
    <s v="TK30"/>
    <x v="13"/>
    <m/>
    <n v="0"/>
    <n v="0"/>
    <n v="0"/>
    <n v="0"/>
    <n v="0"/>
    <n v="0"/>
    <n v="0"/>
    <n v="0"/>
    <n v="0"/>
    <n v="0"/>
    <n v="0"/>
    <n v="23.700000000000003"/>
  </r>
  <r>
    <x v="2"/>
    <x v="1"/>
    <s v="TK30"/>
    <x v="26"/>
    <n v="119"/>
    <n v="1"/>
    <n v="119"/>
    <n v="464.1"/>
    <n v="1.19"/>
    <n v="0.95200000000000007"/>
    <n v="100.07899999999999"/>
    <n v="1.19"/>
    <n v="4.76"/>
    <n v="8.5680000000000014"/>
    <n v="400.31599999999997"/>
    <n v="1"/>
    <n v="84.899999999999991"/>
  </r>
  <r>
    <x v="2"/>
    <x v="1"/>
    <s v="TK30"/>
    <x v="22"/>
    <n v="250"/>
    <n v="1.0999999999999999E-2"/>
    <n v="2.75"/>
    <n v="3.8774999999999999"/>
    <n v="0.13200000000000001"/>
    <n v="1.925E-2"/>
    <n v="0.77825"/>
    <n v="4.675E-2"/>
    <n v="0.52800000000000002"/>
    <n v="0.17324999999999999"/>
    <n v="3.113"/>
    <n v="1"/>
    <n v="33.799999999999997"/>
  </r>
  <r>
    <x v="3"/>
    <x v="1"/>
    <s v="TK30"/>
    <x v="16"/>
    <n v="134"/>
    <n v="0.42899999999999999"/>
    <n v="57.485999999999997"/>
    <n v="93.702179999999984"/>
    <n v="3.6216179999999998"/>
    <n v="0.80480399999999985"/>
    <n v="17.878146000000001"/>
    <n v="0.57485999999999993"/>
    <n v="14.486471999999999"/>
    <n v="7.2432359999999987"/>
    <n v="71.512584000000004"/>
    <n v="1"/>
    <n v="38.799999999999997"/>
  </r>
  <r>
    <x v="3"/>
    <x v="1"/>
    <s v="TK30"/>
    <x v="17"/>
    <n v="114"/>
    <n v="0.57099999999999995"/>
    <n v="65.093999999999994"/>
    <n v="81.367499999999993"/>
    <n v="1.3669739999999999"/>
    <n v="0.84622199999999992"/>
    <n v="17.054627999999997"/>
    <n v="0.65093999999999996"/>
    <n v="5.4678959999999996"/>
    <n v="7.6159979999999994"/>
    <n v="68.21851199999999"/>
    <n v="1"/>
    <n v="29.6"/>
  </r>
  <r>
    <x v="3"/>
    <x v="1"/>
    <s v="TK30"/>
    <x v="18"/>
    <n v="83"/>
    <n v="0.42899999999999999"/>
    <n v="35.606999999999999"/>
    <n v="118.21523999999999"/>
    <n v="3.6675210000000003"/>
    <n v="1.0682099999999999"/>
    <n v="26.242359"/>
    <n v="4.5220889999999994"/>
    <n v="14.670084000000001"/>
    <n v="9.6138899999999996"/>
    <n v="104.969436"/>
    <n v="1"/>
    <n v="87"/>
  </r>
  <r>
    <x v="3"/>
    <x v="1"/>
    <s v="TK30"/>
    <x v="19"/>
    <n v="340"/>
    <n v="3.3000000000000002E-2"/>
    <n v="11.22"/>
    <n v="4.6002000000000001"/>
    <n v="0"/>
    <n v="0"/>
    <n v="1.1668800000000001"/>
    <n v="0"/>
    <n v="0"/>
    <n v="0"/>
    <n v="4.6675200000000006"/>
    <n v="1"/>
    <n v="10.4"/>
  </r>
  <r>
    <x v="0"/>
    <x v="1"/>
    <s v="TK31"/>
    <x v="0"/>
    <n v="112"/>
    <n v="5.0000000000000001E-3"/>
    <n v="0.56000000000000005"/>
    <n v="1.5064000000000002"/>
    <n v="0.13944000000000001"/>
    <n v="0.10080000000000001"/>
    <n v="0"/>
    <n v="0"/>
    <n v="0.55776000000000003"/>
    <n v="0.90720000000000012"/>
    <n v="0"/>
    <n v="1"/>
    <n v="42.9"/>
  </r>
  <r>
    <x v="0"/>
    <x v="1"/>
    <s v="TK31"/>
    <x v="1"/>
    <n v="85"/>
    <n v="1.0999999999999999E-2"/>
    <n v="0.93499999999999994"/>
    <n v="2.2533499999999997"/>
    <n v="0.30761499999999997"/>
    <n v="0.10191499999999999"/>
    <n v="4.6749999999999995E-3"/>
    <n v="0"/>
    <n v="1.2304599999999999"/>
    <n v="0.91723499999999991"/>
    <n v="1.8699999999999998E-2"/>
    <n v="1"/>
    <n v="44.3"/>
  </r>
  <r>
    <x v="0"/>
    <x v="1"/>
    <s v="TK31"/>
    <x v="2"/>
    <n v="85"/>
    <n v="1.0999999999999999E-2"/>
    <n v="0.93499999999999994"/>
    <n v="2.4777499999999999"/>
    <n v="0.15801499999999996"/>
    <n v="0.20008999999999996"/>
    <n v="0"/>
    <n v="0"/>
    <n v="0.63205999999999984"/>
    <n v="1.8008099999999996"/>
    <n v="0"/>
    <n v="1"/>
    <n v="38.299999999999997"/>
  </r>
  <r>
    <x v="0"/>
    <x v="1"/>
    <s v="TK31"/>
    <x v="3"/>
    <n v="112"/>
    <n v="5.0000000000000001E-3"/>
    <n v="0.56000000000000005"/>
    <n v="1.4952000000000001"/>
    <n v="0.10976000000000002"/>
    <n v="0.11368000000000002"/>
    <n v="5.6000000000000008E-3"/>
    <n v="5.6000000000000008E-3"/>
    <n v="0.4390400000000001"/>
    <n v="1.0231200000000003"/>
    <n v="2.2400000000000003E-2"/>
    <n v="1"/>
    <n v="39.900000000000006"/>
  </r>
  <r>
    <x v="0"/>
    <x v="1"/>
    <s v="TK31"/>
    <x v="4"/>
    <n v="112"/>
    <n v="8.0000000000000002E-3"/>
    <n v="0.89600000000000002"/>
    <n v="2.5536000000000003"/>
    <n v="0.24102399999999999"/>
    <n v="0.16934399999999999"/>
    <n v="0"/>
    <n v="0"/>
    <n v="0.96409599999999995"/>
    <n v="1.5240959999999999"/>
    <n v="0"/>
    <n v="1"/>
    <n v="45.8"/>
  </r>
  <r>
    <x v="0"/>
    <x v="1"/>
    <s v="TK31"/>
    <x v="5"/>
    <m/>
    <n v="0"/>
    <n v="0"/>
    <n v="0"/>
    <n v="0"/>
    <n v="0"/>
    <n v="0"/>
    <n v="0"/>
    <n v="0"/>
    <n v="0"/>
    <n v="0"/>
    <n v="0"/>
    <n v="45.8"/>
  </r>
  <r>
    <x v="0"/>
    <x v="1"/>
    <s v="TK31"/>
    <x v="29"/>
    <m/>
    <n v="8.0000000000000002E-3"/>
    <n v="0"/>
    <n v="0"/>
    <n v="0"/>
    <n v="0"/>
    <n v="0"/>
    <n v="0"/>
    <n v="0"/>
    <n v="0"/>
    <n v="0"/>
    <n v="0"/>
    <n v="34.19"/>
  </r>
  <r>
    <x v="0"/>
    <x v="1"/>
    <s v="TK31"/>
    <x v="27"/>
    <n v="184"/>
    <n v="0.14299999999999999"/>
    <n v="26.311999999999998"/>
    <n v="47.361599999999996"/>
    <n v="6.5516879999999995"/>
    <n v="0.94723199999999996"/>
    <n v="3.1311279999999999"/>
    <n v="0.26311999999999997"/>
    <n v="26.206751999999998"/>
    <n v="8.5250880000000002"/>
    <n v="12.524512"/>
    <n v="1"/>
    <n v="40.4"/>
  </r>
  <r>
    <x v="0"/>
    <x v="1"/>
    <s v="TK31"/>
    <x v="6"/>
    <n v="64"/>
    <n v="3.3000000000000002E-2"/>
    <n v="2.1120000000000001"/>
    <n v="3.2736000000000001"/>
    <n v="0.26611200000000002"/>
    <n v="0.22387199999999999"/>
    <n v="2.3232000000000003E-2"/>
    <n v="0"/>
    <n v="1.0644480000000001"/>
    <n v="2.0148479999999998"/>
    <n v="9.2928000000000011E-2"/>
    <n v="1"/>
    <n v="24.3"/>
  </r>
  <r>
    <x v="0"/>
    <x v="1"/>
    <s v="TK31"/>
    <x v="7"/>
    <n v="184"/>
    <n v="0.13300000000000001"/>
    <n v="24.472000000000001"/>
    <n v="16.885680000000001"/>
    <n v="0.88099200000000011"/>
    <n v="1.003352"/>
    <n v="1.10124"/>
    <n v="0"/>
    <n v="3.5239680000000004"/>
    <n v="9.0301679999999998"/>
    <n v="4.40496"/>
    <n v="1"/>
    <n v="12.2"/>
  </r>
  <r>
    <x v="0"/>
    <x v="1"/>
    <s v="TK31"/>
    <x v="8"/>
    <m/>
    <n v="0"/>
    <n v="0"/>
    <n v="0"/>
    <n v="0"/>
    <n v="0"/>
    <n v="0"/>
    <n v="0"/>
    <n v="0"/>
    <n v="0"/>
    <n v="0"/>
    <n v="0"/>
    <n v="59.3"/>
  </r>
  <r>
    <x v="1"/>
    <x v="1"/>
    <s v="TK31"/>
    <x v="9"/>
    <n v="112"/>
    <n v="3.0000000000000001E-3"/>
    <n v="0.33600000000000002"/>
    <n v="0.3528"/>
    <n v="6.216E-2"/>
    <n v="9.7440000000000009E-3"/>
    <n v="0"/>
    <n v="0"/>
    <n v="0.24864"/>
    <n v="8.769600000000001E-2"/>
    <n v="0"/>
    <n v="1"/>
    <n v="21.4"/>
  </r>
  <r>
    <x v="2"/>
    <x v="1"/>
    <s v="TK31"/>
    <x v="10"/>
    <n v="175"/>
    <n v="0.28599999999999998"/>
    <n v="50.05"/>
    <n v="65.064999999999998"/>
    <n v="1.2011999999999998"/>
    <n v="0.10009999999999999"/>
    <n v="14.314300000000001"/>
    <n v="0.15014999999999998"/>
    <n v="4.8047999999999993"/>
    <n v="0.90089999999999992"/>
    <n v="57.257200000000005"/>
    <n v="1"/>
    <n v="31.200000000000003"/>
  </r>
  <r>
    <x v="2"/>
    <x v="1"/>
    <s v="TK31"/>
    <x v="11"/>
    <n v="185"/>
    <n v="0.28599999999999998"/>
    <n v="52.91"/>
    <n v="67.195700000000002"/>
    <n v="4.6031699999999995"/>
    <n v="0.26455000000000001"/>
    <n v="12.06348"/>
    <n v="3.3862400000000004"/>
    <n v="18.412679999999998"/>
    <n v="2.3809499999999999"/>
    <n v="48.253920000000001"/>
    <n v="1"/>
    <n v="32"/>
  </r>
  <r>
    <x v="2"/>
    <x v="1"/>
    <s v="TK31"/>
    <x v="14"/>
    <n v="60"/>
    <n v="0.57099999999999995"/>
    <n v="34.26"/>
    <n v="7.5371999999999995"/>
    <n v="0.34259999999999996"/>
    <n v="0.13704"/>
    <n v="1.5416999999999998"/>
    <n v="0.9592799999999998"/>
    <n v="1.3703999999999998"/>
    <n v="1.23336"/>
    <n v="6.1667999999999994"/>
    <n v="1"/>
    <n v="5.9"/>
  </r>
  <r>
    <x v="2"/>
    <x v="1"/>
    <s v="TK31"/>
    <x v="12"/>
    <m/>
    <n v="0"/>
    <n v="0"/>
    <n v="0"/>
    <n v="0"/>
    <n v="0"/>
    <n v="0"/>
    <n v="0"/>
    <n v="0"/>
    <n v="0"/>
    <n v="0"/>
    <n v="0"/>
    <n v="24.9"/>
  </r>
  <r>
    <x v="2"/>
    <x v="1"/>
    <s v="TK31"/>
    <x v="13"/>
    <n v="122"/>
    <n v="0.28599999999999998"/>
    <n v="34.891999999999996"/>
    <n v="32.449559999999998"/>
    <n v="0.6978399999999999"/>
    <n v="3.4891999999999999E-2"/>
    <n v="7.5366719999999994"/>
    <n v="0.52337999999999996"/>
    <n v="2.7913599999999996"/>
    <n v="0.31402799999999997"/>
    <n v="30.146687999999997"/>
    <n v="1"/>
    <n v="23.700000000000003"/>
  </r>
  <r>
    <x v="2"/>
    <x v="1"/>
    <s v="TK31"/>
    <x v="26"/>
    <n v="119"/>
    <n v="1"/>
    <n v="119"/>
    <n v="464.1"/>
    <n v="1.19"/>
    <n v="0.95200000000000007"/>
    <n v="100.07899999999999"/>
    <n v="1.19"/>
    <n v="4.76"/>
    <n v="8.5680000000000014"/>
    <n v="400.31599999999997"/>
    <n v="1"/>
    <n v="84.899999999999991"/>
  </r>
  <r>
    <x v="3"/>
    <x v="1"/>
    <s v="TK31"/>
    <x v="16"/>
    <n v="134"/>
    <n v="0.57099999999999995"/>
    <n v="76.513999999999996"/>
    <n v="124.71781999999999"/>
    <n v="4.8203819999999995"/>
    <n v="1.0711959999999998"/>
    <n v="23.795853999999999"/>
    <n v="0.76513999999999993"/>
    <n v="19.281527999999998"/>
    <n v="9.640763999999999"/>
    <n v="95.183415999999994"/>
    <n v="1"/>
    <n v="38.799999999999997"/>
  </r>
  <r>
    <x v="3"/>
    <x v="1"/>
    <s v="TK31"/>
    <x v="17"/>
    <n v="114"/>
    <n v="0.42899999999999999"/>
    <n v="48.905999999999999"/>
    <n v="61.1325"/>
    <n v="1.027026"/>
    <n v="0.63577800000000007"/>
    <n v="12.813371999999999"/>
    <n v="0.48905999999999999"/>
    <n v="4.108104"/>
    <n v="5.7220020000000007"/>
    <n v="51.253487999999997"/>
    <n v="1"/>
    <n v="29.6"/>
  </r>
  <r>
    <x v="3"/>
    <x v="1"/>
    <s v="TK31"/>
    <x v="18"/>
    <n v="83"/>
    <n v="0.57099999999999995"/>
    <n v="47.392999999999994"/>
    <n v="157.34475999999998"/>
    <n v="4.8814789999999997"/>
    <n v="1.4217899999999997"/>
    <n v="34.928640999999999"/>
    <n v="6.0189109999999992"/>
    <n v="19.525915999999999"/>
    <n v="12.796109999999997"/>
    <n v="139.714564"/>
    <n v="1"/>
    <n v="87"/>
  </r>
  <r>
    <x v="3"/>
    <x v="1"/>
    <s v="TK31"/>
    <x v="19"/>
    <n v="340"/>
    <n v="6.7000000000000004E-2"/>
    <n v="22.78"/>
    <n v="9.3398000000000003"/>
    <n v="0"/>
    <n v="0"/>
    <n v="2.3691200000000001"/>
    <n v="0"/>
    <n v="0"/>
    <n v="0"/>
    <n v="9.4764800000000005"/>
    <n v="1"/>
    <n v="10.4"/>
  </r>
  <r>
    <x v="0"/>
    <x v="1"/>
    <s v="TK32"/>
    <x v="0"/>
    <n v="112"/>
    <n v="3.0000000000000001E-3"/>
    <n v="0.33600000000000002"/>
    <n v="0.90383999999999998"/>
    <n v="8.3664000000000002E-2"/>
    <n v="6.0479999999999999E-2"/>
    <n v="0"/>
    <n v="0"/>
    <n v="0.33465600000000001"/>
    <n v="0.54432000000000003"/>
    <n v="0"/>
    <n v="1"/>
    <n v="42.9"/>
  </r>
  <r>
    <x v="0"/>
    <x v="1"/>
    <s v="TK32"/>
    <x v="1"/>
    <n v="85"/>
    <n v="1.4E-2"/>
    <n v="1.19"/>
    <n v="2.8678999999999997"/>
    <n v="0.39150999999999997"/>
    <n v="0.12970999999999999"/>
    <n v="5.9499999999999996E-3"/>
    <n v="0"/>
    <n v="1.5660399999999999"/>
    <n v="1.1673899999999999"/>
    <n v="2.3799999999999998E-2"/>
    <n v="1"/>
    <n v="44.3"/>
  </r>
  <r>
    <x v="0"/>
    <x v="1"/>
    <s v="TK32"/>
    <x v="2"/>
    <n v="85"/>
    <n v="0.28599999999999998"/>
    <n v="24.31"/>
    <n v="64.421499999999995"/>
    <n v="4.1083899999999991"/>
    <n v="5.2023399999999995"/>
    <n v="0"/>
    <n v="0"/>
    <n v="16.433559999999996"/>
    <n v="46.821059999999996"/>
    <n v="0"/>
    <n v="1"/>
    <n v="38.299999999999997"/>
  </r>
  <r>
    <x v="0"/>
    <x v="1"/>
    <s v="TK32"/>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32"/>
    <x v="4"/>
    <m/>
    <n v="0"/>
    <n v="0"/>
    <n v="0"/>
    <n v="0"/>
    <n v="0"/>
    <n v="0"/>
    <n v="0"/>
    <n v="0"/>
    <n v="0"/>
    <n v="0"/>
    <n v="0"/>
    <n v="45.8"/>
  </r>
  <r>
    <x v="0"/>
    <x v="1"/>
    <s v="TK32"/>
    <x v="5"/>
    <m/>
    <n v="0"/>
    <n v="0"/>
    <n v="0"/>
    <n v="0"/>
    <n v="0"/>
    <n v="0"/>
    <n v="0"/>
    <n v="0"/>
    <n v="0"/>
    <n v="0"/>
    <n v="0"/>
    <n v="45.8"/>
  </r>
  <r>
    <x v="0"/>
    <x v="1"/>
    <s v="TK32"/>
    <x v="29"/>
    <n v="112"/>
    <n v="3.3000000000000002E-2"/>
    <n v="3.6960000000000002"/>
    <n v="6.4680000000000009"/>
    <n v="1.0400544"/>
    <n v="0.223608"/>
    <n v="0"/>
    <n v="0"/>
    <n v="4.1602176000000002"/>
    <n v="2.0124719999999998"/>
    <n v="0"/>
    <n v="1"/>
    <n v="34.19"/>
  </r>
  <r>
    <x v="0"/>
    <x v="1"/>
    <s v="TK32"/>
    <x v="6"/>
    <m/>
    <n v="0"/>
    <n v="0"/>
    <n v="0"/>
    <n v="0"/>
    <n v="0"/>
    <n v="0"/>
    <n v="0"/>
    <n v="0"/>
    <n v="0"/>
    <n v="0"/>
    <n v="0"/>
    <n v="24.3"/>
  </r>
  <r>
    <x v="0"/>
    <x v="1"/>
    <s v="TK32"/>
    <x v="7"/>
    <n v="184"/>
    <n v="0.14299999999999999"/>
    <n v="26.311999999999998"/>
    <n v="18.155279999999998"/>
    <n v="0.94723199999999996"/>
    <n v="1.0787919999999998"/>
    <n v="1.18404"/>
    <n v="0"/>
    <n v="3.7889279999999999"/>
    <n v="9.709127999999998"/>
    <n v="4.7361599999999999"/>
    <n v="1"/>
    <n v="12.2"/>
  </r>
  <r>
    <x v="0"/>
    <x v="1"/>
    <s v="TK32"/>
    <x v="8"/>
    <m/>
    <n v="0"/>
    <n v="0"/>
    <n v="0"/>
    <n v="0"/>
    <n v="0"/>
    <n v="0"/>
    <n v="0"/>
    <n v="0"/>
    <n v="0"/>
    <n v="0"/>
    <n v="0"/>
    <n v="59.3"/>
  </r>
  <r>
    <x v="1"/>
    <x v="1"/>
    <s v="TK32"/>
    <x v="9"/>
    <n v="112"/>
    <n v="0.28599999999999998"/>
    <n v="32.031999999999996"/>
    <n v="33.633599999999994"/>
    <n v="5.9259199999999996"/>
    <n v="0.92892799999999998"/>
    <n v="0"/>
    <n v="0"/>
    <n v="23.703679999999999"/>
    <n v="8.3603519999999989"/>
    <n v="0"/>
    <n v="1"/>
    <n v="21.4"/>
  </r>
  <r>
    <x v="2"/>
    <x v="1"/>
    <s v="TK32"/>
    <x v="10"/>
    <n v="175"/>
    <n v="3.3000000000000002E-2"/>
    <n v="5.7750000000000004"/>
    <n v="7.5075000000000003"/>
    <n v="0.1386"/>
    <n v="1.155E-2"/>
    <n v="1.6516500000000003"/>
    <n v="1.7325E-2"/>
    <n v="0.5544"/>
    <n v="0.10395"/>
    <n v="6.6066000000000011"/>
    <n v="1"/>
    <n v="31.200000000000003"/>
  </r>
  <r>
    <x v="2"/>
    <x v="1"/>
    <s v="TK32"/>
    <x v="11"/>
    <n v="185"/>
    <n v="0.1"/>
    <n v="18.5"/>
    <n v="23.495000000000001"/>
    <n v="1.6094999999999999"/>
    <n v="9.2499999999999999E-2"/>
    <n v="4.218"/>
    <n v="1.1840000000000002"/>
    <n v="6.4379999999999997"/>
    <n v="0.83250000000000002"/>
    <n v="16.872"/>
    <n v="1"/>
    <n v="32"/>
  </r>
  <r>
    <x v="2"/>
    <x v="1"/>
    <s v="TK32"/>
    <x v="14"/>
    <n v="60"/>
    <n v="0.57099999999999995"/>
    <n v="34.26"/>
    <n v="7.5371999999999995"/>
    <n v="0.34259999999999996"/>
    <n v="0.13704"/>
    <n v="1.5416999999999998"/>
    <n v="0.9592799999999998"/>
    <n v="1.3703999999999998"/>
    <n v="1.23336"/>
    <n v="6.1667999999999994"/>
    <n v="1"/>
    <n v="5.9"/>
  </r>
  <r>
    <x v="2"/>
    <x v="1"/>
    <s v="TK32"/>
    <x v="12"/>
    <n v="119"/>
    <n v="1.0999999999999999E-2"/>
    <n v="1.3089999999999999"/>
    <n v="1.20428"/>
    <n v="1.3089999999999999E-2"/>
    <n v="6.5449999999999996E-3"/>
    <n v="0.30630599999999997"/>
    <n v="3.1415999999999999E-2"/>
    <n v="5.2359999999999997E-2"/>
    <n v="5.8904999999999999E-2"/>
    <n v="1.2252239999999999"/>
    <n v="1"/>
    <n v="24.9"/>
  </r>
  <r>
    <x v="2"/>
    <x v="1"/>
    <s v="TK32"/>
    <x v="13"/>
    <n v="122"/>
    <n v="0.14299999999999999"/>
    <n v="17.445999999999998"/>
    <n v="16.224779999999999"/>
    <n v="0.34891999999999995"/>
    <n v="1.7446E-2"/>
    <n v="3.7683359999999997"/>
    <n v="0.26168999999999998"/>
    <n v="1.3956799999999998"/>
    <n v="0.15701399999999999"/>
    <n v="15.073343999999999"/>
    <n v="1"/>
    <n v="23.700000000000003"/>
  </r>
  <r>
    <x v="2"/>
    <x v="1"/>
    <s v="TK32"/>
    <x v="22"/>
    <n v="250"/>
    <n v="3.0000000000000001E-3"/>
    <n v="0.75"/>
    <n v="1.0575000000000001"/>
    <n v="3.5999999999999997E-2"/>
    <n v="5.2499999999999995E-3"/>
    <n v="0.21225000000000002"/>
    <n v="1.2749999999999999E-2"/>
    <n v="0.14399999999999999"/>
    <n v="4.7249999999999993E-2"/>
    <n v="0.84900000000000009"/>
    <n v="1"/>
    <n v="33.799999999999997"/>
  </r>
  <r>
    <x v="2"/>
    <x v="1"/>
    <s v="TK32"/>
    <x v="26"/>
    <n v="119"/>
    <n v="1"/>
    <n v="119"/>
    <n v="464.1"/>
    <n v="1.19"/>
    <n v="0.95200000000000007"/>
    <n v="100.07899999999999"/>
    <n v="1.19"/>
    <n v="4.76"/>
    <n v="8.5680000000000014"/>
    <n v="400.31599999999997"/>
    <n v="1"/>
    <n v="84.899999999999991"/>
  </r>
  <r>
    <x v="3"/>
    <x v="1"/>
    <s v="TK32"/>
    <x v="16"/>
    <n v="134"/>
    <n v="0.14299999999999999"/>
    <n v="19.161999999999999"/>
    <n v="31.234059999999999"/>
    <n v="1.207206"/>
    <n v="0.26826800000000001"/>
    <n v="5.9593820000000006"/>
    <n v="0.19161999999999998"/>
    <n v="4.828824"/>
    <n v="2.414412"/>
    <n v="23.837528000000002"/>
    <n v="1"/>
    <n v="38.799999999999997"/>
  </r>
  <r>
    <x v="3"/>
    <x v="1"/>
    <s v="TK32"/>
    <x v="17"/>
    <n v="114"/>
    <n v="0.28599999999999998"/>
    <n v="32.603999999999999"/>
    <n v="40.755000000000003"/>
    <n v="0.68468400000000007"/>
    <n v="0.42385199999999995"/>
    <n v="8.542247999999999"/>
    <n v="0.32604"/>
    <n v="2.7387360000000003"/>
    <n v="3.8146679999999997"/>
    <n v="34.168991999999996"/>
    <n v="1"/>
    <n v="29.6"/>
  </r>
  <r>
    <x v="3"/>
    <x v="1"/>
    <s v="TK32"/>
    <x v="18"/>
    <n v="83"/>
    <n v="0.23300000000000001"/>
    <n v="19.339000000000002"/>
    <n v="64.205480000000009"/>
    <n v="1.9919170000000002"/>
    <n v="0.58017000000000007"/>
    <n v="14.252843000000002"/>
    <n v="2.4560530000000003"/>
    <n v="7.9676680000000006"/>
    <n v="5.2215300000000004"/>
    <n v="57.011372000000009"/>
    <n v="1"/>
    <n v="87"/>
  </r>
  <r>
    <x v="3"/>
    <x v="1"/>
    <s v="TK32"/>
    <x v="19"/>
    <n v="340"/>
    <n v="6.7000000000000004E-2"/>
    <n v="22.78"/>
    <n v="9.3398000000000003"/>
    <n v="0"/>
    <n v="0"/>
    <n v="2.3691200000000001"/>
    <n v="0"/>
    <n v="0"/>
    <n v="0"/>
    <n v="9.4764800000000005"/>
    <n v="1"/>
    <n v="10.4"/>
  </r>
  <r>
    <x v="0"/>
    <x v="1"/>
    <s v="TK33"/>
    <x v="0"/>
    <m/>
    <n v="0"/>
    <n v="0"/>
    <n v="0"/>
    <n v="0"/>
    <n v="0"/>
    <n v="0"/>
    <n v="0"/>
    <n v="0"/>
    <n v="0"/>
    <n v="0"/>
    <n v="0"/>
    <n v="42.9"/>
  </r>
  <r>
    <x v="0"/>
    <x v="1"/>
    <s v="TK33"/>
    <x v="1"/>
    <n v="85"/>
    <n v="0.1"/>
    <n v="8.5"/>
    <n v="20.484999999999999"/>
    <n v="2.7965"/>
    <n v="0.9265000000000001"/>
    <n v="4.2500000000000003E-2"/>
    <n v="0"/>
    <n v="11.186"/>
    <n v="8.3385000000000016"/>
    <n v="0.17"/>
    <n v="1"/>
    <n v="44.3"/>
  </r>
  <r>
    <x v="0"/>
    <x v="1"/>
    <s v="TK33"/>
    <x v="2"/>
    <n v="85"/>
    <n v="0.1"/>
    <n v="8.5"/>
    <n v="22.524999999999999"/>
    <n v="1.4364999999999997"/>
    <n v="1.8189999999999997"/>
    <n v="0"/>
    <n v="0"/>
    <n v="5.7459999999999987"/>
    <n v="16.370999999999999"/>
    <n v="0"/>
    <n v="1"/>
    <n v="38.299999999999997"/>
  </r>
  <r>
    <x v="0"/>
    <x v="1"/>
    <s v="TK33"/>
    <x v="3"/>
    <n v="112"/>
    <n v="3.0000000000000001E-3"/>
    <n v="0.33600000000000002"/>
    <n v="0.89712000000000003"/>
    <n v="6.5856000000000012E-2"/>
    <n v="6.8208000000000005E-2"/>
    <n v="3.3600000000000001E-3"/>
    <n v="3.3600000000000001E-3"/>
    <n v="0.26342400000000005"/>
    <n v="0.61387200000000008"/>
    <n v="1.3440000000000001E-2"/>
    <n v="1"/>
    <n v="39.900000000000006"/>
  </r>
  <r>
    <x v="0"/>
    <x v="1"/>
    <s v="TK33"/>
    <x v="4"/>
    <m/>
    <n v="0"/>
    <n v="0"/>
    <n v="0"/>
    <n v="0"/>
    <n v="0"/>
    <n v="0"/>
    <n v="0"/>
    <n v="0"/>
    <n v="0"/>
    <n v="0"/>
    <n v="0"/>
    <n v="45.8"/>
  </r>
  <r>
    <x v="0"/>
    <x v="1"/>
    <s v="TK33"/>
    <x v="5"/>
    <m/>
    <n v="0"/>
    <n v="0"/>
    <n v="0"/>
    <n v="0"/>
    <n v="0"/>
    <n v="0"/>
    <n v="0"/>
    <n v="0"/>
    <n v="0"/>
    <n v="0"/>
    <n v="0"/>
    <n v="45.8"/>
  </r>
  <r>
    <x v="0"/>
    <x v="1"/>
    <s v="TK33"/>
    <x v="6"/>
    <m/>
    <n v="0"/>
    <n v="0"/>
    <n v="0"/>
    <n v="0"/>
    <n v="0"/>
    <n v="0"/>
    <n v="0"/>
    <n v="0"/>
    <n v="0"/>
    <n v="0"/>
    <n v="0"/>
    <n v="24.3"/>
  </r>
  <r>
    <x v="0"/>
    <x v="1"/>
    <s v="TK33"/>
    <x v="7"/>
    <n v="184"/>
    <n v="1"/>
    <n v="184"/>
    <n v="126.96"/>
    <n v="6.6239999999999997"/>
    <n v="7.5439999999999996"/>
    <n v="8.2799999999999994"/>
    <n v="0"/>
    <n v="26.495999999999999"/>
    <n v="67.896000000000001"/>
    <n v="33.119999999999997"/>
    <n v="1"/>
    <n v="12.2"/>
  </r>
  <r>
    <x v="0"/>
    <x v="1"/>
    <s v="TK33"/>
    <x v="8"/>
    <m/>
    <n v="0"/>
    <n v="0"/>
    <n v="0"/>
    <n v="0"/>
    <n v="0"/>
    <n v="0"/>
    <n v="0"/>
    <n v="0"/>
    <n v="0"/>
    <n v="0"/>
    <n v="0"/>
    <n v="59.3"/>
  </r>
  <r>
    <x v="1"/>
    <x v="1"/>
    <s v="TK33"/>
    <x v="9"/>
    <n v="112"/>
    <n v="0.71399999999999997"/>
    <n v="79.967999999999989"/>
    <n v="83.966399999999993"/>
    <n v="14.794079999999999"/>
    <n v="2.3190719999999998"/>
    <n v="0"/>
    <n v="0"/>
    <n v="59.176319999999997"/>
    <n v="20.871647999999997"/>
    <n v="0"/>
    <n v="1"/>
    <n v="21.4"/>
  </r>
  <r>
    <x v="2"/>
    <x v="1"/>
    <s v="TK33"/>
    <x v="10"/>
    <n v="175"/>
    <n v="0.42899999999999999"/>
    <n v="75.075000000000003"/>
    <n v="97.597499999999997"/>
    <n v="1.8018000000000001"/>
    <n v="0.15015000000000001"/>
    <n v="21.471450000000001"/>
    <n v="0.22522500000000001"/>
    <n v="7.2072000000000003"/>
    <n v="1.3513500000000001"/>
    <n v="85.885800000000003"/>
    <n v="1"/>
    <n v="31.200000000000003"/>
  </r>
  <r>
    <x v="2"/>
    <x v="1"/>
    <s v="TK33"/>
    <x v="11"/>
    <n v="185"/>
    <n v="0.28599999999999998"/>
    <n v="52.91"/>
    <n v="67.195700000000002"/>
    <n v="4.6031699999999995"/>
    <n v="0.26455000000000001"/>
    <n v="12.06348"/>
    <n v="3.3862400000000004"/>
    <n v="18.412679999999998"/>
    <n v="2.3809499999999999"/>
    <n v="48.253920000000001"/>
    <n v="1"/>
    <n v="32"/>
  </r>
  <r>
    <x v="2"/>
    <x v="1"/>
    <s v="TK33"/>
    <x v="14"/>
    <n v="60"/>
    <n v="0.71399999999999997"/>
    <n v="42.839999999999996"/>
    <n v="9.4247999999999994"/>
    <n v="0.42839999999999995"/>
    <n v="0.17135999999999998"/>
    <n v="1.9277999999999997"/>
    <n v="1.1995199999999999"/>
    <n v="1.7135999999999998"/>
    <n v="1.5422399999999998"/>
    <n v="7.7111999999999989"/>
    <n v="1"/>
    <n v="5.9"/>
  </r>
  <r>
    <x v="2"/>
    <x v="1"/>
    <s v="TK33"/>
    <x v="12"/>
    <n v="119"/>
    <n v="0.28599999999999998"/>
    <n v="34.033999999999999"/>
    <n v="31.311279999999996"/>
    <n v="0.34033999999999998"/>
    <n v="0.17016999999999999"/>
    <n v="7.9639559999999996"/>
    <n v="0.81681599999999988"/>
    <n v="1.3613599999999999"/>
    <n v="1.5315299999999998"/>
    <n v="31.855823999999998"/>
    <n v="1"/>
    <n v="24.9"/>
  </r>
  <r>
    <x v="2"/>
    <x v="1"/>
    <s v="TK33"/>
    <x v="13"/>
    <n v="122"/>
    <n v="0.1"/>
    <n v="12.200000000000001"/>
    <n v="11.346000000000002"/>
    <n v="0.24400000000000002"/>
    <n v="1.2200000000000003E-2"/>
    <n v="2.6352000000000002"/>
    <n v="0.183"/>
    <n v="0.97600000000000009"/>
    <n v="0.10980000000000002"/>
    <n v="10.540800000000001"/>
    <n v="1"/>
    <n v="23.700000000000003"/>
  </r>
  <r>
    <x v="2"/>
    <x v="1"/>
    <s v="TK33"/>
    <x v="26"/>
    <n v="119"/>
    <n v="0.14299999999999999"/>
    <n v="17.016999999999999"/>
    <n v="66.366299999999995"/>
    <n v="0.17016999999999999"/>
    <n v="0.13613600000000001"/>
    <n v="14.311297"/>
    <n v="0.17016999999999999"/>
    <n v="0.68067999999999995"/>
    <n v="1.2252240000000001"/>
    <n v="57.245187999999999"/>
    <n v="1"/>
    <n v="84.899999999999991"/>
  </r>
  <r>
    <x v="2"/>
    <x v="1"/>
    <s v="TK33"/>
    <x v="22"/>
    <n v="250"/>
    <n v="0.57099999999999995"/>
    <n v="142.75"/>
    <n v="201.2775"/>
    <n v="6.8519999999999994"/>
    <n v="0.99924999999999997"/>
    <n v="40.398250000000004"/>
    <n v="2.4267499999999997"/>
    <n v="27.407999999999998"/>
    <n v="8.9932499999999997"/>
    <n v="161.59300000000002"/>
    <n v="1"/>
    <n v="33.799999999999997"/>
  </r>
  <r>
    <x v="3"/>
    <x v="1"/>
    <s v="TK33"/>
    <x v="16"/>
    <n v="134"/>
    <n v="0.28599999999999998"/>
    <n v="38.323999999999998"/>
    <n v="62.468119999999999"/>
    <n v="2.414412"/>
    <n v="0.53653600000000001"/>
    <n v="11.918764000000001"/>
    <n v="0.38323999999999997"/>
    <n v="9.657648"/>
    <n v="4.828824"/>
    <n v="47.675056000000005"/>
    <n v="1"/>
    <n v="38.799999999999997"/>
  </r>
  <r>
    <x v="3"/>
    <x v="1"/>
    <s v="TK33"/>
    <x v="17"/>
    <n v="114"/>
    <n v="0.71399999999999997"/>
    <n v="81.396000000000001"/>
    <n v="101.745"/>
    <n v="1.7093160000000001"/>
    <n v="1.0581480000000001"/>
    <n v="21.325751999999998"/>
    <n v="0.81396000000000002"/>
    <n v="6.8372640000000002"/>
    <n v="9.5233319999999999"/>
    <n v="85.303007999999991"/>
    <n v="1"/>
    <n v="29.6"/>
  </r>
  <r>
    <x v="3"/>
    <x v="1"/>
    <s v="TK33"/>
    <x v="18"/>
    <m/>
    <n v="0"/>
    <n v="0"/>
    <n v="0"/>
    <n v="0"/>
    <n v="0"/>
    <n v="0"/>
    <n v="0"/>
    <n v="0"/>
    <n v="0"/>
    <n v="0"/>
    <n v="0"/>
    <n v="87"/>
  </r>
  <r>
    <x v="3"/>
    <x v="1"/>
    <s v="TK33"/>
    <x v="19"/>
    <n v="340"/>
    <n v="0.71399999999999997"/>
    <n v="242.76"/>
    <n v="99.531599999999997"/>
    <n v="0"/>
    <n v="0"/>
    <n v="25.247040000000002"/>
    <n v="0"/>
    <n v="0"/>
    <n v="0"/>
    <n v="100.98816000000001"/>
    <n v="1"/>
    <n v="10.4"/>
  </r>
  <r>
    <x v="0"/>
    <x v="1"/>
    <s v="TK34"/>
    <x v="0"/>
    <n v="112"/>
    <n v="8.0000000000000002E-3"/>
    <n v="0.89600000000000002"/>
    <n v="2.4102399999999999"/>
    <n v="0.22310399999999997"/>
    <n v="0.16128000000000001"/>
    <n v="0"/>
    <n v="0"/>
    <n v="0.89241599999999988"/>
    <n v="1.4515200000000001"/>
    <n v="0"/>
    <n v="1"/>
    <n v="42.9"/>
  </r>
  <r>
    <x v="0"/>
    <x v="1"/>
    <s v="TK34"/>
    <x v="1"/>
    <n v="85"/>
    <n v="6.7000000000000004E-2"/>
    <n v="5.6950000000000003"/>
    <n v="13.724950000000002"/>
    <n v="1.8736550000000001"/>
    <n v="0.62075500000000006"/>
    <n v="2.8475E-2"/>
    <n v="0"/>
    <n v="7.4946200000000003"/>
    <n v="5.5867950000000004"/>
    <n v="0.1139"/>
    <n v="1"/>
    <n v="44.3"/>
  </r>
  <r>
    <x v="0"/>
    <x v="1"/>
    <s v="TK34"/>
    <x v="2"/>
    <n v="85"/>
    <n v="0.1"/>
    <n v="8.5"/>
    <n v="22.524999999999999"/>
    <n v="1.4364999999999997"/>
    <n v="1.8189999999999997"/>
    <n v="0"/>
    <n v="0"/>
    <n v="5.7459999999999987"/>
    <n v="16.370999999999999"/>
    <n v="0"/>
    <n v="1"/>
    <n v="38.299999999999997"/>
  </r>
  <r>
    <x v="0"/>
    <x v="1"/>
    <s v="TK34"/>
    <x v="3"/>
    <n v="112"/>
    <n v="0.13300000000000001"/>
    <n v="14.896000000000001"/>
    <n v="39.772320000000008"/>
    <n v="2.9196160000000004"/>
    <n v="3.0238879999999999"/>
    <n v="0.14896000000000001"/>
    <n v="0.14896000000000001"/>
    <n v="11.678464000000002"/>
    <n v="27.214991999999999"/>
    <n v="0.59584000000000004"/>
    <n v="1"/>
    <n v="39.900000000000006"/>
  </r>
  <r>
    <x v="0"/>
    <x v="1"/>
    <s v="TK34"/>
    <x v="4"/>
    <m/>
    <n v="0"/>
    <n v="0"/>
    <n v="0"/>
    <n v="0"/>
    <n v="0"/>
    <n v="0"/>
    <n v="0"/>
    <n v="0"/>
    <n v="0"/>
    <n v="0"/>
    <n v="0"/>
    <n v="45.8"/>
  </r>
  <r>
    <x v="0"/>
    <x v="1"/>
    <s v="TK34"/>
    <x v="5"/>
    <m/>
    <n v="0"/>
    <n v="0"/>
    <n v="0"/>
    <n v="0"/>
    <n v="0"/>
    <n v="0"/>
    <n v="0"/>
    <n v="0"/>
    <n v="0"/>
    <n v="0"/>
    <n v="0"/>
    <n v="45.8"/>
  </r>
  <r>
    <x v="0"/>
    <x v="1"/>
    <s v="TK34"/>
    <x v="29"/>
    <n v="112"/>
    <n v="0.57099999999999995"/>
    <n v="63.951999999999998"/>
    <n v="111.916"/>
    <n v="17.9960928"/>
    <n v="3.8690959999999994"/>
    <n v="0"/>
    <n v="0"/>
    <n v="71.984371199999998"/>
    <n v="34.821863999999998"/>
    <n v="0"/>
    <n v="1"/>
    <n v="34.19"/>
  </r>
  <r>
    <x v="0"/>
    <x v="1"/>
    <s v="TK34"/>
    <x v="27"/>
    <n v="184"/>
    <n v="6.7000000000000004E-2"/>
    <n v="12.328000000000001"/>
    <n v="22.190400000000004"/>
    <n v="3.0696719999999997"/>
    <n v="0.44380800000000009"/>
    <n v="1.4670320000000001"/>
    <n v="0.12328000000000001"/>
    <n v="12.278687999999999"/>
    <n v="3.9942720000000009"/>
    <n v="5.8681280000000005"/>
    <n v="1"/>
    <n v="40.4"/>
  </r>
  <r>
    <x v="0"/>
    <x v="1"/>
    <s v="TK34"/>
    <x v="6"/>
    <m/>
    <n v="0"/>
    <n v="0"/>
    <n v="0"/>
    <n v="0"/>
    <n v="0"/>
    <n v="0"/>
    <n v="0"/>
    <n v="0"/>
    <n v="0"/>
    <n v="0"/>
    <n v="0"/>
    <n v="24.3"/>
  </r>
  <r>
    <x v="0"/>
    <x v="1"/>
    <s v="TK34"/>
    <x v="7"/>
    <n v="184"/>
    <n v="1"/>
    <n v="184"/>
    <n v="126.96"/>
    <n v="6.6239999999999997"/>
    <n v="7.5439999999999996"/>
    <n v="8.2799999999999994"/>
    <n v="0"/>
    <n v="26.495999999999999"/>
    <n v="67.896000000000001"/>
    <n v="33.119999999999997"/>
    <n v="1"/>
    <n v="12.2"/>
  </r>
  <r>
    <x v="0"/>
    <x v="1"/>
    <s v="TK34"/>
    <x v="8"/>
    <m/>
    <n v="0"/>
    <n v="0"/>
    <n v="0"/>
    <n v="0"/>
    <n v="0"/>
    <n v="0"/>
    <n v="0"/>
    <n v="0"/>
    <n v="0"/>
    <n v="0"/>
    <n v="0"/>
    <n v="59.3"/>
  </r>
  <r>
    <x v="1"/>
    <x v="1"/>
    <s v="TK34"/>
    <x v="9"/>
    <n v="112"/>
    <n v="0.57099999999999995"/>
    <n v="63.951999999999998"/>
    <n v="67.149600000000007"/>
    <n v="11.83112"/>
    <n v="1.8546079999999998"/>
    <n v="0"/>
    <n v="0"/>
    <n v="47.324480000000001"/>
    <n v="16.691471999999997"/>
    <n v="0"/>
    <n v="1"/>
    <n v="21.4"/>
  </r>
  <r>
    <x v="2"/>
    <x v="1"/>
    <s v="TK34"/>
    <x v="10"/>
    <n v="175"/>
    <n v="0.28599999999999998"/>
    <n v="50.05"/>
    <n v="65.064999999999998"/>
    <n v="1.2011999999999998"/>
    <n v="0.10009999999999999"/>
    <n v="14.314300000000001"/>
    <n v="0.15014999999999998"/>
    <n v="4.8047999999999993"/>
    <n v="0.90089999999999992"/>
    <n v="57.257200000000005"/>
    <n v="1"/>
    <n v="31.200000000000003"/>
  </r>
  <r>
    <x v="2"/>
    <x v="1"/>
    <s v="TK34"/>
    <x v="11"/>
    <n v="185"/>
    <n v="0.42899999999999999"/>
    <n v="79.364999999999995"/>
    <n v="100.79355"/>
    <n v="6.9047549999999989"/>
    <n v="0.39682499999999998"/>
    <n v="18.095219999999998"/>
    <n v="5.0793599999999994"/>
    <n v="27.619019999999995"/>
    <n v="3.5714249999999996"/>
    <n v="72.380879999999991"/>
    <n v="1"/>
    <n v="32"/>
  </r>
  <r>
    <x v="2"/>
    <x v="1"/>
    <s v="TK34"/>
    <x v="14"/>
    <n v="60"/>
    <n v="0.42899999999999999"/>
    <n v="25.74"/>
    <n v="5.6627999999999998"/>
    <n v="0.25739999999999996"/>
    <n v="0.10296"/>
    <n v="1.1582999999999999"/>
    <n v="0.72071999999999992"/>
    <n v="1.0295999999999998"/>
    <n v="0.92663999999999991"/>
    <n v="4.6331999999999995"/>
    <n v="1"/>
    <n v="5.9"/>
  </r>
  <r>
    <x v="2"/>
    <x v="1"/>
    <s v="TK34"/>
    <x v="12"/>
    <n v="119"/>
    <n v="0.57099999999999995"/>
    <n v="67.948999999999998"/>
    <n v="62.513080000000002"/>
    <n v="0.67948999999999993"/>
    <n v="0.33974499999999996"/>
    <n v="15.900065999999999"/>
    <n v="1.630776"/>
    <n v="2.7179599999999997"/>
    <n v="3.0577049999999995"/>
    <n v="63.600263999999996"/>
    <n v="1"/>
    <n v="24.9"/>
  </r>
  <r>
    <x v="2"/>
    <x v="1"/>
    <s v="TK34"/>
    <x v="13"/>
    <n v="122"/>
    <n v="0.71399999999999997"/>
    <n v="87.10799999999999"/>
    <n v="81.010439999999988"/>
    <n v="1.7421599999999997"/>
    <n v="8.7107999999999991E-2"/>
    <n v="18.815328000000001"/>
    <n v="1.3066199999999997"/>
    <n v="6.9686399999999988"/>
    <n v="0.78397199999999989"/>
    <n v="75.261312000000004"/>
    <n v="1"/>
    <n v="23.700000000000003"/>
  </r>
  <r>
    <x v="2"/>
    <x v="1"/>
    <s v="TK34"/>
    <x v="28"/>
    <n v="83"/>
    <n v="0.1"/>
    <n v="8.3000000000000007"/>
    <n v="9.6280000000000001"/>
    <n v="0.6391"/>
    <n v="4.1500000000000002E-2"/>
    <n v="1.7264000000000002"/>
    <n v="0.53949999999999998"/>
    <n v="2.5564"/>
    <n v="0.3735"/>
    <n v="6.9056000000000006"/>
    <n v="1"/>
    <n v="29"/>
  </r>
  <r>
    <x v="2"/>
    <x v="1"/>
    <s v="TK34"/>
    <x v="26"/>
    <n v="119"/>
    <n v="3.3000000000000002E-2"/>
    <n v="3.927"/>
    <n v="15.315300000000001"/>
    <n v="3.9269999999999999E-2"/>
    <n v="3.1416000000000006E-2"/>
    <n v="3.3026070000000001"/>
    <n v="3.9269999999999999E-2"/>
    <n v="0.15708"/>
    <n v="0.28274400000000005"/>
    <n v="13.210428"/>
    <n v="1"/>
    <n v="84.899999999999991"/>
  </r>
  <r>
    <x v="3"/>
    <x v="1"/>
    <s v="TK34"/>
    <x v="16"/>
    <n v="134"/>
    <n v="0.13300000000000001"/>
    <n v="17.822000000000003"/>
    <n v="29.049860000000002"/>
    <n v="1.1227860000000001"/>
    <n v="0.24950800000000001"/>
    <n v="5.5426420000000007"/>
    <n v="0.17822000000000002"/>
    <n v="4.4911440000000002"/>
    <n v="2.2455720000000001"/>
    <n v="22.170568000000003"/>
    <n v="1"/>
    <n v="38.799999999999997"/>
  </r>
  <r>
    <x v="3"/>
    <x v="1"/>
    <s v="TK34"/>
    <x v="17"/>
    <n v="114"/>
    <n v="0.13300000000000001"/>
    <n v="15.162000000000001"/>
    <n v="18.952500000000001"/>
    <n v="0.31840200000000002"/>
    <n v="0.19710600000000003"/>
    <n v="3.9724439999999999"/>
    <n v="0.15162"/>
    <n v="1.2736080000000001"/>
    <n v="1.7739540000000003"/>
    <n v="15.889775999999999"/>
    <n v="1"/>
    <n v="29.6"/>
  </r>
  <r>
    <x v="3"/>
    <x v="1"/>
    <s v="TK34"/>
    <x v="18"/>
    <n v="83"/>
    <n v="0.1"/>
    <n v="8.3000000000000007"/>
    <n v="27.556000000000004"/>
    <n v="0.8549000000000001"/>
    <n v="0.24900000000000003"/>
    <n v="6.1171000000000006"/>
    <n v="1.0541"/>
    <n v="3.4196000000000004"/>
    <n v="2.2410000000000001"/>
    <n v="24.468400000000003"/>
    <n v="1"/>
    <n v="87"/>
  </r>
  <r>
    <x v="3"/>
    <x v="1"/>
    <s v="TK34"/>
    <x v="19"/>
    <n v="340"/>
    <n v="0.85699999999999998"/>
    <n v="291.38"/>
    <n v="119.4658"/>
    <n v="0"/>
    <n v="0"/>
    <n v="30.303519999999999"/>
    <n v="0"/>
    <n v="0"/>
    <n v="0"/>
    <n v="121.21408"/>
    <n v="1"/>
    <n v="10.4"/>
  </r>
  <r>
    <x v="0"/>
    <x v="1"/>
    <s v="TK35"/>
    <x v="0"/>
    <n v="112"/>
    <n v="1.6E-2"/>
    <n v="1.792"/>
    <n v="4.8204799999999999"/>
    <n v="0.44620799999999994"/>
    <n v="0.32256000000000001"/>
    <n v="0"/>
    <n v="0"/>
    <n v="1.7848319999999998"/>
    <n v="2.9030400000000003"/>
    <n v="0"/>
    <n v="1"/>
    <n v="42.9"/>
  </r>
  <r>
    <x v="0"/>
    <x v="1"/>
    <s v="TK35"/>
    <x v="1"/>
    <n v="85"/>
    <n v="0.1"/>
    <n v="8.5"/>
    <n v="20.484999999999999"/>
    <n v="2.7965"/>
    <n v="0.9265000000000001"/>
    <n v="4.2500000000000003E-2"/>
    <n v="0"/>
    <n v="11.186"/>
    <n v="8.3385000000000016"/>
    <n v="0.17"/>
    <n v="1"/>
    <n v="44.3"/>
  </r>
  <r>
    <x v="0"/>
    <x v="1"/>
    <s v="TK35"/>
    <x v="2"/>
    <n v="85"/>
    <n v="0.1"/>
    <n v="8.5"/>
    <n v="22.524999999999999"/>
    <n v="1.4364999999999997"/>
    <n v="1.8189999999999997"/>
    <n v="0"/>
    <n v="0"/>
    <n v="5.7459999999999987"/>
    <n v="16.370999999999999"/>
    <n v="0"/>
    <n v="1"/>
    <n v="38.299999999999997"/>
  </r>
  <r>
    <x v="0"/>
    <x v="1"/>
    <s v="TK35"/>
    <x v="3"/>
    <n v="112"/>
    <n v="3.3000000000000002E-2"/>
    <n v="3.6960000000000002"/>
    <n v="9.8683200000000006"/>
    <n v="0.72441600000000006"/>
    <n v="0.75028800000000007"/>
    <n v="3.696E-2"/>
    <n v="3.696E-2"/>
    <n v="2.8976640000000002"/>
    <n v="6.7525920000000008"/>
    <n v="0.14784"/>
    <n v="1"/>
    <n v="39.900000000000006"/>
  </r>
  <r>
    <x v="0"/>
    <x v="1"/>
    <s v="TK35"/>
    <x v="4"/>
    <m/>
    <n v="0"/>
    <n v="0"/>
    <n v="0"/>
    <n v="0"/>
    <n v="0"/>
    <n v="0"/>
    <n v="0"/>
    <n v="0"/>
    <n v="0"/>
    <n v="0"/>
    <n v="0"/>
    <n v="45.8"/>
  </r>
  <r>
    <x v="0"/>
    <x v="1"/>
    <s v="TK35"/>
    <x v="5"/>
    <n v="112"/>
    <n v="1.4E-2"/>
    <n v="1.5680000000000001"/>
    <n v="4.4687999999999999"/>
    <n v="0.421792"/>
    <n v="0.29635199999999995"/>
    <n v="0"/>
    <n v="0"/>
    <n v="1.687168"/>
    <n v="2.6671679999999993"/>
    <n v="0"/>
    <n v="1"/>
    <n v="45.8"/>
  </r>
  <r>
    <x v="0"/>
    <x v="1"/>
    <s v="TK35"/>
    <x v="29"/>
    <n v="112"/>
    <n v="0.14299999999999999"/>
    <n v="16.015999999999998"/>
    <n v="28.027999999999999"/>
    <n v="4.5069023999999995"/>
    <n v="0.96896799999999983"/>
    <n v="0"/>
    <n v="0"/>
    <n v="18.027609599999998"/>
    <n v="8.7207119999999989"/>
    <n v="0"/>
    <n v="1"/>
    <n v="34.19"/>
  </r>
  <r>
    <x v="0"/>
    <x v="1"/>
    <s v="TK35"/>
    <x v="27"/>
    <n v="184"/>
    <n v="0.71399999999999997"/>
    <n v="131.376"/>
    <n v="236.4768"/>
    <n v="32.712623999999998"/>
    <n v="4.7295360000000004"/>
    <n v="15.633744000000002"/>
    <n v="1.31376"/>
    <n v="130.85049599999999"/>
    <n v="42.565824000000006"/>
    <n v="62.534976000000007"/>
    <n v="1"/>
    <n v="40.4"/>
  </r>
  <r>
    <x v="0"/>
    <x v="1"/>
    <s v="TK35"/>
    <x v="6"/>
    <n v="64"/>
    <n v="0.13300000000000001"/>
    <n v="8.5120000000000005"/>
    <n v="13.193600000000002"/>
    <n v="1.0725119999999999"/>
    <n v="0.90227199999999996"/>
    <n v="9.3632000000000007E-2"/>
    <n v="0"/>
    <n v="4.2900479999999996"/>
    <n v="8.1204479999999997"/>
    <n v="0.37452800000000003"/>
    <n v="1"/>
    <n v="24.3"/>
  </r>
  <r>
    <x v="0"/>
    <x v="1"/>
    <s v="TK35"/>
    <x v="7"/>
    <n v="184"/>
    <n v="1"/>
    <n v="184"/>
    <n v="126.96"/>
    <n v="6.6239999999999997"/>
    <n v="7.5439999999999996"/>
    <n v="8.2799999999999994"/>
    <n v="0"/>
    <n v="26.495999999999999"/>
    <n v="67.896000000000001"/>
    <n v="33.119999999999997"/>
    <n v="1"/>
    <n v="12.2"/>
  </r>
  <r>
    <x v="0"/>
    <x v="1"/>
    <s v="TK35"/>
    <x v="8"/>
    <m/>
    <n v="0"/>
    <n v="0"/>
    <n v="0"/>
    <n v="0"/>
    <n v="0"/>
    <n v="0"/>
    <n v="0"/>
    <n v="0"/>
    <n v="0"/>
    <n v="0"/>
    <n v="0"/>
    <n v="59.3"/>
  </r>
  <r>
    <x v="1"/>
    <x v="1"/>
    <s v="TK35"/>
    <x v="9"/>
    <n v="112"/>
    <n v="0.1"/>
    <n v="11.200000000000001"/>
    <n v="11.76"/>
    <n v="2.0720000000000001"/>
    <n v="0.32480000000000003"/>
    <n v="0"/>
    <n v="0"/>
    <n v="8.2880000000000003"/>
    <n v="2.9232000000000005"/>
    <n v="0"/>
    <n v="1"/>
    <n v="21.4"/>
  </r>
  <r>
    <x v="2"/>
    <x v="1"/>
    <s v="TK35"/>
    <x v="10"/>
    <n v="175"/>
    <n v="0.85699999999999998"/>
    <n v="149.97499999999999"/>
    <n v="194.9675"/>
    <n v="3.5994000000000002"/>
    <n v="0.29994999999999999"/>
    <n v="42.892849999999996"/>
    <n v="0.44992500000000002"/>
    <n v="14.397600000000001"/>
    <n v="2.6995499999999999"/>
    <n v="171.57139999999998"/>
    <n v="1"/>
    <n v="31.200000000000003"/>
  </r>
  <r>
    <x v="2"/>
    <x v="1"/>
    <s v="TK35"/>
    <x v="11"/>
    <n v="185"/>
    <n v="1"/>
    <n v="185"/>
    <n v="234.95"/>
    <n v="16.094999999999999"/>
    <n v="0.92500000000000004"/>
    <n v="42.18"/>
    <n v="11.84"/>
    <n v="64.38"/>
    <n v="8.3250000000000011"/>
    <n v="168.72"/>
    <n v="1"/>
    <n v="32"/>
  </r>
  <r>
    <x v="2"/>
    <x v="1"/>
    <s v="TK35"/>
    <x v="14"/>
    <n v="60"/>
    <n v="0.71399999999999997"/>
    <n v="42.839999999999996"/>
    <n v="9.4247999999999994"/>
    <n v="0.42839999999999995"/>
    <n v="0.17135999999999998"/>
    <n v="1.9277999999999997"/>
    <n v="1.1995199999999999"/>
    <n v="1.7135999999999998"/>
    <n v="1.5422399999999998"/>
    <n v="7.7111999999999989"/>
    <n v="1"/>
    <n v="5.9"/>
  </r>
  <r>
    <x v="2"/>
    <x v="1"/>
    <s v="TK35"/>
    <x v="12"/>
    <n v="119"/>
    <n v="0.28599999999999998"/>
    <n v="34.033999999999999"/>
    <n v="31.311279999999996"/>
    <n v="0.34033999999999998"/>
    <n v="0.17016999999999999"/>
    <n v="7.9639559999999996"/>
    <n v="0.81681599999999988"/>
    <n v="1.3613599999999999"/>
    <n v="1.5315299999999998"/>
    <n v="31.855823999999998"/>
    <n v="1"/>
    <n v="24.9"/>
  </r>
  <r>
    <x v="2"/>
    <x v="1"/>
    <s v="TK35"/>
    <x v="13"/>
    <n v="122"/>
    <n v="0.42899999999999999"/>
    <n v="52.338000000000001"/>
    <n v="48.674340000000001"/>
    <n v="1.0467599999999999"/>
    <n v="5.2338000000000003E-2"/>
    <n v="11.305008000000001"/>
    <n v="0.78507000000000005"/>
    <n v="4.1870399999999997"/>
    <n v="0.47104200000000002"/>
    <n v="45.220032000000003"/>
    <n v="1"/>
    <n v="23.700000000000003"/>
  </r>
  <r>
    <x v="2"/>
    <x v="1"/>
    <s v="TK35"/>
    <x v="22"/>
    <n v="250"/>
    <n v="0.42899999999999999"/>
    <n v="107.25"/>
    <n v="151.2225"/>
    <n v="5.1479999999999997"/>
    <n v="0.75074999999999992"/>
    <n v="30.351750000000003"/>
    <n v="1.8232499999999998"/>
    <n v="20.591999999999999"/>
    <n v="6.7567499999999994"/>
    <n v="121.40700000000001"/>
    <n v="1"/>
    <n v="33.799999999999997"/>
  </r>
  <r>
    <x v="2"/>
    <x v="1"/>
    <s v="TK35"/>
    <x v="26"/>
    <n v="119"/>
    <n v="1"/>
    <n v="119"/>
    <n v="464.1"/>
    <n v="1.19"/>
    <n v="0.95200000000000007"/>
    <n v="100.07899999999999"/>
    <n v="1.19"/>
    <n v="4.76"/>
    <n v="8.5680000000000014"/>
    <n v="400.31599999999997"/>
    <n v="1"/>
    <n v="84.899999999999991"/>
  </r>
  <r>
    <x v="3"/>
    <x v="1"/>
    <s v="TK35"/>
    <x v="16"/>
    <n v="134"/>
    <n v="1"/>
    <n v="134"/>
    <n v="218.42"/>
    <n v="8.4420000000000002"/>
    <n v="1.8759999999999999"/>
    <n v="41.674000000000007"/>
    <n v="1.34"/>
    <n v="33.768000000000001"/>
    <n v="16.884"/>
    <n v="166.69600000000003"/>
    <n v="1"/>
    <n v="38.799999999999997"/>
  </r>
  <r>
    <x v="3"/>
    <x v="1"/>
    <s v="TK35"/>
    <x v="17"/>
    <n v="114"/>
    <n v="1"/>
    <n v="114"/>
    <n v="142.5"/>
    <n v="2.3940000000000001"/>
    <n v="1.4820000000000002"/>
    <n v="29.867999999999999"/>
    <n v="1.1399999999999999"/>
    <n v="9.5760000000000005"/>
    <n v="13.338000000000001"/>
    <n v="119.47199999999999"/>
    <n v="1"/>
    <n v="29.6"/>
  </r>
  <r>
    <x v="3"/>
    <x v="1"/>
    <s v="TK35"/>
    <x v="18"/>
    <n v="83"/>
    <n v="0.28599999999999998"/>
    <n v="23.738"/>
    <n v="78.810159999999996"/>
    <n v="2.445014"/>
    <n v="0.71214"/>
    <n v="17.494906"/>
    <n v="3.014726"/>
    <n v="9.7800560000000001"/>
    <n v="6.4092599999999997"/>
    <n v="69.979624000000001"/>
    <n v="1"/>
    <n v="87"/>
  </r>
  <r>
    <x v="3"/>
    <x v="1"/>
    <s v="TK35"/>
    <x v="19"/>
    <n v="340"/>
    <n v="0.57099999999999995"/>
    <n v="194.14"/>
    <n v="79.597399999999993"/>
    <n v="0"/>
    <n v="0"/>
    <n v="20.190560000000001"/>
    <n v="0"/>
    <n v="0"/>
    <n v="0"/>
    <n v="80.762240000000006"/>
    <n v="1"/>
    <n v="10.4"/>
  </r>
  <r>
    <x v="0"/>
    <x v="1"/>
    <s v="TK36"/>
    <x v="0"/>
    <m/>
    <n v="0"/>
    <n v="0"/>
    <n v="0"/>
    <n v="0"/>
    <n v="0"/>
    <n v="0"/>
    <n v="0"/>
    <n v="0"/>
    <n v="0"/>
    <n v="0"/>
    <n v="0"/>
    <n v="42.9"/>
  </r>
  <r>
    <x v="0"/>
    <x v="1"/>
    <s v="TK36"/>
    <x v="1"/>
    <n v="85"/>
    <n v="0.13300000000000001"/>
    <n v="11.305"/>
    <n v="27.245050000000003"/>
    <n v="3.7193449999999997"/>
    <n v="1.232245"/>
    <n v="5.6524999999999999E-2"/>
    <n v="0"/>
    <n v="14.877379999999999"/>
    <n v="11.090205000000001"/>
    <n v="0.2261"/>
    <n v="1"/>
    <n v="44.3"/>
  </r>
  <r>
    <x v="0"/>
    <x v="1"/>
    <s v="TK36"/>
    <x v="2"/>
    <n v="85"/>
    <n v="6.7000000000000004E-2"/>
    <n v="5.6950000000000003"/>
    <n v="15.091750000000001"/>
    <n v="0.96245499999999995"/>
    <n v="1.2187300000000001"/>
    <n v="0"/>
    <n v="0"/>
    <n v="3.8498199999999998"/>
    <n v="10.968570000000001"/>
    <n v="0"/>
    <n v="1"/>
    <n v="38.299999999999997"/>
  </r>
  <r>
    <x v="0"/>
    <x v="1"/>
    <s v="TK36"/>
    <x v="3"/>
    <n v="112"/>
    <n v="0.1"/>
    <n v="11.200000000000001"/>
    <n v="29.904"/>
    <n v="2.1952000000000003"/>
    <n v="2.2736000000000005"/>
    <n v="0.11200000000000002"/>
    <n v="0.11200000000000002"/>
    <n v="8.780800000000001"/>
    <n v="20.462400000000006"/>
    <n v="0.44800000000000006"/>
    <n v="1"/>
    <n v="39.900000000000006"/>
  </r>
  <r>
    <x v="0"/>
    <x v="1"/>
    <s v="TK36"/>
    <x v="4"/>
    <n v="112"/>
    <n v="3.0000000000000001E-3"/>
    <n v="0.33600000000000002"/>
    <n v="0.95760000000000001"/>
    <n v="9.0383999999999992E-2"/>
    <n v="6.3503999999999991E-2"/>
    <n v="0"/>
    <n v="0"/>
    <n v="0.36153599999999997"/>
    <n v="0.57153599999999993"/>
    <n v="0"/>
    <n v="1"/>
    <n v="45.8"/>
  </r>
  <r>
    <x v="0"/>
    <x v="1"/>
    <s v="TK36"/>
    <x v="5"/>
    <n v="112"/>
    <n v="3.0000000000000001E-3"/>
    <n v="0.33600000000000002"/>
    <n v="0.95760000000000001"/>
    <n v="9.0383999999999992E-2"/>
    <n v="6.3503999999999991E-2"/>
    <n v="0"/>
    <n v="0"/>
    <n v="0.36153599999999997"/>
    <n v="0.57153599999999993"/>
    <n v="0"/>
    <n v="1"/>
    <n v="45.8"/>
  </r>
  <r>
    <x v="0"/>
    <x v="1"/>
    <s v="TK36"/>
    <x v="6"/>
    <n v="64"/>
    <n v="6.7000000000000004E-2"/>
    <n v="4.2880000000000003"/>
    <n v="6.6463999999999999"/>
    <n v="0.54028799999999999"/>
    <n v="0.45452800000000004"/>
    <n v="4.7168000000000009E-2"/>
    <n v="0"/>
    <n v="2.161152"/>
    <n v="4.0907520000000002"/>
    <n v="0.18867200000000003"/>
    <n v="1"/>
    <n v="24.3"/>
  </r>
  <r>
    <x v="0"/>
    <x v="1"/>
    <s v="TK36"/>
    <x v="7"/>
    <n v="184"/>
    <n v="1"/>
    <n v="184"/>
    <n v="126.96"/>
    <n v="6.6239999999999997"/>
    <n v="7.5439999999999996"/>
    <n v="8.2799999999999994"/>
    <n v="0"/>
    <n v="26.495999999999999"/>
    <n v="67.896000000000001"/>
    <n v="33.119999999999997"/>
    <n v="1"/>
    <n v="12.2"/>
  </r>
  <r>
    <x v="0"/>
    <x v="1"/>
    <s v="TK36"/>
    <x v="8"/>
    <m/>
    <n v="0"/>
    <n v="0"/>
    <n v="0"/>
    <n v="0"/>
    <n v="0"/>
    <n v="0"/>
    <n v="0"/>
    <n v="0"/>
    <n v="0"/>
    <n v="0"/>
    <n v="0"/>
    <n v="59.3"/>
  </r>
  <r>
    <x v="1"/>
    <x v="1"/>
    <s v="TK36"/>
    <x v="9"/>
    <n v="112"/>
    <n v="6.7000000000000004E-2"/>
    <n v="7.5040000000000004"/>
    <n v="7.8792000000000009"/>
    <n v="1.3882400000000001"/>
    <n v="0.217616"/>
    <n v="0"/>
    <n v="0"/>
    <n v="5.5529600000000006"/>
    <n v="1.9585440000000001"/>
    <n v="0"/>
    <n v="1"/>
    <n v="21.4"/>
  </r>
  <r>
    <x v="2"/>
    <x v="1"/>
    <s v="TK36"/>
    <x v="10"/>
    <n v="175"/>
    <n v="0.85699999999999998"/>
    <n v="149.97499999999999"/>
    <n v="194.9675"/>
    <n v="3.5994000000000002"/>
    <n v="0.29994999999999999"/>
    <n v="42.892849999999996"/>
    <n v="0.44992500000000002"/>
    <n v="14.397600000000001"/>
    <n v="2.6995499999999999"/>
    <n v="171.57139999999998"/>
    <n v="1"/>
    <n v="31.200000000000003"/>
  </r>
  <r>
    <x v="2"/>
    <x v="1"/>
    <s v="TK36"/>
    <x v="11"/>
    <n v="185"/>
    <n v="0.57099999999999995"/>
    <n v="105.63499999999999"/>
    <n v="134.15644999999998"/>
    <n v="9.1902449999999991"/>
    <n v="0.52817499999999995"/>
    <n v="24.084780000000002"/>
    <n v="6.7606399999999995"/>
    <n v="36.760979999999996"/>
    <n v="4.7535749999999997"/>
    <n v="96.339120000000008"/>
    <n v="1"/>
    <n v="32"/>
  </r>
  <r>
    <x v="2"/>
    <x v="1"/>
    <s v="TK36"/>
    <x v="14"/>
    <n v="60"/>
    <n v="0.42899999999999999"/>
    <n v="25.74"/>
    <n v="5.6627999999999998"/>
    <n v="0.25739999999999996"/>
    <n v="0.10296"/>
    <n v="1.1582999999999999"/>
    <n v="0.72071999999999992"/>
    <n v="1.0295999999999998"/>
    <n v="0.92663999999999991"/>
    <n v="4.6331999999999995"/>
    <n v="1"/>
    <n v="5.9"/>
  </r>
  <r>
    <x v="2"/>
    <x v="1"/>
    <s v="TK36"/>
    <x v="12"/>
    <n v="119"/>
    <n v="3.3000000000000002E-2"/>
    <n v="3.927"/>
    <n v="3.6128399999999998"/>
    <n v="3.9269999999999999E-2"/>
    <n v="1.9635E-2"/>
    <n v="0.9189179999999999"/>
    <n v="9.4247999999999998E-2"/>
    <n v="0.15708"/>
    <n v="0.17671500000000001"/>
    <n v="3.6756719999999996"/>
    <n v="1"/>
    <n v="24.9"/>
  </r>
  <r>
    <x v="2"/>
    <x v="1"/>
    <s v="TK36"/>
    <x v="13"/>
    <n v="122"/>
    <n v="0.85699999999999998"/>
    <n v="104.554"/>
    <n v="97.235220000000012"/>
    <n v="2.0910799999999998"/>
    <n v="0.10455400000000001"/>
    <n v="22.583664000000002"/>
    <n v="1.5683100000000001"/>
    <n v="8.3643199999999993"/>
    <n v="0.9409860000000001"/>
    <n v="90.33465600000001"/>
    <n v="1"/>
    <n v="23.700000000000003"/>
  </r>
  <r>
    <x v="2"/>
    <x v="1"/>
    <s v="TK36"/>
    <x v="22"/>
    <n v="250"/>
    <n v="0.42899999999999999"/>
    <n v="107.25"/>
    <n v="151.2225"/>
    <n v="5.1479999999999997"/>
    <n v="0.75074999999999992"/>
    <n v="30.351750000000003"/>
    <n v="1.8232499999999998"/>
    <n v="20.591999999999999"/>
    <n v="6.7567499999999994"/>
    <n v="121.40700000000001"/>
    <n v="1"/>
    <n v="33.799999999999997"/>
  </r>
  <r>
    <x v="2"/>
    <x v="1"/>
    <s v="TK36"/>
    <x v="26"/>
    <n v="119"/>
    <n v="8.0000000000000002E-3"/>
    <n v="0.95200000000000007"/>
    <n v="3.7128000000000001"/>
    <n v="9.5200000000000007E-3"/>
    <n v="7.6160000000000004E-3"/>
    <n v="0.8006319999999999"/>
    <n v="9.5200000000000007E-3"/>
    <n v="3.8080000000000003E-2"/>
    <n v="6.8544000000000008E-2"/>
    <n v="3.2025279999999996"/>
    <n v="1"/>
    <n v="84.899999999999991"/>
  </r>
  <r>
    <x v="3"/>
    <x v="1"/>
    <s v="TK36"/>
    <x v="16"/>
    <n v="134"/>
    <n v="3.3000000000000002E-2"/>
    <n v="4.4220000000000006"/>
    <n v="7.2078600000000002"/>
    <n v="0.278586"/>
    <n v="6.1908000000000005E-2"/>
    <n v="1.3752420000000003"/>
    <n v="4.4220000000000009E-2"/>
    <n v="1.114344"/>
    <n v="0.557172"/>
    <n v="5.5009680000000012"/>
    <n v="1"/>
    <n v="38.799999999999997"/>
  </r>
  <r>
    <x v="3"/>
    <x v="1"/>
    <s v="TK36"/>
    <x v="17"/>
    <n v="114"/>
    <n v="0.85699999999999998"/>
    <n v="97.697999999999993"/>
    <n v="122.1225"/>
    <n v="2.0516579999999998"/>
    <n v="1.2700739999999999"/>
    <n v="25.596875999999998"/>
    <n v="0.97697999999999996"/>
    <n v="8.206631999999999"/>
    <n v="11.430665999999999"/>
    <n v="102.38750399999999"/>
    <n v="1"/>
    <n v="29.6"/>
  </r>
  <r>
    <x v="3"/>
    <x v="1"/>
    <s v="TK36"/>
    <x v="18"/>
    <n v="83"/>
    <n v="0.14299999999999999"/>
    <n v="11.869"/>
    <n v="39.405079999999998"/>
    <n v="1.222507"/>
    <n v="0.35607"/>
    <n v="8.7474530000000001"/>
    <n v="1.507363"/>
    <n v="4.890028"/>
    <n v="3.2046299999999999"/>
    <n v="34.989812000000001"/>
    <n v="1"/>
    <n v="87"/>
  </r>
  <r>
    <x v="3"/>
    <x v="1"/>
    <s v="TK36"/>
    <x v="19"/>
    <n v="340"/>
    <n v="2"/>
    <n v="680"/>
    <n v="278.8"/>
    <n v="0"/>
    <n v="0"/>
    <n v="70.72"/>
    <n v="0"/>
    <n v="0"/>
    <n v="0"/>
    <n v="282.88"/>
    <n v="1"/>
    <n v="10.4"/>
  </r>
  <r>
    <x v="0"/>
    <x v="1"/>
    <s v="TK37"/>
    <x v="0"/>
    <m/>
    <n v="0"/>
    <n v="0"/>
    <n v="0"/>
    <n v="0"/>
    <n v="0"/>
    <n v="0"/>
    <n v="0"/>
    <n v="0"/>
    <n v="0"/>
    <n v="0"/>
    <n v="0"/>
    <n v="42.9"/>
  </r>
  <r>
    <x v="0"/>
    <x v="1"/>
    <s v="TK37"/>
    <x v="1"/>
    <n v="85"/>
    <n v="6.7000000000000004E-2"/>
    <n v="5.6950000000000003"/>
    <n v="13.724950000000002"/>
    <n v="1.8736550000000001"/>
    <n v="0.62075500000000006"/>
    <n v="2.8475E-2"/>
    <n v="0"/>
    <n v="7.4946200000000003"/>
    <n v="5.5867950000000004"/>
    <n v="0.1139"/>
    <n v="1"/>
    <n v="44.3"/>
  </r>
  <r>
    <x v="0"/>
    <x v="1"/>
    <s v="TK37"/>
    <x v="2"/>
    <n v="85"/>
    <n v="0.1"/>
    <n v="8.5"/>
    <n v="22.524999999999999"/>
    <n v="1.4364999999999997"/>
    <n v="1.8189999999999997"/>
    <n v="0"/>
    <n v="0"/>
    <n v="5.7459999999999987"/>
    <n v="16.370999999999999"/>
    <n v="0"/>
    <n v="1"/>
    <n v="38.299999999999997"/>
  </r>
  <r>
    <x v="0"/>
    <x v="1"/>
    <s v="TK37"/>
    <x v="3"/>
    <n v="112"/>
    <n v="0.14299999999999999"/>
    <n v="16.015999999999998"/>
    <n v="42.762720000000002"/>
    <n v="3.1391359999999997"/>
    <n v="3.2512479999999999"/>
    <n v="0.16015999999999997"/>
    <n v="0.16015999999999997"/>
    <n v="12.556543999999999"/>
    <n v="29.261232"/>
    <n v="0.64063999999999988"/>
    <n v="1"/>
    <n v="39.900000000000006"/>
  </r>
  <r>
    <x v="0"/>
    <x v="1"/>
    <s v="TK37"/>
    <x v="4"/>
    <m/>
    <n v="0"/>
    <n v="0"/>
    <n v="0"/>
    <n v="0"/>
    <n v="0"/>
    <n v="0"/>
    <n v="0"/>
    <n v="0"/>
    <n v="0"/>
    <n v="0"/>
    <n v="0"/>
    <n v="45.8"/>
  </r>
  <r>
    <x v="0"/>
    <x v="1"/>
    <s v="TK37"/>
    <x v="5"/>
    <m/>
    <n v="0"/>
    <n v="0"/>
    <n v="0"/>
    <n v="0"/>
    <n v="0"/>
    <n v="0"/>
    <n v="0"/>
    <n v="0"/>
    <n v="0"/>
    <n v="0"/>
    <n v="0"/>
    <n v="45.8"/>
  </r>
  <r>
    <x v="0"/>
    <x v="1"/>
    <s v="TK37"/>
    <x v="29"/>
    <n v="112"/>
    <n v="0.28599999999999998"/>
    <n v="32.031999999999996"/>
    <n v="56.055999999999997"/>
    <n v="9.0138047999999991"/>
    <n v="1.9379359999999997"/>
    <n v="0"/>
    <n v="0"/>
    <n v="36.055219199999996"/>
    <n v="17.441423999999998"/>
    <n v="0"/>
    <n v="1"/>
    <n v="34.19"/>
  </r>
  <r>
    <x v="0"/>
    <x v="1"/>
    <s v="TK37"/>
    <x v="27"/>
    <n v="184"/>
    <n v="0.28599999999999998"/>
    <n v="52.623999999999995"/>
    <n v="94.723199999999991"/>
    <n v="13.103375999999999"/>
    <n v="1.8944639999999999"/>
    <n v="6.2622559999999998"/>
    <n v="0.52623999999999993"/>
    <n v="52.413503999999996"/>
    <n v="17.050176"/>
    <n v="25.049023999999999"/>
    <n v="1"/>
    <n v="40.4"/>
  </r>
  <r>
    <x v="0"/>
    <x v="1"/>
    <s v="TK37"/>
    <x v="6"/>
    <n v="64"/>
    <n v="6.7000000000000004E-2"/>
    <n v="4.2880000000000003"/>
    <n v="6.6463999999999999"/>
    <n v="0.54028799999999999"/>
    <n v="0.45452800000000004"/>
    <n v="4.7168000000000009E-2"/>
    <n v="0"/>
    <n v="2.161152"/>
    <n v="4.0907520000000002"/>
    <n v="0.18867200000000003"/>
    <n v="1"/>
    <n v="24.3"/>
  </r>
  <r>
    <x v="0"/>
    <x v="1"/>
    <s v="TK37"/>
    <x v="7"/>
    <n v="184"/>
    <n v="1"/>
    <n v="184"/>
    <n v="126.96"/>
    <n v="6.6239999999999997"/>
    <n v="7.5439999999999996"/>
    <n v="8.2799999999999994"/>
    <n v="0"/>
    <n v="26.495999999999999"/>
    <n v="67.896000000000001"/>
    <n v="33.119999999999997"/>
    <n v="1"/>
    <n v="12.2"/>
  </r>
  <r>
    <x v="0"/>
    <x v="1"/>
    <s v="TK37"/>
    <x v="8"/>
    <m/>
    <n v="0"/>
    <n v="0"/>
    <n v="0"/>
    <n v="0"/>
    <n v="0"/>
    <n v="0"/>
    <n v="0"/>
    <n v="0"/>
    <n v="0"/>
    <n v="0"/>
    <n v="0"/>
    <n v="59.3"/>
  </r>
  <r>
    <x v="1"/>
    <x v="1"/>
    <s v="TK37"/>
    <x v="9"/>
    <n v="112"/>
    <n v="0.42899999999999999"/>
    <n v="48.048000000000002"/>
    <n v="50.450400000000002"/>
    <n v="8.8888800000000003"/>
    <n v="1.393392"/>
    <n v="0"/>
    <n v="0"/>
    <n v="35.555520000000001"/>
    <n v="12.540528"/>
    <n v="0"/>
    <n v="1"/>
    <n v="21.4"/>
  </r>
  <r>
    <x v="2"/>
    <x v="1"/>
    <s v="TK37"/>
    <x v="10"/>
    <n v="175"/>
    <n v="0.85699999999999998"/>
    <n v="149.97499999999999"/>
    <n v="194.9675"/>
    <n v="3.5994000000000002"/>
    <n v="0.29994999999999999"/>
    <n v="42.892849999999996"/>
    <n v="0.44992500000000002"/>
    <n v="14.397600000000001"/>
    <n v="2.6995499999999999"/>
    <n v="171.57139999999998"/>
    <n v="1"/>
    <n v="31.200000000000003"/>
  </r>
  <r>
    <x v="2"/>
    <x v="1"/>
    <s v="TK37"/>
    <x v="11"/>
    <n v="185"/>
    <n v="1"/>
    <n v="185"/>
    <n v="234.95"/>
    <n v="16.094999999999999"/>
    <n v="0.92500000000000004"/>
    <n v="42.18"/>
    <n v="11.84"/>
    <n v="64.38"/>
    <n v="8.3250000000000011"/>
    <n v="168.72"/>
    <n v="1"/>
    <n v="32"/>
  </r>
  <r>
    <x v="2"/>
    <x v="1"/>
    <s v="TK37"/>
    <x v="14"/>
    <n v="60"/>
    <n v="1"/>
    <n v="60"/>
    <n v="13.2"/>
    <n v="0.6"/>
    <n v="0.24"/>
    <n v="2.7"/>
    <n v="1.68"/>
    <n v="2.4"/>
    <n v="2.16"/>
    <n v="10.8"/>
    <n v="1"/>
    <n v="5.9"/>
  </r>
  <r>
    <x v="2"/>
    <x v="1"/>
    <s v="TK37"/>
    <x v="12"/>
    <n v="119"/>
    <n v="6.7000000000000004E-2"/>
    <n v="7.9730000000000008"/>
    <n v="7.335160000000001"/>
    <n v="7.9730000000000009E-2"/>
    <n v="3.9865000000000005E-2"/>
    <n v="1.8656820000000003"/>
    <n v="0.19135200000000002"/>
    <n v="0.31892000000000004"/>
    <n v="0.35878500000000002"/>
    <n v="7.4627280000000011"/>
    <n v="1"/>
    <n v="24.9"/>
  </r>
  <r>
    <x v="2"/>
    <x v="1"/>
    <s v="TK37"/>
    <x v="13"/>
    <n v="122"/>
    <n v="0.42899999999999999"/>
    <n v="52.338000000000001"/>
    <n v="48.674340000000001"/>
    <n v="1.0467599999999999"/>
    <n v="5.2338000000000003E-2"/>
    <n v="11.305008000000001"/>
    <n v="0.78507000000000005"/>
    <n v="4.1870399999999997"/>
    <n v="0.47104200000000002"/>
    <n v="45.220032000000003"/>
    <n v="1"/>
    <n v="23.700000000000003"/>
  </r>
  <r>
    <x v="2"/>
    <x v="1"/>
    <s v="TK37"/>
    <x v="26"/>
    <n v="119"/>
    <n v="3.3000000000000002E-2"/>
    <n v="3.927"/>
    <n v="15.315300000000001"/>
    <n v="3.9269999999999999E-2"/>
    <n v="3.1416000000000006E-2"/>
    <n v="3.3026070000000001"/>
    <n v="3.9269999999999999E-2"/>
    <n v="0.15708"/>
    <n v="0.28274400000000005"/>
    <n v="13.210428"/>
    <n v="1"/>
    <n v="84.899999999999991"/>
  </r>
  <r>
    <x v="2"/>
    <x v="1"/>
    <s v="TK37"/>
    <x v="22"/>
    <n v="250"/>
    <n v="0.14299999999999999"/>
    <n v="35.75"/>
    <n v="50.407499999999999"/>
    <n v="1.716"/>
    <n v="0.25024999999999997"/>
    <n v="10.11725"/>
    <n v="0.60775000000000001"/>
    <n v="6.8639999999999999"/>
    <n v="2.2522499999999996"/>
    <n v="40.469000000000001"/>
    <n v="1"/>
    <n v="33.799999999999997"/>
  </r>
  <r>
    <x v="3"/>
    <x v="1"/>
    <s v="TK37"/>
    <x v="16"/>
    <n v="134"/>
    <n v="1"/>
    <n v="134"/>
    <n v="218.42"/>
    <n v="8.4420000000000002"/>
    <n v="1.8759999999999999"/>
    <n v="41.674000000000007"/>
    <n v="1.34"/>
    <n v="33.768000000000001"/>
    <n v="16.884"/>
    <n v="166.69600000000003"/>
    <n v="1"/>
    <n v="38.799999999999997"/>
  </r>
  <r>
    <x v="3"/>
    <x v="1"/>
    <s v="TK37"/>
    <x v="17"/>
    <n v="114"/>
    <n v="1"/>
    <n v="114"/>
    <n v="142.5"/>
    <n v="2.3940000000000001"/>
    <n v="1.4820000000000002"/>
    <n v="29.867999999999999"/>
    <n v="1.1399999999999999"/>
    <n v="9.5760000000000005"/>
    <n v="13.338000000000001"/>
    <n v="119.47199999999999"/>
    <n v="1"/>
    <n v="29.6"/>
  </r>
  <r>
    <x v="3"/>
    <x v="1"/>
    <s v="TK37"/>
    <x v="18"/>
    <n v="83"/>
    <n v="6.7000000000000004E-2"/>
    <n v="5.5609999999999999"/>
    <n v="18.462519999999998"/>
    <n v="0.57278300000000004"/>
    <n v="0.16683000000000001"/>
    <n v="4.0984569999999998"/>
    <n v="0.70624699999999985"/>
    <n v="2.2911320000000002"/>
    <n v="1.5014700000000001"/>
    <n v="16.393827999999999"/>
    <n v="1"/>
    <n v="87"/>
  </r>
  <r>
    <x v="3"/>
    <x v="1"/>
    <s v="TK37"/>
    <x v="19"/>
    <n v="340"/>
    <n v="3"/>
    <n v="1020"/>
    <n v="418.2"/>
    <n v="0"/>
    <n v="0"/>
    <n v="106.08"/>
    <n v="0"/>
    <n v="0"/>
    <n v="0"/>
    <n v="424.32"/>
    <n v="1"/>
    <n v="10.4"/>
  </r>
  <r>
    <x v="0"/>
    <x v="2"/>
    <s v="WB01"/>
    <x v="0"/>
    <n v="112"/>
    <n v="0.14299999999999999"/>
    <n v="16.015999999999998"/>
    <n v="43.08303999999999"/>
    <n v="3.9879839999999995"/>
    <n v="2.8828799999999997"/>
    <n v="0"/>
    <n v="0"/>
    <n v="15.951935999999998"/>
    <n v="25.945919999999997"/>
    <n v="0"/>
    <n v="1"/>
    <n v="42.9"/>
  </r>
  <r>
    <x v="0"/>
    <x v="2"/>
    <s v="WB01"/>
    <x v="1"/>
    <m/>
    <n v="0"/>
    <n v="0"/>
    <n v="0"/>
    <n v="0"/>
    <n v="0"/>
    <n v="0"/>
    <n v="0"/>
    <n v="0"/>
    <n v="0"/>
    <n v="0"/>
    <n v="0"/>
    <n v="44.3"/>
  </r>
  <r>
    <x v="0"/>
    <x v="2"/>
    <s v="WB01"/>
    <x v="2"/>
    <m/>
    <n v="0"/>
    <n v="0"/>
    <n v="0"/>
    <n v="0"/>
    <n v="0"/>
    <n v="0"/>
    <n v="0"/>
    <n v="0"/>
    <n v="0"/>
    <n v="0"/>
    <n v="0"/>
    <n v="38.299999999999997"/>
  </r>
  <r>
    <x v="0"/>
    <x v="2"/>
    <s v="WB01"/>
    <x v="3"/>
    <m/>
    <n v="0"/>
    <n v="0"/>
    <n v="0"/>
    <n v="0"/>
    <n v="0"/>
    <n v="0"/>
    <n v="0"/>
    <n v="0"/>
    <n v="0"/>
    <n v="0"/>
    <n v="0"/>
    <n v="39.900000000000006"/>
  </r>
  <r>
    <x v="0"/>
    <x v="2"/>
    <s v="WB01"/>
    <x v="4"/>
    <n v="112"/>
    <n v="3.3000000000000002E-2"/>
    <n v="3.6960000000000002"/>
    <n v="10.533600000000002"/>
    <n v="0.994224"/>
    <n v="0.69854399999999994"/>
    <n v="0"/>
    <n v="0"/>
    <n v="3.976896"/>
    <n v="6.2868959999999996"/>
    <n v="0"/>
    <n v="1"/>
    <n v="45.8"/>
  </r>
  <r>
    <x v="0"/>
    <x v="2"/>
    <s v="WB01"/>
    <x v="5"/>
    <m/>
    <n v="0"/>
    <n v="0"/>
    <n v="0"/>
    <n v="0"/>
    <n v="0"/>
    <n v="0"/>
    <n v="0"/>
    <n v="0"/>
    <n v="0"/>
    <n v="0"/>
    <n v="0"/>
    <n v="45.8"/>
  </r>
  <r>
    <x v="0"/>
    <x v="2"/>
    <s v="WB01"/>
    <x v="6"/>
    <n v="64"/>
    <n v="0.14299999999999999"/>
    <n v="9.1519999999999992"/>
    <n v="14.185599999999999"/>
    <n v="1.153152"/>
    <n v="0.97011199999999986"/>
    <n v="0.100672"/>
    <n v="0"/>
    <n v="4.6126079999999998"/>
    <n v="8.7310079999999992"/>
    <n v="0.40268799999999999"/>
    <n v="1"/>
    <n v="24.3"/>
  </r>
  <r>
    <x v="0"/>
    <x v="2"/>
    <s v="WB01"/>
    <x v="7"/>
    <n v="184"/>
    <n v="1"/>
    <n v="184"/>
    <n v="126.96"/>
    <n v="6.6239999999999997"/>
    <n v="7.5439999999999996"/>
    <n v="8.2799999999999994"/>
    <n v="0"/>
    <n v="26.495999999999999"/>
    <n v="67.896000000000001"/>
    <n v="33.119999999999997"/>
    <n v="1"/>
    <n v="12.2"/>
  </r>
  <r>
    <x v="0"/>
    <x v="2"/>
    <s v="WB01"/>
    <x v="8"/>
    <m/>
    <n v="0"/>
    <n v="0"/>
    <n v="0"/>
    <n v="0"/>
    <n v="0"/>
    <n v="0"/>
    <n v="0"/>
    <n v="0"/>
    <n v="0"/>
    <n v="0"/>
    <n v="0"/>
    <n v="59.3"/>
  </r>
  <r>
    <x v="1"/>
    <x v="2"/>
    <s v="WB01"/>
    <x v="9"/>
    <n v="112"/>
    <n v="3.3000000000000002E-2"/>
    <n v="3.6960000000000002"/>
    <n v="3.8808000000000002"/>
    <n v="0.68376000000000003"/>
    <n v="0.107184"/>
    <n v="0"/>
    <n v="0"/>
    <n v="2.7350400000000001"/>
    <n v="0.96465599999999996"/>
    <n v="0"/>
    <n v="1"/>
    <n v="21.4"/>
  </r>
  <r>
    <x v="2"/>
    <x v="2"/>
    <s v="WB01"/>
    <x v="10"/>
    <n v="175"/>
    <n v="0.14299999999999999"/>
    <n v="25.024999999999999"/>
    <n v="32.532499999999999"/>
    <n v="0.60059999999999991"/>
    <n v="5.0049999999999997E-2"/>
    <n v="7.1571500000000006"/>
    <n v="7.5074999999999989E-2"/>
    <n v="2.4023999999999996"/>
    <n v="0.45044999999999996"/>
    <n v="28.628600000000002"/>
    <n v="1"/>
    <n v="31.200000000000003"/>
  </r>
  <r>
    <x v="2"/>
    <x v="2"/>
    <s v="WB01"/>
    <x v="11"/>
    <n v="185"/>
    <n v="0.14299999999999999"/>
    <n v="26.454999999999998"/>
    <n v="33.597850000000001"/>
    <n v="2.3015849999999998"/>
    <n v="0.132275"/>
    <n v="6.0317400000000001"/>
    <n v="1.6931200000000002"/>
    <n v="9.2063399999999991"/>
    <n v="1.1904749999999999"/>
    <n v="24.12696"/>
    <n v="1"/>
    <n v="32"/>
  </r>
  <r>
    <x v="2"/>
    <x v="2"/>
    <s v="WB01"/>
    <x v="14"/>
    <n v="60"/>
    <n v="0.42899999999999999"/>
    <n v="25.74"/>
    <n v="5.6627999999999998"/>
    <n v="0.25739999999999996"/>
    <n v="0.10296"/>
    <n v="1.1582999999999999"/>
    <n v="0.72071999999999992"/>
    <n v="1.0295999999999998"/>
    <n v="0.92663999999999991"/>
    <n v="4.6331999999999995"/>
    <n v="1"/>
    <n v="5.9"/>
  </r>
  <r>
    <x v="2"/>
    <x v="2"/>
    <s v="WB01"/>
    <x v="12"/>
    <n v="119"/>
    <n v="0.14299999999999999"/>
    <n v="17.016999999999999"/>
    <n v="15.655639999999998"/>
    <n v="0.17016999999999999"/>
    <n v="8.5084999999999994E-2"/>
    <n v="3.9819779999999998"/>
    <n v="0.40840799999999994"/>
    <n v="0.68067999999999995"/>
    <n v="0.76576499999999992"/>
    <n v="15.927911999999999"/>
    <n v="1"/>
    <n v="24.9"/>
  </r>
  <r>
    <x v="2"/>
    <x v="2"/>
    <s v="WB01"/>
    <x v="13"/>
    <n v="122"/>
    <n v="3.3000000000000002E-2"/>
    <n v="4.0259999999999998"/>
    <n v="3.7441800000000001"/>
    <n v="8.0519999999999994E-2"/>
    <n v="4.0260000000000001E-3"/>
    <n v="0.86961600000000006"/>
    <n v="6.0389999999999999E-2"/>
    <n v="0.32207999999999998"/>
    <n v="3.6234000000000002E-2"/>
    <n v="3.4784640000000002"/>
    <n v="1"/>
    <n v="23.700000000000003"/>
  </r>
  <r>
    <x v="3"/>
    <x v="2"/>
    <s v="WB01"/>
    <x v="16"/>
    <n v="134"/>
    <n v="0.28599999999999998"/>
    <n v="38.323999999999998"/>
    <n v="62.468119999999999"/>
    <n v="2.414412"/>
    <n v="0.53653600000000001"/>
    <n v="11.918764000000001"/>
    <n v="0.38323999999999997"/>
    <n v="9.657648"/>
    <n v="4.828824"/>
    <n v="47.675056000000005"/>
    <n v="1"/>
    <n v="38.799999999999997"/>
  </r>
  <r>
    <x v="3"/>
    <x v="2"/>
    <s v="WB01"/>
    <x v="17"/>
    <n v="114"/>
    <n v="1"/>
    <n v="114"/>
    <n v="142.5"/>
    <n v="2.3940000000000001"/>
    <n v="1.4820000000000002"/>
    <n v="29.867999999999999"/>
    <n v="1.1399999999999999"/>
    <n v="9.5760000000000005"/>
    <n v="13.338000000000001"/>
    <n v="119.47199999999999"/>
    <n v="1"/>
    <n v="29.6"/>
  </r>
  <r>
    <x v="3"/>
    <x v="2"/>
    <s v="WB01"/>
    <x v="18"/>
    <m/>
    <n v="0"/>
    <n v="0"/>
    <n v="0"/>
    <n v="0"/>
    <n v="0"/>
    <n v="0"/>
    <n v="0"/>
    <n v="0"/>
    <n v="0"/>
    <n v="0"/>
    <n v="0"/>
    <n v="87"/>
  </r>
  <r>
    <x v="3"/>
    <x v="2"/>
    <s v="WB01"/>
    <x v="19"/>
    <n v="340"/>
    <n v="0.28599999999999998"/>
    <n v="97.24"/>
    <n v="39.868399999999994"/>
    <n v="0"/>
    <n v="0"/>
    <n v="10.112959999999999"/>
    <n v="0"/>
    <n v="0"/>
    <n v="0"/>
    <n v="40.451839999999997"/>
    <n v="1"/>
    <n v="10.4"/>
  </r>
  <r>
    <x v="0"/>
    <x v="2"/>
    <s v="WB02"/>
    <x v="0"/>
    <n v="112"/>
    <n v="6.7000000000000004E-2"/>
    <n v="7.5040000000000004"/>
    <n v="20.185760000000002"/>
    <n v="1.8684960000000002"/>
    <n v="1.3507199999999999"/>
    <n v="0"/>
    <n v="0"/>
    <n v="7.4739840000000006"/>
    <n v="12.156479999999998"/>
    <n v="0"/>
    <n v="1"/>
    <n v="42.9"/>
  </r>
  <r>
    <x v="0"/>
    <x v="2"/>
    <s v="WB02"/>
    <x v="1"/>
    <m/>
    <n v="0"/>
    <n v="0"/>
    <n v="0"/>
    <n v="0"/>
    <n v="0"/>
    <n v="0"/>
    <n v="0"/>
    <n v="0"/>
    <n v="0"/>
    <n v="0"/>
    <n v="0"/>
    <n v="44.3"/>
  </r>
  <r>
    <x v="0"/>
    <x v="2"/>
    <s v="WB02"/>
    <x v="2"/>
    <m/>
    <n v="0"/>
    <n v="0"/>
    <n v="0"/>
    <n v="0"/>
    <n v="0"/>
    <n v="0"/>
    <n v="0"/>
    <n v="0"/>
    <n v="0"/>
    <n v="0"/>
    <n v="0"/>
    <n v="38.299999999999997"/>
  </r>
  <r>
    <x v="0"/>
    <x v="2"/>
    <s v="WB02"/>
    <x v="3"/>
    <m/>
    <n v="0"/>
    <n v="0"/>
    <n v="0"/>
    <n v="0"/>
    <n v="0"/>
    <n v="0"/>
    <n v="0"/>
    <n v="0"/>
    <n v="0"/>
    <n v="0"/>
    <n v="0"/>
    <n v="39.900000000000006"/>
  </r>
  <r>
    <x v="0"/>
    <x v="2"/>
    <s v="WB02"/>
    <x v="4"/>
    <n v="112"/>
    <n v="3.3000000000000002E-2"/>
    <n v="3.6960000000000002"/>
    <n v="10.533600000000002"/>
    <n v="0.994224"/>
    <n v="0.69854399999999994"/>
    <n v="0"/>
    <n v="0"/>
    <n v="3.976896"/>
    <n v="6.2868959999999996"/>
    <n v="0"/>
    <n v="1"/>
    <n v="45.8"/>
  </r>
  <r>
    <x v="0"/>
    <x v="2"/>
    <s v="WB02"/>
    <x v="5"/>
    <m/>
    <n v="0"/>
    <n v="0"/>
    <n v="0"/>
    <n v="0"/>
    <n v="0"/>
    <n v="0"/>
    <n v="0"/>
    <n v="0"/>
    <n v="0"/>
    <n v="0"/>
    <n v="0"/>
    <n v="45.8"/>
  </r>
  <r>
    <x v="0"/>
    <x v="2"/>
    <s v="WB02"/>
    <x v="6"/>
    <n v="64"/>
    <n v="6.7000000000000004E-2"/>
    <n v="4.2880000000000003"/>
    <n v="6.6463999999999999"/>
    <n v="0.54028799999999999"/>
    <n v="0.45452800000000004"/>
    <n v="4.7168000000000009E-2"/>
    <n v="0"/>
    <n v="2.161152"/>
    <n v="4.0907520000000002"/>
    <n v="0.18867200000000003"/>
    <n v="1"/>
    <n v="24.3"/>
  </r>
  <r>
    <x v="0"/>
    <x v="2"/>
    <s v="WB02"/>
    <x v="7"/>
    <n v="184"/>
    <n v="0.35699999999999998"/>
    <n v="65.688000000000002"/>
    <n v="45.324719999999999"/>
    <n v="2.3647680000000002"/>
    <n v="2.6932079999999998"/>
    <n v="2.9559600000000001"/>
    <n v="0"/>
    <n v="9.4590720000000008"/>
    <n v="24.238871999999997"/>
    <n v="11.823840000000001"/>
    <n v="1"/>
    <n v="12.2"/>
  </r>
  <r>
    <x v="0"/>
    <x v="2"/>
    <s v="WB02"/>
    <x v="8"/>
    <m/>
    <n v="0"/>
    <n v="0"/>
    <n v="0"/>
    <n v="0"/>
    <n v="0"/>
    <n v="0"/>
    <n v="0"/>
    <n v="0"/>
    <n v="0"/>
    <n v="0"/>
    <n v="0"/>
    <n v="59.3"/>
  </r>
  <r>
    <x v="0"/>
    <x v="2"/>
    <s v="WB02"/>
    <x v="33"/>
    <n v="7"/>
    <n v="0.28599999999999998"/>
    <n v="2.0019999999999998"/>
    <n v="2.0019999999999996E-2"/>
    <n v="2.0019999999999996E-2"/>
    <n v="2.0019999999999996E-2"/>
    <n v="2.0019999999999996E-2"/>
    <n v="2.0019999999999996E-2"/>
    <n v="8.0079999999999985E-2"/>
    <n v="0.18017999999999995"/>
    <n v="8.0079999999999985E-2"/>
    <n v="1"/>
    <n v="0"/>
  </r>
  <r>
    <x v="1"/>
    <x v="2"/>
    <s v="WB02"/>
    <x v="9"/>
    <n v="112"/>
    <n v="0.28599999999999998"/>
    <n v="32.031999999999996"/>
    <n v="33.633599999999994"/>
    <n v="5.9259199999999996"/>
    <n v="0.92892799999999998"/>
    <n v="0"/>
    <n v="0"/>
    <n v="23.703679999999999"/>
    <n v="8.3603519999999989"/>
    <n v="0"/>
    <n v="1"/>
    <n v="21.4"/>
  </r>
  <r>
    <x v="2"/>
    <x v="2"/>
    <s v="WB02"/>
    <x v="10"/>
    <n v="175"/>
    <n v="0.28599999999999998"/>
    <n v="50.05"/>
    <n v="65.064999999999998"/>
    <n v="1.2011999999999998"/>
    <n v="0.10009999999999999"/>
    <n v="14.314300000000001"/>
    <n v="0.15014999999999998"/>
    <n v="4.8047999999999993"/>
    <n v="0.90089999999999992"/>
    <n v="57.257200000000005"/>
    <n v="1"/>
    <n v="31.200000000000003"/>
  </r>
  <r>
    <x v="2"/>
    <x v="2"/>
    <s v="WB02"/>
    <x v="11"/>
    <n v="185"/>
    <n v="0.28599999999999998"/>
    <n v="52.91"/>
    <n v="67.195700000000002"/>
    <n v="4.6031699999999995"/>
    <n v="0.26455000000000001"/>
    <n v="12.06348"/>
    <n v="3.3862400000000004"/>
    <n v="18.412679999999998"/>
    <n v="2.3809499999999999"/>
    <n v="48.253920000000001"/>
    <n v="1"/>
    <n v="32"/>
  </r>
  <r>
    <x v="2"/>
    <x v="2"/>
    <s v="WB02"/>
    <x v="14"/>
    <n v="60"/>
    <n v="0.64300000000000002"/>
    <n v="38.58"/>
    <n v="8.4876000000000005"/>
    <n v="0.38579999999999998"/>
    <n v="0.15432000000000001"/>
    <n v="1.7360999999999998"/>
    <n v="1.0802399999999999"/>
    <n v="1.5431999999999999"/>
    <n v="1.3888800000000001"/>
    <n v="6.944399999999999"/>
    <n v="1"/>
    <n v="5.9"/>
  </r>
  <r>
    <x v="2"/>
    <x v="2"/>
    <s v="WB02"/>
    <x v="12"/>
    <n v="119"/>
    <n v="1"/>
    <n v="119"/>
    <n v="109.48"/>
    <n v="1.19"/>
    <n v="0.59499999999999997"/>
    <n v="27.846"/>
    <n v="2.8559999999999999"/>
    <n v="4.76"/>
    <n v="5.3549999999999995"/>
    <n v="111.384"/>
    <n v="1"/>
    <n v="24.9"/>
  </r>
  <r>
    <x v="2"/>
    <x v="2"/>
    <s v="WB02"/>
    <x v="13"/>
    <n v="122"/>
    <n v="0.14299999999999999"/>
    <n v="17.445999999999998"/>
    <n v="16.224779999999999"/>
    <n v="0.34891999999999995"/>
    <n v="1.7446E-2"/>
    <n v="3.7683359999999997"/>
    <n v="0.26168999999999998"/>
    <n v="1.3956799999999998"/>
    <n v="0.15701399999999999"/>
    <n v="15.073343999999999"/>
    <n v="1"/>
    <n v="23.700000000000003"/>
  </r>
  <r>
    <x v="2"/>
    <x v="2"/>
    <s v="WB02"/>
    <x v="28"/>
    <n v="171"/>
    <n v="6.7000000000000004E-2"/>
    <n v="11.457000000000001"/>
    <n v="13.290120000000002"/>
    <n v="0.882189"/>
    <n v="5.7285000000000003E-2"/>
    <n v="2.3830560000000003"/>
    <n v="0.74470500000000006"/>
    <n v="3.528756"/>
    <n v="0.51556500000000005"/>
    <n v="9.5322240000000011"/>
    <n v="1"/>
    <n v="29"/>
  </r>
  <r>
    <x v="2"/>
    <x v="2"/>
    <s v="WB02"/>
    <x v="34"/>
    <n v="94"/>
    <n v="3.3000000000000002E-2"/>
    <n v="3.1020000000000003"/>
    <n v="0.96162000000000003"/>
    <n v="3.4122000000000006E-2"/>
    <n v="3.1020000000000002E-3"/>
    <n v="0.189222"/>
    <n v="2.4816000000000001E-2"/>
    <n v="0.13648800000000003"/>
    <n v="2.7918000000000002E-2"/>
    <n v="0.75688800000000001"/>
    <n v="1"/>
    <n v="7.3"/>
  </r>
  <r>
    <x v="3"/>
    <x v="2"/>
    <s v="WB02"/>
    <x v="16"/>
    <n v="134"/>
    <n v="0.71399999999999997"/>
    <n v="95.676000000000002"/>
    <n v="155.95187999999999"/>
    <n v="6.0275879999999997"/>
    <n v="1.3394639999999998"/>
    <n v="29.755236"/>
    <n v="0.95676000000000005"/>
    <n v="24.110351999999999"/>
    <n v="12.055175999999998"/>
    <n v="119.020944"/>
    <n v="1"/>
    <n v="38.799999999999997"/>
  </r>
  <r>
    <x v="3"/>
    <x v="2"/>
    <s v="WB02"/>
    <x v="17"/>
    <n v="114"/>
    <n v="1"/>
    <n v="114"/>
    <n v="142.5"/>
    <n v="2.3940000000000001"/>
    <n v="1.4820000000000002"/>
    <n v="29.867999999999999"/>
    <n v="1.1399999999999999"/>
    <n v="9.5760000000000005"/>
    <n v="13.338000000000001"/>
    <n v="119.47199999999999"/>
    <n v="1"/>
    <n v="29.6"/>
  </r>
  <r>
    <x v="3"/>
    <x v="2"/>
    <s v="WB02"/>
    <x v="18"/>
    <n v="83"/>
    <n v="3.3000000000000002E-2"/>
    <n v="2.7390000000000003"/>
    <n v="9.0934800000000013"/>
    <n v="0.28211700000000006"/>
    <n v="8.2170000000000007E-2"/>
    <n v="2.0186430000000004"/>
    <n v="0.34785299999999997"/>
    <n v="1.1284680000000002"/>
    <n v="0.73953000000000002"/>
    <n v="8.0745720000000016"/>
    <n v="1"/>
    <n v="87"/>
  </r>
  <r>
    <x v="3"/>
    <x v="2"/>
    <s v="WB02"/>
    <x v="19"/>
    <n v="340"/>
    <n v="0.14299999999999999"/>
    <n v="48.62"/>
    <n v="19.934199999999997"/>
    <n v="0"/>
    <n v="0"/>
    <n v="5.0564799999999996"/>
    <n v="0"/>
    <n v="0"/>
    <n v="0"/>
    <n v="20.225919999999999"/>
    <n v="1"/>
    <n v="10.4"/>
  </r>
  <r>
    <x v="0"/>
    <x v="2"/>
    <s v="WB03"/>
    <x v="0"/>
    <n v="112"/>
    <n v="0.28599999999999998"/>
    <n v="32.031999999999996"/>
    <n v="86.16607999999998"/>
    <n v="7.9759679999999991"/>
    <n v="5.7657599999999993"/>
    <n v="0"/>
    <n v="0"/>
    <n v="31.903871999999996"/>
    <n v="51.891839999999995"/>
    <n v="0"/>
    <n v="1"/>
    <n v="42.9"/>
  </r>
  <r>
    <x v="0"/>
    <x v="2"/>
    <s v="WB03"/>
    <x v="1"/>
    <m/>
    <n v="0"/>
    <n v="0"/>
    <n v="0"/>
    <n v="0"/>
    <n v="0"/>
    <n v="0"/>
    <n v="0"/>
    <n v="0"/>
    <n v="0"/>
    <n v="0"/>
    <n v="0"/>
    <n v="44.3"/>
  </r>
  <r>
    <x v="0"/>
    <x v="2"/>
    <s v="WB03"/>
    <x v="2"/>
    <m/>
    <n v="0"/>
    <n v="0"/>
    <n v="0"/>
    <n v="0"/>
    <n v="0"/>
    <n v="0"/>
    <n v="0"/>
    <n v="0"/>
    <n v="0"/>
    <n v="0"/>
    <n v="0"/>
    <n v="38.299999999999997"/>
  </r>
  <r>
    <x v="0"/>
    <x v="2"/>
    <s v="WB03"/>
    <x v="3"/>
    <m/>
    <n v="0"/>
    <n v="0"/>
    <n v="0"/>
    <n v="0"/>
    <n v="0"/>
    <n v="0"/>
    <n v="0"/>
    <n v="0"/>
    <n v="0"/>
    <n v="0"/>
    <n v="0"/>
    <n v="39.900000000000006"/>
  </r>
  <r>
    <x v="0"/>
    <x v="2"/>
    <s v="WB03"/>
    <x v="4"/>
    <n v="112"/>
    <n v="0.28599999999999998"/>
    <n v="32.031999999999996"/>
    <n v="91.291199999999989"/>
    <n v="8.6166079999999994"/>
    <n v="6.054047999999999"/>
    <n v="0"/>
    <n v="0"/>
    <n v="34.466431999999998"/>
    <n v="54.486431999999994"/>
    <n v="0"/>
    <n v="1"/>
    <n v="45.8"/>
  </r>
  <r>
    <x v="0"/>
    <x v="2"/>
    <s v="WB03"/>
    <x v="5"/>
    <m/>
    <n v="0"/>
    <n v="0"/>
    <n v="0"/>
    <n v="0"/>
    <n v="0"/>
    <n v="0"/>
    <n v="0"/>
    <n v="0"/>
    <n v="0"/>
    <n v="0"/>
    <n v="0"/>
    <n v="45.8"/>
  </r>
  <r>
    <x v="0"/>
    <x v="2"/>
    <s v="WB03"/>
    <x v="6"/>
    <n v="64"/>
    <n v="0.28599999999999998"/>
    <n v="18.303999999999998"/>
    <n v="28.371199999999998"/>
    <n v="2.3063039999999999"/>
    <n v="1.9402239999999997"/>
    <n v="0.201344"/>
    <n v="0"/>
    <n v="9.2252159999999996"/>
    <n v="17.462015999999998"/>
    <n v="0.80537599999999998"/>
    <n v="1"/>
    <n v="24.3"/>
  </r>
  <r>
    <x v="0"/>
    <x v="2"/>
    <s v="WB03"/>
    <x v="7"/>
    <n v="184"/>
    <n v="1"/>
    <n v="184"/>
    <n v="126.96"/>
    <n v="6.6239999999999997"/>
    <n v="7.5439999999999996"/>
    <n v="8.2799999999999994"/>
    <n v="0"/>
    <n v="26.495999999999999"/>
    <n v="67.896000000000001"/>
    <n v="33.119999999999997"/>
    <n v="1"/>
    <n v="12.2"/>
  </r>
  <r>
    <x v="0"/>
    <x v="2"/>
    <s v="WB03"/>
    <x v="8"/>
    <m/>
    <n v="0"/>
    <n v="0"/>
    <n v="0"/>
    <n v="0"/>
    <n v="0"/>
    <n v="0"/>
    <n v="0"/>
    <n v="0"/>
    <n v="0"/>
    <n v="0"/>
    <n v="0"/>
    <n v="59.3"/>
  </r>
  <r>
    <x v="1"/>
    <x v="2"/>
    <s v="WB03"/>
    <x v="9"/>
    <n v="112"/>
    <n v="0.28599999999999998"/>
    <n v="32.031999999999996"/>
    <n v="33.633599999999994"/>
    <n v="5.9259199999999996"/>
    <n v="0.92892799999999998"/>
    <n v="0"/>
    <n v="0"/>
    <n v="23.703679999999999"/>
    <n v="8.3603519999999989"/>
    <n v="0"/>
    <n v="1"/>
    <n v="21.4"/>
  </r>
  <r>
    <x v="2"/>
    <x v="2"/>
    <s v="WB03"/>
    <x v="10"/>
    <n v="175"/>
    <n v="0.28599999999999998"/>
    <n v="50.05"/>
    <n v="65.064999999999998"/>
    <n v="1.2011999999999998"/>
    <n v="0.10009999999999999"/>
    <n v="14.314300000000001"/>
    <n v="0.15014999999999998"/>
    <n v="4.8047999999999993"/>
    <n v="0.90089999999999992"/>
    <n v="57.257200000000005"/>
    <n v="1"/>
    <n v="31.200000000000003"/>
  </r>
  <r>
    <x v="2"/>
    <x v="2"/>
    <s v="WB03"/>
    <x v="11"/>
    <n v="185"/>
    <n v="1"/>
    <n v="185"/>
    <n v="234.95"/>
    <n v="16.094999999999999"/>
    <n v="0.92500000000000004"/>
    <n v="42.18"/>
    <n v="11.84"/>
    <n v="64.38"/>
    <n v="8.3250000000000011"/>
    <n v="168.72"/>
    <n v="1"/>
    <n v="32"/>
  </r>
  <r>
    <x v="2"/>
    <x v="2"/>
    <s v="WB03"/>
    <x v="14"/>
    <n v="60"/>
    <n v="0.14299999999999999"/>
    <n v="8.58"/>
    <n v="1.8875999999999999"/>
    <n v="8.5800000000000001E-2"/>
    <n v="3.4320000000000003E-2"/>
    <n v="0.3861"/>
    <n v="0.24023999999999998"/>
    <n v="0.34320000000000001"/>
    <n v="0.30888000000000004"/>
    <n v="1.5444"/>
    <n v="1"/>
    <n v="5.9"/>
  </r>
  <r>
    <x v="2"/>
    <x v="2"/>
    <s v="WB03"/>
    <x v="12"/>
    <n v="119"/>
    <n v="0.42899999999999999"/>
    <n v="51.051000000000002"/>
    <n v="46.966920000000002"/>
    <n v="0.51051000000000002"/>
    <n v="0.25525500000000001"/>
    <n v="11.945933999999999"/>
    <n v="1.2252240000000001"/>
    <n v="2.0420400000000001"/>
    <n v="2.2972950000000001"/>
    <n v="47.783735999999998"/>
    <n v="1"/>
    <n v="24.9"/>
  </r>
  <r>
    <x v="2"/>
    <x v="2"/>
    <s v="WB03"/>
    <x v="13"/>
    <m/>
    <n v="0"/>
    <n v="0"/>
    <n v="0"/>
    <n v="0"/>
    <n v="0"/>
    <n v="0"/>
    <n v="0"/>
    <n v="0"/>
    <n v="0"/>
    <n v="0"/>
    <n v="0"/>
    <n v="23.700000000000003"/>
  </r>
  <r>
    <x v="2"/>
    <x v="2"/>
    <s v="WB03"/>
    <x v="28"/>
    <n v="171"/>
    <n v="1"/>
    <n v="171"/>
    <n v="198.36"/>
    <n v="13.167"/>
    <n v="0.85499999999999998"/>
    <n v="35.568000000000005"/>
    <n v="11.115"/>
    <n v="52.667999999999999"/>
    <n v="7.6950000000000003"/>
    <n v="142.27200000000002"/>
    <n v="1"/>
    <n v="29"/>
  </r>
  <r>
    <x v="2"/>
    <x v="2"/>
    <s v="WB03"/>
    <x v="34"/>
    <n v="94"/>
    <n v="3.3000000000000002E-2"/>
    <n v="3.1020000000000003"/>
    <n v="0.96162000000000003"/>
    <n v="3.4122000000000006E-2"/>
    <n v="3.1020000000000002E-3"/>
    <n v="0.189222"/>
    <n v="2.4816000000000001E-2"/>
    <n v="0.13648800000000003"/>
    <n v="2.7918000000000002E-2"/>
    <n v="0.75688800000000001"/>
    <n v="1"/>
    <n v="7.3"/>
  </r>
  <r>
    <x v="3"/>
    <x v="2"/>
    <s v="WB03"/>
    <x v="16"/>
    <n v="134"/>
    <n v="1"/>
    <n v="134"/>
    <n v="218.42"/>
    <n v="8.4420000000000002"/>
    <n v="1.8759999999999999"/>
    <n v="41.674000000000007"/>
    <n v="1.34"/>
    <n v="33.768000000000001"/>
    <n v="16.884"/>
    <n v="166.69600000000003"/>
    <n v="1"/>
    <n v="38.799999999999997"/>
  </r>
  <r>
    <x v="3"/>
    <x v="2"/>
    <s v="WB03"/>
    <x v="17"/>
    <n v="114"/>
    <n v="1"/>
    <n v="114"/>
    <n v="142.5"/>
    <n v="2.3940000000000001"/>
    <n v="1.4820000000000002"/>
    <n v="29.867999999999999"/>
    <n v="1.1399999999999999"/>
    <n v="9.5760000000000005"/>
    <n v="13.338000000000001"/>
    <n v="119.47199999999999"/>
    <n v="1"/>
    <n v="29.6"/>
  </r>
  <r>
    <x v="3"/>
    <x v="2"/>
    <s v="WB03"/>
    <x v="18"/>
    <m/>
    <n v="0"/>
    <n v="0"/>
    <n v="0"/>
    <n v="0"/>
    <n v="0"/>
    <n v="0"/>
    <n v="0"/>
    <n v="0"/>
    <n v="0"/>
    <n v="0"/>
    <n v="0"/>
    <n v="87"/>
  </r>
  <r>
    <x v="4"/>
    <x v="2"/>
    <s v="WB03"/>
    <x v="23"/>
    <n v="20"/>
    <n v="3.3000000000000002E-2"/>
    <n v="0.66"/>
    <n v="2.0064000000000002"/>
    <n v="1.98E-3"/>
    <n v="0"/>
    <n v="0.5438400000000001"/>
    <n v="0"/>
    <n v="7.92E-3"/>
    <n v="0"/>
    <n v="2.1753600000000004"/>
    <n v="1"/>
    <n v="82.7"/>
  </r>
  <r>
    <x v="4"/>
    <x v="2"/>
    <s v="WB03"/>
    <x v="24"/>
    <n v="15"/>
    <n v="3.3000000000000002E-2"/>
    <n v="0.495"/>
    <n v="2.3660999999999999"/>
    <n v="2.5244999999999997E-2"/>
    <n v="0.10444500000000001"/>
    <n v="0.33610500000000004"/>
    <n v="2.4749999999999998E-3"/>
    <n v="0.10097999999999999"/>
    <n v="0.94000500000000009"/>
    <n v="1.3444200000000002"/>
    <n v="1"/>
    <n v="94.100000000000009"/>
  </r>
  <r>
    <x v="0"/>
    <x v="2"/>
    <s v="WB04"/>
    <x v="0"/>
    <n v="112"/>
    <n v="3.3000000000000002E-2"/>
    <n v="3.6960000000000002"/>
    <n v="9.94224"/>
    <n v="0.92030400000000001"/>
    <n v="0.66528000000000009"/>
    <n v="0"/>
    <n v="0"/>
    <n v="3.681216"/>
    <n v="5.9875200000000008"/>
    <n v="0"/>
    <n v="1"/>
    <n v="42.9"/>
  </r>
  <r>
    <x v="0"/>
    <x v="2"/>
    <s v="WB04"/>
    <x v="1"/>
    <n v="85"/>
    <n v="3.0000000000000001E-3"/>
    <n v="0.255"/>
    <n v="0.61454999999999993"/>
    <n v="8.3894999999999997E-2"/>
    <n v="2.7795E-2"/>
    <n v="1.2750000000000001E-3"/>
    <n v="0"/>
    <n v="0.33557999999999999"/>
    <n v="0.25015500000000002"/>
    <n v="5.1000000000000004E-3"/>
    <n v="1"/>
    <n v="44.3"/>
  </r>
  <r>
    <x v="0"/>
    <x v="2"/>
    <s v="WB04"/>
    <x v="2"/>
    <n v="85"/>
    <n v="3.0000000000000001E-3"/>
    <n v="0.255"/>
    <n v="0.67575000000000007"/>
    <n v="4.3095000000000001E-2"/>
    <n v="5.457E-2"/>
    <n v="0"/>
    <n v="0"/>
    <n v="0.17238000000000001"/>
    <n v="0.49113000000000001"/>
    <n v="0"/>
    <n v="1"/>
    <n v="38.299999999999997"/>
  </r>
  <r>
    <x v="0"/>
    <x v="2"/>
    <s v="WB04"/>
    <x v="3"/>
    <m/>
    <n v="0"/>
    <n v="0"/>
    <n v="0"/>
    <n v="0"/>
    <n v="0"/>
    <n v="0"/>
    <n v="0"/>
    <n v="0"/>
    <n v="0"/>
    <n v="0"/>
    <n v="0"/>
    <n v="39.900000000000006"/>
  </r>
  <r>
    <x v="0"/>
    <x v="2"/>
    <s v="WB04"/>
    <x v="4"/>
    <n v="112"/>
    <n v="3.3000000000000002E-2"/>
    <n v="3.6960000000000002"/>
    <n v="10.533600000000002"/>
    <n v="0.994224"/>
    <n v="0.69854399999999994"/>
    <n v="0"/>
    <n v="0"/>
    <n v="3.976896"/>
    <n v="6.2868959999999996"/>
    <n v="0"/>
    <n v="1"/>
    <n v="45.8"/>
  </r>
  <r>
    <x v="0"/>
    <x v="2"/>
    <s v="WB04"/>
    <x v="5"/>
    <m/>
    <n v="0"/>
    <n v="0"/>
    <n v="0"/>
    <n v="0"/>
    <n v="0"/>
    <n v="0"/>
    <n v="0"/>
    <n v="0"/>
    <n v="0"/>
    <n v="0"/>
    <n v="0"/>
    <n v="45.8"/>
  </r>
  <r>
    <x v="0"/>
    <x v="2"/>
    <s v="WB04"/>
    <x v="6"/>
    <n v="64"/>
    <n v="3.3000000000000002E-2"/>
    <n v="2.1120000000000001"/>
    <n v="3.2736000000000001"/>
    <n v="0.26611200000000002"/>
    <n v="0.22387199999999999"/>
    <n v="2.3232000000000003E-2"/>
    <n v="0"/>
    <n v="1.0644480000000001"/>
    <n v="2.0148479999999998"/>
    <n v="9.2928000000000011E-2"/>
    <n v="1"/>
    <n v="24.3"/>
  </r>
  <r>
    <x v="0"/>
    <x v="2"/>
    <s v="WB04"/>
    <x v="7"/>
    <n v="184"/>
    <n v="0.14299999999999999"/>
    <n v="26.311999999999998"/>
    <n v="18.155279999999998"/>
    <n v="0.94723199999999996"/>
    <n v="1.0787919999999998"/>
    <n v="1.18404"/>
    <n v="0"/>
    <n v="3.7889279999999999"/>
    <n v="9.709127999999998"/>
    <n v="4.7361599999999999"/>
    <n v="1"/>
    <n v="12.2"/>
  </r>
  <r>
    <x v="0"/>
    <x v="2"/>
    <s v="WB04"/>
    <x v="8"/>
    <m/>
    <n v="0"/>
    <n v="0"/>
    <n v="0"/>
    <n v="0"/>
    <n v="0"/>
    <n v="0"/>
    <n v="0"/>
    <n v="0"/>
    <n v="0"/>
    <n v="0"/>
    <n v="0"/>
    <n v="59.3"/>
  </r>
  <r>
    <x v="1"/>
    <x v="2"/>
    <s v="WB04"/>
    <x v="9"/>
    <n v="112"/>
    <n v="3.3000000000000002E-2"/>
    <n v="3.6960000000000002"/>
    <n v="3.8808000000000002"/>
    <n v="0.68376000000000003"/>
    <n v="0.107184"/>
    <n v="0"/>
    <n v="0"/>
    <n v="2.7350400000000001"/>
    <n v="0.96465599999999996"/>
    <n v="0"/>
    <n v="1"/>
    <n v="21.4"/>
  </r>
  <r>
    <x v="2"/>
    <x v="2"/>
    <s v="WB04"/>
    <x v="10"/>
    <n v="175"/>
    <n v="0.14299999999999999"/>
    <n v="25.024999999999999"/>
    <n v="32.532499999999999"/>
    <n v="0.60059999999999991"/>
    <n v="5.0049999999999997E-2"/>
    <n v="7.1571500000000006"/>
    <n v="7.5074999999999989E-2"/>
    <n v="2.4023999999999996"/>
    <n v="0.45044999999999996"/>
    <n v="28.628600000000002"/>
    <n v="1"/>
    <n v="31.200000000000003"/>
  </r>
  <r>
    <x v="2"/>
    <x v="2"/>
    <s v="WB04"/>
    <x v="11"/>
    <n v="185"/>
    <n v="0.35699999999999998"/>
    <n v="66.045000000000002"/>
    <n v="83.87715"/>
    <n v="5.7459150000000001"/>
    <n v="0.33022499999999999"/>
    <n v="15.058260000000001"/>
    <n v="4.2268800000000004"/>
    <n v="22.98366"/>
    <n v="2.9720249999999999"/>
    <n v="60.233040000000003"/>
    <n v="1"/>
    <n v="32"/>
  </r>
  <r>
    <x v="2"/>
    <x v="2"/>
    <s v="WB04"/>
    <x v="14"/>
    <n v="60"/>
    <n v="0.35699999999999998"/>
    <n v="21.419999999999998"/>
    <n v="4.7123999999999997"/>
    <n v="0.21419999999999997"/>
    <n v="8.5679999999999992E-2"/>
    <n v="0.96389999999999987"/>
    <n v="0.59975999999999996"/>
    <n v="0.8567999999999999"/>
    <n v="0.77111999999999992"/>
    <n v="3.8555999999999995"/>
    <n v="1"/>
    <n v="5.9"/>
  </r>
  <r>
    <x v="2"/>
    <x v="2"/>
    <s v="WB04"/>
    <x v="12"/>
    <n v="119"/>
    <n v="1"/>
    <n v="119"/>
    <n v="109.48"/>
    <n v="1.19"/>
    <n v="0.59499999999999997"/>
    <n v="27.846"/>
    <n v="2.8559999999999999"/>
    <n v="4.76"/>
    <n v="5.3549999999999995"/>
    <n v="111.384"/>
    <n v="1"/>
    <n v="24.9"/>
  </r>
  <r>
    <x v="2"/>
    <x v="2"/>
    <s v="WB04"/>
    <x v="13"/>
    <n v="122"/>
    <n v="0.35699999999999998"/>
    <n v="43.553999999999995"/>
    <n v="40.505219999999994"/>
    <n v="0.87107999999999985"/>
    <n v="4.3553999999999995E-2"/>
    <n v="9.4076640000000005"/>
    <n v="0.65330999999999984"/>
    <n v="3.4843199999999994"/>
    <n v="0.39198599999999995"/>
    <n v="37.630656000000002"/>
    <n v="1"/>
    <n v="23.700000000000003"/>
  </r>
  <r>
    <x v="2"/>
    <x v="2"/>
    <s v="WB04"/>
    <x v="28"/>
    <n v="171"/>
    <n v="0.42899999999999999"/>
    <n v="73.358999999999995"/>
    <n v="85.096440000000001"/>
    <n v="5.6486429999999999"/>
    <n v="0.36679499999999998"/>
    <n v="15.258671999999999"/>
    <n v="4.7683349999999995"/>
    <n v="22.594571999999999"/>
    <n v="3.3011549999999996"/>
    <n v="61.034687999999996"/>
    <n v="1"/>
    <n v="29"/>
  </r>
  <r>
    <x v="3"/>
    <x v="2"/>
    <s v="WB04"/>
    <x v="16"/>
    <n v="134"/>
    <n v="0.14299999999999999"/>
    <n v="19.161999999999999"/>
    <n v="31.234059999999999"/>
    <n v="1.207206"/>
    <n v="0.26826800000000001"/>
    <n v="5.9593820000000006"/>
    <n v="0.19161999999999998"/>
    <n v="4.828824"/>
    <n v="2.414412"/>
    <n v="23.837528000000002"/>
    <n v="1"/>
    <n v="38.799999999999997"/>
  </r>
  <r>
    <x v="3"/>
    <x v="2"/>
    <s v="WB04"/>
    <x v="17"/>
    <n v="114"/>
    <n v="1"/>
    <n v="114"/>
    <n v="142.5"/>
    <n v="2.3940000000000001"/>
    <n v="1.4820000000000002"/>
    <n v="29.867999999999999"/>
    <n v="1.1399999999999999"/>
    <n v="9.5760000000000005"/>
    <n v="13.338000000000001"/>
    <n v="119.47199999999999"/>
    <n v="1"/>
    <n v="29.6"/>
  </r>
  <r>
    <x v="3"/>
    <x v="2"/>
    <s v="WB04"/>
    <x v="18"/>
    <n v="83"/>
    <n v="3.3000000000000002E-2"/>
    <n v="2.7390000000000003"/>
    <n v="9.0934800000000013"/>
    <n v="0.28211700000000006"/>
    <n v="8.2170000000000007E-2"/>
    <n v="2.0186430000000004"/>
    <n v="0.34785299999999997"/>
    <n v="1.1284680000000002"/>
    <n v="0.73953000000000002"/>
    <n v="8.0745720000000016"/>
    <n v="1"/>
    <n v="87"/>
  </r>
  <r>
    <x v="3"/>
    <x v="2"/>
    <s v="WB04"/>
    <x v="19"/>
    <n v="340"/>
    <n v="0.14299999999999999"/>
    <n v="48.62"/>
    <n v="19.934199999999997"/>
    <n v="0"/>
    <n v="0"/>
    <n v="5.0564799999999996"/>
    <n v="0"/>
    <n v="0"/>
    <n v="0"/>
    <n v="20.225919999999999"/>
    <n v="1"/>
    <n v="10.4"/>
  </r>
  <r>
    <x v="3"/>
    <x v="2"/>
    <s v="WB04"/>
    <x v="35"/>
    <n v="3"/>
    <n v="0.14299999999999999"/>
    <n v="0.42899999999999994"/>
    <n v="1.6130399999999998"/>
    <n v="0"/>
    <n v="0"/>
    <n v="0.41741699999999993"/>
    <n v="0"/>
    <n v="0"/>
    <n v="0"/>
    <n v="1.6696679999999997"/>
    <n v="1"/>
    <n v="97.3"/>
  </r>
  <r>
    <x v="0"/>
    <x v="2"/>
    <s v="WB05"/>
    <x v="0"/>
    <n v="112"/>
    <n v="3.3000000000000002E-2"/>
    <n v="3.6960000000000002"/>
    <n v="9.94224"/>
    <n v="0.92030400000000001"/>
    <n v="0.66528000000000009"/>
    <n v="0"/>
    <n v="0"/>
    <n v="3.681216"/>
    <n v="5.9875200000000008"/>
    <n v="0"/>
    <n v="1"/>
    <n v="42.9"/>
  </r>
  <r>
    <x v="0"/>
    <x v="2"/>
    <s v="WB05"/>
    <x v="1"/>
    <n v="85"/>
    <n v="3.3000000000000002E-2"/>
    <n v="2.8050000000000002"/>
    <n v="6.7600499999999997"/>
    <n v="0.92284499999999992"/>
    <n v="0.30574500000000004"/>
    <n v="1.4025000000000001E-2"/>
    <n v="0"/>
    <n v="3.6913799999999997"/>
    <n v="2.7517050000000003"/>
    <n v="5.6100000000000004E-2"/>
    <n v="1"/>
    <n v="44.3"/>
  </r>
  <r>
    <x v="0"/>
    <x v="2"/>
    <s v="WB05"/>
    <x v="2"/>
    <m/>
    <n v="0"/>
    <n v="0"/>
    <n v="0"/>
    <n v="0"/>
    <n v="0"/>
    <n v="0"/>
    <n v="0"/>
    <n v="0"/>
    <n v="0"/>
    <n v="0"/>
    <n v="0"/>
    <n v="38.299999999999997"/>
  </r>
  <r>
    <x v="0"/>
    <x v="2"/>
    <s v="WB05"/>
    <x v="3"/>
    <m/>
    <n v="0"/>
    <n v="0"/>
    <n v="0"/>
    <n v="0"/>
    <n v="0"/>
    <n v="0"/>
    <n v="0"/>
    <n v="0"/>
    <n v="0"/>
    <n v="0"/>
    <n v="0"/>
    <n v="39.900000000000006"/>
  </r>
  <r>
    <x v="0"/>
    <x v="2"/>
    <s v="WB05"/>
    <x v="4"/>
    <n v="112"/>
    <n v="3.3000000000000002E-2"/>
    <n v="3.6960000000000002"/>
    <n v="10.533600000000002"/>
    <n v="0.994224"/>
    <n v="0.69854399999999994"/>
    <n v="0"/>
    <n v="0"/>
    <n v="3.976896"/>
    <n v="6.2868959999999996"/>
    <n v="0"/>
    <n v="1"/>
    <n v="45.8"/>
  </r>
  <r>
    <x v="0"/>
    <x v="2"/>
    <s v="WB05"/>
    <x v="5"/>
    <m/>
    <n v="0"/>
    <n v="0"/>
    <n v="0"/>
    <n v="0"/>
    <n v="0"/>
    <n v="0"/>
    <n v="0"/>
    <n v="0"/>
    <n v="0"/>
    <n v="0"/>
    <n v="0"/>
    <n v="45.8"/>
  </r>
  <r>
    <x v="0"/>
    <x v="2"/>
    <s v="WB05"/>
    <x v="6"/>
    <n v="64"/>
    <n v="0.14299999999999999"/>
    <n v="9.1519999999999992"/>
    <n v="14.185599999999999"/>
    <n v="1.153152"/>
    <n v="0.97011199999999986"/>
    <n v="0.100672"/>
    <n v="0"/>
    <n v="4.6126079999999998"/>
    <n v="8.7310079999999992"/>
    <n v="0.40268799999999999"/>
    <n v="1"/>
    <n v="24.3"/>
  </r>
  <r>
    <x v="0"/>
    <x v="2"/>
    <s v="WB05"/>
    <x v="7"/>
    <n v="184"/>
    <n v="0.14299999999999999"/>
    <n v="26.311999999999998"/>
    <n v="18.155279999999998"/>
    <n v="0.94723199999999996"/>
    <n v="1.0787919999999998"/>
    <n v="1.18404"/>
    <n v="0"/>
    <n v="3.7889279999999999"/>
    <n v="9.709127999999998"/>
    <n v="4.7361599999999999"/>
    <n v="1"/>
    <n v="12.2"/>
  </r>
  <r>
    <x v="0"/>
    <x v="2"/>
    <s v="WB05"/>
    <x v="8"/>
    <m/>
    <n v="0"/>
    <n v="0"/>
    <n v="0"/>
    <n v="0"/>
    <n v="0"/>
    <n v="0"/>
    <n v="0"/>
    <n v="0"/>
    <n v="0"/>
    <n v="0"/>
    <n v="0"/>
    <n v="59.3"/>
  </r>
  <r>
    <x v="0"/>
    <x v="2"/>
    <s v="WB05"/>
    <x v="33"/>
    <n v="7"/>
    <n v="3.3000000000000002E-2"/>
    <n v="0.23100000000000001"/>
    <n v="2.31E-3"/>
    <n v="2.31E-3"/>
    <n v="2.31E-3"/>
    <n v="2.31E-3"/>
    <n v="2.31E-3"/>
    <n v="9.2399999999999999E-3"/>
    <n v="2.0789999999999999E-2"/>
    <n v="9.2399999999999999E-3"/>
    <n v="1"/>
    <n v="0"/>
  </r>
  <r>
    <x v="1"/>
    <x v="2"/>
    <s v="WB05"/>
    <x v="9"/>
    <n v="112"/>
    <n v="3.3000000000000002E-2"/>
    <n v="3.6960000000000002"/>
    <n v="3.8808000000000002"/>
    <n v="0.68376000000000003"/>
    <n v="0.107184"/>
    <n v="0"/>
    <n v="0"/>
    <n v="2.7350400000000001"/>
    <n v="0.96465599999999996"/>
    <n v="0"/>
    <n v="1"/>
    <n v="21.4"/>
  </r>
  <r>
    <x v="2"/>
    <x v="2"/>
    <s v="WB05"/>
    <x v="10"/>
    <n v="175"/>
    <n v="0.14299999999999999"/>
    <n v="25.024999999999999"/>
    <n v="32.532499999999999"/>
    <n v="0.60059999999999991"/>
    <n v="5.0049999999999997E-2"/>
    <n v="7.1571500000000006"/>
    <n v="7.5074999999999989E-2"/>
    <n v="2.4023999999999996"/>
    <n v="0.45044999999999996"/>
    <n v="28.628600000000002"/>
    <n v="1"/>
    <n v="31.200000000000003"/>
  </r>
  <r>
    <x v="2"/>
    <x v="2"/>
    <s v="WB05"/>
    <x v="11"/>
    <n v="185"/>
    <n v="0.5"/>
    <n v="92.5"/>
    <n v="117.47499999999999"/>
    <n v="8.0474999999999994"/>
    <n v="0.46250000000000002"/>
    <n v="21.09"/>
    <n v="5.92"/>
    <n v="32.19"/>
    <n v="4.1625000000000005"/>
    <n v="84.36"/>
    <n v="1"/>
    <n v="32"/>
  </r>
  <r>
    <x v="2"/>
    <x v="2"/>
    <s v="WB05"/>
    <x v="14"/>
    <n v="60"/>
    <n v="0.5"/>
    <n v="30"/>
    <n v="6.6"/>
    <n v="0.3"/>
    <n v="0.12"/>
    <n v="1.35"/>
    <n v="0.84"/>
    <n v="1.2"/>
    <n v="1.08"/>
    <n v="5.4"/>
    <n v="1"/>
    <n v="5.9"/>
  </r>
  <r>
    <x v="2"/>
    <x v="2"/>
    <s v="WB05"/>
    <x v="12"/>
    <n v="119"/>
    <n v="1"/>
    <n v="119"/>
    <n v="109.48"/>
    <n v="1.19"/>
    <n v="0.59499999999999997"/>
    <n v="27.846"/>
    <n v="2.8559999999999999"/>
    <n v="4.76"/>
    <n v="5.3549999999999995"/>
    <n v="111.384"/>
    <n v="1"/>
    <n v="24.9"/>
  </r>
  <r>
    <x v="2"/>
    <x v="2"/>
    <s v="WB05"/>
    <x v="13"/>
    <n v="122"/>
    <n v="0.14299999999999999"/>
    <n v="17.445999999999998"/>
    <n v="16.224779999999999"/>
    <n v="0.34891999999999995"/>
    <n v="1.7446E-2"/>
    <n v="3.7683359999999997"/>
    <n v="0.26168999999999998"/>
    <n v="1.3956799999999998"/>
    <n v="0.15701399999999999"/>
    <n v="15.073343999999999"/>
    <n v="1"/>
    <n v="23.700000000000003"/>
  </r>
  <r>
    <x v="2"/>
    <x v="2"/>
    <s v="WB05"/>
    <x v="28"/>
    <n v="171"/>
    <n v="1"/>
    <n v="171"/>
    <n v="198.36"/>
    <n v="13.167"/>
    <n v="0.85499999999999998"/>
    <n v="35.568000000000005"/>
    <n v="11.115"/>
    <n v="52.667999999999999"/>
    <n v="7.6950000000000003"/>
    <n v="142.27200000000002"/>
    <n v="1"/>
    <n v="29"/>
  </r>
  <r>
    <x v="3"/>
    <x v="2"/>
    <s v="WB05"/>
    <x v="16"/>
    <n v="134"/>
    <n v="1"/>
    <n v="134"/>
    <n v="218.42"/>
    <n v="8.4420000000000002"/>
    <n v="1.8759999999999999"/>
    <n v="41.674000000000007"/>
    <n v="1.34"/>
    <n v="33.768000000000001"/>
    <n v="16.884"/>
    <n v="166.69600000000003"/>
    <n v="1"/>
    <n v="38.799999999999997"/>
  </r>
  <r>
    <x v="3"/>
    <x v="2"/>
    <s v="WB05"/>
    <x v="17"/>
    <n v="114"/>
    <n v="1"/>
    <n v="114"/>
    <n v="142.5"/>
    <n v="2.3940000000000001"/>
    <n v="1.4820000000000002"/>
    <n v="29.867999999999999"/>
    <n v="1.1399999999999999"/>
    <n v="9.5760000000000005"/>
    <n v="13.338000000000001"/>
    <n v="119.47199999999999"/>
    <n v="1"/>
    <n v="29.6"/>
  </r>
  <r>
    <x v="3"/>
    <x v="2"/>
    <s v="WB05"/>
    <x v="18"/>
    <m/>
    <n v="0"/>
    <n v="0"/>
    <n v="0"/>
    <n v="0"/>
    <n v="0"/>
    <n v="0"/>
    <n v="0"/>
    <n v="0"/>
    <n v="0"/>
    <n v="0"/>
    <n v="0"/>
    <n v="87"/>
  </r>
  <r>
    <x v="3"/>
    <x v="2"/>
    <s v="WB05"/>
    <x v="19"/>
    <n v="340"/>
    <n v="0.28599999999999998"/>
    <n v="97.24"/>
    <n v="39.868399999999994"/>
    <n v="0"/>
    <n v="0"/>
    <n v="10.112959999999999"/>
    <n v="0"/>
    <n v="0"/>
    <n v="0"/>
    <n v="40.451839999999997"/>
    <n v="1"/>
    <n v="10.4"/>
  </r>
  <r>
    <x v="4"/>
    <x v="2"/>
    <s v="WB05"/>
    <x v="23"/>
    <n v="20"/>
    <n v="3.0000000000000001E-3"/>
    <n v="0.06"/>
    <n v="0.18239999999999998"/>
    <n v="1.7999999999999998E-4"/>
    <n v="0"/>
    <n v="4.9439999999999998E-2"/>
    <n v="0"/>
    <n v="7.1999999999999994E-4"/>
    <n v="0"/>
    <n v="0.19775999999999999"/>
    <n v="1"/>
    <n v="82.7"/>
  </r>
  <r>
    <x v="0"/>
    <x v="2"/>
    <s v="WB06"/>
    <x v="0"/>
    <n v="112"/>
    <n v="0.35699999999999998"/>
    <n v="39.983999999999995"/>
    <n v="107.55695999999998"/>
    <n v="9.9560159999999982"/>
    <n v="7.1971199999999991"/>
    <n v="0"/>
    <n v="0"/>
    <n v="39.824063999999993"/>
    <n v="64.774079999999998"/>
    <n v="0"/>
    <n v="1"/>
    <n v="42.9"/>
  </r>
  <r>
    <x v="0"/>
    <x v="2"/>
    <s v="WB06"/>
    <x v="1"/>
    <m/>
    <n v="0"/>
    <n v="0"/>
    <n v="0"/>
    <n v="0"/>
    <n v="0"/>
    <n v="0"/>
    <n v="0"/>
    <n v="0"/>
    <n v="0"/>
    <n v="0"/>
    <n v="0"/>
    <n v="44.3"/>
  </r>
  <r>
    <x v="0"/>
    <x v="2"/>
    <s v="WB06"/>
    <x v="2"/>
    <n v="85"/>
    <n v="3.3000000000000002E-2"/>
    <n v="2.8050000000000002"/>
    <n v="7.4332500000000001"/>
    <n v="0.47404499999999999"/>
    <n v="0.60026999999999997"/>
    <n v="0"/>
    <n v="0"/>
    <n v="1.89618"/>
    <n v="5.4024299999999998"/>
    <n v="0"/>
    <n v="1"/>
    <n v="38.299999999999997"/>
  </r>
  <r>
    <x v="0"/>
    <x v="2"/>
    <s v="WB06"/>
    <x v="3"/>
    <m/>
    <n v="0"/>
    <n v="0"/>
    <n v="0"/>
    <n v="0"/>
    <n v="0"/>
    <n v="0"/>
    <n v="0"/>
    <n v="0"/>
    <n v="0"/>
    <n v="0"/>
    <n v="0"/>
    <n v="39.900000000000006"/>
  </r>
  <r>
    <x v="0"/>
    <x v="2"/>
    <s v="WB06"/>
    <x v="4"/>
    <n v="112"/>
    <n v="0.28599999999999998"/>
    <n v="32.031999999999996"/>
    <n v="91.291199999999989"/>
    <n v="8.6166079999999994"/>
    <n v="6.054047999999999"/>
    <n v="0"/>
    <n v="0"/>
    <n v="34.466431999999998"/>
    <n v="54.486431999999994"/>
    <n v="0"/>
    <n v="1"/>
    <n v="45.8"/>
  </r>
  <r>
    <x v="0"/>
    <x v="2"/>
    <s v="WB06"/>
    <x v="5"/>
    <m/>
    <n v="0"/>
    <n v="0"/>
    <n v="0"/>
    <n v="0"/>
    <n v="0"/>
    <n v="0"/>
    <n v="0"/>
    <n v="0"/>
    <n v="0"/>
    <n v="0"/>
    <n v="0"/>
    <n v="45.8"/>
  </r>
  <r>
    <x v="0"/>
    <x v="2"/>
    <s v="WB06"/>
    <x v="6"/>
    <n v="64"/>
    <n v="0.14299999999999999"/>
    <n v="9.1519999999999992"/>
    <n v="14.185599999999999"/>
    <n v="1.153152"/>
    <n v="0.97011199999999986"/>
    <n v="0.100672"/>
    <n v="0"/>
    <n v="4.6126079999999998"/>
    <n v="8.7310079999999992"/>
    <n v="0.40268799999999999"/>
    <n v="1"/>
    <n v="24.3"/>
  </r>
  <r>
    <x v="0"/>
    <x v="2"/>
    <s v="WB06"/>
    <x v="7"/>
    <n v="184"/>
    <n v="1"/>
    <n v="184"/>
    <n v="126.96"/>
    <n v="6.6239999999999997"/>
    <n v="7.5439999999999996"/>
    <n v="8.2799999999999994"/>
    <n v="0"/>
    <n v="26.495999999999999"/>
    <n v="67.896000000000001"/>
    <n v="33.119999999999997"/>
    <n v="1"/>
    <n v="12.2"/>
  </r>
  <r>
    <x v="0"/>
    <x v="2"/>
    <s v="WB06"/>
    <x v="8"/>
    <m/>
    <n v="0"/>
    <n v="0"/>
    <n v="0"/>
    <n v="0"/>
    <n v="0"/>
    <n v="0"/>
    <n v="0"/>
    <n v="0"/>
    <n v="0"/>
    <n v="0"/>
    <n v="0"/>
    <n v="59.3"/>
  </r>
  <r>
    <x v="1"/>
    <x v="2"/>
    <s v="WB06"/>
    <x v="9"/>
    <n v="112"/>
    <n v="0.71399999999999997"/>
    <n v="79.967999999999989"/>
    <n v="83.966399999999993"/>
    <n v="14.794079999999999"/>
    <n v="2.3190719999999998"/>
    <n v="0"/>
    <n v="0"/>
    <n v="59.176319999999997"/>
    <n v="20.871647999999997"/>
    <n v="0"/>
    <n v="1"/>
    <n v="21.4"/>
  </r>
  <r>
    <x v="2"/>
    <x v="2"/>
    <s v="WB06"/>
    <x v="10"/>
    <n v="175"/>
    <n v="0.14299999999999999"/>
    <n v="25.024999999999999"/>
    <n v="32.532499999999999"/>
    <n v="0.60059999999999991"/>
    <n v="5.0049999999999997E-2"/>
    <n v="7.1571500000000006"/>
    <n v="7.5074999999999989E-2"/>
    <n v="2.4023999999999996"/>
    <n v="0.45044999999999996"/>
    <n v="28.628600000000002"/>
    <n v="1"/>
    <n v="31.200000000000003"/>
  </r>
  <r>
    <x v="2"/>
    <x v="2"/>
    <s v="WB06"/>
    <x v="11"/>
    <n v="185"/>
    <n v="0.28599999999999998"/>
    <n v="52.91"/>
    <n v="67.195700000000002"/>
    <n v="4.6031699999999995"/>
    <n v="0.26455000000000001"/>
    <n v="12.06348"/>
    <n v="3.3862400000000004"/>
    <n v="18.412679999999998"/>
    <n v="2.3809499999999999"/>
    <n v="48.253920000000001"/>
    <n v="1"/>
    <n v="32"/>
  </r>
  <r>
    <x v="2"/>
    <x v="2"/>
    <s v="WB06"/>
    <x v="14"/>
    <n v="60"/>
    <n v="0.14299999999999999"/>
    <n v="8.58"/>
    <n v="1.8875999999999999"/>
    <n v="8.5800000000000001E-2"/>
    <n v="3.4320000000000003E-2"/>
    <n v="0.3861"/>
    <n v="0.24023999999999998"/>
    <n v="0.34320000000000001"/>
    <n v="0.30888000000000004"/>
    <n v="1.5444"/>
    <n v="1"/>
    <n v="5.9"/>
  </r>
  <r>
    <x v="2"/>
    <x v="2"/>
    <s v="WB06"/>
    <x v="12"/>
    <n v="119"/>
    <n v="0.14299999999999999"/>
    <n v="17.016999999999999"/>
    <n v="15.655639999999998"/>
    <n v="0.17016999999999999"/>
    <n v="8.5084999999999994E-2"/>
    <n v="3.9819779999999998"/>
    <n v="0.40840799999999994"/>
    <n v="0.68067999999999995"/>
    <n v="0.76576499999999992"/>
    <n v="15.927911999999999"/>
    <n v="1"/>
    <n v="24.9"/>
  </r>
  <r>
    <x v="2"/>
    <x v="2"/>
    <s v="WB06"/>
    <x v="13"/>
    <m/>
    <n v="0"/>
    <n v="0"/>
    <n v="0"/>
    <n v="0"/>
    <n v="0"/>
    <n v="0"/>
    <n v="0"/>
    <n v="0"/>
    <n v="0"/>
    <n v="0"/>
    <n v="0"/>
    <n v="23.700000000000003"/>
  </r>
  <r>
    <x v="2"/>
    <x v="2"/>
    <s v="WB06"/>
    <x v="28"/>
    <n v="171"/>
    <n v="0.14299999999999999"/>
    <n v="24.452999999999999"/>
    <n v="28.365479999999998"/>
    <n v="1.8828809999999998"/>
    <n v="0.122265"/>
    <n v="5.0862240000000005"/>
    <n v="1.589445"/>
    <n v="7.5315239999999992"/>
    <n v="1.1003849999999999"/>
    <n v="20.344896000000002"/>
    <n v="1"/>
    <n v="29"/>
  </r>
  <r>
    <x v="2"/>
    <x v="2"/>
    <s v="WB06"/>
    <x v="36"/>
    <n v="62"/>
    <n v="0.14299999999999999"/>
    <n v="8.8659999999999997"/>
    <n v="3.9896999999999996"/>
    <n v="9.7526000000000015E-2"/>
    <n v="1.7732000000000001E-2"/>
    <n v="0.93092999999999992"/>
    <n v="0.29257799999999995"/>
    <n v="0.39010400000000006"/>
    <n v="0.15958800000000001"/>
    <n v="3.7237199999999997"/>
    <n v="1"/>
    <n v="11.8"/>
  </r>
  <r>
    <x v="2"/>
    <x v="2"/>
    <s v="WB06"/>
    <x v="34"/>
    <n v="94"/>
    <n v="3.3000000000000002E-2"/>
    <n v="3.1020000000000003"/>
    <n v="0.96162000000000003"/>
    <n v="3.4122000000000006E-2"/>
    <n v="3.1020000000000002E-3"/>
    <n v="0.189222"/>
    <n v="2.4816000000000001E-2"/>
    <n v="0.13648800000000003"/>
    <n v="2.7918000000000002E-2"/>
    <n v="0.75688800000000001"/>
    <n v="1"/>
    <n v="7.3"/>
  </r>
  <r>
    <x v="3"/>
    <x v="2"/>
    <s v="WB06"/>
    <x v="16"/>
    <n v="134"/>
    <n v="0.28599999999999998"/>
    <n v="38.323999999999998"/>
    <n v="62.468119999999999"/>
    <n v="2.414412"/>
    <n v="0.53653600000000001"/>
    <n v="11.918764000000001"/>
    <n v="0.38323999999999997"/>
    <n v="9.657648"/>
    <n v="4.828824"/>
    <n v="47.675056000000005"/>
    <n v="1"/>
    <n v="38.799999999999997"/>
  </r>
  <r>
    <x v="3"/>
    <x v="2"/>
    <s v="WB06"/>
    <x v="17"/>
    <n v="114"/>
    <n v="1"/>
    <n v="114"/>
    <n v="142.5"/>
    <n v="2.3940000000000001"/>
    <n v="1.4820000000000002"/>
    <n v="29.867999999999999"/>
    <n v="1.1399999999999999"/>
    <n v="9.5760000000000005"/>
    <n v="13.338000000000001"/>
    <n v="119.47199999999999"/>
    <n v="1"/>
    <n v="29.6"/>
  </r>
  <r>
    <x v="3"/>
    <x v="2"/>
    <s v="WB06"/>
    <x v="18"/>
    <n v="83"/>
    <n v="3.3000000000000002E-2"/>
    <n v="2.7390000000000003"/>
    <n v="9.0934800000000013"/>
    <n v="0.28211700000000006"/>
    <n v="8.2170000000000007E-2"/>
    <n v="2.0186430000000004"/>
    <n v="0.34785299999999997"/>
    <n v="1.1284680000000002"/>
    <n v="0.73953000000000002"/>
    <n v="8.0745720000000016"/>
    <n v="1"/>
    <n v="87"/>
  </r>
  <r>
    <x v="3"/>
    <x v="2"/>
    <s v="WB06"/>
    <x v="37"/>
    <n v="83"/>
    <n v="3.3000000000000002E-2"/>
    <n v="2.7390000000000003"/>
    <n v="2.9581200000000001"/>
    <n v="9.0387000000000009E-2"/>
    <n v="3.5607000000000007E-2"/>
    <n v="0.68748900000000002"/>
    <n v="7.6691999999999996E-2"/>
    <n v="0.36154800000000004"/>
    <n v="0.32046300000000005"/>
    <n v="2.7499560000000001"/>
    <n v="1"/>
    <n v="29.700000000000003"/>
  </r>
  <r>
    <x v="0"/>
    <x v="2"/>
    <s v="WB07"/>
    <x v="0"/>
    <n v="112"/>
    <n v="0.14299999999999999"/>
    <n v="16.015999999999998"/>
    <n v="43.08303999999999"/>
    <n v="3.9879839999999995"/>
    <n v="2.8828799999999997"/>
    <n v="0"/>
    <n v="0"/>
    <n v="15.951935999999998"/>
    <n v="25.945919999999997"/>
    <n v="0"/>
    <n v="1"/>
    <n v="42.9"/>
  </r>
  <r>
    <x v="0"/>
    <x v="2"/>
    <s v="WB07"/>
    <x v="1"/>
    <m/>
    <n v="0"/>
    <n v="0"/>
    <n v="0"/>
    <n v="0"/>
    <n v="0"/>
    <n v="0"/>
    <n v="0"/>
    <n v="0"/>
    <n v="0"/>
    <n v="0"/>
    <n v="0"/>
    <n v="44.3"/>
  </r>
  <r>
    <x v="0"/>
    <x v="2"/>
    <s v="WB07"/>
    <x v="2"/>
    <m/>
    <n v="0"/>
    <n v="0"/>
    <n v="0"/>
    <n v="0"/>
    <n v="0"/>
    <n v="0"/>
    <n v="0"/>
    <n v="0"/>
    <n v="0"/>
    <n v="0"/>
    <n v="0"/>
    <n v="38.299999999999997"/>
  </r>
  <r>
    <x v="0"/>
    <x v="2"/>
    <s v="WB07"/>
    <x v="3"/>
    <m/>
    <n v="0"/>
    <n v="0"/>
    <n v="0"/>
    <n v="0"/>
    <n v="0"/>
    <n v="0"/>
    <n v="0"/>
    <n v="0"/>
    <n v="0"/>
    <n v="0"/>
    <n v="0"/>
    <n v="39.900000000000006"/>
  </r>
  <r>
    <x v="0"/>
    <x v="2"/>
    <s v="WB07"/>
    <x v="4"/>
    <n v="112"/>
    <n v="6.7000000000000004E-2"/>
    <n v="7.5040000000000004"/>
    <n v="21.386400000000002"/>
    <n v="2.0185759999999999"/>
    <n v="1.4182560000000002"/>
    <n v="0"/>
    <n v="0"/>
    <n v="8.0743039999999997"/>
    <n v="12.764304000000001"/>
    <n v="0"/>
    <n v="1"/>
    <n v="45.8"/>
  </r>
  <r>
    <x v="0"/>
    <x v="2"/>
    <s v="WB07"/>
    <x v="5"/>
    <m/>
    <n v="0"/>
    <n v="0"/>
    <n v="0"/>
    <n v="0"/>
    <n v="0"/>
    <n v="0"/>
    <n v="0"/>
    <n v="0"/>
    <n v="0"/>
    <n v="0"/>
    <n v="0"/>
    <n v="45.8"/>
  </r>
  <r>
    <x v="0"/>
    <x v="2"/>
    <s v="WB07"/>
    <x v="6"/>
    <n v="64"/>
    <n v="0.14299999999999999"/>
    <n v="9.1519999999999992"/>
    <n v="14.185599999999999"/>
    <n v="1.153152"/>
    <n v="0.97011199999999986"/>
    <n v="0.100672"/>
    <n v="0"/>
    <n v="4.6126079999999998"/>
    <n v="8.7310079999999992"/>
    <n v="0.40268799999999999"/>
    <n v="1"/>
    <n v="24.3"/>
  </r>
  <r>
    <x v="0"/>
    <x v="2"/>
    <s v="WB07"/>
    <x v="7"/>
    <n v="184"/>
    <n v="1"/>
    <n v="184"/>
    <n v="126.96"/>
    <n v="6.6239999999999997"/>
    <n v="7.5439999999999996"/>
    <n v="8.2799999999999994"/>
    <n v="0"/>
    <n v="26.495999999999999"/>
    <n v="67.896000000000001"/>
    <n v="33.119999999999997"/>
    <n v="1"/>
    <n v="12.2"/>
  </r>
  <r>
    <x v="0"/>
    <x v="2"/>
    <s v="WB07"/>
    <x v="8"/>
    <m/>
    <n v="0"/>
    <n v="0"/>
    <n v="0"/>
    <n v="0"/>
    <n v="0"/>
    <n v="0"/>
    <n v="0"/>
    <n v="0"/>
    <n v="0"/>
    <n v="0"/>
    <n v="0"/>
    <n v="59.3"/>
  </r>
  <r>
    <x v="1"/>
    <x v="2"/>
    <s v="WB07"/>
    <x v="9"/>
    <n v="112"/>
    <n v="0.14299999999999999"/>
    <n v="16.015999999999998"/>
    <n v="16.816799999999997"/>
    <n v="2.9629599999999998"/>
    <n v="0.46446399999999999"/>
    <n v="0"/>
    <n v="0"/>
    <n v="11.851839999999999"/>
    <n v="4.1801759999999994"/>
    <n v="0"/>
    <n v="1"/>
    <n v="21.4"/>
  </r>
  <r>
    <x v="2"/>
    <x v="2"/>
    <s v="WB07"/>
    <x v="10"/>
    <n v="175"/>
    <n v="0.14299999999999999"/>
    <n v="25.024999999999999"/>
    <n v="32.532499999999999"/>
    <n v="0.60059999999999991"/>
    <n v="5.0049999999999997E-2"/>
    <n v="7.1571500000000006"/>
    <n v="7.5074999999999989E-2"/>
    <n v="2.4023999999999996"/>
    <n v="0.45044999999999996"/>
    <n v="28.628600000000002"/>
    <n v="1"/>
    <n v="31.200000000000003"/>
  </r>
  <r>
    <x v="2"/>
    <x v="2"/>
    <s v="WB07"/>
    <x v="11"/>
    <n v="185"/>
    <n v="0.28599999999999998"/>
    <n v="52.91"/>
    <n v="67.195700000000002"/>
    <n v="4.6031699999999995"/>
    <n v="0.26455000000000001"/>
    <n v="12.06348"/>
    <n v="3.3862400000000004"/>
    <n v="18.412679999999998"/>
    <n v="2.3809499999999999"/>
    <n v="48.253920000000001"/>
    <n v="1"/>
    <n v="32"/>
  </r>
  <r>
    <x v="2"/>
    <x v="2"/>
    <s v="WB07"/>
    <x v="14"/>
    <n v="60"/>
    <n v="0.14299999999999999"/>
    <n v="8.58"/>
    <n v="1.8875999999999999"/>
    <n v="8.5800000000000001E-2"/>
    <n v="3.4320000000000003E-2"/>
    <n v="0.3861"/>
    <n v="0.24023999999999998"/>
    <n v="0.34320000000000001"/>
    <n v="0.30888000000000004"/>
    <n v="1.5444"/>
    <n v="1"/>
    <n v="5.9"/>
  </r>
  <r>
    <x v="2"/>
    <x v="2"/>
    <s v="WB07"/>
    <x v="12"/>
    <n v="119"/>
    <n v="0.14299999999999999"/>
    <n v="17.016999999999999"/>
    <n v="15.655639999999998"/>
    <n v="0.17016999999999999"/>
    <n v="8.5084999999999994E-2"/>
    <n v="3.9819779999999998"/>
    <n v="0.40840799999999994"/>
    <n v="0.68067999999999995"/>
    <n v="0.76576499999999992"/>
    <n v="15.927911999999999"/>
    <n v="1"/>
    <n v="24.9"/>
  </r>
  <r>
    <x v="2"/>
    <x v="2"/>
    <s v="WB07"/>
    <x v="13"/>
    <n v="122"/>
    <n v="0.14299999999999999"/>
    <n v="17.445999999999998"/>
    <n v="0.17445999999999998"/>
    <n v="5.4082599999999994"/>
    <n v="0.17445999999999998"/>
    <n v="0.17445999999999998"/>
    <n v="1.7446E-2"/>
    <n v="21.633039999999998"/>
    <n v="1.5701399999999999"/>
    <n v="0.6978399999999999"/>
    <n v="1"/>
    <n v="31"/>
  </r>
  <r>
    <x v="2"/>
    <x v="2"/>
    <s v="WB07"/>
    <x v="28"/>
    <n v="171"/>
    <n v="0.28599999999999998"/>
    <n v="48.905999999999999"/>
    <n v="56.730959999999996"/>
    <n v="3.7657619999999996"/>
    <n v="0.24453"/>
    <n v="10.172448000000001"/>
    <n v="3.17889"/>
    <n v="15.063047999999998"/>
    <n v="2.2007699999999999"/>
    <n v="40.689792000000004"/>
    <n v="1"/>
    <n v="29"/>
  </r>
  <r>
    <x v="2"/>
    <x v="2"/>
    <s v="WB07"/>
    <x v="38"/>
    <n v="128"/>
    <n v="0.14299999999999999"/>
    <n v="18.303999999999998"/>
    <n v="29.469439999999999"/>
    <n v="0.36607999999999996"/>
    <n v="2.8005119999999999"/>
    <n v="1.3544960000000001"/>
    <n v="1.079936"/>
    <n v="1.4643199999999998"/>
    <n v="25.204608"/>
    <n v="5.4179840000000006"/>
    <n v="1"/>
    <n v="24.700000000000003"/>
  </r>
  <r>
    <x v="3"/>
    <x v="2"/>
    <s v="WB07"/>
    <x v="16"/>
    <n v="134"/>
    <n v="0.28599999999999998"/>
    <n v="38.323999999999998"/>
    <n v="62.468119999999999"/>
    <n v="2.414412"/>
    <n v="0.53653600000000001"/>
    <n v="11.918764000000001"/>
    <n v="0.38323999999999997"/>
    <n v="9.657648"/>
    <n v="4.828824"/>
    <n v="47.675056000000005"/>
    <n v="1"/>
    <n v="38.799999999999997"/>
  </r>
  <r>
    <x v="3"/>
    <x v="2"/>
    <s v="WB07"/>
    <x v="17"/>
    <n v="114"/>
    <n v="1"/>
    <n v="114"/>
    <n v="142.5"/>
    <n v="2.3940000000000001"/>
    <n v="1.4820000000000002"/>
    <n v="29.867999999999999"/>
    <n v="1.1399999999999999"/>
    <n v="9.5760000000000005"/>
    <n v="13.338000000000001"/>
    <n v="119.47199999999999"/>
    <n v="1"/>
    <n v="29.6"/>
  </r>
  <r>
    <x v="3"/>
    <x v="2"/>
    <s v="WB07"/>
    <x v="18"/>
    <n v="83"/>
    <n v="0.14299999999999999"/>
    <n v="11.869"/>
    <n v="39.405079999999998"/>
    <n v="1.222507"/>
    <n v="0.35607"/>
    <n v="8.7474530000000001"/>
    <n v="1.507363"/>
    <n v="4.890028"/>
    <n v="3.2046299999999999"/>
    <n v="34.989812000000001"/>
    <n v="1"/>
    <n v="87"/>
  </r>
  <r>
    <x v="3"/>
    <x v="2"/>
    <s v="WB07"/>
    <x v="19"/>
    <n v="340"/>
    <n v="0.28599999999999998"/>
    <n v="97.24"/>
    <n v="39.868399999999994"/>
    <n v="0"/>
    <n v="0"/>
    <n v="10.112959999999999"/>
    <n v="0"/>
    <n v="0"/>
    <n v="0"/>
    <n v="40.451839999999997"/>
    <n v="1"/>
    <n v="10.4"/>
  </r>
  <r>
    <x v="3"/>
    <x v="2"/>
    <s v="WB07"/>
    <x v="35"/>
    <n v="3"/>
    <n v="0.14299999999999999"/>
    <n v="0.42899999999999994"/>
    <n v="1.6130399999999998"/>
    <n v="0"/>
    <n v="0"/>
    <n v="0.41741699999999993"/>
    <n v="0"/>
    <n v="0"/>
    <n v="0"/>
    <n v="1.6696679999999997"/>
    <n v="1"/>
    <n v="97.3"/>
  </r>
  <r>
    <x v="0"/>
    <x v="2"/>
    <s v="WB08"/>
    <x v="0"/>
    <n v="112"/>
    <n v="0.14299999999999999"/>
    <n v="16.015999999999998"/>
    <n v="43.08303999999999"/>
    <n v="3.9879839999999995"/>
    <n v="2.8828799999999997"/>
    <n v="0"/>
    <n v="0"/>
    <n v="15.951935999999998"/>
    <n v="25.945919999999997"/>
    <n v="0"/>
    <n v="1"/>
    <n v="42.9"/>
  </r>
  <r>
    <x v="0"/>
    <x v="2"/>
    <s v="WB08"/>
    <x v="1"/>
    <m/>
    <n v="0"/>
    <n v="0"/>
    <n v="0"/>
    <n v="0"/>
    <n v="0"/>
    <n v="0"/>
    <n v="0"/>
    <n v="0"/>
    <n v="0"/>
    <n v="0"/>
    <n v="0"/>
    <n v="44.3"/>
  </r>
  <r>
    <x v="0"/>
    <x v="2"/>
    <s v="WB08"/>
    <x v="2"/>
    <m/>
    <n v="0"/>
    <n v="0"/>
    <n v="0"/>
    <n v="0"/>
    <n v="0"/>
    <n v="0"/>
    <n v="0"/>
    <n v="0"/>
    <n v="0"/>
    <n v="0"/>
    <n v="0"/>
    <n v="38.299999999999997"/>
  </r>
  <r>
    <x v="0"/>
    <x v="2"/>
    <s v="WB08"/>
    <x v="3"/>
    <m/>
    <n v="0"/>
    <n v="0"/>
    <n v="0"/>
    <n v="0"/>
    <n v="0"/>
    <n v="0"/>
    <n v="0"/>
    <n v="0"/>
    <n v="0"/>
    <n v="0"/>
    <n v="0"/>
    <n v="39.900000000000006"/>
  </r>
  <r>
    <x v="0"/>
    <x v="2"/>
    <s v="WB08"/>
    <x v="4"/>
    <n v="112"/>
    <n v="3.3000000000000002E-2"/>
    <n v="3.6960000000000002"/>
    <n v="10.533600000000002"/>
    <n v="0.994224"/>
    <n v="0.69854399999999994"/>
    <n v="0"/>
    <n v="0"/>
    <n v="3.976896"/>
    <n v="6.2868959999999996"/>
    <n v="0"/>
    <n v="1"/>
    <n v="45.8"/>
  </r>
  <r>
    <x v="0"/>
    <x v="2"/>
    <s v="WB08"/>
    <x v="5"/>
    <m/>
    <n v="0"/>
    <n v="0"/>
    <n v="0"/>
    <n v="0"/>
    <n v="0"/>
    <n v="0"/>
    <n v="0"/>
    <n v="0"/>
    <n v="0"/>
    <n v="0"/>
    <n v="0"/>
    <n v="45.8"/>
  </r>
  <r>
    <x v="0"/>
    <x v="2"/>
    <s v="WB08"/>
    <x v="6"/>
    <m/>
    <n v="0"/>
    <n v="0"/>
    <n v="0"/>
    <n v="0"/>
    <n v="0"/>
    <n v="0"/>
    <n v="0"/>
    <n v="0"/>
    <n v="0"/>
    <n v="0"/>
    <n v="0"/>
    <n v="24.3"/>
  </r>
  <r>
    <x v="0"/>
    <x v="2"/>
    <s v="WB08"/>
    <x v="7"/>
    <n v="184"/>
    <n v="1"/>
    <n v="184"/>
    <n v="126.96"/>
    <n v="6.6239999999999997"/>
    <n v="7.5439999999999996"/>
    <n v="8.2799999999999994"/>
    <n v="0"/>
    <n v="26.495999999999999"/>
    <n v="67.896000000000001"/>
    <n v="33.119999999999997"/>
    <n v="1"/>
    <n v="12.2"/>
  </r>
  <r>
    <x v="0"/>
    <x v="2"/>
    <s v="WB08"/>
    <x v="8"/>
    <m/>
    <n v="0"/>
    <n v="0"/>
    <n v="0"/>
    <n v="0"/>
    <n v="0"/>
    <n v="0"/>
    <n v="0"/>
    <n v="0"/>
    <n v="0"/>
    <n v="0"/>
    <n v="0"/>
    <n v="59.3"/>
  </r>
  <r>
    <x v="0"/>
    <x v="2"/>
    <s v="WB08"/>
    <x v="33"/>
    <n v="7"/>
    <n v="0.14299999999999999"/>
    <n v="1.0009999999999999"/>
    <n v="1.0009999999999998E-2"/>
    <n v="1.0009999999999998E-2"/>
    <n v="1.0009999999999998E-2"/>
    <n v="1.0009999999999998E-2"/>
    <n v="1.0009999999999998E-2"/>
    <n v="4.0039999999999992E-2"/>
    <n v="9.0089999999999976E-2"/>
    <n v="4.0039999999999992E-2"/>
    <n v="1"/>
    <n v="0"/>
  </r>
  <r>
    <x v="1"/>
    <x v="2"/>
    <s v="WB08"/>
    <x v="9"/>
    <n v="112"/>
    <n v="0.35699999999999998"/>
    <n v="39.983999999999995"/>
    <n v="41.983199999999997"/>
    <n v="7.3970399999999996"/>
    <n v="1.1595359999999999"/>
    <n v="0"/>
    <n v="0"/>
    <n v="29.588159999999998"/>
    <n v="10.435823999999998"/>
    <n v="0"/>
    <n v="1"/>
    <n v="21.4"/>
  </r>
  <r>
    <x v="2"/>
    <x v="2"/>
    <s v="WB08"/>
    <x v="10"/>
    <n v="175"/>
    <n v="0.42899999999999999"/>
    <n v="75.075000000000003"/>
    <n v="97.597499999999997"/>
    <n v="1.8018000000000001"/>
    <n v="0.15015000000000001"/>
    <n v="21.471450000000001"/>
    <n v="0.22522500000000001"/>
    <n v="7.2072000000000003"/>
    <n v="1.3513500000000001"/>
    <n v="85.885800000000003"/>
    <n v="1"/>
    <n v="31.200000000000003"/>
  </r>
  <r>
    <x v="2"/>
    <x v="2"/>
    <s v="WB08"/>
    <x v="11"/>
    <n v="185"/>
    <n v="0.28599999999999998"/>
    <n v="52.91"/>
    <n v="67.195700000000002"/>
    <n v="4.6031699999999995"/>
    <n v="0.26455000000000001"/>
    <n v="12.06348"/>
    <n v="3.3862400000000004"/>
    <n v="18.412679999999998"/>
    <n v="2.3809499999999999"/>
    <n v="48.253920000000001"/>
    <n v="1"/>
    <n v="32"/>
  </r>
  <r>
    <x v="2"/>
    <x v="2"/>
    <s v="WB08"/>
    <x v="14"/>
    <n v="60"/>
    <n v="0.14299999999999999"/>
    <n v="8.58"/>
    <n v="1.8875999999999999"/>
    <n v="8.5800000000000001E-2"/>
    <n v="3.4320000000000003E-2"/>
    <n v="0.3861"/>
    <n v="0.24023999999999998"/>
    <n v="0.34320000000000001"/>
    <n v="0.30888000000000004"/>
    <n v="1.5444"/>
    <n v="1"/>
    <n v="5.9"/>
  </r>
  <r>
    <x v="2"/>
    <x v="2"/>
    <s v="WB08"/>
    <x v="12"/>
    <n v="128"/>
    <n v="0.14299999999999999"/>
    <n v="18.303999999999998"/>
    <n v="16.839679999999998"/>
    <n v="0.18303999999999998"/>
    <n v="9.151999999999999E-2"/>
    <n v="4.2831359999999998"/>
    <n v="0.43929599999999991"/>
    <n v="0.73215999999999992"/>
    <n v="0.82367999999999997"/>
    <n v="17.132543999999999"/>
    <n v="1"/>
    <n v="24.9"/>
  </r>
  <r>
    <x v="2"/>
    <x v="2"/>
    <s v="WB08"/>
    <x v="13"/>
    <n v="122"/>
    <n v="3.0000000000000001E-3"/>
    <n v="0.36599999999999999"/>
    <n v="0.34037999999999996"/>
    <n v="7.3200000000000001E-3"/>
    <n v="3.6600000000000001E-4"/>
    <n v="7.9056000000000001E-2"/>
    <n v="5.4899999999999992E-3"/>
    <n v="2.928E-2"/>
    <n v="3.2940000000000001E-3"/>
    <n v="0.31622400000000001"/>
    <n v="1"/>
    <n v="23.700000000000003"/>
  </r>
  <r>
    <x v="2"/>
    <x v="2"/>
    <s v="WB08"/>
    <x v="28"/>
    <n v="171"/>
    <n v="0.42899999999999999"/>
    <n v="73.358999999999995"/>
    <n v="85.096440000000001"/>
    <n v="5.6486429999999999"/>
    <n v="0.36679499999999998"/>
    <n v="15.258671999999999"/>
    <n v="4.7683349999999995"/>
    <n v="22.594571999999999"/>
    <n v="3.3011549999999996"/>
    <n v="61.034687999999996"/>
    <n v="1"/>
    <n v="29"/>
  </r>
  <r>
    <x v="2"/>
    <x v="2"/>
    <s v="WB08"/>
    <x v="39"/>
    <n v="128"/>
    <n v="0.01"/>
    <n v="1.28"/>
    <n v="0.62719999999999998"/>
    <n v="5.1200000000000004E-3"/>
    <n v="5.1200000000000004E-3"/>
    <n v="0.15872000000000003"/>
    <n v="1.536E-2"/>
    <n v="2.0480000000000002E-2"/>
    <n v="4.6080000000000003E-2"/>
    <n v="0.63488000000000011"/>
    <n v="1"/>
    <n v="13.200000000000001"/>
  </r>
  <r>
    <x v="3"/>
    <x v="2"/>
    <s v="WB08"/>
    <x v="16"/>
    <n v="134"/>
    <n v="1"/>
    <n v="134"/>
    <n v="218.42"/>
    <n v="8.4420000000000002"/>
    <n v="1.8759999999999999"/>
    <n v="41.674000000000007"/>
    <n v="1.34"/>
    <n v="33.768000000000001"/>
    <n v="16.884"/>
    <n v="166.69600000000003"/>
    <n v="1"/>
    <n v="38.799999999999997"/>
  </r>
  <r>
    <x v="3"/>
    <x v="2"/>
    <s v="WB08"/>
    <x v="17"/>
    <n v="114"/>
    <n v="1"/>
    <n v="114"/>
    <n v="142.5"/>
    <n v="2.3940000000000001"/>
    <n v="1.4820000000000002"/>
    <n v="29.867999999999999"/>
    <n v="1.1399999999999999"/>
    <n v="9.5760000000000005"/>
    <n v="13.338000000000001"/>
    <n v="119.47199999999999"/>
    <n v="1"/>
    <n v="29.6"/>
  </r>
  <r>
    <x v="3"/>
    <x v="2"/>
    <s v="WB08"/>
    <x v="18"/>
    <m/>
    <n v="0"/>
    <n v="0"/>
    <n v="0"/>
    <n v="0"/>
    <n v="0"/>
    <n v="0"/>
    <n v="0"/>
    <n v="0"/>
    <n v="0"/>
    <n v="0"/>
    <n v="0"/>
    <n v="87"/>
  </r>
  <r>
    <x v="3"/>
    <x v="2"/>
    <s v="WB08"/>
    <x v="19"/>
    <n v="340"/>
    <n v="0.14299999999999999"/>
    <n v="48.62"/>
    <n v="19.934199999999997"/>
    <n v="0"/>
    <n v="0"/>
    <n v="5.0564799999999996"/>
    <n v="0"/>
    <n v="0"/>
    <n v="0"/>
    <n v="20.225919999999999"/>
    <n v="1"/>
    <n v="10.4"/>
  </r>
  <r>
    <x v="0"/>
    <x v="2"/>
    <s v="WB09"/>
    <x v="0"/>
    <n v="112"/>
    <n v="6.7000000000000004E-2"/>
    <n v="7.5040000000000004"/>
    <n v="20.185760000000002"/>
    <n v="1.8684960000000002"/>
    <n v="1.3507199999999999"/>
    <n v="0"/>
    <n v="0"/>
    <n v="7.4739840000000006"/>
    <n v="12.156479999999998"/>
    <n v="0"/>
    <n v="1"/>
    <n v="42.9"/>
  </r>
  <r>
    <x v="0"/>
    <x v="2"/>
    <s v="WB09"/>
    <x v="1"/>
    <n v="85"/>
    <n v="3.0000000000000001E-3"/>
    <n v="0.255"/>
    <n v="0.61454999999999993"/>
    <n v="8.3894999999999997E-2"/>
    <n v="2.7795E-2"/>
    <n v="1.2750000000000001E-3"/>
    <n v="0"/>
    <n v="0.33557999999999999"/>
    <n v="0.25015500000000002"/>
    <n v="5.1000000000000004E-3"/>
    <n v="1"/>
    <n v="44.3"/>
  </r>
  <r>
    <x v="0"/>
    <x v="2"/>
    <s v="WB09"/>
    <x v="2"/>
    <n v="85"/>
    <n v="3.0000000000000001E-3"/>
    <n v="0.255"/>
    <n v="0.67575000000000007"/>
    <n v="4.3095000000000001E-2"/>
    <n v="5.457E-2"/>
    <n v="0"/>
    <n v="0"/>
    <n v="0.17238000000000001"/>
    <n v="0.49113000000000001"/>
    <n v="0"/>
    <n v="1"/>
    <n v="38.299999999999997"/>
  </r>
  <r>
    <x v="0"/>
    <x v="2"/>
    <s v="WB09"/>
    <x v="3"/>
    <m/>
    <n v="0"/>
    <n v="0"/>
    <n v="0"/>
    <n v="0"/>
    <n v="0"/>
    <n v="0"/>
    <n v="0"/>
    <n v="0"/>
    <n v="0"/>
    <n v="0"/>
    <n v="0"/>
    <n v="39.900000000000006"/>
  </r>
  <r>
    <x v="0"/>
    <x v="2"/>
    <s v="WB09"/>
    <x v="4"/>
    <n v="112"/>
    <n v="6.7000000000000004E-2"/>
    <n v="7.5040000000000004"/>
    <n v="21.386400000000002"/>
    <n v="2.0185759999999999"/>
    <n v="1.4182560000000002"/>
    <n v="0"/>
    <n v="0"/>
    <n v="8.0743039999999997"/>
    <n v="12.764304000000001"/>
    <n v="0"/>
    <n v="1"/>
    <n v="45.8"/>
  </r>
  <r>
    <x v="0"/>
    <x v="2"/>
    <s v="WB09"/>
    <x v="5"/>
    <m/>
    <n v="0"/>
    <n v="0"/>
    <n v="0"/>
    <n v="0"/>
    <n v="0"/>
    <n v="0"/>
    <n v="0"/>
    <n v="0"/>
    <n v="0"/>
    <n v="0"/>
    <n v="0"/>
    <n v="45.8"/>
  </r>
  <r>
    <x v="0"/>
    <x v="2"/>
    <s v="WB09"/>
    <x v="6"/>
    <n v="64"/>
    <n v="3.3000000000000002E-2"/>
    <n v="2.1120000000000001"/>
    <n v="3.2736000000000001"/>
    <n v="0.26611200000000002"/>
    <n v="0.22387199999999999"/>
    <n v="2.3232000000000003E-2"/>
    <n v="0"/>
    <n v="1.0644480000000001"/>
    <n v="2.0148479999999998"/>
    <n v="9.2928000000000011E-2"/>
    <n v="1"/>
    <n v="24.3"/>
  </r>
  <r>
    <x v="0"/>
    <x v="2"/>
    <s v="WB09"/>
    <x v="7"/>
    <n v="184"/>
    <n v="3.3000000000000002E-2"/>
    <n v="6.0720000000000001"/>
    <n v="4.1896800000000001"/>
    <n v="0.21859200000000001"/>
    <n v="0.24895199999999998"/>
    <n v="0.27324000000000004"/>
    <n v="0"/>
    <n v="0.87436800000000003"/>
    <n v="2.2405679999999997"/>
    <n v="1.0929600000000002"/>
    <n v="1"/>
    <n v="12.2"/>
  </r>
  <r>
    <x v="0"/>
    <x v="2"/>
    <s v="WB09"/>
    <x v="8"/>
    <m/>
    <n v="0"/>
    <n v="0"/>
    <n v="0"/>
    <n v="0"/>
    <n v="0"/>
    <n v="0"/>
    <n v="0"/>
    <n v="0"/>
    <n v="0"/>
    <n v="0"/>
    <n v="0"/>
    <n v="59.3"/>
  </r>
  <r>
    <x v="1"/>
    <x v="2"/>
    <s v="WB09"/>
    <x v="9"/>
    <m/>
    <n v="0"/>
    <n v="0"/>
    <n v="0"/>
    <n v="0"/>
    <n v="0"/>
    <n v="0"/>
    <n v="0"/>
    <n v="0"/>
    <n v="0"/>
    <n v="0"/>
    <n v="0"/>
    <n v="21.4"/>
  </r>
  <r>
    <x v="2"/>
    <x v="2"/>
    <s v="WB09"/>
    <x v="10"/>
    <n v="175"/>
    <n v="3.3000000000000002E-2"/>
    <n v="5.7750000000000004"/>
    <n v="7.5075000000000003"/>
    <n v="0.1386"/>
    <n v="1.155E-2"/>
    <n v="1.6516500000000003"/>
    <n v="1.7325E-2"/>
    <n v="0.5544"/>
    <n v="0.10395"/>
    <n v="6.6066000000000011"/>
    <n v="1"/>
    <n v="31.200000000000003"/>
  </r>
  <r>
    <x v="2"/>
    <x v="2"/>
    <s v="WB09"/>
    <x v="11"/>
    <n v="185"/>
    <n v="1"/>
    <n v="185"/>
    <n v="234.95"/>
    <n v="16.094999999999999"/>
    <n v="0.92500000000000004"/>
    <n v="42.18"/>
    <n v="11.84"/>
    <n v="64.38"/>
    <n v="8.3250000000000011"/>
    <n v="168.72"/>
    <n v="1"/>
    <n v="32"/>
  </r>
  <r>
    <x v="2"/>
    <x v="2"/>
    <s v="WB09"/>
    <x v="14"/>
    <n v="60"/>
    <n v="3.3000000000000002E-2"/>
    <n v="1.98"/>
    <n v="0.43560000000000004"/>
    <n v="1.9799999999999998E-2"/>
    <n v="7.92E-3"/>
    <n v="8.9099999999999999E-2"/>
    <n v="5.5439999999999996E-2"/>
    <n v="7.9199999999999993E-2"/>
    <n v="7.1279999999999996E-2"/>
    <n v="0.35639999999999999"/>
    <n v="1"/>
    <n v="5.9"/>
  </r>
  <r>
    <x v="2"/>
    <x v="2"/>
    <s v="WB09"/>
    <x v="12"/>
    <n v="119"/>
    <n v="0.42899999999999999"/>
    <n v="51.051000000000002"/>
    <n v="46.966920000000002"/>
    <n v="0.51051000000000002"/>
    <n v="0.25525500000000001"/>
    <n v="11.945933999999999"/>
    <n v="1.2252240000000001"/>
    <n v="2.0420400000000001"/>
    <n v="2.2972950000000001"/>
    <n v="47.783735999999998"/>
    <n v="1"/>
    <n v="24.9"/>
  </r>
  <r>
    <x v="2"/>
    <x v="2"/>
    <s v="WB09"/>
    <x v="13"/>
    <m/>
    <n v="0"/>
    <n v="0"/>
    <n v="0"/>
    <n v="0"/>
    <n v="0"/>
    <n v="0"/>
    <n v="0"/>
    <n v="0"/>
    <n v="0"/>
    <n v="0"/>
    <n v="0"/>
    <n v="23.700000000000003"/>
  </r>
  <r>
    <x v="2"/>
    <x v="2"/>
    <s v="WB09"/>
    <x v="28"/>
    <n v="171"/>
    <n v="3.0000000000000001E-3"/>
    <n v="0.51300000000000001"/>
    <n v="0.59508000000000005"/>
    <n v="3.9501000000000001E-2"/>
    <n v="2.565E-3"/>
    <n v="0.10670400000000001"/>
    <n v="3.3345E-2"/>
    <n v="0.15800400000000001"/>
    <n v="2.3085000000000001E-2"/>
    <n v="0.42681600000000003"/>
    <n v="1"/>
    <n v="29"/>
  </r>
  <r>
    <x v="2"/>
    <x v="2"/>
    <s v="WB09"/>
    <x v="34"/>
    <n v="94"/>
    <n v="6.7000000000000004E-2"/>
    <n v="6.298"/>
    <n v="1.95238"/>
    <n v="6.9278000000000006E-2"/>
    <n v="6.2980000000000006E-3"/>
    <n v="0.38417800000000002"/>
    <n v="5.0384000000000005E-2"/>
    <n v="0.27711200000000002"/>
    <n v="5.6682000000000003E-2"/>
    <n v="1.5367120000000001"/>
    <n v="1"/>
    <n v="7.3"/>
  </r>
  <r>
    <x v="3"/>
    <x v="2"/>
    <s v="WB09"/>
    <x v="16"/>
    <n v="134"/>
    <n v="1"/>
    <n v="134"/>
    <n v="218.42"/>
    <n v="8.4420000000000002"/>
    <n v="1.8759999999999999"/>
    <n v="41.674000000000007"/>
    <n v="1.34"/>
    <n v="33.768000000000001"/>
    <n v="16.884"/>
    <n v="166.69600000000003"/>
    <n v="1"/>
    <n v="38.799999999999997"/>
  </r>
  <r>
    <x v="3"/>
    <x v="2"/>
    <s v="WB09"/>
    <x v="17"/>
    <n v="114"/>
    <n v="1"/>
    <n v="114"/>
    <n v="142.5"/>
    <n v="2.3940000000000001"/>
    <n v="1.4820000000000002"/>
    <n v="29.867999999999999"/>
    <n v="1.1399999999999999"/>
    <n v="9.5760000000000005"/>
    <n v="13.338000000000001"/>
    <n v="119.47199999999999"/>
    <n v="1"/>
    <n v="29.6"/>
  </r>
  <r>
    <x v="3"/>
    <x v="2"/>
    <s v="WB09"/>
    <x v="18"/>
    <n v="83"/>
    <n v="3.0000000000000001E-3"/>
    <n v="0.249"/>
    <n v="0.82668000000000008"/>
    <n v="2.5647000000000003E-2"/>
    <n v="7.4700000000000001E-3"/>
    <n v="0.18351300000000001"/>
    <n v="3.1622999999999998E-2"/>
    <n v="0.10258800000000001"/>
    <n v="6.7229999999999998E-2"/>
    <n v="0.73405200000000004"/>
    <n v="1"/>
    <n v="87"/>
  </r>
  <r>
    <x v="3"/>
    <x v="2"/>
    <s v="WB09"/>
    <x v="19"/>
    <n v="340"/>
    <n v="0.28599999999999998"/>
    <n v="97.24"/>
    <n v="39.868399999999994"/>
    <n v="0"/>
    <n v="0"/>
    <n v="10.112959999999999"/>
    <n v="0"/>
    <n v="0"/>
    <n v="0"/>
    <n v="40.451839999999997"/>
    <n v="1"/>
    <n v="10.4"/>
  </r>
  <r>
    <x v="3"/>
    <x v="2"/>
    <s v="WB09"/>
    <x v="35"/>
    <n v="3"/>
    <n v="1"/>
    <n v="3"/>
    <n v="11.28"/>
    <n v="0"/>
    <n v="0"/>
    <n v="2.9189999999999996"/>
    <n v="0"/>
    <n v="0"/>
    <n v="0"/>
    <n v="11.675999999999998"/>
    <n v="1"/>
    <n v="97.3"/>
  </r>
  <r>
    <x v="0"/>
    <x v="2"/>
    <s v="WB10"/>
    <x v="0"/>
    <n v="112"/>
    <n v="0.14299999999999999"/>
    <n v="16.015999999999998"/>
    <n v="43.08303999999999"/>
    <n v="3.9879839999999995"/>
    <n v="2.8828799999999997"/>
    <n v="0"/>
    <n v="0"/>
    <n v="15.951935999999998"/>
    <n v="25.945919999999997"/>
    <n v="0"/>
    <n v="1"/>
    <n v="42.9"/>
  </r>
  <r>
    <x v="0"/>
    <x v="2"/>
    <s v="WB10"/>
    <x v="1"/>
    <n v="85"/>
    <n v="3.3000000000000002E-2"/>
    <n v="2.8050000000000002"/>
    <n v="6.7600499999999997"/>
    <n v="0.92284499999999992"/>
    <n v="0.30574500000000004"/>
    <n v="1.4025000000000001E-2"/>
    <n v="0"/>
    <n v="3.6913799999999997"/>
    <n v="2.7517050000000003"/>
    <n v="5.6100000000000004E-2"/>
    <n v="1"/>
    <n v="44.3"/>
  </r>
  <r>
    <x v="0"/>
    <x v="2"/>
    <s v="WB10"/>
    <x v="2"/>
    <n v="85"/>
    <n v="3.3000000000000002E-2"/>
    <n v="2.8050000000000002"/>
    <n v="7.4332500000000001"/>
    <n v="0.47404499999999999"/>
    <n v="0.60026999999999997"/>
    <n v="0"/>
    <n v="0"/>
    <n v="1.89618"/>
    <n v="5.4024299999999998"/>
    <n v="0"/>
    <n v="1"/>
    <n v="38.299999999999997"/>
  </r>
  <r>
    <x v="0"/>
    <x v="2"/>
    <s v="WB10"/>
    <x v="3"/>
    <m/>
    <n v="0"/>
    <n v="0"/>
    <n v="0"/>
    <n v="0"/>
    <n v="0"/>
    <n v="0"/>
    <n v="0"/>
    <n v="0"/>
    <n v="0"/>
    <n v="0"/>
    <n v="0"/>
    <n v="39.900000000000006"/>
  </r>
  <r>
    <x v="0"/>
    <x v="2"/>
    <s v="WB10"/>
    <x v="4"/>
    <n v="112"/>
    <n v="3.3000000000000002E-2"/>
    <n v="3.6960000000000002"/>
    <n v="10.533600000000002"/>
    <n v="0.994224"/>
    <n v="0.69854399999999994"/>
    <n v="0"/>
    <n v="0"/>
    <n v="3.976896"/>
    <n v="6.2868959999999996"/>
    <n v="0"/>
    <n v="1"/>
    <n v="45.8"/>
  </r>
  <r>
    <x v="0"/>
    <x v="2"/>
    <s v="WB10"/>
    <x v="5"/>
    <m/>
    <n v="0"/>
    <n v="0"/>
    <n v="0"/>
    <n v="0"/>
    <n v="0"/>
    <n v="0"/>
    <n v="0"/>
    <n v="0"/>
    <n v="0"/>
    <n v="0"/>
    <n v="0"/>
    <n v="45.8"/>
  </r>
  <r>
    <x v="0"/>
    <x v="2"/>
    <s v="WB10"/>
    <x v="6"/>
    <n v="64"/>
    <n v="3.3000000000000002E-2"/>
    <n v="2.1120000000000001"/>
    <n v="3.2736000000000001"/>
    <n v="0.26611200000000002"/>
    <n v="0.22387199999999999"/>
    <n v="2.3232000000000003E-2"/>
    <n v="0"/>
    <n v="1.0644480000000001"/>
    <n v="2.0148479999999998"/>
    <n v="9.2928000000000011E-2"/>
    <n v="1"/>
    <n v="24.3"/>
  </r>
  <r>
    <x v="0"/>
    <x v="2"/>
    <s v="WB10"/>
    <x v="7"/>
    <n v="184"/>
    <n v="1"/>
    <n v="184"/>
    <n v="126.96"/>
    <n v="6.6239999999999997"/>
    <n v="7.5439999999999996"/>
    <n v="8.2799999999999994"/>
    <n v="0"/>
    <n v="26.495999999999999"/>
    <n v="67.896000000000001"/>
    <n v="33.119999999999997"/>
    <n v="1"/>
    <n v="12.2"/>
  </r>
  <r>
    <x v="0"/>
    <x v="2"/>
    <s v="WB10"/>
    <x v="8"/>
    <n v="113"/>
    <n v="3.0000000000000001E-3"/>
    <n v="0.33900000000000002"/>
    <n v="1.3661700000000001"/>
    <n v="8.4411E-2"/>
    <n v="0.11220900000000002"/>
    <n v="4.4070000000000003E-3"/>
    <n v="0"/>
    <n v="0.337644"/>
    <n v="1.0098810000000003"/>
    <n v="1.7628000000000001E-2"/>
    <n v="1"/>
    <n v="59.3"/>
  </r>
  <r>
    <x v="1"/>
    <x v="2"/>
    <s v="WB10"/>
    <x v="9"/>
    <n v="112"/>
    <n v="0.28599999999999998"/>
    <n v="32.031999999999996"/>
    <n v="33.633599999999994"/>
    <n v="5.9259199999999996"/>
    <n v="0.92892799999999998"/>
    <n v="0"/>
    <n v="0"/>
    <n v="23.703679999999999"/>
    <n v="8.3603519999999989"/>
    <n v="0"/>
    <n v="1"/>
    <n v="21.4"/>
  </r>
  <r>
    <x v="2"/>
    <x v="2"/>
    <s v="WB10"/>
    <x v="10"/>
    <n v="175"/>
    <n v="3.3000000000000002E-2"/>
    <n v="5.7750000000000004"/>
    <n v="7.5075000000000003"/>
    <n v="0.1386"/>
    <n v="1.155E-2"/>
    <n v="1.6516500000000003"/>
    <n v="1.7325E-2"/>
    <n v="0.5544"/>
    <n v="0.10395"/>
    <n v="6.6066000000000011"/>
    <n v="1"/>
    <n v="31.200000000000003"/>
  </r>
  <r>
    <x v="2"/>
    <x v="2"/>
    <s v="WB10"/>
    <x v="11"/>
    <n v="185"/>
    <n v="0.14299999999999999"/>
    <n v="26.454999999999998"/>
    <n v="33.597850000000001"/>
    <n v="2.3015849999999998"/>
    <n v="0.132275"/>
    <n v="6.0317400000000001"/>
    <n v="1.6931200000000002"/>
    <n v="9.2063399999999991"/>
    <n v="1.1904749999999999"/>
    <n v="24.12696"/>
    <n v="1"/>
    <n v="32"/>
  </r>
  <r>
    <x v="2"/>
    <x v="2"/>
    <s v="WB10"/>
    <x v="14"/>
    <n v="60"/>
    <n v="3.3000000000000002E-2"/>
    <n v="1.98"/>
    <n v="0.43560000000000004"/>
    <n v="1.9799999999999998E-2"/>
    <n v="7.92E-3"/>
    <n v="8.9099999999999999E-2"/>
    <n v="5.5439999999999996E-2"/>
    <n v="7.9199999999999993E-2"/>
    <n v="7.1279999999999996E-2"/>
    <n v="0.35639999999999999"/>
    <n v="1"/>
    <n v="5.9"/>
  </r>
  <r>
    <x v="2"/>
    <x v="2"/>
    <s v="WB10"/>
    <x v="12"/>
    <n v="119"/>
    <n v="0.28599999999999998"/>
    <n v="34.033999999999999"/>
    <n v="31.311279999999996"/>
    <n v="0.34033999999999998"/>
    <n v="0.17016999999999999"/>
    <n v="7.9639559999999996"/>
    <n v="0.81681599999999988"/>
    <n v="1.3613599999999999"/>
    <n v="1.5315299999999998"/>
    <n v="31.855823999999998"/>
    <n v="1"/>
    <n v="24.9"/>
  </r>
  <r>
    <x v="2"/>
    <x v="2"/>
    <s v="WB10"/>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10"/>
    <x v="28"/>
    <n v="171"/>
    <n v="0.14299999999999999"/>
    <n v="24.452999999999999"/>
    <n v="28.365479999999998"/>
    <n v="1.8828809999999998"/>
    <n v="0.122265"/>
    <n v="5.0862240000000005"/>
    <n v="1.589445"/>
    <n v="7.5315239999999992"/>
    <n v="1.1003849999999999"/>
    <n v="20.344896000000002"/>
    <n v="1"/>
    <n v="29"/>
  </r>
  <r>
    <x v="3"/>
    <x v="2"/>
    <s v="WB10"/>
    <x v="16"/>
    <n v="134"/>
    <n v="1"/>
    <n v="134"/>
    <n v="218.42"/>
    <n v="8.4420000000000002"/>
    <n v="1.8759999999999999"/>
    <n v="41.674000000000007"/>
    <n v="1.34"/>
    <n v="33.768000000000001"/>
    <n v="16.884"/>
    <n v="166.69600000000003"/>
    <n v="1"/>
    <n v="38.799999999999997"/>
  </r>
  <r>
    <x v="3"/>
    <x v="2"/>
    <s v="WB10"/>
    <x v="17"/>
    <n v="114"/>
    <n v="1"/>
    <n v="114"/>
    <n v="142.5"/>
    <n v="2.3940000000000001"/>
    <n v="1.4820000000000002"/>
    <n v="29.867999999999999"/>
    <n v="1.1399999999999999"/>
    <n v="9.5760000000000005"/>
    <n v="13.338000000000001"/>
    <n v="119.47199999999999"/>
    <n v="1"/>
    <n v="29.6"/>
  </r>
  <r>
    <x v="3"/>
    <x v="2"/>
    <s v="WB10"/>
    <x v="18"/>
    <m/>
    <n v="0"/>
    <n v="0"/>
    <n v="0"/>
    <n v="0"/>
    <n v="0"/>
    <n v="0"/>
    <n v="0"/>
    <n v="0"/>
    <n v="0"/>
    <n v="0"/>
    <n v="0"/>
    <n v="87"/>
  </r>
  <r>
    <x v="3"/>
    <x v="2"/>
    <s v="WB10"/>
    <x v="19"/>
    <n v="340"/>
    <n v="0.14299999999999999"/>
    <n v="48.62"/>
    <n v="19.934199999999997"/>
    <n v="0"/>
    <n v="0"/>
    <n v="5.0564799999999996"/>
    <n v="0"/>
    <n v="0"/>
    <n v="0"/>
    <n v="20.225919999999999"/>
    <n v="1"/>
    <n v="10.4"/>
  </r>
  <r>
    <x v="3"/>
    <x v="2"/>
    <s v="WB10"/>
    <x v="35"/>
    <n v="3"/>
    <n v="1"/>
    <n v="3"/>
    <n v="11.28"/>
    <n v="0"/>
    <n v="0"/>
    <n v="2.9189999999999996"/>
    <n v="0"/>
    <n v="0"/>
    <n v="0"/>
    <n v="11.675999999999998"/>
    <n v="1"/>
    <n v="97.3"/>
  </r>
  <r>
    <x v="0"/>
    <x v="2"/>
    <s v="WB11"/>
    <x v="0"/>
    <n v="112"/>
    <n v="0.14299999999999999"/>
    <n v="16.015999999999998"/>
    <n v="43.08303999999999"/>
    <n v="3.9879839999999995"/>
    <n v="2.8828799999999997"/>
    <n v="0"/>
    <n v="0"/>
    <n v="15.951935999999998"/>
    <n v="25.945919999999997"/>
    <n v="0"/>
    <n v="1"/>
    <n v="42.9"/>
  </r>
  <r>
    <x v="0"/>
    <x v="2"/>
    <s v="WB11"/>
    <x v="1"/>
    <n v="85"/>
    <n v="3.0000000000000001E-3"/>
    <n v="0.255"/>
    <n v="0.61454999999999993"/>
    <n v="8.3894999999999997E-2"/>
    <n v="2.7795E-2"/>
    <n v="1.2750000000000001E-3"/>
    <n v="0"/>
    <n v="0.33557999999999999"/>
    <n v="0.25015500000000002"/>
    <n v="5.1000000000000004E-3"/>
    <n v="1"/>
    <n v="44.3"/>
  </r>
  <r>
    <x v="0"/>
    <x v="2"/>
    <s v="WB11"/>
    <x v="2"/>
    <n v="85"/>
    <n v="3.0000000000000001E-3"/>
    <n v="0.255"/>
    <n v="0.67575000000000007"/>
    <n v="4.3095000000000001E-2"/>
    <n v="5.457E-2"/>
    <n v="0"/>
    <n v="0"/>
    <n v="0.17238000000000001"/>
    <n v="0.49113000000000001"/>
    <n v="0"/>
    <n v="1"/>
    <n v="38.299999999999997"/>
  </r>
  <r>
    <x v="0"/>
    <x v="2"/>
    <s v="WB11"/>
    <x v="3"/>
    <m/>
    <n v="0"/>
    <n v="0"/>
    <n v="0"/>
    <n v="0"/>
    <n v="0"/>
    <n v="0"/>
    <n v="0"/>
    <n v="0"/>
    <n v="0"/>
    <n v="0"/>
    <n v="0"/>
    <n v="39.900000000000006"/>
  </r>
  <r>
    <x v="0"/>
    <x v="2"/>
    <s v="WB11"/>
    <x v="4"/>
    <n v="112"/>
    <n v="3.3000000000000002E-2"/>
    <n v="3.6960000000000002"/>
    <n v="10.533600000000002"/>
    <n v="0.994224"/>
    <n v="0.69854399999999994"/>
    <n v="0"/>
    <n v="0"/>
    <n v="3.976896"/>
    <n v="6.2868959999999996"/>
    <n v="0"/>
    <n v="1"/>
    <n v="45.8"/>
  </r>
  <r>
    <x v="0"/>
    <x v="2"/>
    <s v="WB11"/>
    <x v="5"/>
    <m/>
    <n v="0"/>
    <n v="0"/>
    <n v="0"/>
    <n v="0"/>
    <n v="0"/>
    <n v="0"/>
    <n v="0"/>
    <n v="0"/>
    <n v="0"/>
    <n v="0"/>
    <n v="0"/>
    <n v="45.8"/>
  </r>
  <r>
    <x v="0"/>
    <x v="2"/>
    <s v="WB11"/>
    <x v="40"/>
    <n v="92"/>
    <n v="3.3000000000000002E-2"/>
    <n v="3.036"/>
    <n v="8.2882800000000003"/>
    <n v="0.83793600000000013"/>
    <n v="0.52219199999999999"/>
    <n v="0"/>
    <n v="0"/>
    <n v="3.3517440000000005"/>
    <n v="4.6997280000000003"/>
    <n v="0"/>
    <n v="1"/>
    <n v="44.8"/>
  </r>
  <r>
    <x v="0"/>
    <x v="2"/>
    <s v="WB11"/>
    <x v="41"/>
    <n v="25"/>
    <n v="1"/>
    <n v="25"/>
    <n v="133.75"/>
    <n v="8.7850000000000001"/>
    <n v="10.65"/>
    <n v="0.7"/>
    <n v="0.25"/>
    <n v="35.14"/>
    <n v="95.850000000000009"/>
    <n v="2.8"/>
    <n v="1"/>
    <n v="80.540000000000006"/>
  </r>
  <r>
    <x v="0"/>
    <x v="2"/>
    <s v="WB11"/>
    <x v="6"/>
    <n v="64"/>
    <n v="0.14299999999999999"/>
    <n v="9.1519999999999992"/>
    <n v="14.185599999999999"/>
    <n v="1.153152"/>
    <n v="0.97011199999999986"/>
    <n v="0.100672"/>
    <n v="0"/>
    <n v="4.6126079999999998"/>
    <n v="8.7310079999999992"/>
    <n v="0.40268799999999999"/>
    <n v="1"/>
    <n v="24.3"/>
  </r>
  <r>
    <x v="0"/>
    <x v="2"/>
    <s v="WB11"/>
    <x v="7"/>
    <n v="184"/>
    <n v="1"/>
    <n v="184"/>
    <n v="126.96"/>
    <n v="6.6239999999999997"/>
    <n v="7.5439999999999996"/>
    <n v="8.2799999999999994"/>
    <n v="0"/>
    <n v="26.495999999999999"/>
    <n v="67.896000000000001"/>
    <n v="33.119999999999997"/>
    <n v="1"/>
    <n v="12.2"/>
  </r>
  <r>
    <x v="0"/>
    <x v="2"/>
    <s v="WB11"/>
    <x v="8"/>
    <m/>
    <n v="0"/>
    <n v="0"/>
    <n v="0"/>
    <n v="0"/>
    <n v="0"/>
    <n v="0"/>
    <n v="0"/>
    <n v="0"/>
    <n v="0"/>
    <n v="0"/>
    <n v="0"/>
    <n v="59.3"/>
  </r>
  <r>
    <x v="1"/>
    <x v="2"/>
    <s v="WB11"/>
    <x v="9"/>
    <n v="112"/>
    <n v="0.28599999999999998"/>
    <n v="32.031999999999996"/>
    <n v="33.633599999999994"/>
    <n v="5.9259199999999996"/>
    <n v="0.92892799999999998"/>
    <n v="0"/>
    <n v="0"/>
    <n v="23.703679999999999"/>
    <n v="8.3603519999999989"/>
    <n v="0"/>
    <n v="1"/>
    <n v="21.4"/>
  </r>
  <r>
    <x v="2"/>
    <x v="2"/>
    <s v="WB11"/>
    <x v="10"/>
    <n v="175"/>
    <n v="0.14299999999999999"/>
    <n v="25.024999999999999"/>
    <n v="32.532499999999999"/>
    <n v="0.60059999999999991"/>
    <n v="5.0049999999999997E-2"/>
    <n v="7.1571500000000006"/>
    <n v="7.5074999999999989E-2"/>
    <n v="2.4023999999999996"/>
    <n v="0.45044999999999996"/>
    <n v="28.628600000000002"/>
    <n v="1"/>
    <n v="31.200000000000003"/>
  </r>
  <r>
    <x v="2"/>
    <x v="2"/>
    <s v="WB11"/>
    <x v="11"/>
    <n v="185"/>
    <n v="0.42899999999999999"/>
    <n v="79.364999999999995"/>
    <n v="100.79355"/>
    <n v="6.9047549999999989"/>
    <n v="0.39682499999999998"/>
    <n v="18.095219999999998"/>
    <n v="5.0793599999999994"/>
    <n v="27.619019999999995"/>
    <n v="3.5714249999999996"/>
    <n v="72.380879999999991"/>
    <n v="1"/>
    <n v="32"/>
  </r>
  <r>
    <x v="2"/>
    <x v="2"/>
    <s v="WB11"/>
    <x v="14"/>
    <n v="60"/>
    <n v="0.57099999999999995"/>
    <n v="34.26"/>
    <n v="7.5371999999999995"/>
    <n v="0.34259999999999996"/>
    <n v="0.13704"/>
    <n v="1.5416999999999998"/>
    <n v="0.9592799999999998"/>
    <n v="1.3703999999999998"/>
    <n v="1.23336"/>
    <n v="6.1667999999999994"/>
    <n v="1"/>
    <n v="5.9"/>
  </r>
  <r>
    <x v="2"/>
    <x v="2"/>
    <s v="WB11"/>
    <x v="12"/>
    <n v="119"/>
    <n v="1"/>
    <n v="119"/>
    <n v="109.48"/>
    <n v="1.19"/>
    <n v="0.59499999999999997"/>
    <n v="27.846"/>
    <n v="2.8559999999999999"/>
    <n v="4.76"/>
    <n v="5.3549999999999995"/>
    <n v="111.384"/>
    <n v="1"/>
    <n v="24.9"/>
  </r>
  <r>
    <x v="2"/>
    <x v="2"/>
    <s v="WB11"/>
    <x v="13"/>
    <n v="122"/>
    <n v="0.28599999999999998"/>
    <n v="34.891999999999996"/>
    <n v="32.449559999999998"/>
    <n v="0.6978399999999999"/>
    <n v="3.4891999999999999E-2"/>
    <n v="7.5366719999999994"/>
    <n v="0.52337999999999996"/>
    <n v="2.7913599999999996"/>
    <n v="0.31402799999999997"/>
    <n v="30.146687999999997"/>
    <n v="1"/>
    <n v="23.700000000000003"/>
  </r>
  <r>
    <x v="2"/>
    <x v="2"/>
    <s v="WB11"/>
    <x v="28"/>
    <n v="171"/>
    <n v="0.42899999999999999"/>
    <n v="73.358999999999995"/>
    <n v="85.096440000000001"/>
    <n v="5.6486429999999999"/>
    <n v="0.36679499999999998"/>
    <n v="15.258671999999999"/>
    <n v="4.7683349999999995"/>
    <n v="22.594571999999999"/>
    <n v="3.3011549999999996"/>
    <n v="61.034687999999996"/>
    <n v="1"/>
    <n v="29"/>
  </r>
  <r>
    <x v="2"/>
    <x v="2"/>
    <s v="WB11"/>
    <x v="34"/>
    <n v="94"/>
    <n v="0.28599999999999998"/>
    <n v="26.883999999999997"/>
    <n v="8.3340399999999981"/>
    <n v="0.29572399999999999"/>
    <n v="2.6883999999999998E-2"/>
    <n v="1.6399239999999997"/>
    <n v="0.21507199999999999"/>
    <n v="1.1828959999999999"/>
    <n v="0.24195599999999998"/>
    <n v="6.5596959999999989"/>
    <n v="1"/>
    <n v="7.3"/>
  </r>
  <r>
    <x v="2"/>
    <x v="2"/>
    <s v="WB11"/>
    <x v="36"/>
    <n v="94"/>
    <n v="6.7000000000000004E-2"/>
    <n v="6.298"/>
    <n v="2.8341000000000003"/>
    <n v="6.9278000000000006E-2"/>
    <n v="1.2596000000000001E-2"/>
    <n v="0.66129000000000004"/>
    <n v="0.20783399999999999"/>
    <n v="0.27711200000000002"/>
    <n v="0.11336400000000001"/>
    <n v="2.6451600000000002"/>
    <n v="1"/>
    <n v="11.8"/>
  </r>
  <r>
    <x v="3"/>
    <x v="2"/>
    <s v="WB11"/>
    <x v="16"/>
    <n v="134"/>
    <n v="1"/>
    <n v="134"/>
    <n v="218.42"/>
    <n v="8.4420000000000002"/>
    <n v="1.8759999999999999"/>
    <n v="41.674000000000007"/>
    <n v="1.34"/>
    <n v="33.768000000000001"/>
    <n v="16.884"/>
    <n v="166.69600000000003"/>
    <n v="1"/>
    <n v="38.799999999999997"/>
  </r>
  <r>
    <x v="3"/>
    <x v="2"/>
    <s v="WB11"/>
    <x v="17"/>
    <n v="114"/>
    <n v="1"/>
    <n v="114"/>
    <n v="142.5"/>
    <n v="2.3940000000000001"/>
    <n v="1.4820000000000002"/>
    <n v="29.867999999999999"/>
    <n v="1.1399999999999999"/>
    <n v="9.5760000000000005"/>
    <n v="13.338000000000001"/>
    <n v="119.47199999999999"/>
    <n v="1"/>
    <n v="29.6"/>
  </r>
  <r>
    <x v="3"/>
    <x v="2"/>
    <s v="WB11"/>
    <x v="18"/>
    <n v="83"/>
    <n v="3.3000000000000002E-2"/>
    <n v="2.7390000000000003"/>
    <n v="9.0934800000000013"/>
    <n v="0.28211700000000006"/>
    <n v="8.2170000000000007E-2"/>
    <n v="2.0186430000000004"/>
    <n v="0.34785299999999997"/>
    <n v="1.1284680000000002"/>
    <n v="0.73953000000000002"/>
    <n v="8.0745720000000016"/>
    <n v="1"/>
    <n v="87"/>
  </r>
  <r>
    <x v="3"/>
    <x v="2"/>
    <s v="WB11"/>
    <x v="19"/>
    <n v="340"/>
    <n v="0.28599999999999998"/>
    <n v="97.24"/>
    <n v="39.868399999999994"/>
    <n v="0"/>
    <n v="0"/>
    <n v="10.112959999999999"/>
    <n v="0"/>
    <n v="0"/>
    <n v="0"/>
    <n v="40.451839999999997"/>
    <n v="1"/>
    <n v="10.4"/>
  </r>
  <r>
    <x v="3"/>
    <x v="2"/>
    <s v="WB11"/>
    <x v="35"/>
    <n v="3"/>
    <n v="1"/>
    <n v="3"/>
    <n v="11.28"/>
    <n v="0"/>
    <n v="0"/>
    <n v="2.9189999999999996"/>
    <n v="0"/>
    <n v="0"/>
    <n v="0"/>
    <n v="11.675999999999998"/>
    <n v="1"/>
    <n v="97.3"/>
  </r>
  <r>
    <x v="0"/>
    <x v="2"/>
    <s v="WB12"/>
    <x v="0"/>
    <n v="112"/>
    <n v="0.42899999999999999"/>
    <n v="48.048000000000002"/>
    <n v="129.24912"/>
    <n v="11.963951999999999"/>
    <n v="8.6486400000000003"/>
    <n v="0"/>
    <n v="0"/>
    <n v="47.855807999999996"/>
    <n v="77.837760000000003"/>
    <n v="0"/>
    <n v="1"/>
    <n v="42.9"/>
  </r>
  <r>
    <x v="0"/>
    <x v="2"/>
    <s v="WB12"/>
    <x v="1"/>
    <m/>
    <n v="0"/>
    <n v="0"/>
    <n v="0"/>
    <n v="0"/>
    <n v="0"/>
    <n v="0"/>
    <n v="0"/>
    <n v="0"/>
    <n v="0"/>
    <n v="0"/>
    <n v="0"/>
    <n v="44.3"/>
  </r>
  <r>
    <x v="0"/>
    <x v="2"/>
    <s v="WB12"/>
    <x v="2"/>
    <n v="85"/>
    <n v="3.3000000000000002E-2"/>
    <n v="2.8050000000000002"/>
    <n v="7.4332500000000001"/>
    <n v="0.47404499999999999"/>
    <n v="0.60026999999999997"/>
    <n v="0"/>
    <n v="0"/>
    <n v="1.89618"/>
    <n v="5.4024299999999998"/>
    <n v="0"/>
    <n v="1"/>
    <n v="38.299999999999997"/>
  </r>
  <r>
    <x v="0"/>
    <x v="2"/>
    <s v="WB12"/>
    <x v="3"/>
    <m/>
    <n v="0"/>
    <n v="0"/>
    <n v="0"/>
    <n v="0"/>
    <n v="0"/>
    <n v="0"/>
    <n v="0"/>
    <n v="0"/>
    <n v="0"/>
    <n v="0"/>
    <n v="0"/>
    <n v="39.900000000000006"/>
  </r>
  <r>
    <x v="0"/>
    <x v="2"/>
    <s v="WB12"/>
    <x v="4"/>
    <n v="112"/>
    <n v="0.14299999999999999"/>
    <n v="16.015999999999998"/>
    <n v="45.645599999999995"/>
    <n v="4.3083039999999997"/>
    <n v="3.0270239999999995"/>
    <n v="0"/>
    <n v="0"/>
    <n v="17.233215999999999"/>
    <n v="27.243215999999997"/>
    <n v="0"/>
    <n v="1"/>
    <n v="45.8"/>
  </r>
  <r>
    <x v="0"/>
    <x v="2"/>
    <s v="WB12"/>
    <x v="5"/>
    <m/>
    <n v="0"/>
    <n v="0"/>
    <n v="0"/>
    <n v="0"/>
    <n v="0"/>
    <n v="0"/>
    <n v="0"/>
    <n v="0"/>
    <n v="0"/>
    <n v="0"/>
    <n v="0"/>
    <n v="45.8"/>
  </r>
  <r>
    <x v="0"/>
    <x v="2"/>
    <s v="WB12"/>
    <x v="6"/>
    <n v="64"/>
    <n v="0.57099999999999995"/>
    <n v="36.543999999999997"/>
    <n v="56.6432"/>
    <n v="4.6045439999999997"/>
    <n v="3.8736639999999993"/>
    <n v="0.40198400000000001"/>
    <n v="0"/>
    <n v="18.418175999999999"/>
    <n v="34.862975999999996"/>
    <n v="1.607936"/>
    <n v="1"/>
    <n v="24.3"/>
  </r>
  <r>
    <x v="0"/>
    <x v="2"/>
    <s v="WB12"/>
    <x v="7"/>
    <n v="184"/>
    <n v="1"/>
    <n v="184"/>
    <n v="126.96"/>
    <n v="6.6239999999999997"/>
    <n v="7.5439999999999996"/>
    <n v="8.2799999999999994"/>
    <n v="0"/>
    <n v="26.495999999999999"/>
    <n v="67.896000000000001"/>
    <n v="33.119999999999997"/>
    <n v="1"/>
    <n v="12.2"/>
  </r>
  <r>
    <x v="0"/>
    <x v="2"/>
    <s v="WB12"/>
    <x v="8"/>
    <m/>
    <n v="3.0000000000000001E-3"/>
    <n v="0"/>
    <n v="0"/>
    <n v="0"/>
    <n v="0"/>
    <n v="0"/>
    <n v="0"/>
    <n v="0"/>
    <n v="0"/>
    <n v="0"/>
    <n v="0"/>
    <n v="59.3"/>
  </r>
  <r>
    <x v="1"/>
    <x v="2"/>
    <s v="WB12"/>
    <x v="9"/>
    <n v="112"/>
    <n v="0.28599999999999998"/>
    <n v="32.031999999999996"/>
    <n v="33.633599999999994"/>
    <n v="5.9259199999999996"/>
    <n v="0.92892799999999998"/>
    <n v="0"/>
    <n v="0"/>
    <n v="23.703679999999999"/>
    <n v="8.3603519999999989"/>
    <n v="0"/>
    <n v="1"/>
    <n v="21.4"/>
  </r>
  <r>
    <x v="2"/>
    <x v="2"/>
    <s v="WB12"/>
    <x v="10"/>
    <n v="175"/>
    <n v="0.42899999999999999"/>
    <n v="75.075000000000003"/>
    <n v="97.597499999999997"/>
    <n v="1.8018000000000001"/>
    <n v="0.15015000000000001"/>
    <n v="21.471450000000001"/>
    <n v="0.22522500000000001"/>
    <n v="7.2072000000000003"/>
    <n v="1.3513500000000001"/>
    <n v="85.885800000000003"/>
    <n v="1"/>
    <n v="31.200000000000003"/>
  </r>
  <r>
    <x v="2"/>
    <x v="2"/>
    <s v="WB12"/>
    <x v="11"/>
    <n v="185"/>
    <n v="1"/>
    <n v="185"/>
    <n v="234.95"/>
    <n v="16.094999999999999"/>
    <n v="0.92500000000000004"/>
    <n v="42.18"/>
    <n v="11.84"/>
    <n v="64.38"/>
    <n v="8.3250000000000011"/>
    <n v="168.72"/>
    <n v="1"/>
    <n v="32"/>
  </r>
  <r>
    <x v="2"/>
    <x v="2"/>
    <s v="WB12"/>
    <x v="14"/>
    <n v="60"/>
    <n v="0.14299999999999999"/>
    <n v="8.58"/>
    <n v="1.8875999999999999"/>
    <n v="8.5800000000000001E-2"/>
    <n v="3.4320000000000003E-2"/>
    <n v="0.3861"/>
    <n v="0.24023999999999998"/>
    <n v="0.34320000000000001"/>
    <n v="0.30888000000000004"/>
    <n v="1.5444"/>
    <n v="1"/>
    <n v="5.9"/>
  </r>
  <r>
    <x v="2"/>
    <x v="2"/>
    <s v="WB12"/>
    <x v="12"/>
    <n v="119"/>
    <n v="0.42899999999999999"/>
    <n v="51.051000000000002"/>
    <n v="46.966920000000002"/>
    <n v="0.51051000000000002"/>
    <n v="0.25525500000000001"/>
    <n v="11.945933999999999"/>
    <n v="1.2252240000000001"/>
    <n v="2.0420400000000001"/>
    <n v="2.2972950000000001"/>
    <n v="47.783735999999998"/>
    <n v="1"/>
    <n v="24.9"/>
  </r>
  <r>
    <x v="2"/>
    <x v="2"/>
    <s v="WB12"/>
    <x v="13"/>
    <n v="122"/>
    <n v="0.14299999999999999"/>
    <n v="17.445999999999998"/>
    <n v="16.224779999999999"/>
    <n v="0.34891999999999995"/>
    <n v="1.7446E-2"/>
    <n v="3.7683359999999997"/>
    <n v="0.26168999999999998"/>
    <n v="1.3956799999999998"/>
    <n v="0.15701399999999999"/>
    <n v="15.073343999999999"/>
    <n v="1"/>
    <n v="23.700000000000003"/>
  </r>
  <r>
    <x v="2"/>
    <x v="2"/>
    <s v="WB12"/>
    <x v="28"/>
    <n v="171"/>
    <n v="0.14299999999999999"/>
    <n v="24.452999999999999"/>
    <n v="28.365479999999998"/>
    <n v="1.8828809999999998"/>
    <n v="0.122265"/>
    <n v="5.0862240000000005"/>
    <n v="1.589445"/>
    <n v="7.5315239999999992"/>
    <n v="1.1003849999999999"/>
    <n v="20.344896000000002"/>
    <n v="1"/>
    <n v="29"/>
  </r>
  <r>
    <x v="2"/>
    <x v="2"/>
    <s v="WB12"/>
    <x v="36"/>
    <n v="62"/>
    <n v="3.3000000000000002E-2"/>
    <n v="2.0460000000000003"/>
    <n v="0.92070000000000007"/>
    <n v="2.2506000000000005E-2"/>
    <n v="4.092000000000001E-3"/>
    <n v="0.21483000000000005"/>
    <n v="6.7518000000000009E-2"/>
    <n v="9.0024000000000021E-2"/>
    <n v="3.6828000000000007E-2"/>
    <n v="0.85932000000000019"/>
    <n v="1"/>
    <n v="11.8"/>
  </r>
  <r>
    <x v="3"/>
    <x v="2"/>
    <s v="WB12"/>
    <x v="16"/>
    <n v="134"/>
    <n v="0.14299999999999999"/>
    <n v="19.161999999999999"/>
    <n v="31.234059999999999"/>
    <n v="1.207206"/>
    <n v="0.26826800000000001"/>
    <n v="5.9593820000000006"/>
    <n v="0.19161999999999998"/>
    <n v="4.828824"/>
    <n v="2.414412"/>
    <n v="23.837528000000002"/>
    <n v="1"/>
    <n v="38.799999999999997"/>
  </r>
  <r>
    <x v="3"/>
    <x v="2"/>
    <s v="WB12"/>
    <x v="17"/>
    <n v="114"/>
    <n v="1"/>
    <n v="114"/>
    <n v="142.5"/>
    <n v="2.3940000000000001"/>
    <n v="1.4820000000000002"/>
    <n v="29.867999999999999"/>
    <n v="1.1399999999999999"/>
    <n v="9.5760000000000005"/>
    <n v="13.338000000000001"/>
    <n v="119.47199999999999"/>
    <n v="1"/>
    <n v="29.6"/>
  </r>
  <r>
    <x v="3"/>
    <x v="2"/>
    <s v="WB12"/>
    <x v="18"/>
    <m/>
    <n v="0"/>
    <n v="0"/>
    <n v="0"/>
    <n v="0"/>
    <n v="0"/>
    <n v="0"/>
    <n v="0"/>
    <n v="0"/>
    <n v="0"/>
    <n v="0"/>
    <n v="0"/>
    <n v="87"/>
  </r>
  <r>
    <x v="3"/>
    <x v="2"/>
    <s v="WB12"/>
    <x v="19"/>
    <n v="340"/>
    <n v="1"/>
    <n v="340"/>
    <n v="139.4"/>
    <n v="0"/>
    <n v="0"/>
    <n v="35.36"/>
    <n v="0"/>
    <n v="0"/>
    <n v="0"/>
    <n v="141.44"/>
    <n v="1"/>
    <n v="10.4"/>
  </r>
  <r>
    <x v="3"/>
    <x v="2"/>
    <s v="WB12"/>
    <x v="35"/>
    <n v="3"/>
    <n v="0.28599999999999998"/>
    <n v="0.85799999999999987"/>
    <n v="3.2260799999999996"/>
    <n v="0"/>
    <n v="0"/>
    <n v="0.83483399999999985"/>
    <n v="0"/>
    <n v="0"/>
    <n v="0"/>
    <n v="3.3393359999999994"/>
    <n v="1"/>
    <n v="97.3"/>
  </r>
  <r>
    <x v="0"/>
    <x v="2"/>
    <s v="WB13"/>
    <x v="0"/>
    <n v="112"/>
    <n v="0.28599999999999998"/>
    <n v="32.031999999999996"/>
    <n v="86.16607999999998"/>
    <n v="7.9759679999999991"/>
    <n v="5.7657599999999993"/>
    <n v="0"/>
    <n v="0"/>
    <n v="31.903871999999996"/>
    <n v="51.891839999999995"/>
    <n v="0"/>
    <n v="1"/>
    <n v="42.9"/>
  </r>
  <r>
    <x v="0"/>
    <x v="2"/>
    <s v="WB13"/>
    <x v="1"/>
    <m/>
    <n v="0"/>
    <n v="0"/>
    <n v="0"/>
    <n v="0"/>
    <n v="0"/>
    <n v="0"/>
    <n v="0"/>
    <n v="0"/>
    <n v="0"/>
    <n v="0"/>
    <n v="0"/>
    <n v="44.3"/>
  </r>
  <r>
    <x v="0"/>
    <x v="2"/>
    <s v="WB13"/>
    <x v="2"/>
    <m/>
    <n v="0"/>
    <n v="0"/>
    <n v="0"/>
    <n v="0"/>
    <n v="0"/>
    <n v="0"/>
    <n v="0"/>
    <n v="0"/>
    <n v="0"/>
    <n v="0"/>
    <n v="0"/>
    <n v="38.299999999999997"/>
  </r>
  <r>
    <x v="0"/>
    <x v="2"/>
    <s v="WB13"/>
    <x v="3"/>
    <m/>
    <n v="0"/>
    <n v="0"/>
    <n v="0"/>
    <n v="0"/>
    <n v="0"/>
    <n v="0"/>
    <n v="0"/>
    <n v="0"/>
    <n v="0"/>
    <n v="0"/>
    <n v="0"/>
    <n v="39.900000000000006"/>
  </r>
  <r>
    <x v="0"/>
    <x v="2"/>
    <s v="WB13"/>
    <x v="4"/>
    <n v="112"/>
    <n v="0.14299999999999999"/>
    <n v="16.015999999999998"/>
    <n v="45.645599999999995"/>
    <n v="4.3083039999999997"/>
    <n v="3.0270239999999995"/>
    <n v="0"/>
    <n v="0"/>
    <n v="17.233215999999999"/>
    <n v="27.243215999999997"/>
    <n v="0"/>
    <n v="1"/>
    <n v="45.8"/>
  </r>
  <r>
    <x v="0"/>
    <x v="2"/>
    <s v="WB13"/>
    <x v="5"/>
    <m/>
    <n v="0"/>
    <n v="0"/>
    <n v="0"/>
    <n v="0"/>
    <n v="0"/>
    <n v="0"/>
    <n v="0"/>
    <n v="0"/>
    <n v="0"/>
    <n v="0"/>
    <n v="0"/>
    <n v="45.8"/>
  </r>
  <r>
    <x v="0"/>
    <x v="2"/>
    <s v="WB13"/>
    <x v="6"/>
    <n v="64"/>
    <n v="0.28599999999999998"/>
    <n v="18.303999999999998"/>
    <n v="28.371199999999998"/>
    <n v="2.3063039999999999"/>
    <n v="1.9402239999999997"/>
    <n v="0.201344"/>
    <n v="0"/>
    <n v="9.2252159999999996"/>
    <n v="17.462015999999998"/>
    <n v="0.80537599999999998"/>
    <n v="1"/>
    <n v="24.3"/>
  </r>
  <r>
    <x v="0"/>
    <x v="2"/>
    <s v="WB13"/>
    <x v="7"/>
    <n v="184"/>
    <n v="1"/>
    <n v="184"/>
    <n v="126.96"/>
    <n v="6.6239999999999997"/>
    <n v="7.5439999999999996"/>
    <n v="8.2799999999999994"/>
    <n v="0"/>
    <n v="26.495999999999999"/>
    <n v="67.896000000000001"/>
    <n v="33.119999999999997"/>
    <n v="1"/>
    <n v="12.2"/>
  </r>
  <r>
    <x v="0"/>
    <x v="2"/>
    <s v="WB13"/>
    <x v="8"/>
    <m/>
    <n v="0"/>
    <n v="0"/>
    <n v="0"/>
    <n v="0"/>
    <n v="0"/>
    <n v="0"/>
    <n v="0"/>
    <n v="0"/>
    <n v="0"/>
    <n v="0"/>
    <n v="0"/>
    <n v="59.3"/>
  </r>
  <r>
    <x v="1"/>
    <x v="2"/>
    <s v="WB13"/>
    <x v="9"/>
    <n v="112"/>
    <n v="0.28599999999999998"/>
    <n v="32.031999999999996"/>
    <n v="33.633599999999994"/>
    <n v="5.9259199999999996"/>
    <n v="0.92892799999999998"/>
    <n v="0"/>
    <n v="0"/>
    <n v="23.703679999999999"/>
    <n v="8.3603519999999989"/>
    <n v="0"/>
    <n v="1"/>
    <n v="21.4"/>
  </r>
  <r>
    <x v="2"/>
    <x v="2"/>
    <s v="WB13"/>
    <x v="10"/>
    <n v="175"/>
    <n v="0.28599999999999998"/>
    <n v="50.05"/>
    <n v="65.064999999999998"/>
    <n v="1.2011999999999998"/>
    <n v="0.10009999999999999"/>
    <n v="14.314300000000001"/>
    <n v="0.15014999999999998"/>
    <n v="4.8047999999999993"/>
    <n v="0.90089999999999992"/>
    <n v="57.257200000000005"/>
    <n v="1"/>
    <n v="31.200000000000003"/>
  </r>
  <r>
    <x v="2"/>
    <x v="2"/>
    <s v="WB13"/>
    <x v="11"/>
    <n v="185"/>
    <n v="0.28599999999999998"/>
    <n v="52.91"/>
    <n v="67.195700000000002"/>
    <n v="4.6031699999999995"/>
    <n v="0.26455000000000001"/>
    <n v="12.06348"/>
    <n v="3.3862400000000004"/>
    <n v="18.412679999999998"/>
    <n v="2.3809499999999999"/>
    <n v="48.253920000000001"/>
    <n v="1"/>
    <n v="32"/>
  </r>
  <r>
    <x v="2"/>
    <x v="2"/>
    <s v="WB13"/>
    <x v="14"/>
    <n v="60"/>
    <n v="3.3000000000000002E-2"/>
    <n v="1.98"/>
    <n v="0.43560000000000004"/>
    <n v="1.9799999999999998E-2"/>
    <n v="7.92E-3"/>
    <n v="8.9099999999999999E-2"/>
    <n v="5.5439999999999996E-2"/>
    <n v="7.9199999999999993E-2"/>
    <n v="7.1279999999999996E-2"/>
    <n v="0.35639999999999999"/>
    <n v="1"/>
    <n v="5.9"/>
  </r>
  <r>
    <x v="2"/>
    <x v="2"/>
    <s v="WB13"/>
    <x v="12"/>
    <n v="119"/>
    <n v="0.14299999999999999"/>
    <n v="17.016999999999999"/>
    <n v="15.655639999999998"/>
    <n v="0.17016999999999999"/>
    <n v="8.5084999999999994E-2"/>
    <n v="3.9819779999999998"/>
    <n v="0.40840799999999994"/>
    <n v="0.68067999999999995"/>
    <n v="0.76576499999999992"/>
    <n v="15.927911999999999"/>
    <n v="1"/>
    <n v="24.9"/>
  </r>
  <r>
    <x v="2"/>
    <x v="2"/>
    <s v="WB13"/>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13"/>
    <x v="28"/>
    <n v="171"/>
    <n v="0.42899999999999999"/>
    <n v="73.358999999999995"/>
    <n v="85.096440000000001"/>
    <n v="5.6486429999999999"/>
    <n v="0.36679499999999998"/>
    <n v="15.258671999999999"/>
    <n v="4.7683349999999995"/>
    <n v="22.594571999999999"/>
    <n v="3.3011549999999996"/>
    <n v="61.034687999999996"/>
    <n v="1"/>
    <n v="29"/>
  </r>
  <r>
    <x v="2"/>
    <x v="2"/>
    <s v="WB13"/>
    <x v="36"/>
    <n v="62"/>
    <n v="0.14299999999999999"/>
    <n v="8.8659999999999997"/>
    <n v="3.9896999999999996"/>
    <n v="9.7526000000000015E-2"/>
    <n v="1.7732000000000001E-2"/>
    <n v="0.93092999999999992"/>
    <n v="0.29257799999999995"/>
    <n v="0.39010400000000006"/>
    <n v="0.15958800000000001"/>
    <n v="3.7237199999999997"/>
    <n v="1"/>
    <n v="11.8"/>
  </r>
  <r>
    <x v="3"/>
    <x v="2"/>
    <s v="WB13"/>
    <x v="16"/>
    <n v="134"/>
    <n v="1"/>
    <n v="134"/>
    <n v="218.42"/>
    <n v="8.4420000000000002"/>
    <n v="1.8759999999999999"/>
    <n v="41.674000000000007"/>
    <n v="1.34"/>
    <n v="33.768000000000001"/>
    <n v="16.884"/>
    <n v="166.69600000000003"/>
    <n v="1"/>
    <n v="38.799999999999997"/>
  </r>
  <r>
    <x v="3"/>
    <x v="2"/>
    <s v="WB13"/>
    <x v="17"/>
    <n v="114"/>
    <n v="1"/>
    <n v="114"/>
    <n v="142.5"/>
    <n v="2.3940000000000001"/>
    <n v="1.4820000000000002"/>
    <n v="29.867999999999999"/>
    <n v="1.1399999999999999"/>
    <n v="9.5760000000000005"/>
    <n v="13.338000000000001"/>
    <n v="119.47199999999999"/>
    <n v="1"/>
    <n v="29.6"/>
  </r>
  <r>
    <x v="3"/>
    <x v="2"/>
    <s v="WB13"/>
    <x v="18"/>
    <m/>
    <n v="0"/>
    <n v="0"/>
    <n v="0"/>
    <n v="0"/>
    <n v="0"/>
    <n v="0"/>
    <n v="0"/>
    <n v="0"/>
    <n v="0"/>
    <n v="0"/>
    <n v="0"/>
    <n v="87"/>
  </r>
  <r>
    <x v="3"/>
    <x v="2"/>
    <s v="WB13"/>
    <x v="35"/>
    <n v="3"/>
    <n v="0.14299999999999999"/>
    <n v="0.42899999999999994"/>
    <n v="1.6130399999999998"/>
    <n v="0"/>
    <n v="0"/>
    <n v="0.41741699999999993"/>
    <n v="0"/>
    <n v="0"/>
    <n v="0"/>
    <n v="1.6696679999999997"/>
    <n v="1"/>
    <n v="97.3"/>
  </r>
  <r>
    <x v="3"/>
    <x v="2"/>
    <s v="WB13"/>
    <x v="19"/>
    <n v="340"/>
    <n v="0.42899999999999999"/>
    <n v="145.85999999999999"/>
    <n v="59.802599999999991"/>
    <n v="0"/>
    <n v="0"/>
    <n v="15.16944"/>
    <n v="0"/>
    <n v="0"/>
    <n v="0"/>
    <n v="60.677759999999999"/>
    <n v="1"/>
    <n v="10.4"/>
  </r>
  <r>
    <x v="0"/>
    <x v="2"/>
    <s v="WB14"/>
    <x v="0"/>
    <n v="112"/>
    <n v="0.42899999999999999"/>
    <n v="48.048000000000002"/>
    <n v="129.24912"/>
    <n v="11.963951999999999"/>
    <n v="8.6486400000000003"/>
    <n v="0"/>
    <n v="0"/>
    <n v="47.855807999999996"/>
    <n v="77.837760000000003"/>
    <n v="0"/>
    <n v="1"/>
    <n v="42.9"/>
  </r>
  <r>
    <x v="0"/>
    <x v="2"/>
    <s v="WB14"/>
    <x v="1"/>
    <m/>
    <n v="0"/>
    <n v="0"/>
    <n v="0"/>
    <n v="0"/>
    <n v="0"/>
    <n v="0"/>
    <n v="0"/>
    <n v="0"/>
    <n v="0"/>
    <n v="0"/>
    <n v="0"/>
    <n v="44.3"/>
  </r>
  <r>
    <x v="0"/>
    <x v="2"/>
    <s v="WB14"/>
    <x v="2"/>
    <m/>
    <n v="0"/>
    <n v="0"/>
    <n v="0"/>
    <n v="0"/>
    <n v="0"/>
    <n v="0"/>
    <n v="0"/>
    <n v="0"/>
    <n v="0"/>
    <n v="0"/>
    <n v="0"/>
    <n v="38.299999999999997"/>
  </r>
  <r>
    <x v="0"/>
    <x v="2"/>
    <s v="WB14"/>
    <x v="3"/>
    <m/>
    <n v="0"/>
    <n v="0"/>
    <n v="0"/>
    <n v="0"/>
    <n v="0"/>
    <n v="0"/>
    <n v="0"/>
    <n v="0"/>
    <n v="0"/>
    <n v="0"/>
    <n v="0"/>
    <n v="39.900000000000006"/>
  </r>
  <r>
    <x v="0"/>
    <x v="2"/>
    <s v="WB14"/>
    <x v="4"/>
    <m/>
    <n v="0"/>
    <n v="0"/>
    <n v="0"/>
    <n v="0"/>
    <n v="0"/>
    <n v="0"/>
    <n v="0"/>
    <n v="0"/>
    <n v="0"/>
    <n v="0"/>
    <n v="0"/>
    <n v="45.8"/>
  </r>
  <r>
    <x v="0"/>
    <x v="2"/>
    <s v="WB14"/>
    <x v="5"/>
    <m/>
    <n v="0"/>
    <n v="0"/>
    <n v="0"/>
    <n v="0"/>
    <n v="0"/>
    <n v="0"/>
    <n v="0"/>
    <n v="0"/>
    <n v="0"/>
    <n v="0"/>
    <n v="0"/>
    <n v="45.8"/>
  </r>
  <r>
    <x v="0"/>
    <x v="2"/>
    <s v="WB14"/>
    <x v="6"/>
    <n v="64"/>
    <n v="0.14299999999999999"/>
    <n v="9.1519999999999992"/>
    <n v="14.185599999999999"/>
    <n v="1.153152"/>
    <n v="0.97011199999999986"/>
    <n v="0.100672"/>
    <n v="0"/>
    <n v="4.6126079999999998"/>
    <n v="8.7310079999999992"/>
    <n v="0.40268799999999999"/>
    <n v="1"/>
    <n v="24.3"/>
  </r>
  <r>
    <x v="0"/>
    <x v="2"/>
    <s v="WB14"/>
    <x v="7"/>
    <n v="184"/>
    <n v="1"/>
    <n v="184"/>
    <n v="126.96"/>
    <n v="6.6239999999999997"/>
    <n v="7.5439999999999996"/>
    <n v="8.2799999999999994"/>
    <n v="0"/>
    <n v="26.495999999999999"/>
    <n v="67.896000000000001"/>
    <n v="33.119999999999997"/>
    <n v="1"/>
    <n v="12.2"/>
  </r>
  <r>
    <x v="0"/>
    <x v="2"/>
    <s v="WB14"/>
    <x v="8"/>
    <m/>
    <n v="0"/>
    <n v="0"/>
    <n v="0"/>
    <n v="0"/>
    <n v="0"/>
    <n v="0"/>
    <n v="0"/>
    <n v="0"/>
    <n v="0"/>
    <n v="0"/>
    <n v="0"/>
    <n v="59.3"/>
  </r>
  <r>
    <x v="1"/>
    <x v="2"/>
    <s v="WB14"/>
    <x v="9"/>
    <n v="112"/>
    <n v="0.28599999999999998"/>
    <n v="32.031999999999996"/>
    <n v="33.633599999999994"/>
    <n v="5.9259199999999996"/>
    <n v="0.92892799999999998"/>
    <n v="0"/>
    <n v="0"/>
    <n v="23.703679999999999"/>
    <n v="8.3603519999999989"/>
    <n v="0"/>
    <n v="1"/>
    <n v="21.4"/>
  </r>
  <r>
    <x v="2"/>
    <x v="2"/>
    <s v="WB14"/>
    <x v="10"/>
    <n v="175"/>
    <n v="0.28599999999999998"/>
    <n v="50.05"/>
    <n v="65.064999999999998"/>
    <n v="1.2011999999999998"/>
    <n v="0.10009999999999999"/>
    <n v="14.314300000000001"/>
    <n v="0.15014999999999998"/>
    <n v="4.8047999999999993"/>
    <n v="0.90089999999999992"/>
    <n v="57.257200000000005"/>
    <n v="1"/>
    <n v="31.200000000000003"/>
  </r>
  <r>
    <x v="2"/>
    <x v="2"/>
    <s v="WB14"/>
    <x v="11"/>
    <n v="185"/>
    <n v="1"/>
    <n v="185"/>
    <n v="234.95"/>
    <n v="16.094999999999999"/>
    <n v="0.92500000000000004"/>
    <n v="42.18"/>
    <n v="11.84"/>
    <n v="64.38"/>
    <n v="8.3250000000000011"/>
    <n v="168.72"/>
    <n v="1"/>
    <n v="32"/>
  </r>
  <r>
    <x v="2"/>
    <x v="2"/>
    <s v="WB14"/>
    <x v="14"/>
    <m/>
    <n v="0"/>
    <n v="0"/>
    <n v="0"/>
    <n v="0"/>
    <n v="0"/>
    <n v="0"/>
    <n v="0"/>
    <n v="0"/>
    <n v="0"/>
    <n v="0"/>
    <n v="0"/>
    <n v="5.9"/>
  </r>
  <r>
    <x v="2"/>
    <x v="2"/>
    <s v="WB14"/>
    <x v="12"/>
    <n v="119"/>
    <n v="0.42899999999999999"/>
    <n v="51.051000000000002"/>
    <n v="46.966920000000002"/>
    <n v="0.51051000000000002"/>
    <n v="0.25525500000000001"/>
    <n v="11.945933999999999"/>
    <n v="1.2252240000000001"/>
    <n v="2.0420400000000001"/>
    <n v="2.2972950000000001"/>
    <n v="47.783735999999998"/>
    <n v="1"/>
    <n v="24.9"/>
  </r>
  <r>
    <x v="2"/>
    <x v="2"/>
    <s v="WB14"/>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14"/>
    <x v="28"/>
    <n v="171"/>
    <n v="0.28599999999999998"/>
    <n v="48.905999999999999"/>
    <n v="56.730959999999996"/>
    <n v="3.7657619999999996"/>
    <n v="0.24453"/>
    <n v="10.172448000000001"/>
    <n v="3.17889"/>
    <n v="15.063047999999998"/>
    <n v="2.2007699999999999"/>
    <n v="40.689792000000004"/>
    <n v="1"/>
    <n v="29"/>
  </r>
  <r>
    <x v="2"/>
    <x v="2"/>
    <s v="WB14"/>
    <x v="36"/>
    <n v="62"/>
    <n v="6.7000000000000004E-2"/>
    <n v="4.1539999999999999"/>
    <n v="1.8693"/>
    <n v="4.5693999999999999E-2"/>
    <n v="8.3079999999999994E-3"/>
    <n v="0.43616999999999995"/>
    <n v="0.13708200000000001"/>
    <n v="0.18277599999999999"/>
    <n v="7.4771999999999991E-2"/>
    <n v="1.7446799999999998"/>
    <n v="1"/>
    <n v="11.8"/>
  </r>
  <r>
    <x v="2"/>
    <x v="2"/>
    <s v="WB14"/>
    <x v="22"/>
    <n v="250"/>
    <n v="0.42899999999999999"/>
    <n v="107.25"/>
    <n v="151.2225"/>
    <n v="5.1479999999999997"/>
    <n v="0.75074999999999992"/>
    <n v="30.351750000000003"/>
    <n v="1.8232499999999998"/>
    <n v="20.591999999999999"/>
    <n v="6.7567499999999994"/>
    <n v="121.40700000000001"/>
    <n v="1"/>
    <n v="33.799999999999997"/>
  </r>
  <r>
    <x v="3"/>
    <x v="2"/>
    <s v="WB14"/>
    <x v="16"/>
    <n v="134"/>
    <n v="1"/>
    <n v="134"/>
    <n v="218.42"/>
    <n v="8.4420000000000002"/>
    <n v="1.8759999999999999"/>
    <n v="41.674000000000007"/>
    <n v="1.34"/>
    <n v="33.768000000000001"/>
    <n v="16.884"/>
    <n v="166.69600000000003"/>
    <n v="1"/>
    <n v="38.799999999999997"/>
  </r>
  <r>
    <x v="3"/>
    <x v="2"/>
    <s v="WB14"/>
    <x v="17"/>
    <n v="114"/>
    <n v="1"/>
    <n v="114"/>
    <n v="142.5"/>
    <n v="2.3940000000000001"/>
    <n v="1.4820000000000002"/>
    <n v="29.867999999999999"/>
    <n v="1.1399999999999999"/>
    <n v="9.5760000000000005"/>
    <n v="13.338000000000001"/>
    <n v="119.47199999999999"/>
    <n v="1"/>
    <n v="29.6"/>
  </r>
  <r>
    <x v="3"/>
    <x v="2"/>
    <s v="WB14"/>
    <x v="18"/>
    <m/>
    <n v="0"/>
    <n v="0"/>
    <n v="0"/>
    <n v="0"/>
    <n v="0"/>
    <n v="0"/>
    <n v="0"/>
    <n v="0"/>
    <n v="0"/>
    <n v="0"/>
    <n v="0"/>
    <n v="87"/>
  </r>
  <r>
    <x v="3"/>
    <x v="2"/>
    <s v="WB14"/>
    <x v="19"/>
    <n v="340"/>
    <n v="0.57099999999999995"/>
    <n v="194.14"/>
    <n v="729.96640000000002"/>
    <n v="0"/>
    <n v="0"/>
    <n v="188.89821999999995"/>
    <n v="0"/>
    <n v="0"/>
    <n v="0"/>
    <n v="755.59287999999981"/>
    <n v="1"/>
    <n v="97.3"/>
  </r>
  <r>
    <x v="3"/>
    <x v="2"/>
    <s v="WB14"/>
    <x v="35"/>
    <n v="3"/>
    <n v="0.28599999999999998"/>
    <n v="0.85799999999999987"/>
    <n v="0.35177999999999998"/>
    <n v="0"/>
    <n v="0"/>
    <n v="8.9231999999999992E-2"/>
    <n v="0"/>
    <n v="0"/>
    <n v="0"/>
    <n v="0.35692799999999997"/>
    <n v="1"/>
    <n v="10.4"/>
  </r>
  <r>
    <x v="0"/>
    <x v="2"/>
    <s v="WB15"/>
    <x v="0"/>
    <n v="112"/>
    <n v="0.14299999999999999"/>
    <n v="16.015999999999998"/>
    <n v="43.08303999999999"/>
    <n v="3.9879839999999995"/>
    <n v="2.8828799999999997"/>
    <n v="0"/>
    <n v="0"/>
    <n v="15.951935999999998"/>
    <n v="25.945919999999997"/>
    <n v="0"/>
    <n v="1"/>
    <n v="42.9"/>
  </r>
  <r>
    <x v="0"/>
    <x v="2"/>
    <s v="WB15"/>
    <x v="1"/>
    <m/>
    <n v="0"/>
    <n v="0"/>
    <n v="0"/>
    <n v="0"/>
    <n v="0"/>
    <n v="0"/>
    <n v="0"/>
    <n v="0"/>
    <n v="0"/>
    <n v="0"/>
    <n v="0"/>
    <n v="44.3"/>
  </r>
  <r>
    <x v="0"/>
    <x v="2"/>
    <s v="WB15"/>
    <x v="2"/>
    <m/>
    <n v="0"/>
    <n v="0"/>
    <n v="0"/>
    <n v="0"/>
    <n v="0"/>
    <n v="0"/>
    <n v="0"/>
    <n v="0"/>
    <n v="0"/>
    <n v="0"/>
    <n v="0"/>
    <n v="38.299999999999997"/>
  </r>
  <r>
    <x v="0"/>
    <x v="2"/>
    <s v="WB15"/>
    <x v="3"/>
    <m/>
    <n v="0"/>
    <n v="0"/>
    <n v="0"/>
    <n v="0"/>
    <n v="0"/>
    <n v="0"/>
    <n v="0"/>
    <n v="0"/>
    <n v="0"/>
    <n v="0"/>
    <n v="0"/>
    <n v="39.900000000000006"/>
  </r>
  <r>
    <x v="0"/>
    <x v="2"/>
    <s v="WB15"/>
    <x v="4"/>
    <n v="112"/>
    <n v="6.7000000000000004E-2"/>
    <n v="7.5040000000000004"/>
    <n v="21.386400000000002"/>
    <n v="2.0185759999999999"/>
    <n v="1.4182560000000002"/>
    <n v="0"/>
    <n v="0"/>
    <n v="8.0743039999999997"/>
    <n v="12.764304000000001"/>
    <n v="0"/>
    <n v="1"/>
    <n v="45.8"/>
  </r>
  <r>
    <x v="0"/>
    <x v="2"/>
    <s v="WB15"/>
    <x v="5"/>
    <m/>
    <n v="0"/>
    <n v="0"/>
    <n v="0"/>
    <n v="0"/>
    <n v="0"/>
    <n v="0"/>
    <n v="0"/>
    <n v="0"/>
    <n v="0"/>
    <n v="0"/>
    <n v="0"/>
    <n v="45.8"/>
  </r>
  <r>
    <x v="0"/>
    <x v="2"/>
    <s v="WB15"/>
    <x v="6"/>
    <n v="64"/>
    <n v="3.3000000000000002E-2"/>
    <n v="2.1120000000000001"/>
    <n v="3.2736000000000001"/>
    <n v="0.26611200000000002"/>
    <n v="0.22387199999999999"/>
    <n v="2.3232000000000003E-2"/>
    <n v="0"/>
    <n v="1.0644480000000001"/>
    <n v="2.0148479999999998"/>
    <n v="9.2928000000000011E-2"/>
    <n v="1"/>
    <n v="24.3"/>
  </r>
  <r>
    <x v="0"/>
    <x v="2"/>
    <s v="WB15"/>
    <x v="7"/>
    <n v="184"/>
    <n v="1"/>
    <n v="184"/>
    <n v="126.96"/>
    <n v="6.6239999999999997"/>
    <n v="7.5439999999999996"/>
    <n v="8.2799999999999994"/>
    <n v="0"/>
    <n v="26.495999999999999"/>
    <n v="67.896000000000001"/>
    <n v="33.119999999999997"/>
    <n v="1"/>
    <n v="12.2"/>
  </r>
  <r>
    <x v="0"/>
    <x v="2"/>
    <s v="WB15"/>
    <x v="8"/>
    <m/>
    <n v="0"/>
    <n v="0"/>
    <n v="0"/>
    <n v="0"/>
    <n v="0"/>
    <n v="0"/>
    <n v="0"/>
    <n v="0"/>
    <n v="0"/>
    <n v="0"/>
    <n v="0"/>
    <n v="59.3"/>
  </r>
  <r>
    <x v="1"/>
    <x v="2"/>
    <s v="WB15"/>
    <x v="9"/>
    <n v="112"/>
    <n v="6.7000000000000004E-2"/>
    <n v="7.5040000000000004"/>
    <n v="7.8792000000000009"/>
    <n v="1.3882400000000001"/>
    <n v="0.217616"/>
    <n v="0"/>
    <n v="0"/>
    <n v="5.5529600000000006"/>
    <n v="1.9585440000000001"/>
    <n v="0"/>
    <n v="1"/>
    <n v="21.4"/>
  </r>
  <r>
    <x v="2"/>
    <x v="2"/>
    <s v="WB15"/>
    <x v="10"/>
    <n v="175"/>
    <n v="0.14299999999999999"/>
    <n v="25.024999999999999"/>
    <n v="32.532499999999999"/>
    <n v="0.60059999999999991"/>
    <n v="5.0049999999999997E-2"/>
    <n v="7.1571500000000006"/>
    <n v="7.5074999999999989E-2"/>
    <n v="2.4023999999999996"/>
    <n v="0.45044999999999996"/>
    <n v="28.628600000000002"/>
    <n v="1"/>
    <n v="31.200000000000003"/>
  </r>
  <r>
    <x v="2"/>
    <x v="2"/>
    <s v="WB15"/>
    <x v="11"/>
    <n v="185"/>
    <n v="0.28599999999999998"/>
    <n v="52.91"/>
    <n v="67.195700000000002"/>
    <n v="4.6031699999999995"/>
    <n v="0.26455000000000001"/>
    <n v="12.06348"/>
    <n v="3.3862400000000004"/>
    <n v="18.412679999999998"/>
    <n v="2.3809499999999999"/>
    <n v="48.253920000000001"/>
    <n v="1"/>
    <n v="32"/>
  </r>
  <r>
    <x v="2"/>
    <x v="2"/>
    <s v="WB15"/>
    <x v="14"/>
    <n v="60"/>
    <n v="1"/>
    <n v="60"/>
    <n v="13.2"/>
    <n v="0.6"/>
    <n v="0.24"/>
    <n v="2.7"/>
    <n v="1.68"/>
    <n v="2.4"/>
    <n v="2.16"/>
    <n v="10.8"/>
    <n v="1"/>
    <n v="5.9"/>
  </r>
  <r>
    <x v="2"/>
    <x v="2"/>
    <s v="WB15"/>
    <x v="12"/>
    <n v="119"/>
    <n v="0.28599999999999998"/>
    <n v="34.033999999999999"/>
    <n v="31.311279999999996"/>
    <n v="0.34033999999999998"/>
    <n v="0.17016999999999999"/>
    <n v="7.9639559999999996"/>
    <n v="0.81681599999999988"/>
    <n v="1.3613599999999999"/>
    <n v="1.5315299999999998"/>
    <n v="31.855823999999998"/>
    <n v="1"/>
    <n v="24.9"/>
  </r>
  <r>
    <x v="2"/>
    <x v="2"/>
    <s v="WB15"/>
    <x v="13"/>
    <n v="122"/>
    <n v="6.7000000000000004E-2"/>
    <n v="8.1740000000000013"/>
    <n v="7.6018200000000009"/>
    <n v="0.16348000000000001"/>
    <n v="8.1740000000000007E-3"/>
    <n v="1.7655840000000003"/>
    <n v="0.12261000000000002"/>
    <n v="0.65392000000000006"/>
    <n v="7.3566000000000006E-2"/>
    <n v="7.0623360000000011"/>
    <n v="1"/>
    <n v="23.700000000000003"/>
  </r>
  <r>
    <x v="2"/>
    <x v="2"/>
    <s v="WB15"/>
    <x v="34"/>
    <n v="94"/>
    <n v="0.14299999999999999"/>
    <n v="13.441999999999998"/>
    <n v="4.1670199999999991"/>
    <n v="0.14786199999999999"/>
    <n v="1.3441999999999999E-2"/>
    <n v="0.81996199999999986"/>
    <n v="0.10753599999999999"/>
    <n v="0.59144799999999997"/>
    <n v="0.12097799999999999"/>
    <n v="3.2798479999999994"/>
    <n v="1"/>
    <n v="7.3"/>
  </r>
  <r>
    <x v="2"/>
    <x v="2"/>
    <s v="WB15"/>
    <x v="36"/>
    <n v="62"/>
    <n v="0.28599999999999998"/>
    <n v="17.731999999999999"/>
    <n v="7.9793999999999992"/>
    <n v="0.19505200000000003"/>
    <n v="3.5464000000000002E-2"/>
    <n v="1.8618599999999998"/>
    <n v="0.5851559999999999"/>
    <n v="0.78020800000000012"/>
    <n v="0.31917600000000002"/>
    <n v="7.4474399999999994"/>
    <n v="1"/>
    <n v="11.8"/>
  </r>
  <r>
    <x v="3"/>
    <x v="2"/>
    <s v="WB15"/>
    <x v="16"/>
    <n v="134"/>
    <n v="0.13300000000000001"/>
    <n v="17.822000000000003"/>
    <n v="29.049860000000002"/>
    <n v="1.1227860000000001"/>
    <n v="0.24950800000000001"/>
    <n v="5.5426420000000007"/>
    <n v="0.17822000000000002"/>
    <n v="4.4911440000000002"/>
    <n v="2.2455720000000001"/>
    <n v="22.170568000000003"/>
    <n v="1"/>
    <n v="38.799999999999997"/>
  </r>
  <r>
    <x v="3"/>
    <x v="2"/>
    <s v="WB15"/>
    <x v="17"/>
    <n v="114"/>
    <n v="1"/>
    <n v="114"/>
    <n v="142.5"/>
    <n v="2.3940000000000001"/>
    <n v="1.4820000000000002"/>
    <n v="29.867999999999999"/>
    <n v="1.1399999999999999"/>
    <n v="9.5760000000000005"/>
    <n v="13.338000000000001"/>
    <n v="119.47199999999999"/>
    <n v="1"/>
    <n v="29.6"/>
  </r>
  <r>
    <x v="3"/>
    <x v="2"/>
    <s v="WB15"/>
    <x v="18"/>
    <m/>
    <n v="0"/>
    <n v="0"/>
    <n v="0"/>
    <n v="0"/>
    <n v="0"/>
    <n v="0"/>
    <n v="0"/>
    <n v="0"/>
    <n v="0"/>
    <n v="0"/>
    <n v="0"/>
    <n v="87"/>
  </r>
  <r>
    <x v="3"/>
    <x v="2"/>
    <s v="WB15"/>
    <x v="35"/>
    <n v="3"/>
    <n v="1"/>
    <n v="3"/>
    <n v="11.28"/>
    <n v="0"/>
    <n v="0"/>
    <n v="2.9189999999999996"/>
    <n v="0"/>
    <n v="0"/>
    <n v="0"/>
    <n v="11.675999999999998"/>
    <n v="1"/>
    <n v="97.3"/>
  </r>
  <r>
    <x v="3"/>
    <x v="2"/>
    <s v="WB15"/>
    <x v="19"/>
    <n v="340"/>
    <n v="3.3000000000000002E-2"/>
    <n v="11.22"/>
    <n v="4.6002000000000001"/>
    <n v="0"/>
    <n v="0"/>
    <n v="1.1668800000000001"/>
    <n v="0"/>
    <n v="0"/>
    <n v="0"/>
    <n v="4.6675200000000006"/>
    <n v="1"/>
    <n v="10.4"/>
  </r>
  <r>
    <x v="0"/>
    <x v="2"/>
    <s v="WB16"/>
    <x v="0"/>
    <n v="112"/>
    <n v="0.14299999999999999"/>
    <n v="16.015999999999998"/>
    <n v="43.08303999999999"/>
    <n v="3.9879839999999995"/>
    <n v="2.8828799999999997"/>
    <n v="0"/>
    <n v="0"/>
    <n v="15.951935999999998"/>
    <n v="25.945919999999997"/>
    <n v="0"/>
    <n v="1"/>
    <n v="42.9"/>
  </r>
  <r>
    <x v="0"/>
    <x v="2"/>
    <s v="WB16"/>
    <x v="1"/>
    <m/>
    <n v="0"/>
    <n v="0"/>
    <n v="0"/>
    <n v="0"/>
    <n v="0"/>
    <n v="0"/>
    <n v="0"/>
    <n v="0"/>
    <n v="0"/>
    <n v="0"/>
    <n v="0"/>
    <n v="44.3"/>
  </r>
  <r>
    <x v="0"/>
    <x v="2"/>
    <s v="WB16"/>
    <x v="2"/>
    <m/>
    <n v="0"/>
    <n v="0"/>
    <n v="0"/>
    <n v="0"/>
    <n v="0"/>
    <n v="0"/>
    <n v="0"/>
    <n v="0"/>
    <n v="0"/>
    <n v="0"/>
    <n v="0"/>
    <n v="38.299999999999997"/>
  </r>
  <r>
    <x v="0"/>
    <x v="2"/>
    <s v="WB16"/>
    <x v="3"/>
    <m/>
    <n v="0"/>
    <n v="0"/>
    <n v="0"/>
    <n v="0"/>
    <n v="0"/>
    <n v="0"/>
    <n v="0"/>
    <n v="0"/>
    <n v="0"/>
    <n v="0"/>
    <n v="0"/>
    <n v="39.900000000000006"/>
  </r>
  <r>
    <x v="0"/>
    <x v="2"/>
    <s v="WB16"/>
    <x v="4"/>
    <n v="112"/>
    <n v="3.3000000000000002E-2"/>
    <n v="3.6960000000000002"/>
    <n v="10.533600000000002"/>
    <n v="0.994224"/>
    <n v="0.69854399999999994"/>
    <n v="0"/>
    <n v="0"/>
    <n v="3.976896"/>
    <n v="6.2868959999999996"/>
    <n v="0"/>
    <n v="1"/>
    <n v="45.8"/>
  </r>
  <r>
    <x v="0"/>
    <x v="2"/>
    <s v="WB16"/>
    <x v="5"/>
    <m/>
    <n v="0"/>
    <n v="0"/>
    <n v="0"/>
    <n v="0"/>
    <n v="0"/>
    <n v="0"/>
    <n v="0"/>
    <n v="0"/>
    <n v="0"/>
    <n v="0"/>
    <n v="0"/>
    <n v="45.8"/>
  </r>
  <r>
    <x v="0"/>
    <x v="2"/>
    <s v="WB16"/>
    <x v="6"/>
    <n v="64"/>
    <n v="0.14299999999999999"/>
    <n v="9.1519999999999992"/>
    <n v="14.185599999999999"/>
    <n v="1.153152"/>
    <n v="0.97011199999999986"/>
    <n v="0.100672"/>
    <n v="0"/>
    <n v="4.6126079999999998"/>
    <n v="8.7310079999999992"/>
    <n v="0.40268799999999999"/>
    <n v="1"/>
    <n v="24.3"/>
  </r>
  <r>
    <x v="0"/>
    <x v="2"/>
    <s v="WB16"/>
    <x v="7"/>
    <n v="184"/>
    <n v="0.42899999999999999"/>
    <n v="78.935999999999993"/>
    <n v="54.46584"/>
    <n v="2.8416960000000002"/>
    <n v="3.2363759999999995"/>
    <n v="3.5521199999999999"/>
    <n v="0"/>
    <n v="11.366784000000001"/>
    <n v="29.127383999999996"/>
    <n v="14.20848"/>
    <n v="1"/>
    <n v="12.2"/>
  </r>
  <r>
    <x v="0"/>
    <x v="2"/>
    <s v="WB16"/>
    <x v="8"/>
    <m/>
    <n v="0"/>
    <n v="0"/>
    <n v="0"/>
    <n v="0"/>
    <n v="0"/>
    <n v="0"/>
    <n v="0"/>
    <n v="0"/>
    <n v="0"/>
    <n v="0"/>
    <n v="0"/>
    <n v="59.3"/>
  </r>
  <r>
    <x v="1"/>
    <x v="2"/>
    <s v="WB16"/>
    <x v="9"/>
    <n v="112"/>
    <n v="0.28599999999999998"/>
    <n v="32.031999999999996"/>
    <n v="33.633599999999994"/>
    <n v="5.9259199999999996"/>
    <n v="0.92892799999999998"/>
    <n v="0"/>
    <n v="0"/>
    <n v="23.703679999999999"/>
    <n v="8.3603519999999989"/>
    <n v="0"/>
    <n v="1"/>
    <n v="21.4"/>
  </r>
  <r>
    <x v="2"/>
    <x v="2"/>
    <s v="WB16"/>
    <x v="10"/>
    <n v="175"/>
    <n v="0.14299999999999999"/>
    <n v="25.024999999999999"/>
    <n v="32.532499999999999"/>
    <n v="0.60059999999999991"/>
    <n v="5.0049999999999997E-2"/>
    <n v="7.1571500000000006"/>
    <n v="7.5074999999999989E-2"/>
    <n v="2.4023999999999996"/>
    <n v="0.45044999999999996"/>
    <n v="28.628600000000002"/>
    <n v="1"/>
    <n v="31.200000000000003"/>
  </r>
  <r>
    <x v="2"/>
    <x v="2"/>
    <s v="WB16"/>
    <x v="11"/>
    <n v="185"/>
    <n v="0.14299999999999999"/>
    <n v="26.454999999999998"/>
    <n v="33.597850000000001"/>
    <n v="2.3015849999999998"/>
    <n v="0.132275"/>
    <n v="6.0317400000000001"/>
    <n v="1.6931200000000002"/>
    <n v="9.2063399999999991"/>
    <n v="1.1904749999999999"/>
    <n v="24.12696"/>
    <n v="1"/>
    <n v="32"/>
  </r>
  <r>
    <x v="2"/>
    <x v="2"/>
    <s v="WB16"/>
    <x v="14"/>
    <n v="60"/>
    <n v="0.14299999999999999"/>
    <n v="8.58"/>
    <n v="1.8875999999999999"/>
    <n v="8.5800000000000001E-2"/>
    <n v="3.4320000000000003E-2"/>
    <n v="0.3861"/>
    <n v="0.24023999999999998"/>
    <n v="0.34320000000000001"/>
    <n v="0.30888000000000004"/>
    <n v="1.5444"/>
    <n v="1"/>
    <n v="5.9"/>
  </r>
  <r>
    <x v="2"/>
    <x v="2"/>
    <s v="WB16"/>
    <x v="12"/>
    <n v="119"/>
    <n v="0.28599999999999998"/>
    <n v="34.033999999999999"/>
    <n v="31.311279999999996"/>
    <n v="0.34033999999999998"/>
    <n v="0.17016999999999999"/>
    <n v="7.9639559999999996"/>
    <n v="0.81681599999999988"/>
    <n v="1.3613599999999999"/>
    <n v="1.5315299999999998"/>
    <n v="31.855823999999998"/>
    <n v="1"/>
    <n v="24.9"/>
  </r>
  <r>
    <x v="2"/>
    <x v="2"/>
    <s v="WB16"/>
    <x v="13"/>
    <n v="122"/>
    <n v="0.14299999999999999"/>
    <n v="17.445999999999998"/>
    <n v="16.224779999999999"/>
    <n v="0.34891999999999995"/>
    <n v="1.7446E-2"/>
    <n v="3.7683359999999997"/>
    <n v="0.26168999999999998"/>
    <n v="1.3956799999999998"/>
    <n v="0.15701399999999999"/>
    <n v="15.073343999999999"/>
    <n v="1"/>
    <n v="23.700000000000003"/>
  </r>
  <r>
    <x v="2"/>
    <x v="2"/>
    <s v="WB16"/>
    <x v="28"/>
    <n v="171"/>
    <n v="0.14299999999999999"/>
    <n v="24.452999999999999"/>
    <n v="28.365479999999998"/>
    <n v="1.8828809999999998"/>
    <n v="0.122265"/>
    <n v="5.0862240000000005"/>
    <n v="1.589445"/>
    <n v="7.5315239999999992"/>
    <n v="1.1003849999999999"/>
    <n v="20.344896000000002"/>
    <n v="1"/>
    <n v="29"/>
  </r>
  <r>
    <x v="2"/>
    <x v="2"/>
    <s v="WB16"/>
    <x v="22"/>
    <n v="250"/>
    <n v="3.3000000000000002E-2"/>
    <n v="8.25"/>
    <n v="11.6325"/>
    <n v="0.39600000000000002"/>
    <n v="5.7749999999999996E-2"/>
    <n v="2.3347500000000001"/>
    <n v="0.14025000000000001"/>
    <n v="1.5840000000000001"/>
    <n v="0.51974999999999993"/>
    <n v="9.3390000000000004"/>
    <n v="1"/>
    <n v="33.799999999999997"/>
  </r>
  <r>
    <x v="3"/>
    <x v="2"/>
    <s v="WB16"/>
    <x v="16"/>
    <n v="134"/>
    <n v="0.14299999999999999"/>
    <n v="19.161999999999999"/>
    <n v="31.234059999999999"/>
    <n v="1.207206"/>
    <n v="0.26826800000000001"/>
    <n v="5.9593820000000006"/>
    <n v="0.19161999999999998"/>
    <n v="4.828824"/>
    <n v="2.414412"/>
    <n v="23.837528000000002"/>
    <n v="1"/>
    <n v="38.799999999999997"/>
  </r>
  <r>
    <x v="3"/>
    <x v="2"/>
    <s v="WB16"/>
    <x v="17"/>
    <n v="114"/>
    <n v="1"/>
    <n v="114"/>
    <n v="142.5"/>
    <n v="2.3940000000000001"/>
    <n v="1.4820000000000002"/>
    <n v="29.867999999999999"/>
    <n v="1.1399999999999999"/>
    <n v="9.5760000000000005"/>
    <n v="13.338000000000001"/>
    <n v="119.47199999999999"/>
    <n v="1"/>
    <n v="29.6"/>
  </r>
  <r>
    <x v="3"/>
    <x v="2"/>
    <s v="WB16"/>
    <x v="18"/>
    <m/>
    <n v="0"/>
    <n v="0"/>
    <n v="0"/>
    <n v="0"/>
    <n v="0"/>
    <n v="0"/>
    <n v="0"/>
    <n v="0"/>
    <n v="0"/>
    <n v="0"/>
    <n v="0"/>
    <n v="87"/>
  </r>
  <r>
    <x v="3"/>
    <x v="2"/>
    <s v="WB16"/>
    <x v="19"/>
    <n v="340"/>
    <n v="0.14299999999999999"/>
    <n v="48.62"/>
    <n v="19.934199999999997"/>
    <n v="0"/>
    <n v="0"/>
    <n v="5.0564799999999996"/>
    <n v="0"/>
    <n v="0"/>
    <n v="0"/>
    <n v="20.225919999999999"/>
    <n v="1"/>
    <n v="10.4"/>
  </r>
  <r>
    <x v="3"/>
    <x v="2"/>
    <s v="WB16"/>
    <x v="35"/>
    <n v="3"/>
    <n v="0.42899999999999999"/>
    <n v="1.2869999999999999"/>
    <n v="4.8391199999999994"/>
    <n v="0"/>
    <n v="0"/>
    <n v="1.2522509999999998"/>
    <n v="0"/>
    <n v="0"/>
    <n v="0"/>
    <n v="5.0090039999999991"/>
    <n v="1"/>
    <n v="97.3"/>
  </r>
  <r>
    <x v="0"/>
    <x v="2"/>
    <s v="WB17"/>
    <x v="0"/>
    <n v="112"/>
    <n v="0.28599999999999998"/>
    <n v="32.031999999999996"/>
    <n v="86.16607999999998"/>
    <n v="7.9759679999999991"/>
    <n v="5.7657599999999993"/>
    <n v="0"/>
    <n v="0"/>
    <n v="31.903871999999996"/>
    <n v="51.891839999999995"/>
    <n v="0"/>
    <n v="1"/>
    <n v="42.9"/>
  </r>
  <r>
    <x v="0"/>
    <x v="2"/>
    <s v="WB17"/>
    <x v="1"/>
    <m/>
    <n v="0"/>
    <n v="0"/>
    <n v="0"/>
    <n v="0"/>
    <n v="0"/>
    <n v="0"/>
    <n v="0"/>
    <n v="0"/>
    <n v="0"/>
    <n v="0"/>
    <n v="0"/>
    <n v="44.3"/>
  </r>
  <r>
    <x v="0"/>
    <x v="2"/>
    <s v="WB17"/>
    <x v="2"/>
    <m/>
    <n v="0"/>
    <n v="0"/>
    <n v="0"/>
    <n v="0"/>
    <n v="0"/>
    <n v="0"/>
    <n v="0"/>
    <n v="0"/>
    <n v="0"/>
    <n v="0"/>
    <n v="0"/>
    <n v="38.299999999999997"/>
  </r>
  <r>
    <x v="0"/>
    <x v="2"/>
    <s v="WB17"/>
    <x v="3"/>
    <m/>
    <n v="0"/>
    <n v="0"/>
    <n v="0"/>
    <n v="0"/>
    <n v="0"/>
    <n v="0"/>
    <n v="0"/>
    <n v="0"/>
    <n v="0"/>
    <n v="0"/>
    <n v="0"/>
    <n v="39.900000000000006"/>
  </r>
  <r>
    <x v="0"/>
    <x v="2"/>
    <s v="WB17"/>
    <x v="4"/>
    <n v="112"/>
    <n v="6.7000000000000004E-2"/>
    <n v="7.5040000000000004"/>
    <n v="21.386400000000002"/>
    <n v="2.0185759999999999"/>
    <n v="1.4182560000000002"/>
    <n v="0"/>
    <n v="0"/>
    <n v="8.0743039999999997"/>
    <n v="12.764304000000001"/>
    <n v="0"/>
    <n v="1"/>
    <n v="45.8"/>
  </r>
  <r>
    <x v="0"/>
    <x v="2"/>
    <s v="WB17"/>
    <x v="5"/>
    <m/>
    <n v="0"/>
    <n v="0"/>
    <n v="0"/>
    <n v="0"/>
    <n v="0"/>
    <n v="0"/>
    <n v="0"/>
    <n v="0"/>
    <n v="0"/>
    <n v="0"/>
    <n v="0"/>
    <n v="45.8"/>
  </r>
  <r>
    <x v="0"/>
    <x v="2"/>
    <s v="WB17"/>
    <x v="6"/>
    <n v="64"/>
    <n v="0.14299999999999999"/>
    <n v="9.1519999999999992"/>
    <n v="14.185599999999999"/>
    <n v="1.153152"/>
    <n v="0.97011199999999986"/>
    <n v="0.100672"/>
    <n v="0"/>
    <n v="4.6126079999999998"/>
    <n v="8.7310079999999992"/>
    <n v="0.40268799999999999"/>
    <n v="1"/>
    <n v="24.3"/>
  </r>
  <r>
    <x v="0"/>
    <x v="2"/>
    <s v="WB17"/>
    <x v="7"/>
    <n v="184"/>
    <n v="1"/>
    <n v="184"/>
    <n v="126.96"/>
    <n v="6.6239999999999997"/>
    <n v="7.5439999999999996"/>
    <n v="8.2799999999999994"/>
    <n v="0"/>
    <n v="26.495999999999999"/>
    <n v="67.896000000000001"/>
    <n v="33.119999999999997"/>
    <n v="1"/>
    <n v="12.2"/>
  </r>
  <r>
    <x v="0"/>
    <x v="2"/>
    <s v="WB17"/>
    <x v="8"/>
    <m/>
    <n v="0"/>
    <n v="0"/>
    <n v="0"/>
    <n v="0"/>
    <n v="0"/>
    <n v="0"/>
    <n v="0"/>
    <n v="0"/>
    <n v="0"/>
    <n v="0"/>
    <n v="0"/>
    <n v="59.3"/>
  </r>
  <r>
    <x v="1"/>
    <x v="2"/>
    <s v="WB17"/>
    <x v="9"/>
    <n v="112"/>
    <n v="0.42899999999999999"/>
    <n v="48.048000000000002"/>
    <n v="50.450400000000002"/>
    <n v="8.8888800000000003"/>
    <n v="1.393392"/>
    <n v="0"/>
    <n v="0"/>
    <n v="35.555520000000001"/>
    <n v="12.540528"/>
    <n v="0"/>
    <n v="1"/>
    <n v="21.4"/>
  </r>
  <r>
    <x v="2"/>
    <x v="2"/>
    <s v="WB17"/>
    <x v="10"/>
    <n v="175"/>
    <n v="0.28599999999999998"/>
    <n v="50.05"/>
    <n v="65.064999999999998"/>
    <n v="1.2011999999999998"/>
    <n v="0.10009999999999999"/>
    <n v="14.314300000000001"/>
    <n v="0.15014999999999998"/>
    <n v="4.8047999999999993"/>
    <n v="0.90089999999999992"/>
    <n v="57.257200000000005"/>
    <n v="1"/>
    <n v="31.200000000000003"/>
  </r>
  <r>
    <x v="2"/>
    <x v="2"/>
    <s v="WB17"/>
    <x v="11"/>
    <n v="185"/>
    <n v="0.28599999999999998"/>
    <n v="52.91"/>
    <n v="67.195700000000002"/>
    <n v="4.6031699999999995"/>
    <n v="0.26455000000000001"/>
    <n v="12.06348"/>
    <n v="3.3862400000000004"/>
    <n v="18.412679999999998"/>
    <n v="2.3809499999999999"/>
    <n v="48.253920000000001"/>
    <n v="1"/>
    <n v="32"/>
  </r>
  <r>
    <x v="2"/>
    <x v="2"/>
    <s v="WB17"/>
    <x v="14"/>
    <n v="60"/>
    <n v="0.14299999999999999"/>
    <n v="8.58"/>
    <n v="1.8875999999999999"/>
    <n v="8.5800000000000001E-2"/>
    <n v="3.4320000000000003E-2"/>
    <n v="0.3861"/>
    <n v="0.24023999999999998"/>
    <n v="0.34320000000000001"/>
    <n v="0.30888000000000004"/>
    <n v="1.5444"/>
    <n v="1"/>
    <n v="5.9"/>
  </r>
  <r>
    <x v="2"/>
    <x v="2"/>
    <s v="WB17"/>
    <x v="12"/>
    <n v="119"/>
    <n v="0.28599999999999998"/>
    <n v="34.033999999999999"/>
    <n v="31.311279999999996"/>
    <n v="0.34033999999999998"/>
    <n v="0.17016999999999999"/>
    <n v="7.9639559999999996"/>
    <n v="0.81681599999999988"/>
    <n v="1.3613599999999999"/>
    <n v="1.5315299999999998"/>
    <n v="31.855823999999998"/>
    <n v="1"/>
    <n v="24.9"/>
  </r>
  <r>
    <x v="2"/>
    <x v="2"/>
    <s v="WB17"/>
    <x v="13"/>
    <n v="122"/>
    <n v="0.14299999999999999"/>
    <n v="17.445999999999998"/>
    <n v="16.224779999999999"/>
    <n v="0.34891999999999995"/>
    <n v="1.7446E-2"/>
    <n v="3.7683359999999997"/>
    <n v="0.26168999999999998"/>
    <n v="1.3956799999999998"/>
    <n v="0.15701399999999999"/>
    <n v="15.073343999999999"/>
    <n v="1"/>
    <n v="23.700000000000003"/>
  </r>
  <r>
    <x v="2"/>
    <x v="2"/>
    <s v="WB17"/>
    <x v="28"/>
    <n v="171"/>
    <n v="0.28599999999999998"/>
    <n v="48.905999999999999"/>
    <n v="56.730959999999996"/>
    <n v="3.7657619999999996"/>
    <n v="0.24453"/>
    <n v="10.172448000000001"/>
    <n v="3.17889"/>
    <n v="15.063047999999998"/>
    <n v="2.2007699999999999"/>
    <n v="40.689792000000004"/>
    <n v="1"/>
    <n v="29"/>
  </r>
  <r>
    <x v="2"/>
    <x v="2"/>
    <s v="WB17"/>
    <x v="36"/>
    <n v="62"/>
    <n v="0.28599999999999998"/>
    <n v="17.731999999999999"/>
    <n v="7.9793999999999992"/>
    <n v="0.19505200000000003"/>
    <n v="3.5464000000000002E-2"/>
    <n v="1.8618599999999998"/>
    <n v="0.5851559999999999"/>
    <n v="0.78020800000000012"/>
    <n v="0.31917600000000002"/>
    <n v="7.4474399999999994"/>
    <n v="1"/>
    <n v="11.8"/>
  </r>
  <r>
    <x v="2"/>
    <x v="2"/>
    <s v="WB17"/>
    <x v="22"/>
    <n v="250"/>
    <n v="5.0000000000000001E-3"/>
    <n v="1.25"/>
    <n v="1.7625"/>
    <n v="0.06"/>
    <n v="8.7500000000000008E-3"/>
    <n v="0.35375000000000001"/>
    <n v="2.1250000000000002E-2"/>
    <n v="0.24"/>
    <n v="7.8750000000000014E-2"/>
    <n v="1.415"/>
    <n v="1"/>
    <n v="33.799999999999997"/>
  </r>
  <r>
    <x v="3"/>
    <x v="2"/>
    <s v="WB17"/>
    <x v="16"/>
    <n v="134"/>
    <n v="0.28599999999999998"/>
    <n v="38.323999999999998"/>
    <n v="62.468119999999999"/>
    <n v="2.414412"/>
    <n v="0.53653600000000001"/>
    <n v="11.918764000000001"/>
    <n v="0.38323999999999997"/>
    <n v="9.657648"/>
    <n v="4.828824"/>
    <n v="47.675056000000005"/>
    <n v="1"/>
    <n v="38.799999999999997"/>
  </r>
  <r>
    <x v="3"/>
    <x v="2"/>
    <s v="WB17"/>
    <x v="17"/>
    <n v="114"/>
    <n v="1"/>
    <n v="114"/>
    <n v="142.5"/>
    <n v="2.3940000000000001"/>
    <n v="1.4820000000000002"/>
    <n v="29.867999999999999"/>
    <n v="1.1399999999999999"/>
    <n v="9.5760000000000005"/>
    <n v="13.338000000000001"/>
    <n v="119.47199999999999"/>
    <n v="1"/>
    <n v="29.6"/>
  </r>
  <r>
    <x v="3"/>
    <x v="2"/>
    <s v="WB17"/>
    <x v="18"/>
    <m/>
    <n v="0"/>
    <n v="0"/>
    <n v="0"/>
    <n v="0"/>
    <n v="0"/>
    <n v="0"/>
    <n v="0"/>
    <n v="0"/>
    <n v="0"/>
    <n v="0"/>
    <n v="0"/>
    <n v="87"/>
  </r>
  <r>
    <x v="3"/>
    <x v="2"/>
    <s v="WB17"/>
    <x v="19"/>
    <n v="33"/>
    <n v="1"/>
    <n v="33"/>
    <n v="13.53"/>
    <n v="0"/>
    <n v="0"/>
    <n v="3.4319999999999999"/>
    <n v="0"/>
    <n v="0"/>
    <n v="0"/>
    <n v="13.728"/>
    <n v="1"/>
    <n v="10.4"/>
  </r>
  <r>
    <x v="3"/>
    <x v="2"/>
    <s v="WB17"/>
    <x v="35"/>
    <n v="3"/>
    <n v="3.3000000000000002E-2"/>
    <n v="9.9000000000000005E-2"/>
    <n v="0.37224000000000002"/>
    <n v="0"/>
    <n v="0"/>
    <n v="9.6326999999999996E-2"/>
    <n v="0"/>
    <n v="0"/>
    <n v="0"/>
    <n v="0.38530799999999998"/>
    <n v="1"/>
    <n v="97.3"/>
  </r>
  <r>
    <x v="0"/>
    <x v="2"/>
    <s v="WB18"/>
    <x v="0"/>
    <n v="112"/>
    <n v="0.14299999999999999"/>
    <n v="16.015999999999998"/>
    <n v="43.08303999999999"/>
    <n v="3.9879839999999995"/>
    <n v="2.8828799999999997"/>
    <n v="0"/>
    <n v="0"/>
    <n v="15.951935999999998"/>
    <n v="25.945919999999997"/>
    <n v="0"/>
    <n v="1"/>
    <n v="42.9"/>
  </r>
  <r>
    <x v="0"/>
    <x v="2"/>
    <s v="WB18"/>
    <x v="1"/>
    <m/>
    <n v="0"/>
    <n v="0"/>
    <n v="0"/>
    <n v="0"/>
    <n v="0"/>
    <n v="0"/>
    <n v="0"/>
    <n v="0"/>
    <n v="0"/>
    <n v="0"/>
    <n v="0"/>
    <n v="44.3"/>
  </r>
  <r>
    <x v="0"/>
    <x v="2"/>
    <s v="WB18"/>
    <x v="2"/>
    <n v="85"/>
    <n v="6.7000000000000004E-2"/>
    <n v="5.6950000000000003"/>
    <n v="15.091750000000001"/>
    <n v="0.96245499999999995"/>
    <n v="1.2187300000000001"/>
    <n v="0"/>
    <n v="0"/>
    <n v="3.8498199999999998"/>
    <n v="10.968570000000001"/>
    <n v="0"/>
    <n v="1"/>
    <n v="38.299999999999997"/>
  </r>
  <r>
    <x v="0"/>
    <x v="2"/>
    <s v="WB18"/>
    <x v="3"/>
    <m/>
    <n v="0"/>
    <n v="0"/>
    <n v="0"/>
    <n v="0"/>
    <n v="0"/>
    <n v="0"/>
    <n v="0"/>
    <n v="0"/>
    <n v="0"/>
    <n v="0"/>
    <n v="0"/>
    <n v="39.900000000000006"/>
  </r>
  <r>
    <x v="0"/>
    <x v="2"/>
    <s v="WB18"/>
    <x v="4"/>
    <n v="112"/>
    <n v="6.7000000000000004E-2"/>
    <n v="7.5040000000000004"/>
    <n v="21.386400000000002"/>
    <n v="2.0185759999999999"/>
    <n v="1.4182560000000002"/>
    <n v="0"/>
    <n v="0"/>
    <n v="8.0743039999999997"/>
    <n v="12.764304000000001"/>
    <n v="0"/>
    <n v="1"/>
    <n v="45.8"/>
  </r>
  <r>
    <x v="0"/>
    <x v="2"/>
    <s v="WB18"/>
    <x v="5"/>
    <m/>
    <n v="0"/>
    <n v="0"/>
    <n v="0"/>
    <n v="0"/>
    <n v="0"/>
    <n v="0"/>
    <n v="0"/>
    <n v="0"/>
    <n v="0"/>
    <n v="0"/>
    <n v="0"/>
    <n v="45.8"/>
  </r>
  <r>
    <x v="0"/>
    <x v="2"/>
    <s v="WB18"/>
    <x v="6"/>
    <n v="64"/>
    <n v="0.42899999999999999"/>
    <n v="27.456"/>
    <n v="42.556800000000003"/>
    <n v="3.4594559999999994"/>
    <n v="2.9103359999999996"/>
    <n v="0.30201600000000001"/>
    <n v="0"/>
    <n v="13.837823999999998"/>
    <n v="26.193023999999998"/>
    <n v="1.208064"/>
    <n v="1"/>
    <n v="24.3"/>
  </r>
  <r>
    <x v="0"/>
    <x v="2"/>
    <s v="WB18"/>
    <x v="7"/>
    <n v="184"/>
    <n v="1"/>
    <n v="184"/>
    <n v="126.96"/>
    <n v="6.6239999999999997"/>
    <n v="7.5439999999999996"/>
    <n v="8.2799999999999994"/>
    <n v="0"/>
    <n v="26.495999999999999"/>
    <n v="67.896000000000001"/>
    <n v="33.119999999999997"/>
    <n v="1"/>
    <n v="12.2"/>
  </r>
  <r>
    <x v="0"/>
    <x v="2"/>
    <s v="WB18"/>
    <x v="8"/>
    <m/>
    <n v="0"/>
    <n v="0"/>
    <n v="0"/>
    <n v="0"/>
    <n v="0"/>
    <n v="0"/>
    <n v="0"/>
    <n v="0"/>
    <n v="0"/>
    <n v="0"/>
    <n v="0"/>
    <n v="59.3"/>
  </r>
  <r>
    <x v="1"/>
    <x v="2"/>
    <s v="WB18"/>
    <x v="9"/>
    <n v="112"/>
    <n v="0.42899999999999999"/>
    <n v="48.048000000000002"/>
    <n v="50.450400000000002"/>
    <n v="8.8888800000000003"/>
    <n v="1.393392"/>
    <n v="0"/>
    <n v="0"/>
    <n v="35.555520000000001"/>
    <n v="12.540528"/>
    <n v="0"/>
    <n v="1"/>
    <n v="21.4"/>
  </r>
  <r>
    <x v="2"/>
    <x v="2"/>
    <s v="WB18"/>
    <x v="10"/>
    <n v="175"/>
    <n v="6.7000000000000004E-2"/>
    <n v="11.725000000000001"/>
    <n v="15.242500000000001"/>
    <n v="0.28140000000000004"/>
    <n v="2.3450000000000002E-2"/>
    <n v="3.3533500000000003"/>
    <n v="3.5175000000000005E-2"/>
    <n v="1.1256000000000002"/>
    <n v="0.21105000000000002"/>
    <n v="13.413400000000001"/>
    <n v="1"/>
    <n v="31.200000000000003"/>
  </r>
  <r>
    <x v="2"/>
    <x v="2"/>
    <s v="WB18"/>
    <x v="11"/>
    <n v="185"/>
    <n v="0.28599999999999998"/>
    <n v="52.91"/>
    <n v="67.195700000000002"/>
    <n v="4.6031699999999995"/>
    <n v="0.26455000000000001"/>
    <n v="12.06348"/>
    <n v="3.3862400000000004"/>
    <n v="18.412679999999998"/>
    <n v="2.3809499999999999"/>
    <n v="48.253920000000001"/>
    <n v="1"/>
    <n v="32"/>
  </r>
  <r>
    <x v="2"/>
    <x v="2"/>
    <s v="WB18"/>
    <x v="14"/>
    <n v="60"/>
    <n v="0.42899999999999999"/>
    <n v="25.74"/>
    <n v="5.6627999999999998"/>
    <n v="0.25739999999999996"/>
    <n v="0.10296"/>
    <n v="1.1582999999999999"/>
    <n v="0.72071999999999992"/>
    <n v="1.0295999999999998"/>
    <n v="0.92663999999999991"/>
    <n v="4.6331999999999995"/>
    <n v="1"/>
    <n v="5.9"/>
  </r>
  <r>
    <x v="2"/>
    <x v="2"/>
    <s v="WB18"/>
    <x v="12"/>
    <n v="119"/>
    <n v="0.57099999999999995"/>
    <n v="67.948999999999998"/>
    <n v="62.513080000000002"/>
    <n v="0.67948999999999993"/>
    <n v="0.33974499999999996"/>
    <n v="15.900065999999999"/>
    <n v="1.630776"/>
    <n v="2.7179599999999997"/>
    <n v="3.0577049999999995"/>
    <n v="63.600263999999996"/>
    <n v="1"/>
    <n v="24.9"/>
  </r>
  <r>
    <x v="2"/>
    <x v="2"/>
    <s v="WB18"/>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18"/>
    <x v="28"/>
    <n v="171"/>
    <n v="0.28599999999999998"/>
    <n v="48.905999999999999"/>
    <n v="56.730959999999996"/>
    <n v="3.7657619999999996"/>
    <n v="0.24453"/>
    <n v="10.172448000000001"/>
    <n v="3.17889"/>
    <n v="15.063047999999998"/>
    <n v="2.2007699999999999"/>
    <n v="40.689792000000004"/>
    <n v="1"/>
    <n v="29"/>
  </r>
  <r>
    <x v="2"/>
    <x v="2"/>
    <s v="WB18"/>
    <x v="22"/>
    <n v="250"/>
    <n v="3.0000000000000001E-3"/>
    <n v="0.75"/>
    <n v="1.0575000000000001"/>
    <n v="3.5999999999999997E-2"/>
    <n v="5.2499999999999995E-3"/>
    <n v="0.21225000000000002"/>
    <n v="1.2749999999999999E-2"/>
    <n v="0.14399999999999999"/>
    <n v="4.7249999999999993E-2"/>
    <n v="0.84900000000000009"/>
    <n v="1"/>
    <n v="33.799999999999997"/>
  </r>
  <r>
    <x v="3"/>
    <x v="2"/>
    <s v="WB18"/>
    <x v="16"/>
    <n v="134"/>
    <n v="0.14299999999999999"/>
    <n v="19.161999999999999"/>
    <n v="31.234059999999999"/>
    <n v="1.207206"/>
    <n v="0.26826800000000001"/>
    <n v="5.9593820000000006"/>
    <n v="0.19161999999999998"/>
    <n v="4.828824"/>
    <n v="2.414412"/>
    <n v="23.837528000000002"/>
    <n v="1"/>
    <n v="38.799999999999997"/>
  </r>
  <r>
    <x v="3"/>
    <x v="2"/>
    <s v="WB18"/>
    <x v="17"/>
    <n v="114"/>
    <n v="1"/>
    <n v="114"/>
    <n v="142.5"/>
    <n v="2.3940000000000001"/>
    <n v="1.4820000000000002"/>
    <n v="29.867999999999999"/>
    <n v="1.1399999999999999"/>
    <n v="9.5760000000000005"/>
    <n v="13.338000000000001"/>
    <n v="119.47199999999999"/>
    <n v="1"/>
    <n v="29.6"/>
  </r>
  <r>
    <x v="3"/>
    <x v="2"/>
    <s v="WB18"/>
    <x v="18"/>
    <m/>
    <n v="0"/>
    <n v="0"/>
    <n v="0"/>
    <n v="0"/>
    <n v="0"/>
    <n v="0"/>
    <n v="0"/>
    <n v="0"/>
    <n v="0"/>
    <n v="0"/>
    <n v="0"/>
    <n v="87"/>
  </r>
  <r>
    <x v="3"/>
    <x v="2"/>
    <s v="WB18"/>
    <x v="19"/>
    <n v="33"/>
    <n v="3.3000000000000002E-2"/>
    <n v="1.089"/>
    <n v="0.44649"/>
    <n v="0"/>
    <n v="0"/>
    <n v="0.113256"/>
    <n v="0"/>
    <n v="0"/>
    <n v="0"/>
    <n v="0.45302399999999998"/>
    <n v="1"/>
    <n v="10.4"/>
  </r>
  <r>
    <x v="3"/>
    <x v="2"/>
    <s v="WB18"/>
    <x v="35"/>
    <n v="3"/>
    <n v="0.14299999999999999"/>
    <n v="0.42899999999999994"/>
    <n v="1.6130399999999998"/>
    <n v="0"/>
    <n v="0"/>
    <n v="0.41741699999999993"/>
    <n v="0"/>
    <n v="0"/>
    <n v="0"/>
    <n v="1.6696679999999997"/>
    <n v="1"/>
    <n v="97.3"/>
  </r>
  <r>
    <x v="0"/>
    <x v="2"/>
    <s v="WB19"/>
    <x v="0"/>
    <n v="112"/>
    <n v="6.7000000000000004E-2"/>
    <n v="7.5040000000000004"/>
    <n v="20.185760000000002"/>
    <n v="1.8684960000000002"/>
    <n v="1.3507199999999999"/>
    <n v="0"/>
    <n v="0"/>
    <n v="7.4739840000000006"/>
    <n v="12.156479999999998"/>
    <n v="0"/>
    <n v="1"/>
    <n v="42.9"/>
  </r>
  <r>
    <x v="0"/>
    <x v="2"/>
    <s v="WB19"/>
    <x v="1"/>
    <m/>
    <n v="0"/>
    <n v="0"/>
    <n v="0"/>
    <n v="0"/>
    <n v="0"/>
    <n v="0"/>
    <n v="0"/>
    <n v="0"/>
    <n v="0"/>
    <n v="0"/>
    <n v="0"/>
    <n v="44.3"/>
  </r>
  <r>
    <x v="0"/>
    <x v="2"/>
    <s v="WB19"/>
    <x v="2"/>
    <m/>
    <n v="0"/>
    <n v="0"/>
    <n v="0"/>
    <n v="0"/>
    <n v="0"/>
    <n v="0"/>
    <n v="0"/>
    <n v="0"/>
    <n v="0"/>
    <n v="0"/>
    <n v="0"/>
    <n v="38.299999999999997"/>
  </r>
  <r>
    <x v="0"/>
    <x v="2"/>
    <s v="WB19"/>
    <x v="3"/>
    <m/>
    <n v="0"/>
    <n v="0"/>
    <n v="0"/>
    <n v="0"/>
    <n v="0"/>
    <n v="0"/>
    <n v="0"/>
    <n v="0"/>
    <n v="0"/>
    <n v="0"/>
    <n v="0"/>
    <n v="39.900000000000006"/>
  </r>
  <r>
    <x v="0"/>
    <x v="2"/>
    <s v="WB19"/>
    <x v="4"/>
    <n v="112"/>
    <n v="3.3000000000000002E-2"/>
    <n v="3.6960000000000002"/>
    <n v="10.533600000000002"/>
    <n v="0.994224"/>
    <n v="0.69854399999999994"/>
    <n v="0"/>
    <n v="0"/>
    <n v="3.976896"/>
    <n v="6.2868959999999996"/>
    <n v="0"/>
    <n v="1"/>
    <n v="45.8"/>
  </r>
  <r>
    <x v="0"/>
    <x v="2"/>
    <s v="WB19"/>
    <x v="5"/>
    <m/>
    <n v="0"/>
    <n v="0"/>
    <n v="0"/>
    <n v="0"/>
    <n v="0"/>
    <n v="0"/>
    <n v="0"/>
    <n v="0"/>
    <n v="0"/>
    <n v="0"/>
    <n v="0"/>
    <n v="45.8"/>
  </r>
  <r>
    <x v="0"/>
    <x v="2"/>
    <s v="WB19"/>
    <x v="6"/>
    <n v="64"/>
    <n v="6.7000000000000004E-2"/>
    <n v="4.2880000000000003"/>
    <n v="6.6463999999999999"/>
    <n v="0.54028799999999999"/>
    <n v="0.45452800000000004"/>
    <n v="4.7168000000000009E-2"/>
    <n v="0"/>
    <n v="2.161152"/>
    <n v="4.0907520000000002"/>
    <n v="0.18867200000000003"/>
    <n v="1"/>
    <n v="24.3"/>
  </r>
  <r>
    <x v="0"/>
    <x v="2"/>
    <s v="WB19"/>
    <x v="7"/>
    <n v="184"/>
    <n v="1"/>
    <n v="184"/>
    <n v="126.96"/>
    <n v="6.6239999999999997"/>
    <n v="7.5439999999999996"/>
    <n v="8.2799999999999994"/>
    <n v="0"/>
    <n v="26.495999999999999"/>
    <n v="67.896000000000001"/>
    <n v="33.119999999999997"/>
    <n v="1"/>
    <n v="12.2"/>
  </r>
  <r>
    <x v="0"/>
    <x v="2"/>
    <s v="WB19"/>
    <x v="8"/>
    <m/>
    <n v="0"/>
    <n v="0"/>
    <n v="0"/>
    <n v="0"/>
    <n v="0"/>
    <n v="0"/>
    <n v="0"/>
    <n v="0"/>
    <n v="0"/>
    <n v="0"/>
    <n v="0"/>
    <n v="59.3"/>
  </r>
  <r>
    <x v="1"/>
    <x v="2"/>
    <s v="WB19"/>
    <x v="9"/>
    <n v="112"/>
    <n v="0.28599999999999998"/>
    <n v="32.031999999999996"/>
    <n v="33.633599999999994"/>
    <n v="5.9259199999999996"/>
    <n v="0.92892799999999998"/>
    <n v="0"/>
    <n v="0"/>
    <n v="23.703679999999999"/>
    <n v="8.3603519999999989"/>
    <n v="0"/>
    <n v="1"/>
    <n v="21.4"/>
  </r>
  <r>
    <x v="2"/>
    <x v="2"/>
    <s v="WB19"/>
    <x v="10"/>
    <n v="175"/>
    <n v="0.14299999999999999"/>
    <n v="25.024999999999999"/>
    <n v="32.532499999999999"/>
    <n v="0.60059999999999991"/>
    <n v="5.0049999999999997E-2"/>
    <n v="7.1571500000000006"/>
    <n v="7.5074999999999989E-2"/>
    <n v="2.4023999999999996"/>
    <n v="0.45044999999999996"/>
    <n v="28.628600000000002"/>
    <n v="1"/>
    <n v="31.200000000000003"/>
  </r>
  <r>
    <x v="2"/>
    <x v="2"/>
    <s v="WB19"/>
    <x v="11"/>
    <n v="185"/>
    <n v="0.14299999999999999"/>
    <n v="26.454999999999998"/>
    <n v="33.597850000000001"/>
    <n v="2.3015849999999998"/>
    <n v="0.132275"/>
    <n v="6.0317400000000001"/>
    <n v="1.6931200000000002"/>
    <n v="9.2063399999999991"/>
    <n v="1.1904749999999999"/>
    <n v="24.12696"/>
    <n v="1"/>
    <n v="32"/>
  </r>
  <r>
    <x v="2"/>
    <x v="2"/>
    <s v="WB19"/>
    <x v="14"/>
    <n v="60"/>
    <n v="6.7000000000000004E-2"/>
    <n v="4.0200000000000005"/>
    <n v="0.88440000000000007"/>
    <n v="4.0200000000000007E-2"/>
    <n v="1.6080000000000004E-2"/>
    <n v="0.18090000000000003"/>
    <n v="0.11256000000000001"/>
    <n v="0.16080000000000003"/>
    <n v="0.14472000000000004"/>
    <n v="0.72360000000000013"/>
    <n v="1"/>
    <n v="5.9"/>
  </r>
  <r>
    <x v="2"/>
    <x v="2"/>
    <s v="WB19"/>
    <x v="12"/>
    <n v="119"/>
    <n v="1"/>
    <n v="119"/>
    <n v="109.48"/>
    <n v="1.19"/>
    <n v="0.59499999999999997"/>
    <n v="27.846"/>
    <n v="2.8559999999999999"/>
    <n v="4.76"/>
    <n v="5.3549999999999995"/>
    <n v="111.384"/>
    <n v="1"/>
    <n v="24.9"/>
  </r>
  <r>
    <x v="2"/>
    <x v="2"/>
    <s v="WB19"/>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19"/>
    <x v="28"/>
    <n v="171"/>
    <n v="0.28599999999999998"/>
    <n v="48.905999999999999"/>
    <n v="56.730959999999996"/>
    <n v="3.7657619999999996"/>
    <n v="0.24453"/>
    <n v="10.172448000000001"/>
    <n v="3.17889"/>
    <n v="15.063047999999998"/>
    <n v="2.2007699999999999"/>
    <n v="40.689792000000004"/>
    <n v="1"/>
    <n v="29"/>
  </r>
  <r>
    <x v="2"/>
    <x v="2"/>
    <s v="WB19"/>
    <x v="42"/>
    <n v="114"/>
    <n v="0.28599999999999998"/>
    <n v="32.603999999999999"/>
    <n v="33.582120000000003"/>
    <n v="0.55426799999999998"/>
    <n v="3.2604000000000001E-2"/>
    <n v="7.9227720000000001"/>
    <n v="0.97811999999999999"/>
    <n v="2.2170719999999999"/>
    <n v="0.29343600000000003"/>
    <n v="31.691088000000001"/>
    <n v="1"/>
    <n v="26.1"/>
  </r>
  <r>
    <x v="2"/>
    <x v="2"/>
    <s v="WB19"/>
    <x v="22"/>
    <m/>
    <n v="3.3000000000000002E-2"/>
    <n v="0"/>
    <n v="0"/>
    <n v="0"/>
    <n v="0"/>
    <n v="0"/>
    <n v="0"/>
    <n v="0"/>
    <n v="0"/>
    <n v="0"/>
    <n v="0"/>
    <n v="33.799999999999997"/>
  </r>
  <r>
    <x v="3"/>
    <x v="2"/>
    <s v="WB19"/>
    <x v="16"/>
    <n v="134"/>
    <n v="0.14299999999999999"/>
    <n v="19.161999999999999"/>
    <n v="31.234059999999999"/>
    <n v="1.207206"/>
    <n v="0.26826800000000001"/>
    <n v="5.9593820000000006"/>
    <n v="0.19161999999999998"/>
    <n v="4.828824"/>
    <n v="2.414412"/>
    <n v="23.837528000000002"/>
    <n v="1"/>
    <n v="38.799999999999997"/>
  </r>
  <r>
    <x v="3"/>
    <x v="2"/>
    <s v="WB19"/>
    <x v="17"/>
    <n v="114"/>
    <n v="1"/>
    <n v="114"/>
    <n v="142.5"/>
    <n v="2.3940000000000001"/>
    <n v="1.4820000000000002"/>
    <n v="29.867999999999999"/>
    <n v="1.1399999999999999"/>
    <n v="9.5760000000000005"/>
    <n v="13.338000000000001"/>
    <n v="119.47199999999999"/>
    <n v="1"/>
    <n v="29.6"/>
  </r>
  <r>
    <x v="3"/>
    <x v="2"/>
    <s v="WB19"/>
    <x v="18"/>
    <m/>
    <n v="0"/>
    <n v="0"/>
    <n v="0"/>
    <n v="0"/>
    <n v="0"/>
    <n v="0"/>
    <n v="0"/>
    <n v="0"/>
    <n v="0"/>
    <n v="0"/>
    <n v="0"/>
    <n v="87"/>
  </r>
  <r>
    <x v="3"/>
    <x v="2"/>
    <s v="WB19"/>
    <x v="19"/>
    <n v="340"/>
    <n v="0.57099999999999995"/>
    <n v="194.14"/>
    <n v="79.597399999999993"/>
    <n v="0"/>
    <n v="0"/>
    <n v="20.190560000000001"/>
    <n v="0"/>
    <n v="0"/>
    <n v="0"/>
    <n v="80.762240000000006"/>
    <n v="1"/>
    <n v="10.4"/>
  </r>
  <r>
    <x v="3"/>
    <x v="2"/>
    <s v="WB19"/>
    <x v="35"/>
    <n v="3"/>
    <n v="0.42899999999999999"/>
    <n v="1.2869999999999999"/>
    <n v="4.8391199999999994"/>
    <n v="0"/>
    <n v="0"/>
    <n v="1.2522509999999998"/>
    <n v="0"/>
    <n v="0"/>
    <n v="0"/>
    <n v="5.0090039999999991"/>
    <n v="1"/>
    <n v="97.3"/>
  </r>
  <r>
    <x v="0"/>
    <x v="2"/>
    <s v="WB20"/>
    <x v="0"/>
    <n v="112"/>
    <n v="6.7000000000000004E-2"/>
    <n v="7.5040000000000004"/>
    <n v="20.185760000000002"/>
    <n v="1.8684960000000002"/>
    <n v="1.3507199999999999"/>
    <n v="0"/>
    <n v="0"/>
    <n v="7.4739840000000006"/>
    <n v="12.156479999999998"/>
    <n v="0"/>
    <n v="1"/>
    <n v="42.9"/>
  </r>
  <r>
    <x v="0"/>
    <x v="2"/>
    <s v="WB20"/>
    <x v="1"/>
    <m/>
    <n v="0"/>
    <n v="0"/>
    <n v="0"/>
    <n v="0"/>
    <n v="0"/>
    <n v="0"/>
    <n v="0"/>
    <n v="0"/>
    <n v="0"/>
    <n v="0"/>
    <n v="0"/>
    <n v="44.3"/>
  </r>
  <r>
    <x v="0"/>
    <x v="2"/>
    <s v="WB20"/>
    <x v="2"/>
    <m/>
    <n v="0"/>
    <n v="0"/>
    <n v="0"/>
    <n v="0"/>
    <n v="0"/>
    <n v="0"/>
    <n v="0"/>
    <n v="0"/>
    <n v="0"/>
    <n v="0"/>
    <n v="0"/>
    <n v="38.299999999999997"/>
  </r>
  <r>
    <x v="0"/>
    <x v="2"/>
    <s v="WB20"/>
    <x v="3"/>
    <m/>
    <n v="0"/>
    <n v="0"/>
    <n v="0"/>
    <n v="0"/>
    <n v="0"/>
    <n v="0"/>
    <n v="0"/>
    <n v="0"/>
    <n v="0"/>
    <n v="0"/>
    <n v="0"/>
    <n v="39.900000000000006"/>
  </r>
  <r>
    <x v="0"/>
    <x v="2"/>
    <s v="WB20"/>
    <x v="4"/>
    <n v="112"/>
    <n v="3.3000000000000002E-2"/>
    <n v="3.6960000000000002"/>
    <n v="10.533600000000002"/>
    <n v="0.994224"/>
    <n v="0.69854399999999994"/>
    <n v="0"/>
    <n v="0"/>
    <n v="3.976896"/>
    <n v="6.2868959999999996"/>
    <n v="0"/>
    <n v="1"/>
    <n v="45.8"/>
  </r>
  <r>
    <x v="0"/>
    <x v="2"/>
    <s v="WB20"/>
    <x v="5"/>
    <m/>
    <n v="0"/>
    <n v="0"/>
    <n v="0"/>
    <n v="0"/>
    <n v="0"/>
    <n v="0"/>
    <n v="0"/>
    <n v="0"/>
    <n v="0"/>
    <n v="0"/>
    <n v="0"/>
    <n v="45.8"/>
  </r>
  <r>
    <x v="0"/>
    <x v="2"/>
    <s v="WB20"/>
    <x v="6"/>
    <n v="64"/>
    <n v="0.14299999999999999"/>
    <n v="9.1519999999999992"/>
    <n v="14.185599999999999"/>
    <n v="1.153152"/>
    <n v="0.97011199999999986"/>
    <n v="0.100672"/>
    <n v="0"/>
    <n v="4.6126079999999998"/>
    <n v="8.7310079999999992"/>
    <n v="0.40268799999999999"/>
    <n v="1"/>
    <n v="24.3"/>
  </r>
  <r>
    <x v="0"/>
    <x v="2"/>
    <s v="WB20"/>
    <x v="7"/>
    <n v="184"/>
    <n v="1"/>
    <n v="184"/>
    <n v="126.96"/>
    <n v="6.6239999999999997"/>
    <n v="7.5439999999999996"/>
    <n v="8.2799999999999994"/>
    <n v="0"/>
    <n v="26.495999999999999"/>
    <n v="67.896000000000001"/>
    <n v="33.119999999999997"/>
    <n v="1"/>
    <n v="12.2"/>
  </r>
  <r>
    <x v="0"/>
    <x v="2"/>
    <s v="WB20"/>
    <x v="8"/>
    <m/>
    <n v="0"/>
    <n v="0"/>
    <n v="0"/>
    <n v="0"/>
    <n v="0"/>
    <n v="0"/>
    <n v="0"/>
    <n v="0"/>
    <n v="0"/>
    <n v="0"/>
    <n v="0"/>
    <n v="59.3"/>
  </r>
  <r>
    <x v="1"/>
    <x v="2"/>
    <s v="WB20"/>
    <x v="9"/>
    <n v="112"/>
    <n v="0.14299999999999999"/>
    <n v="16.015999999999998"/>
    <n v="16.816799999999997"/>
    <n v="2.9629599999999998"/>
    <n v="0.46446399999999999"/>
    <n v="0"/>
    <n v="0"/>
    <n v="11.851839999999999"/>
    <n v="4.1801759999999994"/>
    <n v="0"/>
    <n v="1"/>
    <n v="21.4"/>
  </r>
  <r>
    <x v="2"/>
    <x v="2"/>
    <s v="WB20"/>
    <x v="10"/>
    <n v="175"/>
    <n v="0.14299999999999999"/>
    <n v="25.024999999999999"/>
    <n v="32.532499999999999"/>
    <n v="0.60059999999999991"/>
    <n v="5.0049999999999997E-2"/>
    <n v="7.1571500000000006"/>
    <n v="7.5074999999999989E-2"/>
    <n v="2.4023999999999996"/>
    <n v="0.45044999999999996"/>
    <n v="28.628600000000002"/>
    <n v="1"/>
    <n v="31.200000000000003"/>
  </r>
  <r>
    <x v="2"/>
    <x v="2"/>
    <s v="WB20"/>
    <x v="11"/>
    <n v="185"/>
    <n v="0.14299999999999999"/>
    <n v="26.454999999999998"/>
    <n v="33.597850000000001"/>
    <n v="2.3015849999999998"/>
    <n v="0.132275"/>
    <n v="6.0317400000000001"/>
    <n v="1.6931200000000002"/>
    <n v="9.2063399999999991"/>
    <n v="1.1904749999999999"/>
    <n v="24.12696"/>
    <n v="1"/>
    <n v="32"/>
  </r>
  <r>
    <x v="2"/>
    <x v="2"/>
    <s v="WB20"/>
    <x v="14"/>
    <m/>
    <n v="0"/>
    <n v="0"/>
    <n v="0"/>
    <n v="0"/>
    <n v="0"/>
    <n v="0"/>
    <n v="0"/>
    <n v="0"/>
    <n v="0"/>
    <n v="0"/>
    <n v="0"/>
    <n v="5.9"/>
  </r>
  <r>
    <x v="2"/>
    <x v="2"/>
    <s v="WB20"/>
    <x v="12"/>
    <n v="119"/>
    <n v="1"/>
    <n v="119"/>
    <n v="109.48"/>
    <n v="1.19"/>
    <n v="0.59499999999999997"/>
    <n v="27.846"/>
    <n v="2.8559999999999999"/>
    <n v="4.76"/>
    <n v="5.3549999999999995"/>
    <n v="111.384"/>
    <n v="1"/>
    <n v="24.9"/>
  </r>
  <r>
    <x v="2"/>
    <x v="2"/>
    <s v="WB20"/>
    <x v="13"/>
    <m/>
    <n v="0"/>
    <n v="0"/>
    <n v="0"/>
    <n v="0"/>
    <n v="0"/>
    <n v="0"/>
    <n v="0"/>
    <n v="0"/>
    <n v="0"/>
    <n v="0"/>
    <n v="0"/>
    <n v="23.700000000000003"/>
  </r>
  <r>
    <x v="2"/>
    <x v="2"/>
    <s v="WB20"/>
    <x v="28"/>
    <n v="171"/>
    <n v="0.14299999999999999"/>
    <n v="24.452999999999999"/>
    <n v="28.365479999999998"/>
    <n v="1.8828809999999998"/>
    <n v="0.122265"/>
    <n v="5.0862240000000005"/>
    <n v="1.589445"/>
    <n v="7.5315239999999992"/>
    <n v="1.1003849999999999"/>
    <n v="20.344896000000002"/>
    <n v="1"/>
    <n v="29"/>
  </r>
  <r>
    <x v="2"/>
    <x v="2"/>
    <s v="WB20"/>
    <x v="36"/>
    <n v="62"/>
    <n v="3.0000000000000001E-3"/>
    <n v="0.186"/>
    <n v="8.3699999999999997E-2"/>
    <n v="2.0460000000000001E-3"/>
    <n v="3.7200000000000004E-4"/>
    <n v="1.9530000000000002E-2"/>
    <n v="6.1380000000000002E-3"/>
    <n v="8.1840000000000003E-3"/>
    <n v="3.3480000000000003E-3"/>
    <n v="7.8120000000000009E-2"/>
    <n v="1"/>
    <n v="11.8"/>
  </r>
  <r>
    <x v="2"/>
    <x v="2"/>
    <s v="WB20"/>
    <x v="22"/>
    <n v="250"/>
    <n v="3.3000000000000002E-2"/>
    <n v="8.25"/>
    <n v="11.6325"/>
    <n v="0.39600000000000002"/>
    <n v="5.7749999999999996E-2"/>
    <n v="2.3347500000000001"/>
    <n v="0.14025000000000001"/>
    <n v="1.5840000000000001"/>
    <n v="0.51974999999999993"/>
    <n v="9.3390000000000004"/>
    <n v="1"/>
    <n v="33.799999999999997"/>
  </r>
  <r>
    <x v="3"/>
    <x v="2"/>
    <s v="WB20"/>
    <x v="16"/>
    <n v="134"/>
    <n v="0.14299999999999999"/>
    <n v="19.161999999999999"/>
    <n v="31.234059999999999"/>
    <n v="1.207206"/>
    <n v="0.26826800000000001"/>
    <n v="5.9593820000000006"/>
    <n v="0.19161999999999998"/>
    <n v="4.828824"/>
    <n v="2.414412"/>
    <n v="23.837528000000002"/>
    <n v="1"/>
    <n v="38.799999999999997"/>
  </r>
  <r>
    <x v="3"/>
    <x v="2"/>
    <s v="WB20"/>
    <x v="17"/>
    <n v="114"/>
    <n v="1"/>
    <n v="114"/>
    <n v="142.5"/>
    <n v="2.3940000000000001"/>
    <n v="1.4820000000000002"/>
    <n v="29.867999999999999"/>
    <n v="1.1399999999999999"/>
    <n v="9.5760000000000005"/>
    <n v="13.338000000000001"/>
    <n v="119.47199999999999"/>
    <n v="1"/>
    <n v="29.6"/>
  </r>
  <r>
    <x v="3"/>
    <x v="2"/>
    <s v="WB20"/>
    <x v="18"/>
    <m/>
    <n v="0"/>
    <n v="0"/>
    <n v="0"/>
    <n v="0"/>
    <n v="0"/>
    <n v="0"/>
    <n v="0"/>
    <n v="0"/>
    <n v="0"/>
    <n v="0"/>
    <n v="0"/>
    <n v="87"/>
  </r>
  <r>
    <x v="3"/>
    <x v="2"/>
    <s v="WB20"/>
    <x v="19"/>
    <n v="33"/>
    <n v="0.14299999999999999"/>
    <n v="4.7189999999999994"/>
    <n v="1.9347899999999998"/>
    <n v="0"/>
    <n v="0"/>
    <n v="0.49077599999999999"/>
    <n v="0"/>
    <n v="0"/>
    <n v="0"/>
    <n v="1.963104"/>
    <n v="1"/>
    <n v="10.4"/>
  </r>
  <r>
    <x v="3"/>
    <x v="2"/>
    <s v="WB20"/>
    <x v="35"/>
    <n v="3"/>
    <n v="0.42899999999999999"/>
    <n v="1.2869999999999999"/>
    <n v="4.8391199999999994"/>
    <n v="0"/>
    <n v="0"/>
    <n v="1.2522509999999998"/>
    <n v="0"/>
    <n v="0"/>
    <n v="0"/>
    <n v="5.0090039999999991"/>
    <n v="1"/>
    <n v="97.3"/>
  </r>
  <r>
    <x v="0"/>
    <x v="2"/>
    <s v="WB21"/>
    <x v="0"/>
    <n v="112"/>
    <n v="0.28599999999999998"/>
    <n v="32.031999999999996"/>
    <n v="86.16607999999998"/>
    <n v="7.9759679999999991"/>
    <n v="5.7657599999999993"/>
    <n v="0"/>
    <n v="0"/>
    <n v="31.903871999999996"/>
    <n v="51.891839999999995"/>
    <n v="0"/>
    <n v="1"/>
    <n v="42.9"/>
  </r>
  <r>
    <x v="0"/>
    <x v="2"/>
    <s v="WB21"/>
    <x v="1"/>
    <m/>
    <n v="0"/>
    <n v="0"/>
    <n v="0"/>
    <n v="0"/>
    <n v="0"/>
    <n v="0"/>
    <n v="0"/>
    <n v="0"/>
    <n v="0"/>
    <n v="0"/>
    <n v="0"/>
    <n v="44.3"/>
  </r>
  <r>
    <x v="0"/>
    <x v="2"/>
    <s v="WB21"/>
    <x v="2"/>
    <m/>
    <n v="0"/>
    <n v="0"/>
    <n v="0"/>
    <n v="0"/>
    <n v="0"/>
    <n v="0"/>
    <n v="0"/>
    <n v="0"/>
    <n v="0"/>
    <n v="0"/>
    <n v="0"/>
    <n v="38.299999999999997"/>
  </r>
  <r>
    <x v="0"/>
    <x v="2"/>
    <s v="WB21"/>
    <x v="3"/>
    <m/>
    <n v="0"/>
    <n v="0"/>
    <n v="0"/>
    <n v="0"/>
    <n v="0"/>
    <n v="0"/>
    <n v="0"/>
    <n v="0"/>
    <n v="0"/>
    <n v="0"/>
    <n v="0"/>
    <n v="39.900000000000006"/>
  </r>
  <r>
    <x v="0"/>
    <x v="2"/>
    <s v="WB21"/>
    <x v="4"/>
    <n v="112"/>
    <n v="0.1"/>
    <n v="11.200000000000001"/>
    <n v="31.920000000000005"/>
    <n v="3.0128000000000004"/>
    <n v="2.1168"/>
    <n v="0"/>
    <n v="0"/>
    <n v="12.051200000000001"/>
    <n v="19.051200000000001"/>
    <n v="0"/>
    <n v="1"/>
    <n v="45.8"/>
  </r>
  <r>
    <x v="0"/>
    <x v="2"/>
    <s v="WB21"/>
    <x v="5"/>
    <m/>
    <n v="0"/>
    <n v="0"/>
    <n v="0"/>
    <n v="0"/>
    <n v="0"/>
    <n v="0"/>
    <n v="0"/>
    <n v="0"/>
    <n v="0"/>
    <n v="0"/>
    <n v="0"/>
    <n v="45.8"/>
  </r>
  <r>
    <x v="0"/>
    <x v="2"/>
    <s v="WB21"/>
    <x v="6"/>
    <n v="64"/>
    <n v="0.14299999999999999"/>
    <n v="9.1519999999999992"/>
    <n v="14.185599999999999"/>
    <n v="1.153152"/>
    <n v="0.97011199999999986"/>
    <n v="0.100672"/>
    <n v="0"/>
    <n v="4.6126079999999998"/>
    <n v="8.7310079999999992"/>
    <n v="0.40268799999999999"/>
    <n v="1"/>
    <n v="24.3"/>
  </r>
  <r>
    <x v="0"/>
    <x v="2"/>
    <s v="WB21"/>
    <x v="7"/>
    <n v="184"/>
    <n v="1"/>
    <n v="184"/>
    <n v="126.96"/>
    <n v="6.6239999999999997"/>
    <n v="7.5439999999999996"/>
    <n v="8.2799999999999994"/>
    <n v="0"/>
    <n v="26.495999999999999"/>
    <n v="67.896000000000001"/>
    <n v="33.119999999999997"/>
    <n v="1"/>
    <n v="12.2"/>
  </r>
  <r>
    <x v="0"/>
    <x v="2"/>
    <s v="WB21"/>
    <x v="8"/>
    <n v="113"/>
    <n v="3.3000000000000002E-2"/>
    <n v="3.7290000000000001"/>
    <n v="15.02787"/>
    <n v="0.92852099999999993"/>
    <n v="1.234299"/>
    <n v="4.8477000000000006E-2"/>
    <n v="0"/>
    <n v="3.7140839999999997"/>
    <n v="11.108691"/>
    <n v="0.19390800000000002"/>
    <n v="1"/>
    <n v="59.3"/>
  </r>
  <r>
    <x v="1"/>
    <x v="2"/>
    <s v="WB21"/>
    <x v="9"/>
    <n v="112"/>
    <n v="0.28599999999999998"/>
    <n v="32.031999999999996"/>
    <n v="33.633599999999994"/>
    <n v="5.9259199999999996"/>
    <n v="0.92892799999999998"/>
    <n v="0"/>
    <n v="0"/>
    <n v="23.703679999999999"/>
    <n v="8.3603519999999989"/>
    <n v="0"/>
    <n v="1"/>
    <n v="21.4"/>
  </r>
  <r>
    <x v="2"/>
    <x v="2"/>
    <s v="WB21"/>
    <x v="10"/>
    <n v="175"/>
    <n v="0.28599999999999998"/>
    <n v="50.05"/>
    <n v="65.064999999999998"/>
    <n v="1.2011999999999998"/>
    <n v="0.10009999999999999"/>
    <n v="14.314300000000001"/>
    <n v="0.15014999999999998"/>
    <n v="4.8047999999999993"/>
    <n v="0.90089999999999992"/>
    <n v="57.257200000000005"/>
    <n v="1"/>
    <n v="31.200000000000003"/>
  </r>
  <r>
    <x v="2"/>
    <x v="2"/>
    <s v="WB21"/>
    <x v="11"/>
    <n v="185"/>
    <n v="0.14299999999999999"/>
    <n v="26.454999999999998"/>
    <n v="33.597850000000001"/>
    <n v="2.3015849999999998"/>
    <n v="0.132275"/>
    <n v="6.0317400000000001"/>
    <n v="1.6931200000000002"/>
    <n v="9.2063399999999991"/>
    <n v="1.1904749999999999"/>
    <n v="24.12696"/>
    <n v="1"/>
    <n v="32"/>
  </r>
  <r>
    <x v="2"/>
    <x v="2"/>
    <s v="WB21"/>
    <x v="14"/>
    <n v="60"/>
    <n v="0.14299999999999999"/>
    <n v="8.58"/>
    <n v="1.8875999999999999"/>
    <n v="8.5800000000000001E-2"/>
    <n v="3.4320000000000003E-2"/>
    <n v="0.3861"/>
    <n v="0.24023999999999998"/>
    <n v="0.34320000000000001"/>
    <n v="0.30888000000000004"/>
    <n v="1.5444"/>
    <n v="1"/>
    <n v="5.9"/>
  </r>
  <r>
    <x v="2"/>
    <x v="2"/>
    <s v="WB21"/>
    <x v="12"/>
    <n v="185"/>
    <n v="0.14299999999999999"/>
    <n v="26.454999999999998"/>
    <n v="24.338599999999996"/>
    <n v="0.26455000000000001"/>
    <n v="0.132275"/>
    <n v="6.1904699999999995"/>
    <n v="0.63491999999999993"/>
    <n v="1.0582"/>
    <n v="1.1904749999999999"/>
    <n v="24.761879999999998"/>
    <n v="1"/>
    <n v="24.9"/>
  </r>
  <r>
    <x v="2"/>
    <x v="2"/>
    <s v="WB21"/>
    <x v="13"/>
    <n v="122"/>
    <n v="3.3000000000000002E-2"/>
    <n v="4.0259999999999998"/>
    <n v="3.7441800000000001"/>
    <n v="8.0519999999999994E-2"/>
    <n v="4.0260000000000001E-3"/>
    <n v="0.86961600000000006"/>
    <n v="6.0389999999999999E-2"/>
    <n v="0.32207999999999998"/>
    <n v="3.6234000000000002E-2"/>
    <n v="3.4784640000000002"/>
    <n v="1"/>
    <n v="23.700000000000003"/>
  </r>
  <r>
    <x v="2"/>
    <x v="2"/>
    <s v="WB21"/>
    <x v="28"/>
    <n v="171"/>
    <n v="0.14299999999999999"/>
    <n v="24.452999999999999"/>
    <n v="28.365479999999998"/>
    <n v="1.8828809999999998"/>
    <n v="0.122265"/>
    <n v="5.0862240000000005"/>
    <n v="1.589445"/>
    <n v="7.5315239999999992"/>
    <n v="1.1003849999999999"/>
    <n v="20.344896000000002"/>
    <n v="1"/>
    <n v="29"/>
  </r>
  <r>
    <x v="2"/>
    <x v="2"/>
    <s v="WB21"/>
    <x v="36"/>
    <n v="62"/>
    <n v="3.3000000000000002E-2"/>
    <n v="2.0460000000000003"/>
    <n v="0.92070000000000007"/>
    <n v="2.2506000000000005E-2"/>
    <n v="4.092000000000001E-3"/>
    <n v="0.21483000000000005"/>
    <n v="6.7518000000000009E-2"/>
    <n v="9.0024000000000021E-2"/>
    <n v="3.6828000000000007E-2"/>
    <n v="0.85932000000000019"/>
    <n v="1"/>
    <n v="11.8"/>
  </r>
  <r>
    <x v="2"/>
    <x v="2"/>
    <s v="WB21"/>
    <x v="22"/>
    <n v="250"/>
    <n v="0.14299999999999999"/>
    <n v="35.75"/>
    <n v="50.407499999999999"/>
    <n v="1.716"/>
    <n v="0.25024999999999997"/>
    <n v="10.11725"/>
    <n v="0.60775000000000001"/>
    <n v="6.8639999999999999"/>
    <n v="2.2522499999999996"/>
    <n v="40.469000000000001"/>
    <n v="1"/>
    <n v="33.799999999999997"/>
  </r>
  <r>
    <x v="2"/>
    <x v="2"/>
    <s v="WB21"/>
    <x v="42"/>
    <n v="114"/>
    <n v="0.14299999999999999"/>
    <n v="16.302"/>
    <n v="16.791060000000002"/>
    <n v="0.27713399999999999"/>
    <n v="1.6302000000000001E-2"/>
    <n v="3.9613860000000001"/>
    <n v="0.48905999999999999"/>
    <n v="1.108536"/>
    <n v="0.14671800000000002"/>
    <n v="15.845544"/>
    <n v="1"/>
    <n v="26.1"/>
  </r>
  <r>
    <x v="3"/>
    <x v="2"/>
    <s v="WB21"/>
    <x v="16"/>
    <n v="134"/>
    <n v="0.14299999999999999"/>
    <n v="19.161999999999999"/>
    <n v="31.234059999999999"/>
    <n v="1.207206"/>
    <n v="0.26826800000000001"/>
    <n v="5.9593820000000006"/>
    <n v="0.19161999999999998"/>
    <n v="4.828824"/>
    <n v="2.414412"/>
    <n v="23.837528000000002"/>
    <n v="1"/>
    <n v="38.799999999999997"/>
  </r>
  <r>
    <x v="3"/>
    <x v="2"/>
    <s v="WB21"/>
    <x v="17"/>
    <n v="114"/>
    <n v="1"/>
    <n v="114"/>
    <n v="142.5"/>
    <n v="2.3940000000000001"/>
    <n v="1.4820000000000002"/>
    <n v="29.867999999999999"/>
    <n v="1.1399999999999999"/>
    <n v="9.5760000000000005"/>
    <n v="13.338000000000001"/>
    <n v="119.47199999999999"/>
    <n v="1"/>
    <n v="29.6"/>
  </r>
  <r>
    <x v="3"/>
    <x v="2"/>
    <s v="WB21"/>
    <x v="18"/>
    <m/>
    <n v="0"/>
    <n v="0"/>
    <n v="0"/>
    <n v="0"/>
    <n v="0"/>
    <n v="0"/>
    <n v="0"/>
    <n v="0"/>
    <n v="0"/>
    <n v="0"/>
    <n v="0"/>
    <n v="87"/>
  </r>
  <r>
    <x v="3"/>
    <x v="2"/>
    <s v="WB21"/>
    <x v="19"/>
    <n v="340"/>
    <n v="0.42899999999999999"/>
    <n v="145.85999999999999"/>
    <n v="59.802599999999991"/>
    <n v="0"/>
    <n v="0"/>
    <n v="15.16944"/>
    <n v="0"/>
    <n v="0"/>
    <n v="0"/>
    <n v="60.677759999999999"/>
    <n v="1"/>
    <n v="10.4"/>
  </r>
  <r>
    <x v="0"/>
    <x v="2"/>
    <s v="WB22"/>
    <x v="0"/>
    <n v="112"/>
    <n v="0.14299999999999999"/>
    <n v="16.015999999999998"/>
    <n v="43.08303999999999"/>
    <n v="3.9879839999999995"/>
    <n v="2.8828799999999997"/>
    <n v="0"/>
    <n v="0"/>
    <n v="15.951935999999998"/>
    <n v="25.945919999999997"/>
    <n v="0"/>
    <n v="1"/>
    <n v="42.9"/>
  </r>
  <r>
    <x v="0"/>
    <x v="2"/>
    <s v="WB22"/>
    <x v="1"/>
    <m/>
    <n v="0"/>
    <n v="0"/>
    <n v="0"/>
    <n v="0"/>
    <n v="0"/>
    <n v="0"/>
    <n v="0"/>
    <n v="0"/>
    <n v="0"/>
    <n v="0"/>
    <n v="0"/>
    <n v="44.3"/>
  </r>
  <r>
    <x v="0"/>
    <x v="2"/>
    <s v="WB22"/>
    <x v="2"/>
    <m/>
    <n v="0"/>
    <n v="0"/>
    <n v="0"/>
    <n v="0"/>
    <n v="0"/>
    <n v="0"/>
    <n v="0"/>
    <n v="0"/>
    <n v="0"/>
    <n v="0"/>
    <n v="0"/>
    <n v="38.299999999999997"/>
  </r>
  <r>
    <x v="0"/>
    <x v="2"/>
    <s v="WB22"/>
    <x v="3"/>
    <m/>
    <n v="0"/>
    <n v="0"/>
    <n v="0"/>
    <n v="0"/>
    <n v="0"/>
    <n v="0"/>
    <n v="0"/>
    <n v="0"/>
    <n v="0"/>
    <n v="0"/>
    <n v="0"/>
    <n v="39.900000000000006"/>
  </r>
  <r>
    <x v="0"/>
    <x v="2"/>
    <s v="WB22"/>
    <x v="4"/>
    <n v="112"/>
    <n v="3.3000000000000002E-2"/>
    <n v="3.6960000000000002"/>
    <n v="10.533600000000002"/>
    <n v="0.994224"/>
    <n v="0.69854399999999994"/>
    <n v="0"/>
    <n v="0"/>
    <n v="3.976896"/>
    <n v="6.2868959999999996"/>
    <n v="0"/>
    <n v="1"/>
    <n v="45.8"/>
  </r>
  <r>
    <x v="0"/>
    <x v="2"/>
    <s v="WB22"/>
    <x v="5"/>
    <m/>
    <n v="0"/>
    <n v="0"/>
    <n v="0"/>
    <n v="0"/>
    <n v="0"/>
    <n v="0"/>
    <n v="0"/>
    <n v="0"/>
    <n v="0"/>
    <n v="0"/>
    <n v="0"/>
    <n v="45.8"/>
  </r>
  <r>
    <x v="0"/>
    <x v="2"/>
    <s v="WB22"/>
    <x v="6"/>
    <n v="64"/>
    <n v="6.7000000000000004E-2"/>
    <n v="4.2880000000000003"/>
    <n v="6.6463999999999999"/>
    <n v="0.54028799999999999"/>
    <n v="0.45452800000000004"/>
    <n v="4.7168000000000009E-2"/>
    <n v="0"/>
    <n v="2.161152"/>
    <n v="4.0907520000000002"/>
    <n v="0.18867200000000003"/>
    <n v="1"/>
    <n v="24.3"/>
  </r>
  <r>
    <x v="0"/>
    <x v="2"/>
    <s v="WB22"/>
    <x v="7"/>
    <n v="184"/>
    <n v="1"/>
    <n v="184"/>
    <n v="126.96"/>
    <n v="6.6239999999999997"/>
    <n v="7.5439999999999996"/>
    <n v="8.2799999999999994"/>
    <n v="0"/>
    <n v="26.495999999999999"/>
    <n v="67.896000000000001"/>
    <n v="33.119999999999997"/>
    <n v="1"/>
    <n v="12.2"/>
  </r>
  <r>
    <x v="0"/>
    <x v="2"/>
    <s v="WB22"/>
    <x v="8"/>
    <m/>
    <n v="0"/>
    <n v="0"/>
    <n v="0"/>
    <n v="0"/>
    <n v="0"/>
    <n v="0"/>
    <n v="0"/>
    <n v="0"/>
    <n v="0"/>
    <n v="0"/>
    <n v="0"/>
    <n v="59.3"/>
  </r>
  <r>
    <x v="1"/>
    <x v="2"/>
    <s v="WB22"/>
    <x v="9"/>
    <n v="112"/>
    <n v="0.28599999999999998"/>
    <n v="32.031999999999996"/>
    <n v="33.633599999999994"/>
    <n v="5.9259199999999996"/>
    <n v="0.92892799999999998"/>
    <n v="0"/>
    <n v="0"/>
    <n v="23.703679999999999"/>
    <n v="8.3603519999999989"/>
    <n v="0"/>
    <n v="1"/>
    <n v="21.4"/>
  </r>
  <r>
    <x v="2"/>
    <x v="2"/>
    <s v="WB22"/>
    <x v="10"/>
    <n v="175"/>
    <n v="3.3000000000000002E-2"/>
    <n v="5.7750000000000004"/>
    <n v="7.5075000000000003"/>
    <n v="0.1386"/>
    <n v="1.155E-2"/>
    <n v="1.6516500000000003"/>
    <n v="1.7325E-2"/>
    <n v="0.5544"/>
    <n v="0.10395"/>
    <n v="6.6066000000000011"/>
    <n v="1"/>
    <n v="31.200000000000003"/>
  </r>
  <r>
    <x v="2"/>
    <x v="2"/>
    <s v="WB22"/>
    <x v="11"/>
    <n v="185"/>
    <n v="0.28599999999999998"/>
    <n v="52.91"/>
    <n v="67.195700000000002"/>
    <n v="4.6031699999999995"/>
    <n v="0.26455000000000001"/>
    <n v="12.06348"/>
    <n v="3.3862400000000004"/>
    <n v="18.412679999999998"/>
    <n v="2.3809499999999999"/>
    <n v="48.253920000000001"/>
    <n v="1"/>
    <n v="32"/>
  </r>
  <r>
    <x v="2"/>
    <x v="2"/>
    <s v="WB22"/>
    <x v="14"/>
    <n v="60"/>
    <n v="0.14299999999999999"/>
    <n v="8.58"/>
    <n v="1.8875999999999999"/>
    <n v="8.5800000000000001E-2"/>
    <n v="3.4320000000000003E-2"/>
    <n v="0.3861"/>
    <n v="0.24023999999999998"/>
    <n v="0.34320000000000001"/>
    <n v="0.30888000000000004"/>
    <n v="1.5444"/>
    <n v="1"/>
    <n v="5.9"/>
  </r>
  <r>
    <x v="2"/>
    <x v="2"/>
    <s v="WB22"/>
    <x v="12"/>
    <n v="119"/>
    <n v="0.42899999999999999"/>
    <n v="51.051000000000002"/>
    <n v="46.966920000000002"/>
    <n v="0.51051000000000002"/>
    <n v="0.25525500000000001"/>
    <n v="11.945933999999999"/>
    <n v="1.2252240000000001"/>
    <n v="2.0420400000000001"/>
    <n v="2.2972950000000001"/>
    <n v="47.783735999999998"/>
    <n v="1"/>
    <n v="24.9"/>
  </r>
  <r>
    <x v="2"/>
    <x v="2"/>
    <s v="WB22"/>
    <x v="13"/>
    <m/>
    <n v="0"/>
    <n v="0"/>
    <n v="0"/>
    <n v="0"/>
    <n v="0"/>
    <n v="0"/>
    <n v="0"/>
    <n v="0"/>
    <n v="0"/>
    <n v="0"/>
    <n v="0"/>
    <n v="23.700000000000003"/>
  </r>
  <r>
    <x v="2"/>
    <x v="2"/>
    <s v="WB22"/>
    <x v="28"/>
    <n v="171"/>
    <n v="0.28599999999999998"/>
    <n v="48.905999999999999"/>
    <n v="56.730959999999996"/>
    <n v="3.7657619999999996"/>
    <n v="0.24453"/>
    <n v="10.172448000000001"/>
    <n v="3.17889"/>
    <n v="15.063047999999998"/>
    <n v="2.2007699999999999"/>
    <n v="40.689792000000004"/>
    <n v="1"/>
    <n v="29"/>
  </r>
  <r>
    <x v="2"/>
    <x v="2"/>
    <s v="WB22"/>
    <x v="22"/>
    <n v="250"/>
    <n v="8.0000000000000002E-3"/>
    <n v="2"/>
    <n v="2.82"/>
    <n v="9.6000000000000002E-2"/>
    <n v="1.3999999999999999E-2"/>
    <n v="0.56600000000000006"/>
    <n v="3.4000000000000002E-2"/>
    <n v="0.38400000000000001"/>
    <n v="0.126"/>
    <n v="2.2640000000000002"/>
    <n v="1"/>
    <n v="33.799999999999997"/>
  </r>
  <r>
    <x v="3"/>
    <x v="2"/>
    <s v="WB22"/>
    <x v="16"/>
    <n v="134"/>
    <n v="0.28599999999999998"/>
    <n v="38.323999999999998"/>
    <n v="62.468119999999999"/>
    <n v="2.414412"/>
    <n v="0.53653600000000001"/>
    <n v="11.918764000000001"/>
    <n v="0.38323999999999997"/>
    <n v="9.657648"/>
    <n v="4.828824"/>
    <n v="47.675056000000005"/>
    <n v="1"/>
    <n v="38.799999999999997"/>
  </r>
  <r>
    <x v="3"/>
    <x v="2"/>
    <s v="WB22"/>
    <x v="17"/>
    <n v="114"/>
    <n v="1"/>
    <n v="114"/>
    <n v="142.5"/>
    <n v="2.3940000000000001"/>
    <n v="1.4820000000000002"/>
    <n v="29.867999999999999"/>
    <n v="1.1399999999999999"/>
    <n v="9.5760000000000005"/>
    <n v="13.338000000000001"/>
    <n v="119.47199999999999"/>
    <n v="1"/>
    <n v="29.6"/>
  </r>
  <r>
    <x v="3"/>
    <x v="2"/>
    <s v="WB22"/>
    <x v="18"/>
    <m/>
    <n v="0"/>
    <n v="0"/>
    <n v="0"/>
    <n v="0"/>
    <n v="0"/>
    <n v="0"/>
    <n v="0"/>
    <n v="0"/>
    <n v="0"/>
    <n v="0"/>
    <n v="0"/>
    <n v="87"/>
  </r>
  <r>
    <x v="3"/>
    <x v="2"/>
    <s v="WB22"/>
    <x v="35"/>
    <n v="3"/>
    <n v="1"/>
    <n v="3"/>
    <n v="11.28"/>
    <n v="0"/>
    <n v="0"/>
    <n v="2.9189999999999996"/>
    <n v="0"/>
    <n v="0"/>
    <n v="0"/>
    <n v="11.675999999999998"/>
    <n v="1"/>
    <n v="97.3"/>
  </r>
  <r>
    <x v="0"/>
    <x v="2"/>
    <s v="WB23"/>
    <x v="0"/>
    <n v="112"/>
    <n v="0.42899999999999999"/>
    <n v="48.048000000000002"/>
    <n v="129.24912"/>
    <n v="11.963951999999999"/>
    <n v="8.6486400000000003"/>
    <n v="0"/>
    <n v="0"/>
    <n v="47.855807999999996"/>
    <n v="77.837760000000003"/>
    <n v="0"/>
    <n v="1"/>
    <n v="42.9"/>
  </r>
  <r>
    <x v="0"/>
    <x v="2"/>
    <s v="WB23"/>
    <x v="1"/>
    <n v="85"/>
    <n v="6.7000000000000004E-2"/>
    <n v="5.6950000000000003"/>
    <n v="13.724950000000002"/>
    <n v="1.8736550000000001"/>
    <n v="0.62075500000000006"/>
    <n v="2.8475E-2"/>
    <n v="0"/>
    <n v="7.4946200000000003"/>
    <n v="5.5867950000000004"/>
    <n v="0.1139"/>
    <n v="1"/>
    <n v="44.3"/>
  </r>
  <r>
    <x v="0"/>
    <x v="2"/>
    <s v="WB23"/>
    <x v="2"/>
    <n v="85"/>
    <n v="6.7000000000000004E-2"/>
    <n v="5.6950000000000003"/>
    <n v="15.091750000000001"/>
    <n v="0.96245499999999995"/>
    <n v="1.2187300000000001"/>
    <n v="0"/>
    <n v="0"/>
    <n v="3.8498199999999998"/>
    <n v="10.968570000000001"/>
    <n v="0"/>
    <n v="1"/>
    <n v="38.299999999999997"/>
  </r>
  <r>
    <x v="0"/>
    <x v="2"/>
    <s v="WB23"/>
    <x v="3"/>
    <m/>
    <n v="0"/>
    <n v="0"/>
    <n v="0"/>
    <n v="0"/>
    <n v="0"/>
    <n v="0"/>
    <n v="0"/>
    <n v="0"/>
    <n v="0"/>
    <n v="0"/>
    <n v="0"/>
    <n v="39.900000000000006"/>
  </r>
  <r>
    <x v="0"/>
    <x v="2"/>
    <s v="WB23"/>
    <x v="4"/>
    <n v="112"/>
    <n v="0.1"/>
    <n v="11.200000000000001"/>
    <n v="31.920000000000005"/>
    <n v="3.0128000000000004"/>
    <n v="2.1168"/>
    <n v="0"/>
    <n v="0"/>
    <n v="12.051200000000001"/>
    <n v="19.051200000000001"/>
    <n v="0"/>
    <n v="1"/>
    <n v="45.8"/>
  </r>
  <r>
    <x v="0"/>
    <x v="2"/>
    <s v="WB23"/>
    <x v="5"/>
    <m/>
    <n v="0"/>
    <n v="0"/>
    <n v="0"/>
    <n v="0"/>
    <n v="0"/>
    <n v="0"/>
    <n v="0"/>
    <n v="0"/>
    <n v="0"/>
    <n v="0"/>
    <n v="0"/>
    <n v="45.8"/>
  </r>
  <r>
    <x v="0"/>
    <x v="2"/>
    <s v="WB23"/>
    <x v="6"/>
    <n v="64"/>
    <n v="0.14299999999999999"/>
    <n v="9.1519999999999992"/>
    <n v="14.185599999999999"/>
    <n v="1.153152"/>
    <n v="0.97011199999999986"/>
    <n v="0.100672"/>
    <n v="0"/>
    <n v="4.6126079999999998"/>
    <n v="8.7310079999999992"/>
    <n v="0.40268799999999999"/>
    <n v="1"/>
    <n v="24.3"/>
  </r>
  <r>
    <x v="0"/>
    <x v="2"/>
    <s v="WB23"/>
    <x v="7"/>
    <n v="184"/>
    <n v="1"/>
    <n v="184"/>
    <n v="126.96"/>
    <n v="6.6239999999999997"/>
    <n v="7.5439999999999996"/>
    <n v="8.2799999999999994"/>
    <n v="0"/>
    <n v="26.495999999999999"/>
    <n v="67.896000000000001"/>
    <n v="33.119999999999997"/>
    <n v="1"/>
    <n v="12.2"/>
  </r>
  <r>
    <x v="0"/>
    <x v="2"/>
    <s v="WB23"/>
    <x v="8"/>
    <n v="113"/>
    <n v="0.1"/>
    <n v="11.3"/>
    <n v="45.539000000000009"/>
    <n v="2.8136999999999999"/>
    <n v="3.7403000000000004"/>
    <n v="0.1469"/>
    <n v="0"/>
    <n v="11.254799999999999"/>
    <n v="33.662700000000001"/>
    <n v="0.58760000000000001"/>
    <n v="1"/>
    <n v="59.3"/>
  </r>
  <r>
    <x v="1"/>
    <x v="2"/>
    <s v="WB23"/>
    <x v="9"/>
    <n v="112"/>
    <n v="0.42899999999999999"/>
    <n v="48.048000000000002"/>
    <n v="50.450400000000002"/>
    <n v="8.8888800000000003"/>
    <n v="1.393392"/>
    <n v="0"/>
    <n v="0"/>
    <n v="35.555520000000001"/>
    <n v="12.540528"/>
    <n v="0"/>
    <n v="1"/>
    <n v="21.4"/>
  </r>
  <r>
    <x v="2"/>
    <x v="2"/>
    <s v="WB23"/>
    <x v="10"/>
    <n v="175"/>
    <n v="0.14299999999999999"/>
    <n v="25.024999999999999"/>
    <n v="32.532499999999999"/>
    <n v="0.60059999999999991"/>
    <n v="5.0049999999999997E-2"/>
    <n v="7.1571500000000006"/>
    <n v="7.5074999999999989E-2"/>
    <n v="2.4023999999999996"/>
    <n v="0.45044999999999996"/>
    <n v="28.628600000000002"/>
    <n v="1"/>
    <n v="31.200000000000003"/>
  </r>
  <r>
    <x v="2"/>
    <x v="2"/>
    <s v="WB23"/>
    <x v="11"/>
    <n v="185"/>
    <n v="0.57099999999999995"/>
    <n v="105.63499999999999"/>
    <n v="134.15644999999998"/>
    <n v="9.1902449999999991"/>
    <n v="0.52817499999999995"/>
    <n v="24.084780000000002"/>
    <n v="6.7606399999999995"/>
    <n v="36.760979999999996"/>
    <n v="4.7535749999999997"/>
    <n v="96.339120000000008"/>
    <n v="1"/>
    <n v="32"/>
  </r>
  <r>
    <x v="2"/>
    <x v="2"/>
    <s v="WB23"/>
    <x v="14"/>
    <n v="60"/>
    <n v="0.28599999999999998"/>
    <n v="17.16"/>
    <n v="3.7751999999999999"/>
    <n v="0.1716"/>
    <n v="6.8640000000000007E-2"/>
    <n v="0.7722"/>
    <n v="0.48047999999999996"/>
    <n v="0.68640000000000001"/>
    <n v="0.61776000000000009"/>
    <n v="3.0888"/>
    <n v="1"/>
    <n v="5.9"/>
  </r>
  <r>
    <x v="2"/>
    <x v="2"/>
    <s v="WB23"/>
    <x v="12"/>
    <n v="119"/>
    <n v="1"/>
    <n v="119"/>
    <n v="109.48"/>
    <n v="1.19"/>
    <n v="0.59499999999999997"/>
    <n v="27.846"/>
    <n v="2.8559999999999999"/>
    <n v="4.76"/>
    <n v="5.3549999999999995"/>
    <n v="111.384"/>
    <n v="1"/>
    <n v="24.9"/>
  </r>
  <r>
    <x v="2"/>
    <x v="2"/>
    <s v="WB23"/>
    <x v="13"/>
    <n v="122"/>
    <n v="0.14299999999999999"/>
    <n v="17.445999999999998"/>
    <n v="16.224779999999999"/>
    <n v="0.34891999999999995"/>
    <n v="1.7446E-2"/>
    <n v="3.7683359999999997"/>
    <n v="0.26168999999999998"/>
    <n v="1.3956799999999998"/>
    <n v="0.15701399999999999"/>
    <n v="15.073343999999999"/>
    <n v="1"/>
    <n v="23.700000000000003"/>
  </r>
  <r>
    <x v="2"/>
    <x v="2"/>
    <s v="WB23"/>
    <x v="28"/>
    <n v="171"/>
    <n v="0.28599999999999998"/>
    <n v="48.905999999999999"/>
    <n v="56.730959999999996"/>
    <n v="3.7657619999999996"/>
    <n v="0.24453"/>
    <n v="10.172448000000001"/>
    <n v="3.17889"/>
    <n v="15.063047999999998"/>
    <n v="2.2007699999999999"/>
    <n v="40.689792000000004"/>
    <n v="1"/>
    <n v="29"/>
  </r>
  <r>
    <x v="2"/>
    <x v="2"/>
    <s v="WB23"/>
    <x v="34"/>
    <n v="94"/>
    <n v="0.28599999999999998"/>
    <n v="26.883999999999997"/>
    <n v="8.3340399999999981"/>
    <n v="0.29572399999999999"/>
    <n v="2.6883999999999998E-2"/>
    <n v="1.6399239999999997"/>
    <n v="0.21507199999999999"/>
    <n v="1.1828959999999999"/>
    <n v="0.24195599999999998"/>
    <n v="6.5596959999999989"/>
    <n v="1"/>
    <n v="7.3"/>
  </r>
  <r>
    <x v="2"/>
    <x v="2"/>
    <s v="WB23"/>
    <x v="36"/>
    <n v="62"/>
    <n v="3.3000000000000002E-2"/>
    <n v="2.0460000000000003"/>
    <n v="0.92070000000000007"/>
    <n v="2.2506000000000005E-2"/>
    <n v="4.092000000000001E-3"/>
    <n v="0.21483000000000005"/>
    <n v="6.7518000000000009E-2"/>
    <n v="9.0024000000000021E-2"/>
    <n v="3.6828000000000007E-2"/>
    <n v="0.85932000000000019"/>
    <n v="1"/>
    <n v="11.8"/>
  </r>
  <r>
    <x v="2"/>
    <x v="2"/>
    <s v="WB23"/>
    <x v="43"/>
    <n v="114"/>
    <n v="0.1"/>
    <n v="11.4"/>
    <n v="14.934000000000001"/>
    <n v="0.12540000000000001"/>
    <n v="3.4200000000000001E-2"/>
    <n v="3.6365999999999996"/>
    <n v="0.17100000000000001"/>
    <n v="0.50160000000000005"/>
    <n v="0.30780000000000002"/>
    <n v="14.546399999999998"/>
    <n v="1"/>
    <n v="33.299999999999997"/>
  </r>
  <r>
    <x v="2"/>
    <x v="2"/>
    <s v="WB23"/>
    <x v="42"/>
    <n v="114"/>
    <n v="6.7000000000000004E-2"/>
    <n v="7.6380000000000008"/>
    <n v="7.8671400000000009"/>
    <n v="0.12984600000000002"/>
    <n v="7.6380000000000016E-3"/>
    <n v="1.8560340000000002"/>
    <n v="0.22914000000000001"/>
    <n v="0.51938400000000007"/>
    <n v="6.8742000000000011E-2"/>
    <n v="7.4241360000000007"/>
    <n v="1"/>
    <n v="26.1"/>
  </r>
  <r>
    <x v="3"/>
    <x v="2"/>
    <s v="WB23"/>
    <x v="16"/>
    <n v="134"/>
    <n v="0.57099999999999995"/>
    <n v="76.513999999999996"/>
    <n v="124.71781999999999"/>
    <n v="4.8203819999999995"/>
    <n v="1.0711959999999998"/>
    <n v="23.795853999999999"/>
    <n v="0.76513999999999993"/>
    <n v="19.281527999999998"/>
    <n v="9.640763999999999"/>
    <n v="95.183415999999994"/>
    <n v="1"/>
    <n v="38.799999999999997"/>
  </r>
  <r>
    <x v="3"/>
    <x v="2"/>
    <s v="WB23"/>
    <x v="17"/>
    <n v="114"/>
    <n v="1"/>
    <n v="114"/>
    <n v="142.5"/>
    <n v="2.3940000000000001"/>
    <n v="1.4820000000000002"/>
    <n v="29.867999999999999"/>
    <n v="1.1399999999999999"/>
    <n v="9.5760000000000005"/>
    <n v="13.338000000000001"/>
    <n v="119.47199999999999"/>
    <n v="1"/>
    <n v="29.6"/>
  </r>
  <r>
    <x v="3"/>
    <x v="2"/>
    <s v="WB23"/>
    <x v="18"/>
    <m/>
    <n v="0"/>
    <n v="0"/>
    <n v="0"/>
    <n v="0"/>
    <n v="0"/>
    <n v="0"/>
    <n v="0"/>
    <n v="0"/>
    <n v="0"/>
    <n v="0"/>
    <n v="0"/>
    <n v="87"/>
  </r>
  <r>
    <x v="3"/>
    <x v="2"/>
    <s v="WB23"/>
    <x v="19"/>
    <n v="340"/>
    <n v="0.57099999999999995"/>
    <n v="194.14"/>
    <n v="79.597399999999993"/>
    <n v="0"/>
    <n v="0"/>
    <n v="20.190560000000001"/>
    <n v="0"/>
    <n v="0"/>
    <n v="0"/>
    <n v="80.762240000000006"/>
    <n v="1"/>
    <n v="10.4"/>
  </r>
  <r>
    <x v="3"/>
    <x v="2"/>
    <s v="WB23"/>
    <x v="35"/>
    <n v="3"/>
    <n v="0.57099999999999995"/>
    <n v="1.7129999999999999"/>
    <n v="6.4408799999999999"/>
    <n v="0"/>
    <n v="0"/>
    <n v="1.6667489999999998"/>
    <n v="0"/>
    <n v="0"/>
    <n v="0"/>
    <n v="6.6669959999999993"/>
    <n v="1"/>
    <n v="97.3"/>
  </r>
  <r>
    <x v="0"/>
    <x v="2"/>
    <s v="WB24"/>
    <x v="0"/>
    <n v="112"/>
    <n v="3.3000000000000002E-2"/>
    <n v="3.6960000000000002"/>
    <n v="9.94224"/>
    <n v="0.92030400000000001"/>
    <n v="0.66528000000000009"/>
    <n v="0"/>
    <n v="0"/>
    <n v="3.681216"/>
    <n v="5.9875200000000008"/>
    <n v="0"/>
    <n v="1"/>
    <n v="42.9"/>
  </r>
  <r>
    <x v="0"/>
    <x v="2"/>
    <s v="WB24"/>
    <x v="1"/>
    <m/>
    <n v="0"/>
    <n v="0"/>
    <n v="0"/>
    <n v="0"/>
    <n v="0"/>
    <n v="0"/>
    <n v="0"/>
    <n v="0"/>
    <n v="0"/>
    <n v="0"/>
    <n v="0"/>
    <n v="44.3"/>
  </r>
  <r>
    <x v="0"/>
    <x v="2"/>
    <s v="WB24"/>
    <x v="2"/>
    <m/>
    <n v="0"/>
    <n v="0"/>
    <n v="0"/>
    <n v="0"/>
    <n v="0"/>
    <n v="0"/>
    <n v="0"/>
    <n v="0"/>
    <n v="0"/>
    <n v="0"/>
    <n v="0"/>
    <n v="38.299999999999997"/>
  </r>
  <r>
    <x v="0"/>
    <x v="2"/>
    <s v="WB24"/>
    <x v="3"/>
    <m/>
    <n v="0"/>
    <n v="0"/>
    <n v="0"/>
    <n v="0"/>
    <n v="0"/>
    <n v="0"/>
    <n v="0"/>
    <n v="0"/>
    <n v="0"/>
    <n v="0"/>
    <n v="0"/>
    <n v="39.900000000000006"/>
  </r>
  <r>
    <x v="0"/>
    <x v="2"/>
    <s v="WB24"/>
    <x v="4"/>
    <n v="112"/>
    <n v="6.7000000000000004E-2"/>
    <n v="7.5040000000000004"/>
    <n v="21.386400000000002"/>
    <n v="2.0185759999999999"/>
    <n v="1.4182560000000002"/>
    <n v="0"/>
    <n v="0"/>
    <n v="8.0743039999999997"/>
    <n v="12.764304000000001"/>
    <n v="0"/>
    <n v="1"/>
    <n v="45.8"/>
  </r>
  <r>
    <x v="0"/>
    <x v="2"/>
    <s v="WB24"/>
    <x v="5"/>
    <m/>
    <n v="0"/>
    <n v="0"/>
    <n v="0"/>
    <n v="0"/>
    <n v="0"/>
    <n v="0"/>
    <n v="0"/>
    <n v="0"/>
    <n v="0"/>
    <n v="0"/>
    <n v="0"/>
    <n v="45.8"/>
  </r>
  <r>
    <x v="0"/>
    <x v="2"/>
    <s v="WB24"/>
    <x v="6"/>
    <n v="64"/>
    <n v="0.14299999999999999"/>
    <n v="9.1519999999999992"/>
    <n v="14.185599999999999"/>
    <n v="1.153152"/>
    <n v="0.97011199999999986"/>
    <n v="0.100672"/>
    <n v="0"/>
    <n v="4.6126079999999998"/>
    <n v="8.7310079999999992"/>
    <n v="0.40268799999999999"/>
    <n v="1"/>
    <n v="24.3"/>
  </r>
  <r>
    <x v="0"/>
    <x v="2"/>
    <s v="WB24"/>
    <x v="7"/>
    <n v="184"/>
    <n v="1"/>
    <n v="184"/>
    <n v="126.96"/>
    <n v="6.6239999999999997"/>
    <n v="7.5439999999999996"/>
    <n v="8.2799999999999994"/>
    <n v="0"/>
    <n v="26.495999999999999"/>
    <n v="67.896000000000001"/>
    <n v="33.119999999999997"/>
    <n v="1"/>
    <n v="12.2"/>
  </r>
  <r>
    <x v="0"/>
    <x v="2"/>
    <s v="WB24"/>
    <x v="8"/>
    <m/>
    <n v="0"/>
    <n v="0"/>
    <n v="0"/>
    <n v="0"/>
    <n v="0"/>
    <n v="0"/>
    <n v="0"/>
    <n v="0"/>
    <n v="0"/>
    <n v="0"/>
    <n v="0"/>
    <n v="59.3"/>
  </r>
  <r>
    <x v="0"/>
    <x v="2"/>
    <s v="WB24"/>
    <x v="33"/>
    <n v="7"/>
    <n v="0.42899999999999999"/>
    <n v="3.0030000000000001"/>
    <n v="3.0030000000000001E-2"/>
    <n v="3.0030000000000001E-2"/>
    <n v="3.0030000000000001E-2"/>
    <n v="3.0030000000000001E-2"/>
    <n v="3.0030000000000001E-2"/>
    <n v="0.12012"/>
    <n v="0.27027000000000001"/>
    <n v="0.12012"/>
    <n v="1"/>
    <n v="0"/>
  </r>
  <r>
    <x v="1"/>
    <x v="2"/>
    <s v="WB24"/>
    <x v="9"/>
    <n v="112"/>
    <n v="0.14299999999999999"/>
    <n v="16.015999999999998"/>
    <n v="16.816799999999997"/>
    <n v="2.9629599999999998"/>
    <n v="0.46446399999999999"/>
    <n v="0"/>
    <n v="0"/>
    <n v="11.851839999999999"/>
    <n v="4.1801759999999994"/>
    <n v="0"/>
    <n v="1"/>
    <n v="21.4"/>
  </r>
  <r>
    <x v="2"/>
    <x v="2"/>
    <s v="WB24"/>
    <x v="10"/>
    <n v="175"/>
    <n v="0.28599999999999998"/>
    <n v="50.05"/>
    <n v="65.064999999999998"/>
    <n v="1.2011999999999998"/>
    <n v="0.10009999999999999"/>
    <n v="14.314300000000001"/>
    <n v="0.15014999999999998"/>
    <n v="4.8047999999999993"/>
    <n v="0.90089999999999992"/>
    <n v="57.257200000000005"/>
    <n v="1"/>
    <n v="31.200000000000003"/>
  </r>
  <r>
    <x v="2"/>
    <x v="2"/>
    <s v="WB24"/>
    <x v="11"/>
    <n v="185"/>
    <n v="0.28599999999999998"/>
    <n v="52.91"/>
    <n v="67.195700000000002"/>
    <n v="4.6031699999999995"/>
    <n v="0.26455000000000001"/>
    <n v="12.06348"/>
    <n v="3.3862400000000004"/>
    <n v="18.412679999999998"/>
    <n v="2.3809499999999999"/>
    <n v="48.253920000000001"/>
    <n v="1"/>
    <n v="32"/>
  </r>
  <r>
    <x v="2"/>
    <x v="2"/>
    <s v="WB24"/>
    <x v="14"/>
    <n v="60"/>
    <n v="3.3000000000000002E-2"/>
    <n v="1.98"/>
    <n v="0.43560000000000004"/>
    <n v="1.9799999999999998E-2"/>
    <n v="7.92E-3"/>
    <n v="8.9099999999999999E-2"/>
    <n v="5.5439999999999996E-2"/>
    <n v="7.9199999999999993E-2"/>
    <n v="7.1279999999999996E-2"/>
    <n v="0.35639999999999999"/>
    <n v="1"/>
    <n v="5.9"/>
  </r>
  <r>
    <x v="2"/>
    <x v="2"/>
    <s v="WB24"/>
    <x v="12"/>
    <n v="119"/>
    <n v="1"/>
    <n v="119"/>
    <n v="109.48"/>
    <n v="1.19"/>
    <n v="0.59499999999999997"/>
    <n v="27.846"/>
    <n v="2.8559999999999999"/>
    <n v="4.76"/>
    <n v="5.3549999999999995"/>
    <n v="111.384"/>
    <n v="1"/>
    <n v="24.9"/>
  </r>
  <r>
    <x v="2"/>
    <x v="2"/>
    <s v="WB24"/>
    <x v="13"/>
    <n v="122"/>
    <n v="0.28599999999999998"/>
    <n v="34.891999999999996"/>
    <n v="32.449559999999998"/>
    <n v="0.6978399999999999"/>
    <n v="3.4891999999999999E-2"/>
    <n v="7.5366719999999994"/>
    <n v="0.52337999999999996"/>
    <n v="2.7913599999999996"/>
    <n v="0.31402799999999997"/>
    <n v="30.146687999999997"/>
    <n v="1"/>
    <n v="23.700000000000003"/>
  </r>
  <r>
    <x v="2"/>
    <x v="2"/>
    <s v="WB24"/>
    <x v="28"/>
    <n v="171"/>
    <n v="1"/>
    <n v="171"/>
    <n v="198.36"/>
    <n v="13.167"/>
    <n v="0.85499999999999998"/>
    <n v="35.568000000000005"/>
    <n v="11.115"/>
    <n v="52.667999999999999"/>
    <n v="7.6950000000000003"/>
    <n v="142.27200000000002"/>
    <n v="1"/>
    <n v="29"/>
  </r>
  <r>
    <x v="2"/>
    <x v="2"/>
    <s v="WB24"/>
    <x v="34"/>
    <n v="94"/>
    <n v="0.14299999999999999"/>
    <n v="13.441999999999998"/>
    <n v="4.1670199999999991"/>
    <n v="0.14786199999999999"/>
    <n v="1.3441999999999999E-2"/>
    <n v="0.81996199999999986"/>
    <n v="0.10753599999999999"/>
    <n v="0.59144799999999997"/>
    <n v="0.12097799999999999"/>
    <n v="3.2798479999999994"/>
    <n v="1"/>
    <n v="7.3"/>
  </r>
  <r>
    <x v="2"/>
    <x v="2"/>
    <s v="WB24"/>
    <x v="42"/>
    <n v="114"/>
    <n v="0.14299999999999999"/>
    <n v="16.302"/>
    <n v="16.791060000000002"/>
    <n v="0.27713399999999999"/>
    <n v="1.6302000000000001E-2"/>
    <n v="3.9613860000000001"/>
    <n v="0.48905999999999999"/>
    <n v="1.108536"/>
    <n v="0.14671800000000002"/>
    <n v="15.845544"/>
    <n v="1"/>
    <n v="26.1"/>
  </r>
  <r>
    <x v="3"/>
    <x v="2"/>
    <s v="WB24"/>
    <x v="16"/>
    <n v="134"/>
    <n v="1"/>
    <n v="134"/>
    <n v="218.42"/>
    <n v="8.4420000000000002"/>
    <n v="1.8759999999999999"/>
    <n v="41.674000000000007"/>
    <n v="1.34"/>
    <n v="33.768000000000001"/>
    <n v="16.884"/>
    <n v="166.69600000000003"/>
    <n v="1"/>
    <n v="38.799999999999997"/>
  </r>
  <r>
    <x v="3"/>
    <x v="2"/>
    <s v="WB24"/>
    <x v="17"/>
    <n v="114"/>
    <n v="1"/>
    <n v="114"/>
    <n v="142.5"/>
    <n v="2.3940000000000001"/>
    <n v="1.4820000000000002"/>
    <n v="29.867999999999999"/>
    <n v="1.1399999999999999"/>
    <n v="9.5760000000000005"/>
    <n v="13.338000000000001"/>
    <n v="119.47199999999999"/>
    <n v="1"/>
    <n v="29.6"/>
  </r>
  <r>
    <x v="3"/>
    <x v="2"/>
    <s v="WB24"/>
    <x v="18"/>
    <m/>
    <n v="0"/>
    <n v="0"/>
    <n v="0"/>
    <n v="0"/>
    <n v="0"/>
    <n v="0"/>
    <n v="0"/>
    <n v="0"/>
    <n v="0"/>
    <n v="0"/>
    <n v="0"/>
    <n v="87"/>
  </r>
  <r>
    <x v="3"/>
    <x v="2"/>
    <s v="WB24"/>
    <x v="19"/>
    <n v="340"/>
    <n v="0.42899999999999999"/>
    <n v="145.85999999999999"/>
    <n v="59.802599999999991"/>
    <n v="0"/>
    <n v="0"/>
    <n v="15.16944"/>
    <n v="0"/>
    <n v="0"/>
    <n v="0"/>
    <n v="60.677759999999999"/>
    <n v="1"/>
    <n v="10.4"/>
  </r>
  <r>
    <x v="3"/>
    <x v="2"/>
    <s v="WB24"/>
    <x v="35"/>
    <n v="3"/>
    <n v="1"/>
    <n v="3"/>
    <n v="11.28"/>
    <n v="0"/>
    <n v="0"/>
    <n v="2.9189999999999996"/>
    <n v="0"/>
    <n v="0"/>
    <n v="0"/>
    <n v="11.675999999999998"/>
    <n v="1"/>
    <n v="97.3"/>
  </r>
  <r>
    <x v="0"/>
    <x v="2"/>
    <s v="WB25"/>
    <x v="0"/>
    <n v="112"/>
    <n v="0.14299999999999999"/>
    <n v="16.015999999999998"/>
    <n v="43.08303999999999"/>
    <n v="3.9879839999999995"/>
    <n v="2.8828799999999997"/>
    <n v="0"/>
    <n v="0"/>
    <n v="15.951935999999998"/>
    <n v="25.945919999999997"/>
    <n v="0"/>
    <n v="1"/>
    <n v="42.9"/>
  </r>
  <r>
    <x v="0"/>
    <x v="2"/>
    <s v="WB25"/>
    <x v="1"/>
    <m/>
    <n v="0"/>
    <n v="0"/>
    <n v="0"/>
    <n v="0"/>
    <n v="0"/>
    <n v="0"/>
    <n v="0"/>
    <n v="0"/>
    <n v="0"/>
    <n v="0"/>
    <n v="0"/>
    <n v="44.3"/>
  </r>
  <r>
    <x v="0"/>
    <x v="2"/>
    <s v="WB25"/>
    <x v="2"/>
    <m/>
    <n v="0"/>
    <n v="0"/>
    <n v="0"/>
    <n v="0"/>
    <n v="0"/>
    <n v="0"/>
    <n v="0"/>
    <n v="0"/>
    <n v="0"/>
    <n v="0"/>
    <n v="0"/>
    <n v="38.299999999999997"/>
  </r>
  <r>
    <x v="0"/>
    <x v="2"/>
    <s v="WB25"/>
    <x v="3"/>
    <m/>
    <n v="0"/>
    <n v="0"/>
    <n v="0"/>
    <n v="0"/>
    <n v="0"/>
    <n v="0"/>
    <n v="0"/>
    <n v="0"/>
    <n v="0"/>
    <n v="0"/>
    <n v="0"/>
    <n v="39.900000000000006"/>
  </r>
  <r>
    <x v="0"/>
    <x v="2"/>
    <s v="WB25"/>
    <x v="4"/>
    <n v="112"/>
    <n v="6.7000000000000004E-2"/>
    <n v="7.5040000000000004"/>
    <n v="21.386400000000002"/>
    <n v="2.0185759999999999"/>
    <n v="1.4182560000000002"/>
    <n v="0"/>
    <n v="0"/>
    <n v="8.0743039999999997"/>
    <n v="12.764304000000001"/>
    <n v="0"/>
    <n v="1"/>
    <n v="45.8"/>
  </r>
  <r>
    <x v="0"/>
    <x v="2"/>
    <s v="WB25"/>
    <x v="5"/>
    <m/>
    <n v="0"/>
    <n v="0"/>
    <n v="0"/>
    <n v="0"/>
    <n v="0"/>
    <n v="0"/>
    <n v="0"/>
    <n v="0"/>
    <n v="0"/>
    <n v="0"/>
    <n v="0"/>
    <n v="45.8"/>
  </r>
  <r>
    <x v="0"/>
    <x v="2"/>
    <s v="WB25"/>
    <x v="6"/>
    <n v="64"/>
    <n v="0.28599999999999998"/>
    <n v="18.303999999999998"/>
    <n v="28.371199999999998"/>
    <n v="2.3063039999999999"/>
    <n v="1.9402239999999997"/>
    <n v="0.201344"/>
    <n v="0"/>
    <n v="9.2252159999999996"/>
    <n v="17.462015999999998"/>
    <n v="0.80537599999999998"/>
    <n v="1"/>
    <n v="24.3"/>
  </r>
  <r>
    <x v="0"/>
    <x v="2"/>
    <s v="WB25"/>
    <x v="7"/>
    <n v="184"/>
    <n v="1"/>
    <n v="184"/>
    <n v="126.96"/>
    <n v="6.6239999999999997"/>
    <n v="7.5439999999999996"/>
    <n v="8.2799999999999994"/>
    <n v="0"/>
    <n v="26.495999999999999"/>
    <n v="67.896000000000001"/>
    <n v="33.119999999999997"/>
    <n v="1"/>
    <n v="12.2"/>
  </r>
  <r>
    <x v="0"/>
    <x v="2"/>
    <s v="WB25"/>
    <x v="8"/>
    <m/>
    <n v="0"/>
    <n v="0"/>
    <n v="0"/>
    <n v="0"/>
    <n v="0"/>
    <n v="0"/>
    <n v="0"/>
    <n v="0"/>
    <n v="0"/>
    <n v="0"/>
    <n v="0"/>
    <n v="59.3"/>
  </r>
  <r>
    <x v="1"/>
    <x v="2"/>
    <s v="WB25"/>
    <x v="9"/>
    <n v="112"/>
    <n v="0.14299999999999999"/>
    <n v="16.015999999999998"/>
    <n v="16.816799999999997"/>
    <n v="2.9629599999999998"/>
    <n v="0.46446399999999999"/>
    <n v="0"/>
    <n v="0"/>
    <n v="11.851839999999999"/>
    <n v="4.1801759999999994"/>
    <n v="0"/>
    <n v="1"/>
    <n v="21.4"/>
  </r>
  <r>
    <x v="2"/>
    <x v="2"/>
    <s v="WB25"/>
    <x v="10"/>
    <n v="175"/>
    <n v="0.28599999999999998"/>
    <n v="50.05"/>
    <n v="65.064999999999998"/>
    <n v="1.2011999999999998"/>
    <n v="0.10009999999999999"/>
    <n v="14.314300000000001"/>
    <n v="0.15014999999999998"/>
    <n v="4.8047999999999993"/>
    <n v="0.90089999999999992"/>
    <n v="57.257200000000005"/>
    <n v="1"/>
    <n v="31.200000000000003"/>
  </r>
  <r>
    <x v="2"/>
    <x v="2"/>
    <s v="WB25"/>
    <x v="11"/>
    <n v="185"/>
    <n v="1"/>
    <n v="185"/>
    <n v="234.95"/>
    <n v="16.094999999999999"/>
    <n v="0.92500000000000004"/>
    <n v="42.18"/>
    <n v="11.84"/>
    <n v="64.38"/>
    <n v="8.3250000000000011"/>
    <n v="168.72"/>
    <n v="1"/>
    <n v="32"/>
  </r>
  <r>
    <x v="2"/>
    <x v="2"/>
    <s v="WB25"/>
    <x v="14"/>
    <n v="60"/>
    <n v="0.14299999999999999"/>
    <n v="8.58"/>
    <n v="1.8875999999999999"/>
    <n v="8.5800000000000001E-2"/>
    <n v="3.4320000000000003E-2"/>
    <n v="0.3861"/>
    <n v="0.24023999999999998"/>
    <n v="0.34320000000000001"/>
    <n v="0.30888000000000004"/>
    <n v="1.5444"/>
    <n v="1"/>
    <n v="5.9"/>
  </r>
  <r>
    <x v="2"/>
    <x v="2"/>
    <s v="WB25"/>
    <x v="12"/>
    <n v="119"/>
    <n v="1"/>
    <n v="119"/>
    <n v="109.48"/>
    <n v="1.19"/>
    <n v="0.59499999999999997"/>
    <n v="27.846"/>
    <n v="2.8559999999999999"/>
    <n v="4.76"/>
    <n v="5.3549999999999995"/>
    <n v="111.384"/>
    <n v="1"/>
    <n v="24.9"/>
  </r>
  <r>
    <x v="2"/>
    <x v="2"/>
    <s v="WB25"/>
    <x v="13"/>
    <n v="119"/>
    <n v="0.28599999999999998"/>
    <n v="34.033999999999999"/>
    <n v="31.651619999999998"/>
    <n v="0.68067999999999995"/>
    <n v="3.4034000000000002E-2"/>
    <n v="7.3513440000000001"/>
    <n v="0.51051000000000002"/>
    <n v="2.7227199999999998"/>
    <n v="0.30630600000000002"/>
    <n v="29.405376"/>
    <n v="1"/>
    <n v="23.700000000000003"/>
  </r>
  <r>
    <x v="2"/>
    <x v="2"/>
    <s v="WB25"/>
    <x v="28"/>
    <n v="171"/>
    <n v="1"/>
    <n v="171"/>
    <n v="198.36"/>
    <n v="13.167"/>
    <n v="0.85499999999999998"/>
    <n v="35.568000000000005"/>
    <n v="11.115"/>
    <n v="52.667999999999999"/>
    <n v="7.6950000000000003"/>
    <n v="142.27200000000002"/>
    <n v="1"/>
    <n v="29"/>
  </r>
  <r>
    <x v="2"/>
    <x v="2"/>
    <s v="WB25"/>
    <x v="34"/>
    <n v="94"/>
    <n v="0.14299999999999999"/>
    <n v="13.441999999999998"/>
    <n v="4.1670199999999991"/>
    <n v="0.14786199999999999"/>
    <n v="1.3441999999999999E-2"/>
    <n v="0.81996199999999986"/>
    <n v="0.10753599999999999"/>
    <n v="0.59144799999999997"/>
    <n v="0.12097799999999999"/>
    <n v="3.2798479999999994"/>
    <n v="1"/>
    <n v="7.3"/>
  </r>
  <r>
    <x v="3"/>
    <x v="2"/>
    <s v="WB25"/>
    <x v="16"/>
    <n v="134"/>
    <n v="0.42899999999999999"/>
    <n v="57.485999999999997"/>
    <n v="93.702179999999984"/>
    <n v="3.6216179999999998"/>
    <n v="0.80480399999999985"/>
    <n v="17.878146000000001"/>
    <n v="0.57485999999999993"/>
    <n v="14.486471999999999"/>
    <n v="7.2432359999999987"/>
    <n v="71.512584000000004"/>
    <n v="1"/>
    <n v="38.799999999999997"/>
  </r>
  <r>
    <x v="3"/>
    <x v="2"/>
    <s v="WB25"/>
    <x v="17"/>
    <n v="114"/>
    <n v="1"/>
    <n v="114"/>
    <n v="142.5"/>
    <n v="2.3940000000000001"/>
    <n v="1.4820000000000002"/>
    <n v="29.867999999999999"/>
    <n v="1.1399999999999999"/>
    <n v="9.5760000000000005"/>
    <n v="13.338000000000001"/>
    <n v="119.47199999999999"/>
    <n v="1"/>
    <n v="29.6"/>
  </r>
  <r>
    <x v="3"/>
    <x v="2"/>
    <s v="WB25"/>
    <x v="18"/>
    <m/>
    <n v="0"/>
    <n v="0"/>
    <n v="0"/>
    <n v="0"/>
    <n v="0"/>
    <n v="0"/>
    <n v="0"/>
    <n v="0"/>
    <n v="0"/>
    <n v="0"/>
    <n v="0"/>
    <n v="87"/>
  </r>
  <r>
    <x v="3"/>
    <x v="2"/>
    <s v="WB25"/>
    <x v="19"/>
    <n v="340"/>
    <n v="0.28599999999999998"/>
    <n v="97.24"/>
    <n v="39.868399999999994"/>
    <n v="0"/>
    <n v="0"/>
    <n v="10.112959999999999"/>
    <n v="0"/>
    <n v="0"/>
    <n v="0"/>
    <n v="40.451839999999997"/>
    <n v="1"/>
    <n v="10.4"/>
  </r>
  <r>
    <x v="0"/>
    <x v="2"/>
    <s v="WB26"/>
    <x v="0"/>
    <n v="112"/>
    <n v="0.14299999999999999"/>
    <n v="16.015999999999998"/>
    <n v="43.08303999999999"/>
    <n v="3.9879839999999995"/>
    <n v="2.8828799999999997"/>
    <n v="0"/>
    <n v="0"/>
    <n v="15.951935999999998"/>
    <n v="25.945919999999997"/>
    <n v="0"/>
    <n v="1"/>
    <n v="42.9"/>
  </r>
  <r>
    <x v="0"/>
    <x v="2"/>
    <s v="WB26"/>
    <x v="1"/>
    <n v="85"/>
    <n v="3.0000000000000001E-3"/>
    <n v="0.255"/>
    <n v="0.61454999999999993"/>
    <n v="8.3894999999999997E-2"/>
    <n v="2.7795E-2"/>
    <n v="1.2750000000000001E-3"/>
    <n v="0"/>
    <n v="0.33557999999999999"/>
    <n v="0.25015500000000002"/>
    <n v="5.1000000000000004E-3"/>
    <n v="1"/>
    <n v="44.3"/>
  </r>
  <r>
    <x v="0"/>
    <x v="2"/>
    <s v="WB26"/>
    <x v="2"/>
    <n v="85"/>
    <n v="3.0000000000000001E-3"/>
    <n v="0.255"/>
    <n v="0.67575000000000007"/>
    <n v="4.3095000000000001E-2"/>
    <n v="5.457E-2"/>
    <n v="0"/>
    <n v="0"/>
    <n v="0.17238000000000001"/>
    <n v="0.49113000000000001"/>
    <n v="0"/>
    <n v="1"/>
    <n v="38.299999999999997"/>
  </r>
  <r>
    <x v="0"/>
    <x v="2"/>
    <s v="WB26"/>
    <x v="3"/>
    <m/>
    <n v="0"/>
    <n v="0"/>
    <n v="0"/>
    <n v="0"/>
    <n v="0"/>
    <n v="0"/>
    <n v="0"/>
    <n v="0"/>
    <n v="0"/>
    <n v="0"/>
    <n v="0"/>
    <n v="39.900000000000006"/>
  </r>
  <r>
    <x v="0"/>
    <x v="2"/>
    <s v="WB26"/>
    <x v="4"/>
    <n v="112"/>
    <n v="6.7000000000000004E-2"/>
    <n v="7.5040000000000004"/>
    <n v="21.386400000000002"/>
    <n v="2.0185759999999999"/>
    <n v="1.4182560000000002"/>
    <n v="0"/>
    <n v="0"/>
    <n v="8.0743039999999997"/>
    <n v="12.764304000000001"/>
    <n v="0"/>
    <n v="1"/>
    <n v="45.8"/>
  </r>
  <r>
    <x v="0"/>
    <x v="2"/>
    <s v="WB26"/>
    <x v="5"/>
    <m/>
    <n v="0"/>
    <n v="0"/>
    <n v="0"/>
    <n v="0"/>
    <n v="0"/>
    <n v="0"/>
    <n v="0"/>
    <n v="0"/>
    <n v="0"/>
    <n v="0"/>
    <n v="0"/>
    <n v="45.8"/>
  </r>
  <r>
    <x v="0"/>
    <x v="2"/>
    <s v="WB26"/>
    <x v="6"/>
    <n v="64"/>
    <n v="0.14299999999999999"/>
    <n v="9.1519999999999992"/>
    <n v="14.185599999999999"/>
    <n v="1.153152"/>
    <n v="0.97011199999999986"/>
    <n v="0.100672"/>
    <n v="0"/>
    <n v="4.6126079999999998"/>
    <n v="8.7310079999999992"/>
    <n v="0.40268799999999999"/>
    <n v="1"/>
    <n v="24.3"/>
  </r>
  <r>
    <x v="0"/>
    <x v="2"/>
    <s v="WB26"/>
    <x v="7"/>
    <n v="184"/>
    <n v="1"/>
    <n v="184"/>
    <n v="126.96"/>
    <n v="6.6239999999999997"/>
    <n v="7.5439999999999996"/>
    <n v="8.2799999999999994"/>
    <n v="0"/>
    <n v="26.495999999999999"/>
    <n v="67.896000000000001"/>
    <n v="33.119999999999997"/>
    <n v="1"/>
    <n v="12.2"/>
  </r>
  <r>
    <x v="0"/>
    <x v="2"/>
    <s v="WB26"/>
    <x v="8"/>
    <m/>
    <n v="0"/>
    <n v="0"/>
    <n v="0"/>
    <n v="0"/>
    <n v="0"/>
    <n v="0"/>
    <n v="0"/>
    <n v="0"/>
    <n v="0"/>
    <n v="0"/>
    <n v="0"/>
    <n v="59.3"/>
  </r>
  <r>
    <x v="1"/>
    <x v="2"/>
    <s v="WB26"/>
    <x v="9"/>
    <n v="112"/>
    <n v="0.42899999999999999"/>
    <n v="48.048000000000002"/>
    <n v="50.450400000000002"/>
    <n v="8.8888800000000003"/>
    <n v="1.393392"/>
    <n v="0"/>
    <n v="0"/>
    <n v="35.555520000000001"/>
    <n v="12.540528"/>
    <n v="0"/>
    <n v="1"/>
    <n v="21.4"/>
  </r>
  <r>
    <x v="2"/>
    <x v="2"/>
    <s v="WB26"/>
    <x v="10"/>
    <n v="175"/>
    <n v="0.28599999999999998"/>
    <n v="50.05"/>
    <n v="65.064999999999998"/>
    <n v="1.2011999999999998"/>
    <n v="0.10009999999999999"/>
    <n v="14.314300000000001"/>
    <n v="0.15014999999999998"/>
    <n v="4.8047999999999993"/>
    <n v="0.90089999999999992"/>
    <n v="57.257200000000005"/>
    <n v="1"/>
    <n v="31.200000000000003"/>
  </r>
  <r>
    <x v="2"/>
    <x v="2"/>
    <s v="WB26"/>
    <x v="11"/>
    <n v="185"/>
    <n v="1"/>
    <n v="185"/>
    <n v="234.95"/>
    <n v="16.094999999999999"/>
    <n v="0.92500000000000004"/>
    <n v="42.18"/>
    <n v="11.84"/>
    <n v="64.38"/>
    <n v="8.3250000000000011"/>
    <n v="168.72"/>
    <n v="1"/>
    <n v="32"/>
  </r>
  <r>
    <x v="2"/>
    <x v="2"/>
    <s v="WB26"/>
    <x v="14"/>
    <n v="60"/>
    <n v="0.14299999999999999"/>
    <n v="8.58"/>
    <n v="1.8875999999999999"/>
    <n v="8.5800000000000001E-2"/>
    <n v="3.4320000000000003E-2"/>
    <n v="0.3861"/>
    <n v="0.24023999999999998"/>
    <n v="0.34320000000000001"/>
    <n v="0.30888000000000004"/>
    <n v="1.5444"/>
    <n v="1"/>
    <n v="5.9"/>
  </r>
  <r>
    <x v="2"/>
    <x v="2"/>
    <s v="WB26"/>
    <x v="12"/>
    <n v="119"/>
    <n v="0.28599999999999998"/>
    <n v="34.033999999999999"/>
    <n v="31.311279999999996"/>
    <n v="0.34033999999999998"/>
    <n v="0.17016999999999999"/>
    <n v="7.9639559999999996"/>
    <n v="0.81681599999999988"/>
    <n v="1.3613599999999999"/>
    <n v="1.5315299999999998"/>
    <n v="31.855823999999998"/>
    <n v="1"/>
    <n v="24.9"/>
  </r>
  <r>
    <x v="2"/>
    <x v="2"/>
    <s v="WB26"/>
    <x v="13"/>
    <n v="122"/>
    <n v="5.0000000000000001E-3"/>
    <n v="0.61"/>
    <n v="0.56729999999999992"/>
    <n v="1.2199999999999999E-2"/>
    <n v="6.0999999999999997E-4"/>
    <n v="0.13175999999999999"/>
    <n v="9.1500000000000001E-3"/>
    <n v="4.8799999999999996E-2"/>
    <n v="5.4900000000000001E-3"/>
    <n v="0.52703999999999995"/>
    <n v="1"/>
    <n v="23.700000000000003"/>
  </r>
  <r>
    <x v="2"/>
    <x v="2"/>
    <s v="WB26"/>
    <x v="28"/>
    <n v="171"/>
    <n v="1"/>
    <n v="171"/>
    <n v="198.36"/>
    <n v="13.167"/>
    <n v="0.85499999999999998"/>
    <n v="35.568000000000005"/>
    <n v="11.115"/>
    <n v="52.667999999999999"/>
    <n v="7.6950000000000003"/>
    <n v="142.27200000000002"/>
    <n v="1"/>
    <n v="29"/>
  </r>
  <r>
    <x v="2"/>
    <x v="2"/>
    <s v="WB26"/>
    <x v="34"/>
    <n v="94"/>
    <n v="3.0000000000000001E-3"/>
    <n v="0.28200000000000003"/>
    <n v="8.7420000000000012E-2"/>
    <n v="3.1020000000000002E-3"/>
    <n v="2.8200000000000002E-4"/>
    <n v="1.7202000000000002E-2"/>
    <n v="2.2560000000000002E-3"/>
    <n v="1.2408000000000001E-2"/>
    <n v="2.5380000000000003E-3"/>
    <n v="6.8808000000000008E-2"/>
    <n v="1"/>
    <n v="7.3"/>
  </r>
  <r>
    <x v="2"/>
    <x v="2"/>
    <s v="WB26"/>
    <x v="42"/>
    <n v="114"/>
    <n v="3.3000000000000002E-2"/>
    <n v="3.762"/>
    <n v="3.87486"/>
    <n v="6.3953999999999997E-2"/>
    <n v="3.7620000000000002E-3"/>
    <n v="0.91416600000000003"/>
    <n v="0.11286"/>
    <n v="0.25581599999999999"/>
    <n v="3.3857999999999999E-2"/>
    <n v="3.6566640000000001"/>
    <n v="1"/>
    <n v="26.1"/>
  </r>
  <r>
    <x v="3"/>
    <x v="2"/>
    <s v="WB26"/>
    <x v="16"/>
    <n v="134"/>
    <n v="0.42899999999999999"/>
    <n v="57.485999999999997"/>
    <n v="93.702179999999984"/>
    <n v="3.6216179999999998"/>
    <n v="0.80480399999999985"/>
    <n v="17.878146000000001"/>
    <n v="0.57485999999999993"/>
    <n v="14.486471999999999"/>
    <n v="7.2432359999999987"/>
    <n v="71.512584000000004"/>
    <n v="1"/>
    <n v="38.799999999999997"/>
  </r>
  <r>
    <x v="3"/>
    <x v="2"/>
    <s v="WB26"/>
    <x v="17"/>
    <n v="114"/>
    <n v="1"/>
    <n v="114"/>
    <n v="142.5"/>
    <n v="2.3940000000000001"/>
    <n v="1.4820000000000002"/>
    <n v="29.867999999999999"/>
    <n v="1.1399999999999999"/>
    <n v="9.5760000000000005"/>
    <n v="13.338000000000001"/>
    <n v="119.47199999999999"/>
    <n v="1"/>
    <n v="29.6"/>
  </r>
  <r>
    <x v="3"/>
    <x v="2"/>
    <s v="WB26"/>
    <x v="18"/>
    <m/>
    <n v="0"/>
    <n v="0"/>
    <n v="0"/>
    <n v="0"/>
    <n v="0"/>
    <n v="0"/>
    <n v="0"/>
    <n v="0"/>
    <n v="0"/>
    <n v="0"/>
    <n v="0"/>
    <n v="87"/>
  </r>
  <r>
    <x v="3"/>
    <x v="2"/>
    <s v="WB26"/>
    <x v="19"/>
    <n v="340"/>
    <n v="0.28599999999999998"/>
    <n v="97.24"/>
    <n v="39.868399999999994"/>
    <n v="0"/>
    <n v="0"/>
    <n v="10.112959999999999"/>
    <n v="0"/>
    <n v="0"/>
    <n v="0"/>
    <n v="40.451839999999997"/>
    <n v="1"/>
    <n v="10.4"/>
  </r>
  <r>
    <x v="0"/>
    <x v="2"/>
    <s v="WB27"/>
    <x v="0"/>
    <n v="112"/>
    <n v="0.28599999999999998"/>
    <n v="32.031999999999996"/>
    <n v="86.16607999999998"/>
    <n v="7.9759679999999991"/>
    <n v="5.7657599999999993"/>
    <n v="0"/>
    <n v="0"/>
    <n v="31.903871999999996"/>
    <n v="51.891839999999995"/>
    <n v="0"/>
    <n v="1"/>
    <n v="42.9"/>
  </r>
  <r>
    <x v="0"/>
    <x v="2"/>
    <s v="WB27"/>
    <x v="1"/>
    <n v="85"/>
    <n v="0.14299999999999999"/>
    <n v="12.154999999999999"/>
    <n v="29.29355"/>
    <n v="3.9989949999999999"/>
    <n v="1.3248949999999999"/>
    <n v="6.0774999999999996E-2"/>
    <n v="0"/>
    <n v="15.995979999999999"/>
    <n v="11.924054999999999"/>
    <n v="0.24309999999999998"/>
    <n v="1"/>
    <n v="44.3"/>
  </r>
  <r>
    <x v="0"/>
    <x v="2"/>
    <s v="WB27"/>
    <x v="2"/>
    <m/>
    <n v="0"/>
    <n v="0"/>
    <n v="0"/>
    <n v="0"/>
    <n v="0"/>
    <n v="0"/>
    <n v="0"/>
    <n v="0"/>
    <n v="0"/>
    <n v="0"/>
    <n v="0"/>
    <n v="38.299999999999997"/>
  </r>
  <r>
    <x v="0"/>
    <x v="2"/>
    <s v="WB27"/>
    <x v="3"/>
    <m/>
    <n v="0"/>
    <n v="0"/>
    <n v="0"/>
    <n v="0"/>
    <n v="0"/>
    <n v="0"/>
    <n v="0"/>
    <n v="0"/>
    <n v="0"/>
    <n v="0"/>
    <n v="0"/>
    <n v="39.900000000000006"/>
  </r>
  <r>
    <x v="0"/>
    <x v="2"/>
    <s v="WB27"/>
    <x v="4"/>
    <n v="112"/>
    <n v="3.3000000000000002E-2"/>
    <n v="3.6960000000000002"/>
    <n v="10.533600000000002"/>
    <n v="0.994224"/>
    <n v="0.69854399999999994"/>
    <n v="0"/>
    <n v="0"/>
    <n v="3.976896"/>
    <n v="6.2868959999999996"/>
    <n v="0"/>
    <n v="1"/>
    <n v="45.8"/>
  </r>
  <r>
    <x v="0"/>
    <x v="2"/>
    <s v="WB27"/>
    <x v="5"/>
    <m/>
    <n v="0"/>
    <n v="0"/>
    <n v="0"/>
    <n v="0"/>
    <n v="0"/>
    <n v="0"/>
    <n v="0"/>
    <n v="0"/>
    <n v="0"/>
    <n v="0"/>
    <n v="0"/>
    <n v="45.8"/>
  </r>
  <r>
    <x v="0"/>
    <x v="2"/>
    <s v="WB27"/>
    <x v="6"/>
    <n v="64"/>
    <n v="1"/>
    <n v="64"/>
    <n v="99.2"/>
    <n v="8.0640000000000001"/>
    <n v="6.7839999999999998"/>
    <n v="0.70400000000000007"/>
    <n v="0"/>
    <n v="32.256"/>
    <n v="61.055999999999997"/>
    <n v="2.8160000000000003"/>
    <n v="1"/>
    <n v="24.3"/>
  </r>
  <r>
    <x v="0"/>
    <x v="2"/>
    <s v="WB27"/>
    <x v="7"/>
    <n v="184"/>
    <n v="1"/>
    <n v="184"/>
    <n v="126.96"/>
    <n v="6.6239999999999997"/>
    <n v="7.5439999999999996"/>
    <n v="8.2799999999999994"/>
    <n v="0"/>
    <n v="26.495999999999999"/>
    <n v="67.896000000000001"/>
    <n v="33.119999999999997"/>
    <n v="1"/>
    <n v="12.2"/>
  </r>
  <r>
    <x v="0"/>
    <x v="2"/>
    <s v="WB27"/>
    <x v="8"/>
    <m/>
    <n v="0"/>
    <n v="0"/>
    <n v="0"/>
    <n v="0"/>
    <n v="0"/>
    <n v="0"/>
    <n v="0"/>
    <n v="0"/>
    <n v="0"/>
    <n v="0"/>
    <n v="0"/>
    <n v="59.3"/>
  </r>
  <r>
    <x v="1"/>
    <x v="2"/>
    <s v="WB27"/>
    <x v="9"/>
    <n v="112"/>
    <n v="0.14299999999999999"/>
    <n v="16.015999999999998"/>
    <n v="16.816799999999997"/>
    <n v="2.9629599999999998"/>
    <n v="0.46446399999999999"/>
    <n v="0"/>
    <n v="0"/>
    <n v="11.851839999999999"/>
    <n v="4.1801759999999994"/>
    <n v="0"/>
    <n v="1"/>
    <n v="21.4"/>
  </r>
  <r>
    <x v="2"/>
    <x v="2"/>
    <s v="WB27"/>
    <x v="10"/>
    <n v="175"/>
    <n v="1"/>
    <n v="175"/>
    <n v="227.5"/>
    <n v="4.2"/>
    <n v="0.35"/>
    <n v="50.05"/>
    <n v="0.52500000000000002"/>
    <n v="16.8"/>
    <n v="3.15"/>
    <n v="200.2"/>
    <n v="1"/>
    <n v="31.200000000000003"/>
  </r>
  <r>
    <x v="2"/>
    <x v="2"/>
    <s v="WB27"/>
    <x v="11"/>
    <n v="185"/>
    <n v="0.14299999999999999"/>
    <n v="26.454999999999998"/>
    <n v="33.597850000000001"/>
    <n v="2.3015849999999998"/>
    <n v="0.132275"/>
    <n v="6.0317400000000001"/>
    <n v="1.6931200000000002"/>
    <n v="9.2063399999999991"/>
    <n v="1.1904749999999999"/>
    <n v="24.12696"/>
    <n v="1"/>
    <n v="32"/>
  </r>
  <r>
    <x v="2"/>
    <x v="2"/>
    <s v="WB27"/>
    <x v="14"/>
    <n v="60"/>
    <n v="0.14299999999999999"/>
    <n v="8.58"/>
    <n v="1.8875999999999999"/>
    <n v="8.5800000000000001E-2"/>
    <n v="3.4320000000000003E-2"/>
    <n v="0.3861"/>
    <n v="0.24023999999999998"/>
    <n v="0.34320000000000001"/>
    <n v="0.30888000000000004"/>
    <n v="1.5444"/>
    <n v="1"/>
    <n v="5.9"/>
  </r>
  <r>
    <x v="2"/>
    <x v="2"/>
    <s v="WB27"/>
    <x v="12"/>
    <n v="119"/>
    <n v="1"/>
    <n v="119"/>
    <n v="109.48"/>
    <n v="1.19"/>
    <n v="0.59499999999999997"/>
    <n v="27.846"/>
    <n v="2.8559999999999999"/>
    <n v="4.76"/>
    <n v="5.3549999999999995"/>
    <n v="111.384"/>
    <n v="1"/>
    <n v="24.9"/>
  </r>
  <r>
    <x v="2"/>
    <x v="2"/>
    <s v="WB27"/>
    <x v="13"/>
    <m/>
    <n v="0"/>
    <n v="0"/>
    <n v="0"/>
    <n v="0"/>
    <n v="0"/>
    <n v="0"/>
    <n v="0"/>
    <n v="0"/>
    <n v="0"/>
    <n v="0"/>
    <n v="0"/>
    <n v="23.700000000000003"/>
  </r>
  <r>
    <x v="2"/>
    <x v="2"/>
    <s v="WB27"/>
    <x v="36"/>
    <n v="62"/>
    <n v="0.14299999999999999"/>
    <n v="8.8659999999999997"/>
    <n v="3.9896999999999996"/>
    <n v="9.7526000000000015E-2"/>
    <n v="1.7732000000000001E-2"/>
    <n v="0.93092999999999992"/>
    <n v="0.29257799999999995"/>
    <n v="0.39010400000000006"/>
    <n v="0.15958800000000001"/>
    <n v="3.7237199999999997"/>
    <n v="1"/>
    <n v="11.8"/>
  </r>
  <r>
    <x v="2"/>
    <x v="2"/>
    <s v="WB27"/>
    <x v="22"/>
    <n v="250"/>
    <n v="0.71399999999999997"/>
    <n v="178.5"/>
    <n v="251.685"/>
    <n v="8.5679999999999996"/>
    <n v="1.2494999999999998"/>
    <n v="50.515500000000003"/>
    <n v="3.0345"/>
    <n v="34.271999999999998"/>
    <n v="11.245499999999998"/>
    <n v="202.06200000000001"/>
    <n v="1"/>
    <n v="33.799999999999997"/>
  </r>
  <r>
    <x v="3"/>
    <x v="2"/>
    <s v="WB27"/>
    <x v="16"/>
    <n v="134"/>
    <n v="0.14299999999999999"/>
    <n v="19.161999999999999"/>
    <n v="31.234059999999999"/>
    <n v="1.207206"/>
    <n v="0.26826800000000001"/>
    <n v="5.9593820000000006"/>
    <n v="0.19161999999999998"/>
    <n v="4.828824"/>
    <n v="2.414412"/>
    <n v="23.837528000000002"/>
    <n v="1"/>
    <n v="38.799999999999997"/>
  </r>
  <r>
    <x v="3"/>
    <x v="2"/>
    <s v="WB27"/>
    <x v="17"/>
    <n v="114"/>
    <n v="1"/>
    <n v="114"/>
    <n v="142.5"/>
    <n v="2.3940000000000001"/>
    <n v="1.4820000000000002"/>
    <n v="29.867999999999999"/>
    <n v="1.1399999999999999"/>
    <n v="9.5760000000000005"/>
    <n v="13.338000000000001"/>
    <n v="119.47199999999999"/>
    <n v="1"/>
    <n v="29.6"/>
  </r>
  <r>
    <x v="3"/>
    <x v="2"/>
    <s v="WB27"/>
    <x v="18"/>
    <m/>
    <n v="0"/>
    <n v="0"/>
    <n v="0"/>
    <n v="0"/>
    <n v="0"/>
    <n v="0"/>
    <n v="0"/>
    <n v="0"/>
    <n v="0"/>
    <n v="0"/>
    <n v="0"/>
    <n v="87"/>
  </r>
  <r>
    <x v="4"/>
    <x v="2"/>
    <s v="WB27"/>
    <x v="23"/>
    <n v="20"/>
    <n v="0.14299999999999999"/>
    <n v="2.86"/>
    <n v="8.6943999999999999"/>
    <n v="8.5799999999999991E-3"/>
    <n v="0"/>
    <n v="2.3566400000000001"/>
    <n v="0"/>
    <n v="3.4319999999999996E-2"/>
    <n v="0"/>
    <n v="9.4265600000000003"/>
    <n v="1"/>
    <n v="82.7"/>
  </r>
  <r>
    <x v="0"/>
    <x v="2"/>
    <s v="WB28"/>
    <x v="0"/>
    <n v="112"/>
    <n v="0.1"/>
    <n v="11.200000000000001"/>
    <n v="30.128"/>
    <n v="2.7888000000000002"/>
    <n v="2.016"/>
    <n v="0"/>
    <n v="0"/>
    <n v="11.155200000000001"/>
    <n v="18.143999999999998"/>
    <n v="0"/>
    <n v="1"/>
    <n v="42.9"/>
  </r>
  <r>
    <x v="0"/>
    <x v="2"/>
    <s v="WB28"/>
    <x v="1"/>
    <n v="85"/>
    <n v="5.0000000000000001E-3"/>
    <n v="0.42499999999999999"/>
    <n v="1.0242499999999999"/>
    <n v="0.13982499999999998"/>
    <n v="4.6325000000000005E-2"/>
    <n v="2.1250000000000002E-3"/>
    <n v="0"/>
    <n v="0.55929999999999991"/>
    <n v="0.41692500000000005"/>
    <n v="8.5000000000000006E-3"/>
    <n v="1"/>
    <n v="44.3"/>
  </r>
  <r>
    <x v="0"/>
    <x v="2"/>
    <s v="WB28"/>
    <x v="2"/>
    <m/>
    <n v="0"/>
    <n v="0"/>
    <n v="0"/>
    <n v="0"/>
    <n v="0"/>
    <n v="0"/>
    <n v="0"/>
    <n v="0"/>
    <n v="0"/>
    <n v="0"/>
    <n v="0"/>
    <n v="38.299999999999997"/>
  </r>
  <r>
    <x v="0"/>
    <x v="2"/>
    <s v="WB28"/>
    <x v="3"/>
    <m/>
    <n v="0"/>
    <n v="0"/>
    <n v="0"/>
    <n v="0"/>
    <n v="0"/>
    <n v="0"/>
    <n v="0"/>
    <n v="0"/>
    <n v="0"/>
    <n v="0"/>
    <n v="0"/>
    <n v="39.900000000000006"/>
  </r>
  <r>
    <x v="0"/>
    <x v="2"/>
    <s v="WB28"/>
    <x v="4"/>
    <n v="112"/>
    <n v="0.14299999999999999"/>
    <n v="16.015999999999998"/>
    <n v="45.645599999999995"/>
    <n v="4.3083039999999997"/>
    <n v="3.0270239999999995"/>
    <n v="0"/>
    <n v="0"/>
    <n v="17.233215999999999"/>
    <n v="27.243215999999997"/>
    <n v="0"/>
    <n v="1"/>
    <n v="45.8"/>
  </r>
  <r>
    <x v="0"/>
    <x v="2"/>
    <s v="WB28"/>
    <x v="5"/>
    <m/>
    <n v="0"/>
    <n v="0"/>
    <n v="0"/>
    <n v="0"/>
    <n v="0"/>
    <n v="0"/>
    <n v="0"/>
    <n v="0"/>
    <n v="0"/>
    <n v="0"/>
    <n v="0"/>
    <n v="45.8"/>
  </r>
  <r>
    <x v="0"/>
    <x v="2"/>
    <s v="WB28"/>
    <x v="6"/>
    <n v="64"/>
    <n v="1"/>
    <n v="64"/>
    <n v="99.2"/>
    <n v="8.0640000000000001"/>
    <n v="6.7839999999999998"/>
    <n v="0.70400000000000007"/>
    <n v="0"/>
    <n v="32.256"/>
    <n v="61.055999999999997"/>
    <n v="2.8160000000000003"/>
    <n v="1"/>
    <n v="24.3"/>
  </r>
  <r>
    <x v="0"/>
    <x v="2"/>
    <s v="WB28"/>
    <x v="7"/>
    <n v="184"/>
    <n v="1"/>
    <n v="184"/>
    <n v="126.96"/>
    <n v="6.6239999999999997"/>
    <n v="7.5439999999999996"/>
    <n v="8.2799999999999994"/>
    <n v="0"/>
    <n v="26.495999999999999"/>
    <n v="67.896000000000001"/>
    <n v="33.119999999999997"/>
    <n v="1"/>
    <n v="12.2"/>
  </r>
  <r>
    <x v="0"/>
    <x v="2"/>
    <s v="WB28"/>
    <x v="8"/>
    <m/>
    <n v="0"/>
    <n v="0"/>
    <n v="0"/>
    <n v="0"/>
    <n v="0"/>
    <n v="0"/>
    <n v="0"/>
    <n v="0"/>
    <n v="0"/>
    <n v="0"/>
    <n v="0"/>
    <n v="59.3"/>
  </r>
  <r>
    <x v="1"/>
    <x v="2"/>
    <s v="WB28"/>
    <x v="9"/>
    <n v="112"/>
    <n v="0.14299999999999999"/>
    <n v="16.015999999999998"/>
    <n v="16.816799999999997"/>
    <n v="2.9629599999999998"/>
    <n v="0.46446399999999999"/>
    <n v="0"/>
    <n v="0"/>
    <n v="11.851839999999999"/>
    <n v="4.1801759999999994"/>
    <n v="0"/>
    <n v="1"/>
    <n v="21.4"/>
  </r>
  <r>
    <x v="2"/>
    <x v="2"/>
    <s v="WB28"/>
    <x v="10"/>
    <n v="175"/>
    <n v="0.14299999999999999"/>
    <n v="25.024999999999999"/>
    <n v="32.532499999999999"/>
    <n v="0.60059999999999991"/>
    <n v="5.0049999999999997E-2"/>
    <n v="7.1571500000000006"/>
    <n v="7.5074999999999989E-2"/>
    <n v="2.4023999999999996"/>
    <n v="0.45044999999999996"/>
    <n v="28.628600000000002"/>
    <n v="1"/>
    <n v="31.200000000000003"/>
  </r>
  <r>
    <x v="2"/>
    <x v="2"/>
    <s v="WB28"/>
    <x v="11"/>
    <n v="185"/>
    <n v="0.5"/>
    <n v="92.5"/>
    <n v="117.47499999999999"/>
    <n v="8.0474999999999994"/>
    <n v="0.46250000000000002"/>
    <n v="21.09"/>
    <n v="5.92"/>
    <n v="32.19"/>
    <n v="4.1625000000000005"/>
    <n v="84.36"/>
    <n v="1"/>
    <n v="32"/>
  </r>
  <r>
    <x v="2"/>
    <x v="2"/>
    <s v="WB28"/>
    <x v="14"/>
    <n v="60"/>
    <n v="0.14299999999999999"/>
    <n v="8.58"/>
    <n v="1.8875999999999999"/>
    <n v="8.5800000000000001E-2"/>
    <n v="3.4320000000000003E-2"/>
    <n v="0.3861"/>
    <n v="0.24023999999999998"/>
    <n v="0.34320000000000001"/>
    <n v="0.30888000000000004"/>
    <n v="1.5444"/>
    <n v="1"/>
    <n v="5.9"/>
  </r>
  <r>
    <x v="2"/>
    <x v="2"/>
    <s v="WB28"/>
    <x v="12"/>
    <n v="119"/>
    <n v="0.14299999999999999"/>
    <n v="17.016999999999999"/>
    <n v="15.655639999999998"/>
    <n v="0.17016999999999999"/>
    <n v="8.5084999999999994E-2"/>
    <n v="3.9819779999999998"/>
    <n v="0.40840799999999994"/>
    <n v="0.68067999999999995"/>
    <n v="0.76576499999999992"/>
    <n v="15.927911999999999"/>
    <n v="1"/>
    <n v="24.9"/>
  </r>
  <r>
    <x v="2"/>
    <x v="2"/>
    <s v="WB28"/>
    <x v="13"/>
    <n v="122"/>
    <n v="0.14299999999999999"/>
    <n v="17.445999999999998"/>
    <n v="16.224779999999999"/>
    <n v="0.34891999999999995"/>
    <n v="1.7446E-2"/>
    <n v="3.7683359999999997"/>
    <n v="0.26168999999999998"/>
    <n v="1.3956799999999998"/>
    <n v="0.15701399999999999"/>
    <n v="15.073343999999999"/>
    <n v="1"/>
    <n v="23.700000000000003"/>
  </r>
  <r>
    <x v="2"/>
    <x v="2"/>
    <s v="WB28"/>
    <x v="28"/>
    <n v="171"/>
    <n v="3.3000000000000002E-2"/>
    <n v="5.6430000000000007"/>
    <n v="6.5458800000000004"/>
    <n v="0.43451100000000004"/>
    <n v="2.8215000000000004E-2"/>
    <n v="1.1737440000000001"/>
    <n v="0.36679500000000004"/>
    <n v="1.7380440000000001"/>
    <n v="0.25393500000000002"/>
    <n v="4.6949760000000005"/>
    <n v="1"/>
    <n v="29"/>
  </r>
  <r>
    <x v="2"/>
    <x v="2"/>
    <s v="WB28"/>
    <x v="34"/>
    <n v="94"/>
    <n v="0.14299999999999999"/>
    <n v="13.441999999999998"/>
    <n v="4.1670199999999991"/>
    <n v="0.14786199999999999"/>
    <n v="1.3441999999999999E-2"/>
    <n v="0.81996199999999986"/>
    <n v="0.10753599999999999"/>
    <n v="0.59144799999999997"/>
    <n v="0.12097799999999999"/>
    <n v="3.2798479999999994"/>
    <n v="1"/>
    <n v="7.3"/>
  </r>
  <r>
    <x v="2"/>
    <x v="2"/>
    <s v="WB28"/>
    <x v="43"/>
    <n v="114"/>
    <n v="3.3000000000000002E-2"/>
    <n v="3.762"/>
    <n v="4.9282199999999996"/>
    <n v="4.1382000000000002E-2"/>
    <n v="1.1286000000000001E-2"/>
    <n v="1.200078"/>
    <n v="5.6430000000000001E-2"/>
    <n v="0.16552800000000001"/>
    <n v="0.10157400000000001"/>
    <n v="4.8003119999999999"/>
    <n v="1"/>
    <n v="33.299999999999997"/>
  </r>
  <r>
    <x v="2"/>
    <x v="2"/>
    <s v="WB28"/>
    <x v="42"/>
    <n v="114"/>
    <n v="3.3000000000000002E-2"/>
    <n v="3.762"/>
    <n v="3.87486"/>
    <n v="6.3953999999999997E-2"/>
    <n v="3.7620000000000002E-3"/>
    <n v="0.91416600000000003"/>
    <n v="0.11286"/>
    <n v="0.25581599999999999"/>
    <n v="3.3857999999999999E-2"/>
    <n v="3.6566640000000001"/>
    <n v="1"/>
    <n v="26.1"/>
  </r>
  <r>
    <x v="2"/>
    <x v="2"/>
    <s v="WB28"/>
    <x v="22"/>
    <n v="250"/>
    <n v="3.3000000000000002E-2"/>
    <n v="8.25"/>
    <n v="11.6325"/>
    <n v="0.39600000000000002"/>
    <n v="5.7749999999999996E-2"/>
    <n v="2.3347500000000001"/>
    <n v="0.14025000000000001"/>
    <n v="1.5840000000000001"/>
    <n v="0.51974999999999993"/>
    <n v="9.3390000000000004"/>
    <n v="1"/>
    <n v="33.799999999999997"/>
  </r>
  <r>
    <x v="2"/>
    <x v="2"/>
    <s v="WB28"/>
    <x v="44"/>
    <n v="94"/>
    <n v="3.3000000000000002E-2"/>
    <n v="3.1020000000000003"/>
    <n v="1.3648800000000001"/>
    <n v="5.2113600000000003E-2"/>
    <n v="5.5836000000000011E-3"/>
    <n v="0.3089592000000001"/>
    <n v="6.2040000000000005E-2"/>
    <n v="0.20845440000000001"/>
    <n v="5.025240000000001E-2"/>
    <n v="1.2358368000000004"/>
    <n v="1"/>
    <n v="11.82"/>
  </r>
  <r>
    <x v="3"/>
    <x v="2"/>
    <s v="WB28"/>
    <x v="16"/>
    <n v="134"/>
    <n v="1"/>
    <n v="134"/>
    <n v="218.42"/>
    <n v="8.4420000000000002"/>
    <n v="1.8759999999999999"/>
    <n v="41.674000000000007"/>
    <n v="1.34"/>
    <n v="33.768000000000001"/>
    <n v="16.884"/>
    <n v="166.69600000000003"/>
    <n v="1"/>
    <n v="38.799999999999997"/>
  </r>
  <r>
    <x v="3"/>
    <x v="2"/>
    <s v="WB28"/>
    <x v="17"/>
    <n v="114"/>
    <n v="1"/>
    <n v="114"/>
    <n v="142.5"/>
    <n v="2.3940000000000001"/>
    <n v="1.4820000000000002"/>
    <n v="29.867999999999999"/>
    <n v="1.1399999999999999"/>
    <n v="9.5760000000000005"/>
    <n v="13.338000000000001"/>
    <n v="119.47199999999999"/>
    <n v="1"/>
    <n v="29.6"/>
  </r>
  <r>
    <x v="3"/>
    <x v="2"/>
    <s v="WB28"/>
    <x v="18"/>
    <n v="83"/>
    <n v="3.3000000000000002E-2"/>
    <n v="2.7390000000000003"/>
    <n v="9.0934800000000013"/>
    <n v="0.28211700000000006"/>
    <n v="8.2170000000000007E-2"/>
    <n v="2.0186430000000004"/>
    <n v="0.34785299999999997"/>
    <n v="1.1284680000000002"/>
    <n v="0.73953000000000002"/>
    <n v="8.0745720000000016"/>
    <n v="1"/>
    <n v="87"/>
  </r>
  <r>
    <x v="3"/>
    <x v="2"/>
    <s v="WB28"/>
    <x v="35"/>
    <n v="3"/>
    <n v="1"/>
    <n v="3"/>
    <n v="11.28"/>
    <n v="0"/>
    <n v="0"/>
    <n v="2.9189999999999996"/>
    <n v="0"/>
    <n v="0"/>
    <n v="0"/>
    <n v="11.675999999999998"/>
    <n v="1"/>
    <n v="97.3"/>
  </r>
  <r>
    <x v="3"/>
    <x v="2"/>
    <s v="WB28"/>
    <x v="19"/>
    <n v="340"/>
    <n v="0.14299999999999999"/>
    <n v="48.62"/>
    <n v="19.934199999999997"/>
    <n v="0"/>
    <n v="0"/>
    <n v="5.0564799999999996"/>
    <n v="0"/>
    <n v="0"/>
    <n v="0"/>
    <n v="20.225919999999999"/>
    <n v="1"/>
    <n v="10.4"/>
  </r>
  <r>
    <x v="4"/>
    <x v="2"/>
    <s v="WB28"/>
    <x v="23"/>
    <n v="20"/>
    <n v="6.7000000000000004E-2"/>
    <n v="1.34"/>
    <n v="4.0735999999999999"/>
    <n v="4.0200000000000001E-3"/>
    <n v="0"/>
    <n v="1.10416"/>
    <n v="0"/>
    <n v="1.6080000000000001E-2"/>
    <n v="0"/>
    <n v="4.4166400000000001"/>
    <n v="1"/>
    <n v="82.7"/>
  </r>
  <r>
    <x v="0"/>
    <x v="2"/>
    <s v="WB29"/>
    <x v="0"/>
    <n v="112"/>
    <n v="0.28599999999999998"/>
    <n v="32.031999999999996"/>
    <n v="86.16607999999998"/>
    <n v="7.9759679999999991"/>
    <n v="5.7657599999999993"/>
    <n v="0"/>
    <n v="0"/>
    <n v="31.903871999999996"/>
    <n v="51.891839999999995"/>
    <n v="0"/>
    <n v="1"/>
    <n v="42.9"/>
  </r>
  <r>
    <x v="0"/>
    <x v="2"/>
    <s v="WB29"/>
    <x v="1"/>
    <n v="85"/>
    <n v="3.3000000000000002E-2"/>
    <n v="2.8050000000000002"/>
    <n v="6.7600499999999997"/>
    <n v="0.92284499999999992"/>
    <n v="0.30574500000000004"/>
    <n v="1.4025000000000001E-2"/>
    <n v="0"/>
    <n v="3.6913799999999997"/>
    <n v="2.7517050000000003"/>
    <n v="5.6100000000000004E-2"/>
    <n v="1"/>
    <n v="44.3"/>
  </r>
  <r>
    <x v="0"/>
    <x v="2"/>
    <s v="WB29"/>
    <x v="2"/>
    <m/>
    <n v="0"/>
    <n v="0"/>
    <n v="0"/>
    <n v="0"/>
    <n v="0"/>
    <n v="0"/>
    <n v="0"/>
    <n v="0"/>
    <n v="0"/>
    <n v="0"/>
    <n v="0"/>
    <n v="38.299999999999997"/>
  </r>
  <r>
    <x v="0"/>
    <x v="2"/>
    <s v="WB29"/>
    <x v="3"/>
    <m/>
    <n v="0"/>
    <n v="0"/>
    <n v="0"/>
    <n v="0"/>
    <n v="0"/>
    <n v="0"/>
    <n v="0"/>
    <n v="0"/>
    <n v="0"/>
    <n v="0"/>
    <n v="0"/>
    <n v="39.900000000000006"/>
  </r>
  <r>
    <x v="0"/>
    <x v="2"/>
    <s v="WB29"/>
    <x v="4"/>
    <n v="112"/>
    <n v="0.28599999999999998"/>
    <n v="32.031999999999996"/>
    <n v="91.291199999999989"/>
    <n v="8.6166079999999994"/>
    <n v="6.054047999999999"/>
    <n v="0"/>
    <n v="0"/>
    <n v="34.466431999999998"/>
    <n v="54.486431999999994"/>
    <n v="0"/>
    <n v="1"/>
    <n v="45.8"/>
  </r>
  <r>
    <x v="0"/>
    <x v="2"/>
    <s v="WB29"/>
    <x v="5"/>
    <m/>
    <n v="0"/>
    <n v="0"/>
    <n v="0"/>
    <n v="0"/>
    <n v="0"/>
    <n v="0"/>
    <n v="0"/>
    <n v="0"/>
    <n v="0"/>
    <n v="0"/>
    <n v="0"/>
    <n v="45.8"/>
  </r>
  <r>
    <x v="0"/>
    <x v="2"/>
    <s v="WB29"/>
    <x v="6"/>
    <n v="64"/>
    <n v="0.28599999999999998"/>
    <n v="18.303999999999998"/>
    <n v="28.371199999999998"/>
    <n v="2.3063039999999999"/>
    <n v="1.9402239999999997"/>
    <n v="0.201344"/>
    <n v="0"/>
    <n v="9.2252159999999996"/>
    <n v="17.462015999999998"/>
    <n v="0.80537599999999998"/>
    <n v="1"/>
    <n v="24.3"/>
  </r>
  <r>
    <x v="0"/>
    <x v="2"/>
    <s v="WB29"/>
    <x v="7"/>
    <n v="184"/>
    <n v="1"/>
    <n v="184"/>
    <n v="126.96"/>
    <n v="6.6239999999999997"/>
    <n v="7.5439999999999996"/>
    <n v="8.2799999999999994"/>
    <n v="0"/>
    <n v="26.495999999999999"/>
    <n v="67.896000000000001"/>
    <n v="33.119999999999997"/>
    <n v="1"/>
    <n v="12.2"/>
  </r>
  <r>
    <x v="0"/>
    <x v="2"/>
    <s v="WB29"/>
    <x v="8"/>
    <m/>
    <n v="0"/>
    <n v="0"/>
    <n v="0"/>
    <n v="0"/>
    <n v="0"/>
    <n v="0"/>
    <n v="0"/>
    <n v="0"/>
    <n v="0"/>
    <n v="0"/>
    <n v="0"/>
    <n v="59.3"/>
  </r>
  <r>
    <x v="1"/>
    <x v="2"/>
    <s v="WB29"/>
    <x v="9"/>
    <n v="112"/>
    <n v="0.14299999999999999"/>
    <n v="16.015999999999998"/>
    <n v="16.816799999999997"/>
    <n v="2.9629599999999998"/>
    <n v="0.46446399999999999"/>
    <n v="0"/>
    <n v="0"/>
    <n v="11.851839999999999"/>
    <n v="4.1801759999999994"/>
    <n v="0"/>
    <n v="1"/>
    <n v="21.4"/>
  </r>
  <r>
    <x v="2"/>
    <x v="2"/>
    <s v="WB29"/>
    <x v="10"/>
    <n v="175"/>
    <n v="0.28599999999999998"/>
    <n v="50.05"/>
    <n v="65.064999999999998"/>
    <n v="1.2011999999999998"/>
    <n v="0.10009999999999999"/>
    <n v="14.314300000000001"/>
    <n v="0.15014999999999998"/>
    <n v="4.8047999999999993"/>
    <n v="0.90089999999999992"/>
    <n v="57.257200000000005"/>
    <n v="1"/>
    <n v="31.200000000000003"/>
  </r>
  <r>
    <x v="2"/>
    <x v="2"/>
    <s v="WB29"/>
    <x v="11"/>
    <n v="185"/>
    <n v="0.28599999999999998"/>
    <n v="52.91"/>
    <n v="67.195700000000002"/>
    <n v="4.6031699999999995"/>
    <n v="0.26455000000000001"/>
    <n v="12.06348"/>
    <n v="3.3862400000000004"/>
    <n v="18.412679999999998"/>
    <n v="2.3809499999999999"/>
    <n v="48.253920000000001"/>
    <n v="1"/>
    <n v="32"/>
  </r>
  <r>
    <x v="2"/>
    <x v="2"/>
    <s v="WB29"/>
    <x v="14"/>
    <n v="60"/>
    <n v="8.3000000000000004E-2"/>
    <n v="4.9800000000000004"/>
    <n v="1.0956000000000001"/>
    <n v="4.9800000000000004E-2"/>
    <n v="1.9920000000000004E-2"/>
    <n v="0.22410000000000005"/>
    <n v="0.13944000000000001"/>
    <n v="0.19920000000000002"/>
    <n v="0.17928000000000002"/>
    <n v="0.8964000000000002"/>
    <n v="1"/>
    <n v="5.9"/>
  </r>
  <r>
    <x v="2"/>
    <x v="2"/>
    <s v="WB29"/>
    <x v="12"/>
    <n v="119"/>
    <n v="1"/>
    <n v="119"/>
    <n v="109.48"/>
    <n v="1.19"/>
    <n v="0.59499999999999997"/>
    <n v="27.846"/>
    <n v="2.8559999999999999"/>
    <n v="4.76"/>
    <n v="5.3549999999999995"/>
    <n v="111.384"/>
    <n v="1"/>
    <n v="24.9"/>
  </r>
  <r>
    <x v="2"/>
    <x v="2"/>
    <s v="WB29"/>
    <x v="13"/>
    <n v="122"/>
    <n v="8.0000000000000002E-3"/>
    <n v="0.97599999999999998"/>
    <n v="0.90768000000000004"/>
    <n v="1.9519999999999999E-2"/>
    <n v="9.7600000000000009E-4"/>
    <n v="0.210816"/>
    <n v="1.464E-2"/>
    <n v="7.8079999999999997E-2"/>
    <n v="8.7840000000000001E-3"/>
    <n v="0.84326400000000001"/>
    <n v="1"/>
    <n v="23.700000000000003"/>
  </r>
  <r>
    <x v="2"/>
    <x v="2"/>
    <s v="WB29"/>
    <x v="28"/>
    <n v="171"/>
    <n v="0.71399999999999997"/>
    <n v="122.09399999999999"/>
    <n v="141.62903999999997"/>
    <n v="9.4012379999999993"/>
    <n v="0.61046999999999996"/>
    <n v="25.395551999999999"/>
    <n v="7.9361100000000002"/>
    <n v="37.604951999999997"/>
    <n v="5.4942299999999999"/>
    <n v="101.58220799999999"/>
    <n v="1"/>
    <n v="29"/>
  </r>
  <r>
    <x v="2"/>
    <x v="2"/>
    <s v="WB29"/>
    <x v="34"/>
    <n v="94"/>
    <n v="0.28599999999999998"/>
    <n v="26.883999999999997"/>
    <n v="8.3340399999999981"/>
    <n v="0.29572399999999999"/>
    <n v="2.6883999999999998E-2"/>
    <n v="1.6399239999999997"/>
    <n v="0.21507199999999999"/>
    <n v="1.1828959999999999"/>
    <n v="0.24195599999999998"/>
    <n v="6.5596959999999989"/>
    <n v="1"/>
    <n v="7.3"/>
  </r>
  <r>
    <x v="2"/>
    <x v="2"/>
    <s v="WB29"/>
    <x v="36"/>
    <n v="62"/>
    <n v="6.7000000000000004E-2"/>
    <n v="4.1539999999999999"/>
    <n v="1.8693"/>
    <n v="4.5693999999999999E-2"/>
    <n v="8.3079999999999994E-3"/>
    <n v="0.43616999999999995"/>
    <n v="0.13708200000000001"/>
    <n v="0.18277599999999999"/>
    <n v="7.4771999999999991E-2"/>
    <n v="1.7446799999999998"/>
    <n v="1"/>
    <n v="11.8"/>
  </r>
  <r>
    <x v="2"/>
    <x v="2"/>
    <s v="WB29"/>
    <x v="42"/>
    <n v="114"/>
    <n v="6.7000000000000004E-2"/>
    <n v="7.6380000000000008"/>
    <n v="7.8671400000000009"/>
    <n v="0.12984600000000002"/>
    <n v="7.6380000000000016E-3"/>
    <n v="1.8560340000000002"/>
    <n v="0.22914000000000001"/>
    <n v="0.51938400000000007"/>
    <n v="6.8742000000000011E-2"/>
    <n v="7.4241360000000007"/>
    <n v="1"/>
    <n v="26.1"/>
  </r>
  <r>
    <x v="2"/>
    <x v="2"/>
    <s v="WB29"/>
    <x v="22"/>
    <n v="250"/>
    <n v="3.3000000000000002E-2"/>
    <n v="8.25"/>
    <n v="11.6325"/>
    <n v="0.39600000000000002"/>
    <n v="5.7749999999999996E-2"/>
    <n v="2.3347500000000001"/>
    <n v="0.14025000000000001"/>
    <n v="1.5840000000000001"/>
    <n v="0.51974999999999993"/>
    <n v="9.3390000000000004"/>
    <n v="1"/>
    <n v="33.799999999999997"/>
  </r>
  <r>
    <x v="3"/>
    <x v="2"/>
    <s v="WB29"/>
    <x v="16"/>
    <n v="134"/>
    <n v="0.42899999999999999"/>
    <n v="57.485999999999997"/>
    <n v="93.702179999999984"/>
    <n v="3.6216179999999998"/>
    <n v="0.80480399999999985"/>
    <n v="17.878146000000001"/>
    <n v="0.57485999999999993"/>
    <n v="14.486471999999999"/>
    <n v="7.2432359999999987"/>
    <n v="71.512584000000004"/>
    <n v="1"/>
    <n v="38.799999999999997"/>
  </r>
  <r>
    <x v="3"/>
    <x v="2"/>
    <s v="WB29"/>
    <x v="17"/>
    <n v="114"/>
    <n v="1"/>
    <n v="114"/>
    <n v="142.5"/>
    <n v="2.3940000000000001"/>
    <n v="1.4820000000000002"/>
    <n v="29.867999999999999"/>
    <n v="1.1399999999999999"/>
    <n v="9.5760000000000005"/>
    <n v="13.338000000000001"/>
    <n v="119.47199999999999"/>
    <n v="1"/>
    <n v="29.6"/>
  </r>
  <r>
    <x v="3"/>
    <x v="2"/>
    <s v="WB29"/>
    <x v="18"/>
    <m/>
    <n v="0"/>
    <n v="0"/>
    <n v="0"/>
    <n v="0"/>
    <n v="0"/>
    <n v="0"/>
    <n v="0"/>
    <n v="0"/>
    <n v="0"/>
    <n v="0"/>
    <n v="0"/>
    <n v="87"/>
  </r>
  <r>
    <x v="3"/>
    <x v="2"/>
    <s v="WB29"/>
    <x v="35"/>
    <n v="3"/>
    <n v="1"/>
    <n v="3"/>
    <n v="11.28"/>
    <n v="0"/>
    <n v="0"/>
    <n v="2.9189999999999996"/>
    <n v="0"/>
    <n v="0"/>
    <n v="0"/>
    <n v="11.675999999999998"/>
    <n v="1"/>
    <n v="97.3"/>
  </r>
  <r>
    <x v="3"/>
    <x v="2"/>
    <s v="WB29"/>
    <x v="19"/>
    <n v="340"/>
    <n v="0.28599999999999998"/>
    <n v="97.24"/>
    <n v="39.868399999999994"/>
    <n v="0"/>
    <n v="0"/>
    <n v="10.112959999999999"/>
    <n v="0"/>
    <n v="0"/>
    <n v="0"/>
    <n v="40.451839999999997"/>
    <n v="1"/>
    <n v="10.4"/>
  </r>
  <r>
    <x v="0"/>
    <x v="2"/>
    <s v="WB30"/>
    <x v="0"/>
    <n v="112"/>
    <n v="6.7000000000000004E-2"/>
    <n v="7.5040000000000004"/>
    <n v="20.185760000000002"/>
    <n v="1.8684960000000002"/>
    <n v="1.3507199999999999"/>
    <n v="0"/>
    <n v="0"/>
    <n v="7.4739840000000006"/>
    <n v="12.156479999999998"/>
    <n v="0"/>
    <n v="1"/>
    <n v="42.9"/>
  </r>
  <r>
    <x v="0"/>
    <x v="2"/>
    <s v="WB30"/>
    <x v="1"/>
    <m/>
    <n v="0"/>
    <n v="0"/>
    <n v="0"/>
    <n v="0"/>
    <n v="0"/>
    <n v="0"/>
    <n v="0"/>
    <n v="0"/>
    <n v="0"/>
    <n v="0"/>
    <n v="0"/>
    <n v="44.3"/>
  </r>
  <r>
    <x v="0"/>
    <x v="2"/>
    <s v="WB30"/>
    <x v="2"/>
    <m/>
    <n v="0"/>
    <n v="0"/>
    <n v="0"/>
    <n v="0"/>
    <n v="0"/>
    <n v="0"/>
    <n v="0"/>
    <n v="0"/>
    <n v="0"/>
    <n v="0"/>
    <n v="0"/>
    <n v="38.299999999999997"/>
  </r>
  <r>
    <x v="0"/>
    <x v="2"/>
    <s v="WB30"/>
    <x v="3"/>
    <m/>
    <n v="0"/>
    <n v="0"/>
    <n v="0"/>
    <n v="0"/>
    <n v="0"/>
    <n v="0"/>
    <n v="0"/>
    <n v="0"/>
    <n v="0"/>
    <n v="0"/>
    <n v="0"/>
    <n v="39.900000000000006"/>
  </r>
  <r>
    <x v="0"/>
    <x v="2"/>
    <s v="WB30"/>
    <x v="4"/>
    <n v="112"/>
    <n v="3.3000000000000002E-2"/>
    <n v="3.6960000000000002"/>
    <n v="10.533600000000002"/>
    <n v="0.994224"/>
    <n v="0.69854399999999994"/>
    <n v="0"/>
    <n v="0"/>
    <n v="3.976896"/>
    <n v="6.2868959999999996"/>
    <n v="0"/>
    <n v="1"/>
    <n v="45.8"/>
  </r>
  <r>
    <x v="0"/>
    <x v="2"/>
    <s v="WB30"/>
    <x v="5"/>
    <m/>
    <n v="0"/>
    <n v="0"/>
    <n v="0"/>
    <n v="0"/>
    <n v="0"/>
    <n v="0"/>
    <n v="0"/>
    <n v="0"/>
    <n v="0"/>
    <n v="0"/>
    <n v="0"/>
    <n v="45.8"/>
  </r>
  <r>
    <x v="0"/>
    <x v="2"/>
    <s v="WB30"/>
    <x v="6"/>
    <n v="64"/>
    <n v="6.7000000000000004E-2"/>
    <n v="4.2880000000000003"/>
    <n v="6.6463999999999999"/>
    <n v="0.54028799999999999"/>
    <n v="0.45452800000000004"/>
    <n v="4.7168000000000009E-2"/>
    <n v="0"/>
    <n v="2.161152"/>
    <n v="4.0907520000000002"/>
    <n v="0.18867200000000003"/>
    <n v="1"/>
    <n v="24.3"/>
  </r>
  <r>
    <x v="0"/>
    <x v="2"/>
    <s v="WB30"/>
    <x v="7"/>
    <n v="184"/>
    <n v="1"/>
    <n v="184"/>
    <n v="126.96"/>
    <n v="6.6239999999999997"/>
    <n v="7.5439999999999996"/>
    <n v="8.2799999999999994"/>
    <n v="0"/>
    <n v="26.495999999999999"/>
    <n v="67.896000000000001"/>
    <n v="33.119999999999997"/>
    <n v="1"/>
    <n v="12.2"/>
  </r>
  <r>
    <x v="0"/>
    <x v="2"/>
    <s v="WB30"/>
    <x v="8"/>
    <m/>
    <n v="0"/>
    <n v="0"/>
    <n v="0"/>
    <n v="0"/>
    <n v="0"/>
    <n v="0"/>
    <n v="0"/>
    <n v="0"/>
    <n v="0"/>
    <n v="0"/>
    <n v="0"/>
    <n v="59.3"/>
  </r>
  <r>
    <x v="1"/>
    <x v="2"/>
    <s v="WB30"/>
    <x v="9"/>
    <n v="112"/>
    <n v="3.3000000000000002E-2"/>
    <n v="3.6960000000000002"/>
    <n v="3.8808000000000002"/>
    <n v="0.68376000000000003"/>
    <n v="0.107184"/>
    <n v="0"/>
    <n v="0"/>
    <n v="2.7350400000000001"/>
    <n v="0.96465599999999996"/>
    <n v="0"/>
    <n v="1"/>
    <n v="21.4"/>
  </r>
  <r>
    <x v="2"/>
    <x v="2"/>
    <s v="WB30"/>
    <x v="10"/>
    <n v="175"/>
    <n v="0.28599999999999998"/>
    <n v="50.05"/>
    <n v="65.064999999999998"/>
    <n v="1.2011999999999998"/>
    <n v="0.10009999999999999"/>
    <n v="14.314300000000001"/>
    <n v="0.15014999999999998"/>
    <n v="4.8047999999999993"/>
    <n v="0.90089999999999992"/>
    <n v="57.257200000000005"/>
    <n v="1"/>
    <n v="31.200000000000003"/>
  </r>
  <r>
    <x v="2"/>
    <x v="2"/>
    <s v="WB30"/>
    <x v="11"/>
    <n v="185"/>
    <n v="0.28599999999999998"/>
    <n v="52.91"/>
    <n v="67.195700000000002"/>
    <n v="4.6031699999999995"/>
    <n v="0.26455000000000001"/>
    <n v="12.06348"/>
    <n v="3.3862400000000004"/>
    <n v="18.412679999999998"/>
    <n v="2.3809499999999999"/>
    <n v="48.253920000000001"/>
    <n v="1"/>
    <n v="32"/>
  </r>
  <r>
    <x v="2"/>
    <x v="2"/>
    <s v="WB30"/>
    <x v="14"/>
    <n v="60"/>
    <n v="0.14299999999999999"/>
    <n v="8.58"/>
    <n v="1.8875999999999999"/>
    <n v="8.5800000000000001E-2"/>
    <n v="3.4320000000000003E-2"/>
    <n v="0.3861"/>
    <n v="0.24023999999999998"/>
    <n v="0.34320000000000001"/>
    <n v="0.30888000000000004"/>
    <n v="1.5444"/>
    <n v="1"/>
    <n v="5.9"/>
  </r>
  <r>
    <x v="2"/>
    <x v="2"/>
    <s v="WB30"/>
    <x v="12"/>
    <n v="119"/>
    <n v="1"/>
    <n v="119"/>
    <n v="109.48"/>
    <n v="1.19"/>
    <n v="0.59499999999999997"/>
    <n v="27.846"/>
    <n v="2.8559999999999999"/>
    <n v="4.76"/>
    <n v="5.3549999999999995"/>
    <n v="111.384"/>
    <n v="1"/>
    <n v="24.9"/>
  </r>
  <r>
    <x v="2"/>
    <x v="2"/>
    <s v="WB30"/>
    <x v="13"/>
    <n v="122"/>
    <n v="5.0000000000000001E-3"/>
    <n v="0.61"/>
    <n v="0.56729999999999992"/>
    <n v="1.2199999999999999E-2"/>
    <n v="6.0999999999999997E-4"/>
    <n v="0.13175999999999999"/>
    <n v="9.1500000000000001E-3"/>
    <n v="4.8799999999999996E-2"/>
    <n v="5.4900000000000001E-3"/>
    <n v="0.52703999999999995"/>
    <n v="1"/>
    <n v="23.700000000000003"/>
  </r>
  <r>
    <x v="2"/>
    <x v="2"/>
    <s v="WB30"/>
    <x v="28"/>
    <n v="171"/>
    <n v="0.57099999999999995"/>
    <n v="97.640999999999991"/>
    <n v="113.26356"/>
    <n v="7.518357"/>
    <n v="0.48820499999999994"/>
    <n v="20.309327999999997"/>
    <n v="6.3466649999999989"/>
    <n v="30.073428"/>
    <n v="4.3938449999999998"/>
    <n v="81.237311999999989"/>
    <n v="1"/>
    <n v="29"/>
  </r>
  <r>
    <x v="2"/>
    <x v="2"/>
    <s v="WB30"/>
    <x v="34"/>
    <n v="94"/>
    <n v="6.7000000000000004E-2"/>
    <n v="6.298"/>
    <n v="1.95238"/>
    <n v="6.9278000000000006E-2"/>
    <n v="6.2980000000000006E-3"/>
    <n v="0.38417800000000002"/>
    <n v="5.0384000000000005E-2"/>
    <n v="0.27711200000000002"/>
    <n v="5.6682000000000003E-2"/>
    <n v="1.5367120000000001"/>
    <n v="1"/>
    <n v="7.3"/>
  </r>
  <r>
    <x v="2"/>
    <x v="2"/>
    <s v="WB30"/>
    <x v="43"/>
    <n v="114"/>
    <n v="6.7000000000000004E-2"/>
    <n v="7.6380000000000008"/>
    <n v="10.005780000000001"/>
    <n v="8.4018000000000009E-2"/>
    <n v="2.2914000000000004E-2"/>
    <n v="2.4365220000000001"/>
    <n v="0.11457000000000001"/>
    <n v="0.33607200000000004"/>
    <n v="0.20622600000000002"/>
    <n v="9.7460880000000003"/>
    <n v="1"/>
    <n v="33.299999999999997"/>
  </r>
  <r>
    <x v="2"/>
    <x v="2"/>
    <s v="WB30"/>
    <x v="42"/>
    <n v="114"/>
    <n v="0.14299999999999999"/>
    <n v="16.302"/>
    <n v="16.791060000000002"/>
    <n v="0.27713399999999999"/>
    <n v="1.6302000000000001E-2"/>
    <n v="3.9613860000000001"/>
    <n v="0.48905999999999999"/>
    <n v="1.108536"/>
    <n v="0.14671800000000002"/>
    <n v="15.845544"/>
    <n v="1"/>
    <n v="26.1"/>
  </r>
  <r>
    <x v="3"/>
    <x v="2"/>
    <s v="WB30"/>
    <x v="16"/>
    <n v="134"/>
    <n v="0.42899999999999999"/>
    <n v="57.485999999999997"/>
    <n v="93.702179999999984"/>
    <n v="3.6216179999999998"/>
    <n v="0.80480399999999985"/>
    <n v="17.878146000000001"/>
    <n v="0.57485999999999993"/>
    <n v="14.486471999999999"/>
    <n v="7.2432359999999987"/>
    <n v="71.512584000000004"/>
    <n v="1"/>
    <n v="38.799999999999997"/>
  </r>
  <r>
    <x v="3"/>
    <x v="2"/>
    <s v="WB30"/>
    <x v="17"/>
    <n v="114"/>
    <n v="1"/>
    <n v="114"/>
    <n v="142.5"/>
    <n v="2.3940000000000001"/>
    <n v="1.4820000000000002"/>
    <n v="29.867999999999999"/>
    <n v="1.1399999999999999"/>
    <n v="9.5760000000000005"/>
    <n v="13.338000000000001"/>
    <n v="119.47199999999999"/>
    <n v="1"/>
    <n v="29.6"/>
  </r>
  <r>
    <x v="3"/>
    <x v="2"/>
    <s v="WB30"/>
    <x v="18"/>
    <m/>
    <n v="0"/>
    <n v="0"/>
    <n v="0"/>
    <n v="0"/>
    <n v="0"/>
    <n v="0"/>
    <n v="0"/>
    <n v="0"/>
    <n v="0"/>
    <n v="0"/>
    <n v="0"/>
    <n v="87"/>
  </r>
  <r>
    <x v="3"/>
    <x v="2"/>
    <s v="WB30"/>
    <x v="35"/>
    <n v="3"/>
    <n v="1"/>
    <n v="3"/>
    <n v="11.28"/>
    <n v="0"/>
    <n v="0"/>
    <n v="2.9189999999999996"/>
    <n v="0"/>
    <n v="0"/>
    <n v="0"/>
    <n v="11.675999999999998"/>
    <n v="1"/>
    <n v="97.3"/>
  </r>
  <r>
    <x v="3"/>
    <x v="2"/>
    <s v="WB30"/>
    <x v="19"/>
    <n v="340"/>
    <n v="0.14299999999999999"/>
    <n v="48.62"/>
    <n v="19.934199999999997"/>
    <n v="0"/>
    <n v="0"/>
    <n v="5.0564799999999996"/>
    <n v="0"/>
    <n v="0"/>
    <n v="0"/>
    <n v="20.225919999999999"/>
    <n v="1"/>
    <n v="10.4"/>
  </r>
  <r>
    <x v="0"/>
    <x v="2"/>
    <s v="WB31"/>
    <x v="0"/>
    <n v="112"/>
    <n v="3.3000000000000002E-2"/>
    <n v="3.6960000000000002"/>
    <n v="9.94224"/>
    <n v="0.92030400000000001"/>
    <n v="0.66528000000000009"/>
    <n v="0"/>
    <n v="0"/>
    <n v="3.681216"/>
    <n v="5.9875200000000008"/>
    <n v="0"/>
    <n v="1"/>
    <n v="42.9"/>
  </r>
  <r>
    <x v="0"/>
    <x v="2"/>
    <s v="WB31"/>
    <x v="1"/>
    <m/>
    <n v="0"/>
    <n v="0"/>
    <n v="0"/>
    <n v="0"/>
    <n v="0"/>
    <n v="0"/>
    <n v="0"/>
    <n v="0"/>
    <n v="0"/>
    <n v="0"/>
    <n v="0"/>
    <n v="44.3"/>
  </r>
  <r>
    <x v="0"/>
    <x v="2"/>
    <s v="WB31"/>
    <x v="2"/>
    <m/>
    <n v="0"/>
    <n v="0"/>
    <n v="0"/>
    <n v="0"/>
    <n v="0"/>
    <n v="0"/>
    <n v="0"/>
    <n v="0"/>
    <n v="0"/>
    <n v="0"/>
    <n v="0"/>
    <n v="38.299999999999997"/>
  </r>
  <r>
    <x v="0"/>
    <x v="2"/>
    <s v="WB31"/>
    <x v="3"/>
    <m/>
    <n v="0"/>
    <n v="0"/>
    <n v="0"/>
    <n v="0"/>
    <n v="0"/>
    <n v="0"/>
    <n v="0"/>
    <n v="0"/>
    <n v="0"/>
    <n v="0"/>
    <n v="0"/>
    <n v="39.900000000000006"/>
  </r>
  <r>
    <x v="0"/>
    <x v="2"/>
    <s v="WB31"/>
    <x v="4"/>
    <n v="112"/>
    <n v="3.3000000000000002E-2"/>
    <n v="3.6960000000000002"/>
    <n v="10.533600000000002"/>
    <n v="0.994224"/>
    <n v="0.69854399999999994"/>
    <n v="0"/>
    <n v="0"/>
    <n v="3.976896"/>
    <n v="6.2868959999999996"/>
    <n v="0"/>
    <n v="1"/>
    <n v="45.8"/>
  </r>
  <r>
    <x v="0"/>
    <x v="2"/>
    <s v="WB31"/>
    <x v="5"/>
    <m/>
    <n v="0"/>
    <n v="0"/>
    <n v="0"/>
    <n v="0"/>
    <n v="0"/>
    <n v="0"/>
    <n v="0"/>
    <n v="0"/>
    <n v="0"/>
    <n v="0"/>
    <n v="0"/>
    <n v="45.8"/>
  </r>
  <r>
    <x v="0"/>
    <x v="2"/>
    <s v="WB31"/>
    <x v="6"/>
    <n v="64"/>
    <n v="0.14299999999999999"/>
    <n v="9.1519999999999992"/>
    <n v="14.185599999999999"/>
    <n v="1.153152"/>
    <n v="0.97011199999999986"/>
    <n v="0.100672"/>
    <n v="0"/>
    <n v="4.6126079999999998"/>
    <n v="8.7310079999999992"/>
    <n v="0.40268799999999999"/>
    <n v="1"/>
    <n v="24.3"/>
  </r>
  <r>
    <x v="0"/>
    <x v="2"/>
    <s v="WB31"/>
    <x v="7"/>
    <n v="31"/>
    <n v="1"/>
    <n v="31"/>
    <n v="21.39"/>
    <n v="1.1160000000000001"/>
    <n v="1.2709999999999999"/>
    <n v="1.395"/>
    <n v="0"/>
    <n v="4.4640000000000004"/>
    <n v="11.439"/>
    <n v="5.58"/>
    <n v="1"/>
    <n v="12.2"/>
  </r>
  <r>
    <x v="0"/>
    <x v="2"/>
    <s v="WB31"/>
    <x v="8"/>
    <m/>
    <n v="0"/>
    <n v="0"/>
    <n v="0"/>
    <n v="0"/>
    <n v="0"/>
    <n v="0"/>
    <n v="0"/>
    <n v="0"/>
    <n v="0"/>
    <n v="0"/>
    <n v="0"/>
    <n v="59.3"/>
  </r>
  <r>
    <x v="1"/>
    <x v="2"/>
    <s v="WB31"/>
    <x v="9"/>
    <m/>
    <n v="0"/>
    <n v="0"/>
    <n v="0"/>
    <n v="0"/>
    <n v="0"/>
    <n v="0"/>
    <n v="0"/>
    <n v="0"/>
    <n v="0"/>
    <n v="0"/>
    <n v="0"/>
    <n v="21.4"/>
  </r>
  <r>
    <x v="2"/>
    <x v="2"/>
    <s v="WB31"/>
    <x v="10"/>
    <n v="175"/>
    <n v="0.14299999999999999"/>
    <n v="25.024999999999999"/>
    <n v="32.532499999999999"/>
    <n v="0.60059999999999991"/>
    <n v="5.0049999999999997E-2"/>
    <n v="7.1571500000000006"/>
    <n v="7.5074999999999989E-2"/>
    <n v="2.4023999999999996"/>
    <n v="0.45044999999999996"/>
    <n v="28.628600000000002"/>
    <n v="1"/>
    <n v="31.200000000000003"/>
  </r>
  <r>
    <x v="2"/>
    <x v="2"/>
    <s v="WB31"/>
    <x v="11"/>
    <n v="185"/>
    <n v="0"/>
    <n v="0"/>
    <n v="0"/>
    <n v="0"/>
    <n v="0"/>
    <n v="0"/>
    <n v="0"/>
    <n v="0"/>
    <n v="0"/>
    <n v="0"/>
    <n v="0"/>
    <n v="32"/>
  </r>
  <r>
    <x v="2"/>
    <x v="2"/>
    <s v="WB31"/>
    <x v="14"/>
    <n v="60"/>
    <n v="0.14299999999999999"/>
    <n v="8.58"/>
    <n v="1.8875999999999999"/>
    <n v="8.5800000000000001E-2"/>
    <n v="3.4320000000000003E-2"/>
    <n v="0.3861"/>
    <n v="0.24023999999999998"/>
    <n v="0.34320000000000001"/>
    <n v="0.30888000000000004"/>
    <n v="1.5444"/>
    <n v="1"/>
    <n v="5.9"/>
  </r>
  <r>
    <x v="2"/>
    <x v="2"/>
    <s v="WB31"/>
    <x v="12"/>
    <n v="119"/>
    <n v="0"/>
    <n v="0"/>
    <n v="0"/>
    <n v="0"/>
    <n v="0"/>
    <n v="0"/>
    <n v="0"/>
    <n v="0"/>
    <n v="0"/>
    <n v="0"/>
    <n v="0"/>
    <n v="24.9"/>
  </r>
  <r>
    <x v="2"/>
    <x v="2"/>
    <s v="WB31"/>
    <x v="13"/>
    <m/>
    <n v="0"/>
    <n v="0"/>
    <n v="0"/>
    <n v="0"/>
    <n v="0"/>
    <n v="0"/>
    <n v="0"/>
    <n v="0"/>
    <n v="0"/>
    <n v="0"/>
    <n v="0"/>
    <n v="23.700000000000003"/>
  </r>
  <r>
    <x v="2"/>
    <x v="2"/>
    <s v="WB31"/>
    <x v="28"/>
    <n v="171"/>
    <n v="0.28599999999999998"/>
    <n v="48.905999999999999"/>
    <n v="56.730959999999996"/>
    <n v="3.7657619999999996"/>
    <n v="0.24453"/>
    <n v="10.172448000000001"/>
    <n v="3.17889"/>
    <n v="15.063047999999998"/>
    <n v="2.2007699999999999"/>
    <n v="40.689792000000004"/>
    <n v="1"/>
    <n v="29"/>
  </r>
  <r>
    <x v="2"/>
    <x v="2"/>
    <s v="WB31"/>
    <x v="34"/>
    <n v="94"/>
    <n v="0.28599999999999998"/>
    <n v="26.883999999999997"/>
    <n v="8.3340399999999981"/>
    <n v="0.29572399999999999"/>
    <n v="2.6883999999999998E-2"/>
    <n v="1.6399239999999997"/>
    <n v="0.21507199999999999"/>
    <n v="1.1828959999999999"/>
    <n v="0.24195599999999998"/>
    <n v="6.5596959999999989"/>
    <n v="1"/>
    <n v="7.3"/>
  </r>
  <r>
    <x v="3"/>
    <x v="2"/>
    <s v="WB31"/>
    <x v="16"/>
    <m/>
    <n v="0"/>
    <n v="0"/>
    <n v="0"/>
    <n v="0"/>
    <n v="0"/>
    <n v="0"/>
    <n v="0"/>
    <n v="0"/>
    <n v="0"/>
    <n v="0"/>
    <n v="0"/>
    <n v="38.799999999999997"/>
  </r>
  <r>
    <x v="3"/>
    <x v="2"/>
    <s v="WB31"/>
    <x v="17"/>
    <n v="114"/>
    <n v="1"/>
    <n v="114"/>
    <n v="142.5"/>
    <n v="2.3940000000000001"/>
    <n v="1.4820000000000002"/>
    <n v="29.867999999999999"/>
    <n v="1.1399999999999999"/>
    <n v="9.5760000000000005"/>
    <n v="13.338000000000001"/>
    <n v="119.47199999999999"/>
    <n v="1"/>
    <n v="29.6"/>
  </r>
  <r>
    <x v="3"/>
    <x v="2"/>
    <s v="WB31"/>
    <x v="18"/>
    <m/>
    <n v="0"/>
    <n v="0"/>
    <n v="0"/>
    <n v="0"/>
    <n v="0"/>
    <n v="0"/>
    <n v="0"/>
    <n v="0"/>
    <n v="0"/>
    <n v="0"/>
    <n v="0"/>
    <n v="87"/>
  </r>
  <r>
    <x v="3"/>
    <x v="2"/>
    <s v="WB31"/>
    <x v="19"/>
    <n v="340"/>
    <n v="6.7000000000000004E-2"/>
    <n v="22.78"/>
    <n v="9.3398000000000003"/>
    <n v="0"/>
    <n v="0"/>
    <n v="2.3691200000000001"/>
    <n v="0"/>
    <n v="0"/>
    <n v="0"/>
    <n v="9.4764800000000005"/>
    <n v="1"/>
    <n v="10.4"/>
  </r>
  <r>
    <x v="0"/>
    <x v="2"/>
    <s v="WB32"/>
    <x v="0"/>
    <n v="112"/>
    <n v="0.14299999999999999"/>
    <n v="16.015999999999998"/>
    <n v="43.08303999999999"/>
    <n v="3.9879839999999995"/>
    <n v="2.8828799999999997"/>
    <n v="0"/>
    <n v="0"/>
    <n v="15.951935999999998"/>
    <n v="25.945919999999997"/>
    <n v="0"/>
    <n v="1"/>
    <n v="42.9"/>
  </r>
  <r>
    <x v="0"/>
    <x v="2"/>
    <s v="WB32"/>
    <x v="1"/>
    <m/>
    <n v="0"/>
    <n v="0"/>
    <n v="0"/>
    <n v="0"/>
    <n v="0"/>
    <n v="0"/>
    <n v="0"/>
    <n v="0"/>
    <n v="0"/>
    <n v="0"/>
    <n v="0"/>
    <n v="44.3"/>
  </r>
  <r>
    <x v="0"/>
    <x v="2"/>
    <s v="WB32"/>
    <x v="2"/>
    <m/>
    <n v="0"/>
    <n v="0"/>
    <n v="0"/>
    <n v="0"/>
    <n v="0"/>
    <n v="0"/>
    <n v="0"/>
    <n v="0"/>
    <n v="0"/>
    <n v="0"/>
    <n v="0"/>
    <n v="38.299999999999997"/>
  </r>
  <r>
    <x v="0"/>
    <x v="2"/>
    <s v="WB32"/>
    <x v="3"/>
    <m/>
    <n v="0"/>
    <n v="0"/>
    <n v="0"/>
    <n v="0"/>
    <n v="0"/>
    <n v="0"/>
    <n v="0"/>
    <n v="0"/>
    <n v="0"/>
    <n v="0"/>
    <n v="0"/>
    <n v="39.900000000000006"/>
  </r>
  <r>
    <x v="0"/>
    <x v="2"/>
    <s v="WB32"/>
    <x v="4"/>
    <n v="112"/>
    <n v="1.0999999999999999E-2"/>
    <n v="1.232"/>
    <n v="3.5112000000000001"/>
    <n v="0.33140799999999998"/>
    <n v="0.23284799999999997"/>
    <n v="0"/>
    <n v="0"/>
    <n v="1.3256319999999999"/>
    <n v="2.0956319999999997"/>
    <n v="0"/>
    <n v="1"/>
    <n v="45.8"/>
  </r>
  <r>
    <x v="0"/>
    <x v="2"/>
    <s v="WB32"/>
    <x v="5"/>
    <m/>
    <n v="0"/>
    <n v="0"/>
    <n v="0"/>
    <n v="0"/>
    <n v="0"/>
    <n v="0"/>
    <n v="0"/>
    <n v="0"/>
    <n v="0"/>
    <n v="0"/>
    <n v="0"/>
    <n v="45.8"/>
  </r>
  <r>
    <x v="0"/>
    <x v="2"/>
    <s v="WB32"/>
    <x v="6"/>
    <n v="64"/>
    <n v="3.3000000000000002E-2"/>
    <n v="2.1120000000000001"/>
    <n v="3.2736000000000001"/>
    <n v="0.26611200000000002"/>
    <n v="0.22387199999999999"/>
    <n v="2.3232000000000003E-2"/>
    <n v="0"/>
    <n v="1.0644480000000001"/>
    <n v="2.0148479999999998"/>
    <n v="9.2928000000000011E-2"/>
    <n v="1"/>
    <n v="24.3"/>
  </r>
  <r>
    <x v="0"/>
    <x v="2"/>
    <s v="WB32"/>
    <x v="7"/>
    <n v="184"/>
    <n v="1"/>
    <n v="184"/>
    <n v="126.96"/>
    <n v="6.6239999999999997"/>
    <n v="7.5439999999999996"/>
    <n v="8.2799999999999994"/>
    <n v="0"/>
    <n v="26.495999999999999"/>
    <n v="67.896000000000001"/>
    <n v="33.119999999999997"/>
    <n v="1"/>
    <n v="12.2"/>
  </r>
  <r>
    <x v="0"/>
    <x v="2"/>
    <s v="WB32"/>
    <x v="8"/>
    <m/>
    <n v="0"/>
    <n v="0"/>
    <n v="0"/>
    <n v="0"/>
    <n v="0"/>
    <n v="0"/>
    <n v="0"/>
    <n v="0"/>
    <n v="0"/>
    <n v="0"/>
    <n v="0"/>
    <n v="59.3"/>
  </r>
  <r>
    <x v="1"/>
    <x v="2"/>
    <s v="WB32"/>
    <x v="9"/>
    <n v="112"/>
    <n v="0.14299999999999999"/>
    <n v="16.015999999999998"/>
    <n v="16.816799999999997"/>
    <n v="2.9629599999999998"/>
    <n v="0.46446399999999999"/>
    <n v="0"/>
    <n v="0"/>
    <n v="11.851839999999999"/>
    <n v="4.1801759999999994"/>
    <n v="0"/>
    <n v="1"/>
    <n v="21.4"/>
  </r>
  <r>
    <x v="2"/>
    <x v="2"/>
    <s v="WB32"/>
    <x v="10"/>
    <n v="175"/>
    <n v="0.14299999999999999"/>
    <n v="25.024999999999999"/>
    <n v="32.532499999999999"/>
    <n v="0.60059999999999991"/>
    <n v="5.0049999999999997E-2"/>
    <n v="7.1571500000000006"/>
    <n v="7.5074999999999989E-2"/>
    <n v="2.4023999999999996"/>
    <n v="0.45044999999999996"/>
    <n v="28.628600000000002"/>
    <n v="1"/>
    <n v="31.200000000000003"/>
  </r>
  <r>
    <x v="2"/>
    <x v="2"/>
    <s v="WB32"/>
    <x v="11"/>
    <n v="185"/>
    <n v="0.42899999999999999"/>
    <n v="79.364999999999995"/>
    <n v="100.79355"/>
    <n v="6.9047549999999989"/>
    <n v="0.39682499999999998"/>
    <n v="18.095219999999998"/>
    <n v="5.0793599999999994"/>
    <n v="27.619019999999995"/>
    <n v="3.5714249999999996"/>
    <n v="72.380879999999991"/>
    <n v="1"/>
    <n v="32"/>
  </r>
  <r>
    <x v="2"/>
    <x v="2"/>
    <s v="WB32"/>
    <x v="14"/>
    <m/>
    <n v="0"/>
    <n v="0"/>
    <n v="0"/>
    <n v="0"/>
    <n v="0"/>
    <n v="0"/>
    <n v="0"/>
    <n v="0"/>
    <n v="0"/>
    <n v="0"/>
    <n v="0"/>
    <n v="5.9"/>
  </r>
  <r>
    <x v="2"/>
    <x v="2"/>
    <s v="WB32"/>
    <x v="12"/>
    <n v="119"/>
    <n v="0.28599999999999998"/>
    <n v="34.033999999999999"/>
    <n v="31.311279999999996"/>
    <n v="0.34033999999999998"/>
    <n v="0.17016999999999999"/>
    <n v="7.9639559999999996"/>
    <n v="0.81681599999999988"/>
    <n v="1.3613599999999999"/>
    <n v="1.5315299999999998"/>
    <n v="31.855823999999998"/>
    <n v="1"/>
    <n v="24.9"/>
  </r>
  <r>
    <x v="2"/>
    <x v="2"/>
    <s v="WB32"/>
    <x v="13"/>
    <m/>
    <n v="0"/>
    <n v="0"/>
    <n v="0"/>
    <n v="0"/>
    <n v="0"/>
    <n v="0"/>
    <n v="0"/>
    <n v="0"/>
    <n v="0"/>
    <n v="0"/>
    <n v="0"/>
    <n v="23.700000000000003"/>
  </r>
  <r>
    <x v="2"/>
    <x v="2"/>
    <s v="WB32"/>
    <x v="42"/>
    <n v="114"/>
    <n v="0.14299999999999999"/>
    <n v="16.302"/>
    <n v="16.791060000000002"/>
    <n v="0.27713399999999999"/>
    <n v="1.6302000000000001E-2"/>
    <n v="3.9613860000000001"/>
    <n v="0.48905999999999999"/>
    <n v="1.108536"/>
    <n v="0.14671800000000002"/>
    <n v="15.845544"/>
    <n v="1"/>
    <n v="26.1"/>
  </r>
  <r>
    <x v="3"/>
    <x v="2"/>
    <s v="WB32"/>
    <x v="16"/>
    <n v="134"/>
    <n v="1"/>
    <n v="134"/>
    <n v="218.42"/>
    <n v="8.4420000000000002"/>
    <n v="1.8759999999999999"/>
    <n v="41.674000000000007"/>
    <n v="1.34"/>
    <n v="33.768000000000001"/>
    <n v="16.884"/>
    <n v="166.69600000000003"/>
    <n v="1"/>
    <n v="38.799999999999997"/>
  </r>
  <r>
    <x v="3"/>
    <x v="2"/>
    <s v="WB32"/>
    <x v="17"/>
    <n v="114"/>
    <n v="1"/>
    <n v="114"/>
    <n v="142.5"/>
    <n v="2.3940000000000001"/>
    <n v="1.4820000000000002"/>
    <n v="29.867999999999999"/>
    <n v="1.1399999999999999"/>
    <n v="9.5760000000000005"/>
    <n v="13.338000000000001"/>
    <n v="119.47199999999999"/>
    <n v="1"/>
    <n v="29.6"/>
  </r>
  <r>
    <x v="3"/>
    <x v="2"/>
    <s v="WB32"/>
    <x v="18"/>
    <m/>
    <n v="0"/>
    <n v="0"/>
    <n v="0"/>
    <n v="0"/>
    <n v="0"/>
    <n v="0"/>
    <n v="0"/>
    <n v="0"/>
    <n v="0"/>
    <n v="0"/>
    <n v="0"/>
    <n v="87"/>
  </r>
  <r>
    <x v="3"/>
    <x v="2"/>
    <s v="WB32"/>
    <x v="19"/>
    <n v="340"/>
    <n v="0.14299999999999999"/>
    <n v="48.62"/>
    <n v="19.934199999999997"/>
    <n v="0"/>
    <n v="0"/>
    <n v="5.0564799999999996"/>
    <n v="0"/>
    <n v="0"/>
    <n v="0"/>
    <n v="20.225919999999999"/>
    <n v="1"/>
    <n v="10.4"/>
  </r>
  <r>
    <x v="0"/>
    <x v="3"/>
    <s v="PT01"/>
    <x v="0"/>
    <n v="112"/>
    <n v="3.3000000000000002E-2"/>
    <n v="3.6960000000000002"/>
    <n v="9.94224"/>
    <n v="0.92030400000000001"/>
    <n v="0.66528000000000009"/>
    <n v="0"/>
    <n v="0"/>
    <n v="3.681216"/>
    <n v="5.9875200000000008"/>
    <n v="0"/>
    <n v="1"/>
    <n v="42.9"/>
  </r>
  <r>
    <x v="0"/>
    <x v="3"/>
    <s v="PT01"/>
    <x v="1"/>
    <m/>
    <n v="0"/>
    <n v="0"/>
    <n v="0"/>
    <n v="0"/>
    <n v="0"/>
    <n v="0"/>
    <n v="0"/>
    <n v="0"/>
    <n v="0"/>
    <n v="0"/>
    <n v="0"/>
    <n v="44.3"/>
  </r>
  <r>
    <x v="0"/>
    <x v="3"/>
    <s v="PT01"/>
    <x v="2"/>
    <m/>
    <n v="0"/>
    <n v="0"/>
    <n v="0"/>
    <n v="0"/>
    <n v="0"/>
    <n v="0"/>
    <n v="0"/>
    <n v="0"/>
    <n v="0"/>
    <n v="0"/>
    <n v="0"/>
    <n v="38.299999999999997"/>
  </r>
  <r>
    <x v="0"/>
    <x v="3"/>
    <s v="PT01"/>
    <x v="3"/>
    <m/>
    <n v="0"/>
    <n v="0"/>
    <n v="0"/>
    <n v="0"/>
    <n v="0"/>
    <n v="0"/>
    <n v="0"/>
    <n v="0"/>
    <n v="0"/>
    <n v="0"/>
    <n v="0"/>
    <n v="39.900000000000006"/>
  </r>
  <r>
    <x v="0"/>
    <x v="3"/>
    <s v="PT01"/>
    <x v="4"/>
    <n v="112"/>
    <n v="1.0999999999999999E-2"/>
    <n v="1.232"/>
    <n v="3.5112000000000001"/>
    <n v="0.33140799999999998"/>
    <n v="0.23284799999999997"/>
    <n v="0"/>
    <n v="0"/>
    <n v="1.3256319999999999"/>
    <n v="2.0956319999999997"/>
    <n v="0"/>
    <n v="1"/>
    <n v="45.8"/>
  </r>
  <r>
    <x v="0"/>
    <x v="3"/>
    <s v="PT01"/>
    <x v="5"/>
    <m/>
    <n v="0"/>
    <n v="0"/>
    <n v="0"/>
    <n v="0"/>
    <n v="0"/>
    <n v="0"/>
    <n v="0"/>
    <n v="0"/>
    <n v="0"/>
    <n v="0"/>
    <n v="0"/>
    <n v="45.8"/>
  </r>
  <r>
    <x v="0"/>
    <x v="3"/>
    <s v="PT01"/>
    <x v="6"/>
    <n v="64"/>
    <n v="3.3000000000000002E-2"/>
    <n v="2.1120000000000001"/>
    <n v="3.2736000000000001"/>
    <n v="0.26611200000000002"/>
    <n v="0.22387199999999999"/>
    <n v="2.3232000000000003E-2"/>
    <n v="0"/>
    <n v="1.0644480000000001"/>
    <n v="2.0148479999999998"/>
    <n v="9.2928000000000011E-2"/>
    <n v="1"/>
    <n v="24.3"/>
  </r>
  <r>
    <x v="0"/>
    <x v="3"/>
    <s v="PT01"/>
    <x v="7"/>
    <n v="184"/>
    <n v="1"/>
    <n v="184"/>
    <n v="126.96"/>
    <n v="6.6239999999999997"/>
    <n v="7.5439999999999996"/>
    <n v="8.2799999999999994"/>
    <n v="0"/>
    <n v="26.495999999999999"/>
    <n v="67.896000000000001"/>
    <n v="33.119999999999997"/>
    <n v="1"/>
    <n v="12.2"/>
  </r>
  <r>
    <x v="0"/>
    <x v="3"/>
    <s v="PT01"/>
    <x v="8"/>
    <m/>
    <n v="0"/>
    <n v="0"/>
    <n v="0"/>
    <n v="0"/>
    <n v="0"/>
    <n v="0"/>
    <n v="0"/>
    <n v="0"/>
    <n v="0"/>
    <n v="0"/>
    <n v="0"/>
    <n v="59.3"/>
  </r>
  <r>
    <x v="1"/>
    <x v="3"/>
    <s v="PT01"/>
    <x v="9"/>
    <n v="112"/>
    <n v="1"/>
    <n v="112"/>
    <n v="117.6"/>
    <n v="20.72"/>
    <n v="3.2480000000000002"/>
    <n v="0"/>
    <n v="0"/>
    <n v="82.88"/>
    <n v="29.232000000000003"/>
    <n v="0"/>
    <n v="1"/>
    <n v="21.4"/>
  </r>
  <r>
    <x v="2"/>
    <x v="3"/>
    <s v="PT01"/>
    <x v="10"/>
    <n v="175"/>
    <n v="3.3000000000000002E-2"/>
    <n v="5.7750000000000004"/>
    <n v="7.5075000000000003"/>
    <n v="0.1386"/>
    <n v="1.155E-2"/>
    <n v="1.6516500000000003"/>
    <n v="1.7325E-2"/>
    <n v="0.5544"/>
    <n v="0.10395"/>
    <n v="6.6066000000000011"/>
    <n v="1"/>
    <n v="31.200000000000003"/>
  </r>
  <r>
    <x v="2"/>
    <x v="3"/>
    <s v="PT01"/>
    <x v="11"/>
    <n v="185"/>
    <n v="0.14299999999999999"/>
    <n v="26.454999999999998"/>
    <n v="33.597850000000001"/>
    <n v="2.3015849999999998"/>
    <n v="0.132275"/>
    <n v="6.0317400000000001"/>
    <n v="1.6931200000000002"/>
    <n v="9.2063399999999991"/>
    <n v="1.1904749999999999"/>
    <n v="24.12696"/>
    <n v="1"/>
    <n v="32"/>
  </r>
  <r>
    <x v="2"/>
    <x v="3"/>
    <s v="PT01"/>
    <x v="14"/>
    <m/>
    <n v="0"/>
    <n v="0"/>
    <n v="0"/>
    <n v="0"/>
    <n v="0"/>
    <n v="0"/>
    <n v="0"/>
    <n v="0"/>
    <n v="0"/>
    <n v="0"/>
    <n v="0"/>
    <n v="5.9"/>
  </r>
  <r>
    <x v="2"/>
    <x v="3"/>
    <s v="PT01"/>
    <x v="12"/>
    <n v="119"/>
    <n v="1"/>
    <n v="119"/>
    <n v="109.48"/>
    <n v="1.19"/>
    <n v="0.59499999999999997"/>
    <n v="27.846"/>
    <n v="2.8559999999999999"/>
    <n v="4.76"/>
    <n v="5.3549999999999995"/>
    <n v="111.384"/>
    <n v="1"/>
    <n v="24.9"/>
  </r>
  <r>
    <x v="2"/>
    <x v="3"/>
    <s v="PT01"/>
    <x v="13"/>
    <n v="122"/>
    <n v="0.14299999999999999"/>
    <n v="17.445999999999998"/>
    <n v="16.224779999999999"/>
    <n v="0.34891999999999995"/>
    <n v="1.7446E-2"/>
    <n v="3.7683359999999997"/>
    <n v="0.26168999999999998"/>
    <n v="1.3956799999999998"/>
    <n v="0.15701399999999999"/>
    <n v="15.073343999999999"/>
    <n v="1"/>
    <n v="23.700000000000003"/>
  </r>
  <r>
    <x v="2"/>
    <x v="3"/>
    <s v="PT01"/>
    <x v="36"/>
    <n v="62"/>
    <n v="0.14299999999999999"/>
    <n v="8.8659999999999997"/>
    <n v="3.9896999999999996"/>
    <n v="9.7526000000000015E-2"/>
    <n v="1.7732000000000001E-2"/>
    <n v="0.93092999999999992"/>
    <n v="0.29257799999999995"/>
    <n v="0.39010400000000006"/>
    <n v="0.15958800000000001"/>
    <n v="3.7237199999999997"/>
    <n v="1"/>
    <n v="11.8"/>
  </r>
  <r>
    <x v="3"/>
    <x v="3"/>
    <s v="PT01"/>
    <x v="16"/>
    <n v="134"/>
    <n v="1"/>
    <n v="134"/>
    <n v="218.42"/>
    <n v="8.4420000000000002"/>
    <n v="1.8759999999999999"/>
    <n v="41.674000000000007"/>
    <n v="1.34"/>
    <n v="33.768000000000001"/>
    <n v="16.884"/>
    <n v="166.69600000000003"/>
    <n v="1"/>
    <n v="38.799999999999997"/>
  </r>
  <r>
    <x v="3"/>
    <x v="3"/>
    <s v="PT01"/>
    <x v="17"/>
    <n v="114"/>
    <n v="1"/>
    <n v="114"/>
    <n v="142.5"/>
    <n v="2.3940000000000001"/>
    <n v="1.4820000000000002"/>
    <n v="29.867999999999999"/>
    <n v="1.1399999999999999"/>
    <n v="9.5760000000000005"/>
    <n v="13.338000000000001"/>
    <n v="119.47199999999999"/>
    <n v="1"/>
    <n v="29.6"/>
  </r>
  <r>
    <x v="3"/>
    <x v="3"/>
    <s v="PT01"/>
    <x v="18"/>
    <n v="83"/>
    <n v="3.3000000000000002E-2"/>
    <n v="2.7390000000000003"/>
    <n v="9.0934800000000013"/>
    <n v="0.28211700000000006"/>
    <n v="8.2170000000000007E-2"/>
    <n v="2.0186430000000004"/>
    <n v="0.34785299999999997"/>
    <n v="1.1284680000000002"/>
    <n v="0.73953000000000002"/>
    <n v="8.0745720000000016"/>
    <n v="1"/>
    <n v="87"/>
  </r>
  <r>
    <x v="3"/>
    <x v="3"/>
    <s v="PT01"/>
    <x v="19"/>
    <n v="340"/>
    <n v="0.14299999999999999"/>
    <n v="48.62"/>
    <n v="19.934199999999997"/>
    <n v="0"/>
    <n v="0"/>
    <n v="5.0564799999999996"/>
    <n v="0"/>
    <n v="0"/>
    <n v="0"/>
    <n v="20.225919999999999"/>
    <n v="1"/>
    <n v="10.4"/>
  </r>
  <r>
    <x v="0"/>
    <x v="4"/>
    <s v="PT02"/>
    <x v="0"/>
    <n v="112"/>
    <n v="8.3000000000000004E-2"/>
    <n v="9.2960000000000012"/>
    <n v="25.006240000000002"/>
    <n v="2.3147040000000003"/>
    <n v="1.6732800000000003"/>
    <n v="0"/>
    <n v="0"/>
    <n v="9.2588160000000013"/>
    <n v="15.059520000000003"/>
    <n v="0"/>
    <n v="1"/>
    <n v="42.9"/>
  </r>
  <r>
    <x v="0"/>
    <x v="4"/>
    <s v="PT02"/>
    <x v="1"/>
    <m/>
    <n v="0"/>
    <n v="0"/>
    <n v="0"/>
    <n v="0"/>
    <n v="0"/>
    <n v="0"/>
    <n v="0"/>
    <n v="0"/>
    <n v="0"/>
    <n v="0"/>
    <n v="0"/>
    <n v="44.3"/>
  </r>
  <r>
    <x v="0"/>
    <x v="4"/>
    <s v="PT02"/>
    <x v="2"/>
    <m/>
    <n v="0"/>
    <n v="0"/>
    <n v="0"/>
    <n v="0"/>
    <n v="0"/>
    <n v="0"/>
    <n v="0"/>
    <n v="0"/>
    <n v="0"/>
    <n v="0"/>
    <n v="0"/>
    <n v="38.299999999999997"/>
  </r>
  <r>
    <x v="0"/>
    <x v="4"/>
    <s v="PT02"/>
    <x v="3"/>
    <m/>
    <n v="0"/>
    <n v="0"/>
    <n v="0"/>
    <n v="0"/>
    <n v="0"/>
    <n v="0"/>
    <n v="0"/>
    <n v="0"/>
    <n v="0"/>
    <n v="0"/>
    <n v="0"/>
    <n v="39.900000000000006"/>
  </r>
  <r>
    <x v="0"/>
    <x v="4"/>
    <s v="PT02"/>
    <x v="4"/>
    <n v="112"/>
    <n v="3.3000000000000002E-2"/>
    <n v="3.6960000000000002"/>
    <n v="10.533600000000002"/>
    <n v="0.994224"/>
    <n v="0.69854399999999994"/>
    <n v="0"/>
    <n v="0"/>
    <n v="3.976896"/>
    <n v="6.2868959999999996"/>
    <n v="0"/>
    <n v="1"/>
    <n v="45.8"/>
  </r>
  <r>
    <x v="0"/>
    <x v="4"/>
    <s v="PT02"/>
    <x v="5"/>
    <m/>
    <n v="0"/>
    <n v="0"/>
    <n v="0"/>
    <n v="0"/>
    <n v="0"/>
    <n v="0"/>
    <n v="0"/>
    <n v="0"/>
    <n v="0"/>
    <n v="0"/>
    <n v="0"/>
    <n v="45.8"/>
  </r>
  <r>
    <x v="0"/>
    <x v="4"/>
    <s v="PT02"/>
    <x v="40"/>
    <n v="56"/>
    <n v="3.0000000000000001E-3"/>
    <n v="0.16800000000000001"/>
    <n v="0.45864000000000005"/>
    <n v="4.6368000000000006E-2"/>
    <n v="2.8896000000000002E-2"/>
    <n v="0"/>
    <n v="0"/>
    <n v="0.18547200000000003"/>
    <n v="0.26006400000000002"/>
    <n v="0"/>
    <n v="1"/>
    <n v="44.8"/>
  </r>
  <r>
    <x v="0"/>
    <x v="4"/>
    <s v="PT02"/>
    <x v="6"/>
    <n v="64"/>
    <n v="0.35699999999999998"/>
    <n v="22.847999999999999"/>
    <n v="35.414400000000001"/>
    <n v="2.8788479999999996"/>
    <n v="2.421888"/>
    <n v="0.251328"/>
    <n v="0"/>
    <n v="11.515391999999999"/>
    <n v="21.796991999999999"/>
    <n v="1.005312"/>
    <n v="1"/>
    <n v="24.3"/>
  </r>
  <r>
    <x v="0"/>
    <x v="4"/>
    <s v="PT02"/>
    <x v="7"/>
    <n v="184"/>
    <n v="0.42899999999999999"/>
    <n v="78.935999999999993"/>
    <n v="54.46584"/>
    <n v="2.8416960000000002"/>
    <n v="3.2363759999999995"/>
    <n v="3.5521199999999999"/>
    <n v="0"/>
    <n v="11.366784000000001"/>
    <n v="29.127383999999996"/>
    <n v="14.20848"/>
    <n v="1"/>
    <n v="12.2"/>
  </r>
  <r>
    <x v="0"/>
    <x v="4"/>
    <s v="PT02"/>
    <x v="8"/>
    <m/>
    <n v="0"/>
    <n v="0"/>
    <n v="0"/>
    <n v="0"/>
    <n v="0"/>
    <n v="0"/>
    <n v="0"/>
    <n v="0"/>
    <n v="0"/>
    <n v="0"/>
    <n v="0"/>
    <n v="59.3"/>
  </r>
  <r>
    <x v="1"/>
    <x v="4"/>
    <s v="PT02"/>
    <x v="9"/>
    <n v="112"/>
    <n v="1"/>
    <n v="112"/>
    <n v="117.6"/>
    <n v="20.72"/>
    <n v="3.2480000000000002"/>
    <n v="0"/>
    <n v="0"/>
    <n v="82.88"/>
    <n v="29.232000000000003"/>
    <n v="0"/>
    <n v="1"/>
    <n v="21.4"/>
  </r>
  <r>
    <x v="2"/>
    <x v="4"/>
    <s v="PT02"/>
    <x v="10"/>
    <n v="175"/>
    <n v="6.7000000000000004E-2"/>
    <n v="11.725000000000001"/>
    <n v="15.242500000000001"/>
    <n v="0.28140000000000004"/>
    <n v="2.3450000000000002E-2"/>
    <n v="3.3533500000000003"/>
    <n v="3.5175000000000005E-2"/>
    <n v="1.1256000000000002"/>
    <n v="0.21105000000000002"/>
    <n v="13.413400000000001"/>
    <n v="1"/>
    <n v="31.200000000000003"/>
  </r>
  <r>
    <x v="2"/>
    <x v="4"/>
    <s v="PT02"/>
    <x v="11"/>
    <n v="185"/>
    <n v="0.1"/>
    <n v="18.5"/>
    <n v="23.495000000000001"/>
    <n v="1.6094999999999999"/>
    <n v="9.2499999999999999E-2"/>
    <n v="4.218"/>
    <n v="1.1840000000000002"/>
    <n v="6.4379999999999997"/>
    <n v="0.83250000000000002"/>
    <n v="16.872"/>
    <n v="1"/>
    <n v="32"/>
  </r>
  <r>
    <x v="2"/>
    <x v="4"/>
    <s v="PT02"/>
    <x v="14"/>
    <n v="60"/>
    <n v="3.0000000000000001E-3"/>
    <n v="0.18"/>
    <n v="3.9599999999999996E-2"/>
    <n v="1.8E-3"/>
    <n v="7.1999999999999994E-4"/>
    <n v="8.0999999999999996E-3"/>
    <n v="5.0400000000000002E-3"/>
    <n v="7.1999999999999998E-3"/>
    <n v="6.4799999999999996E-3"/>
    <n v="3.2399999999999998E-2"/>
    <n v="1"/>
    <n v="5.9"/>
  </r>
  <r>
    <x v="2"/>
    <x v="4"/>
    <s v="PT02"/>
    <x v="12"/>
    <n v="119"/>
    <n v="1"/>
    <n v="119"/>
    <n v="109.48"/>
    <n v="1.19"/>
    <n v="0.59499999999999997"/>
    <n v="27.846"/>
    <n v="2.8559999999999999"/>
    <n v="4.76"/>
    <n v="5.3549999999999995"/>
    <n v="111.384"/>
    <n v="1"/>
    <n v="24.9"/>
  </r>
  <r>
    <x v="2"/>
    <x v="4"/>
    <s v="PT02"/>
    <x v="13"/>
    <n v="122"/>
    <n v="0.28599999999999998"/>
    <n v="34.891999999999996"/>
    <n v="32.449559999999998"/>
    <n v="0.6978399999999999"/>
    <n v="3.4891999999999999E-2"/>
    <n v="7.5366719999999994"/>
    <n v="0.52337999999999996"/>
    <n v="2.7913599999999996"/>
    <n v="0.31402799999999997"/>
    <n v="30.146687999999997"/>
    <n v="1"/>
    <n v="23.700000000000003"/>
  </r>
  <r>
    <x v="2"/>
    <x v="4"/>
    <s v="PT02"/>
    <x v="42"/>
    <n v="114"/>
    <n v="0.42899999999999999"/>
    <n v="48.905999999999999"/>
    <n v="50.373180000000005"/>
    <n v="0.83140199999999997"/>
    <n v="4.8905999999999998E-2"/>
    <n v="11.884157999999999"/>
    <n v="1.4671799999999999"/>
    <n v="3.3256079999999999"/>
    <n v="0.44015399999999999"/>
    <n v="47.536631999999997"/>
    <n v="1"/>
    <n v="26.1"/>
  </r>
  <r>
    <x v="3"/>
    <x v="4"/>
    <s v="PT02"/>
    <x v="16"/>
    <n v="134"/>
    <n v="1"/>
    <n v="134"/>
    <n v="218.42"/>
    <n v="8.4420000000000002"/>
    <n v="1.8759999999999999"/>
    <n v="41.674000000000007"/>
    <n v="1.34"/>
    <n v="33.768000000000001"/>
    <n v="16.884"/>
    <n v="166.69600000000003"/>
    <n v="1"/>
    <n v="38.799999999999997"/>
  </r>
  <r>
    <x v="3"/>
    <x v="4"/>
    <s v="PT02"/>
    <x v="17"/>
    <n v="114"/>
    <n v="1"/>
    <n v="114"/>
    <n v="142.5"/>
    <n v="2.3940000000000001"/>
    <n v="1.4820000000000002"/>
    <n v="29.867999999999999"/>
    <n v="1.1399999999999999"/>
    <n v="9.5760000000000005"/>
    <n v="13.338000000000001"/>
    <n v="119.47199999999999"/>
    <n v="1"/>
    <n v="29.6"/>
  </r>
  <r>
    <x v="3"/>
    <x v="4"/>
    <s v="PT02"/>
    <x v="18"/>
    <n v="83"/>
    <n v="3.3000000000000002E-2"/>
    <n v="2.7390000000000003"/>
    <n v="9.0934800000000013"/>
    <n v="0.28211700000000006"/>
    <n v="8.2170000000000007E-2"/>
    <n v="2.0186430000000004"/>
    <n v="0.34785299999999997"/>
    <n v="1.1284680000000002"/>
    <n v="0.73953000000000002"/>
    <n v="8.0745720000000016"/>
    <n v="1"/>
    <n v="87"/>
  </r>
  <r>
    <x v="0"/>
    <x v="4"/>
    <s v="PT03"/>
    <x v="0"/>
    <n v="112"/>
    <n v="0.14299999999999999"/>
    <n v="16.015999999999998"/>
    <n v="43.08303999999999"/>
    <n v="3.9879839999999995"/>
    <n v="2.8828799999999997"/>
    <n v="0"/>
    <n v="0"/>
    <n v="15.951935999999998"/>
    <n v="25.945919999999997"/>
    <n v="0"/>
    <n v="1"/>
    <n v="42.9"/>
  </r>
  <r>
    <x v="0"/>
    <x v="4"/>
    <s v="PT03"/>
    <x v="1"/>
    <m/>
    <n v="0"/>
    <n v="0"/>
    <n v="0"/>
    <n v="0"/>
    <n v="0"/>
    <n v="0"/>
    <n v="0"/>
    <n v="0"/>
    <n v="0"/>
    <n v="0"/>
    <n v="0"/>
    <n v="44.3"/>
  </r>
  <r>
    <x v="0"/>
    <x v="4"/>
    <s v="PT03"/>
    <x v="2"/>
    <m/>
    <n v="0"/>
    <n v="0"/>
    <n v="0"/>
    <n v="0"/>
    <n v="0"/>
    <n v="0"/>
    <n v="0"/>
    <n v="0"/>
    <n v="0"/>
    <n v="0"/>
    <n v="0"/>
    <n v="38.299999999999997"/>
  </r>
  <r>
    <x v="0"/>
    <x v="4"/>
    <s v="PT03"/>
    <x v="3"/>
    <m/>
    <n v="0"/>
    <n v="0"/>
    <n v="0"/>
    <n v="0"/>
    <n v="0"/>
    <n v="0"/>
    <n v="0"/>
    <n v="0"/>
    <n v="0"/>
    <n v="0"/>
    <n v="0"/>
    <n v="39.900000000000006"/>
  </r>
  <r>
    <x v="0"/>
    <x v="4"/>
    <s v="PT03"/>
    <x v="4"/>
    <n v="112"/>
    <n v="3.3000000000000002E-2"/>
    <n v="3.6960000000000002"/>
    <n v="10.533600000000002"/>
    <n v="0.994224"/>
    <n v="0.69854399999999994"/>
    <n v="0"/>
    <n v="0"/>
    <n v="3.976896"/>
    <n v="6.2868959999999996"/>
    <n v="0"/>
    <n v="1"/>
    <n v="45.8"/>
  </r>
  <r>
    <x v="0"/>
    <x v="4"/>
    <s v="PT03"/>
    <x v="5"/>
    <m/>
    <n v="0"/>
    <n v="0"/>
    <n v="0"/>
    <n v="0"/>
    <n v="0"/>
    <n v="0"/>
    <n v="0"/>
    <n v="0"/>
    <n v="0"/>
    <n v="0"/>
    <n v="0"/>
    <n v="45.8"/>
  </r>
  <r>
    <x v="0"/>
    <x v="4"/>
    <s v="PT03"/>
    <x v="6"/>
    <n v="64"/>
    <n v="0.14299999999999999"/>
    <n v="9.1519999999999992"/>
    <n v="14.185599999999999"/>
    <n v="1.153152"/>
    <n v="0.97011199999999986"/>
    <n v="0.100672"/>
    <n v="0"/>
    <n v="4.6126079999999998"/>
    <n v="8.7310079999999992"/>
    <n v="0.40268799999999999"/>
    <n v="1"/>
    <n v="24.3"/>
  </r>
  <r>
    <x v="0"/>
    <x v="4"/>
    <s v="PT03"/>
    <x v="7"/>
    <n v="184"/>
    <n v="0.42899999999999999"/>
    <n v="78.935999999999993"/>
    <n v="54.46584"/>
    <n v="2.8416960000000002"/>
    <n v="3.2363759999999995"/>
    <n v="3.5521199999999999"/>
    <n v="0"/>
    <n v="11.366784000000001"/>
    <n v="29.127383999999996"/>
    <n v="14.20848"/>
    <n v="1"/>
    <n v="12.2"/>
  </r>
  <r>
    <x v="0"/>
    <x v="4"/>
    <s v="PT03"/>
    <x v="8"/>
    <m/>
    <n v="0"/>
    <n v="0"/>
    <n v="0"/>
    <n v="0"/>
    <n v="0"/>
    <n v="0"/>
    <n v="0"/>
    <n v="0"/>
    <n v="0"/>
    <n v="0"/>
    <n v="0"/>
    <n v="59.3"/>
  </r>
  <r>
    <x v="1"/>
    <x v="4"/>
    <s v="PT03"/>
    <x v="9"/>
    <n v="112"/>
    <n v="1"/>
    <n v="112"/>
    <n v="117.6"/>
    <n v="20.72"/>
    <n v="3.2480000000000002"/>
    <n v="0"/>
    <n v="0"/>
    <n v="82.88"/>
    <n v="29.232000000000003"/>
    <n v="0"/>
    <n v="1"/>
    <n v="21.4"/>
  </r>
  <r>
    <x v="2"/>
    <x v="4"/>
    <s v="PT03"/>
    <x v="10"/>
    <n v="175"/>
    <n v="0.57099999999999995"/>
    <n v="99.924999999999997"/>
    <n v="129.9025"/>
    <n v="2.3982000000000001"/>
    <n v="0.19985"/>
    <n v="28.57855"/>
    <n v="0.29977500000000001"/>
    <n v="9.5928000000000004"/>
    <n v="1.7986500000000001"/>
    <n v="114.3142"/>
    <n v="1"/>
    <n v="31.200000000000003"/>
  </r>
  <r>
    <x v="2"/>
    <x v="4"/>
    <s v="PT03"/>
    <x v="11"/>
    <n v="185"/>
    <n v="0.14299999999999999"/>
    <n v="26.454999999999998"/>
    <n v="33.597850000000001"/>
    <n v="2.3015849999999998"/>
    <n v="0.132275"/>
    <n v="6.0317400000000001"/>
    <n v="1.6931200000000002"/>
    <n v="9.2063399999999991"/>
    <n v="1.1904749999999999"/>
    <n v="24.12696"/>
    <n v="1"/>
    <n v="32"/>
  </r>
  <r>
    <x v="2"/>
    <x v="4"/>
    <s v="PT03"/>
    <x v="14"/>
    <n v="60"/>
    <n v="1"/>
    <n v="60"/>
    <n v="13.2"/>
    <n v="0.6"/>
    <n v="0.24"/>
    <n v="2.7"/>
    <n v="1.68"/>
    <n v="2.4"/>
    <n v="2.16"/>
    <n v="10.8"/>
    <n v="1"/>
    <n v="5.9"/>
  </r>
  <r>
    <x v="2"/>
    <x v="4"/>
    <s v="PT03"/>
    <x v="12"/>
    <n v="119"/>
    <n v="1"/>
    <n v="119"/>
    <n v="109.48"/>
    <n v="1.19"/>
    <n v="0.59499999999999997"/>
    <n v="27.846"/>
    <n v="2.8559999999999999"/>
    <n v="4.76"/>
    <n v="5.3549999999999995"/>
    <n v="111.384"/>
    <n v="1"/>
    <n v="24.9"/>
  </r>
  <r>
    <x v="2"/>
    <x v="4"/>
    <s v="PT03"/>
    <x v="13"/>
    <n v="122"/>
    <n v="0.28599999999999998"/>
    <n v="34.891999999999996"/>
    <n v="32.449559999999998"/>
    <n v="0.6978399999999999"/>
    <n v="3.4891999999999999E-2"/>
    <n v="7.5366719999999994"/>
    <n v="0.52337999999999996"/>
    <n v="2.7913599999999996"/>
    <n v="0.31402799999999997"/>
    <n v="30.146687999999997"/>
    <n v="1"/>
    <n v="23.700000000000003"/>
  </r>
  <r>
    <x v="2"/>
    <x v="4"/>
    <s v="PT03"/>
    <x v="45"/>
    <n v="62"/>
    <n v="0.14299999999999999"/>
    <n v="8.8659999999999997"/>
    <n v="1.8618599999999998"/>
    <n v="7.9794000000000004E-2"/>
    <n v="2.6597999999999997E-2"/>
    <n v="0.40783599999999992"/>
    <n v="9.7526000000000015E-2"/>
    <n v="0.31917600000000002"/>
    <n v="0.23938199999999998"/>
    <n v="1.6313439999999997"/>
    <n v="1"/>
    <n v="5.8"/>
  </r>
  <r>
    <x v="2"/>
    <x v="4"/>
    <s v="PT03"/>
    <x v="36"/>
    <n v="62"/>
    <n v="0.14299999999999999"/>
    <n v="8.8659999999999997"/>
    <n v="3.9896999999999996"/>
    <n v="9.7526000000000015E-2"/>
    <n v="1.7732000000000001E-2"/>
    <n v="0.93092999999999992"/>
    <n v="0.29257799999999995"/>
    <n v="0.39010400000000006"/>
    <n v="0.15958800000000001"/>
    <n v="3.7237199999999997"/>
    <n v="1"/>
    <n v="11.8"/>
  </r>
  <r>
    <x v="3"/>
    <x v="4"/>
    <s v="PT03"/>
    <x v="16"/>
    <m/>
    <n v="0"/>
    <n v="0"/>
    <n v="0"/>
    <n v="0"/>
    <n v="0"/>
    <n v="0"/>
    <n v="0"/>
    <n v="0"/>
    <n v="0"/>
    <n v="0"/>
    <n v="0"/>
    <n v="38.799999999999997"/>
  </r>
  <r>
    <x v="3"/>
    <x v="4"/>
    <s v="PT03"/>
    <x v="17"/>
    <n v="114"/>
    <n v="1"/>
    <n v="114"/>
    <n v="142.5"/>
    <n v="2.3940000000000001"/>
    <n v="1.4820000000000002"/>
    <n v="29.867999999999999"/>
    <n v="1.1399999999999999"/>
    <n v="9.5760000000000005"/>
    <n v="13.338000000000001"/>
    <n v="119.47199999999999"/>
    <n v="1"/>
    <n v="29.6"/>
  </r>
  <r>
    <x v="3"/>
    <x v="4"/>
    <s v="PT03"/>
    <x v="18"/>
    <m/>
    <n v="0"/>
    <n v="0"/>
    <n v="0"/>
    <n v="0"/>
    <n v="0"/>
    <n v="0"/>
    <n v="0"/>
    <n v="0"/>
    <n v="0"/>
    <n v="0"/>
    <n v="0"/>
    <n v="87"/>
  </r>
  <r>
    <x v="3"/>
    <x v="4"/>
    <s v="PT03"/>
    <x v="19"/>
    <n v="340"/>
    <n v="1"/>
    <n v="340"/>
    <n v="139.4"/>
    <n v="0"/>
    <n v="0"/>
    <n v="35.36"/>
    <n v="0"/>
    <n v="0"/>
    <n v="0"/>
    <n v="141.44"/>
    <n v="1"/>
    <n v="10.4"/>
  </r>
  <r>
    <x v="0"/>
    <x v="4"/>
    <s v="PT04"/>
    <x v="0"/>
    <n v="112"/>
    <n v="3.3000000000000002E-2"/>
    <n v="3.6960000000000002"/>
    <n v="9.94224"/>
    <n v="0.92030400000000001"/>
    <n v="0.66528000000000009"/>
    <n v="0"/>
    <n v="0"/>
    <n v="3.681216"/>
    <n v="5.9875200000000008"/>
    <n v="0"/>
    <n v="1"/>
    <n v="42.9"/>
  </r>
  <r>
    <x v="0"/>
    <x v="4"/>
    <s v="PT04"/>
    <x v="1"/>
    <n v="85"/>
    <n v="3.0000000000000001E-3"/>
    <n v="0.255"/>
    <n v="0.61454999999999993"/>
    <n v="8.3894999999999997E-2"/>
    <n v="2.7795E-2"/>
    <n v="1.2750000000000001E-3"/>
    <n v="0"/>
    <n v="0.33557999999999999"/>
    <n v="0.25015500000000002"/>
    <n v="5.1000000000000004E-3"/>
    <n v="1"/>
    <n v="44.3"/>
  </r>
  <r>
    <x v="0"/>
    <x v="4"/>
    <s v="PT04"/>
    <x v="2"/>
    <m/>
    <n v="3.0000000000000001E-3"/>
    <n v="0"/>
    <n v="0"/>
    <n v="0"/>
    <n v="0"/>
    <n v="0"/>
    <n v="0"/>
    <n v="0"/>
    <n v="0"/>
    <n v="0"/>
    <n v="0"/>
    <n v="38.299999999999997"/>
  </r>
  <r>
    <x v="0"/>
    <x v="4"/>
    <s v="PT04"/>
    <x v="3"/>
    <m/>
    <n v="3.0000000000000001E-3"/>
    <n v="0"/>
    <n v="0"/>
    <n v="0"/>
    <n v="0"/>
    <n v="0"/>
    <n v="0"/>
    <n v="0"/>
    <n v="0"/>
    <n v="0"/>
    <n v="0"/>
    <n v="39.900000000000006"/>
  </r>
  <r>
    <x v="0"/>
    <x v="4"/>
    <s v="PT04"/>
    <x v="4"/>
    <n v="112"/>
    <n v="3.3000000000000002E-2"/>
    <n v="3.6960000000000002"/>
    <n v="10.533600000000002"/>
    <n v="0.994224"/>
    <n v="0.69854399999999994"/>
    <n v="0"/>
    <n v="0"/>
    <n v="3.976896"/>
    <n v="6.2868959999999996"/>
    <n v="0"/>
    <n v="1"/>
    <n v="45.8"/>
  </r>
  <r>
    <x v="0"/>
    <x v="4"/>
    <s v="PT04"/>
    <x v="5"/>
    <m/>
    <n v="0"/>
    <n v="0"/>
    <n v="0"/>
    <n v="0"/>
    <n v="0"/>
    <n v="0"/>
    <n v="0"/>
    <n v="0"/>
    <n v="0"/>
    <n v="0"/>
    <n v="0"/>
    <n v="45.8"/>
  </r>
  <r>
    <x v="0"/>
    <x v="4"/>
    <s v="PT04"/>
    <x v="40"/>
    <n v="56"/>
    <n v="0.14299999999999999"/>
    <n v="8.0079999999999991"/>
    <n v="21.861839999999997"/>
    <n v="2.2102079999999997"/>
    <n v="1.3773759999999999"/>
    <n v="0"/>
    <n v="0"/>
    <n v="8.8408319999999989"/>
    <n v="12.396383999999999"/>
    <n v="0"/>
    <n v="1"/>
    <n v="44.8"/>
  </r>
  <r>
    <x v="0"/>
    <x v="4"/>
    <s v="PT04"/>
    <x v="6"/>
    <n v="64"/>
    <n v="3.3000000000000002E-2"/>
    <n v="2.1120000000000001"/>
    <n v="3.2736000000000001"/>
    <n v="0.26611200000000002"/>
    <n v="0.22387199999999999"/>
    <n v="2.3232000000000003E-2"/>
    <n v="0"/>
    <n v="1.0644480000000001"/>
    <n v="2.0148479999999998"/>
    <n v="9.2928000000000011E-2"/>
    <n v="1"/>
    <n v="24.3"/>
  </r>
  <r>
    <x v="0"/>
    <x v="4"/>
    <s v="PT04"/>
    <x v="7"/>
    <m/>
    <n v="0"/>
    <n v="0"/>
    <n v="0"/>
    <n v="0"/>
    <n v="0"/>
    <n v="0"/>
    <n v="0"/>
    <n v="0"/>
    <n v="0"/>
    <n v="0"/>
    <n v="0"/>
    <n v="12.2"/>
  </r>
  <r>
    <x v="0"/>
    <x v="4"/>
    <s v="PT04"/>
    <x v="8"/>
    <m/>
    <n v="0"/>
    <n v="0"/>
    <n v="0"/>
    <n v="0"/>
    <n v="0"/>
    <n v="0"/>
    <n v="0"/>
    <n v="0"/>
    <n v="0"/>
    <n v="0"/>
    <n v="0"/>
    <n v="59.3"/>
  </r>
  <r>
    <x v="1"/>
    <x v="4"/>
    <s v="PT04"/>
    <x v="9"/>
    <n v="112"/>
    <n v="1"/>
    <n v="112"/>
    <n v="117.6"/>
    <n v="20.72"/>
    <n v="3.2480000000000002"/>
    <n v="0"/>
    <n v="0"/>
    <n v="82.88"/>
    <n v="29.232000000000003"/>
    <n v="0"/>
    <n v="1"/>
    <n v="21.4"/>
  </r>
  <r>
    <x v="2"/>
    <x v="4"/>
    <s v="PT04"/>
    <x v="10"/>
    <m/>
    <n v="0"/>
    <n v="0"/>
    <n v="0"/>
    <n v="0"/>
    <n v="0"/>
    <n v="0"/>
    <n v="0"/>
    <n v="0"/>
    <n v="0"/>
    <n v="0"/>
    <n v="0"/>
    <n v="31.200000000000003"/>
  </r>
  <r>
    <x v="2"/>
    <x v="4"/>
    <s v="PT04"/>
    <x v="11"/>
    <m/>
    <n v="0"/>
    <n v="0"/>
    <n v="0"/>
    <n v="0"/>
    <n v="0"/>
    <n v="0"/>
    <n v="0"/>
    <n v="0"/>
    <n v="0"/>
    <n v="0"/>
    <n v="0"/>
    <n v="32"/>
  </r>
  <r>
    <x v="2"/>
    <x v="4"/>
    <s v="PT04"/>
    <x v="14"/>
    <n v="60"/>
    <n v="1"/>
    <n v="60"/>
    <n v="13.2"/>
    <n v="0.6"/>
    <n v="0.24"/>
    <n v="2.7"/>
    <n v="1.68"/>
    <n v="2.4"/>
    <n v="2.16"/>
    <n v="10.8"/>
    <n v="1"/>
    <n v="5.9"/>
  </r>
  <r>
    <x v="2"/>
    <x v="4"/>
    <s v="PT04"/>
    <x v="12"/>
    <n v="119"/>
    <n v="0.14299999999999999"/>
    <n v="17.016999999999999"/>
    <n v="15.655639999999998"/>
    <n v="0.17016999999999999"/>
    <n v="8.5084999999999994E-2"/>
    <n v="3.9819779999999998"/>
    <n v="0.40840799999999994"/>
    <n v="0.68067999999999995"/>
    <n v="0.76576499999999992"/>
    <n v="15.927911999999999"/>
    <n v="1"/>
    <n v="24.9"/>
  </r>
  <r>
    <x v="2"/>
    <x v="4"/>
    <s v="PT04"/>
    <x v="13"/>
    <m/>
    <n v="0"/>
    <n v="0"/>
    <n v="0"/>
    <n v="0"/>
    <n v="0"/>
    <n v="0"/>
    <n v="0"/>
    <n v="0"/>
    <n v="0"/>
    <n v="0"/>
    <n v="0"/>
    <n v="23.700000000000003"/>
  </r>
  <r>
    <x v="2"/>
    <x v="4"/>
    <s v="PT04"/>
    <x v="36"/>
    <n v="62"/>
    <n v="0.14299999999999999"/>
    <n v="8.8659999999999997"/>
    <n v="3.9896999999999996"/>
    <n v="9.7526000000000015E-2"/>
    <n v="1.7732000000000001E-2"/>
    <n v="0.93092999999999992"/>
    <n v="0.29257799999999995"/>
    <n v="0.39010400000000006"/>
    <n v="0.15958800000000001"/>
    <n v="3.7237199999999997"/>
    <n v="1"/>
    <n v="11.8"/>
  </r>
  <r>
    <x v="2"/>
    <x v="4"/>
    <s v="PT04"/>
    <x v="45"/>
    <n v="62"/>
    <n v="0.28599999999999998"/>
    <n v="17.731999999999999"/>
    <n v="3.7237199999999997"/>
    <n v="0.15958800000000001"/>
    <n v="5.3195999999999993E-2"/>
    <n v="0.81567199999999984"/>
    <n v="0.19505200000000003"/>
    <n v="0.63835200000000003"/>
    <n v="0.47876399999999997"/>
    <n v="3.2626879999999994"/>
    <n v="1"/>
    <n v="5.8"/>
  </r>
  <r>
    <x v="3"/>
    <x v="4"/>
    <s v="PT04"/>
    <x v="16"/>
    <n v="134"/>
    <n v="1"/>
    <n v="134"/>
    <n v="218.42"/>
    <n v="8.4420000000000002"/>
    <n v="1.8759999999999999"/>
    <n v="41.674000000000007"/>
    <n v="1.34"/>
    <n v="33.768000000000001"/>
    <n v="16.884"/>
    <n v="166.69600000000003"/>
    <n v="1"/>
    <n v="38.799999999999997"/>
  </r>
  <r>
    <x v="3"/>
    <x v="4"/>
    <s v="PT04"/>
    <x v="17"/>
    <n v="114"/>
    <n v="1"/>
    <n v="114"/>
    <n v="142.5"/>
    <n v="2.3940000000000001"/>
    <n v="1.4820000000000002"/>
    <n v="29.867999999999999"/>
    <n v="1.1399999999999999"/>
    <n v="9.5760000000000005"/>
    <n v="13.338000000000001"/>
    <n v="119.47199999999999"/>
    <n v="1"/>
    <n v="29.6"/>
  </r>
  <r>
    <x v="3"/>
    <x v="4"/>
    <s v="PT04"/>
    <x v="18"/>
    <m/>
    <n v="0"/>
    <n v="0"/>
    <n v="0"/>
    <n v="0"/>
    <n v="0"/>
    <n v="0"/>
    <n v="0"/>
    <n v="0"/>
    <n v="0"/>
    <n v="0"/>
    <n v="0"/>
    <n v="87"/>
  </r>
  <r>
    <x v="3"/>
    <x v="4"/>
    <s v="PT04"/>
    <x v="19"/>
    <n v="340"/>
    <n v="0.28599999999999998"/>
    <n v="97.24"/>
    <n v="39.868399999999994"/>
    <n v="0"/>
    <n v="0"/>
    <n v="10.112959999999999"/>
    <n v="0"/>
    <n v="0"/>
    <n v="0"/>
    <n v="40.451839999999997"/>
    <n v="1"/>
    <n v="10.4"/>
  </r>
  <r>
    <x v="0"/>
    <x v="4"/>
    <s v="PT06"/>
    <x v="0"/>
    <n v="112"/>
    <n v="3.3000000000000002E-2"/>
    <n v="3.6960000000000002"/>
    <n v="9.94224"/>
    <n v="0.92030400000000001"/>
    <n v="0.66528000000000009"/>
    <n v="0"/>
    <n v="0"/>
    <n v="3.681216"/>
    <n v="5.9875200000000008"/>
    <n v="0"/>
    <n v="1"/>
    <n v="42.9"/>
  </r>
  <r>
    <x v="0"/>
    <x v="4"/>
    <s v="PT06"/>
    <x v="1"/>
    <m/>
    <n v="0"/>
    <n v="0"/>
    <n v="0"/>
    <n v="0"/>
    <n v="0"/>
    <n v="0"/>
    <n v="0"/>
    <n v="0"/>
    <n v="0"/>
    <n v="0"/>
    <n v="0"/>
    <n v="44.3"/>
  </r>
  <r>
    <x v="0"/>
    <x v="4"/>
    <s v="PT06"/>
    <x v="2"/>
    <m/>
    <n v="0"/>
    <n v="0"/>
    <n v="0"/>
    <n v="0"/>
    <n v="0"/>
    <n v="0"/>
    <n v="0"/>
    <n v="0"/>
    <n v="0"/>
    <n v="0"/>
    <n v="0"/>
    <n v="38.299999999999997"/>
  </r>
  <r>
    <x v="0"/>
    <x v="4"/>
    <s v="PT06"/>
    <x v="3"/>
    <m/>
    <n v="0"/>
    <n v="0"/>
    <n v="0"/>
    <n v="0"/>
    <n v="0"/>
    <n v="0"/>
    <n v="0"/>
    <n v="0"/>
    <n v="0"/>
    <n v="0"/>
    <n v="0"/>
    <n v="39.900000000000006"/>
  </r>
  <r>
    <x v="0"/>
    <x v="4"/>
    <s v="PT06"/>
    <x v="4"/>
    <n v="112"/>
    <n v="6.7000000000000004E-2"/>
    <n v="7.5040000000000004"/>
    <n v="21.386400000000002"/>
    <n v="2.0185759999999999"/>
    <n v="1.4182560000000002"/>
    <n v="0"/>
    <n v="0"/>
    <n v="8.0743039999999997"/>
    <n v="12.764304000000001"/>
    <n v="0"/>
    <n v="1"/>
    <n v="45.8"/>
  </r>
  <r>
    <x v="0"/>
    <x v="4"/>
    <s v="PT06"/>
    <x v="5"/>
    <m/>
    <n v="0"/>
    <n v="0"/>
    <n v="0"/>
    <n v="0"/>
    <n v="0"/>
    <n v="0"/>
    <n v="0"/>
    <n v="0"/>
    <n v="0"/>
    <n v="0"/>
    <n v="0"/>
    <n v="45.8"/>
  </r>
  <r>
    <x v="0"/>
    <x v="4"/>
    <s v="PT06"/>
    <x v="6"/>
    <n v="64"/>
    <n v="0.28599999999999998"/>
    <n v="18.303999999999998"/>
    <n v="28.371199999999998"/>
    <n v="2.3063039999999999"/>
    <n v="1.9402239999999997"/>
    <n v="0.201344"/>
    <n v="0"/>
    <n v="9.2252159999999996"/>
    <n v="17.462015999999998"/>
    <n v="0.80537599999999998"/>
    <n v="1"/>
    <n v="24.3"/>
  </r>
  <r>
    <x v="0"/>
    <x v="4"/>
    <s v="PT06"/>
    <x v="7"/>
    <n v="184"/>
    <n v="0.28599999999999998"/>
    <n v="52.623999999999995"/>
    <n v="36.310559999999995"/>
    <n v="1.8944639999999999"/>
    <n v="2.1575839999999995"/>
    <n v="2.36808"/>
    <n v="0"/>
    <n v="7.5778559999999997"/>
    <n v="19.418255999999996"/>
    <n v="9.4723199999999999"/>
    <n v="1"/>
    <n v="12.2"/>
  </r>
  <r>
    <x v="0"/>
    <x v="4"/>
    <s v="PT06"/>
    <x v="8"/>
    <m/>
    <n v="0"/>
    <n v="0"/>
    <n v="0"/>
    <n v="0"/>
    <n v="0"/>
    <n v="0"/>
    <n v="0"/>
    <n v="0"/>
    <n v="0"/>
    <n v="0"/>
    <n v="0"/>
    <n v="59.3"/>
  </r>
  <r>
    <x v="1"/>
    <x v="4"/>
    <s v="PT06"/>
    <x v="9"/>
    <m/>
    <n v="0"/>
    <n v="0"/>
    <n v="0"/>
    <n v="0"/>
    <n v="0"/>
    <n v="0"/>
    <n v="0"/>
    <n v="0"/>
    <n v="0"/>
    <n v="0"/>
    <n v="0"/>
    <n v="21.4"/>
  </r>
  <r>
    <x v="2"/>
    <x v="4"/>
    <s v="PT06"/>
    <x v="10"/>
    <n v="175"/>
    <n v="0.42899999999999999"/>
    <n v="75.075000000000003"/>
    <n v="97.597499999999997"/>
    <n v="1.8018000000000001"/>
    <n v="0.15015000000000001"/>
    <n v="21.471450000000001"/>
    <n v="0.22522500000000001"/>
    <n v="7.2072000000000003"/>
    <n v="1.3513500000000001"/>
    <n v="85.885800000000003"/>
    <n v="1"/>
    <n v="31.200000000000003"/>
  </r>
  <r>
    <x v="2"/>
    <x v="4"/>
    <s v="PT06"/>
    <x v="11"/>
    <n v="185"/>
    <n v="1"/>
    <n v="185"/>
    <n v="234.95"/>
    <n v="16.094999999999999"/>
    <n v="0.92500000000000004"/>
    <n v="42.18"/>
    <n v="11.84"/>
    <n v="64.38"/>
    <n v="8.3250000000000011"/>
    <n v="168.72"/>
    <n v="1"/>
    <n v="32"/>
  </r>
  <r>
    <x v="2"/>
    <x v="4"/>
    <s v="PT06"/>
    <x v="14"/>
    <n v="60"/>
    <n v="0.42899999999999999"/>
    <n v="25.74"/>
    <n v="5.6627999999999998"/>
    <n v="0.25739999999999996"/>
    <n v="0.10296"/>
    <n v="1.1582999999999999"/>
    <n v="0.72071999999999992"/>
    <n v="1.0295999999999998"/>
    <n v="0.92663999999999991"/>
    <n v="4.6331999999999995"/>
    <n v="1"/>
    <n v="5.9"/>
  </r>
  <r>
    <x v="2"/>
    <x v="4"/>
    <s v="PT06"/>
    <x v="12"/>
    <n v="119"/>
    <n v="0.14299999999999999"/>
    <n v="17.016999999999999"/>
    <n v="15.655639999999998"/>
    <n v="0.17016999999999999"/>
    <n v="8.5084999999999994E-2"/>
    <n v="3.9819779999999998"/>
    <n v="0.40840799999999994"/>
    <n v="0.68067999999999995"/>
    <n v="0.76576499999999992"/>
    <n v="15.927911999999999"/>
    <n v="1"/>
    <n v="24.9"/>
  </r>
  <r>
    <x v="2"/>
    <x v="4"/>
    <s v="PT06"/>
    <x v="13"/>
    <n v="122"/>
    <n v="3.3000000000000002E-2"/>
    <n v="4.0259999999999998"/>
    <n v="3.7441800000000001"/>
    <n v="8.0519999999999994E-2"/>
    <n v="4.0260000000000001E-3"/>
    <n v="0.86961600000000006"/>
    <n v="6.0389999999999999E-2"/>
    <n v="0.32207999999999998"/>
    <n v="3.6234000000000002E-2"/>
    <n v="3.4784640000000002"/>
    <n v="1"/>
    <n v="23.700000000000003"/>
  </r>
  <r>
    <x v="3"/>
    <x v="4"/>
    <s v="PT06"/>
    <x v="16"/>
    <n v="134"/>
    <n v="3.3000000000000002E-2"/>
    <n v="4.4220000000000006"/>
    <n v="7.2078600000000002"/>
    <n v="0.278586"/>
    <n v="6.1908000000000005E-2"/>
    <n v="1.3752420000000003"/>
    <n v="4.4220000000000009E-2"/>
    <n v="1.114344"/>
    <n v="0.557172"/>
    <n v="5.5009680000000012"/>
    <n v="1"/>
    <n v="38.799999999999997"/>
  </r>
  <r>
    <x v="3"/>
    <x v="4"/>
    <s v="PT06"/>
    <x v="17"/>
    <n v="114"/>
    <n v="1"/>
    <n v="114"/>
    <n v="142.5"/>
    <n v="2.3940000000000001"/>
    <n v="1.4820000000000002"/>
    <n v="29.867999999999999"/>
    <n v="1.1399999999999999"/>
    <n v="9.5760000000000005"/>
    <n v="13.338000000000001"/>
    <n v="119.47199999999999"/>
    <n v="1"/>
    <n v="29.6"/>
  </r>
  <r>
    <x v="3"/>
    <x v="4"/>
    <s v="PT06"/>
    <x v="18"/>
    <n v="83"/>
    <n v="1"/>
    <n v="83"/>
    <n v="275.56"/>
    <n v="8.5490000000000013"/>
    <n v="2.4900000000000002"/>
    <n v="61.171000000000006"/>
    <n v="10.540999999999999"/>
    <n v="34.196000000000005"/>
    <n v="22.410000000000004"/>
    <n v="244.68400000000003"/>
    <n v="1"/>
    <n v="87"/>
  </r>
  <r>
    <x v="3"/>
    <x v="4"/>
    <s v="PT06"/>
    <x v="19"/>
    <n v="340"/>
    <n v="0.42899999999999999"/>
    <n v="145.85999999999999"/>
    <n v="59.802599999999991"/>
    <n v="0"/>
    <n v="0"/>
    <n v="15.16944"/>
    <n v="0"/>
    <n v="0"/>
    <n v="0"/>
    <n v="60.677759999999999"/>
    <n v="1"/>
    <n v="10.4"/>
  </r>
  <r>
    <x v="0"/>
    <x v="4"/>
    <s v="PT07"/>
    <x v="0"/>
    <n v="112"/>
    <n v="6.7000000000000004E-2"/>
    <n v="7.5040000000000004"/>
    <n v="20.185760000000002"/>
    <n v="1.8684960000000002"/>
    <n v="1.3507199999999999"/>
    <n v="0"/>
    <n v="0"/>
    <n v="7.4739840000000006"/>
    <n v="12.156479999999998"/>
    <n v="0"/>
    <n v="1"/>
    <n v="42.9"/>
  </r>
  <r>
    <x v="0"/>
    <x v="4"/>
    <s v="PT07"/>
    <x v="1"/>
    <m/>
    <n v="0"/>
    <n v="0"/>
    <n v="0"/>
    <n v="0"/>
    <n v="0"/>
    <n v="0"/>
    <n v="0"/>
    <n v="0"/>
    <n v="0"/>
    <n v="0"/>
    <n v="0"/>
    <n v="44.3"/>
  </r>
  <r>
    <x v="0"/>
    <x v="4"/>
    <s v="PT07"/>
    <x v="2"/>
    <m/>
    <n v="0"/>
    <n v="0"/>
    <n v="0"/>
    <n v="0"/>
    <n v="0"/>
    <n v="0"/>
    <n v="0"/>
    <n v="0"/>
    <n v="0"/>
    <n v="0"/>
    <n v="0"/>
    <n v="38.299999999999997"/>
  </r>
  <r>
    <x v="0"/>
    <x v="4"/>
    <s v="PT07"/>
    <x v="3"/>
    <m/>
    <n v="0"/>
    <n v="0"/>
    <n v="0"/>
    <n v="0"/>
    <n v="0"/>
    <n v="0"/>
    <n v="0"/>
    <n v="0"/>
    <n v="0"/>
    <n v="0"/>
    <n v="0"/>
    <n v="39.900000000000006"/>
  </r>
  <r>
    <x v="0"/>
    <x v="4"/>
    <s v="PT07"/>
    <x v="4"/>
    <m/>
    <n v="0"/>
    <n v="0"/>
    <n v="0"/>
    <n v="0"/>
    <n v="0"/>
    <n v="0"/>
    <n v="0"/>
    <n v="0"/>
    <n v="0"/>
    <n v="0"/>
    <n v="0"/>
    <n v="45.8"/>
  </r>
  <r>
    <x v="0"/>
    <x v="4"/>
    <s v="PT07"/>
    <x v="5"/>
    <m/>
    <n v="0"/>
    <n v="0"/>
    <n v="0"/>
    <n v="0"/>
    <n v="0"/>
    <n v="0"/>
    <n v="0"/>
    <n v="0"/>
    <n v="0"/>
    <n v="0"/>
    <n v="0"/>
    <n v="45.8"/>
  </r>
  <r>
    <x v="0"/>
    <x v="4"/>
    <s v="PT07"/>
    <x v="6"/>
    <n v="64"/>
    <n v="0.57099999999999995"/>
    <n v="36.543999999999997"/>
    <n v="56.6432"/>
    <n v="4.6045439999999997"/>
    <n v="3.8736639999999993"/>
    <n v="0.40198400000000001"/>
    <n v="0"/>
    <n v="18.418175999999999"/>
    <n v="34.862975999999996"/>
    <n v="1.607936"/>
    <n v="1"/>
    <n v="24.3"/>
  </r>
  <r>
    <x v="0"/>
    <x v="4"/>
    <s v="PT07"/>
    <x v="7"/>
    <n v="184"/>
    <n v="1"/>
    <n v="184"/>
    <n v="126.96"/>
    <n v="6.6239999999999997"/>
    <n v="7.5439999999999996"/>
    <n v="8.2799999999999994"/>
    <n v="0"/>
    <n v="26.495999999999999"/>
    <n v="67.896000000000001"/>
    <n v="33.119999999999997"/>
    <n v="1"/>
    <n v="12.2"/>
  </r>
  <r>
    <x v="0"/>
    <x v="4"/>
    <s v="PT07"/>
    <x v="8"/>
    <m/>
    <n v="0"/>
    <n v="0"/>
    <n v="0"/>
    <n v="0"/>
    <n v="0"/>
    <n v="0"/>
    <n v="0"/>
    <n v="0"/>
    <n v="0"/>
    <n v="0"/>
    <n v="0"/>
    <n v="59.3"/>
  </r>
  <r>
    <x v="1"/>
    <x v="4"/>
    <s v="PT07"/>
    <x v="9"/>
    <n v="112"/>
    <n v="1"/>
    <n v="112"/>
    <n v="117.6"/>
    <n v="20.72"/>
    <n v="3.2480000000000002"/>
    <n v="0"/>
    <n v="0"/>
    <n v="82.88"/>
    <n v="29.232000000000003"/>
    <n v="0"/>
    <n v="1"/>
    <n v="21.4"/>
  </r>
  <r>
    <x v="2"/>
    <x v="4"/>
    <s v="PT07"/>
    <x v="10"/>
    <n v="175"/>
    <n v="0.71399999999999997"/>
    <n v="124.94999999999999"/>
    <n v="162.43499999999997"/>
    <n v="2.9987999999999992"/>
    <n v="0.24989999999999998"/>
    <n v="35.735699999999994"/>
    <n v="0.37484999999999991"/>
    <n v="11.995199999999997"/>
    <n v="2.2490999999999999"/>
    <n v="142.94279999999998"/>
    <n v="1"/>
    <n v="31.200000000000003"/>
  </r>
  <r>
    <x v="2"/>
    <x v="4"/>
    <s v="PT07"/>
    <x v="11"/>
    <n v="185"/>
    <n v="1"/>
    <n v="185"/>
    <n v="234.95"/>
    <n v="16.094999999999999"/>
    <n v="0.92500000000000004"/>
    <n v="42.18"/>
    <n v="11.84"/>
    <n v="64.38"/>
    <n v="8.3250000000000011"/>
    <n v="168.72"/>
    <n v="1"/>
    <n v="32"/>
  </r>
  <r>
    <x v="2"/>
    <x v="4"/>
    <s v="PT07"/>
    <x v="14"/>
    <n v="60"/>
    <n v="0.1"/>
    <n v="6"/>
    <n v="1.32"/>
    <n v="0.06"/>
    <n v="2.4000000000000004E-2"/>
    <n v="0.27"/>
    <n v="0.16799999999999998"/>
    <n v="0.24"/>
    <n v="0.21600000000000003"/>
    <n v="1.08"/>
    <n v="1"/>
    <n v="5.9"/>
  </r>
  <r>
    <x v="2"/>
    <x v="4"/>
    <s v="PT07"/>
    <x v="12"/>
    <m/>
    <n v="0"/>
    <n v="0"/>
    <n v="0"/>
    <n v="0"/>
    <n v="0"/>
    <n v="0"/>
    <n v="0"/>
    <n v="0"/>
    <n v="0"/>
    <n v="0"/>
    <n v="0"/>
    <n v="24.9"/>
  </r>
  <r>
    <x v="2"/>
    <x v="4"/>
    <s v="PT07"/>
    <x v="13"/>
    <m/>
    <n v="0"/>
    <n v="0"/>
    <n v="0"/>
    <n v="0"/>
    <n v="0"/>
    <n v="0"/>
    <n v="0"/>
    <n v="0"/>
    <n v="0"/>
    <n v="0"/>
    <n v="0"/>
    <n v="23.700000000000003"/>
  </r>
  <r>
    <x v="2"/>
    <x v="4"/>
    <s v="PT07"/>
    <x v="46"/>
    <n v="44"/>
    <n v="0.1"/>
    <n v="4.4000000000000004"/>
    <n v="12.056000000000001"/>
    <n v="0.38720000000000004"/>
    <n v="0.13200000000000001"/>
    <n v="2.2836000000000003"/>
    <n v="0.1232"/>
    <n v="1.5488000000000002"/>
    <n v="1.1880000000000002"/>
    <n v="9.1344000000000012"/>
    <n v="1"/>
    <n v="63.7"/>
  </r>
  <r>
    <x v="2"/>
    <x v="4"/>
    <s v="PT07"/>
    <x v="45"/>
    <n v="62"/>
    <n v="1"/>
    <n v="62"/>
    <n v="13.02"/>
    <n v="0.55800000000000005"/>
    <n v="0.18599999999999997"/>
    <n v="2.8519999999999999"/>
    <n v="0.68200000000000005"/>
    <n v="2.2320000000000002"/>
    <n v="1.6739999999999997"/>
    <n v="11.407999999999999"/>
    <n v="1"/>
    <n v="5.8"/>
  </r>
  <r>
    <x v="3"/>
    <x v="4"/>
    <s v="PT07"/>
    <x v="16"/>
    <m/>
    <n v="0"/>
    <n v="0"/>
    <n v="0"/>
    <n v="0"/>
    <n v="0"/>
    <n v="0"/>
    <n v="0"/>
    <n v="0"/>
    <n v="0"/>
    <n v="0"/>
    <n v="0"/>
    <n v="38.799999999999997"/>
  </r>
  <r>
    <x v="3"/>
    <x v="4"/>
    <s v="PT07"/>
    <x v="17"/>
    <n v="114"/>
    <n v="1"/>
    <n v="114"/>
    <n v="142.5"/>
    <n v="2.3940000000000001"/>
    <n v="1.4820000000000002"/>
    <n v="29.867999999999999"/>
    <n v="1.1399999999999999"/>
    <n v="9.5760000000000005"/>
    <n v="13.338000000000001"/>
    <n v="119.47199999999999"/>
    <n v="1"/>
    <n v="29.6"/>
  </r>
  <r>
    <x v="3"/>
    <x v="4"/>
    <s v="PT07"/>
    <x v="18"/>
    <n v="83"/>
    <n v="0.14299999999999999"/>
    <n v="11.869"/>
    <n v="39.405079999999998"/>
    <n v="1.222507"/>
    <n v="0.35607"/>
    <n v="8.7474530000000001"/>
    <n v="1.507363"/>
    <n v="4.890028"/>
    <n v="3.2046299999999999"/>
    <n v="34.989812000000001"/>
    <n v="1"/>
    <n v="87"/>
  </r>
  <r>
    <x v="3"/>
    <x v="4"/>
    <s v="PT07"/>
    <x v="19"/>
    <n v="340"/>
    <n v="0.42899999999999999"/>
    <n v="145.85999999999999"/>
    <n v="59.802599999999991"/>
    <n v="0"/>
    <n v="0"/>
    <n v="15.16944"/>
    <n v="0"/>
    <n v="0"/>
    <n v="0"/>
    <n v="60.677759999999999"/>
    <n v="1"/>
    <n v="10.4"/>
  </r>
  <r>
    <x v="0"/>
    <x v="3"/>
    <s v="PT08"/>
    <x v="0"/>
    <n v="112"/>
    <n v="8.3000000000000004E-2"/>
    <n v="9.2960000000000012"/>
    <n v="25.006240000000002"/>
    <n v="2.3147040000000003"/>
    <n v="1.6732800000000003"/>
    <n v="0"/>
    <n v="0"/>
    <n v="9.2588160000000013"/>
    <n v="15.059520000000003"/>
    <n v="0"/>
    <n v="1"/>
    <n v="42.9"/>
  </r>
  <r>
    <x v="0"/>
    <x v="3"/>
    <s v="PT08"/>
    <x v="1"/>
    <n v="85"/>
    <n v="0.13300000000000001"/>
    <n v="11.305"/>
    <n v="27.245050000000003"/>
    <n v="3.7193449999999997"/>
    <n v="1.232245"/>
    <n v="5.6524999999999999E-2"/>
    <n v="0"/>
    <n v="14.877379999999999"/>
    <n v="11.090205000000001"/>
    <n v="0.2261"/>
    <n v="1"/>
    <n v="44.3"/>
  </r>
  <r>
    <x v="0"/>
    <x v="3"/>
    <s v="PT08"/>
    <x v="2"/>
    <m/>
    <n v="0"/>
    <n v="0"/>
    <n v="0"/>
    <n v="0"/>
    <n v="0"/>
    <n v="0"/>
    <n v="0"/>
    <n v="0"/>
    <n v="0"/>
    <n v="0"/>
    <n v="0"/>
    <n v="38.299999999999997"/>
  </r>
  <r>
    <x v="0"/>
    <x v="3"/>
    <s v="PT08"/>
    <x v="3"/>
    <m/>
    <n v="0"/>
    <n v="0"/>
    <n v="0"/>
    <n v="0"/>
    <n v="0"/>
    <n v="0"/>
    <n v="0"/>
    <n v="0"/>
    <n v="0"/>
    <n v="0"/>
    <n v="0"/>
    <n v="39.900000000000006"/>
  </r>
  <r>
    <x v="0"/>
    <x v="3"/>
    <s v="PT08"/>
    <x v="4"/>
    <n v="112"/>
    <n v="8.0000000000000002E-3"/>
    <n v="0.89600000000000002"/>
    <n v="2.5536000000000003"/>
    <n v="0.24102399999999999"/>
    <n v="0.16934399999999999"/>
    <n v="0"/>
    <n v="0"/>
    <n v="0.96409599999999995"/>
    <n v="1.5240959999999999"/>
    <n v="0"/>
    <n v="1"/>
    <n v="45.8"/>
  </r>
  <r>
    <x v="0"/>
    <x v="3"/>
    <s v="PT08"/>
    <x v="5"/>
    <m/>
    <n v="0"/>
    <n v="0"/>
    <n v="0"/>
    <n v="0"/>
    <n v="0"/>
    <n v="0"/>
    <n v="0"/>
    <n v="0"/>
    <n v="0"/>
    <n v="0"/>
    <n v="0"/>
    <n v="45.8"/>
  </r>
  <r>
    <x v="0"/>
    <x v="3"/>
    <s v="PT08"/>
    <x v="40"/>
    <n v="56"/>
    <n v="3.3000000000000002E-2"/>
    <n v="1.8480000000000001"/>
    <n v="5.0450400000000002"/>
    <n v="0.51004800000000006"/>
    <n v="0.31785599999999997"/>
    <n v="0"/>
    <n v="0"/>
    <n v="2.0401920000000002"/>
    <n v="2.8607039999999997"/>
    <n v="0"/>
    <n v="1"/>
    <n v="44.8"/>
  </r>
  <r>
    <x v="0"/>
    <x v="3"/>
    <s v="PT08"/>
    <x v="6"/>
    <n v="64"/>
    <n v="3.3000000000000002E-2"/>
    <n v="2.1120000000000001"/>
    <n v="3.2736000000000001"/>
    <n v="0.26611200000000002"/>
    <n v="0.22387199999999999"/>
    <n v="2.3232000000000003E-2"/>
    <n v="0"/>
    <n v="1.0644480000000001"/>
    <n v="2.0148479999999998"/>
    <n v="9.2928000000000011E-2"/>
    <n v="1"/>
    <n v="24.3"/>
  </r>
  <r>
    <x v="0"/>
    <x v="3"/>
    <s v="PT08"/>
    <x v="7"/>
    <n v="184"/>
    <n v="0.57099999999999995"/>
    <n v="105.06399999999999"/>
    <n v="72.494159999999994"/>
    <n v="3.7823039999999999"/>
    <n v="4.3076239999999997"/>
    <n v="4.7278799999999999"/>
    <n v="0"/>
    <n v="15.129216"/>
    <n v="38.768615999999994"/>
    <n v="18.911519999999999"/>
    <n v="1"/>
    <n v="12.2"/>
  </r>
  <r>
    <x v="0"/>
    <x v="3"/>
    <s v="PT08"/>
    <x v="8"/>
    <m/>
    <n v="0"/>
    <n v="0"/>
    <n v="0"/>
    <n v="0"/>
    <n v="0"/>
    <n v="0"/>
    <n v="0"/>
    <n v="0"/>
    <n v="0"/>
    <n v="0"/>
    <n v="0"/>
    <n v="59.3"/>
  </r>
  <r>
    <x v="1"/>
    <x v="3"/>
    <s v="PT08"/>
    <x v="9"/>
    <n v="112"/>
    <n v="1"/>
    <n v="112"/>
    <n v="117.6"/>
    <n v="20.72"/>
    <n v="3.2480000000000002"/>
    <n v="0"/>
    <n v="0"/>
    <n v="82.88"/>
    <n v="29.232000000000003"/>
    <n v="0"/>
    <n v="1"/>
    <n v="21.4"/>
  </r>
  <r>
    <x v="2"/>
    <x v="3"/>
    <s v="PT08"/>
    <x v="10"/>
    <n v="175"/>
    <n v="6.7000000000000004E-2"/>
    <n v="11.725000000000001"/>
    <n v="15.242500000000001"/>
    <n v="0.28140000000000004"/>
    <n v="2.3450000000000002E-2"/>
    <n v="3.3533500000000003"/>
    <n v="3.5175000000000005E-2"/>
    <n v="1.1256000000000002"/>
    <n v="0.21105000000000002"/>
    <n v="13.413400000000001"/>
    <n v="1"/>
    <n v="31.200000000000003"/>
  </r>
  <r>
    <x v="2"/>
    <x v="3"/>
    <s v="PT08"/>
    <x v="11"/>
    <n v="185"/>
    <n v="0.42899999999999999"/>
    <n v="79.364999999999995"/>
    <n v="100.79355"/>
    <n v="6.9047549999999989"/>
    <n v="0.39682499999999998"/>
    <n v="18.095219999999998"/>
    <n v="5.0793599999999994"/>
    <n v="27.619019999999995"/>
    <n v="3.5714249999999996"/>
    <n v="72.380879999999991"/>
    <n v="1"/>
    <n v="32"/>
  </r>
  <r>
    <x v="2"/>
    <x v="3"/>
    <s v="PT08"/>
    <x v="14"/>
    <n v="60"/>
    <n v="0.57099999999999995"/>
    <n v="34.26"/>
    <n v="7.5371999999999995"/>
    <n v="0.34259999999999996"/>
    <n v="0.13704"/>
    <n v="1.5416999999999998"/>
    <n v="0.9592799999999998"/>
    <n v="1.3703999999999998"/>
    <n v="1.23336"/>
    <n v="6.1667999999999994"/>
    <n v="1"/>
    <n v="5.9"/>
  </r>
  <r>
    <x v="2"/>
    <x v="3"/>
    <s v="PT08"/>
    <x v="12"/>
    <n v="119"/>
    <n v="0.57099999999999995"/>
    <n v="67.948999999999998"/>
    <n v="62.513080000000002"/>
    <n v="0.67948999999999993"/>
    <n v="0.33974499999999996"/>
    <n v="15.900065999999999"/>
    <n v="1.630776"/>
    <n v="2.7179599999999997"/>
    <n v="3.0577049999999995"/>
    <n v="63.600263999999996"/>
    <n v="1"/>
    <n v="24.9"/>
  </r>
  <r>
    <x v="2"/>
    <x v="3"/>
    <s v="PT08"/>
    <x v="13"/>
    <n v="122"/>
    <n v="3.3000000000000002E-2"/>
    <n v="4.0259999999999998"/>
    <n v="3.7441800000000001"/>
    <n v="8.0519999999999994E-2"/>
    <n v="4.0260000000000001E-3"/>
    <n v="0.86961600000000006"/>
    <n v="6.0389999999999999E-2"/>
    <n v="0.32207999999999998"/>
    <n v="3.6234000000000002E-2"/>
    <n v="3.4784640000000002"/>
    <n v="1"/>
    <n v="23.700000000000003"/>
  </r>
  <r>
    <x v="2"/>
    <x v="3"/>
    <s v="PT08"/>
    <x v="45"/>
    <n v="62"/>
    <n v="1"/>
    <n v="62"/>
    <n v="13.02"/>
    <n v="0.55800000000000005"/>
    <n v="0.18599999999999997"/>
    <n v="2.8519999999999999"/>
    <n v="0.68200000000000005"/>
    <n v="2.2320000000000002"/>
    <n v="1.6739999999999997"/>
    <n v="11.407999999999999"/>
    <n v="1"/>
    <n v="5.8"/>
  </r>
  <r>
    <x v="3"/>
    <x v="3"/>
    <s v="PT08"/>
    <x v="16"/>
    <m/>
    <n v="0"/>
    <n v="0"/>
    <n v="0"/>
    <n v="0"/>
    <n v="0"/>
    <n v="0"/>
    <n v="0"/>
    <n v="0"/>
    <n v="0"/>
    <n v="0"/>
    <n v="0"/>
    <n v="38.799999999999997"/>
  </r>
  <r>
    <x v="3"/>
    <x v="3"/>
    <s v="PT08"/>
    <x v="17"/>
    <n v="114"/>
    <n v="1"/>
    <n v="114"/>
    <n v="142.5"/>
    <n v="2.3940000000000001"/>
    <n v="1.4820000000000002"/>
    <n v="29.867999999999999"/>
    <n v="1.1399999999999999"/>
    <n v="9.5760000000000005"/>
    <n v="13.338000000000001"/>
    <n v="119.47199999999999"/>
    <n v="1"/>
    <n v="29.6"/>
  </r>
  <r>
    <x v="3"/>
    <x v="3"/>
    <s v="PT08"/>
    <x v="18"/>
    <m/>
    <n v="0"/>
    <n v="0"/>
    <n v="0"/>
    <n v="0"/>
    <n v="0"/>
    <n v="0"/>
    <n v="0"/>
    <n v="0"/>
    <n v="0"/>
    <n v="0"/>
    <n v="0"/>
    <n v="87"/>
  </r>
  <r>
    <x v="3"/>
    <x v="3"/>
    <s v="PT08"/>
    <x v="19"/>
    <n v="340"/>
    <n v="1"/>
    <n v="340"/>
    <n v="139.4"/>
    <n v="0"/>
    <n v="0"/>
    <n v="35.36"/>
    <n v="0"/>
    <n v="0"/>
    <n v="0"/>
    <n v="141.44"/>
    <n v="1"/>
    <n v="10.4"/>
  </r>
  <r>
    <x v="0"/>
    <x v="3"/>
    <s v="PT10"/>
    <x v="0"/>
    <n v="112"/>
    <n v="0.28599999999999998"/>
    <n v="32.031999999999996"/>
    <n v="86.16607999999998"/>
    <n v="7.9759679999999991"/>
    <n v="5.7657599999999993"/>
    <n v="0"/>
    <n v="0"/>
    <n v="31.903871999999996"/>
    <n v="51.891839999999995"/>
    <n v="0"/>
    <n v="1"/>
    <n v="42.9"/>
  </r>
  <r>
    <x v="0"/>
    <x v="3"/>
    <s v="PT10"/>
    <x v="1"/>
    <m/>
    <n v="0"/>
    <n v="0"/>
    <n v="0"/>
    <n v="0"/>
    <n v="0"/>
    <n v="0"/>
    <n v="0"/>
    <n v="0"/>
    <n v="0"/>
    <n v="0"/>
    <n v="0"/>
    <n v="44.3"/>
  </r>
  <r>
    <x v="0"/>
    <x v="3"/>
    <s v="PT10"/>
    <x v="2"/>
    <m/>
    <n v="0"/>
    <n v="0"/>
    <n v="0"/>
    <n v="0"/>
    <n v="0"/>
    <n v="0"/>
    <n v="0"/>
    <n v="0"/>
    <n v="0"/>
    <n v="0"/>
    <n v="0"/>
    <n v="38.299999999999997"/>
  </r>
  <r>
    <x v="0"/>
    <x v="3"/>
    <s v="PT10"/>
    <x v="3"/>
    <m/>
    <n v="0"/>
    <n v="0"/>
    <n v="0"/>
    <n v="0"/>
    <n v="0"/>
    <n v="0"/>
    <n v="0"/>
    <n v="0"/>
    <n v="0"/>
    <n v="0"/>
    <n v="0"/>
    <n v="39.900000000000006"/>
  </r>
  <r>
    <x v="0"/>
    <x v="3"/>
    <s v="PT10"/>
    <x v="4"/>
    <n v="112"/>
    <n v="3.3000000000000002E-2"/>
    <n v="3.6960000000000002"/>
    <n v="10.533600000000002"/>
    <n v="0.994224"/>
    <n v="0.69854399999999994"/>
    <n v="0"/>
    <n v="0"/>
    <n v="3.976896"/>
    <n v="6.2868959999999996"/>
    <n v="0"/>
    <n v="1"/>
    <n v="45.8"/>
  </r>
  <r>
    <x v="0"/>
    <x v="3"/>
    <s v="PT10"/>
    <x v="5"/>
    <m/>
    <n v="0"/>
    <n v="0"/>
    <n v="0"/>
    <n v="0"/>
    <n v="0"/>
    <n v="0"/>
    <n v="0"/>
    <n v="0"/>
    <n v="0"/>
    <n v="0"/>
    <n v="0"/>
    <n v="45.8"/>
  </r>
  <r>
    <x v="0"/>
    <x v="3"/>
    <s v="PT10"/>
    <x v="40"/>
    <n v="56"/>
    <n v="0.14299999999999999"/>
    <n v="8.0079999999999991"/>
    <n v="21.861839999999997"/>
    <n v="2.2102079999999997"/>
    <n v="1.3773759999999999"/>
    <n v="0"/>
    <n v="0"/>
    <n v="8.8408319999999989"/>
    <n v="12.396383999999999"/>
    <n v="0"/>
    <n v="1"/>
    <n v="44.8"/>
  </r>
  <r>
    <x v="0"/>
    <x v="3"/>
    <s v="PT10"/>
    <x v="6"/>
    <n v="64"/>
    <n v="0.14299999999999999"/>
    <n v="9.1519999999999992"/>
    <n v="14.185599999999999"/>
    <n v="1.153152"/>
    <n v="0.97011199999999986"/>
    <n v="0.100672"/>
    <n v="0"/>
    <n v="4.6126079999999998"/>
    <n v="8.7310079999999992"/>
    <n v="0.40268799999999999"/>
    <n v="1"/>
    <n v="24.3"/>
  </r>
  <r>
    <x v="0"/>
    <x v="3"/>
    <s v="PT10"/>
    <x v="7"/>
    <n v="184"/>
    <n v="1"/>
    <n v="184"/>
    <n v="126.96"/>
    <n v="6.6239999999999997"/>
    <n v="7.5439999999999996"/>
    <n v="8.2799999999999994"/>
    <n v="0"/>
    <n v="26.495999999999999"/>
    <n v="67.896000000000001"/>
    <n v="33.119999999999997"/>
    <n v="1"/>
    <n v="12.2"/>
  </r>
  <r>
    <x v="0"/>
    <x v="3"/>
    <s v="PT10"/>
    <x v="8"/>
    <m/>
    <n v="0"/>
    <n v="0"/>
    <n v="0"/>
    <n v="0"/>
    <n v="0"/>
    <n v="0"/>
    <n v="0"/>
    <n v="0"/>
    <n v="0"/>
    <n v="0"/>
    <n v="0"/>
    <n v="59.3"/>
  </r>
  <r>
    <x v="1"/>
    <x v="3"/>
    <s v="PT10"/>
    <x v="9"/>
    <n v="112"/>
    <n v="1"/>
    <n v="112"/>
    <n v="117.6"/>
    <n v="20.72"/>
    <n v="3.2480000000000002"/>
    <n v="0"/>
    <n v="0"/>
    <n v="82.88"/>
    <n v="29.232000000000003"/>
    <n v="0"/>
    <n v="1"/>
    <n v="21.4"/>
  </r>
  <r>
    <x v="2"/>
    <x v="3"/>
    <s v="PT10"/>
    <x v="10"/>
    <n v="175"/>
    <n v="0.14299999999999999"/>
    <n v="25.024999999999999"/>
    <n v="32.532499999999999"/>
    <n v="0.60059999999999991"/>
    <n v="5.0049999999999997E-2"/>
    <n v="7.1571500000000006"/>
    <n v="7.5074999999999989E-2"/>
    <n v="2.4023999999999996"/>
    <n v="0.45044999999999996"/>
    <n v="28.628600000000002"/>
    <n v="1"/>
    <n v="31.200000000000003"/>
  </r>
  <r>
    <x v="2"/>
    <x v="3"/>
    <s v="PT10"/>
    <x v="11"/>
    <n v="185"/>
    <n v="0.42899999999999999"/>
    <n v="79.364999999999995"/>
    <n v="100.79355"/>
    <n v="6.9047549999999989"/>
    <n v="0.39682499999999998"/>
    <n v="18.095219999999998"/>
    <n v="5.0793599999999994"/>
    <n v="27.619019999999995"/>
    <n v="3.5714249999999996"/>
    <n v="72.380879999999991"/>
    <n v="1"/>
    <n v="32"/>
  </r>
  <r>
    <x v="2"/>
    <x v="3"/>
    <s v="PT10"/>
    <x v="14"/>
    <n v="60"/>
    <n v="1"/>
    <n v="60"/>
    <n v="13.2"/>
    <n v="0.6"/>
    <n v="0.24"/>
    <n v="2.7"/>
    <n v="1.68"/>
    <n v="2.4"/>
    <n v="2.16"/>
    <n v="10.8"/>
    <n v="1"/>
    <n v="5.9"/>
  </r>
  <r>
    <x v="2"/>
    <x v="3"/>
    <s v="PT10"/>
    <x v="12"/>
    <n v="119"/>
    <n v="1"/>
    <n v="119"/>
    <n v="109.48"/>
    <n v="1.19"/>
    <n v="0.59499999999999997"/>
    <n v="27.846"/>
    <n v="2.8559999999999999"/>
    <n v="4.76"/>
    <n v="5.3549999999999995"/>
    <n v="111.384"/>
    <n v="1"/>
    <n v="24.9"/>
  </r>
  <r>
    <x v="2"/>
    <x v="3"/>
    <s v="PT10"/>
    <x v="13"/>
    <n v="122"/>
    <n v="0.14299999999999999"/>
    <n v="17.445999999999998"/>
    <n v="16.224779999999999"/>
    <n v="0.34891999999999995"/>
    <n v="1.7446E-2"/>
    <n v="3.7683359999999997"/>
    <n v="0.26168999999999998"/>
    <n v="1.3956799999999998"/>
    <n v="0.15701399999999999"/>
    <n v="15.073343999999999"/>
    <n v="1"/>
    <n v="23.700000000000003"/>
  </r>
  <r>
    <x v="2"/>
    <x v="3"/>
    <s v="PT10"/>
    <x v="28"/>
    <n v="171"/>
    <n v="0.14299999999999999"/>
    <n v="24.452999999999999"/>
    <n v="28.365479999999998"/>
    <n v="1.8828809999999998"/>
    <n v="0.122265"/>
    <n v="5.0862240000000005"/>
    <n v="1.589445"/>
    <n v="7.5315239999999992"/>
    <n v="1.1003849999999999"/>
    <n v="20.344896000000002"/>
    <n v="1"/>
    <n v="29"/>
  </r>
  <r>
    <x v="2"/>
    <x v="3"/>
    <s v="PT10"/>
    <x v="36"/>
    <n v="62"/>
    <n v="3.3000000000000002E-2"/>
    <n v="2.0460000000000003"/>
    <n v="0.92070000000000007"/>
    <n v="2.2506000000000005E-2"/>
    <n v="4.092000000000001E-3"/>
    <n v="0.21483000000000005"/>
    <n v="6.7518000000000009E-2"/>
    <n v="9.0024000000000021E-2"/>
    <n v="3.6828000000000007E-2"/>
    <n v="0.85932000000000019"/>
    <n v="1"/>
    <n v="11.8"/>
  </r>
  <r>
    <x v="2"/>
    <x v="3"/>
    <s v="PT10"/>
    <x v="45"/>
    <n v="62"/>
    <n v="1"/>
    <n v="62"/>
    <n v="13.02"/>
    <n v="0.55800000000000005"/>
    <n v="0.18599999999999997"/>
    <n v="2.8519999999999999"/>
    <n v="0.68200000000000005"/>
    <n v="2.2320000000000002"/>
    <n v="1.6739999999999997"/>
    <n v="11.407999999999999"/>
    <n v="1"/>
    <n v="5.8"/>
  </r>
  <r>
    <x v="2"/>
    <x v="3"/>
    <s v="PT10"/>
    <x v="46"/>
    <n v="44"/>
    <n v="1"/>
    <n v="44"/>
    <n v="120.56"/>
    <n v="3.8720000000000003"/>
    <n v="1.32"/>
    <n v="22.835999999999999"/>
    <n v="1.232"/>
    <n v="15.488000000000001"/>
    <n v="11.88"/>
    <n v="91.343999999999994"/>
    <n v="1"/>
    <n v="63.7"/>
  </r>
  <r>
    <x v="3"/>
    <x v="3"/>
    <s v="PT10"/>
    <x v="16"/>
    <n v="134"/>
    <n v="0.71399999999999997"/>
    <n v="95.676000000000002"/>
    <n v="155.95187999999999"/>
    <n v="6.0275879999999997"/>
    <n v="1.3394639999999998"/>
    <n v="29.755236"/>
    <n v="0.95676000000000005"/>
    <n v="24.110351999999999"/>
    <n v="12.055175999999998"/>
    <n v="119.020944"/>
    <n v="1"/>
    <n v="38.799999999999997"/>
  </r>
  <r>
    <x v="3"/>
    <x v="3"/>
    <s v="PT10"/>
    <x v="17"/>
    <n v="114"/>
    <n v="1"/>
    <n v="114"/>
    <n v="142.5"/>
    <n v="2.3940000000000001"/>
    <n v="1.4820000000000002"/>
    <n v="29.867999999999999"/>
    <n v="1.1399999999999999"/>
    <n v="9.5760000000000005"/>
    <n v="13.338000000000001"/>
    <n v="119.47199999999999"/>
    <n v="1"/>
    <n v="29.6"/>
  </r>
  <r>
    <x v="3"/>
    <x v="3"/>
    <s v="PT10"/>
    <x v="18"/>
    <n v="83"/>
    <n v="1"/>
    <n v="83"/>
    <n v="275.56"/>
    <n v="8.5490000000000013"/>
    <n v="2.4900000000000002"/>
    <n v="61.171000000000006"/>
    <n v="10.540999999999999"/>
    <n v="34.196000000000005"/>
    <n v="22.410000000000004"/>
    <n v="244.68400000000003"/>
    <n v="1"/>
    <n v="87"/>
  </r>
  <r>
    <x v="3"/>
    <x v="3"/>
    <s v="PT10"/>
    <x v="19"/>
    <n v="340"/>
    <n v="1"/>
    <n v="340"/>
    <n v="139.4"/>
    <n v="0"/>
    <n v="0"/>
    <n v="35.36"/>
    <n v="0"/>
    <n v="0"/>
    <n v="0"/>
    <n v="141.44"/>
    <n v="1"/>
    <n v="10.4"/>
  </r>
  <r>
    <x v="0"/>
    <x v="4"/>
    <s v="PT11"/>
    <x v="0"/>
    <m/>
    <n v="0"/>
    <n v="0"/>
    <n v="0"/>
    <n v="0"/>
    <n v="0"/>
    <n v="0"/>
    <n v="0"/>
    <n v="0"/>
    <n v="0"/>
    <n v="0"/>
    <n v="0"/>
    <n v="42.9"/>
  </r>
  <r>
    <x v="0"/>
    <x v="4"/>
    <s v="PT11"/>
    <x v="1"/>
    <m/>
    <n v="0"/>
    <n v="0"/>
    <n v="0"/>
    <n v="0"/>
    <n v="0"/>
    <n v="0"/>
    <n v="0"/>
    <n v="0"/>
    <n v="0"/>
    <n v="0"/>
    <n v="0"/>
    <n v="44.3"/>
  </r>
  <r>
    <x v="0"/>
    <x v="4"/>
    <s v="PT11"/>
    <x v="2"/>
    <m/>
    <n v="0"/>
    <n v="0"/>
    <n v="0"/>
    <n v="0"/>
    <n v="0"/>
    <n v="0"/>
    <n v="0"/>
    <n v="0"/>
    <n v="0"/>
    <n v="0"/>
    <n v="0"/>
    <n v="38.299999999999997"/>
  </r>
  <r>
    <x v="0"/>
    <x v="4"/>
    <s v="PT11"/>
    <x v="3"/>
    <m/>
    <n v="0"/>
    <n v="0"/>
    <n v="0"/>
    <n v="0"/>
    <n v="0"/>
    <n v="0"/>
    <n v="0"/>
    <n v="0"/>
    <n v="0"/>
    <n v="0"/>
    <n v="0"/>
    <n v="39.900000000000006"/>
  </r>
  <r>
    <x v="0"/>
    <x v="4"/>
    <s v="PT11"/>
    <x v="4"/>
    <n v="112"/>
    <n v="0.01"/>
    <n v="1.1200000000000001"/>
    <n v="3.1920000000000006"/>
    <n v="0.30127999999999999"/>
    <n v="0.21167999999999998"/>
    <n v="0"/>
    <n v="0"/>
    <n v="1.20512"/>
    <n v="1.9051199999999997"/>
    <n v="0"/>
    <n v="1"/>
    <n v="45.8"/>
  </r>
  <r>
    <x v="0"/>
    <x v="4"/>
    <s v="PT11"/>
    <x v="5"/>
    <m/>
    <n v="0"/>
    <n v="0"/>
    <n v="0"/>
    <n v="0"/>
    <n v="0"/>
    <n v="0"/>
    <n v="0"/>
    <n v="0"/>
    <n v="0"/>
    <n v="0"/>
    <n v="0"/>
    <n v="45.8"/>
  </r>
  <r>
    <x v="0"/>
    <x v="4"/>
    <s v="PT11"/>
    <x v="6"/>
    <n v="64"/>
    <n v="3.3000000000000002E-2"/>
    <n v="2.1120000000000001"/>
    <n v="3.2736000000000001"/>
    <n v="0.26611200000000002"/>
    <n v="0.22387199999999999"/>
    <n v="2.3232000000000003E-2"/>
    <n v="0"/>
    <n v="1.0644480000000001"/>
    <n v="2.0148479999999998"/>
    <n v="9.2928000000000011E-2"/>
    <n v="1"/>
    <n v="24.3"/>
  </r>
  <r>
    <x v="0"/>
    <x v="4"/>
    <s v="PT11"/>
    <x v="7"/>
    <n v="184"/>
    <n v="0.28599999999999998"/>
    <n v="52.623999999999995"/>
    <n v="36.310559999999995"/>
    <n v="1.8944639999999999"/>
    <n v="2.1575839999999995"/>
    <n v="2.36808"/>
    <n v="0"/>
    <n v="7.5778559999999997"/>
    <n v="19.418255999999996"/>
    <n v="9.4723199999999999"/>
    <n v="1"/>
    <n v="12.2"/>
  </r>
  <r>
    <x v="0"/>
    <x v="4"/>
    <s v="PT11"/>
    <x v="8"/>
    <m/>
    <n v="0"/>
    <n v="0"/>
    <n v="0"/>
    <n v="0"/>
    <n v="0"/>
    <n v="0"/>
    <n v="0"/>
    <n v="0"/>
    <n v="0"/>
    <n v="0"/>
    <n v="0"/>
    <n v="59.3"/>
  </r>
  <r>
    <x v="1"/>
    <x v="4"/>
    <s v="PT11"/>
    <x v="9"/>
    <n v="112"/>
    <n v="1"/>
    <n v="112"/>
    <n v="117.6"/>
    <n v="20.72"/>
    <n v="3.2480000000000002"/>
    <n v="0"/>
    <n v="0"/>
    <n v="82.88"/>
    <n v="29.232000000000003"/>
    <n v="0"/>
    <n v="1"/>
    <n v="21.4"/>
  </r>
  <r>
    <x v="2"/>
    <x v="4"/>
    <s v="PT11"/>
    <x v="10"/>
    <n v="175"/>
    <n v="3.3000000000000002E-2"/>
    <n v="5.7750000000000004"/>
    <n v="7.5075000000000003"/>
    <n v="0.1386"/>
    <n v="1.155E-2"/>
    <n v="1.6516500000000003"/>
    <n v="1.7325E-2"/>
    <n v="0.5544"/>
    <n v="0.10395"/>
    <n v="6.6066000000000011"/>
    <n v="1"/>
    <n v="31.200000000000003"/>
  </r>
  <r>
    <x v="2"/>
    <x v="4"/>
    <s v="PT11"/>
    <x v="11"/>
    <n v="185"/>
    <n v="6.7000000000000004E-2"/>
    <n v="12.395000000000001"/>
    <n v="15.741650000000002"/>
    <n v="1.078365"/>
    <n v="6.1975000000000009E-2"/>
    <n v="2.8260600000000005"/>
    <n v="0.79328000000000021"/>
    <n v="4.3134600000000001"/>
    <n v="0.55777500000000013"/>
    <n v="11.304240000000002"/>
    <n v="1"/>
    <n v="32"/>
  </r>
  <r>
    <x v="2"/>
    <x v="4"/>
    <s v="PT11"/>
    <x v="14"/>
    <n v="60"/>
    <n v="0.57099999999999995"/>
    <n v="34.26"/>
    <n v="7.5371999999999995"/>
    <n v="0.34259999999999996"/>
    <n v="0.13704"/>
    <n v="1.5416999999999998"/>
    <n v="0.9592799999999998"/>
    <n v="1.3703999999999998"/>
    <n v="1.23336"/>
    <n v="6.1667999999999994"/>
    <n v="1"/>
    <n v="5.9"/>
  </r>
  <r>
    <x v="2"/>
    <x v="4"/>
    <s v="PT11"/>
    <x v="12"/>
    <m/>
    <n v="0"/>
    <n v="0"/>
    <n v="0"/>
    <n v="0"/>
    <n v="0"/>
    <n v="0"/>
    <n v="0"/>
    <n v="0"/>
    <n v="0"/>
    <n v="0"/>
    <n v="0"/>
    <n v="24.9"/>
  </r>
  <r>
    <x v="2"/>
    <x v="4"/>
    <s v="PT11"/>
    <x v="13"/>
    <m/>
    <n v="0"/>
    <n v="0"/>
    <n v="0"/>
    <n v="0"/>
    <n v="0"/>
    <n v="0"/>
    <n v="0"/>
    <n v="0"/>
    <n v="0"/>
    <n v="0"/>
    <n v="0"/>
    <n v="23.700000000000003"/>
  </r>
  <r>
    <x v="2"/>
    <x v="4"/>
    <s v="PT11"/>
    <x v="28"/>
    <n v="171"/>
    <n v="1.0999999999999999E-2"/>
    <n v="1.8809999999999998"/>
    <n v="2.1819599999999997"/>
    <n v="0.14483699999999999"/>
    <n v="9.4049999999999984E-3"/>
    <n v="0.39124799999999993"/>
    <n v="0.12226499999999998"/>
    <n v="0.57934799999999997"/>
    <n v="8.4644999999999984E-2"/>
    <n v="1.5649919999999997"/>
    <n v="1"/>
    <n v="29"/>
  </r>
  <r>
    <x v="2"/>
    <x v="4"/>
    <s v="PT11"/>
    <x v="36"/>
    <n v="62"/>
    <n v="3.3000000000000002E-2"/>
    <n v="2.0460000000000003"/>
    <n v="0.92070000000000007"/>
    <n v="2.2506000000000005E-2"/>
    <n v="4.092000000000001E-3"/>
    <n v="0.21483000000000005"/>
    <n v="6.7518000000000009E-2"/>
    <n v="9.0024000000000021E-2"/>
    <n v="3.6828000000000007E-2"/>
    <n v="0.85932000000000019"/>
    <n v="1"/>
    <n v="11.8"/>
  </r>
  <r>
    <x v="3"/>
    <x v="4"/>
    <s v="PT11"/>
    <x v="16"/>
    <n v="134"/>
    <n v="0.35699999999999998"/>
    <n v="47.838000000000001"/>
    <n v="77.975939999999994"/>
    <n v="3.0137939999999999"/>
    <n v="0.66973199999999988"/>
    <n v="14.877618"/>
    <n v="0.47838000000000003"/>
    <n v="12.055175999999999"/>
    <n v="6.0275879999999988"/>
    <n v="59.510472"/>
    <n v="1"/>
    <n v="38.799999999999997"/>
  </r>
  <r>
    <x v="3"/>
    <x v="4"/>
    <s v="PT11"/>
    <x v="17"/>
    <n v="114"/>
    <n v="1"/>
    <n v="114"/>
    <n v="142.5"/>
    <n v="2.3940000000000001"/>
    <n v="1.4820000000000002"/>
    <n v="29.867999999999999"/>
    <n v="1.1399999999999999"/>
    <n v="9.5760000000000005"/>
    <n v="13.338000000000001"/>
    <n v="119.47199999999999"/>
    <n v="1"/>
    <n v="29.6"/>
  </r>
  <r>
    <x v="3"/>
    <x v="4"/>
    <s v="PT11"/>
    <x v="18"/>
    <m/>
    <n v="0"/>
    <n v="0"/>
    <n v="0"/>
    <n v="0"/>
    <n v="0"/>
    <n v="0"/>
    <n v="0"/>
    <n v="0"/>
    <n v="0"/>
    <n v="0"/>
    <n v="0"/>
    <n v="87"/>
  </r>
  <r>
    <x v="3"/>
    <x v="4"/>
    <s v="PT11"/>
    <x v="19"/>
    <n v="340"/>
    <n v="0.05"/>
    <n v="17"/>
    <n v="6.97"/>
    <n v="0"/>
    <n v="0"/>
    <n v="1.768"/>
    <n v="0"/>
    <n v="0"/>
    <n v="0"/>
    <n v="7.0720000000000001"/>
    <n v="1"/>
    <n v="10.4"/>
  </r>
  <r>
    <x v="0"/>
    <x v="4"/>
    <s v="PT12"/>
    <x v="0"/>
    <n v="112"/>
    <n v="0.28599999999999998"/>
    <n v="32.031999999999996"/>
    <n v="86.16607999999998"/>
    <n v="7.9759679999999991"/>
    <n v="5.7657599999999993"/>
    <n v="0"/>
    <n v="0"/>
    <n v="31.903871999999996"/>
    <n v="51.891839999999995"/>
    <n v="0"/>
    <n v="1"/>
    <n v="42.9"/>
  </r>
  <r>
    <x v="0"/>
    <x v="4"/>
    <s v="PT12"/>
    <x v="1"/>
    <n v="85"/>
    <n v="3.3000000000000002E-2"/>
    <n v="2.8050000000000002"/>
    <n v="6.7600499999999997"/>
    <n v="0.92284499999999992"/>
    <n v="0.30574500000000004"/>
    <n v="1.4025000000000001E-2"/>
    <n v="0"/>
    <n v="3.6913799999999997"/>
    <n v="2.7517050000000003"/>
    <n v="5.6100000000000004E-2"/>
    <n v="1"/>
    <n v="44.3"/>
  </r>
  <r>
    <x v="0"/>
    <x v="4"/>
    <s v="PT12"/>
    <x v="2"/>
    <m/>
    <n v="0"/>
    <n v="0"/>
    <n v="0"/>
    <n v="0"/>
    <n v="0"/>
    <n v="0"/>
    <n v="0"/>
    <n v="0"/>
    <n v="0"/>
    <n v="0"/>
    <n v="0"/>
    <n v="38.299999999999997"/>
  </r>
  <r>
    <x v="0"/>
    <x v="4"/>
    <s v="PT12"/>
    <x v="3"/>
    <m/>
    <n v="0"/>
    <n v="0"/>
    <n v="0"/>
    <n v="0"/>
    <n v="0"/>
    <n v="0"/>
    <n v="0"/>
    <n v="0"/>
    <n v="0"/>
    <n v="0"/>
    <n v="0"/>
    <n v="39.900000000000006"/>
  </r>
  <r>
    <x v="0"/>
    <x v="4"/>
    <s v="PT12"/>
    <x v="4"/>
    <n v="112"/>
    <n v="6.7000000000000004E-2"/>
    <n v="7.5040000000000004"/>
    <n v="21.386400000000002"/>
    <n v="2.0185759999999999"/>
    <n v="1.4182560000000002"/>
    <n v="0"/>
    <n v="0"/>
    <n v="8.0743039999999997"/>
    <n v="12.764304000000001"/>
    <n v="0"/>
    <n v="1"/>
    <n v="45.8"/>
  </r>
  <r>
    <x v="0"/>
    <x v="4"/>
    <s v="PT12"/>
    <x v="5"/>
    <m/>
    <n v="0"/>
    <n v="0"/>
    <n v="0"/>
    <n v="0"/>
    <n v="0"/>
    <n v="0"/>
    <n v="0"/>
    <n v="0"/>
    <n v="0"/>
    <n v="0"/>
    <n v="0"/>
    <n v="45.8"/>
  </r>
  <r>
    <x v="0"/>
    <x v="4"/>
    <s v="PT12"/>
    <x v="40"/>
    <n v="56"/>
    <n v="6.7000000000000004E-2"/>
    <n v="3.7520000000000002"/>
    <n v="10.24296"/>
    <n v="1.035552"/>
    <n v="0.64534400000000003"/>
    <n v="0"/>
    <n v="0"/>
    <n v="4.1422080000000001"/>
    <n v="5.8080959999999999"/>
    <n v="0"/>
    <n v="1"/>
    <n v="44.8"/>
  </r>
  <r>
    <x v="0"/>
    <x v="4"/>
    <s v="PT12"/>
    <x v="6"/>
    <m/>
    <n v="0"/>
    <n v="0"/>
    <n v="0"/>
    <n v="0"/>
    <n v="0"/>
    <n v="0"/>
    <n v="0"/>
    <n v="0"/>
    <n v="0"/>
    <n v="0"/>
    <n v="0"/>
    <n v="24.3"/>
  </r>
  <r>
    <x v="0"/>
    <x v="4"/>
    <s v="PT12"/>
    <x v="7"/>
    <n v="184"/>
    <n v="0.14299999999999999"/>
    <n v="26.311999999999998"/>
    <n v="18.155279999999998"/>
    <n v="0.94723199999999996"/>
    <n v="1.0787919999999998"/>
    <n v="1.18404"/>
    <n v="0"/>
    <n v="3.7889279999999999"/>
    <n v="9.709127999999998"/>
    <n v="4.7361599999999999"/>
    <n v="1"/>
    <n v="12.2"/>
  </r>
  <r>
    <x v="0"/>
    <x v="4"/>
    <s v="PT12"/>
    <x v="8"/>
    <m/>
    <n v="0"/>
    <n v="0"/>
    <n v="0"/>
    <n v="0"/>
    <n v="0"/>
    <n v="0"/>
    <n v="0"/>
    <n v="0"/>
    <n v="0"/>
    <n v="0"/>
    <n v="0"/>
    <n v="59.3"/>
  </r>
  <r>
    <x v="1"/>
    <x v="4"/>
    <s v="PT12"/>
    <x v="9"/>
    <n v="112"/>
    <n v="0.71399999999999997"/>
    <n v="79.967999999999989"/>
    <n v="83.966399999999993"/>
    <n v="14.794079999999999"/>
    <n v="2.3190719999999998"/>
    <n v="0"/>
    <n v="0"/>
    <n v="59.176319999999997"/>
    <n v="20.871647999999997"/>
    <n v="0"/>
    <n v="1"/>
    <n v="21.4"/>
  </r>
  <r>
    <x v="2"/>
    <x v="4"/>
    <s v="PT12"/>
    <x v="10"/>
    <n v="175"/>
    <n v="3.3000000000000002E-2"/>
    <n v="5.7750000000000004"/>
    <n v="7.5075000000000003"/>
    <n v="0.1386"/>
    <n v="1.155E-2"/>
    <n v="1.6516500000000003"/>
    <n v="1.7325E-2"/>
    <n v="0.5544"/>
    <n v="0.10395"/>
    <n v="6.6066000000000011"/>
    <n v="1"/>
    <n v="31.200000000000003"/>
  </r>
  <r>
    <x v="2"/>
    <x v="4"/>
    <s v="PT12"/>
    <x v="11"/>
    <n v="185"/>
    <n v="0.28599999999999998"/>
    <n v="52.91"/>
    <n v="67.195700000000002"/>
    <n v="4.6031699999999995"/>
    <n v="0.26455000000000001"/>
    <n v="12.06348"/>
    <n v="3.3862400000000004"/>
    <n v="18.412679999999998"/>
    <n v="2.3809499999999999"/>
    <n v="48.253920000000001"/>
    <n v="1"/>
    <n v="32"/>
  </r>
  <r>
    <x v="2"/>
    <x v="4"/>
    <s v="PT12"/>
    <x v="14"/>
    <n v="60"/>
    <n v="1"/>
    <n v="60"/>
    <n v="13.2"/>
    <n v="0.6"/>
    <n v="0.24"/>
    <n v="2.7"/>
    <n v="1.68"/>
    <n v="2.4"/>
    <n v="2.16"/>
    <n v="10.8"/>
    <n v="1"/>
    <n v="5.9"/>
  </r>
  <r>
    <x v="2"/>
    <x v="4"/>
    <s v="PT12"/>
    <x v="12"/>
    <n v="119"/>
    <n v="0.28599999999999998"/>
    <n v="34.033999999999999"/>
    <n v="31.311279999999996"/>
    <n v="0.34033999999999998"/>
    <n v="0.17016999999999999"/>
    <n v="7.9639559999999996"/>
    <n v="0.81681599999999988"/>
    <n v="1.3613599999999999"/>
    <n v="1.5315299999999998"/>
    <n v="31.855823999999998"/>
    <n v="1"/>
    <n v="24.9"/>
  </r>
  <r>
    <x v="2"/>
    <x v="4"/>
    <s v="PT12"/>
    <x v="13"/>
    <m/>
    <n v="0"/>
    <n v="0"/>
    <n v="0"/>
    <n v="0"/>
    <n v="0"/>
    <n v="0"/>
    <n v="0"/>
    <n v="0"/>
    <n v="0"/>
    <n v="0"/>
    <n v="0"/>
    <n v="23.700000000000003"/>
  </r>
  <r>
    <x v="2"/>
    <x v="4"/>
    <s v="PT12"/>
    <x v="45"/>
    <n v="62"/>
    <n v="1"/>
    <n v="62"/>
    <n v="13.02"/>
    <n v="0.55800000000000005"/>
    <n v="0.18599999999999997"/>
    <n v="2.8519999999999999"/>
    <n v="0.68200000000000005"/>
    <n v="2.2320000000000002"/>
    <n v="1.6739999999999997"/>
    <n v="11.407999999999999"/>
    <n v="1"/>
    <n v="5.8"/>
  </r>
  <r>
    <x v="2"/>
    <x v="4"/>
    <s v="PT12"/>
    <x v="46"/>
    <n v="44"/>
    <n v="0.28599999999999998"/>
    <n v="12.584"/>
    <n v="34.480159999999998"/>
    <n v="1.1073920000000002"/>
    <n v="0.37751999999999997"/>
    <n v="6.5310959999999998"/>
    <n v="0.352352"/>
    <n v="4.4295680000000006"/>
    <n v="3.3976799999999998"/>
    <n v="26.124383999999999"/>
    <n v="1"/>
    <n v="63.7"/>
  </r>
  <r>
    <x v="3"/>
    <x v="4"/>
    <s v="PT12"/>
    <x v="16"/>
    <n v="134"/>
    <n v="3.3000000000000002E-2"/>
    <n v="4.4220000000000006"/>
    <n v="7.2078600000000002"/>
    <n v="0.278586"/>
    <n v="6.1908000000000005E-2"/>
    <n v="1.3752420000000003"/>
    <n v="4.4220000000000009E-2"/>
    <n v="1.114344"/>
    <n v="0.557172"/>
    <n v="5.5009680000000012"/>
    <n v="1"/>
    <n v="38.799999999999997"/>
  </r>
  <r>
    <x v="3"/>
    <x v="4"/>
    <s v="PT12"/>
    <x v="17"/>
    <n v="114"/>
    <n v="1"/>
    <n v="114"/>
    <n v="142.5"/>
    <n v="2.3940000000000001"/>
    <n v="1.4820000000000002"/>
    <n v="29.867999999999999"/>
    <n v="1.1399999999999999"/>
    <n v="9.5760000000000005"/>
    <n v="13.338000000000001"/>
    <n v="119.47199999999999"/>
    <n v="1"/>
    <n v="29.6"/>
  </r>
  <r>
    <x v="3"/>
    <x v="4"/>
    <s v="PT12"/>
    <x v="18"/>
    <n v="83"/>
    <n v="0.28599999999999998"/>
    <n v="23.738"/>
    <n v="78.810159999999996"/>
    <n v="2.445014"/>
    <n v="0.71214"/>
    <n v="17.494906"/>
    <n v="3.014726"/>
    <n v="9.7800560000000001"/>
    <n v="6.4092599999999997"/>
    <n v="69.979624000000001"/>
    <n v="1"/>
    <n v="87"/>
  </r>
  <r>
    <x v="3"/>
    <x v="4"/>
    <s v="PT12"/>
    <x v="19"/>
    <n v="340"/>
    <n v="0.28599999999999998"/>
    <n v="97.24"/>
    <n v="39.868399999999994"/>
    <n v="0"/>
    <n v="0"/>
    <n v="10.112959999999999"/>
    <n v="0"/>
    <n v="0"/>
    <n v="0"/>
    <n v="40.451839999999997"/>
    <n v="1"/>
    <n v="10.4"/>
  </r>
  <r>
    <x v="4"/>
    <x v="4"/>
    <s v="PT12"/>
    <x v="23"/>
    <n v="20"/>
    <n v="3.3000000000000002E-2"/>
    <n v="0.66"/>
    <n v="2.0064000000000002"/>
    <n v="1.98E-3"/>
    <n v="0"/>
    <n v="0.5438400000000001"/>
    <n v="0"/>
    <n v="7.92E-3"/>
    <n v="0"/>
    <n v="2.1753600000000004"/>
    <n v="1"/>
    <n v="82.7"/>
  </r>
  <r>
    <x v="0"/>
    <x v="4"/>
    <s v="PT13"/>
    <x v="0"/>
    <n v="112"/>
    <n v="6.7000000000000004E-2"/>
    <n v="7.5040000000000004"/>
    <n v="20.185760000000002"/>
    <n v="1.8684960000000002"/>
    <n v="1.3507199999999999"/>
    <n v="0"/>
    <n v="0"/>
    <n v="7.4739840000000006"/>
    <n v="12.156479999999998"/>
    <n v="0"/>
    <n v="1"/>
    <n v="42.9"/>
  </r>
  <r>
    <x v="0"/>
    <x v="4"/>
    <s v="PT13"/>
    <x v="1"/>
    <n v="85"/>
    <n v="3.0000000000000001E-3"/>
    <n v="0.255"/>
    <n v="0.61454999999999993"/>
    <n v="8.3894999999999997E-2"/>
    <n v="2.7795E-2"/>
    <n v="1.2750000000000001E-3"/>
    <n v="0"/>
    <n v="0.33557999999999999"/>
    <n v="0.25015500000000002"/>
    <n v="5.1000000000000004E-3"/>
    <n v="1"/>
    <n v="44.3"/>
  </r>
  <r>
    <x v="0"/>
    <x v="4"/>
    <s v="PT13"/>
    <x v="2"/>
    <n v="85"/>
    <n v="3.0000000000000001E-3"/>
    <n v="0.255"/>
    <n v="0.67575000000000007"/>
    <n v="4.3095000000000001E-2"/>
    <n v="5.457E-2"/>
    <n v="0"/>
    <n v="0"/>
    <n v="0.17238000000000001"/>
    <n v="0.49113000000000001"/>
    <n v="0"/>
    <n v="1"/>
    <n v="38.299999999999997"/>
  </r>
  <r>
    <x v="0"/>
    <x v="4"/>
    <s v="PT13"/>
    <x v="3"/>
    <m/>
    <n v="0"/>
    <n v="0"/>
    <n v="0"/>
    <n v="0"/>
    <n v="0"/>
    <n v="0"/>
    <n v="0"/>
    <n v="0"/>
    <n v="0"/>
    <n v="0"/>
    <n v="0"/>
    <n v="39.900000000000006"/>
  </r>
  <r>
    <x v="0"/>
    <x v="4"/>
    <s v="PT13"/>
    <x v="4"/>
    <n v="112"/>
    <n v="8.0000000000000002E-3"/>
    <n v="0.89600000000000002"/>
    <n v="2.5536000000000003"/>
    <n v="0.24102399999999999"/>
    <n v="0.16934399999999999"/>
    <n v="0"/>
    <n v="0"/>
    <n v="0.96409599999999995"/>
    <n v="1.5240959999999999"/>
    <n v="0"/>
    <n v="1"/>
    <n v="45.8"/>
  </r>
  <r>
    <x v="0"/>
    <x v="4"/>
    <s v="PT13"/>
    <x v="5"/>
    <m/>
    <n v="0"/>
    <n v="0"/>
    <n v="0"/>
    <n v="0"/>
    <n v="0"/>
    <n v="0"/>
    <n v="0"/>
    <n v="0"/>
    <n v="0"/>
    <n v="0"/>
    <n v="0"/>
    <n v="45.8"/>
  </r>
  <r>
    <x v="0"/>
    <x v="4"/>
    <s v="PT13"/>
    <x v="40"/>
    <n v="56"/>
    <n v="3.3000000000000002E-2"/>
    <n v="1.8480000000000001"/>
    <n v="5.0450400000000002"/>
    <n v="0.51004800000000006"/>
    <n v="0.31785599999999997"/>
    <n v="0"/>
    <n v="0"/>
    <n v="2.0401920000000002"/>
    <n v="2.8607039999999997"/>
    <n v="0"/>
    <n v="1"/>
    <n v="44.8"/>
  </r>
  <r>
    <x v="0"/>
    <x v="4"/>
    <s v="PT13"/>
    <x v="6"/>
    <n v="64"/>
    <n v="0.14299999999999999"/>
    <n v="9.1519999999999992"/>
    <n v="14.185599999999999"/>
    <n v="1.153152"/>
    <n v="0.97011199999999986"/>
    <n v="0.100672"/>
    <n v="0"/>
    <n v="4.6126079999999998"/>
    <n v="8.7310079999999992"/>
    <n v="0.40268799999999999"/>
    <n v="1"/>
    <n v="24.3"/>
  </r>
  <r>
    <x v="0"/>
    <x v="4"/>
    <s v="PT13"/>
    <x v="7"/>
    <n v="184"/>
    <n v="0.14299999999999999"/>
    <n v="26.311999999999998"/>
    <n v="18.155279999999998"/>
    <n v="0.94723199999999996"/>
    <n v="1.0787919999999998"/>
    <n v="1.18404"/>
    <n v="0"/>
    <n v="3.7889279999999999"/>
    <n v="9.709127999999998"/>
    <n v="4.7361599999999999"/>
    <n v="1"/>
    <n v="12.2"/>
  </r>
  <r>
    <x v="0"/>
    <x v="4"/>
    <s v="PT13"/>
    <x v="8"/>
    <m/>
    <n v="0"/>
    <n v="0"/>
    <n v="0"/>
    <n v="0"/>
    <n v="0"/>
    <n v="0"/>
    <n v="0"/>
    <n v="0"/>
    <n v="0"/>
    <n v="0"/>
    <n v="0"/>
    <n v="59.3"/>
  </r>
  <r>
    <x v="1"/>
    <x v="4"/>
    <s v="PT13"/>
    <x v="9"/>
    <n v="112"/>
    <n v="1"/>
    <n v="112"/>
    <n v="117.6"/>
    <n v="20.72"/>
    <n v="3.2480000000000002"/>
    <n v="0"/>
    <n v="0"/>
    <n v="82.88"/>
    <n v="29.232000000000003"/>
    <n v="0"/>
    <n v="1"/>
    <n v="21.4"/>
  </r>
  <r>
    <x v="2"/>
    <x v="4"/>
    <s v="PT13"/>
    <x v="10"/>
    <n v="175"/>
    <n v="0.28599999999999998"/>
    <n v="50.05"/>
    <n v="65.064999999999998"/>
    <n v="1.2011999999999998"/>
    <n v="0.10009999999999999"/>
    <n v="14.314300000000001"/>
    <n v="0.15014999999999998"/>
    <n v="4.8047999999999993"/>
    <n v="0.90089999999999992"/>
    <n v="57.257200000000005"/>
    <n v="1"/>
    <n v="31.200000000000003"/>
  </r>
  <r>
    <x v="2"/>
    <x v="4"/>
    <s v="PT13"/>
    <x v="11"/>
    <n v="185"/>
    <n v="0.28599999999999998"/>
    <n v="52.91"/>
    <n v="67.195700000000002"/>
    <n v="4.6031699999999995"/>
    <n v="0.26455000000000001"/>
    <n v="12.06348"/>
    <n v="3.3862400000000004"/>
    <n v="18.412679999999998"/>
    <n v="2.3809499999999999"/>
    <n v="48.253920000000001"/>
    <n v="1"/>
    <n v="32"/>
  </r>
  <r>
    <x v="2"/>
    <x v="4"/>
    <s v="PT13"/>
    <x v="14"/>
    <n v="60"/>
    <n v="0.14299999999999999"/>
    <n v="8.58"/>
    <n v="1.8875999999999999"/>
    <n v="8.5800000000000001E-2"/>
    <n v="3.4320000000000003E-2"/>
    <n v="0.3861"/>
    <n v="0.24023999999999998"/>
    <n v="0.34320000000000001"/>
    <n v="0.30888000000000004"/>
    <n v="1.5444"/>
    <n v="1"/>
    <n v="5.9"/>
  </r>
  <r>
    <x v="2"/>
    <x v="4"/>
    <s v="PT13"/>
    <x v="12"/>
    <n v="119"/>
    <n v="0.28599999999999998"/>
    <n v="34.033999999999999"/>
    <n v="31.311279999999996"/>
    <n v="0.34033999999999998"/>
    <n v="0.17016999999999999"/>
    <n v="7.9639559999999996"/>
    <n v="0.81681599999999988"/>
    <n v="1.3613599999999999"/>
    <n v="1.5315299999999998"/>
    <n v="31.855823999999998"/>
    <n v="1"/>
    <n v="24.9"/>
  </r>
  <r>
    <x v="2"/>
    <x v="4"/>
    <s v="PT13"/>
    <x v="13"/>
    <m/>
    <n v="0"/>
    <n v="0"/>
    <n v="0"/>
    <n v="0"/>
    <n v="0"/>
    <n v="0"/>
    <n v="0"/>
    <n v="0"/>
    <n v="0"/>
    <n v="0"/>
    <n v="0"/>
    <n v="23.700000000000003"/>
  </r>
  <r>
    <x v="2"/>
    <x v="4"/>
    <s v="PT13"/>
    <x v="45"/>
    <n v="62"/>
    <n v="1"/>
    <n v="62"/>
    <n v="13.02"/>
    <n v="0.55800000000000005"/>
    <n v="0.18599999999999997"/>
    <n v="2.8519999999999999"/>
    <n v="0.68200000000000005"/>
    <n v="2.2320000000000002"/>
    <n v="1.6739999999999997"/>
    <n v="11.407999999999999"/>
    <n v="1"/>
    <n v="5.8"/>
  </r>
  <r>
    <x v="2"/>
    <x v="4"/>
    <s v="PT13"/>
    <x v="28"/>
    <n v="171"/>
    <n v="6.7000000000000004E-2"/>
    <n v="11.457000000000001"/>
    <n v="13.290120000000002"/>
    <n v="0.882189"/>
    <n v="5.7285000000000003E-2"/>
    <n v="2.3830560000000003"/>
    <n v="0.74470500000000006"/>
    <n v="3.528756"/>
    <n v="0.51556500000000005"/>
    <n v="9.5322240000000011"/>
    <n v="1"/>
    <n v="29"/>
  </r>
  <r>
    <x v="2"/>
    <x v="4"/>
    <s v="PT13"/>
    <x v="46"/>
    <n v="44"/>
    <n v="1"/>
    <n v="44"/>
    <n v="120.56"/>
    <n v="3.8720000000000003"/>
    <n v="1.32"/>
    <n v="22.835999999999999"/>
    <n v="1.232"/>
    <n v="15.488000000000001"/>
    <n v="11.88"/>
    <n v="91.343999999999994"/>
    <n v="1"/>
    <n v="63.7"/>
  </r>
  <r>
    <x v="2"/>
    <x v="4"/>
    <s v="PT13"/>
    <x v="22"/>
    <n v="250"/>
    <n v="0.28599999999999998"/>
    <n v="71.5"/>
    <n v="100.815"/>
    <n v="3.4319999999999999"/>
    <n v="0.50049999999999994"/>
    <n v="20.234500000000001"/>
    <n v="1.2155"/>
    <n v="13.728"/>
    <n v="4.5044999999999993"/>
    <n v="80.938000000000002"/>
    <n v="1"/>
    <n v="33.799999999999997"/>
  </r>
  <r>
    <x v="3"/>
    <x v="4"/>
    <s v="PT13"/>
    <x v="16"/>
    <n v="134"/>
    <n v="0.42899999999999999"/>
    <n v="57.485999999999997"/>
    <n v="93.702179999999984"/>
    <n v="3.6216179999999998"/>
    <n v="0.80480399999999985"/>
    <n v="17.878146000000001"/>
    <n v="0.57485999999999993"/>
    <n v="14.486471999999999"/>
    <n v="7.2432359999999987"/>
    <n v="71.512584000000004"/>
    <n v="1"/>
    <n v="38.799999999999997"/>
  </r>
  <r>
    <x v="3"/>
    <x v="4"/>
    <s v="PT13"/>
    <x v="17"/>
    <n v="114"/>
    <n v="1"/>
    <n v="114"/>
    <n v="142.5"/>
    <n v="2.3940000000000001"/>
    <n v="1.4820000000000002"/>
    <n v="29.867999999999999"/>
    <n v="1.1399999999999999"/>
    <n v="9.5760000000000005"/>
    <n v="13.338000000000001"/>
    <n v="119.47199999999999"/>
    <n v="1"/>
    <n v="29.6"/>
  </r>
  <r>
    <x v="3"/>
    <x v="4"/>
    <s v="PT13"/>
    <x v="18"/>
    <n v="83"/>
    <n v="1"/>
    <n v="83"/>
    <n v="275.56"/>
    <n v="8.5490000000000013"/>
    <n v="2.4900000000000002"/>
    <n v="61.171000000000006"/>
    <n v="10.540999999999999"/>
    <n v="34.196000000000005"/>
    <n v="22.410000000000004"/>
    <n v="244.68400000000003"/>
    <n v="1"/>
    <n v="87"/>
  </r>
  <r>
    <x v="0"/>
    <x v="4"/>
    <s v="PT14"/>
    <x v="0"/>
    <m/>
    <n v="0"/>
    <n v="0"/>
    <n v="0"/>
    <n v="0"/>
    <n v="0"/>
    <n v="0"/>
    <n v="0"/>
    <n v="0"/>
    <n v="0"/>
    <n v="0"/>
    <n v="0"/>
    <n v="42.9"/>
  </r>
  <r>
    <x v="0"/>
    <x v="4"/>
    <s v="PT14"/>
    <x v="1"/>
    <n v="85"/>
    <n v="1"/>
    <n v="85"/>
    <n v="204.85"/>
    <n v="27.965"/>
    <n v="9.2650000000000006"/>
    <n v="0.42499999999999999"/>
    <n v="0"/>
    <n v="111.86"/>
    <n v="83.385000000000005"/>
    <n v="1.7"/>
    <n v="1"/>
    <n v="44.3"/>
  </r>
  <r>
    <x v="0"/>
    <x v="4"/>
    <s v="PT14"/>
    <x v="2"/>
    <m/>
    <n v="0"/>
    <n v="0"/>
    <n v="0"/>
    <n v="0"/>
    <n v="0"/>
    <n v="0"/>
    <n v="0"/>
    <n v="0"/>
    <n v="0"/>
    <n v="0"/>
    <n v="0"/>
    <n v="38.299999999999997"/>
  </r>
  <r>
    <x v="0"/>
    <x v="4"/>
    <s v="PT14"/>
    <x v="3"/>
    <m/>
    <n v="0"/>
    <n v="0"/>
    <n v="0"/>
    <n v="0"/>
    <n v="0"/>
    <n v="0"/>
    <n v="0"/>
    <n v="0"/>
    <n v="0"/>
    <n v="0"/>
    <n v="0"/>
    <n v="39.900000000000006"/>
  </r>
  <r>
    <x v="0"/>
    <x v="4"/>
    <s v="PT14"/>
    <x v="4"/>
    <n v="112"/>
    <n v="3.3000000000000002E-2"/>
    <n v="3.6960000000000002"/>
    <n v="10.533600000000002"/>
    <n v="0.994224"/>
    <n v="0.69854399999999994"/>
    <n v="0"/>
    <n v="0"/>
    <n v="3.976896"/>
    <n v="6.2868959999999996"/>
    <n v="0"/>
    <n v="1"/>
    <n v="45.8"/>
  </r>
  <r>
    <x v="0"/>
    <x v="4"/>
    <s v="PT14"/>
    <x v="5"/>
    <m/>
    <n v="0"/>
    <n v="0"/>
    <n v="0"/>
    <n v="0"/>
    <n v="0"/>
    <n v="0"/>
    <n v="0"/>
    <n v="0"/>
    <n v="0"/>
    <n v="0"/>
    <n v="0"/>
    <n v="45.8"/>
  </r>
  <r>
    <x v="0"/>
    <x v="4"/>
    <s v="PT14"/>
    <x v="6"/>
    <n v="64"/>
    <n v="0.14299999999999999"/>
    <n v="9.1519999999999992"/>
    <n v="14.185599999999999"/>
    <n v="1.153152"/>
    <n v="0.97011199999999986"/>
    <n v="0.100672"/>
    <n v="0"/>
    <n v="4.6126079999999998"/>
    <n v="8.7310079999999992"/>
    <n v="0.40268799999999999"/>
    <n v="1"/>
    <n v="24.3"/>
  </r>
  <r>
    <x v="0"/>
    <x v="4"/>
    <s v="PT14"/>
    <x v="7"/>
    <n v="184"/>
    <n v="1"/>
    <n v="184"/>
    <n v="126.96"/>
    <n v="6.6239999999999997"/>
    <n v="7.5439999999999996"/>
    <n v="8.2799999999999994"/>
    <n v="0"/>
    <n v="26.495999999999999"/>
    <n v="67.896000000000001"/>
    <n v="33.119999999999997"/>
    <n v="1"/>
    <n v="12.2"/>
  </r>
  <r>
    <x v="0"/>
    <x v="4"/>
    <s v="PT14"/>
    <x v="8"/>
    <m/>
    <n v="0"/>
    <n v="0"/>
    <n v="0"/>
    <n v="0"/>
    <n v="0"/>
    <n v="0"/>
    <n v="0"/>
    <n v="0"/>
    <n v="0"/>
    <n v="0"/>
    <n v="0"/>
    <n v="59.3"/>
  </r>
  <r>
    <x v="1"/>
    <x v="4"/>
    <s v="PT14"/>
    <x v="9"/>
    <n v="112"/>
    <n v="1"/>
    <n v="112"/>
    <n v="117.6"/>
    <n v="20.72"/>
    <n v="3.2480000000000002"/>
    <n v="0"/>
    <n v="0"/>
    <n v="82.88"/>
    <n v="29.232000000000003"/>
    <n v="0"/>
    <n v="1"/>
    <n v="21.4"/>
  </r>
  <r>
    <x v="2"/>
    <x v="4"/>
    <s v="PT14"/>
    <x v="10"/>
    <n v="175"/>
    <n v="3.3000000000000002E-2"/>
    <n v="5.7750000000000004"/>
    <n v="7.5075000000000003"/>
    <n v="0.1386"/>
    <n v="1.155E-2"/>
    <n v="1.6516500000000003"/>
    <n v="1.7325E-2"/>
    <n v="0.5544"/>
    <n v="0.10395"/>
    <n v="6.6066000000000011"/>
    <n v="1"/>
    <n v="31.200000000000003"/>
  </r>
  <r>
    <x v="2"/>
    <x v="4"/>
    <s v="PT14"/>
    <x v="11"/>
    <n v="185"/>
    <n v="3.3000000000000002E-2"/>
    <n v="6.1050000000000004"/>
    <n v="7.7533500000000002"/>
    <n v="0.53113500000000002"/>
    <n v="3.0525000000000004E-2"/>
    <n v="1.3919400000000002"/>
    <n v="0.39072000000000001"/>
    <n v="2.1245400000000001"/>
    <n v="0.27472500000000005"/>
    <n v="5.5677600000000007"/>
    <n v="1"/>
    <n v="32"/>
  </r>
  <r>
    <x v="2"/>
    <x v="4"/>
    <s v="PT14"/>
    <x v="14"/>
    <m/>
    <n v="0"/>
    <n v="0"/>
    <n v="0"/>
    <n v="0"/>
    <n v="0"/>
    <n v="0"/>
    <n v="0"/>
    <n v="0"/>
    <n v="0"/>
    <n v="0"/>
    <n v="0"/>
    <n v="5.9"/>
  </r>
  <r>
    <x v="2"/>
    <x v="4"/>
    <s v="PT14"/>
    <x v="12"/>
    <n v="119"/>
    <n v="0.14299999999999999"/>
    <n v="17.016999999999999"/>
    <n v="15.655639999999998"/>
    <n v="0.17016999999999999"/>
    <n v="8.5084999999999994E-2"/>
    <n v="3.9819779999999998"/>
    <n v="0.40840799999999994"/>
    <n v="0.68067999999999995"/>
    <n v="0.76576499999999992"/>
    <n v="15.927911999999999"/>
    <n v="1"/>
    <n v="24.9"/>
  </r>
  <r>
    <x v="2"/>
    <x v="4"/>
    <s v="PT14"/>
    <x v="13"/>
    <n v="122"/>
    <n v="3.3000000000000002E-2"/>
    <n v="4.0259999999999998"/>
    <n v="3.7441800000000001"/>
    <n v="8.0519999999999994E-2"/>
    <n v="4.0260000000000001E-3"/>
    <n v="0.86961600000000006"/>
    <n v="6.0389999999999999E-2"/>
    <n v="0.32207999999999998"/>
    <n v="3.6234000000000002E-2"/>
    <n v="3.4784640000000002"/>
    <n v="1"/>
    <n v="23.700000000000003"/>
  </r>
  <r>
    <x v="2"/>
    <x v="4"/>
    <s v="PT14"/>
    <x v="28"/>
    <n v="171"/>
    <n v="3.0000000000000001E-3"/>
    <n v="0.51300000000000001"/>
    <n v="0.59508000000000005"/>
    <n v="3.9501000000000001E-2"/>
    <n v="2.565E-3"/>
    <n v="0.10670400000000001"/>
    <n v="3.3345E-2"/>
    <n v="0.15800400000000001"/>
    <n v="2.3085000000000001E-2"/>
    <n v="0.42681600000000003"/>
    <n v="1"/>
    <n v="29"/>
  </r>
  <r>
    <x v="2"/>
    <x v="4"/>
    <s v="PT14"/>
    <x v="36"/>
    <n v="62"/>
    <n v="3.0000000000000001E-3"/>
    <n v="0.186"/>
    <n v="8.3699999999999997E-2"/>
    <n v="2.0460000000000001E-3"/>
    <n v="3.7200000000000004E-4"/>
    <n v="1.9530000000000002E-2"/>
    <n v="6.1380000000000002E-3"/>
    <n v="8.1840000000000003E-3"/>
    <n v="3.3480000000000003E-3"/>
    <n v="7.8120000000000009E-2"/>
    <n v="1"/>
    <n v="11.8"/>
  </r>
  <r>
    <x v="2"/>
    <x v="4"/>
    <s v="PT14"/>
    <x v="46"/>
    <n v="44"/>
    <n v="0.28599999999999998"/>
    <n v="12.584"/>
    <n v="34.480159999999998"/>
    <n v="1.1073920000000002"/>
    <n v="0.37751999999999997"/>
    <n v="6.5310959999999998"/>
    <n v="0.352352"/>
    <n v="4.4295680000000006"/>
    <n v="3.3976799999999998"/>
    <n v="26.124383999999999"/>
    <n v="1"/>
    <n v="63.7"/>
  </r>
  <r>
    <x v="3"/>
    <x v="4"/>
    <s v="PT14"/>
    <x v="16"/>
    <n v="134"/>
    <n v="0.14299999999999999"/>
    <n v="19.161999999999999"/>
    <n v="31.234059999999999"/>
    <n v="1.207206"/>
    <n v="0.26826800000000001"/>
    <n v="5.9593820000000006"/>
    <n v="0.19161999999999998"/>
    <n v="4.828824"/>
    <n v="2.414412"/>
    <n v="23.837528000000002"/>
    <n v="1"/>
    <n v="38.799999999999997"/>
  </r>
  <r>
    <x v="3"/>
    <x v="4"/>
    <s v="PT14"/>
    <x v="17"/>
    <n v="114"/>
    <n v="1"/>
    <n v="114"/>
    <n v="142.5"/>
    <n v="2.3940000000000001"/>
    <n v="1.4820000000000002"/>
    <n v="29.867999999999999"/>
    <n v="1.1399999999999999"/>
    <n v="9.5760000000000005"/>
    <n v="13.338000000000001"/>
    <n v="119.47199999999999"/>
    <n v="1"/>
    <n v="29.6"/>
  </r>
  <r>
    <x v="3"/>
    <x v="4"/>
    <s v="PT14"/>
    <x v="18"/>
    <n v="83"/>
    <n v="1"/>
    <n v="83"/>
    <n v="275.56"/>
    <n v="8.5490000000000013"/>
    <n v="2.4900000000000002"/>
    <n v="61.171000000000006"/>
    <n v="10.540999999999999"/>
    <n v="34.196000000000005"/>
    <n v="22.410000000000004"/>
    <n v="244.68400000000003"/>
    <n v="1"/>
    <n v="87"/>
  </r>
  <r>
    <x v="3"/>
    <x v="4"/>
    <s v="PT14"/>
    <x v="19"/>
    <n v="340"/>
    <n v="1"/>
    <n v="340"/>
    <n v="139.4"/>
    <n v="0"/>
    <n v="0"/>
    <n v="35.36"/>
    <n v="0"/>
    <n v="0"/>
    <n v="0"/>
    <n v="141.44"/>
    <n v="1"/>
    <n v="10.4"/>
  </r>
  <r>
    <x v="3"/>
    <x v="4"/>
    <s v="PT14"/>
    <x v="23"/>
    <n v="20"/>
    <n v="3.0000000000000001E-3"/>
    <n v="0.06"/>
    <n v="0.18239999999999998"/>
    <n v="1.7999999999999998E-4"/>
    <n v="0"/>
    <n v="4.9439999999999998E-2"/>
    <n v="0"/>
    <n v="7.1999999999999994E-4"/>
    <n v="0"/>
    <n v="0.19775999999999999"/>
    <n v="1"/>
    <n v="82.7"/>
  </r>
  <r>
    <x v="0"/>
    <x v="4"/>
    <s v="PT15"/>
    <x v="0"/>
    <m/>
    <n v="0"/>
    <n v="0"/>
    <n v="0"/>
    <n v="0"/>
    <n v="0"/>
    <n v="0"/>
    <n v="0"/>
    <n v="0"/>
    <n v="0"/>
    <n v="0"/>
    <n v="0"/>
    <n v="42.9"/>
  </r>
  <r>
    <x v="0"/>
    <x v="4"/>
    <s v="PT15"/>
    <x v="1"/>
    <n v="85"/>
    <n v="0.42899999999999999"/>
    <n v="36.464999999999996"/>
    <n v="87.880649999999989"/>
    <n v="11.996984999999997"/>
    <n v="3.9746849999999996"/>
    <n v="0.18232499999999999"/>
    <n v="0"/>
    <n v="47.987939999999988"/>
    <n v="35.772164999999994"/>
    <n v="0.72929999999999995"/>
    <n v="1"/>
    <n v="44.3"/>
  </r>
  <r>
    <x v="0"/>
    <x v="4"/>
    <s v="PT15"/>
    <x v="2"/>
    <m/>
    <n v="0"/>
    <n v="0"/>
    <n v="0"/>
    <n v="0"/>
    <n v="0"/>
    <n v="0"/>
    <n v="0"/>
    <n v="0"/>
    <n v="0"/>
    <n v="0"/>
    <n v="0"/>
    <n v="38.299999999999997"/>
  </r>
  <r>
    <x v="0"/>
    <x v="4"/>
    <s v="PT15"/>
    <x v="3"/>
    <m/>
    <n v="0"/>
    <n v="0"/>
    <n v="0"/>
    <n v="0"/>
    <n v="0"/>
    <n v="0"/>
    <n v="0"/>
    <n v="0"/>
    <n v="0"/>
    <n v="0"/>
    <n v="0"/>
    <n v="39.900000000000006"/>
  </r>
  <r>
    <x v="0"/>
    <x v="4"/>
    <s v="PT15"/>
    <x v="4"/>
    <n v="112"/>
    <n v="0.42899999999999999"/>
    <n v="48.048000000000002"/>
    <n v="136.93680000000001"/>
    <n v="12.924911999999999"/>
    <n v="9.0810719999999989"/>
    <n v="0"/>
    <n v="0"/>
    <n v="51.699647999999996"/>
    <n v="81.729647999999997"/>
    <n v="0"/>
    <n v="1"/>
    <n v="45.8"/>
  </r>
  <r>
    <x v="0"/>
    <x v="4"/>
    <s v="PT15"/>
    <x v="5"/>
    <m/>
    <n v="0"/>
    <n v="0"/>
    <n v="0"/>
    <n v="0"/>
    <n v="0"/>
    <n v="0"/>
    <n v="0"/>
    <n v="0"/>
    <n v="0"/>
    <n v="0"/>
    <n v="0"/>
    <n v="45.8"/>
  </r>
  <r>
    <x v="0"/>
    <x v="4"/>
    <s v="PT15"/>
    <x v="40"/>
    <n v="56"/>
    <n v="0.57099999999999995"/>
    <n v="31.975999999999999"/>
    <n v="87.294480000000007"/>
    <n v="8.8253760000000003"/>
    <n v="5.499871999999999"/>
    <n v="0"/>
    <n v="0"/>
    <n v="35.301504000000001"/>
    <n v="49.498847999999988"/>
    <n v="0"/>
    <n v="1"/>
    <n v="44.8"/>
  </r>
  <r>
    <x v="0"/>
    <x v="4"/>
    <s v="PT15"/>
    <x v="6"/>
    <n v="64"/>
    <n v="0.14299999999999999"/>
    <n v="9.1519999999999992"/>
    <n v="14.185599999999999"/>
    <n v="1.153152"/>
    <n v="0.97011199999999986"/>
    <n v="0.100672"/>
    <n v="0"/>
    <n v="4.6126079999999998"/>
    <n v="8.7310079999999992"/>
    <n v="0.40268799999999999"/>
    <n v="1"/>
    <n v="24.3"/>
  </r>
  <r>
    <x v="0"/>
    <x v="4"/>
    <s v="PT15"/>
    <x v="7"/>
    <n v="184"/>
    <n v="1"/>
    <n v="184"/>
    <n v="126.96"/>
    <n v="6.6239999999999997"/>
    <n v="7.5439999999999996"/>
    <n v="8.2799999999999994"/>
    <n v="0"/>
    <n v="26.495999999999999"/>
    <n v="67.896000000000001"/>
    <n v="33.119999999999997"/>
    <n v="1"/>
    <n v="12.2"/>
  </r>
  <r>
    <x v="0"/>
    <x v="4"/>
    <s v="PT15"/>
    <x v="8"/>
    <m/>
    <n v="0"/>
    <n v="0"/>
    <n v="0"/>
    <n v="0"/>
    <n v="0"/>
    <n v="0"/>
    <n v="0"/>
    <n v="0"/>
    <n v="0"/>
    <n v="0"/>
    <n v="0"/>
    <n v="59.3"/>
  </r>
  <r>
    <x v="1"/>
    <x v="4"/>
    <s v="PT15"/>
    <x v="9"/>
    <n v="112"/>
    <n v="1"/>
    <n v="112"/>
    <n v="117.6"/>
    <n v="20.72"/>
    <n v="3.2480000000000002"/>
    <n v="0"/>
    <n v="0"/>
    <n v="82.88"/>
    <n v="29.232000000000003"/>
    <n v="0"/>
    <n v="1"/>
    <n v="21.4"/>
  </r>
  <r>
    <x v="2"/>
    <x v="4"/>
    <s v="PT15"/>
    <x v="10"/>
    <n v="175"/>
    <n v="1"/>
    <n v="175"/>
    <n v="227.5"/>
    <n v="4.2"/>
    <n v="0.35"/>
    <n v="50.05"/>
    <n v="0.52500000000000002"/>
    <n v="16.8"/>
    <n v="3.15"/>
    <n v="200.2"/>
    <n v="1"/>
    <n v="31.200000000000003"/>
  </r>
  <r>
    <x v="2"/>
    <x v="4"/>
    <s v="PT15"/>
    <x v="11"/>
    <n v="185"/>
    <n v="0.42899999999999999"/>
    <n v="79.364999999999995"/>
    <n v="100.79355"/>
    <n v="6.9047549999999989"/>
    <n v="0.39682499999999998"/>
    <n v="18.095219999999998"/>
    <n v="5.0793599999999994"/>
    <n v="27.619019999999995"/>
    <n v="3.5714249999999996"/>
    <n v="72.380879999999991"/>
    <n v="1"/>
    <n v="32"/>
  </r>
  <r>
    <x v="2"/>
    <x v="4"/>
    <s v="PT15"/>
    <x v="14"/>
    <n v="60"/>
    <n v="1"/>
    <n v="60"/>
    <n v="13.2"/>
    <n v="0.6"/>
    <n v="0.24"/>
    <n v="2.7"/>
    <n v="1.68"/>
    <n v="2.4"/>
    <n v="2.16"/>
    <n v="10.8"/>
    <n v="1"/>
    <n v="5.9"/>
  </r>
  <r>
    <x v="2"/>
    <x v="4"/>
    <s v="PT15"/>
    <x v="12"/>
    <n v="119"/>
    <n v="1"/>
    <n v="119"/>
    <n v="109.48"/>
    <n v="1.19"/>
    <n v="0.59499999999999997"/>
    <n v="27.846"/>
    <n v="2.8559999999999999"/>
    <n v="4.76"/>
    <n v="5.3549999999999995"/>
    <n v="111.384"/>
    <n v="1"/>
    <n v="24.9"/>
  </r>
  <r>
    <x v="2"/>
    <x v="4"/>
    <s v="PT15"/>
    <x v="13"/>
    <n v="122"/>
    <n v="0.57099999999999995"/>
    <n v="69.661999999999992"/>
    <n v="64.785659999999993"/>
    <n v="1.3932399999999998"/>
    <n v="6.9662000000000002E-2"/>
    <n v="15.046991999999999"/>
    <n v="1.0449299999999999"/>
    <n v="5.5729599999999992"/>
    <n v="0.62695800000000002"/>
    <n v="60.187967999999998"/>
    <n v="1"/>
    <n v="23.700000000000003"/>
  </r>
  <r>
    <x v="2"/>
    <x v="4"/>
    <s v="PT15"/>
    <x v="36"/>
    <n v="62"/>
    <n v="0.42899999999999999"/>
    <n v="26.597999999999999"/>
    <n v="11.969099999999999"/>
    <n v="0.292578"/>
    <n v="5.3196E-2"/>
    <n v="2.7927900000000001"/>
    <n v="0.8777339999999999"/>
    <n v="1.170312"/>
    <n v="0.47876400000000002"/>
    <n v="11.17116"/>
    <n v="1"/>
    <n v="11.8"/>
  </r>
  <r>
    <x v="2"/>
    <x v="4"/>
    <s v="PT15"/>
    <x v="28"/>
    <n v="171"/>
    <n v="1"/>
    <n v="171"/>
    <n v="198.36"/>
    <n v="13.167"/>
    <n v="0.85499999999999998"/>
    <n v="35.568000000000005"/>
    <n v="11.115"/>
    <n v="52.667999999999999"/>
    <n v="7.6950000000000003"/>
    <n v="142.27200000000002"/>
    <n v="1"/>
    <n v="29"/>
  </r>
  <r>
    <x v="2"/>
    <x v="4"/>
    <s v="PT15"/>
    <x v="46"/>
    <n v="44"/>
    <n v="0.214"/>
    <n v="9.4160000000000004"/>
    <n v="25.79984"/>
    <n v="0.82860800000000012"/>
    <n v="0.28248000000000001"/>
    <n v="4.8869040000000004"/>
    <n v="0.26364799999999999"/>
    <n v="3.3144320000000005"/>
    <n v="2.5423200000000001"/>
    <n v="19.547616000000001"/>
    <n v="1"/>
    <n v="63.7"/>
  </r>
  <r>
    <x v="3"/>
    <x v="4"/>
    <s v="PT15"/>
    <x v="16"/>
    <n v="134"/>
    <n v="0.42899999999999999"/>
    <n v="57.485999999999997"/>
    <n v="93.702179999999984"/>
    <n v="3.6216179999999998"/>
    <n v="0.80480399999999985"/>
    <n v="17.878146000000001"/>
    <n v="0.57485999999999993"/>
    <n v="14.486471999999999"/>
    <n v="7.2432359999999987"/>
    <n v="71.512584000000004"/>
    <n v="1"/>
    <n v="38.799999999999997"/>
  </r>
  <r>
    <x v="3"/>
    <x v="4"/>
    <s v="PT15"/>
    <x v="17"/>
    <n v="114"/>
    <n v="1"/>
    <n v="114"/>
    <n v="142.5"/>
    <n v="2.3940000000000001"/>
    <n v="1.4820000000000002"/>
    <n v="29.867999999999999"/>
    <n v="1.1399999999999999"/>
    <n v="9.5760000000000005"/>
    <n v="13.338000000000001"/>
    <n v="119.47199999999999"/>
    <n v="1"/>
    <n v="29.6"/>
  </r>
  <r>
    <x v="3"/>
    <x v="4"/>
    <s v="PT15"/>
    <x v="18"/>
    <n v="83"/>
    <n v="1"/>
    <n v="83"/>
    <n v="275.56"/>
    <n v="8.5490000000000013"/>
    <n v="2.4900000000000002"/>
    <n v="61.171000000000006"/>
    <n v="10.540999999999999"/>
    <n v="34.196000000000005"/>
    <n v="22.410000000000004"/>
    <n v="244.68400000000003"/>
    <n v="1"/>
    <n v="87"/>
  </r>
  <r>
    <x v="3"/>
    <x v="4"/>
    <s v="PT15"/>
    <x v="19"/>
    <n v="340"/>
    <n v="1"/>
    <n v="340"/>
    <n v="139.4"/>
    <n v="0"/>
    <n v="0"/>
    <n v="35.36"/>
    <n v="0"/>
    <n v="0"/>
    <n v="0"/>
    <n v="141.44"/>
    <n v="1"/>
    <n v="10.4"/>
  </r>
  <r>
    <x v="3"/>
    <x v="4"/>
    <s v="PT15"/>
    <x v="23"/>
    <n v="20"/>
    <n v="0.14299999999999999"/>
    <n v="2.86"/>
    <n v="8.6943999999999999"/>
    <n v="8.5799999999999991E-3"/>
    <n v="0"/>
    <n v="2.3566400000000001"/>
    <n v="0"/>
    <n v="3.4319999999999996E-2"/>
    <n v="0"/>
    <n v="9.4265600000000003"/>
    <n v="1"/>
    <n v="82.7"/>
  </r>
  <r>
    <x v="0"/>
    <x v="4"/>
    <s v="PT16"/>
    <x v="0"/>
    <n v="112"/>
    <n v="6.7000000000000004E-2"/>
    <n v="7.5040000000000004"/>
    <n v="20.185760000000002"/>
    <n v="1.8684960000000002"/>
    <n v="1.3507199999999999"/>
    <n v="0"/>
    <n v="0"/>
    <n v="7.4739840000000006"/>
    <n v="12.156479999999998"/>
    <n v="0"/>
    <n v="1"/>
    <n v="42.9"/>
  </r>
  <r>
    <x v="0"/>
    <x v="4"/>
    <s v="PT16"/>
    <x v="1"/>
    <n v="85"/>
    <n v="6.7000000000000004E-2"/>
    <n v="5.6950000000000003"/>
    <n v="13.724950000000002"/>
    <n v="1.8736550000000001"/>
    <n v="0.62075500000000006"/>
    <n v="2.8475E-2"/>
    <n v="0"/>
    <n v="7.4946200000000003"/>
    <n v="5.5867950000000004"/>
    <n v="0.1139"/>
    <n v="1"/>
    <n v="44.3"/>
  </r>
  <r>
    <x v="0"/>
    <x v="4"/>
    <s v="PT16"/>
    <x v="2"/>
    <n v="85"/>
    <n v="6.7000000000000004E-2"/>
    <n v="5.6950000000000003"/>
    <n v="15.091750000000001"/>
    <n v="0.96245499999999995"/>
    <n v="1.2187300000000001"/>
    <n v="0"/>
    <n v="0"/>
    <n v="3.8498199999999998"/>
    <n v="10.968570000000001"/>
    <n v="0"/>
    <n v="1"/>
    <n v="38.299999999999997"/>
  </r>
  <r>
    <x v="0"/>
    <x v="4"/>
    <s v="PT16"/>
    <x v="3"/>
    <m/>
    <n v="0"/>
    <n v="0"/>
    <n v="0"/>
    <n v="0"/>
    <n v="0"/>
    <n v="0"/>
    <n v="0"/>
    <n v="0"/>
    <n v="0"/>
    <n v="0"/>
    <n v="0"/>
    <n v="39.900000000000006"/>
  </r>
  <r>
    <x v="0"/>
    <x v="4"/>
    <s v="PT16"/>
    <x v="4"/>
    <n v="112"/>
    <n v="0.14299999999999999"/>
    <n v="16.015999999999998"/>
    <n v="45.645599999999995"/>
    <n v="4.3083039999999997"/>
    <n v="3.0270239999999995"/>
    <n v="0"/>
    <n v="0"/>
    <n v="17.233215999999999"/>
    <n v="27.243215999999997"/>
    <n v="0"/>
    <n v="1"/>
    <n v="45.8"/>
  </r>
  <r>
    <x v="0"/>
    <x v="4"/>
    <s v="PT16"/>
    <x v="5"/>
    <m/>
    <n v="0"/>
    <n v="0"/>
    <n v="0"/>
    <n v="0"/>
    <n v="0"/>
    <n v="0"/>
    <n v="0"/>
    <n v="0"/>
    <n v="0"/>
    <n v="0"/>
    <n v="0"/>
    <n v="45.8"/>
  </r>
  <r>
    <x v="0"/>
    <x v="4"/>
    <s v="PT16"/>
    <x v="40"/>
    <n v="56"/>
    <n v="0.14299999999999999"/>
    <n v="8.0079999999999991"/>
    <n v="21.861839999999997"/>
    <n v="2.2102079999999997"/>
    <n v="1.3773759999999999"/>
    <n v="0"/>
    <n v="0"/>
    <n v="8.8408319999999989"/>
    <n v="12.396383999999999"/>
    <n v="0"/>
    <n v="1"/>
    <n v="44.8"/>
  </r>
  <r>
    <x v="0"/>
    <x v="4"/>
    <s v="PT16"/>
    <x v="6"/>
    <n v="64"/>
    <n v="0.14299999999999999"/>
    <n v="9.1519999999999992"/>
    <n v="14.185599999999999"/>
    <n v="1.153152"/>
    <n v="0.97011199999999986"/>
    <n v="0.100672"/>
    <n v="0"/>
    <n v="4.6126079999999998"/>
    <n v="8.7310079999999992"/>
    <n v="0.40268799999999999"/>
    <n v="1"/>
    <n v="24.3"/>
  </r>
  <r>
    <x v="0"/>
    <x v="4"/>
    <s v="PT16"/>
    <x v="7"/>
    <n v="184"/>
    <n v="0.57099999999999995"/>
    <n v="105.06399999999999"/>
    <n v="72.494159999999994"/>
    <n v="3.7823039999999999"/>
    <n v="4.3076239999999997"/>
    <n v="4.7278799999999999"/>
    <n v="0"/>
    <n v="15.129216"/>
    <n v="38.768615999999994"/>
    <n v="18.911519999999999"/>
    <n v="1"/>
    <n v="12.2"/>
  </r>
  <r>
    <x v="0"/>
    <x v="4"/>
    <s v="PT16"/>
    <x v="8"/>
    <m/>
    <n v="0"/>
    <n v="0"/>
    <n v="0"/>
    <n v="0"/>
    <n v="0"/>
    <n v="0"/>
    <n v="0"/>
    <n v="0"/>
    <n v="0"/>
    <n v="0"/>
    <n v="0"/>
    <n v="59.3"/>
  </r>
  <r>
    <x v="1"/>
    <x v="4"/>
    <s v="PT16"/>
    <x v="9"/>
    <m/>
    <n v="0"/>
    <n v="0"/>
    <n v="0"/>
    <n v="0"/>
    <n v="0"/>
    <n v="0"/>
    <n v="0"/>
    <n v="0"/>
    <n v="0"/>
    <n v="0"/>
    <n v="0"/>
    <n v="21.4"/>
  </r>
  <r>
    <x v="2"/>
    <x v="4"/>
    <s v="PT16"/>
    <x v="10"/>
    <n v="175"/>
    <n v="0.14299999999999999"/>
    <n v="25.024999999999999"/>
    <n v="32.532499999999999"/>
    <n v="0.60059999999999991"/>
    <n v="5.0049999999999997E-2"/>
    <n v="7.1571500000000006"/>
    <n v="7.5074999999999989E-2"/>
    <n v="2.4023999999999996"/>
    <n v="0.45044999999999996"/>
    <n v="28.628600000000002"/>
    <n v="1"/>
    <n v="31.200000000000003"/>
  </r>
  <r>
    <x v="2"/>
    <x v="4"/>
    <s v="PT16"/>
    <x v="11"/>
    <n v="185"/>
    <n v="0.14299999999999999"/>
    <n v="26.454999999999998"/>
    <n v="33.597850000000001"/>
    <n v="2.3015849999999998"/>
    <n v="0.132275"/>
    <n v="6.0317400000000001"/>
    <n v="1.6931200000000002"/>
    <n v="9.2063399999999991"/>
    <n v="1.1904749999999999"/>
    <n v="24.12696"/>
    <n v="1"/>
    <n v="32"/>
  </r>
  <r>
    <x v="2"/>
    <x v="4"/>
    <s v="PT16"/>
    <x v="14"/>
    <n v="60"/>
    <n v="1"/>
    <n v="60"/>
    <n v="13.2"/>
    <n v="0.6"/>
    <n v="0.24"/>
    <n v="2.7"/>
    <n v="1.68"/>
    <n v="2.4"/>
    <n v="2.16"/>
    <n v="10.8"/>
    <n v="1"/>
    <n v="5.9"/>
  </r>
  <r>
    <x v="2"/>
    <x v="4"/>
    <s v="PT16"/>
    <x v="12"/>
    <n v="119"/>
    <n v="1"/>
    <n v="119"/>
    <n v="109.48"/>
    <n v="1.19"/>
    <n v="0.59499999999999997"/>
    <n v="27.846"/>
    <n v="2.8559999999999999"/>
    <n v="4.76"/>
    <n v="5.3549999999999995"/>
    <n v="111.384"/>
    <n v="1"/>
    <n v="24.9"/>
  </r>
  <r>
    <x v="2"/>
    <x v="4"/>
    <s v="PT16"/>
    <x v="13"/>
    <n v="122"/>
    <n v="6.7000000000000004E-2"/>
    <n v="8.1740000000000013"/>
    <n v="7.6018200000000009"/>
    <n v="0.16348000000000001"/>
    <n v="8.1740000000000007E-3"/>
    <n v="1.7655840000000003"/>
    <n v="0.12261000000000002"/>
    <n v="0.65392000000000006"/>
    <n v="7.3566000000000006E-2"/>
    <n v="7.0623360000000011"/>
    <n v="1"/>
    <n v="23.700000000000003"/>
  </r>
  <r>
    <x v="2"/>
    <x v="4"/>
    <s v="PT16"/>
    <x v="36"/>
    <n v="62"/>
    <n v="6.7000000000000004E-2"/>
    <n v="4.1539999999999999"/>
    <n v="1.8693"/>
    <n v="4.5693999999999999E-2"/>
    <n v="8.3079999999999994E-3"/>
    <n v="0.43616999999999995"/>
    <n v="0.13708200000000001"/>
    <n v="0.18277599999999999"/>
    <n v="7.4771999999999991E-2"/>
    <n v="1.7446799999999998"/>
    <n v="1"/>
    <n v="11.8"/>
  </r>
  <r>
    <x v="2"/>
    <x v="4"/>
    <s v="PT16"/>
    <x v="28"/>
    <n v="171"/>
    <n v="6.7000000000000004E-2"/>
    <n v="11.457000000000001"/>
    <n v="13.290120000000002"/>
    <n v="0.882189"/>
    <n v="5.7285000000000003E-2"/>
    <n v="2.3830560000000003"/>
    <n v="0.74470500000000006"/>
    <n v="3.528756"/>
    <n v="0.51556500000000005"/>
    <n v="9.5322240000000011"/>
    <n v="1"/>
    <n v="29"/>
  </r>
  <r>
    <x v="2"/>
    <x v="4"/>
    <s v="PT16"/>
    <x v="46"/>
    <n v="44"/>
    <n v="1"/>
    <n v="44"/>
    <n v="120.56"/>
    <n v="3.8720000000000003"/>
    <n v="1.32"/>
    <n v="22.835999999999999"/>
    <n v="1.232"/>
    <n v="15.488000000000001"/>
    <n v="11.88"/>
    <n v="91.343999999999994"/>
    <n v="1"/>
    <n v="63.7"/>
  </r>
  <r>
    <x v="3"/>
    <x v="4"/>
    <s v="PT16"/>
    <x v="16"/>
    <n v="134"/>
    <n v="0.57099999999999995"/>
    <n v="76.513999999999996"/>
    <n v="124.71781999999999"/>
    <n v="4.8203819999999995"/>
    <n v="1.0711959999999998"/>
    <n v="23.795853999999999"/>
    <n v="0.76513999999999993"/>
    <n v="19.281527999999998"/>
    <n v="9.640763999999999"/>
    <n v="95.183415999999994"/>
    <n v="1"/>
    <n v="38.799999999999997"/>
  </r>
  <r>
    <x v="3"/>
    <x v="4"/>
    <s v="PT16"/>
    <x v="17"/>
    <n v="114"/>
    <n v="1"/>
    <n v="114"/>
    <n v="142.5"/>
    <n v="2.3940000000000001"/>
    <n v="1.4820000000000002"/>
    <n v="29.867999999999999"/>
    <n v="1.1399999999999999"/>
    <n v="9.5760000000000005"/>
    <n v="13.338000000000001"/>
    <n v="119.47199999999999"/>
    <n v="1"/>
    <n v="29.6"/>
  </r>
  <r>
    <x v="3"/>
    <x v="4"/>
    <s v="PT16"/>
    <x v="18"/>
    <n v="83"/>
    <n v="1"/>
    <n v="83"/>
    <n v="275.56"/>
    <n v="8.5490000000000013"/>
    <n v="2.4900000000000002"/>
    <n v="61.171000000000006"/>
    <n v="10.540999999999999"/>
    <n v="34.196000000000005"/>
    <n v="22.410000000000004"/>
    <n v="244.68400000000003"/>
    <n v="1"/>
    <n v="87"/>
  </r>
  <r>
    <x v="3"/>
    <x v="4"/>
    <s v="PT16"/>
    <x v="19"/>
    <n v="340"/>
    <n v="1"/>
    <n v="340"/>
    <n v="139.4"/>
    <n v="0"/>
    <n v="0"/>
    <n v="35.36"/>
    <n v="0"/>
    <n v="0"/>
    <n v="0"/>
    <n v="141.44"/>
    <n v="1"/>
    <n v="10.4"/>
  </r>
  <r>
    <x v="4"/>
    <x v="4"/>
    <s v="PT16"/>
    <x v="23"/>
    <n v="20"/>
    <n v="3.3000000000000002E-2"/>
    <n v="0.66"/>
    <n v="2.0064000000000002"/>
    <n v="1.98E-3"/>
    <n v="0"/>
    <n v="0.5438400000000001"/>
    <n v="0"/>
    <n v="7.92E-3"/>
    <n v="0"/>
    <n v="2.1753600000000004"/>
    <n v="1"/>
    <n v="82.7"/>
  </r>
  <r>
    <x v="0"/>
    <x v="4"/>
    <s v="PT17"/>
    <x v="0"/>
    <n v="112"/>
    <n v="0.42899999999999999"/>
    <n v="48.048000000000002"/>
    <n v="129.24912"/>
    <n v="11.963951999999999"/>
    <n v="8.6486400000000003"/>
    <n v="0"/>
    <n v="0"/>
    <n v="47.855807999999996"/>
    <n v="77.837760000000003"/>
    <n v="0"/>
    <n v="1"/>
    <n v="42.9"/>
  </r>
  <r>
    <x v="0"/>
    <x v="4"/>
    <s v="PT17"/>
    <x v="1"/>
    <n v="85"/>
    <n v="3.3000000000000002E-2"/>
    <n v="2.8050000000000002"/>
    <n v="6.7600499999999997"/>
    <n v="0.92284499999999992"/>
    <n v="0.30574500000000004"/>
    <n v="1.4025000000000001E-2"/>
    <n v="0"/>
    <n v="3.6913799999999997"/>
    <n v="2.7517050000000003"/>
    <n v="5.6100000000000004E-2"/>
    <n v="1"/>
    <n v="44.3"/>
  </r>
  <r>
    <x v="0"/>
    <x v="4"/>
    <s v="PT17"/>
    <x v="2"/>
    <n v="85"/>
    <n v="6.7000000000000004E-2"/>
    <n v="5.6950000000000003"/>
    <n v="15.091750000000001"/>
    <n v="0.96245499999999995"/>
    <n v="1.2187300000000001"/>
    <n v="0"/>
    <n v="0"/>
    <n v="3.8498199999999998"/>
    <n v="10.968570000000001"/>
    <n v="0"/>
    <n v="1"/>
    <n v="38.299999999999997"/>
  </r>
  <r>
    <x v="0"/>
    <x v="4"/>
    <s v="PT17"/>
    <x v="3"/>
    <m/>
    <n v="0"/>
    <n v="0"/>
    <n v="0"/>
    <n v="0"/>
    <n v="0"/>
    <n v="0"/>
    <n v="0"/>
    <n v="0"/>
    <n v="0"/>
    <n v="0"/>
    <n v="0"/>
    <n v="39.900000000000006"/>
  </r>
  <r>
    <x v="0"/>
    <x v="4"/>
    <s v="PT17"/>
    <x v="4"/>
    <n v="112"/>
    <n v="0.14299999999999999"/>
    <n v="16.015999999999998"/>
    <n v="45.645599999999995"/>
    <n v="4.3083039999999997"/>
    <n v="3.0270239999999995"/>
    <n v="0"/>
    <n v="0"/>
    <n v="17.233215999999999"/>
    <n v="27.243215999999997"/>
    <n v="0"/>
    <n v="1"/>
    <n v="45.8"/>
  </r>
  <r>
    <x v="0"/>
    <x v="4"/>
    <s v="PT17"/>
    <x v="5"/>
    <m/>
    <n v="0"/>
    <n v="0"/>
    <n v="0"/>
    <n v="0"/>
    <n v="0"/>
    <n v="0"/>
    <n v="0"/>
    <n v="0"/>
    <n v="0"/>
    <n v="0"/>
    <n v="0"/>
    <n v="45.8"/>
  </r>
  <r>
    <x v="0"/>
    <x v="4"/>
    <s v="PT17"/>
    <x v="6"/>
    <n v="64"/>
    <n v="0.42899999999999999"/>
    <n v="27.456"/>
    <n v="42.556800000000003"/>
    <n v="3.4594559999999994"/>
    <n v="2.9103359999999996"/>
    <n v="0.30201600000000001"/>
    <n v="0"/>
    <n v="13.837823999999998"/>
    <n v="26.193023999999998"/>
    <n v="1.208064"/>
    <n v="1"/>
    <n v="24.3"/>
  </r>
  <r>
    <x v="0"/>
    <x v="4"/>
    <s v="PT17"/>
    <x v="7"/>
    <n v="184"/>
    <n v="1"/>
    <n v="184"/>
    <n v="126.96"/>
    <n v="6.6239999999999997"/>
    <n v="7.5439999999999996"/>
    <n v="8.2799999999999994"/>
    <n v="0"/>
    <n v="26.495999999999999"/>
    <n v="67.896000000000001"/>
    <n v="33.119999999999997"/>
    <n v="1"/>
    <n v="12.2"/>
  </r>
  <r>
    <x v="0"/>
    <x v="4"/>
    <s v="PT17"/>
    <x v="8"/>
    <m/>
    <n v="0"/>
    <n v="0"/>
    <n v="0"/>
    <n v="0"/>
    <n v="0"/>
    <n v="0"/>
    <n v="0"/>
    <n v="0"/>
    <n v="0"/>
    <n v="0"/>
    <n v="0"/>
    <n v="59.3"/>
  </r>
  <r>
    <x v="1"/>
    <x v="4"/>
    <s v="PT17"/>
    <x v="9"/>
    <n v="112"/>
    <n v="1"/>
    <n v="112"/>
    <n v="117.6"/>
    <n v="20.72"/>
    <n v="3.2480000000000002"/>
    <n v="0"/>
    <n v="0"/>
    <n v="82.88"/>
    <n v="29.232000000000003"/>
    <n v="0"/>
    <n v="1"/>
    <n v="21.4"/>
  </r>
  <r>
    <x v="2"/>
    <x v="4"/>
    <s v="PT17"/>
    <x v="10"/>
    <n v="175"/>
    <n v="0.57099999999999995"/>
    <n v="99.924999999999997"/>
    <n v="129.9025"/>
    <n v="2.3982000000000001"/>
    <n v="0.19985"/>
    <n v="28.57855"/>
    <n v="0.29977500000000001"/>
    <n v="9.5928000000000004"/>
    <n v="1.7986500000000001"/>
    <n v="114.3142"/>
    <n v="1"/>
    <n v="31.200000000000003"/>
  </r>
  <r>
    <x v="2"/>
    <x v="4"/>
    <s v="PT17"/>
    <x v="11"/>
    <n v="185"/>
    <n v="1"/>
    <n v="185"/>
    <n v="234.95"/>
    <n v="16.094999999999999"/>
    <n v="0.92500000000000004"/>
    <n v="42.18"/>
    <n v="11.84"/>
    <n v="64.38"/>
    <n v="8.3250000000000011"/>
    <n v="168.72"/>
    <n v="1"/>
    <n v="32"/>
  </r>
  <r>
    <x v="2"/>
    <x v="4"/>
    <s v="PT17"/>
    <x v="14"/>
    <n v="60"/>
    <n v="1"/>
    <n v="60"/>
    <n v="13.2"/>
    <n v="0.6"/>
    <n v="0.24"/>
    <n v="2.7"/>
    <n v="1.68"/>
    <n v="2.4"/>
    <n v="2.16"/>
    <n v="10.8"/>
    <n v="1"/>
    <n v="5.9"/>
  </r>
  <r>
    <x v="2"/>
    <x v="4"/>
    <s v="PT17"/>
    <x v="36"/>
    <n v="62"/>
    <n v="3.0000000000000001E-3"/>
    <n v="0.186"/>
    <n v="8.3699999999999997E-2"/>
    <n v="2.0460000000000001E-3"/>
    <n v="3.7200000000000004E-4"/>
    <n v="1.9530000000000002E-2"/>
    <n v="6.1380000000000002E-3"/>
    <n v="8.1840000000000003E-3"/>
    <n v="3.3480000000000003E-3"/>
    <n v="7.8120000000000009E-2"/>
    <n v="1"/>
    <n v="11.8"/>
  </r>
  <r>
    <x v="2"/>
    <x v="4"/>
    <s v="PT17"/>
    <x v="45"/>
    <n v="62"/>
    <n v="1"/>
    <n v="62"/>
    <n v="13.02"/>
    <n v="0.55800000000000005"/>
    <n v="0.18599999999999997"/>
    <n v="2.8519999999999999"/>
    <n v="0.68200000000000005"/>
    <n v="2.2320000000000002"/>
    <n v="1.6739999999999997"/>
    <n v="11.407999999999999"/>
    <n v="1"/>
    <n v="5.8"/>
  </r>
  <r>
    <x v="2"/>
    <x v="4"/>
    <s v="PT17"/>
    <x v="28"/>
    <n v="171"/>
    <n v="0.1"/>
    <n v="17.100000000000001"/>
    <n v="19.836000000000002"/>
    <n v="1.3167000000000002"/>
    <n v="8.5500000000000007E-2"/>
    <n v="3.5568000000000008"/>
    <n v="1.1115000000000002"/>
    <n v="5.2668000000000008"/>
    <n v="0.76950000000000007"/>
    <n v="14.227200000000003"/>
    <n v="1"/>
    <n v="29"/>
  </r>
  <r>
    <x v="2"/>
    <x v="4"/>
    <s v="PT17"/>
    <x v="46"/>
    <n v="44"/>
    <n v="0.28599999999999998"/>
    <n v="12.584"/>
    <n v="34.480159999999998"/>
    <n v="1.1073920000000002"/>
    <n v="0.37751999999999997"/>
    <n v="6.5310959999999998"/>
    <n v="0.352352"/>
    <n v="4.4295680000000006"/>
    <n v="3.3976799999999998"/>
    <n v="26.124383999999999"/>
    <n v="1"/>
    <n v="63.7"/>
  </r>
  <r>
    <x v="3"/>
    <x v="4"/>
    <s v="PT17"/>
    <x v="16"/>
    <n v="134"/>
    <n v="0.1"/>
    <n v="13.4"/>
    <n v="21.842000000000002"/>
    <n v="0.84420000000000006"/>
    <n v="0.18759999999999999"/>
    <n v="4.1673999999999998"/>
    <n v="0.13400000000000001"/>
    <n v="3.3768000000000002"/>
    <n v="1.6883999999999999"/>
    <n v="16.669599999999999"/>
    <n v="1"/>
    <n v="38.799999999999997"/>
  </r>
  <r>
    <x v="3"/>
    <x v="4"/>
    <s v="PT17"/>
    <x v="17"/>
    <n v="114"/>
    <n v="1"/>
    <n v="114"/>
    <n v="142.5"/>
    <n v="2.3940000000000001"/>
    <n v="1.4820000000000002"/>
    <n v="29.867999999999999"/>
    <n v="1.1399999999999999"/>
    <n v="9.5760000000000005"/>
    <n v="13.338000000000001"/>
    <n v="119.47199999999999"/>
    <n v="1"/>
    <n v="29.6"/>
  </r>
  <r>
    <x v="3"/>
    <x v="4"/>
    <s v="PT17"/>
    <x v="18"/>
    <n v="83"/>
    <n v="1"/>
    <n v="83"/>
    <n v="275.56"/>
    <n v="8.5490000000000013"/>
    <n v="2.4900000000000002"/>
    <n v="61.171000000000006"/>
    <n v="10.540999999999999"/>
    <n v="34.196000000000005"/>
    <n v="22.410000000000004"/>
    <n v="244.68400000000003"/>
    <n v="1"/>
    <n v="87"/>
  </r>
  <r>
    <x v="3"/>
    <x v="4"/>
    <s v="PT17"/>
    <x v="19"/>
    <n v="340"/>
    <n v="1"/>
    <n v="340"/>
    <n v="139.4"/>
    <n v="0"/>
    <n v="0"/>
    <n v="35.36"/>
    <n v="0"/>
    <n v="0"/>
    <n v="0"/>
    <n v="141.44"/>
    <n v="1"/>
    <n v="10.4"/>
  </r>
  <r>
    <x v="0"/>
    <x v="3"/>
    <s v="PT18"/>
    <x v="0"/>
    <n v="112"/>
    <n v="3.3000000000000002E-2"/>
    <n v="3.6960000000000002"/>
    <n v="9.94224"/>
    <n v="0.92030400000000001"/>
    <n v="0.66528000000000009"/>
    <n v="0"/>
    <n v="0"/>
    <n v="3.681216"/>
    <n v="5.9875200000000008"/>
    <n v="0"/>
    <n v="1"/>
    <n v="42.9"/>
  </r>
  <r>
    <x v="0"/>
    <x v="3"/>
    <s v="PT18"/>
    <x v="1"/>
    <m/>
    <n v="0"/>
    <n v="0"/>
    <n v="0"/>
    <n v="0"/>
    <n v="0"/>
    <n v="0"/>
    <n v="0"/>
    <n v="0"/>
    <n v="0"/>
    <n v="0"/>
    <n v="0"/>
    <n v="44.3"/>
  </r>
  <r>
    <x v="0"/>
    <x v="3"/>
    <s v="PT18"/>
    <x v="2"/>
    <m/>
    <n v="0"/>
    <n v="0"/>
    <n v="0"/>
    <n v="0"/>
    <n v="0"/>
    <n v="0"/>
    <n v="0"/>
    <n v="0"/>
    <n v="0"/>
    <n v="0"/>
    <n v="0"/>
    <n v="38.299999999999997"/>
  </r>
  <r>
    <x v="0"/>
    <x v="3"/>
    <s v="PT18"/>
    <x v="3"/>
    <m/>
    <n v="0"/>
    <n v="0"/>
    <n v="0"/>
    <n v="0"/>
    <n v="0"/>
    <n v="0"/>
    <n v="0"/>
    <n v="0"/>
    <n v="0"/>
    <n v="0"/>
    <n v="0"/>
    <n v="39.900000000000006"/>
  </r>
  <r>
    <x v="0"/>
    <x v="3"/>
    <s v="PT18"/>
    <x v="4"/>
    <n v="112"/>
    <n v="0.14299999999999999"/>
    <n v="16.015999999999998"/>
    <n v="45.645599999999995"/>
    <n v="4.3083039999999997"/>
    <n v="3.0270239999999995"/>
    <n v="0"/>
    <n v="0"/>
    <n v="17.233215999999999"/>
    <n v="27.243215999999997"/>
    <n v="0"/>
    <n v="1"/>
    <n v="45.8"/>
  </r>
  <r>
    <x v="0"/>
    <x v="3"/>
    <s v="PT18"/>
    <x v="5"/>
    <m/>
    <n v="0"/>
    <n v="0"/>
    <n v="0"/>
    <n v="0"/>
    <n v="0"/>
    <n v="0"/>
    <n v="0"/>
    <n v="0"/>
    <n v="0"/>
    <n v="0"/>
    <n v="0"/>
    <n v="45.8"/>
  </r>
  <r>
    <x v="0"/>
    <x v="3"/>
    <s v="PT18"/>
    <x v="40"/>
    <n v="56"/>
    <n v="0.28599999999999998"/>
    <n v="16.015999999999998"/>
    <n v="43.723679999999995"/>
    <n v="4.4204159999999995"/>
    <n v="2.7547519999999999"/>
    <n v="0"/>
    <n v="0"/>
    <n v="17.681663999999998"/>
    <n v="24.792767999999999"/>
    <n v="0"/>
    <n v="1"/>
    <n v="44.8"/>
  </r>
  <r>
    <x v="0"/>
    <x v="3"/>
    <s v="PT18"/>
    <x v="6"/>
    <n v="64"/>
    <n v="1"/>
    <n v="64"/>
    <n v="99.2"/>
    <n v="8.0640000000000001"/>
    <n v="6.7839999999999998"/>
    <n v="0.70400000000000007"/>
    <n v="0"/>
    <n v="32.256"/>
    <n v="61.055999999999997"/>
    <n v="2.8160000000000003"/>
    <n v="1"/>
    <n v="24.3"/>
  </r>
  <r>
    <x v="0"/>
    <x v="3"/>
    <s v="PT18"/>
    <x v="7"/>
    <m/>
    <n v="0"/>
    <n v="0"/>
    <n v="0"/>
    <n v="0"/>
    <n v="0"/>
    <n v="0"/>
    <n v="0"/>
    <n v="0"/>
    <n v="0"/>
    <n v="0"/>
    <n v="0"/>
    <n v="12.2"/>
  </r>
  <r>
    <x v="0"/>
    <x v="3"/>
    <s v="PT18"/>
    <x v="8"/>
    <m/>
    <n v="0"/>
    <n v="0"/>
    <n v="0"/>
    <n v="0"/>
    <n v="0"/>
    <n v="0"/>
    <n v="0"/>
    <n v="0"/>
    <n v="0"/>
    <n v="0"/>
    <n v="0"/>
    <n v="59.3"/>
  </r>
  <r>
    <x v="1"/>
    <x v="3"/>
    <s v="PT18"/>
    <x v="9"/>
    <n v="112"/>
    <n v="1"/>
    <n v="112"/>
    <n v="117.6"/>
    <n v="20.72"/>
    <n v="3.2480000000000002"/>
    <n v="0"/>
    <n v="0"/>
    <n v="82.88"/>
    <n v="29.232000000000003"/>
    <n v="0"/>
    <n v="1"/>
    <n v="21.4"/>
  </r>
  <r>
    <x v="2"/>
    <x v="3"/>
    <s v="PT18"/>
    <x v="10"/>
    <n v="175"/>
    <n v="1"/>
    <n v="175"/>
    <n v="227.5"/>
    <n v="4.2"/>
    <n v="0.35"/>
    <n v="50.05"/>
    <n v="0.52500000000000002"/>
    <n v="16.8"/>
    <n v="3.15"/>
    <n v="200.2"/>
    <n v="1"/>
    <n v="31.200000000000003"/>
  </r>
  <r>
    <x v="2"/>
    <x v="3"/>
    <s v="PT18"/>
    <x v="11"/>
    <n v="185"/>
    <n v="1"/>
    <n v="185"/>
    <n v="234.95"/>
    <n v="16.094999999999999"/>
    <n v="0.92500000000000004"/>
    <n v="42.18"/>
    <n v="11.84"/>
    <n v="64.38"/>
    <n v="8.3250000000000011"/>
    <n v="168.72"/>
    <n v="1"/>
    <n v="32"/>
  </r>
  <r>
    <x v="2"/>
    <x v="3"/>
    <s v="PT18"/>
    <x v="14"/>
    <n v="60"/>
    <n v="0.85699999999999998"/>
    <n v="51.42"/>
    <n v="11.3124"/>
    <n v="0.51419999999999999"/>
    <n v="0.20568"/>
    <n v="2.3139000000000003"/>
    <n v="1.4397599999999999"/>
    <n v="2.0568"/>
    <n v="1.8511200000000001"/>
    <n v="9.2556000000000012"/>
    <n v="1"/>
    <n v="5.9"/>
  </r>
  <r>
    <x v="2"/>
    <x v="3"/>
    <s v="PT18"/>
    <x v="12"/>
    <n v="119"/>
    <n v="0.28599999999999998"/>
    <n v="34.033999999999999"/>
    <n v="31.311279999999996"/>
    <n v="0.34033999999999998"/>
    <n v="0.17016999999999999"/>
    <n v="7.9639559999999996"/>
    <n v="0.81681599999999988"/>
    <n v="1.3613599999999999"/>
    <n v="1.5315299999999998"/>
    <n v="31.855823999999998"/>
    <n v="1"/>
    <n v="24.9"/>
  </r>
  <r>
    <x v="2"/>
    <x v="3"/>
    <s v="PT18"/>
    <x v="13"/>
    <n v="122"/>
    <n v="0.28599999999999998"/>
    <n v="34.891999999999996"/>
    <n v="32.449559999999998"/>
    <n v="0.6978399999999999"/>
    <n v="3.4891999999999999E-2"/>
    <n v="7.5366719999999994"/>
    <n v="0.52337999999999996"/>
    <n v="2.7913599999999996"/>
    <n v="0.31402799999999997"/>
    <n v="30.146687999999997"/>
    <n v="1"/>
    <n v="23.700000000000003"/>
  </r>
  <r>
    <x v="2"/>
    <x v="3"/>
    <s v="PT18"/>
    <x v="28"/>
    <n v="171"/>
    <n v="3.3000000000000002E-2"/>
    <n v="5.6430000000000007"/>
    <n v="6.5458800000000004"/>
    <n v="0.43451100000000004"/>
    <n v="2.8215000000000004E-2"/>
    <n v="1.1737440000000001"/>
    <n v="0.36679500000000004"/>
    <n v="1.7380440000000001"/>
    <n v="0.25393500000000002"/>
    <n v="4.6949760000000005"/>
    <n v="1"/>
    <n v="29"/>
  </r>
  <r>
    <x v="2"/>
    <x v="3"/>
    <s v="PT18"/>
    <x v="46"/>
    <n v="44"/>
    <n v="1"/>
    <n v="44"/>
    <n v="120.56"/>
    <n v="3.8720000000000003"/>
    <n v="1.32"/>
    <n v="22.835999999999999"/>
    <n v="1.232"/>
    <n v="15.488000000000001"/>
    <n v="11.88"/>
    <n v="91.343999999999994"/>
    <n v="1"/>
    <n v="63.7"/>
  </r>
  <r>
    <x v="3"/>
    <x v="3"/>
    <s v="PT18"/>
    <x v="16"/>
    <n v="134"/>
    <n v="3.3000000000000002E-2"/>
    <n v="4.4220000000000006"/>
    <n v="7.2078600000000002"/>
    <n v="0.278586"/>
    <n v="6.1908000000000005E-2"/>
    <n v="1.3752420000000003"/>
    <n v="4.4220000000000009E-2"/>
    <n v="1.114344"/>
    <n v="0.557172"/>
    <n v="5.5009680000000012"/>
    <n v="1"/>
    <n v="38.799999999999997"/>
  </r>
  <r>
    <x v="3"/>
    <x v="3"/>
    <s v="PT18"/>
    <x v="17"/>
    <n v="114"/>
    <n v="1"/>
    <n v="114"/>
    <n v="142.5"/>
    <n v="2.3940000000000001"/>
    <n v="1.4820000000000002"/>
    <n v="29.867999999999999"/>
    <n v="1.1399999999999999"/>
    <n v="9.5760000000000005"/>
    <n v="13.338000000000001"/>
    <n v="119.47199999999999"/>
    <n v="1"/>
    <n v="29.6"/>
  </r>
  <r>
    <x v="3"/>
    <x v="3"/>
    <s v="PT18"/>
    <x v="18"/>
    <n v="83"/>
    <n v="2"/>
    <n v="166"/>
    <n v="551.12"/>
    <n v="17.098000000000003"/>
    <n v="4.9800000000000004"/>
    <n v="122.34200000000001"/>
    <n v="21.081999999999997"/>
    <n v="68.39200000000001"/>
    <n v="44.820000000000007"/>
    <n v="489.36800000000005"/>
    <n v="1"/>
    <n v="87"/>
  </r>
  <r>
    <x v="3"/>
    <x v="3"/>
    <s v="PT18"/>
    <x v="19"/>
    <n v="340"/>
    <n v="1"/>
    <n v="340"/>
    <n v="139.4"/>
    <n v="0"/>
    <n v="0"/>
    <n v="35.36"/>
    <n v="0"/>
    <n v="0"/>
    <n v="0"/>
    <n v="141.44"/>
    <n v="1"/>
    <n v="10.4"/>
  </r>
  <r>
    <x v="0"/>
    <x v="4"/>
    <s v="PT19"/>
    <x v="0"/>
    <n v="112"/>
    <n v="0.1"/>
    <n v="11.200000000000001"/>
    <n v="30.128"/>
    <n v="2.7888000000000002"/>
    <n v="2.016"/>
    <n v="0"/>
    <n v="0"/>
    <n v="11.155200000000001"/>
    <n v="18.143999999999998"/>
    <n v="0"/>
    <n v="1"/>
    <n v="42.9"/>
  </r>
  <r>
    <x v="0"/>
    <x v="4"/>
    <s v="PT19"/>
    <x v="1"/>
    <m/>
    <n v="0"/>
    <n v="0"/>
    <n v="0"/>
    <n v="0"/>
    <n v="0"/>
    <n v="0"/>
    <n v="0"/>
    <n v="0"/>
    <n v="0"/>
    <n v="0"/>
    <n v="0"/>
    <n v="44.3"/>
  </r>
  <r>
    <x v="0"/>
    <x v="4"/>
    <s v="PT19"/>
    <x v="2"/>
    <m/>
    <n v="0"/>
    <n v="0"/>
    <n v="0"/>
    <n v="0"/>
    <n v="0"/>
    <n v="0"/>
    <n v="0"/>
    <n v="0"/>
    <n v="0"/>
    <n v="0"/>
    <n v="0"/>
    <n v="38.299999999999997"/>
  </r>
  <r>
    <x v="0"/>
    <x v="4"/>
    <s v="PT19"/>
    <x v="3"/>
    <m/>
    <n v="0"/>
    <n v="0"/>
    <n v="0"/>
    <n v="0"/>
    <n v="0"/>
    <n v="0"/>
    <n v="0"/>
    <n v="0"/>
    <n v="0"/>
    <n v="0"/>
    <n v="0"/>
    <n v="39.900000000000006"/>
  </r>
  <r>
    <x v="0"/>
    <x v="4"/>
    <s v="PT19"/>
    <x v="4"/>
    <n v="112"/>
    <n v="0.28599999999999998"/>
    <n v="32.031999999999996"/>
    <n v="91.291199999999989"/>
    <n v="8.6166079999999994"/>
    <n v="6.054047999999999"/>
    <n v="0"/>
    <n v="0"/>
    <n v="34.466431999999998"/>
    <n v="54.486431999999994"/>
    <n v="0"/>
    <n v="1"/>
    <n v="45.8"/>
  </r>
  <r>
    <x v="0"/>
    <x v="4"/>
    <s v="PT19"/>
    <x v="5"/>
    <m/>
    <n v="0"/>
    <n v="0"/>
    <n v="0"/>
    <n v="0"/>
    <n v="0"/>
    <n v="0"/>
    <n v="0"/>
    <n v="0"/>
    <n v="0"/>
    <n v="0"/>
    <n v="0"/>
    <n v="45.8"/>
  </r>
  <r>
    <x v="0"/>
    <x v="4"/>
    <s v="PT19"/>
    <x v="6"/>
    <n v="64"/>
    <n v="0.28599999999999998"/>
    <n v="18.303999999999998"/>
    <n v="28.371199999999998"/>
    <n v="2.3063039999999999"/>
    <n v="1.9402239999999997"/>
    <n v="0.201344"/>
    <n v="0"/>
    <n v="9.2252159999999996"/>
    <n v="17.462015999999998"/>
    <n v="0.80537599999999998"/>
    <n v="1"/>
    <n v="24.3"/>
  </r>
  <r>
    <x v="0"/>
    <x v="4"/>
    <s v="PT19"/>
    <x v="7"/>
    <n v="184"/>
    <n v="1"/>
    <n v="184"/>
    <n v="126.96"/>
    <n v="6.6239999999999997"/>
    <n v="7.5439999999999996"/>
    <n v="8.2799999999999994"/>
    <n v="0"/>
    <n v="26.495999999999999"/>
    <n v="67.896000000000001"/>
    <n v="33.119999999999997"/>
    <n v="1"/>
    <n v="12.2"/>
  </r>
  <r>
    <x v="0"/>
    <x v="4"/>
    <s v="PT19"/>
    <x v="8"/>
    <m/>
    <n v="0"/>
    <n v="0"/>
    <n v="0"/>
    <n v="0"/>
    <n v="0"/>
    <n v="0"/>
    <n v="0"/>
    <n v="0"/>
    <n v="0"/>
    <n v="0"/>
    <n v="0"/>
    <n v="59.3"/>
  </r>
  <r>
    <x v="1"/>
    <x v="4"/>
    <s v="PT19"/>
    <x v="9"/>
    <n v="112"/>
    <n v="1"/>
    <n v="112"/>
    <n v="117.6"/>
    <n v="20.72"/>
    <n v="3.2480000000000002"/>
    <n v="0"/>
    <n v="0"/>
    <n v="82.88"/>
    <n v="29.232000000000003"/>
    <n v="0"/>
    <n v="1"/>
    <n v="21.4"/>
  </r>
  <r>
    <x v="2"/>
    <x v="4"/>
    <s v="PT19"/>
    <x v="10"/>
    <n v="175"/>
    <n v="0.28599999999999998"/>
    <n v="50.05"/>
    <n v="65.064999999999998"/>
    <n v="1.2011999999999998"/>
    <n v="0.10009999999999999"/>
    <n v="14.314300000000001"/>
    <n v="0.15014999999999998"/>
    <n v="4.8047999999999993"/>
    <n v="0.90089999999999992"/>
    <n v="57.257200000000005"/>
    <n v="1"/>
    <n v="31.200000000000003"/>
  </r>
  <r>
    <x v="2"/>
    <x v="4"/>
    <s v="PT19"/>
    <x v="11"/>
    <n v="185"/>
    <n v="0.1"/>
    <n v="18.5"/>
    <n v="23.495000000000001"/>
    <n v="1.6094999999999999"/>
    <n v="9.2499999999999999E-2"/>
    <n v="4.218"/>
    <n v="1.1840000000000002"/>
    <n v="6.4379999999999997"/>
    <n v="0.83250000000000002"/>
    <n v="16.872"/>
    <n v="1"/>
    <n v="32"/>
  </r>
  <r>
    <x v="2"/>
    <x v="4"/>
    <s v="PT19"/>
    <x v="14"/>
    <n v="60"/>
    <n v="1"/>
    <n v="60"/>
    <n v="13.2"/>
    <n v="0.6"/>
    <n v="0.24"/>
    <n v="2.7"/>
    <n v="1.68"/>
    <n v="2.4"/>
    <n v="2.16"/>
    <n v="10.8"/>
    <n v="1"/>
    <n v="5.9"/>
  </r>
  <r>
    <x v="2"/>
    <x v="4"/>
    <s v="PT19"/>
    <x v="12"/>
    <n v="119"/>
    <n v="0.42899999999999999"/>
    <n v="51.051000000000002"/>
    <n v="46.966920000000002"/>
    <n v="0.51051000000000002"/>
    <n v="0.25525500000000001"/>
    <n v="11.945933999999999"/>
    <n v="1.2252240000000001"/>
    <n v="2.0420400000000001"/>
    <n v="2.2972950000000001"/>
    <n v="47.783735999999998"/>
    <n v="1"/>
    <n v="24.9"/>
  </r>
  <r>
    <x v="2"/>
    <x v="4"/>
    <s v="PT19"/>
    <x v="13"/>
    <n v="122"/>
    <n v="0.28599999999999998"/>
    <n v="34.891999999999996"/>
    <n v="32.449559999999998"/>
    <n v="0.6978399999999999"/>
    <n v="3.4891999999999999E-2"/>
    <n v="7.5366719999999994"/>
    <n v="0.52337999999999996"/>
    <n v="2.7913599999999996"/>
    <n v="0.31402799999999997"/>
    <n v="30.146687999999997"/>
    <n v="1"/>
    <n v="23.700000000000003"/>
  </r>
  <r>
    <x v="2"/>
    <x v="4"/>
    <s v="PT19"/>
    <x v="45"/>
    <n v="62"/>
    <n v="1"/>
    <n v="62"/>
    <n v="13.02"/>
    <n v="0.55800000000000005"/>
    <n v="0.18599999999999997"/>
    <n v="2.8519999999999999"/>
    <n v="0.68200000000000005"/>
    <n v="2.2320000000000002"/>
    <n v="1.6739999999999997"/>
    <n v="11.407999999999999"/>
    <n v="1"/>
    <n v="5.8"/>
  </r>
  <r>
    <x v="2"/>
    <x v="4"/>
    <s v="PT19"/>
    <x v="28"/>
    <n v="171"/>
    <n v="6.7000000000000004E-2"/>
    <n v="11.457000000000001"/>
    <n v="13.290120000000002"/>
    <n v="0.882189"/>
    <n v="5.7285000000000003E-2"/>
    <n v="2.3830560000000003"/>
    <n v="0.74470500000000006"/>
    <n v="3.528756"/>
    <n v="0.51556500000000005"/>
    <n v="9.5322240000000011"/>
    <n v="1"/>
    <n v="29"/>
  </r>
  <r>
    <x v="2"/>
    <x v="4"/>
    <s v="PT19"/>
    <x v="46"/>
    <n v="44"/>
    <n v="0.28599999999999998"/>
    <n v="12.584"/>
    <n v="34.480159999999998"/>
    <n v="1.1073920000000002"/>
    <n v="0.37751999999999997"/>
    <n v="6.5310959999999998"/>
    <n v="0.352352"/>
    <n v="4.4295680000000006"/>
    <n v="3.3976799999999998"/>
    <n v="26.124383999999999"/>
    <n v="1"/>
    <n v="63.7"/>
  </r>
  <r>
    <x v="3"/>
    <x v="4"/>
    <s v="PT19"/>
    <x v="16"/>
    <n v="134"/>
    <n v="1"/>
    <n v="134"/>
    <n v="218.42"/>
    <n v="8.4420000000000002"/>
    <n v="1.8759999999999999"/>
    <n v="41.674000000000007"/>
    <n v="1.34"/>
    <n v="33.768000000000001"/>
    <n v="16.884"/>
    <n v="166.69600000000003"/>
    <n v="1"/>
    <n v="38.799999999999997"/>
  </r>
  <r>
    <x v="3"/>
    <x v="4"/>
    <s v="PT19"/>
    <x v="17"/>
    <n v="114"/>
    <n v="1"/>
    <n v="114"/>
    <n v="142.5"/>
    <n v="2.3940000000000001"/>
    <n v="1.4820000000000002"/>
    <n v="29.867999999999999"/>
    <n v="1.1399999999999999"/>
    <n v="9.5760000000000005"/>
    <n v="13.338000000000001"/>
    <n v="119.47199999999999"/>
    <n v="1"/>
    <n v="29.6"/>
  </r>
  <r>
    <x v="3"/>
    <x v="4"/>
    <s v="PT19"/>
    <x v="18"/>
    <n v="83"/>
    <n v="0.28599999999999998"/>
    <n v="23.738"/>
    <n v="78.810159999999996"/>
    <n v="2.445014"/>
    <n v="0.71214"/>
    <n v="17.494906"/>
    <n v="3.014726"/>
    <n v="9.7800560000000001"/>
    <n v="6.4092599999999997"/>
    <n v="69.979624000000001"/>
    <n v="1"/>
    <n v="87"/>
  </r>
  <r>
    <x v="3"/>
    <x v="4"/>
    <s v="PT19"/>
    <x v="19"/>
    <n v="340"/>
    <n v="1"/>
    <n v="340"/>
    <n v="139.4"/>
    <n v="0"/>
    <n v="0"/>
    <n v="35.36"/>
    <n v="0"/>
    <n v="0"/>
    <n v="0"/>
    <n v="141.44"/>
    <n v="1"/>
    <n v="10.4"/>
  </r>
  <r>
    <x v="0"/>
    <x v="3"/>
    <s v="PT20"/>
    <x v="0"/>
    <n v="112"/>
    <n v="0.14299999999999999"/>
    <n v="16.015999999999998"/>
    <n v="43.08303999999999"/>
    <n v="3.9879839999999995"/>
    <n v="2.8828799999999997"/>
    <n v="0"/>
    <n v="0"/>
    <n v="15.951935999999998"/>
    <n v="25.945919999999997"/>
    <n v="0"/>
    <n v="1"/>
    <n v="42.9"/>
  </r>
  <r>
    <x v="0"/>
    <x v="3"/>
    <s v="PT20"/>
    <x v="1"/>
    <m/>
    <n v="0"/>
    <n v="0"/>
    <n v="0"/>
    <n v="0"/>
    <n v="0"/>
    <n v="0"/>
    <n v="0"/>
    <n v="0"/>
    <n v="0"/>
    <n v="0"/>
    <n v="0"/>
    <n v="44.3"/>
  </r>
  <r>
    <x v="0"/>
    <x v="3"/>
    <s v="PT20"/>
    <x v="2"/>
    <m/>
    <n v="0"/>
    <n v="0"/>
    <n v="0"/>
    <n v="0"/>
    <n v="0"/>
    <n v="0"/>
    <n v="0"/>
    <n v="0"/>
    <n v="0"/>
    <n v="0"/>
    <n v="0"/>
    <n v="38.299999999999997"/>
  </r>
  <r>
    <x v="0"/>
    <x v="3"/>
    <s v="PT20"/>
    <x v="3"/>
    <m/>
    <n v="0"/>
    <n v="0"/>
    <n v="0"/>
    <n v="0"/>
    <n v="0"/>
    <n v="0"/>
    <n v="0"/>
    <n v="0"/>
    <n v="0"/>
    <n v="0"/>
    <n v="0"/>
    <n v="39.900000000000006"/>
  </r>
  <r>
    <x v="0"/>
    <x v="3"/>
    <s v="PT20"/>
    <x v="4"/>
    <n v="112"/>
    <n v="5.0000000000000001E-3"/>
    <n v="0.56000000000000005"/>
    <n v="1.5960000000000003"/>
    <n v="0.15064"/>
    <n v="0.10583999999999999"/>
    <n v="0"/>
    <n v="0"/>
    <n v="0.60255999999999998"/>
    <n v="0.95255999999999985"/>
    <n v="0"/>
    <n v="1"/>
    <n v="45.8"/>
  </r>
  <r>
    <x v="0"/>
    <x v="3"/>
    <s v="PT20"/>
    <x v="5"/>
    <m/>
    <n v="0"/>
    <n v="0"/>
    <n v="0"/>
    <n v="0"/>
    <n v="0"/>
    <n v="0"/>
    <n v="0"/>
    <n v="0"/>
    <n v="0"/>
    <n v="0"/>
    <n v="0"/>
    <n v="45.8"/>
  </r>
  <r>
    <x v="0"/>
    <x v="3"/>
    <s v="PT20"/>
    <x v="40"/>
    <n v="56"/>
    <n v="0.14299999999999999"/>
    <n v="8.0079999999999991"/>
    <n v="21.861839999999997"/>
    <n v="2.2102079999999997"/>
    <n v="1.3773759999999999"/>
    <n v="0"/>
    <n v="0"/>
    <n v="8.8408319999999989"/>
    <n v="12.396383999999999"/>
    <n v="0"/>
    <n v="1"/>
    <n v="44.8"/>
  </r>
  <r>
    <x v="0"/>
    <x v="3"/>
    <s v="PT20"/>
    <x v="6"/>
    <n v="64"/>
    <n v="0.14299999999999999"/>
    <n v="9.1519999999999992"/>
    <n v="14.185599999999999"/>
    <n v="1.153152"/>
    <n v="0.97011199999999986"/>
    <n v="0.100672"/>
    <n v="0"/>
    <n v="4.6126079999999998"/>
    <n v="8.7310079999999992"/>
    <n v="0.40268799999999999"/>
    <n v="1"/>
    <n v="24.3"/>
  </r>
  <r>
    <x v="0"/>
    <x v="3"/>
    <s v="PT20"/>
    <x v="7"/>
    <n v="184"/>
    <n v="0.28599999999999998"/>
    <n v="52.623999999999995"/>
    <n v="36.310559999999995"/>
    <n v="1.8944639999999999"/>
    <n v="2.1575839999999995"/>
    <n v="2.36808"/>
    <n v="0"/>
    <n v="7.5778559999999997"/>
    <n v="19.418255999999996"/>
    <n v="9.4723199999999999"/>
    <n v="1"/>
    <n v="12.2"/>
  </r>
  <r>
    <x v="0"/>
    <x v="3"/>
    <s v="PT20"/>
    <x v="8"/>
    <m/>
    <n v="0"/>
    <n v="0"/>
    <n v="0"/>
    <n v="0"/>
    <n v="0"/>
    <n v="0"/>
    <n v="0"/>
    <n v="0"/>
    <n v="0"/>
    <n v="0"/>
    <n v="0"/>
    <n v="59.3"/>
  </r>
  <r>
    <x v="1"/>
    <x v="3"/>
    <s v="PT20"/>
    <x v="9"/>
    <n v="112"/>
    <n v="1"/>
    <n v="112"/>
    <n v="117.6"/>
    <n v="20.72"/>
    <n v="3.2480000000000002"/>
    <n v="0"/>
    <n v="0"/>
    <n v="82.88"/>
    <n v="29.232000000000003"/>
    <n v="0"/>
    <n v="1"/>
    <n v="21.4"/>
  </r>
  <r>
    <x v="2"/>
    <x v="3"/>
    <s v="PT20"/>
    <x v="10"/>
    <n v="175"/>
    <n v="0.28599999999999998"/>
    <n v="50.05"/>
    <n v="65.064999999999998"/>
    <n v="1.2011999999999998"/>
    <n v="0.10009999999999999"/>
    <n v="14.314300000000001"/>
    <n v="0.15014999999999998"/>
    <n v="4.8047999999999993"/>
    <n v="0.90089999999999992"/>
    <n v="57.257200000000005"/>
    <n v="1"/>
    <n v="31.200000000000003"/>
  </r>
  <r>
    <x v="2"/>
    <x v="3"/>
    <s v="PT20"/>
    <x v="11"/>
    <n v="185"/>
    <n v="1"/>
    <n v="185"/>
    <n v="234.95"/>
    <n v="16.094999999999999"/>
    <n v="0.92500000000000004"/>
    <n v="42.18"/>
    <n v="11.84"/>
    <n v="64.38"/>
    <n v="8.3250000000000011"/>
    <n v="168.72"/>
    <n v="1"/>
    <n v="32"/>
  </r>
  <r>
    <x v="2"/>
    <x v="3"/>
    <s v="PT20"/>
    <x v="14"/>
    <n v="60"/>
    <n v="0.57099999999999995"/>
    <n v="34.26"/>
    <n v="7.5371999999999995"/>
    <n v="0.34259999999999996"/>
    <n v="0.13704"/>
    <n v="1.5416999999999998"/>
    <n v="0.9592799999999998"/>
    <n v="1.3703999999999998"/>
    <n v="1.23336"/>
    <n v="6.1667999999999994"/>
    <n v="1"/>
    <n v="5.9"/>
  </r>
  <r>
    <x v="2"/>
    <x v="3"/>
    <s v="PT20"/>
    <x v="12"/>
    <n v="119"/>
    <n v="0.14299999999999999"/>
    <n v="17.016999999999999"/>
    <n v="15.655639999999998"/>
    <n v="0.17016999999999999"/>
    <n v="8.5084999999999994E-2"/>
    <n v="3.9819779999999998"/>
    <n v="0.40840799999999994"/>
    <n v="0.68067999999999995"/>
    <n v="0.76576499999999992"/>
    <n v="15.927911999999999"/>
    <n v="1"/>
    <n v="24.9"/>
  </r>
  <r>
    <x v="2"/>
    <x v="3"/>
    <s v="PT20"/>
    <x v="13"/>
    <n v="122"/>
    <n v="0.57099999999999995"/>
    <n v="69.661999999999992"/>
    <n v="64.785659999999993"/>
    <n v="1.3932399999999998"/>
    <n v="6.9662000000000002E-2"/>
    <n v="15.046991999999999"/>
    <n v="1.0449299999999999"/>
    <n v="5.5729599999999992"/>
    <n v="0.62695800000000002"/>
    <n v="60.187967999999998"/>
    <n v="1"/>
    <n v="23.700000000000003"/>
  </r>
  <r>
    <x v="2"/>
    <x v="3"/>
    <s v="PT20"/>
    <x v="28"/>
    <n v="171"/>
    <n v="6.7000000000000004E-2"/>
    <n v="11.457000000000001"/>
    <n v="13.290120000000002"/>
    <n v="0.882189"/>
    <n v="5.7285000000000003E-2"/>
    <n v="2.3830560000000003"/>
    <n v="0.74470500000000006"/>
    <n v="3.528756"/>
    <n v="0.51556500000000005"/>
    <n v="9.5322240000000011"/>
    <n v="1"/>
    <n v="29"/>
  </r>
  <r>
    <x v="2"/>
    <x v="3"/>
    <s v="PT20"/>
    <x v="46"/>
    <n v="44"/>
    <n v="1"/>
    <n v="44"/>
    <n v="120.56"/>
    <n v="3.8720000000000003"/>
    <n v="1.32"/>
    <n v="22.835999999999999"/>
    <n v="1.232"/>
    <n v="15.488000000000001"/>
    <n v="11.88"/>
    <n v="91.343999999999994"/>
    <n v="1"/>
    <n v="63.7"/>
  </r>
  <r>
    <x v="3"/>
    <x v="3"/>
    <s v="PT20"/>
    <x v="16"/>
    <m/>
    <m/>
    <n v="0"/>
    <n v="0"/>
    <n v="0"/>
    <n v="0"/>
    <n v="0"/>
    <n v="0"/>
    <n v="0"/>
    <n v="0"/>
    <n v="0"/>
    <n v="0"/>
    <n v="38.799999999999997"/>
  </r>
  <r>
    <x v="3"/>
    <x v="3"/>
    <s v="PT20"/>
    <x v="17"/>
    <n v="114"/>
    <n v="1"/>
    <n v="114"/>
    <n v="142.5"/>
    <n v="2.3940000000000001"/>
    <n v="1.4820000000000002"/>
    <n v="29.867999999999999"/>
    <n v="1.1399999999999999"/>
    <n v="9.5760000000000005"/>
    <n v="13.338000000000001"/>
    <n v="119.47199999999999"/>
    <n v="1"/>
    <n v="29.6"/>
  </r>
  <r>
    <x v="3"/>
    <x v="3"/>
    <s v="PT20"/>
    <x v="18"/>
    <n v="83"/>
    <n v="0.28599999999999998"/>
    <n v="23.738"/>
    <n v="78.810159999999996"/>
    <n v="2.445014"/>
    <n v="0.71214"/>
    <n v="17.494906"/>
    <n v="3.014726"/>
    <n v="9.7800560000000001"/>
    <n v="6.4092599999999997"/>
    <n v="69.979624000000001"/>
    <n v="1"/>
    <n v="87"/>
  </r>
  <r>
    <x v="3"/>
    <x v="3"/>
    <s v="PT20"/>
    <x v="19"/>
    <n v="340"/>
    <n v="1"/>
    <n v="340"/>
    <n v="139.4"/>
    <n v="0"/>
    <n v="0"/>
    <n v="35.36"/>
    <n v="0"/>
    <n v="0"/>
    <n v="0"/>
    <n v="141.44"/>
    <n v="1"/>
    <n v="10.4"/>
  </r>
  <r>
    <x v="0"/>
    <x v="4"/>
    <s v="PT21"/>
    <x v="0"/>
    <n v="112"/>
    <n v="0.1"/>
    <n v="11.200000000000001"/>
    <n v="30.128"/>
    <n v="2.7888000000000002"/>
    <n v="2.016"/>
    <n v="0"/>
    <n v="0"/>
    <n v="11.155200000000001"/>
    <n v="18.143999999999998"/>
    <n v="0"/>
    <n v="1"/>
    <n v="42.9"/>
  </r>
  <r>
    <x v="0"/>
    <x v="4"/>
    <s v="PT21"/>
    <x v="1"/>
    <n v="85"/>
    <n v="3.3000000000000002E-2"/>
    <n v="2.8050000000000002"/>
    <n v="6.7600499999999997"/>
    <n v="0.92284499999999992"/>
    <n v="0.30574500000000004"/>
    <n v="1.4025000000000001E-2"/>
    <n v="0"/>
    <n v="3.6913799999999997"/>
    <n v="2.7517050000000003"/>
    <n v="5.6100000000000004E-2"/>
    <n v="1"/>
    <n v="44.3"/>
  </r>
  <r>
    <x v="0"/>
    <x v="4"/>
    <s v="PT21"/>
    <x v="2"/>
    <n v="85"/>
    <n v="0.14299999999999999"/>
    <n v="12.154999999999999"/>
    <n v="32.210749999999997"/>
    <n v="2.0541949999999995"/>
    <n v="2.6011699999999998"/>
    <n v="0"/>
    <n v="0"/>
    <n v="8.2167799999999982"/>
    <n v="23.410529999999998"/>
    <n v="0"/>
    <n v="1"/>
    <n v="38.299999999999997"/>
  </r>
  <r>
    <x v="0"/>
    <x v="4"/>
    <s v="PT21"/>
    <x v="3"/>
    <m/>
    <n v="0"/>
    <n v="0"/>
    <n v="0"/>
    <n v="0"/>
    <n v="0"/>
    <n v="0"/>
    <n v="0"/>
    <n v="0"/>
    <n v="0"/>
    <n v="0"/>
    <n v="0"/>
    <n v="39.900000000000006"/>
  </r>
  <r>
    <x v="0"/>
    <x v="4"/>
    <s v="PT21"/>
    <x v="4"/>
    <m/>
    <n v="0"/>
    <n v="0"/>
    <n v="0"/>
    <n v="0"/>
    <n v="0"/>
    <n v="0"/>
    <n v="0"/>
    <n v="0"/>
    <n v="0"/>
    <n v="0"/>
    <n v="0"/>
    <n v="45.8"/>
  </r>
  <r>
    <x v="0"/>
    <x v="4"/>
    <s v="PT21"/>
    <x v="5"/>
    <m/>
    <n v="0"/>
    <n v="0"/>
    <n v="0"/>
    <n v="0"/>
    <n v="0"/>
    <n v="0"/>
    <n v="0"/>
    <n v="0"/>
    <n v="0"/>
    <n v="0"/>
    <n v="0"/>
    <n v="45.8"/>
  </r>
  <r>
    <x v="0"/>
    <x v="4"/>
    <s v="PT21"/>
    <x v="6"/>
    <n v="64"/>
    <n v="0.42899999999999999"/>
    <n v="27.456"/>
    <n v="42.556800000000003"/>
    <n v="3.4594559999999994"/>
    <n v="2.9103359999999996"/>
    <n v="0.30201600000000001"/>
    <n v="0"/>
    <n v="13.837823999999998"/>
    <n v="26.193023999999998"/>
    <n v="1.208064"/>
    <n v="1"/>
    <n v="24.3"/>
  </r>
  <r>
    <x v="0"/>
    <x v="4"/>
    <s v="PT21"/>
    <x v="7"/>
    <n v="184"/>
    <n v="1"/>
    <n v="184"/>
    <n v="126.96"/>
    <n v="6.6239999999999997"/>
    <n v="7.5439999999999996"/>
    <n v="8.2799999999999994"/>
    <n v="0"/>
    <n v="26.495999999999999"/>
    <n v="67.896000000000001"/>
    <n v="33.119999999999997"/>
    <n v="1"/>
    <n v="12.2"/>
  </r>
  <r>
    <x v="0"/>
    <x v="4"/>
    <s v="PT21"/>
    <x v="8"/>
    <m/>
    <n v="0"/>
    <n v="0"/>
    <n v="0"/>
    <n v="0"/>
    <n v="0"/>
    <n v="0"/>
    <n v="0"/>
    <n v="0"/>
    <n v="0"/>
    <n v="0"/>
    <n v="0"/>
    <n v="59.3"/>
  </r>
  <r>
    <x v="1"/>
    <x v="4"/>
    <s v="PT21"/>
    <x v="9"/>
    <n v="112"/>
    <n v="1"/>
    <n v="112"/>
    <n v="117.6"/>
    <n v="20.72"/>
    <n v="3.2480000000000002"/>
    <n v="0"/>
    <n v="0"/>
    <n v="82.88"/>
    <n v="29.232000000000003"/>
    <n v="0"/>
    <n v="1"/>
    <n v="21.4"/>
  </r>
  <r>
    <x v="2"/>
    <x v="4"/>
    <s v="PT21"/>
    <x v="10"/>
    <n v="175"/>
    <n v="0.28599999999999998"/>
    <n v="50.05"/>
    <n v="65.064999999999998"/>
    <n v="1.2011999999999998"/>
    <n v="0.10009999999999999"/>
    <n v="14.314300000000001"/>
    <n v="0.15014999999999998"/>
    <n v="4.8047999999999993"/>
    <n v="0.90089999999999992"/>
    <n v="57.257200000000005"/>
    <n v="1"/>
    <n v="31.200000000000003"/>
  </r>
  <r>
    <x v="2"/>
    <x v="4"/>
    <s v="PT21"/>
    <x v="11"/>
    <n v="185"/>
    <n v="0.14299999999999999"/>
    <n v="26.454999999999998"/>
    <n v="33.597850000000001"/>
    <n v="2.3015849999999998"/>
    <n v="0.132275"/>
    <n v="6.0317400000000001"/>
    <n v="1.6931200000000002"/>
    <n v="9.2063399999999991"/>
    <n v="1.1904749999999999"/>
    <n v="24.12696"/>
    <n v="1"/>
    <n v="32"/>
  </r>
  <r>
    <x v="2"/>
    <x v="4"/>
    <s v="PT21"/>
    <x v="14"/>
    <n v="60"/>
    <n v="0.28599999999999998"/>
    <n v="17.16"/>
    <n v="3.7751999999999999"/>
    <n v="0.1716"/>
    <n v="6.8640000000000007E-2"/>
    <n v="0.7722"/>
    <n v="0.48047999999999996"/>
    <n v="0.68640000000000001"/>
    <n v="0.61776000000000009"/>
    <n v="3.0888"/>
    <n v="1"/>
    <n v="5.9"/>
  </r>
  <r>
    <x v="2"/>
    <x v="4"/>
    <s v="PT21"/>
    <x v="12"/>
    <n v="119"/>
    <n v="1"/>
    <n v="119"/>
    <n v="109.48"/>
    <n v="1.19"/>
    <n v="0.59499999999999997"/>
    <n v="27.846"/>
    <n v="2.8559999999999999"/>
    <n v="4.76"/>
    <n v="5.3549999999999995"/>
    <n v="111.384"/>
    <n v="1"/>
    <n v="24.9"/>
  </r>
  <r>
    <x v="2"/>
    <x v="4"/>
    <s v="PT21"/>
    <x v="36"/>
    <n v="62"/>
    <n v="0.14299999999999999"/>
    <n v="8.8659999999999997"/>
    <n v="3.9896999999999996"/>
    <n v="9.7526000000000015E-2"/>
    <n v="1.7732000000000001E-2"/>
    <n v="0.93092999999999992"/>
    <n v="0.29257799999999995"/>
    <n v="0.39010400000000006"/>
    <n v="0.15958800000000001"/>
    <n v="3.7237199999999997"/>
    <n v="1"/>
    <n v="11.8"/>
  </r>
  <r>
    <x v="2"/>
    <x v="4"/>
    <s v="PT21"/>
    <x v="46"/>
    <n v="44"/>
    <n v="0.42899999999999999"/>
    <n v="18.876000000000001"/>
    <n v="51.720240000000004"/>
    <n v="1.6610880000000003"/>
    <n v="0.56628000000000001"/>
    <n v="9.7966440000000006"/>
    <n v="0.528528"/>
    <n v="6.6443520000000014"/>
    <n v="5.0965199999999999"/>
    <n v="39.186576000000002"/>
    <n v="1"/>
    <n v="63.7"/>
  </r>
  <r>
    <x v="3"/>
    <x v="4"/>
    <s v="PT21"/>
    <x v="16"/>
    <n v="134"/>
    <n v="0.28599999999999998"/>
    <n v="38.323999999999998"/>
    <n v="62.468119999999999"/>
    <n v="2.414412"/>
    <n v="0.53653600000000001"/>
    <n v="11.918764000000001"/>
    <n v="0.38323999999999997"/>
    <n v="9.657648"/>
    <n v="4.828824"/>
    <n v="47.675056000000005"/>
    <n v="1"/>
    <n v="38.799999999999997"/>
  </r>
  <r>
    <x v="3"/>
    <x v="4"/>
    <s v="PT21"/>
    <x v="17"/>
    <n v="114"/>
    <n v="1"/>
    <n v="114"/>
    <n v="142.5"/>
    <n v="2.3940000000000001"/>
    <n v="1.4820000000000002"/>
    <n v="29.867999999999999"/>
    <n v="1.1399999999999999"/>
    <n v="9.5760000000000005"/>
    <n v="13.338000000000001"/>
    <n v="119.47199999999999"/>
    <n v="1"/>
    <n v="29.6"/>
  </r>
  <r>
    <x v="3"/>
    <x v="4"/>
    <s v="PT21"/>
    <x v="18"/>
    <n v="83"/>
    <n v="0.28599999999999998"/>
    <n v="23.738"/>
    <n v="78.810159999999996"/>
    <n v="2.445014"/>
    <n v="0.71214"/>
    <n v="17.494906"/>
    <n v="3.014726"/>
    <n v="9.7800560000000001"/>
    <n v="6.4092599999999997"/>
    <n v="69.979624000000001"/>
    <n v="1"/>
    <n v="87"/>
  </r>
  <r>
    <x v="0"/>
    <x v="4"/>
    <s v="PT22"/>
    <x v="0"/>
    <n v="112"/>
    <n v="0.14299999999999999"/>
    <n v="16.015999999999998"/>
    <n v="43.08303999999999"/>
    <n v="3.9879839999999995"/>
    <n v="2.8828799999999997"/>
    <n v="0"/>
    <n v="0"/>
    <n v="15.951935999999998"/>
    <n v="25.945919999999997"/>
    <n v="0"/>
    <n v="1"/>
    <n v="42.9"/>
  </r>
  <r>
    <x v="0"/>
    <x v="4"/>
    <s v="PT22"/>
    <x v="1"/>
    <m/>
    <n v="0"/>
    <n v="0"/>
    <n v="0"/>
    <n v="0"/>
    <n v="0"/>
    <n v="0"/>
    <n v="0"/>
    <n v="0"/>
    <n v="0"/>
    <n v="0"/>
    <n v="0"/>
    <n v="44.3"/>
  </r>
  <r>
    <x v="0"/>
    <x v="4"/>
    <s v="PT22"/>
    <x v="2"/>
    <m/>
    <n v="0"/>
    <n v="0"/>
    <n v="0"/>
    <n v="0"/>
    <n v="0"/>
    <n v="0"/>
    <n v="0"/>
    <n v="0"/>
    <n v="0"/>
    <n v="0"/>
    <n v="0"/>
    <n v="38.299999999999997"/>
  </r>
  <r>
    <x v="0"/>
    <x v="4"/>
    <s v="PT22"/>
    <x v="3"/>
    <m/>
    <n v="0"/>
    <n v="0"/>
    <n v="0"/>
    <n v="0"/>
    <n v="0"/>
    <n v="0"/>
    <n v="0"/>
    <n v="0"/>
    <n v="0"/>
    <n v="0"/>
    <n v="0"/>
    <n v="39.900000000000006"/>
  </r>
  <r>
    <x v="0"/>
    <x v="4"/>
    <s v="PT22"/>
    <x v="4"/>
    <n v="112"/>
    <n v="0.14299999999999999"/>
    <n v="16.015999999999998"/>
    <n v="45.645599999999995"/>
    <n v="4.3083039999999997"/>
    <n v="3.0270239999999995"/>
    <n v="0"/>
    <n v="0"/>
    <n v="17.233215999999999"/>
    <n v="27.243215999999997"/>
    <n v="0"/>
    <n v="1"/>
    <n v="45.8"/>
  </r>
  <r>
    <x v="0"/>
    <x v="4"/>
    <s v="PT22"/>
    <x v="5"/>
    <m/>
    <n v="0"/>
    <n v="0"/>
    <n v="0"/>
    <n v="0"/>
    <n v="0"/>
    <n v="0"/>
    <n v="0"/>
    <n v="0"/>
    <n v="0"/>
    <n v="0"/>
    <n v="0"/>
    <n v="45.8"/>
  </r>
  <r>
    <x v="0"/>
    <x v="4"/>
    <s v="PT22"/>
    <x v="40"/>
    <n v="56"/>
    <n v="0.28599999999999998"/>
    <n v="16.015999999999998"/>
    <n v="43.723679999999995"/>
    <n v="4.4204159999999995"/>
    <n v="2.7547519999999999"/>
    <n v="0"/>
    <n v="0"/>
    <n v="17.681663999999998"/>
    <n v="24.792767999999999"/>
    <n v="0"/>
    <n v="1"/>
    <n v="44.8"/>
  </r>
  <r>
    <x v="0"/>
    <x v="4"/>
    <s v="PT22"/>
    <x v="6"/>
    <n v="64"/>
    <n v="1"/>
    <n v="64"/>
    <n v="99.2"/>
    <n v="8.0640000000000001"/>
    <n v="6.7839999999999998"/>
    <n v="0.70400000000000007"/>
    <n v="0"/>
    <n v="32.256"/>
    <n v="61.055999999999997"/>
    <n v="2.8160000000000003"/>
    <n v="1"/>
    <n v="24.3"/>
  </r>
  <r>
    <x v="0"/>
    <x v="4"/>
    <s v="PT22"/>
    <x v="7"/>
    <n v="184"/>
    <n v="1"/>
    <n v="184"/>
    <n v="126.96"/>
    <n v="6.6239999999999997"/>
    <n v="7.5439999999999996"/>
    <n v="8.2799999999999994"/>
    <n v="0"/>
    <n v="26.495999999999999"/>
    <n v="67.896000000000001"/>
    <n v="33.119999999999997"/>
    <n v="1"/>
    <n v="12.2"/>
  </r>
  <r>
    <x v="0"/>
    <x v="4"/>
    <s v="PT22"/>
    <x v="8"/>
    <m/>
    <n v="0"/>
    <n v="0"/>
    <n v="0"/>
    <n v="0"/>
    <n v="0"/>
    <n v="0"/>
    <n v="0"/>
    <n v="0"/>
    <n v="0"/>
    <n v="0"/>
    <n v="0"/>
    <n v="59.3"/>
  </r>
  <r>
    <x v="1"/>
    <x v="4"/>
    <s v="PT22"/>
    <x v="9"/>
    <n v="112"/>
    <n v="1"/>
    <n v="112"/>
    <n v="117.6"/>
    <n v="20.72"/>
    <n v="3.2480000000000002"/>
    <n v="0"/>
    <n v="0"/>
    <n v="82.88"/>
    <n v="29.232000000000003"/>
    <n v="0"/>
    <n v="1"/>
    <n v="21.4"/>
  </r>
  <r>
    <x v="2"/>
    <x v="4"/>
    <s v="PT22"/>
    <x v="10"/>
    <n v="175"/>
    <n v="1"/>
    <n v="175"/>
    <n v="227.5"/>
    <n v="4.2"/>
    <n v="0.35"/>
    <n v="50.05"/>
    <n v="0.52500000000000002"/>
    <n v="16.8"/>
    <n v="3.15"/>
    <n v="200.2"/>
    <n v="1"/>
    <n v="31.200000000000003"/>
  </r>
  <r>
    <x v="2"/>
    <x v="4"/>
    <s v="PT22"/>
    <x v="11"/>
    <n v="185"/>
    <n v="0.14299999999999999"/>
    <n v="26.454999999999998"/>
    <n v="33.597850000000001"/>
    <n v="2.3015849999999998"/>
    <n v="0.132275"/>
    <n v="6.0317400000000001"/>
    <n v="1.6931200000000002"/>
    <n v="9.2063399999999991"/>
    <n v="1.1904749999999999"/>
    <n v="24.12696"/>
    <n v="1"/>
    <n v="32"/>
  </r>
  <r>
    <x v="2"/>
    <x v="4"/>
    <s v="PT22"/>
    <x v="14"/>
    <n v="60"/>
    <n v="1"/>
    <n v="60"/>
    <n v="13.2"/>
    <n v="0.6"/>
    <n v="0.24"/>
    <n v="2.7"/>
    <n v="1.68"/>
    <n v="2.4"/>
    <n v="2.16"/>
    <n v="10.8"/>
    <n v="1"/>
    <n v="5.9"/>
  </r>
  <r>
    <x v="2"/>
    <x v="4"/>
    <s v="PT22"/>
    <x v="12"/>
    <n v="119"/>
    <n v="1"/>
    <n v="119"/>
    <n v="109.48"/>
    <n v="1.19"/>
    <n v="0.59499999999999997"/>
    <n v="27.846"/>
    <n v="2.8559999999999999"/>
    <n v="4.76"/>
    <n v="5.3549999999999995"/>
    <n v="111.384"/>
    <n v="1"/>
    <n v="24.9"/>
  </r>
  <r>
    <x v="2"/>
    <x v="4"/>
    <s v="PT22"/>
    <x v="13"/>
    <m/>
    <n v="0"/>
    <n v="0"/>
    <n v="0"/>
    <n v="0"/>
    <n v="0"/>
    <n v="0"/>
    <n v="0"/>
    <n v="0"/>
    <n v="0"/>
    <n v="0"/>
    <n v="0"/>
    <n v="23.700000000000003"/>
  </r>
  <r>
    <x v="2"/>
    <x v="4"/>
    <s v="PT22"/>
    <x v="28"/>
    <n v="171"/>
    <n v="0.28599999999999998"/>
    <n v="48.905999999999999"/>
    <n v="56.730959999999996"/>
    <n v="3.7657619999999996"/>
    <n v="0.24453"/>
    <n v="10.172448000000001"/>
    <n v="3.17889"/>
    <n v="15.063047999999998"/>
    <n v="2.2007699999999999"/>
    <n v="40.689792000000004"/>
    <n v="1"/>
    <n v="29"/>
  </r>
  <r>
    <x v="2"/>
    <x v="4"/>
    <s v="PT22"/>
    <x v="46"/>
    <n v="44"/>
    <n v="1"/>
    <n v="44"/>
    <n v="120.56"/>
    <n v="3.8720000000000003"/>
    <n v="1.32"/>
    <n v="22.835999999999999"/>
    <n v="1.232"/>
    <n v="15.488000000000001"/>
    <n v="11.88"/>
    <n v="91.343999999999994"/>
    <n v="1"/>
    <n v="63.7"/>
  </r>
  <r>
    <x v="3"/>
    <x v="4"/>
    <s v="PT22"/>
    <x v="16"/>
    <n v="134"/>
    <n v="0.28599999999999998"/>
    <n v="38.323999999999998"/>
    <n v="62.468119999999999"/>
    <n v="2.414412"/>
    <n v="0.53653600000000001"/>
    <n v="11.918764000000001"/>
    <n v="0.38323999999999997"/>
    <n v="9.657648"/>
    <n v="4.828824"/>
    <n v="47.675056000000005"/>
    <n v="1"/>
    <n v="38.799999999999997"/>
  </r>
  <r>
    <x v="3"/>
    <x v="4"/>
    <s v="PT22"/>
    <x v="17"/>
    <n v="114"/>
    <n v="1"/>
    <n v="114"/>
    <n v="142.5"/>
    <n v="2.3940000000000001"/>
    <n v="1.4820000000000002"/>
    <n v="29.867999999999999"/>
    <n v="1.1399999999999999"/>
    <n v="9.5760000000000005"/>
    <n v="13.338000000000001"/>
    <n v="119.47199999999999"/>
    <n v="1"/>
    <n v="29.6"/>
  </r>
  <r>
    <x v="3"/>
    <x v="4"/>
    <s v="PT22"/>
    <x v="18"/>
    <n v="83"/>
    <n v="1"/>
    <n v="83"/>
    <n v="275.56"/>
    <n v="8.5490000000000013"/>
    <n v="2.4900000000000002"/>
    <n v="61.171000000000006"/>
    <n v="10.540999999999999"/>
    <n v="34.196000000000005"/>
    <n v="22.410000000000004"/>
    <n v="244.68400000000003"/>
    <n v="1"/>
    <n v="87"/>
  </r>
  <r>
    <x v="3"/>
    <x v="4"/>
    <s v="PT22"/>
    <x v="19"/>
    <n v="340"/>
    <n v="1"/>
    <n v="340"/>
    <n v="139.4"/>
    <n v="0"/>
    <n v="0"/>
    <n v="35.36"/>
    <n v="0"/>
    <n v="0"/>
    <n v="0"/>
    <n v="141.44"/>
    <n v="1"/>
    <n v="10.4"/>
  </r>
  <r>
    <x v="0"/>
    <x v="4"/>
    <s v="PT23"/>
    <x v="0"/>
    <n v="112"/>
    <n v="6.7000000000000004E-2"/>
    <n v="7.5040000000000004"/>
    <n v="20.185760000000002"/>
    <n v="1.8684960000000002"/>
    <n v="1.3507199999999999"/>
    <n v="0"/>
    <n v="0"/>
    <n v="7.4739840000000006"/>
    <n v="12.156479999999998"/>
    <n v="0"/>
    <n v="1"/>
    <n v="42.9"/>
  </r>
  <r>
    <x v="0"/>
    <x v="4"/>
    <s v="PT23"/>
    <x v="1"/>
    <m/>
    <n v="0"/>
    <n v="0"/>
    <n v="0"/>
    <n v="0"/>
    <n v="0"/>
    <n v="0"/>
    <n v="0"/>
    <n v="0"/>
    <n v="0"/>
    <n v="0"/>
    <n v="0"/>
    <n v="44.3"/>
  </r>
  <r>
    <x v="0"/>
    <x v="4"/>
    <s v="PT23"/>
    <x v="2"/>
    <m/>
    <n v="0"/>
    <n v="0"/>
    <n v="0"/>
    <n v="0"/>
    <n v="0"/>
    <n v="0"/>
    <n v="0"/>
    <n v="0"/>
    <n v="0"/>
    <n v="0"/>
    <n v="0"/>
    <n v="38.299999999999997"/>
  </r>
  <r>
    <x v="0"/>
    <x v="4"/>
    <s v="PT23"/>
    <x v="3"/>
    <m/>
    <n v="0"/>
    <n v="0"/>
    <n v="0"/>
    <n v="0"/>
    <n v="0"/>
    <n v="0"/>
    <n v="0"/>
    <n v="0"/>
    <n v="0"/>
    <n v="0"/>
    <n v="0"/>
    <n v="39.900000000000006"/>
  </r>
  <r>
    <x v="0"/>
    <x v="4"/>
    <s v="PT23"/>
    <x v="4"/>
    <n v="112"/>
    <n v="3.3000000000000002E-2"/>
    <n v="3.6960000000000002"/>
    <n v="10.533600000000002"/>
    <n v="0.994224"/>
    <n v="0.69854399999999994"/>
    <n v="0"/>
    <n v="0"/>
    <n v="3.976896"/>
    <n v="6.2868959999999996"/>
    <n v="0"/>
    <n v="1"/>
    <n v="45.8"/>
  </r>
  <r>
    <x v="0"/>
    <x v="4"/>
    <s v="PT23"/>
    <x v="5"/>
    <m/>
    <n v="0"/>
    <n v="0"/>
    <n v="0"/>
    <n v="0"/>
    <n v="0"/>
    <n v="0"/>
    <n v="0"/>
    <n v="0"/>
    <n v="0"/>
    <n v="0"/>
    <n v="0"/>
    <n v="45.8"/>
  </r>
  <r>
    <x v="0"/>
    <x v="4"/>
    <s v="PT23"/>
    <x v="6"/>
    <n v="64"/>
    <n v="0.28599999999999998"/>
    <n v="18.303999999999998"/>
    <n v="28.371199999999998"/>
    <n v="2.3063039999999999"/>
    <n v="1.9402239999999997"/>
    <n v="0.201344"/>
    <n v="0"/>
    <n v="9.2252159999999996"/>
    <n v="17.462015999999998"/>
    <n v="0.80537599999999998"/>
    <n v="1"/>
    <n v="24.3"/>
  </r>
  <r>
    <x v="0"/>
    <x v="4"/>
    <s v="PT23"/>
    <x v="7"/>
    <n v="184"/>
    <n v="3.3000000000000002E-2"/>
    <n v="6.0720000000000001"/>
    <n v="4.1896800000000001"/>
    <n v="0.21859200000000001"/>
    <n v="0.24895199999999998"/>
    <n v="0.27324000000000004"/>
    <n v="0"/>
    <n v="0.87436800000000003"/>
    <n v="2.2405679999999997"/>
    <n v="1.0929600000000002"/>
    <n v="1"/>
    <n v="12.2"/>
  </r>
  <r>
    <x v="0"/>
    <x v="4"/>
    <s v="PT23"/>
    <x v="8"/>
    <m/>
    <n v="0"/>
    <n v="0"/>
    <n v="0"/>
    <n v="0"/>
    <n v="0"/>
    <n v="0"/>
    <n v="0"/>
    <n v="0"/>
    <n v="0"/>
    <n v="0"/>
    <n v="0"/>
    <n v="59.3"/>
  </r>
  <r>
    <x v="1"/>
    <x v="4"/>
    <s v="PT23"/>
    <x v="9"/>
    <n v="112"/>
    <n v="1"/>
    <n v="112"/>
    <n v="117.6"/>
    <n v="20.72"/>
    <n v="3.2480000000000002"/>
    <n v="0"/>
    <n v="0"/>
    <n v="82.88"/>
    <n v="29.232000000000003"/>
    <n v="0"/>
    <n v="1"/>
    <n v="21.4"/>
  </r>
  <r>
    <x v="2"/>
    <x v="4"/>
    <s v="PT23"/>
    <x v="10"/>
    <n v="175"/>
    <n v="0.57099999999999995"/>
    <n v="99.924999999999997"/>
    <n v="129.9025"/>
    <n v="2.3982000000000001"/>
    <n v="0.19985"/>
    <n v="28.57855"/>
    <n v="0.29977500000000001"/>
    <n v="9.5928000000000004"/>
    <n v="1.7986500000000001"/>
    <n v="114.3142"/>
    <n v="1"/>
    <n v="31.200000000000003"/>
  </r>
  <r>
    <x v="2"/>
    <x v="4"/>
    <s v="PT23"/>
    <x v="11"/>
    <n v="185"/>
    <n v="0.28599999999999998"/>
    <n v="52.91"/>
    <n v="67.195700000000002"/>
    <n v="4.6031699999999995"/>
    <n v="0.26455000000000001"/>
    <n v="12.06348"/>
    <n v="3.3862400000000004"/>
    <n v="18.412679999999998"/>
    <n v="2.3809499999999999"/>
    <n v="48.253920000000001"/>
    <n v="1"/>
    <n v="32"/>
  </r>
  <r>
    <x v="2"/>
    <x v="4"/>
    <s v="PT23"/>
    <x v="14"/>
    <n v="60"/>
    <n v="1"/>
    <n v="60"/>
    <n v="13.2"/>
    <n v="0.6"/>
    <n v="0.24"/>
    <n v="2.7"/>
    <n v="1.68"/>
    <n v="2.4"/>
    <n v="2.16"/>
    <n v="10.8"/>
    <n v="1"/>
    <n v="5.9"/>
  </r>
  <r>
    <x v="2"/>
    <x v="4"/>
    <s v="PT23"/>
    <x v="12"/>
    <n v="119"/>
    <n v="1"/>
    <n v="119"/>
    <n v="109.48"/>
    <n v="1.19"/>
    <n v="0.59499999999999997"/>
    <n v="27.846"/>
    <n v="2.8559999999999999"/>
    <n v="4.76"/>
    <n v="5.3549999999999995"/>
    <n v="111.384"/>
    <n v="1"/>
    <n v="24.9"/>
  </r>
  <r>
    <x v="2"/>
    <x v="4"/>
    <s v="PT23"/>
    <x v="13"/>
    <n v="122"/>
    <n v="0.28599999999999998"/>
    <n v="34.891999999999996"/>
    <n v="32.449559999999998"/>
    <n v="0.6978399999999999"/>
    <n v="3.4891999999999999E-2"/>
    <n v="7.5366719999999994"/>
    <n v="0.52337999999999996"/>
    <n v="2.7913599999999996"/>
    <n v="0.31402799999999997"/>
    <n v="30.146687999999997"/>
    <n v="1"/>
    <n v="23.700000000000003"/>
  </r>
  <r>
    <x v="2"/>
    <x v="4"/>
    <s v="PT23"/>
    <x v="36"/>
    <n v="62"/>
    <n v="0.28599999999999998"/>
    <n v="17.731999999999999"/>
    <n v="7.9793999999999992"/>
    <n v="0.19505200000000003"/>
    <n v="3.5464000000000002E-2"/>
    <n v="1.8618599999999998"/>
    <n v="0.5851559999999999"/>
    <n v="0.78020800000000012"/>
    <n v="0.31917600000000002"/>
    <n v="7.4474399999999994"/>
    <n v="1"/>
    <n v="11.8"/>
  </r>
  <r>
    <x v="2"/>
    <x v="4"/>
    <s v="PT23"/>
    <x v="45"/>
    <n v="62"/>
    <n v="1"/>
    <n v="62"/>
    <n v="13.02"/>
    <n v="0.55800000000000005"/>
    <n v="0.18599999999999997"/>
    <n v="2.8519999999999999"/>
    <n v="0.68200000000000005"/>
    <n v="2.2320000000000002"/>
    <n v="1.6739999999999997"/>
    <n v="11.407999999999999"/>
    <n v="1"/>
    <n v="5.8"/>
  </r>
  <r>
    <x v="2"/>
    <x v="4"/>
    <s v="PT23"/>
    <x v="28"/>
    <n v="171"/>
    <n v="3.3000000000000002E-2"/>
    <n v="5.6430000000000007"/>
    <n v="6.5458800000000004"/>
    <n v="0.43451100000000004"/>
    <n v="2.8215000000000004E-2"/>
    <n v="1.1737440000000001"/>
    <n v="0.36679500000000004"/>
    <n v="1.7380440000000001"/>
    <n v="0.25393500000000002"/>
    <n v="4.6949760000000005"/>
    <n v="1"/>
    <n v="29"/>
  </r>
  <r>
    <x v="2"/>
    <x v="4"/>
    <s v="PT23"/>
    <x v="46"/>
    <n v="44"/>
    <n v="0.42899999999999999"/>
    <n v="18.876000000000001"/>
    <n v="51.720240000000004"/>
    <n v="1.6610880000000003"/>
    <n v="0.56628000000000001"/>
    <n v="9.7966440000000006"/>
    <n v="0.528528"/>
    <n v="6.6443520000000014"/>
    <n v="5.0965199999999999"/>
    <n v="39.186576000000002"/>
    <n v="1"/>
    <n v="63.7"/>
  </r>
  <r>
    <x v="3"/>
    <x v="4"/>
    <s v="PT23"/>
    <x v="16"/>
    <n v="134"/>
    <n v="0.1"/>
    <n v="13.4"/>
    <n v="21.842000000000002"/>
    <n v="0.84420000000000006"/>
    <n v="0.18759999999999999"/>
    <n v="4.1673999999999998"/>
    <n v="0.13400000000000001"/>
    <n v="3.3768000000000002"/>
    <n v="1.6883999999999999"/>
    <n v="16.669599999999999"/>
    <n v="1"/>
    <n v="38.799999999999997"/>
  </r>
  <r>
    <x v="3"/>
    <x v="4"/>
    <s v="PT23"/>
    <x v="17"/>
    <n v="114"/>
    <n v="1"/>
    <n v="114"/>
    <n v="142.5"/>
    <n v="2.3940000000000001"/>
    <n v="1.4820000000000002"/>
    <n v="29.867999999999999"/>
    <n v="1.1399999999999999"/>
    <n v="9.5760000000000005"/>
    <n v="13.338000000000001"/>
    <n v="119.47199999999999"/>
    <n v="1"/>
    <n v="29.6"/>
  </r>
  <r>
    <x v="3"/>
    <x v="4"/>
    <s v="PT23"/>
    <x v="19"/>
    <n v="340"/>
    <n v="0.57099999999999995"/>
    <n v="194.14"/>
    <n v="79.597399999999993"/>
    <n v="0"/>
    <n v="0"/>
    <n v="20.190560000000001"/>
    <n v="0"/>
    <n v="0"/>
    <n v="0"/>
    <n v="80.762240000000006"/>
    <n v="1"/>
    <n v="10.4"/>
  </r>
  <r>
    <x v="0"/>
    <x v="4"/>
    <s v="PT24"/>
    <x v="0"/>
    <n v="112"/>
    <n v="3.3000000000000002E-2"/>
    <n v="3.6960000000000002"/>
    <n v="9.94224"/>
    <n v="0.92030400000000001"/>
    <n v="0.66528000000000009"/>
    <n v="0"/>
    <n v="0"/>
    <n v="3.681216"/>
    <n v="5.9875200000000008"/>
    <n v="0"/>
    <n v="1"/>
    <n v="42.9"/>
  </r>
  <r>
    <x v="0"/>
    <x v="4"/>
    <s v="PT24"/>
    <x v="1"/>
    <m/>
    <n v="0"/>
    <n v="0"/>
    <n v="0"/>
    <n v="0"/>
    <n v="0"/>
    <n v="0"/>
    <n v="0"/>
    <n v="0"/>
    <n v="0"/>
    <n v="0"/>
    <n v="0"/>
    <n v="44.3"/>
  </r>
  <r>
    <x v="0"/>
    <x v="4"/>
    <s v="PT24"/>
    <x v="2"/>
    <m/>
    <n v="0"/>
    <n v="0"/>
    <n v="0"/>
    <n v="0"/>
    <n v="0"/>
    <n v="0"/>
    <n v="0"/>
    <n v="0"/>
    <n v="0"/>
    <n v="0"/>
    <n v="0"/>
    <n v="38.299999999999997"/>
  </r>
  <r>
    <x v="0"/>
    <x v="4"/>
    <s v="PT24"/>
    <x v="3"/>
    <m/>
    <n v="0"/>
    <n v="0"/>
    <n v="0"/>
    <n v="0"/>
    <n v="0"/>
    <n v="0"/>
    <n v="0"/>
    <n v="0"/>
    <n v="0"/>
    <n v="0"/>
    <n v="0"/>
    <n v="39.900000000000006"/>
  </r>
  <r>
    <x v="0"/>
    <x v="4"/>
    <s v="PT24"/>
    <x v="4"/>
    <n v="112"/>
    <n v="3.3000000000000002E-2"/>
    <n v="3.6960000000000002"/>
    <n v="10.533600000000002"/>
    <n v="0.994224"/>
    <n v="0.69854399999999994"/>
    <n v="0"/>
    <n v="0"/>
    <n v="3.976896"/>
    <n v="6.2868959999999996"/>
    <n v="0"/>
    <n v="1"/>
    <n v="45.8"/>
  </r>
  <r>
    <x v="0"/>
    <x v="4"/>
    <s v="PT24"/>
    <x v="5"/>
    <m/>
    <n v="0"/>
    <n v="0"/>
    <n v="0"/>
    <n v="0"/>
    <n v="0"/>
    <n v="0"/>
    <n v="0"/>
    <n v="0"/>
    <n v="0"/>
    <n v="0"/>
    <n v="0"/>
    <n v="45.8"/>
  </r>
  <r>
    <x v="0"/>
    <x v="4"/>
    <s v="PT24"/>
    <x v="40"/>
    <n v="56"/>
    <n v="3.3000000000000002E-2"/>
    <n v="1.8480000000000001"/>
    <n v="5.0450400000000002"/>
    <n v="0.51004800000000006"/>
    <n v="0.31785599999999997"/>
    <n v="0"/>
    <n v="0"/>
    <n v="2.0401920000000002"/>
    <n v="2.8607039999999997"/>
    <n v="0"/>
    <n v="1"/>
    <n v="44.8"/>
  </r>
  <r>
    <x v="0"/>
    <x v="4"/>
    <s v="PT24"/>
    <x v="6"/>
    <n v="64"/>
    <n v="0.14299999999999999"/>
    <n v="9.1519999999999992"/>
    <n v="14.185599999999999"/>
    <n v="1.153152"/>
    <n v="0.97011199999999986"/>
    <n v="0.100672"/>
    <n v="0"/>
    <n v="4.6126079999999998"/>
    <n v="8.7310079999999992"/>
    <n v="0.40268799999999999"/>
    <n v="1"/>
    <n v="24.3"/>
  </r>
  <r>
    <x v="0"/>
    <x v="4"/>
    <s v="PT24"/>
    <x v="7"/>
    <n v="184"/>
    <n v="0.14299999999999999"/>
    <n v="26.311999999999998"/>
    <n v="18.155279999999998"/>
    <n v="0.94723199999999996"/>
    <n v="1.0787919999999998"/>
    <n v="1.18404"/>
    <n v="0"/>
    <n v="3.7889279999999999"/>
    <n v="9.709127999999998"/>
    <n v="4.7361599999999999"/>
    <n v="1"/>
    <n v="12.2"/>
  </r>
  <r>
    <x v="0"/>
    <x v="4"/>
    <s v="PT24"/>
    <x v="8"/>
    <m/>
    <n v="0"/>
    <n v="0"/>
    <n v="0"/>
    <n v="0"/>
    <n v="0"/>
    <n v="0"/>
    <n v="0"/>
    <n v="0"/>
    <n v="0"/>
    <n v="0"/>
    <n v="0"/>
    <n v="59.3"/>
  </r>
  <r>
    <x v="1"/>
    <x v="4"/>
    <s v="PT24"/>
    <x v="9"/>
    <n v="112"/>
    <n v="1"/>
    <n v="112"/>
    <n v="117.6"/>
    <n v="20.72"/>
    <n v="3.2480000000000002"/>
    <n v="0"/>
    <n v="0"/>
    <n v="82.88"/>
    <n v="29.232000000000003"/>
    <n v="0"/>
    <n v="1"/>
    <n v="21.4"/>
  </r>
  <r>
    <x v="2"/>
    <x v="4"/>
    <s v="PT24"/>
    <x v="10"/>
    <n v="175"/>
    <n v="0.28599999999999998"/>
    <n v="50.05"/>
    <n v="65.064999999999998"/>
    <n v="1.2011999999999998"/>
    <n v="0.10009999999999999"/>
    <n v="14.314300000000001"/>
    <n v="0.15014999999999998"/>
    <n v="4.8047999999999993"/>
    <n v="0.90089999999999992"/>
    <n v="57.257200000000005"/>
    <n v="1"/>
    <n v="31.200000000000003"/>
  </r>
  <r>
    <x v="2"/>
    <x v="4"/>
    <s v="PT24"/>
    <x v="11"/>
    <n v="185"/>
    <n v="0.42899999999999999"/>
    <n v="79.364999999999995"/>
    <n v="100.79355"/>
    <n v="6.9047549999999989"/>
    <n v="0.39682499999999998"/>
    <n v="18.095219999999998"/>
    <n v="5.0793599999999994"/>
    <n v="27.619019999999995"/>
    <n v="3.5714249999999996"/>
    <n v="72.380879999999991"/>
    <n v="1"/>
    <n v="32"/>
  </r>
  <r>
    <x v="2"/>
    <x v="4"/>
    <s v="PT24"/>
    <x v="14"/>
    <n v="60"/>
    <n v="1"/>
    <n v="60"/>
    <n v="13.2"/>
    <n v="0.6"/>
    <n v="0.24"/>
    <n v="2.7"/>
    <n v="1.68"/>
    <n v="2.4"/>
    <n v="2.16"/>
    <n v="10.8"/>
    <n v="1"/>
    <n v="5.9"/>
  </r>
  <r>
    <x v="2"/>
    <x v="4"/>
    <s v="PT24"/>
    <x v="12"/>
    <n v="119"/>
    <n v="6.7000000000000004E-2"/>
    <n v="7.9730000000000008"/>
    <n v="7.335160000000001"/>
    <n v="7.9730000000000009E-2"/>
    <n v="3.9865000000000005E-2"/>
    <n v="1.8656820000000003"/>
    <n v="0.19135200000000002"/>
    <n v="0.31892000000000004"/>
    <n v="0.35878500000000002"/>
    <n v="7.4627280000000011"/>
    <n v="1"/>
    <n v="24.9"/>
  </r>
  <r>
    <x v="2"/>
    <x v="4"/>
    <s v="PT24"/>
    <x v="13"/>
    <n v="122"/>
    <n v="0.14299999999999999"/>
    <n v="17.445999999999998"/>
    <n v="16.224779999999999"/>
    <n v="0.34891999999999995"/>
    <n v="1.7446E-2"/>
    <n v="3.7683359999999997"/>
    <n v="0.26168999999999998"/>
    <n v="1.3956799999999998"/>
    <n v="0.15701399999999999"/>
    <n v="15.073343999999999"/>
    <n v="1"/>
    <n v="23.700000000000003"/>
  </r>
  <r>
    <x v="2"/>
    <x v="4"/>
    <s v="PT24"/>
    <x v="36"/>
    <n v="62"/>
    <n v="3.0000000000000001E-3"/>
    <n v="0.186"/>
    <n v="8.3699999999999997E-2"/>
    <n v="2.0460000000000001E-3"/>
    <n v="3.7200000000000004E-4"/>
    <n v="1.9530000000000002E-2"/>
    <n v="6.1380000000000002E-3"/>
    <n v="8.1840000000000003E-3"/>
    <n v="3.3480000000000003E-3"/>
    <n v="7.8120000000000009E-2"/>
    <n v="1"/>
    <n v="11.8"/>
  </r>
  <r>
    <x v="2"/>
    <x v="4"/>
    <s v="PT24"/>
    <x v="45"/>
    <n v="62"/>
    <n v="1"/>
    <n v="62"/>
    <n v="13.02"/>
    <n v="0.55800000000000005"/>
    <n v="0.18599999999999997"/>
    <n v="2.8519999999999999"/>
    <n v="0.68200000000000005"/>
    <n v="2.2320000000000002"/>
    <n v="1.6739999999999997"/>
    <n v="11.407999999999999"/>
    <n v="1"/>
    <n v="5.8"/>
  </r>
  <r>
    <x v="2"/>
    <x v="4"/>
    <s v="PT24"/>
    <x v="46"/>
    <n v="44"/>
    <n v="1"/>
    <n v="44"/>
    <n v="120.56"/>
    <n v="3.8720000000000003"/>
    <n v="1.32"/>
    <n v="22.835999999999999"/>
    <n v="1.232"/>
    <n v="15.488000000000001"/>
    <n v="11.88"/>
    <n v="91.343999999999994"/>
    <n v="1"/>
    <n v="63.7"/>
  </r>
  <r>
    <x v="2"/>
    <x v="4"/>
    <s v="PT24"/>
    <x v="22"/>
    <n v="250"/>
    <n v="0.14299999999999999"/>
    <n v="35.75"/>
    <n v="50.407499999999999"/>
    <n v="1.716"/>
    <n v="0.25024999999999997"/>
    <n v="10.11725"/>
    <n v="0.60775000000000001"/>
    <n v="6.8639999999999999"/>
    <n v="2.2522499999999996"/>
    <n v="40.469000000000001"/>
    <n v="1"/>
    <n v="33.799999999999997"/>
  </r>
  <r>
    <x v="3"/>
    <x v="4"/>
    <s v="PT24"/>
    <x v="16"/>
    <n v="134"/>
    <n v="0.28599999999999998"/>
    <n v="38.323999999999998"/>
    <n v="62.468119999999999"/>
    <n v="2.414412"/>
    <n v="0.53653600000000001"/>
    <n v="11.918764000000001"/>
    <n v="0.38323999999999997"/>
    <n v="9.657648"/>
    <n v="4.828824"/>
    <n v="47.675056000000005"/>
    <n v="1"/>
    <n v="38.799999999999997"/>
  </r>
  <r>
    <x v="3"/>
    <x v="4"/>
    <s v="PT24"/>
    <x v="17"/>
    <n v="114"/>
    <n v="1"/>
    <n v="114"/>
    <n v="142.5"/>
    <n v="2.3940000000000001"/>
    <n v="1.4820000000000002"/>
    <n v="29.867999999999999"/>
    <n v="1.1399999999999999"/>
    <n v="9.5760000000000005"/>
    <n v="13.338000000000001"/>
    <n v="119.47199999999999"/>
    <n v="1"/>
    <n v="29.6"/>
  </r>
  <r>
    <x v="3"/>
    <x v="4"/>
    <s v="PT24"/>
    <x v="18"/>
    <m/>
    <n v="0"/>
    <n v="0"/>
    <n v="0"/>
    <n v="0"/>
    <n v="0"/>
    <n v="0"/>
    <n v="0"/>
    <n v="0"/>
    <n v="0"/>
    <n v="0"/>
    <n v="0"/>
    <n v="87"/>
  </r>
  <r>
    <x v="3"/>
    <x v="4"/>
    <s v="PT24"/>
    <x v="19"/>
    <n v="340"/>
    <n v="0.14299999999999999"/>
    <n v="48.62"/>
    <n v="19.934199999999997"/>
    <n v="0"/>
    <n v="0"/>
    <n v="5.0564799999999996"/>
    <n v="0"/>
    <n v="0"/>
    <n v="0"/>
    <n v="20.225919999999999"/>
    <n v="1"/>
    <n v="10.4"/>
  </r>
  <r>
    <x v="0"/>
    <x v="3"/>
    <s v="PT25"/>
    <x v="0"/>
    <n v="112"/>
    <n v="3.3000000000000002E-2"/>
    <n v="3.6960000000000002"/>
    <n v="9.94224"/>
    <n v="0.92030400000000001"/>
    <n v="0.66528000000000009"/>
    <n v="0"/>
    <n v="0"/>
    <n v="3.681216"/>
    <n v="5.9875200000000008"/>
    <n v="0"/>
    <n v="1"/>
    <n v="42.9"/>
  </r>
  <r>
    <x v="0"/>
    <x v="3"/>
    <s v="PT25"/>
    <x v="1"/>
    <m/>
    <n v="0"/>
    <n v="0"/>
    <n v="0"/>
    <n v="0"/>
    <n v="0"/>
    <n v="0"/>
    <n v="0"/>
    <n v="0"/>
    <n v="0"/>
    <n v="0"/>
    <n v="0"/>
    <n v="44.3"/>
  </r>
  <r>
    <x v="0"/>
    <x v="3"/>
    <s v="PT25"/>
    <x v="2"/>
    <m/>
    <n v="0"/>
    <n v="0"/>
    <n v="0"/>
    <n v="0"/>
    <n v="0"/>
    <n v="0"/>
    <n v="0"/>
    <n v="0"/>
    <n v="0"/>
    <n v="0"/>
    <n v="0"/>
    <n v="38.299999999999997"/>
  </r>
  <r>
    <x v="0"/>
    <x v="3"/>
    <s v="PT25"/>
    <x v="3"/>
    <m/>
    <n v="0"/>
    <n v="0"/>
    <n v="0"/>
    <n v="0"/>
    <n v="0"/>
    <n v="0"/>
    <n v="0"/>
    <n v="0"/>
    <n v="0"/>
    <n v="0"/>
    <n v="0"/>
    <n v="39.900000000000006"/>
  </r>
  <r>
    <x v="0"/>
    <x v="3"/>
    <s v="PT25"/>
    <x v="4"/>
    <n v="112"/>
    <n v="3.3000000000000002E-2"/>
    <n v="3.6960000000000002"/>
    <n v="10.533600000000002"/>
    <n v="0.994224"/>
    <n v="0.69854399999999994"/>
    <n v="0"/>
    <n v="0"/>
    <n v="3.976896"/>
    <n v="6.2868959999999996"/>
    <n v="0"/>
    <n v="1"/>
    <n v="45.8"/>
  </r>
  <r>
    <x v="0"/>
    <x v="3"/>
    <s v="PT25"/>
    <x v="5"/>
    <m/>
    <n v="0"/>
    <n v="0"/>
    <n v="0"/>
    <n v="0"/>
    <n v="0"/>
    <n v="0"/>
    <n v="0"/>
    <n v="0"/>
    <n v="0"/>
    <n v="0"/>
    <n v="0"/>
    <n v="45.8"/>
  </r>
  <r>
    <x v="0"/>
    <x v="3"/>
    <s v="PT25"/>
    <x v="6"/>
    <n v="64"/>
    <n v="0.28599999999999998"/>
    <n v="18.303999999999998"/>
    <n v="28.371199999999998"/>
    <n v="2.3063039999999999"/>
    <n v="1.9402239999999997"/>
    <n v="0.201344"/>
    <n v="0"/>
    <n v="9.2252159999999996"/>
    <n v="17.462015999999998"/>
    <n v="0.80537599999999998"/>
    <n v="1"/>
    <n v="24.3"/>
  </r>
  <r>
    <x v="0"/>
    <x v="3"/>
    <s v="PT25"/>
    <x v="7"/>
    <n v="184"/>
    <n v="1"/>
    <n v="184"/>
    <n v="126.96"/>
    <n v="6.6239999999999997"/>
    <n v="7.5439999999999996"/>
    <n v="8.2799999999999994"/>
    <n v="0"/>
    <n v="26.495999999999999"/>
    <n v="67.896000000000001"/>
    <n v="33.119999999999997"/>
    <n v="1"/>
    <n v="12.2"/>
  </r>
  <r>
    <x v="0"/>
    <x v="3"/>
    <s v="PT25"/>
    <x v="8"/>
    <m/>
    <n v="0"/>
    <n v="0"/>
    <n v="0"/>
    <n v="0"/>
    <n v="0"/>
    <n v="0"/>
    <n v="0"/>
    <n v="0"/>
    <n v="0"/>
    <n v="0"/>
    <n v="0"/>
    <n v="59.3"/>
  </r>
  <r>
    <x v="1"/>
    <x v="3"/>
    <s v="PT25"/>
    <x v="9"/>
    <m/>
    <n v="0"/>
    <n v="0"/>
    <n v="0"/>
    <n v="0"/>
    <n v="0"/>
    <n v="0"/>
    <n v="0"/>
    <n v="0"/>
    <n v="0"/>
    <n v="0"/>
    <n v="0"/>
    <n v="21.4"/>
  </r>
  <r>
    <x v="2"/>
    <x v="3"/>
    <s v="PT25"/>
    <x v="10"/>
    <n v="175"/>
    <n v="0.42899999999999999"/>
    <n v="75.075000000000003"/>
    <n v="97.597499999999997"/>
    <n v="1.8018000000000001"/>
    <n v="0.15015000000000001"/>
    <n v="21.471450000000001"/>
    <n v="0.22522500000000001"/>
    <n v="7.2072000000000003"/>
    <n v="1.3513500000000001"/>
    <n v="85.885800000000003"/>
    <n v="1"/>
    <n v="31.200000000000003"/>
  </r>
  <r>
    <x v="2"/>
    <x v="3"/>
    <s v="PT25"/>
    <x v="11"/>
    <n v="185"/>
    <n v="0.28599999999999998"/>
    <n v="52.91"/>
    <n v="67.195700000000002"/>
    <n v="4.6031699999999995"/>
    <n v="0.26455000000000001"/>
    <n v="12.06348"/>
    <n v="3.3862400000000004"/>
    <n v="18.412679999999998"/>
    <n v="2.3809499999999999"/>
    <n v="48.253920000000001"/>
    <n v="1"/>
    <n v="32"/>
  </r>
  <r>
    <x v="2"/>
    <x v="3"/>
    <s v="PT25"/>
    <x v="14"/>
    <n v="60"/>
    <m/>
    <n v="0"/>
    <n v="0"/>
    <n v="0"/>
    <n v="0"/>
    <n v="0"/>
    <n v="0"/>
    <n v="0"/>
    <n v="0"/>
    <n v="0"/>
    <n v="0"/>
    <n v="5.9"/>
  </r>
  <r>
    <x v="2"/>
    <x v="3"/>
    <s v="PT25"/>
    <x v="12"/>
    <m/>
    <n v="0"/>
    <n v="0"/>
    <n v="0"/>
    <n v="0"/>
    <n v="0"/>
    <n v="0"/>
    <n v="0"/>
    <n v="0"/>
    <n v="0"/>
    <n v="0"/>
    <n v="0"/>
    <n v="24.9"/>
  </r>
  <r>
    <x v="2"/>
    <x v="3"/>
    <s v="PT25"/>
    <x v="13"/>
    <n v="122"/>
    <n v="0.28599999999999998"/>
    <n v="34.891999999999996"/>
    <n v="32.449559999999998"/>
    <n v="0.6978399999999999"/>
    <n v="3.4891999999999999E-2"/>
    <n v="7.5366719999999994"/>
    <n v="0.52337999999999996"/>
    <n v="2.7913599999999996"/>
    <n v="0.31402799999999997"/>
    <n v="30.146687999999997"/>
    <n v="1"/>
    <n v="23.700000000000003"/>
  </r>
  <r>
    <x v="2"/>
    <x v="3"/>
    <s v="PT25"/>
    <x v="45"/>
    <n v="62"/>
    <n v="1"/>
    <n v="62"/>
    <n v="13.02"/>
    <n v="0.55800000000000005"/>
    <n v="0.18599999999999997"/>
    <n v="2.8519999999999999"/>
    <n v="0.68200000000000005"/>
    <n v="2.2320000000000002"/>
    <n v="1.6739999999999997"/>
    <n v="11.407999999999999"/>
    <n v="1"/>
    <n v="5.8"/>
  </r>
  <r>
    <x v="2"/>
    <x v="3"/>
    <s v="PT25"/>
    <x v="46"/>
    <n v="44"/>
    <n v="1"/>
    <n v="44"/>
    <n v="120.56"/>
    <n v="3.8720000000000003"/>
    <n v="1.32"/>
    <n v="22.835999999999999"/>
    <n v="1.232"/>
    <n v="15.488000000000001"/>
    <n v="11.88"/>
    <n v="91.343999999999994"/>
    <n v="1"/>
    <n v="63.7"/>
  </r>
  <r>
    <x v="2"/>
    <x v="3"/>
    <s v="PT25"/>
    <x v="28"/>
    <n v="171"/>
    <n v="3.0000000000000001E-3"/>
    <n v="0.51300000000000001"/>
    <n v="0.59508000000000005"/>
    <n v="3.9501000000000001E-2"/>
    <n v="2.565E-3"/>
    <n v="0.10670400000000001"/>
    <n v="3.3345E-2"/>
    <n v="0.15800400000000001"/>
    <n v="2.3085000000000001E-2"/>
    <n v="0.42681600000000003"/>
    <n v="1"/>
    <n v="29"/>
  </r>
  <r>
    <x v="3"/>
    <x v="3"/>
    <s v="PT25"/>
    <x v="16"/>
    <n v="134"/>
    <n v="0.42899999999999999"/>
    <n v="57.485999999999997"/>
    <n v="93.702179999999984"/>
    <n v="3.6216179999999998"/>
    <n v="0.80480399999999985"/>
    <n v="17.878146000000001"/>
    <n v="0.57485999999999993"/>
    <n v="14.486471999999999"/>
    <n v="7.2432359999999987"/>
    <n v="71.512584000000004"/>
    <n v="1"/>
    <n v="38.799999999999997"/>
  </r>
  <r>
    <x v="3"/>
    <x v="3"/>
    <s v="PT25"/>
    <x v="17"/>
    <n v="114"/>
    <n v="1"/>
    <n v="114"/>
    <n v="142.5"/>
    <n v="2.3940000000000001"/>
    <n v="1.4820000000000002"/>
    <n v="29.867999999999999"/>
    <n v="1.1399999999999999"/>
    <n v="9.5760000000000005"/>
    <n v="13.338000000000001"/>
    <n v="119.47199999999999"/>
    <n v="1"/>
    <n v="29.6"/>
  </r>
  <r>
    <x v="3"/>
    <x v="3"/>
    <s v="PT25"/>
    <x v="18"/>
    <m/>
    <n v="0"/>
    <n v="0"/>
    <n v="0"/>
    <n v="0"/>
    <n v="0"/>
    <n v="0"/>
    <n v="0"/>
    <n v="0"/>
    <n v="0"/>
    <n v="0"/>
    <n v="0"/>
    <n v="87"/>
  </r>
  <r>
    <x v="0"/>
    <x v="4"/>
    <s v="PT26"/>
    <x v="0"/>
    <n v="112"/>
    <n v="0.28599999999999998"/>
    <n v="32.031999999999996"/>
    <n v="86.16607999999998"/>
    <n v="7.9759679999999991"/>
    <n v="5.7657599999999993"/>
    <n v="0"/>
    <n v="0"/>
    <n v="31.903871999999996"/>
    <n v="51.891839999999995"/>
    <n v="0"/>
    <n v="1"/>
    <n v="42.9"/>
  </r>
  <r>
    <x v="0"/>
    <x v="4"/>
    <s v="PT26"/>
    <x v="1"/>
    <n v="85"/>
    <n v="0.28599999999999998"/>
    <n v="24.31"/>
    <n v="58.5871"/>
    <n v="7.9979899999999997"/>
    <n v="2.6497899999999999"/>
    <n v="0.12154999999999999"/>
    <n v="0"/>
    <n v="31.991959999999999"/>
    <n v="23.848109999999998"/>
    <n v="0.48619999999999997"/>
    <n v="1"/>
    <n v="44.3"/>
  </r>
  <r>
    <x v="0"/>
    <x v="4"/>
    <s v="PT26"/>
    <x v="2"/>
    <n v="85"/>
    <n v="0.28599999999999998"/>
    <n v="24.31"/>
    <n v="64.421499999999995"/>
    <n v="4.1083899999999991"/>
    <n v="5.2023399999999995"/>
    <n v="0"/>
    <n v="0"/>
    <n v="16.433559999999996"/>
    <n v="46.821059999999996"/>
    <n v="0"/>
    <n v="1"/>
    <n v="38.299999999999997"/>
  </r>
  <r>
    <x v="0"/>
    <x v="4"/>
    <s v="PT26"/>
    <x v="3"/>
    <m/>
    <n v="0"/>
    <n v="0"/>
    <n v="0"/>
    <n v="0"/>
    <n v="0"/>
    <n v="0"/>
    <n v="0"/>
    <n v="0"/>
    <n v="0"/>
    <n v="0"/>
    <n v="0"/>
    <n v="39.900000000000006"/>
  </r>
  <r>
    <x v="0"/>
    <x v="4"/>
    <s v="PT26"/>
    <x v="4"/>
    <n v="112"/>
    <n v="3.3000000000000002E-2"/>
    <n v="3.6960000000000002"/>
    <n v="10.533600000000002"/>
    <n v="0.994224"/>
    <n v="0.69854399999999994"/>
    <n v="0"/>
    <n v="0"/>
    <n v="3.976896"/>
    <n v="6.2868959999999996"/>
    <n v="0"/>
    <n v="1"/>
    <n v="45.8"/>
  </r>
  <r>
    <x v="0"/>
    <x v="4"/>
    <s v="PT26"/>
    <x v="5"/>
    <m/>
    <n v="0"/>
    <n v="0"/>
    <n v="0"/>
    <n v="0"/>
    <n v="0"/>
    <n v="0"/>
    <n v="0"/>
    <n v="0"/>
    <n v="0"/>
    <n v="0"/>
    <n v="0"/>
    <n v="45.8"/>
  </r>
  <r>
    <x v="0"/>
    <x v="4"/>
    <s v="PT26"/>
    <x v="6"/>
    <n v="64"/>
    <n v="0.42899999999999999"/>
    <n v="27.456"/>
    <n v="42.556800000000003"/>
    <n v="3.4594559999999994"/>
    <n v="2.9103359999999996"/>
    <n v="0.30201600000000001"/>
    <n v="0"/>
    <n v="13.837823999999998"/>
    <n v="26.193023999999998"/>
    <n v="1.208064"/>
    <n v="1"/>
    <n v="24.3"/>
  </r>
  <r>
    <x v="0"/>
    <x v="4"/>
    <s v="PT26"/>
    <x v="7"/>
    <n v="184"/>
    <n v="0.57099999999999995"/>
    <n v="105.06399999999999"/>
    <n v="72.494159999999994"/>
    <n v="3.7823039999999999"/>
    <n v="4.3076239999999997"/>
    <n v="4.7278799999999999"/>
    <n v="0"/>
    <n v="15.129216"/>
    <n v="38.768615999999994"/>
    <n v="18.911519999999999"/>
    <n v="1"/>
    <n v="12.2"/>
  </r>
  <r>
    <x v="0"/>
    <x v="4"/>
    <s v="PT26"/>
    <x v="8"/>
    <m/>
    <n v="0"/>
    <n v="0"/>
    <n v="0"/>
    <n v="0"/>
    <n v="0"/>
    <n v="0"/>
    <n v="0"/>
    <n v="0"/>
    <n v="0"/>
    <n v="0"/>
    <n v="0"/>
    <n v="59.3"/>
  </r>
  <r>
    <x v="1"/>
    <x v="4"/>
    <s v="PT26"/>
    <x v="9"/>
    <n v="112"/>
    <n v="1"/>
    <n v="112"/>
    <n v="117.6"/>
    <n v="20.72"/>
    <n v="3.2480000000000002"/>
    <n v="0"/>
    <n v="0"/>
    <n v="82.88"/>
    <n v="29.232000000000003"/>
    <n v="0"/>
    <n v="1"/>
    <n v="21.4"/>
  </r>
  <r>
    <x v="2"/>
    <x v="4"/>
    <s v="PT26"/>
    <x v="10"/>
    <n v="175"/>
    <n v="0.57099999999999995"/>
    <n v="99.924999999999997"/>
    <n v="129.9025"/>
    <n v="2.3982000000000001"/>
    <n v="0.19985"/>
    <n v="28.57855"/>
    <n v="0.29977500000000001"/>
    <n v="9.5928000000000004"/>
    <n v="1.7986500000000001"/>
    <n v="114.3142"/>
    <n v="1"/>
    <n v="31.200000000000003"/>
  </r>
  <r>
    <x v="2"/>
    <x v="4"/>
    <s v="PT26"/>
    <x v="11"/>
    <n v="185"/>
    <n v="0.28599999999999998"/>
    <n v="52.91"/>
    <n v="67.195700000000002"/>
    <n v="4.6031699999999995"/>
    <n v="0.26455000000000001"/>
    <n v="12.06348"/>
    <n v="3.3862400000000004"/>
    <n v="18.412679999999998"/>
    <n v="2.3809499999999999"/>
    <n v="48.253920000000001"/>
    <n v="1"/>
    <n v="32"/>
  </r>
  <r>
    <x v="2"/>
    <x v="4"/>
    <s v="PT26"/>
    <x v="14"/>
    <n v="60"/>
    <n v="1"/>
    <n v="60"/>
    <n v="13.2"/>
    <n v="0.6"/>
    <n v="0.24"/>
    <n v="2.7"/>
    <n v="1.68"/>
    <n v="2.4"/>
    <n v="2.16"/>
    <n v="10.8"/>
    <n v="1"/>
    <n v="5.9"/>
  </r>
  <r>
    <x v="2"/>
    <x v="4"/>
    <s v="PT26"/>
    <x v="12"/>
    <n v="119"/>
    <n v="0.28599999999999998"/>
    <n v="34.033999999999999"/>
    <n v="31.311279999999996"/>
    <n v="0.34033999999999998"/>
    <n v="0.17016999999999999"/>
    <n v="7.9639559999999996"/>
    <n v="0.81681599999999988"/>
    <n v="1.3613599999999999"/>
    <n v="1.5315299999999998"/>
    <n v="31.855823999999998"/>
    <n v="1"/>
    <n v="24.9"/>
  </r>
  <r>
    <x v="2"/>
    <x v="4"/>
    <s v="PT26"/>
    <x v="13"/>
    <n v="122"/>
    <n v="0.42899999999999999"/>
    <n v="52.338000000000001"/>
    <n v="48.674340000000001"/>
    <n v="1.0467599999999999"/>
    <n v="5.2338000000000003E-2"/>
    <n v="11.305008000000001"/>
    <n v="0.78507000000000005"/>
    <n v="4.1870399999999997"/>
    <n v="0.47104200000000002"/>
    <n v="45.220032000000003"/>
    <n v="1"/>
    <n v="23.700000000000003"/>
  </r>
  <r>
    <x v="2"/>
    <x v="4"/>
    <s v="PT26"/>
    <x v="36"/>
    <n v="62"/>
    <n v="0"/>
    <n v="0"/>
    <n v="0"/>
    <n v="0"/>
    <n v="0"/>
    <n v="0"/>
    <n v="0"/>
    <n v="0"/>
    <n v="0"/>
    <n v="0"/>
    <n v="0"/>
    <n v="11.8"/>
  </r>
  <r>
    <x v="2"/>
    <x v="4"/>
    <s v="PT26"/>
    <x v="45"/>
    <n v="62"/>
    <n v="1"/>
    <n v="62"/>
    <n v="13.02"/>
    <n v="0.55800000000000005"/>
    <n v="0.18599999999999997"/>
    <n v="2.8519999999999999"/>
    <n v="0.68200000000000005"/>
    <n v="2.2320000000000002"/>
    <n v="1.6739999999999997"/>
    <n v="11.407999999999999"/>
    <n v="1"/>
    <n v="5.8"/>
  </r>
  <r>
    <x v="2"/>
    <x v="4"/>
    <s v="PT26"/>
    <x v="46"/>
    <n v="44"/>
    <n v="1"/>
    <n v="44"/>
    <n v="120.56"/>
    <n v="3.8720000000000003"/>
    <n v="1.32"/>
    <n v="22.835999999999999"/>
    <n v="1.232"/>
    <n v="15.488000000000001"/>
    <n v="11.88"/>
    <n v="91.343999999999994"/>
    <n v="1"/>
    <n v="63.7"/>
  </r>
  <r>
    <x v="2"/>
    <x v="4"/>
    <s v="PT26"/>
    <x v="28"/>
    <n v="171"/>
    <n v="0.28599999999999998"/>
    <n v="48.905999999999999"/>
    <n v="56.730959999999996"/>
    <n v="3.7657619999999996"/>
    <n v="0.24453"/>
    <n v="10.172448000000001"/>
    <n v="3.17889"/>
    <n v="15.063047999999998"/>
    <n v="2.2007699999999999"/>
    <n v="40.689792000000004"/>
    <n v="1"/>
    <n v="29"/>
  </r>
  <r>
    <x v="3"/>
    <x v="4"/>
    <s v="PT26"/>
    <x v="16"/>
    <n v="134"/>
    <n v="0.42899999999999999"/>
    <n v="57.485999999999997"/>
    <n v="93.702179999999984"/>
    <n v="3.6216179999999998"/>
    <n v="0.80480399999999985"/>
    <n v="17.878146000000001"/>
    <n v="0.57485999999999993"/>
    <n v="14.486471999999999"/>
    <n v="7.2432359999999987"/>
    <n v="71.512584000000004"/>
    <n v="1"/>
    <n v="38.799999999999997"/>
  </r>
  <r>
    <x v="3"/>
    <x v="4"/>
    <s v="PT26"/>
    <x v="17"/>
    <n v="114"/>
    <n v="1"/>
    <n v="114"/>
    <n v="142.5"/>
    <n v="2.3940000000000001"/>
    <n v="1.4820000000000002"/>
    <n v="29.867999999999999"/>
    <n v="1.1399999999999999"/>
    <n v="9.5760000000000005"/>
    <n v="13.338000000000001"/>
    <n v="119.47199999999999"/>
    <n v="1"/>
    <n v="29.6"/>
  </r>
  <r>
    <x v="3"/>
    <x v="4"/>
    <s v="PT26"/>
    <x v="18"/>
    <n v="83"/>
    <n v="0.42899999999999999"/>
    <n v="35.606999999999999"/>
    <n v="118.21523999999999"/>
    <n v="3.6675210000000003"/>
    <n v="1.0682099999999999"/>
    <n v="26.242359"/>
    <n v="4.5220889999999994"/>
    <n v="14.670084000000001"/>
    <n v="9.6138899999999996"/>
    <n v="104.969436"/>
    <n v="1"/>
    <n v="87"/>
  </r>
  <r>
    <x v="3"/>
    <x v="4"/>
    <s v="PT26"/>
    <x v="19"/>
    <n v="340"/>
    <n v="1"/>
    <n v="340"/>
    <n v="139.4"/>
    <n v="0"/>
    <n v="0"/>
    <n v="35.36"/>
    <n v="0"/>
    <n v="0"/>
    <n v="0"/>
    <n v="141.44"/>
    <n v="1"/>
    <n v="10.4"/>
  </r>
  <r>
    <x v="0"/>
    <x v="3"/>
    <s v="PT27"/>
    <x v="0"/>
    <m/>
    <n v="0"/>
    <n v="0"/>
    <n v="0"/>
    <n v="0"/>
    <n v="0"/>
    <n v="0"/>
    <n v="0"/>
    <n v="0"/>
    <n v="0"/>
    <n v="0"/>
    <n v="0"/>
    <n v="42.9"/>
  </r>
  <r>
    <x v="0"/>
    <x v="3"/>
    <s v="PT27"/>
    <x v="1"/>
    <m/>
    <n v="0"/>
    <n v="0"/>
    <n v="0"/>
    <n v="0"/>
    <n v="0"/>
    <n v="0"/>
    <n v="0"/>
    <n v="0"/>
    <n v="0"/>
    <n v="0"/>
    <n v="0"/>
    <n v="44.3"/>
  </r>
  <r>
    <x v="0"/>
    <x v="3"/>
    <s v="PT27"/>
    <x v="2"/>
    <m/>
    <n v="0"/>
    <n v="0"/>
    <n v="0"/>
    <n v="0"/>
    <n v="0"/>
    <n v="0"/>
    <n v="0"/>
    <n v="0"/>
    <n v="0"/>
    <n v="0"/>
    <n v="0"/>
    <n v="38.299999999999997"/>
  </r>
  <r>
    <x v="0"/>
    <x v="3"/>
    <s v="PT27"/>
    <x v="3"/>
    <m/>
    <n v="0"/>
    <n v="0"/>
    <n v="0"/>
    <n v="0"/>
    <n v="0"/>
    <n v="0"/>
    <n v="0"/>
    <n v="0"/>
    <n v="0"/>
    <n v="0"/>
    <n v="0"/>
    <n v="39.900000000000006"/>
  </r>
  <r>
    <x v="0"/>
    <x v="3"/>
    <s v="PT27"/>
    <x v="4"/>
    <n v="112"/>
    <n v="6.7000000000000004E-2"/>
    <n v="7.5040000000000004"/>
    <n v="21.386400000000002"/>
    <n v="2.0185759999999999"/>
    <n v="1.4182560000000002"/>
    <n v="0"/>
    <n v="0"/>
    <n v="8.0743039999999997"/>
    <n v="12.764304000000001"/>
    <n v="0"/>
    <n v="1"/>
    <n v="45.8"/>
  </r>
  <r>
    <x v="0"/>
    <x v="3"/>
    <s v="PT27"/>
    <x v="5"/>
    <m/>
    <n v="0"/>
    <n v="0"/>
    <n v="0"/>
    <n v="0"/>
    <n v="0"/>
    <n v="0"/>
    <n v="0"/>
    <n v="0"/>
    <n v="0"/>
    <n v="0"/>
    <n v="0"/>
    <n v="45.8"/>
  </r>
  <r>
    <x v="0"/>
    <x v="3"/>
    <s v="PT27"/>
    <x v="6"/>
    <n v="112"/>
    <n v="1"/>
    <n v="112"/>
    <n v="173.6"/>
    <n v="14.112"/>
    <n v="11.872"/>
    <n v="1.2320000000000002"/>
    <n v="0"/>
    <n v="56.448"/>
    <n v="106.848"/>
    <n v="4.9280000000000008"/>
    <n v="1"/>
    <n v="24.3"/>
  </r>
  <r>
    <x v="0"/>
    <x v="3"/>
    <s v="PT27"/>
    <x v="7"/>
    <n v="184"/>
    <n v="0.28599999999999998"/>
    <n v="52.623999999999995"/>
    <n v="36.310559999999995"/>
    <n v="1.8944639999999999"/>
    <n v="2.1575839999999995"/>
    <n v="2.36808"/>
    <n v="0"/>
    <n v="7.5778559999999997"/>
    <n v="19.418255999999996"/>
    <n v="9.4723199999999999"/>
    <n v="1"/>
    <n v="12.2"/>
  </r>
  <r>
    <x v="0"/>
    <x v="3"/>
    <s v="PT27"/>
    <x v="8"/>
    <m/>
    <n v="0"/>
    <n v="0"/>
    <n v="0"/>
    <n v="0"/>
    <n v="0"/>
    <n v="0"/>
    <n v="0"/>
    <n v="0"/>
    <n v="0"/>
    <n v="0"/>
    <n v="0"/>
    <n v="59.3"/>
  </r>
  <r>
    <x v="1"/>
    <x v="3"/>
    <s v="PT27"/>
    <x v="9"/>
    <n v="112"/>
    <n v="0.28599999999999998"/>
    <n v="32.031999999999996"/>
    <n v="33.633599999999994"/>
    <n v="5.9259199999999996"/>
    <n v="0.92892799999999998"/>
    <n v="0"/>
    <n v="0"/>
    <n v="23.703679999999999"/>
    <n v="8.3603519999999989"/>
    <n v="0"/>
    <n v="1"/>
    <n v="21.4"/>
  </r>
  <r>
    <x v="2"/>
    <x v="3"/>
    <s v="PT27"/>
    <x v="10"/>
    <m/>
    <n v="0"/>
    <n v="0"/>
    <n v="0"/>
    <n v="0"/>
    <n v="0"/>
    <n v="0"/>
    <n v="0"/>
    <n v="0"/>
    <n v="0"/>
    <n v="0"/>
    <n v="0"/>
    <n v="31.200000000000003"/>
  </r>
  <r>
    <x v="2"/>
    <x v="3"/>
    <s v="PT27"/>
    <x v="11"/>
    <n v="185"/>
    <n v="0.28599999999999998"/>
    <n v="52.91"/>
    <n v="67.195700000000002"/>
    <n v="4.6031699999999995"/>
    <n v="0.26455000000000001"/>
    <n v="12.06348"/>
    <n v="3.3862400000000004"/>
    <n v="18.412679999999998"/>
    <n v="2.3809499999999999"/>
    <n v="48.253920000000001"/>
    <n v="1"/>
    <n v="32"/>
  </r>
  <r>
    <x v="2"/>
    <x v="3"/>
    <s v="PT27"/>
    <x v="14"/>
    <n v="60"/>
    <n v="1"/>
    <n v="60"/>
    <n v="13.2"/>
    <n v="0.6"/>
    <n v="0.24"/>
    <n v="2.7"/>
    <n v="1.68"/>
    <n v="2.4"/>
    <n v="2.16"/>
    <n v="10.8"/>
    <n v="1"/>
    <n v="5.9"/>
  </r>
  <r>
    <x v="2"/>
    <x v="3"/>
    <s v="PT27"/>
    <x v="12"/>
    <n v="119"/>
    <n v="0.57099999999999995"/>
    <n v="67.948999999999998"/>
    <n v="62.513080000000002"/>
    <n v="0.67948999999999993"/>
    <n v="0.33974499999999996"/>
    <n v="15.900065999999999"/>
    <n v="1.630776"/>
    <n v="2.7179599999999997"/>
    <n v="3.0577049999999995"/>
    <n v="63.600263999999996"/>
    <n v="1"/>
    <n v="24.9"/>
  </r>
  <r>
    <x v="2"/>
    <x v="3"/>
    <s v="PT27"/>
    <x v="13"/>
    <n v="122"/>
    <n v="0.42899999999999999"/>
    <n v="52.338000000000001"/>
    <n v="48.674340000000001"/>
    <n v="1.0467599999999999"/>
    <n v="5.2338000000000003E-2"/>
    <n v="11.305008000000001"/>
    <n v="0.78507000000000005"/>
    <n v="4.1870399999999997"/>
    <n v="0.47104200000000002"/>
    <n v="45.220032000000003"/>
    <n v="1"/>
    <n v="23.700000000000003"/>
  </r>
  <r>
    <x v="2"/>
    <x v="3"/>
    <s v="PT27"/>
    <x v="36"/>
    <n v="62"/>
    <n v="3.0000000000000001E-3"/>
    <n v="0.186"/>
    <n v="8.3699999999999997E-2"/>
    <n v="2.0460000000000001E-3"/>
    <n v="3.7200000000000004E-4"/>
    <n v="1.9530000000000002E-2"/>
    <n v="6.1380000000000002E-3"/>
    <n v="8.1840000000000003E-3"/>
    <n v="3.3480000000000003E-3"/>
    <n v="7.8120000000000009E-2"/>
    <n v="1"/>
    <n v="11.8"/>
  </r>
  <r>
    <x v="2"/>
    <x v="3"/>
    <s v="PT27"/>
    <x v="45"/>
    <n v="62"/>
    <n v="1"/>
    <n v="62"/>
    <n v="13.02"/>
    <n v="0.55800000000000005"/>
    <n v="0.18599999999999997"/>
    <n v="2.8519999999999999"/>
    <n v="0.68200000000000005"/>
    <n v="2.2320000000000002"/>
    <n v="1.6739999999999997"/>
    <n v="11.407999999999999"/>
    <n v="1"/>
    <n v="5.8"/>
  </r>
  <r>
    <x v="2"/>
    <x v="3"/>
    <s v="PT27"/>
    <x v="28"/>
    <n v="171"/>
    <n v="6.7000000000000004E-2"/>
    <n v="11.457000000000001"/>
    <n v="13.290120000000002"/>
    <n v="0.882189"/>
    <n v="5.7285000000000003E-2"/>
    <n v="2.3830560000000003"/>
    <n v="0.74470500000000006"/>
    <n v="3.528756"/>
    <n v="0.51556500000000005"/>
    <n v="9.5322240000000011"/>
    <n v="1"/>
    <n v="29"/>
  </r>
  <r>
    <x v="2"/>
    <x v="3"/>
    <s v="PT27"/>
    <x v="46"/>
    <n v="44"/>
    <n v="1"/>
    <n v="44"/>
    <n v="120.56"/>
    <n v="3.8720000000000003"/>
    <n v="1.32"/>
    <n v="22.835999999999999"/>
    <n v="1.232"/>
    <n v="15.488000000000001"/>
    <n v="11.88"/>
    <n v="91.343999999999994"/>
    <n v="1"/>
    <n v="63.7"/>
  </r>
  <r>
    <x v="3"/>
    <x v="3"/>
    <s v="PT27"/>
    <x v="16"/>
    <n v="134"/>
    <n v="6.7000000000000004E-2"/>
    <n v="8.9779999999999998"/>
    <n v="14.63414"/>
    <n v="0.56561399999999995"/>
    <n v="0.125692"/>
    <n v="2.7921580000000001"/>
    <n v="8.9779999999999999E-2"/>
    <n v="2.2624559999999998"/>
    <n v="1.1312279999999999"/>
    <n v="11.168632000000001"/>
    <n v="1"/>
    <n v="38.799999999999997"/>
  </r>
  <r>
    <x v="3"/>
    <x v="3"/>
    <s v="PT27"/>
    <x v="17"/>
    <n v="114"/>
    <n v="1"/>
    <n v="114"/>
    <n v="142.5"/>
    <n v="2.3940000000000001"/>
    <n v="1.4820000000000002"/>
    <n v="29.867999999999999"/>
    <n v="1.1399999999999999"/>
    <n v="9.5760000000000005"/>
    <n v="13.338000000000001"/>
    <n v="119.47199999999999"/>
    <n v="1"/>
    <n v="29.6"/>
  </r>
  <r>
    <x v="3"/>
    <x v="3"/>
    <s v="PT27"/>
    <x v="18"/>
    <m/>
    <n v="0"/>
    <n v="0"/>
    <n v="0"/>
    <n v="0"/>
    <n v="0"/>
    <n v="0"/>
    <n v="0"/>
    <n v="0"/>
    <n v="0"/>
    <n v="0"/>
    <n v="0"/>
    <n v="87"/>
  </r>
  <r>
    <x v="0"/>
    <x v="4"/>
    <s v="PT28"/>
    <x v="0"/>
    <n v="112"/>
    <n v="3.3000000000000002E-2"/>
    <n v="3.6960000000000002"/>
    <n v="9.94224"/>
    <n v="0.92030400000000001"/>
    <n v="0.66528000000000009"/>
    <n v="0"/>
    <n v="0"/>
    <n v="3.681216"/>
    <n v="5.9875200000000008"/>
    <n v="0"/>
    <n v="1"/>
    <n v="42.9"/>
  </r>
  <r>
    <x v="0"/>
    <x v="4"/>
    <s v="PT28"/>
    <x v="1"/>
    <n v="85"/>
    <n v="6.7000000000000004E-2"/>
    <n v="5.6950000000000003"/>
    <n v="13.724950000000002"/>
    <n v="1.8736550000000001"/>
    <n v="0.62075500000000006"/>
    <n v="2.8475E-2"/>
    <n v="0"/>
    <n v="7.4946200000000003"/>
    <n v="5.5867950000000004"/>
    <n v="0.1139"/>
    <n v="1"/>
    <n v="44.3"/>
  </r>
  <r>
    <x v="0"/>
    <x v="4"/>
    <s v="PT28"/>
    <x v="2"/>
    <n v="85"/>
    <n v="6.7000000000000004E-2"/>
    <n v="5.6950000000000003"/>
    <n v="15.091750000000001"/>
    <n v="0.96245499999999995"/>
    <n v="1.2187300000000001"/>
    <n v="0"/>
    <n v="0"/>
    <n v="3.8498199999999998"/>
    <n v="10.968570000000001"/>
    <n v="0"/>
    <n v="1"/>
    <n v="38.299999999999997"/>
  </r>
  <r>
    <x v="0"/>
    <x v="4"/>
    <s v="PT28"/>
    <x v="3"/>
    <m/>
    <n v="0"/>
    <n v="0"/>
    <n v="0"/>
    <n v="0"/>
    <n v="0"/>
    <n v="0"/>
    <n v="0"/>
    <n v="0"/>
    <n v="0"/>
    <n v="0"/>
    <n v="0"/>
    <n v="39.900000000000006"/>
  </r>
  <r>
    <x v="0"/>
    <x v="4"/>
    <s v="PT28"/>
    <x v="4"/>
    <n v="112"/>
    <n v="0.14299999999999999"/>
    <n v="16.015999999999998"/>
    <n v="45.645599999999995"/>
    <n v="4.3083039999999997"/>
    <n v="3.0270239999999995"/>
    <n v="0"/>
    <n v="0"/>
    <n v="17.233215999999999"/>
    <n v="27.243215999999997"/>
    <n v="0"/>
    <n v="1"/>
    <n v="45.8"/>
  </r>
  <r>
    <x v="0"/>
    <x v="4"/>
    <s v="PT28"/>
    <x v="5"/>
    <m/>
    <n v="0"/>
    <n v="0"/>
    <n v="0"/>
    <n v="0"/>
    <n v="0"/>
    <n v="0"/>
    <n v="0"/>
    <n v="0"/>
    <n v="0"/>
    <n v="0"/>
    <n v="0"/>
    <n v="45.8"/>
  </r>
  <r>
    <x v="0"/>
    <x v="4"/>
    <s v="PT28"/>
    <x v="6"/>
    <n v="64"/>
    <n v="1"/>
    <n v="64"/>
    <n v="99.2"/>
    <n v="8.0640000000000001"/>
    <n v="6.7839999999999998"/>
    <n v="0.70400000000000007"/>
    <n v="0"/>
    <n v="32.256"/>
    <n v="61.055999999999997"/>
    <n v="2.8160000000000003"/>
    <n v="1"/>
    <n v="24.3"/>
  </r>
  <r>
    <x v="0"/>
    <x v="4"/>
    <s v="PT28"/>
    <x v="7"/>
    <n v="184"/>
    <n v="1"/>
    <n v="184"/>
    <n v="126.96"/>
    <n v="6.6239999999999997"/>
    <n v="7.5439999999999996"/>
    <n v="8.2799999999999994"/>
    <n v="0"/>
    <n v="26.495999999999999"/>
    <n v="67.896000000000001"/>
    <n v="33.119999999999997"/>
    <n v="1"/>
    <n v="12.2"/>
  </r>
  <r>
    <x v="0"/>
    <x v="4"/>
    <s v="PT28"/>
    <x v="8"/>
    <m/>
    <n v="0"/>
    <n v="0"/>
    <n v="0"/>
    <n v="0"/>
    <n v="0"/>
    <n v="0"/>
    <n v="0"/>
    <n v="0"/>
    <n v="0"/>
    <n v="0"/>
    <n v="0"/>
    <n v="59.3"/>
  </r>
  <r>
    <x v="1"/>
    <x v="4"/>
    <s v="PT28"/>
    <x v="9"/>
    <n v="112"/>
    <n v="1"/>
    <n v="112"/>
    <n v="117.6"/>
    <n v="20.72"/>
    <n v="3.2480000000000002"/>
    <n v="0"/>
    <n v="0"/>
    <n v="82.88"/>
    <n v="29.232000000000003"/>
    <n v="0"/>
    <n v="1"/>
    <n v="21.4"/>
  </r>
  <r>
    <x v="2"/>
    <x v="4"/>
    <s v="PT28"/>
    <x v="10"/>
    <n v="175"/>
    <n v="0.42899999999999999"/>
    <n v="75.075000000000003"/>
    <n v="97.597499999999997"/>
    <n v="1.8018000000000001"/>
    <n v="0.15015000000000001"/>
    <n v="21.471450000000001"/>
    <n v="0.22522500000000001"/>
    <n v="7.2072000000000003"/>
    <n v="1.3513500000000001"/>
    <n v="85.885800000000003"/>
    <n v="1"/>
    <n v="31.200000000000003"/>
  </r>
  <r>
    <x v="2"/>
    <x v="4"/>
    <s v="PT28"/>
    <x v="11"/>
    <n v="185"/>
    <n v="1"/>
    <n v="185"/>
    <n v="234.95"/>
    <n v="16.094999999999999"/>
    <n v="0.92500000000000004"/>
    <n v="42.18"/>
    <n v="11.84"/>
    <n v="64.38"/>
    <n v="8.3250000000000011"/>
    <n v="168.72"/>
    <n v="1"/>
    <n v="32"/>
  </r>
  <r>
    <x v="2"/>
    <x v="4"/>
    <s v="PT28"/>
    <x v="14"/>
    <n v="60"/>
    <n v="1"/>
    <n v="60"/>
    <n v="13.2"/>
    <n v="0.6"/>
    <n v="0.24"/>
    <n v="2.7"/>
    <n v="1.68"/>
    <n v="2.4"/>
    <n v="2.16"/>
    <n v="10.8"/>
    <n v="1"/>
    <n v="5.9"/>
  </r>
  <r>
    <x v="2"/>
    <x v="4"/>
    <s v="PT28"/>
    <x v="12"/>
    <n v="119"/>
    <n v="1"/>
    <n v="119"/>
    <n v="109.48"/>
    <n v="1.19"/>
    <n v="0.59499999999999997"/>
    <n v="27.846"/>
    <n v="2.8559999999999999"/>
    <n v="4.76"/>
    <n v="5.3549999999999995"/>
    <n v="111.384"/>
    <n v="1"/>
    <n v="24.9"/>
  </r>
  <r>
    <x v="2"/>
    <x v="4"/>
    <s v="PT28"/>
    <x v="13"/>
    <n v="122"/>
    <n v="0.28599999999999998"/>
    <n v="34.891999999999996"/>
    <n v="32.449559999999998"/>
    <n v="0.6978399999999999"/>
    <n v="3.4891999999999999E-2"/>
    <n v="7.5366719999999994"/>
    <n v="0.52337999999999996"/>
    <n v="2.7913599999999996"/>
    <n v="0.31402799999999997"/>
    <n v="30.146687999999997"/>
    <n v="1"/>
    <n v="23.700000000000003"/>
  </r>
  <r>
    <x v="2"/>
    <x v="4"/>
    <s v="PT28"/>
    <x v="36"/>
    <n v="62"/>
    <n v="6.7000000000000004E-2"/>
    <n v="4.1539999999999999"/>
    <n v="1.8693"/>
    <n v="4.5693999999999999E-2"/>
    <n v="8.3079999999999994E-3"/>
    <n v="0.43616999999999995"/>
    <n v="0.13708200000000001"/>
    <n v="0.18277599999999999"/>
    <n v="7.4771999999999991E-2"/>
    <n v="1.7446799999999998"/>
    <n v="1"/>
    <n v="11.8"/>
  </r>
  <r>
    <x v="2"/>
    <x v="4"/>
    <s v="PT28"/>
    <x v="45"/>
    <n v="62"/>
    <n v="1"/>
    <n v="62"/>
    <n v="13.02"/>
    <n v="0.55800000000000005"/>
    <n v="0.18599999999999997"/>
    <n v="2.8519999999999999"/>
    <n v="0.68200000000000005"/>
    <n v="2.2320000000000002"/>
    <n v="1.6739999999999997"/>
    <n v="11.407999999999999"/>
    <n v="1"/>
    <n v="5.8"/>
  </r>
  <r>
    <x v="2"/>
    <x v="4"/>
    <s v="PT28"/>
    <x v="46"/>
    <n v="44"/>
    <n v="1"/>
    <n v="44"/>
    <n v="120.56"/>
    <n v="3.8720000000000003"/>
    <n v="1.32"/>
    <n v="22.835999999999999"/>
    <n v="1.232"/>
    <n v="15.488000000000001"/>
    <n v="11.88"/>
    <n v="91.343999999999994"/>
    <n v="1"/>
    <n v="63.7"/>
  </r>
  <r>
    <x v="2"/>
    <x v="4"/>
    <s v="PT28"/>
    <x v="28"/>
    <n v="171"/>
    <n v="6.7000000000000004E-2"/>
    <n v="11.457000000000001"/>
    <n v="13.290120000000002"/>
    <n v="0.882189"/>
    <n v="5.7285000000000003E-2"/>
    <n v="2.3830560000000003"/>
    <n v="0.74470500000000006"/>
    <n v="3.528756"/>
    <n v="0.51556500000000005"/>
    <n v="9.5322240000000011"/>
    <n v="1"/>
    <n v="29"/>
  </r>
  <r>
    <x v="3"/>
    <x v="4"/>
    <s v="PT28"/>
    <x v="16"/>
    <n v="134"/>
    <n v="0.14299999999999999"/>
    <n v="19.161999999999999"/>
    <n v="31.234059999999999"/>
    <n v="1.207206"/>
    <n v="0.26826800000000001"/>
    <n v="5.9593820000000006"/>
    <n v="0.19161999999999998"/>
    <n v="4.828824"/>
    <n v="2.414412"/>
    <n v="23.837528000000002"/>
    <n v="1"/>
    <n v="38.799999999999997"/>
  </r>
  <r>
    <x v="3"/>
    <x v="4"/>
    <s v="PT28"/>
    <x v="17"/>
    <n v="114"/>
    <n v="1"/>
    <n v="114"/>
    <n v="142.5"/>
    <n v="2.3940000000000001"/>
    <n v="1.4820000000000002"/>
    <n v="29.867999999999999"/>
    <n v="1.1399999999999999"/>
    <n v="9.5760000000000005"/>
    <n v="13.338000000000001"/>
    <n v="119.47199999999999"/>
    <n v="1"/>
    <n v="29.6"/>
  </r>
  <r>
    <x v="3"/>
    <x v="4"/>
    <s v="PT28"/>
    <x v="18"/>
    <n v="83"/>
    <n v="1"/>
    <n v="83"/>
    <n v="275.56"/>
    <n v="8.5490000000000013"/>
    <n v="2.4900000000000002"/>
    <n v="61.171000000000006"/>
    <n v="10.540999999999999"/>
    <n v="34.196000000000005"/>
    <n v="22.410000000000004"/>
    <n v="244.68400000000003"/>
    <n v="1"/>
    <n v="87"/>
  </r>
  <r>
    <x v="3"/>
    <x v="4"/>
    <s v="PT28"/>
    <x v="19"/>
    <n v="340"/>
    <n v="0.28599999999999998"/>
    <n v="97.24"/>
    <n v="39.868399999999994"/>
    <n v="0"/>
    <n v="0"/>
    <n v="10.112959999999999"/>
    <n v="0"/>
    <n v="0"/>
    <n v="0"/>
    <n v="40.451839999999997"/>
    <n v="1"/>
    <n v="10.4"/>
  </r>
  <r>
    <x v="4"/>
    <x v="4"/>
    <s v="PT28"/>
    <x v="23"/>
    <n v="20"/>
    <n v="3.0000000000000001E-3"/>
    <n v="0.06"/>
    <n v="0.18239999999999998"/>
    <n v="1.7999999999999998E-4"/>
    <n v="0"/>
    <n v="4.9439999999999998E-2"/>
    <n v="0"/>
    <n v="7.1999999999999994E-4"/>
    <n v="0"/>
    <n v="0.19775999999999999"/>
    <n v="1"/>
    <n v="82.7"/>
  </r>
  <r>
    <x v="0"/>
    <x v="3"/>
    <s v="PT30"/>
    <x v="0"/>
    <n v="112"/>
    <n v="6.7000000000000004E-2"/>
    <n v="7.5040000000000004"/>
    <n v="20.185760000000002"/>
    <n v="1.8684960000000002"/>
    <n v="1.3507199999999999"/>
    <n v="0"/>
    <n v="0"/>
    <n v="7.4739840000000006"/>
    <n v="12.156479999999998"/>
    <n v="0"/>
    <n v="1"/>
    <n v="42.9"/>
  </r>
  <r>
    <x v="0"/>
    <x v="3"/>
    <s v="PT30"/>
    <x v="1"/>
    <n v="85"/>
    <n v="3.0000000000000001E-3"/>
    <n v="0.255"/>
    <n v="0.61454999999999993"/>
    <n v="8.3894999999999997E-2"/>
    <n v="2.7795E-2"/>
    <n v="1.2750000000000001E-3"/>
    <n v="0"/>
    <n v="0.33557999999999999"/>
    <n v="0.25015500000000002"/>
    <n v="5.1000000000000004E-3"/>
    <n v="1"/>
    <n v="44.3"/>
  </r>
  <r>
    <x v="0"/>
    <x v="3"/>
    <s v="PT30"/>
    <x v="2"/>
    <n v="85"/>
    <n v="3.0000000000000001E-3"/>
    <n v="0.255"/>
    <n v="0.67575000000000007"/>
    <n v="4.3095000000000001E-2"/>
    <n v="5.457E-2"/>
    <n v="0"/>
    <n v="0"/>
    <n v="0.17238000000000001"/>
    <n v="0.49113000000000001"/>
    <n v="0"/>
    <n v="1"/>
    <n v="38.299999999999997"/>
  </r>
  <r>
    <x v="0"/>
    <x v="3"/>
    <s v="PT30"/>
    <x v="3"/>
    <m/>
    <n v="0"/>
    <n v="0"/>
    <n v="0"/>
    <n v="0"/>
    <n v="0"/>
    <n v="0"/>
    <n v="0"/>
    <n v="0"/>
    <n v="0"/>
    <n v="0"/>
    <n v="0"/>
    <n v="39.900000000000006"/>
  </r>
  <r>
    <x v="0"/>
    <x v="3"/>
    <s v="PT30"/>
    <x v="4"/>
    <n v="112"/>
    <n v="6.7000000000000004E-2"/>
    <n v="7.5040000000000004"/>
    <n v="21.386400000000002"/>
    <n v="2.0185759999999999"/>
    <n v="1.4182560000000002"/>
    <n v="0"/>
    <n v="0"/>
    <n v="8.0743039999999997"/>
    <n v="12.764304000000001"/>
    <n v="0"/>
    <n v="1"/>
    <n v="45.8"/>
  </r>
  <r>
    <x v="0"/>
    <x v="3"/>
    <s v="PT30"/>
    <x v="5"/>
    <m/>
    <n v="0"/>
    <n v="0"/>
    <n v="0"/>
    <n v="0"/>
    <n v="0"/>
    <n v="0"/>
    <n v="0"/>
    <n v="0"/>
    <n v="0"/>
    <n v="0"/>
    <n v="0"/>
    <n v="45.8"/>
  </r>
  <r>
    <x v="0"/>
    <x v="3"/>
    <s v="PT30"/>
    <x v="40"/>
    <n v="56"/>
    <n v="0.14299999999999999"/>
    <n v="8.0079999999999991"/>
    <n v="21.861839999999997"/>
    <n v="2.2102079999999997"/>
    <n v="1.3773759999999999"/>
    <n v="0"/>
    <n v="0"/>
    <n v="8.8408319999999989"/>
    <n v="12.396383999999999"/>
    <n v="0"/>
    <n v="1"/>
    <n v="44.8"/>
  </r>
  <r>
    <x v="0"/>
    <x v="3"/>
    <s v="PT30"/>
    <x v="6"/>
    <n v="64"/>
    <n v="0.28599999999999998"/>
    <n v="18.303999999999998"/>
    <n v="28.371199999999998"/>
    <n v="2.3063039999999999"/>
    <n v="1.9402239999999997"/>
    <n v="0.201344"/>
    <n v="0"/>
    <n v="9.2252159999999996"/>
    <n v="17.462015999999998"/>
    <n v="0.80537599999999998"/>
    <n v="1"/>
    <n v="24.3"/>
  </r>
  <r>
    <x v="0"/>
    <x v="3"/>
    <s v="PT30"/>
    <x v="7"/>
    <n v="184"/>
    <n v="1"/>
    <n v="184"/>
    <n v="126.96"/>
    <n v="6.6239999999999997"/>
    <n v="7.5439999999999996"/>
    <n v="8.2799999999999994"/>
    <n v="0"/>
    <n v="26.495999999999999"/>
    <n v="67.896000000000001"/>
    <n v="33.119999999999997"/>
    <n v="1"/>
    <n v="12.2"/>
  </r>
  <r>
    <x v="0"/>
    <x v="3"/>
    <s v="PT30"/>
    <x v="8"/>
    <m/>
    <m/>
    <n v="0"/>
    <n v="0"/>
    <n v="0"/>
    <n v="0"/>
    <n v="0"/>
    <n v="0"/>
    <n v="0"/>
    <n v="0"/>
    <n v="0"/>
    <n v="0"/>
    <n v="59.3"/>
  </r>
  <r>
    <x v="1"/>
    <x v="3"/>
    <s v="PT30"/>
    <x v="9"/>
    <n v="112"/>
    <n v="1"/>
    <n v="112"/>
    <n v="117.6"/>
    <n v="20.72"/>
    <n v="3.2480000000000002"/>
    <n v="0"/>
    <n v="0"/>
    <n v="82.88"/>
    <n v="29.232000000000003"/>
    <n v="0"/>
    <n v="1"/>
    <n v="21.4"/>
  </r>
  <r>
    <x v="2"/>
    <x v="3"/>
    <s v="PT30"/>
    <x v="10"/>
    <n v="175"/>
    <n v="1"/>
    <n v="175"/>
    <n v="227.5"/>
    <n v="4.2"/>
    <n v="0.35"/>
    <n v="50.05"/>
    <n v="0.52500000000000002"/>
    <n v="16.8"/>
    <n v="3.15"/>
    <n v="200.2"/>
    <n v="1"/>
    <n v="31.200000000000003"/>
  </r>
  <r>
    <x v="2"/>
    <x v="3"/>
    <s v="PT30"/>
    <x v="11"/>
    <n v="185"/>
    <n v="0.57099999999999995"/>
    <n v="105.63499999999999"/>
    <n v="134.15644999999998"/>
    <n v="9.1902449999999991"/>
    <n v="0.52817499999999995"/>
    <n v="24.084780000000002"/>
    <n v="6.7606399999999995"/>
    <n v="36.760979999999996"/>
    <n v="4.7535749999999997"/>
    <n v="96.339120000000008"/>
    <n v="1"/>
    <n v="32"/>
  </r>
  <r>
    <x v="2"/>
    <x v="3"/>
    <s v="PT30"/>
    <x v="14"/>
    <n v="60"/>
    <n v="1"/>
    <n v="60"/>
    <n v="13.2"/>
    <n v="0.6"/>
    <n v="0.24"/>
    <n v="2.7"/>
    <n v="1.68"/>
    <n v="2.4"/>
    <n v="2.16"/>
    <n v="10.8"/>
    <n v="1"/>
    <n v="5.9"/>
  </r>
  <r>
    <x v="2"/>
    <x v="3"/>
    <s v="PT30"/>
    <x v="12"/>
    <n v="119"/>
    <n v="0.71399999999999997"/>
    <n v="84.965999999999994"/>
    <n v="78.168719999999993"/>
    <n v="0.84965999999999997"/>
    <n v="0.42482999999999999"/>
    <n v="19.882043999999997"/>
    <n v="2.0391840000000001"/>
    <n v="3.3986399999999999"/>
    <n v="3.8234699999999999"/>
    <n v="79.528175999999988"/>
    <n v="1"/>
    <n v="24.9"/>
  </r>
  <r>
    <x v="2"/>
    <x v="3"/>
    <s v="PT30"/>
    <x v="13"/>
    <n v="122"/>
    <n v="1"/>
    <n v="122"/>
    <n v="113.46"/>
    <n v="2.44"/>
    <n v="0.12200000000000001"/>
    <n v="26.352000000000004"/>
    <n v="1.83"/>
    <n v="9.76"/>
    <n v="1.0980000000000001"/>
    <n v="105.40800000000002"/>
    <n v="1"/>
    <n v="23.700000000000003"/>
  </r>
  <r>
    <x v="2"/>
    <x v="3"/>
    <s v="PT30"/>
    <x v="36"/>
    <n v="62"/>
    <n v="6.7000000000000004E-2"/>
    <n v="4.1539999999999999"/>
    <n v="1.8693"/>
    <n v="4.5693999999999999E-2"/>
    <n v="8.3079999999999994E-3"/>
    <n v="0.43616999999999995"/>
    <n v="0.13708200000000001"/>
    <n v="0.18277599999999999"/>
    <n v="7.4771999999999991E-2"/>
    <n v="1.7446799999999998"/>
    <n v="1"/>
    <n v="11.8"/>
  </r>
  <r>
    <x v="2"/>
    <x v="3"/>
    <s v="PT30"/>
    <x v="45"/>
    <n v="62"/>
    <n v="1"/>
    <n v="62"/>
    <n v="13.02"/>
    <n v="0.55800000000000005"/>
    <n v="0.18599999999999997"/>
    <n v="2.8519999999999999"/>
    <n v="0.68200000000000005"/>
    <n v="2.2320000000000002"/>
    <n v="1.6739999999999997"/>
    <n v="11.407999999999999"/>
    <n v="1"/>
    <n v="5.8"/>
  </r>
  <r>
    <x v="2"/>
    <x v="3"/>
    <s v="PT30"/>
    <x v="46"/>
    <n v="44"/>
    <n v="0.28599999999999998"/>
    <n v="12.584"/>
    <n v="34.480159999999998"/>
    <n v="1.1073920000000002"/>
    <n v="0.37751999999999997"/>
    <n v="6.5310959999999998"/>
    <n v="0.352352"/>
    <n v="4.4295680000000006"/>
    <n v="3.3976799999999998"/>
    <n v="26.124383999999999"/>
    <n v="1"/>
    <n v="63.7"/>
  </r>
  <r>
    <x v="2"/>
    <x v="3"/>
    <s v="PT30"/>
    <x v="17"/>
    <n v="114"/>
    <n v="1"/>
    <n v="114"/>
    <n v="185.82"/>
    <n v="7.1819999999999995"/>
    <n v="1.5959999999999999"/>
    <n v="35.454000000000001"/>
    <n v="1.1399999999999999"/>
    <n v="28.727999999999998"/>
    <n v="14.363999999999999"/>
    <n v="141.816"/>
    <n v="1"/>
    <n v="38.799999999999997"/>
  </r>
  <r>
    <x v="3"/>
    <x v="3"/>
    <s v="PT30"/>
    <x v="16"/>
    <n v="134"/>
    <n v="1"/>
    <n v="134"/>
    <n v="167.5"/>
    <n v="2.8140000000000005"/>
    <n v="1.7420000000000002"/>
    <n v="35.107999999999997"/>
    <n v="1.34"/>
    <n v="11.256000000000002"/>
    <n v="15.678000000000003"/>
    <n v="140.43199999999999"/>
    <n v="1"/>
    <n v="29.6"/>
  </r>
  <r>
    <x v="3"/>
    <x v="3"/>
    <s v="PT30"/>
    <x v="18"/>
    <n v="83"/>
    <n v="1"/>
    <n v="83"/>
    <n v="275.56"/>
    <n v="8.5490000000000013"/>
    <n v="2.4900000000000002"/>
    <n v="61.171000000000006"/>
    <n v="10.540999999999999"/>
    <n v="34.196000000000005"/>
    <n v="22.410000000000004"/>
    <n v="244.68400000000003"/>
    <n v="1"/>
    <n v="87"/>
  </r>
  <r>
    <x v="3"/>
    <x v="3"/>
    <s v="PT30"/>
    <x v="19"/>
    <n v="340"/>
    <n v="1"/>
    <n v="340"/>
    <n v="139.4"/>
    <n v="0"/>
    <n v="0"/>
    <n v="35.36"/>
    <n v="0"/>
    <n v="0"/>
    <n v="0"/>
    <n v="141.44"/>
    <n v="1"/>
    <n v="10.4"/>
  </r>
  <r>
    <x v="4"/>
    <x v="3"/>
    <s v="PT30"/>
    <x v="23"/>
    <n v="20"/>
    <n v="3.0000000000000001E-3"/>
    <n v="0.06"/>
    <n v="0.18239999999999998"/>
    <n v="1.7999999999999998E-4"/>
    <n v="0"/>
    <n v="4.9439999999999998E-2"/>
    <n v="0"/>
    <n v="7.1999999999999994E-4"/>
    <n v="0"/>
    <n v="0.19775999999999999"/>
    <n v="1"/>
    <n v="82.7"/>
  </r>
  <r>
    <x v="0"/>
    <x v="3"/>
    <s v="PT31"/>
    <x v="0"/>
    <m/>
    <n v="0"/>
    <n v="0"/>
    <n v="0"/>
    <n v="0"/>
    <n v="0"/>
    <n v="0"/>
    <n v="0"/>
    <n v="0"/>
    <n v="0"/>
    <n v="0"/>
    <n v="0"/>
    <n v="42.9"/>
  </r>
  <r>
    <x v="0"/>
    <x v="3"/>
    <s v="PT31"/>
    <x v="1"/>
    <m/>
    <n v="0"/>
    <n v="0"/>
    <n v="0"/>
    <n v="0"/>
    <n v="0"/>
    <n v="0"/>
    <n v="0"/>
    <n v="0"/>
    <n v="0"/>
    <n v="0"/>
    <n v="0"/>
    <n v="44.3"/>
  </r>
  <r>
    <x v="0"/>
    <x v="3"/>
    <s v="PT31"/>
    <x v="2"/>
    <m/>
    <n v="0"/>
    <n v="0"/>
    <n v="0"/>
    <n v="0"/>
    <n v="0"/>
    <n v="0"/>
    <n v="0"/>
    <n v="0"/>
    <n v="0"/>
    <n v="0"/>
    <n v="0"/>
    <n v="38.299999999999997"/>
  </r>
  <r>
    <x v="0"/>
    <x v="3"/>
    <s v="PT31"/>
    <x v="3"/>
    <m/>
    <n v="0"/>
    <n v="0"/>
    <n v="0"/>
    <n v="0"/>
    <n v="0"/>
    <n v="0"/>
    <n v="0"/>
    <n v="0"/>
    <n v="0"/>
    <n v="0"/>
    <n v="0"/>
    <n v="39.900000000000006"/>
  </r>
  <r>
    <x v="0"/>
    <x v="3"/>
    <s v="PT31"/>
    <x v="4"/>
    <n v="112"/>
    <n v="3.3000000000000002E-2"/>
    <n v="3.6960000000000002"/>
    <n v="10.533600000000002"/>
    <n v="0.994224"/>
    <n v="0.69854399999999994"/>
    <n v="0"/>
    <n v="0"/>
    <n v="3.976896"/>
    <n v="6.2868959999999996"/>
    <n v="0"/>
    <n v="1"/>
    <n v="45.8"/>
  </r>
  <r>
    <x v="0"/>
    <x v="3"/>
    <s v="PT31"/>
    <x v="5"/>
    <m/>
    <n v="0"/>
    <n v="0"/>
    <n v="0"/>
    <n v="0"/>
    <n v="0"/>
    <n v="0"/>
    <n v="0"/>
    <n v="0"/>
    <n v="0"/>
    <n v="0"/>
    <n v="0"/>
    <n v="45.8"/>
  </r>
  <r>
    <x v="0"/>
    <x v="3"/>
    <s v="PT31"/>
    <x v="40"/>
    <n v="56"/>
    <n v="6.7000000000000004E-2"/>
    <n v="3.7520000000000002"/>
    <n v="10.24296"/>
    <n v="1.035552"/>
    <n v="0.64534400000000003"/>
    <n v="0"/>
    <n v="0"/>
    <n v="4.1422080000000001"/>
    <n v="5.8080959999999999"/>
    <n v="0"/>
    <n v="1"/>
    <n v="44.8"/>
  </r>
  <r>
    <x v="0"/>
    <x v="3"/>
    <s v="PT31"/>
    <x v="6"/>
    <n v="64"/>
    <n v="0.14299999999999999"/>
    <n v="9.1519999999999992"/>
    <n v="14.185599999999999"/>
    <n v="1.153152"/>
    <n v="0.97011199999999986"/>
    <n v="0.100672"/>
    <n v="0"/>
    <n v="4.6126079999999998"/>
    <n v="8.7310079999999992"/>
    <n v="0.40268799999999999"/>
    <n v="1"/>
    <n v="24.3"/>
  </r>
  <r>
    <x v="0"/>
    <x v="3"/>
    <s v="PT31"/>
    <x v="7"/>
    <n v="184"/>
    <n v="1"/>
    <n v="184"/>
    <n v="126.96"/>
    <n v="6.6239999999999997"/>
    <n v="7.5439999999999996"/>
    <n v="8.2799999999999994"/>
    <n v="0"/>
    <n v="26.495999999999999"/>
    <n v="67.896000000000001"/>
    <n v="33.119999999999997"/>
    <n v="1"/>
    <n v="12.2"/>
  </r>
  <r>
    <x v="0"/>
    <x v="3"/>
    <s v="PT31"/>
    <x v="8"/>
    <m/>
    <n v="0"/>
    <n v="0"/>
    <n v="0"/>
    <n v="0"/>
    <n v="0"/>
    <n v="0"/>
    <n v="0"/>
    <n v="0"/>
    <n v="0"/>
    <n v="0"/>
    <n v="0"/>
    <n v="59.3"/>
  </r>
  <r>
    <x v="1"/>
    <x v="3"/>
    <s v="PT31"/>
    <x v="9"/>
    <n v="112"/>
    <n v="1"/>
    <n v="112"/>
    <n v="117.6"/>
    <n v="20.72"/>
    <n v="3.2480000000000002"/>
    <n v="0"/>
    <n v="0"/>
    <n v="82.88"/>
    <n v="29.232000000000003"/>
    <n v="0"/>
    <n v="1"/>
    <n v="21.4"/>
  </r>
  <r>
    <x v="2"/>
    <x v="3"/>
    <s v="PT31"/>
    <x v="10"/>
    <n v="175"/>
    <n v="6.7000000000000004E-2"/>
    <n v="11.725000000000001"/>
    <n v="15.242500000000001"/>
    <n v="0.28140000000000004"/>
    <n v="2.3450000000000002E-2"/>
    <n v="3.3533500000000003"/>
    <n v="3.5175000000000005E-2"/>
    <n v="1.1256000000000002"/>
    <n v="0.21105000000000002"/>
    <n v="13.413400000000001"/>
    <n v="1"/>
    <n v="31.200000000000003"/>
  </r>
  <r>
    <x v="2"/>
    <x v="3"/>
    <s v="PT31"/>
    <x v="11"/>
    <n v="185"/>
    <n v="3.3000000000000002E-2"/>
    <n v="6.1050000000000004"/>
    <n v="7.7533500000000002"/>
    <n v="0.53113500000000002"/>
    <n v="3.0525000000000004E-2"/>
    <n v="1.3919400000000002"/>
    <n v="0.39072000000000001"/>
    <n v="2.1245400000000001"/>
    <n v="0.27472500000000005"/>
    <n v="5.5677600000000007"/>
    <n v="1"/>
    <n v="32"/>
  </r>
  <r>
    <x v="2"/>
    <x v="3"/>
    <s v="PT31"/>
    <x v="14"/>
    <n v="60"/>
    <n v="0.1"/>
    <n v="6"/>
    <n v="1.32"/>
    <n v="0.06"/>
    <n v="2.4000000000000004E-2"/>
    <n v="0.27"/>
    <n v="0.16799999999999998"/>
    <n v="0.24"/>
    <n v="0.21600000000000003"/>
    <n v="1.08"/>
    <n v="1"/>
    <n v="5.9"/>
  </r>
  <r>
    <x v="2"/>
    <x v="3"/>
    <s v="PT31"/>
    <x v="12"/>
    <n v="119"/>
    <n v="0.14299999999999999"/>
    <n v="17.016999999999999"/>
    <n v="15.655639999999998"/>
    <n v="0.17016999999999999"/>
    <n v="8.5084999999999994E-2"/>
    <n v="3.9819779999999998"/>
    <n v="0.40840799999999994"/>
    <n v="0.68067999999999995"/>
    <n v="0.76576499999999992"/>
    <n v="15.927911999999999"/>
    <n v="1"/>
    <n v="24.9"/>
  </r>
  <r>
    <x v="2"/>
    <x v="3"/>
    <s v="PT31"/>
    <x v="13"/>
    <n v="122"/>
    <n v="0.14299999999999999"/>
    <n v="17.445999999999998"/>
    <n v="16.224779999999999"/>
    <n v="0.34891999999999995"/>
    <n v="1.7446E-2"/>
    <n v="3.7683359999999997"/>
    <n v="0.26168999999999998"/>
    <n v="1.3956799999999998"/>
    <n v="0.15701399999999999"/>
    <n v="15.073343999999999"/>
    <n v="1"/>
    <n v="23.700000000000003"/>
  </r>
  <r>
    <x v="2"/>
    <x v="3"/>
    <s v="PT31"/>
    <x v="45"/>
    <n v="62"/>
    <n v="1"/>
    <n v="62"/>
    <n v="13.02"/>
    <n v="0.55800000000000005"/>
    <n v="0.18599999999999997"/>
    <n v="2.8519999999999999"/>
    <n v="0.68200000000000005"/>
    <n v="2.2320000000000002"/>
    <n v="1.6739999999999997"/>
    <n v="11.407999999999999"/>
    <n v="1"/>
    <n v="5.8"/>
  </r>
  <r>
    <x v="2"/>
    <x v="3"/>
    <s v="PT31"/>
    <x v="46"/>
    <n v="44"/>
    <n v="1"/>
    <n v="44"/>
    <n v="120.56"/>
    <n v="3.8720000000000003"/>
    <n v="1.32"/>
    <n v="22.835999999999999"/>
    <n v="1.232"/>
    <n v="15.488000000000001"/>
    <n v="11.88"/>
    <n v="91.343999999999994"/>
    <n v="1"/>
    <n v="63.7"/>
  </r>
  <r>
    <x v="3"/>
    <x v="3"/>
    <s v="PT31"/>
    <x v="16"/>
    <n v="134"/>
    <n v="1"/>
    <n v="134"/>
    <n v="218.42"/>
    <n v="8.4420000000000002"/>
    <n v="1.8759999999999999"/>
    <n v="41.674000000000007"/>
    <n v="1.34"/>
    <n v="33.768000000000001"/>
    <n v="16.884"/>
    <n v="166.69600000000003"/>
    <n v="1"/>
    <n v="38.799999999999997"/>
  </r>
  <r>
    <x v="3"/>
    <x v="3"/>
    <s v="PT31"/>
    <x v="17"/>
    <n v="114"/>
    <n v="1"/>
    <n v="114"/>
    <n v="142.5"/>
    <n v="2.3940000000000001"/>
    <n v="1.4820000000000002"/>
    <n v="29.867999999999999"/>
    <n v="1.1399999999999999"/>
    <n v="9.5760000000000005"/>
    <n v="13.338000000000001"/>
    <n v="119.47199999999999"/>
    <n v="1"/>
    <n v="29.6"/>
  </r>
  <r>
    <x v="3"/>
    <x v="3"/>
    <s v="PT31"/>
    <x v="18"/>
    <n v="83"/>
    <n v="1"/>
    <n v="83"/>
    <n v="275.56"/>
    <n v="8.5490000000000013"/>
    <n v="2.4900000000000002"/>
    <n v="61.171000000000006"/>
    <n v="10.540999999999999"/>
    <n v="34.196000000000005"/>
    <n v="22.410000000000004"/>
    <n v="244.68400000000003"/>
    <n v="1"/>
    <n v="87"/>
  </r>
  <r>
    <x v="3"/>
    <x v="3"/>
    <s v="PT31"/>
    <x v="19"/>
    <n v="340"/>
    <n v="1"/>
    <n v="340"/>
    <n v="139.4"/>
    <n v="0"/>
    <n v="0"/>
    <n v="35.36"/>
    <n v="0"/>
    <n v="0"/>
    <n v="0"/>
    <n v="141.44"/>
    <n v="1"/>
    <n v="10.4"/>
  </r>
  <r>
    <x v="0"/>
    <x v="3"/>
    <s v="PT32"/>
    <x v="0"/>
    <m/>
    <n v="0"/>
    <n v="0"/>
    <n v="0"/>
    <n v="0"/>
    <n v="0"/>
    <n v="0"/>
    <n v="0"/>
    <n v="0"/>
    <n v="0"/>
    <n v="0"/>
    <n v="0"/>
    <n v="42.9"/>
  </r>
  <r>
    <x v="0"/>
    <x v="3"/>
    <s v="PT32"/>
    <x v="1"/>
    <m/>
    <n v="0"/>
    <n v="0"/>
    <n v="0"/>
    <n v="0"/>
    <n v="0"/>
    <n v="0"/>
    <n v="0"/>
    <n v="0"/>
    <n v="0"/>
    <n v="0"/>
    <n v="0"/>
    <n v="44.3"/>
  </r>
  <r>
    <x v="0"/>
    <x v="3"/>
    <s v="PT32"/>
    <x v="2"/>
    <m/>
    <n v="0"/>
    <n v="0"/>
    <n v="0"/>
    <n v="0"/>
    <n v="0"/>
    <n v="0"/>
    <n v="0"/>
    <n v="0"/>
    <n v="0"/>
    <n v="0"/>
    <n v="0"/>
    <n v="38.299999999999997"/>
  </r>
  <r>
    <x v="0"/>
    <x v="3"/>
    <s v="PT32"/>
    <x v="3"/>
    <m/>
    <n v="0"/>
    <n v="0"/>
    <n v="0"/>
    <n v="0"/>
    <n v="0"/>
    <n v="0"/>
    <n v="0"/>
    <n v="0"/>
    <n v="0"/>
    <n v="0"/>
    <n v="0"/>
    <n v="39.900000000000006"/>
  </r>
  <r>
    <x v="0"/>
    <x v="3"/>
    <s v="PT32"/>
    <x v="4"/>
    <n v="112"/>
    <n v="6.7000000000000004E-2"/>
    <n v="7.5040000000000004"/>
    <n v="21.386400000000002"/>
    <n v="2.0185759999999999"/>
    <n v="1.4182560000000002"/>
    <n v="0"/>
    <n v="0"/>
    <n v="8.0743039999999997"/>
    <n v="12.764304000000001"/>
    <n v="0"/>
    <n v="1"/>
    <n v="45.8"/>
  </r>
  <r>
    <x v="0"/>
    <x v="3"/>
    <s v="PT32"/>
    <x v="5"/>
    <m/>
    <n v="0"/>
    <n v="0"/>
    <n v="0"/>
    <n v="0"/>
    <n v="0"/>
    <n v="0"/>
    <n v="0"/>
    <n v="0"/>
    <n v="0"/>
    <n v="0"/>
    <n v="0"/>
    <n v="45.8"/>
  </r>
  <r>
    <x v="0"/>
    <x v="3"/>
    <s v="PT32"/>
    <x v="6"/>
    <n v="64"/>
    <n v="0.42899999999999999"/>
    <n v="27.456"/>
    <n v="42.556800000000003"/>
    <n v="3.4594559999999994"/>
    <n v="2.9103359999999996"/>
    <n v="0.30201600000000001"/>
    <n v="0"/>
    <n v="13.837823999999998"/>
    <n v="26.193023999999998"/>
    <n v="1.208064"/>
    <n v="1"/>
    <n v="24.3"/>
  </r>
  <r>
    <x v="0"/>
    <x v="3"/>
    <s v="PT32"/>
    <x v="7"/>
    <n v="184"/>
    <n v="1"/>
    <n v="184"/>
    <n v="126.96"/>
    <n v="6.6239999999999997"/>
    <n v="7.5439999999999996"/>
    <n v="8.2799999999999994"/>
    <n v="0"/>
    <n v="26.495999999999999"/>
    <n v="67.896000000000001"/>
    <n v="33.119999999999997"/>
    <n v="1"/>
    <n v="12.2"/>
  </r>
  <r>
    <x v="0"/>
    <x v="3"/>
    <s v="PT32"/>
    <x v="8"/>
    <m/>
    <n v="0"/>
    <n v="0"/>
    <n v="0"/>
    <n v="0"/>
    <n v="0"/>
    <n v="0"/>
    <n v="0"/>
    <n v="0"/>
    <n v="0"/>
    <n v="0"/>
    <n v="0"/>
    <n v="59.3"/>
  </r>
  <r>
    <x v="1"/>
    <x v="3"/>
    <s v="PT32"/>
    <x v="9"/>
    <n v="112"/>
    <n v="1"/>
    <n v="112"/>
    <n v="117.6"/>
    <n v="20.72"/>
    <n v="3.2480000000000002"/>
    <n v="0"/>
    <n v="0"/>
    <n v="82.88"/>
    <n v="29.232000000000003"/>
    <n v="0"/>
    <n v="1"/>
    <n v="21.4"/>
  </r>
  <r>
    <x v="2"/>
    <x v="3"/>
    <s v="PT32"/>
    <x v="10"/>
    <n v="175"/>
    <n v="0.28599999999999998"/>
    <n v="50.05"/>
    <n v="65.064999999999998"/>
    <n v="1.2011999999999998"/>
    <n v="0.10009999999999999"/>
    <n v="14.314300000000001"/>
    <n v="0.15014999999999998"/>
    <n v="4.8047999999999993"/>
    <n v="0.90089999999999992"/>
    <n v="57.257200000000005"/>
    <n v="1"/>
    <n v="31.200000000000003"/>
  </r>
  <r>
    <x v="2"/>
    <x v="3"/>
    <s v="PT32"/>
    <x v="11"/>
    <n v="185"/>
    <n v="0.28599999999999998"/>
    <n v="52.91"/>
    <n v="67.195700000000002"/>
    <n v="4.6031699999999995"/>
    <n v="0.26455000000000001"/>
    <n v="12.06348"/>
    <n v="3.3862400000000004"/>
    <n v="18.412679999999998"/>
    <n v="2.3809499999999999"/>
    <n v="48.253920000000001"/>
    <n v="1"/>
    <n v="32"/>
  </r>
  <r>
    <x v="2"/>
    <x v="3"/>
    <s v="PT32"/>
    <x v="14"/>
    <n v="60"/>
    <n v="1"/>
    <n v="60"/>
    <n v="13.2"/>
    <n v="0.6"/>
    <n v="0.24"/>
    <n v="2.7"/>
    <n v="1.68"/>
    <n v="2.4"/>
    <n v="2.16"/>
    <n v="10.8"/>
    <n v="1"/>
    <n v="5.9"/>
  </r>
  <r>
    <x v="2"/>
    <x v="3"/>
    <s v="PT32"/>
    <x v="12"/>
    <n v="119"/>
    <n v="1"/>
    <n v="119"/>
    <n v="109.48"/>
    <n v="1.19"/>
    <n v="0.59499999999999997"/>
    <n v="27.846"/>
    <n v="2.8559999999999999"/>
    <n v="4.76"/>
    <n v="5.3549999999999995"/>
    <n v="111.384"/>
    <n v="1"/>
    <n v="24.9"/>
  </r>
  <r>
    <x v="2"/>
    <x v="3"/>
    <s v="PT32"/>
    <x v="13"/>
    <n v="122"/>
    <n v="0.28599999999999998"/>
    <n v="34.891999999999996"/>
    <n v="32.449559999999998"/>
    <n v="0.6978399999999999"/>
    <n v="3.4891999999999999E-2"/>
    <n v="7.5366719999999994"/>
    <n v="0.52337999999999996"/>
    <n v="2.7913599999999996"/>
    <n v="0.31402799999999997"/>
    <n v="30.146687999999997"/>
    <n v="1"/>
    <n v="23.700000000000003"/>
  </r>
  <r>
    <x v="2"/>
    <x v="3"/>
    <s v="PT32"/>
    <x v="45"/>
    <n v="62"/>
    <n v="1"/>
    <n v="62"/>
    <n v="13.02"/>
    <n v="0.55800000000000005"/>
    <n v="0.18599999999999997"/>
    <n v="2.8519999999999999"/>
    <n v="0.68200000000000005"/>
    <n v="2.2320000000000002"/>
    <n v="1.6739999999999997"/>
    <n v="11.407999999999999"/>
    <n v="1"/>
    <n v="5.8"/>
  </r>
  <r>
    <x v="2"/>
    <x v="3"/>
    <s v="PT32"/>
    <x v="46"/>
    <n v="44"/>
    <n v="1"/>
    <n v="44"/>
    <n v="120.56"/>
    <n v="3.8720000000000003"/>
    <n v="1.32"/>
    <n v="22.835999999999999"/>
    <n v="1.232"/>
    <n v="15.488000000000001"/>
    <n v="11.88"/>
    <n v="91.343999999999994"/>
    <n v="1"/>
    <n v="63.7"/>
  </r>
  <r>
    <x v="3"/>
    <x v="3"/>
    <s v="PT32"/>
    <x v="16"/>
    <n v="134"/>
    <n v="1"/>
    <n v="134"/>
    <n v="218.42"/>
    <n v="8.4420000000000002"/>
    <n v="1.8759999999999999"/>
    <n v="41.674000000000007"/>
    <n v="1.34"/>
    <n v="33.768000000000001"/>
    <n v="16.884"/>
    <n v="166.69600000000003"/>
    <n v="1"/>
    <n v="38.799999999999997"/>
  </r>
  <r>
    <x v="3"/>
    <x v="3"/>
    <s v="PT32"/>
    <x v="17"/>
    <n v="114"/>
    <n v="1"/>
    <n v="114"/>
    <n v="142.5"/>
    <n v="2.3940000000000001"/>
    <n v="1.4820000000000002"/>
    <n v="29.867999999999999"/>
    <n v="1.1399999999999999"/>
    <n v="9.5760000000000005"/>
    <n v="13.338000000000001"/>
    <n v="119.47199999999999"/>
    <n v="1"/>
    <n v="29.6"/>
  </r>
  <r>
    <x v="3"/>
    <x v="3"/>
    <s v="PT32"/>
    <x v="18"/>
    <n v="83"/>
    <n v="1"/>
    <n v="83"/>
    <n v="275.56"/>
    <n v="8.5490000000000013"/>
    <n v="2.4900000000000002"/>
    <n v="61.171000000000006"/>
    <n v="10.540999999999999"/>
    <n v="34.196000000000005"/>
    <n v="22.410000000000004"/>
    <n v="244.68400000000003"/>
    <n v="1"/>
    <n v="87"/>
  </r>
  <r>
    <x v="3"/>
    <x v="3"/>
    <s v="PT32"/>
    <x v="19"/>
    <n v="340"/>
    <n v="1"/>
    <n v="340"/>
    <n v="139.4"/>
    <n v="0"/>
    <n v="0"/>
    <n v="35.36"/>
    <n v="0"/>
    <n v="0"/>
    <n v="0"/>
    <n v="141.44"/>
    <n v="1"/>
    <n v="10.4"/>
  </r>
  <r>
    <x v="0"/>
    <x v="3"/>
    <s v="PT33"/>
    <x v="0"/>
    <n v="112"/>
    <n v="6.7000000000000004E-2"/>
    <n v="7.5040000000000004"/>
    <n v="20.185760000000002"/>
    <n v="1.8684960000000002"/>
    <n v="1.3507199999999999"/>
    <n v="0"/>
    <n v="0"/>
    <n v="7.4739840000000006"/>
    <n v="12.156479999999998"/>
    <n v="0"/>
    <n v="1"/>
    <n v="42.9"/>
  </r>
  <r>
    <x v="0"/>
    <x v="3"/>
    <s v="PT33"/>
    <x v="1"/>
    <m/>
    <n v="0"/>
    <n v="0"/>
    <n v="0"/>
    <n v="0"/>
    <n v="0"/>
    <n v="0"/>
    <n v="0"/>
    <n v="0"/>
    <n v="0"/>
    <n v="0"/>
    <n v="0"/>
    <n v="44.3"/>
  </r>
  <r>
    <x v="0"/>
    <x v="3"/>
    <s v="PT33"/>
    <x v="2"/>
    <m/>
    <n v="0"/>
    <n v="0"/>
    <n v="0"/>
    <n v="0"/>
    <n v="0"/>
    <n v="0"/>
    <n v="0"/>
    <n v="0"/>
    <n v="0"/>
    <n v="0"/>
    <n v="0"/>
    <n v="38.299999999999997"/>
  </r>
  <r>
    <x v="0"/>
    <x v="3"/>
    <s v="PT33"/>
    <x v="3"/>
    <m/>
    <n v="0"/>
    <n v="0"/>
    <n v="0"/>
    <n v="0"/>
    <n v="0"/>
    <n v="0"/>
    <n v="0"/>
    <n v="0"/>
    <n v="0"/>
    <n v="0"/>
    <n v="0"/>
    <n v="39.900000000000006"/>
  </r>
  <r>
    <x v="0"/>
    <x v="3"/>
    <s v="PT33"/>
    <x v="4"/>
    <n v="112"/>
    <n v="3.3000000000000002E-2"/>
    <n v="3.6960000000000002"/>
    <n v="10.533600000000002"/>
    <n v="0.994224"/>
    <n v="0.69854399999999994"/>
    <n v="0"/>
    <n v="0"/>
    <n v="3.976896"/>
    <n v="6.2868959999999996"/>
    <n v="0"/>
    <n v="1"/>
    <n v="45.8"/>
  </r>
  <r>
    <x v="0"/>
    <x v="3"/>
    <s v="PT33"/>
    <x v="5"/>
    <m/>
    <n v="0"/>
    <n v="0"/>
    <n v="0"/>
    <n v="0"/>
    <n v="0"/>
    <n v="0"/>
    <n v="0"/>
    <n v="0"/>
    <n v="0"/>
    <n v="0"/>
    <n v="0"/>
    <n v="45.8"/>
  </r>
  <r>
    <x v="0"/>
    <x v="3"/>
    <s v="PT33"/>
    <x v="40"/>
    <n v="56"/>
    <n v="0.14299999999999999"/>
    <n v="8.0079999999999991"/>
    <n v="21.861839999999997"/>
    <n v="2.2102079999999997"/>
    <n v="1.3773759999999999"/>
    <n v="0"/>
    <n v="0"/>
    <n v="8.8408319999999989"/>
    <n v="12.396383999999999"/>
    <n v="0"/>
    <n v="1"/>
    <n v="44.8"/>
  </r>
  <r>
    <x v="0"/>
    <x v="3"/>
    <s v="PT33"/>
    <x v="6"/>
    <n v="64"/>
    <n v="0.28599999999999998"/>
    <n v="18.303999999999998"/>
    <n v="28.371199999999998"/>
    <n v="2.3063039999999999"/>
    <n v="1.9402239999999997"/>
    <n v="0.201344"/>
    <n v="0"/>
    <n v="9.2252159999999996"/>
    <n v="17.462015999999998"/>
    <n v="0.80537599999999998"/>
    <n v="1"/>
    <n v="24.3"/>
  </r>
  <r>
    <x v="0"/>
    <x v="3"/>
    <s v="PT33"/>
    <x v="7"/>
    <n v="184"/>
    <n v="1"/>
    <n v="184"/>
    <n v="126.96"/>
    <n v="6.6239999999999997"/>
    <n v="7.5439999999999996"/>
    <n v="8.2799999999999994"/>
    <n v="0"/>
    <n v="26.495999999999999"/>
    <n v="67.896000000000001"/>
    <n v="33.119999999999997"/>
    <n v="1"/>
    <n v="12.2"/>
  </r>
  <r>
    <x v="0"/>
    <x v="3"/>
    <s v="PT33"/>
    <x v="8"/>
    <m/>
    <n v="0"/>
    <n v="0"/>
    <n v="0"/>
    <n v="0"/>
    <n v="0"/>
    <n v="0"/>
    <n v="0"/>
    <n v="0"/>
    <n v="0"/>
    <n v="0"/>
    <n v="0"/>
    <n v="59.3"/>
  </r>
  <r>
    <x v="1"/>
    <x v="3"/>
    <s v="PT33"/>
    <x v="9"/>
    <n v="112"/>
    <n v="1"/>
    <n v="112"/>
    <n v="117.6"/>
    <n v="20.72"/>
    <n v="3.2480000000000002"/>
    <n v="0"/>
    <n v="0"/>
    <n v="82.88"/>
    <n v="29.232000000000003"/>
    <n v="0"/>
    <n v="1"/>
    <n v="21.4"/>
  </r>
  <r>
    <x v="2"/>
    <x v="3"/>
    <s v="PT33"/>
    <x v="10"/>
    <n v="175"/>
    <n v="0.14299999999999999"/>
    <n v="25.024999999999999"/>
    <n v="32.532499999999999"/>
    <n v="0.60059999999999991"/>
    <n v="5.0049999999999997E-2"/>
    <n v="7.1571500000000006"/>
    <n v="7.5074999999999989E-2"/>
    <n v="2.4023999999999996"/>
    <n v="0.45044999999999996"/>
    <n v="28.628600000000002"/>
    <n v="1"/>
    <n v="31.200000000000003"/>
  </r>
  <r>
    <x v="2"/>
    <x v="3"/>
    <s v="PT33"/>
    <x v="11"/>
    <n v="185"/>
    <n v="3.3000000000000002E-2"/>
    <n v="6.1050000000000004"/>
    <n v="7.7533500000000002"/>
    <n v="0.53113500000000002"/>
    <n v="3.0525000000000004E-2"/>
    <n v="1.3919400000000002"/>
    <n v="0.39072000000000001"/>
    <n v="2.1245400000000001"/>
    <n v="0.27472500000000005"/>
    <n v="5.5677600000000007"/>
    <n v="1"/>
    <n v="32"/>
  </r>
  <r>
    <x v="2"/>
    <x v="3"/>
    <s v="PT33"/>
    <x v="14"/>
    <n v="60"/>
    <n v="0.28599999999999998"/>
    <n v="17.16"/>
    <n v="3.7751999999999999"/>
    <n v="0.1716"/>
    <n v="6.8640000000000007E-2"/>
    <n v="0.7722"/>
    <n v="0.48047999999999996"/>
    <n v="0.68640000000000001"/>
    <n v="0.61776000000000009"/>
    <n v="3.0888"/>
    <n v="1"/>
    <n v="5.9"/>
  </r>
  <r>
    <x v="2"/>
    <x v="3"/>
    <s v="PT33"/>
    <x v="12"/>
    <n v="119"/>
    <n v="1"/>
    <n v="119"/>
    <n v="109.48"/>
    <n v="1.19"/>
    <n v="0.59499999999999997"/>
    <n v="27.846"/>
    <n v="2.8559999999999999"/>
    <n v="4.76"/>
    <n v="5.3549999999999995"/>
    <n v="111.384"/>
    <n v="1"/>
    <n v="24.9"/>
  </r>
  <r>
    <x v="2"/>
    <x v="3"/>
    <s v="PT33"/>
    <x v="13"/>
    <n v="122"/>
    <n v="0.28599999999999998"/>
    <n v="34.891999999999996"/>
    <n v="32.449559999999998"/>
    <n v="0.6978399999999999"/>
    <n v="3.4891999999999999E-2"/>
    <n v="7.5366719999999994"/>
    <n v="0.52337999999999996"/>
    <n v="2.7913599999999996"/>
    <n v="0.31402799999999997"/>
    <n v="30.146687999999997"/>
    <n v="1"/>
    <n v="23.700000000000003"/>
  </r>
  <r>
    <x v="2"/>
    <x v="3"/>
    <s v="PT33"/>
    <x v="36"/>
    <n v="62"/>
    <n v="3.3000000000000002E-2"/>
    <n v="2.0460000000000003"/>
    <n v="0.92070000000000007"/>
    <n v="2.2506000000000005E-2"/>
    <n v="4.092000000000001E-3"/>
    <n v="0.21483000000000005"/>
    <n v="6.7518000000000009E-2"/>
    <n v="9.0024000000000021E-2"/>
    <n v="3.6828000000000007E-2"/>
    <n v="0.85932000000000019"/>
    <n v="1"/>
    <n v="11.8"/>
  </r>
  <r>
    <x v="2"/>
    <x v="3"/>
    <s v="PT33"/>
    <x v="45"/>
    <n v="62"/>
    <n v="1"/>
    <n v="62"/>
    <n v="13.02"/>
    <n v="0.55800000000000005"/>
    <n v="0.18599999999999997"/>
    <n v="2.8519999999999999"/>
    <n v="0.68200000000000005"/>
    <n v="2.2320000000000002"/>
    <n v="1.6739999999999997"/>
    <n v="11.407999999999999"/>
    <n v="1"/>
    <n v="5.8"/>
  </r>
  <r>
    <x v="2"/>
    <x v="3"/>
    <s v="PT33"/>
    <x v="46"/>
    <n v="44"/>
    <n v="1"/>
    <n v="44"/>
    <n v="120.56"/>
    <n v="3.8720000000000003"/>
    <n v="1.32"/>
    <n v="22.835999999999999"/>
    <n v="1.232"/>
    <n v="15.488000000000001"/>
    <n v="11.88"/>
    <n v="91.343999999999994"/>
    <n v="1"/>
    <n v="63.7"/>
  </r>
  <r>
    <x v="3"/>
    <x v="3"/>
    <s v="PT33"/>
    <x v="16"/>
    <n v="134"/>
    <n v="1"/>
    <n v="134"/>
    <n v="218.42"/>
    <n v="8.4420000000000002"/>
    <n v="1.8759999999999999"/>
    <n v="41.674000000000007"/>
    <n v="1.34"/>
    <n v="33.768000000000001"/>
    <n v="16.884"/>
    <n v="166.69600000000003"/>
    <n v="1"/>
    <n v="38.799999999999997"/>
  </r>
  <r>
    <x v="3"/>
    <x v="3"/>
    <s v="PT33"/>
    <x v="17"/>
    <n v="114"/>
    <n v="1"/>
    <n v="114"/>
    <n v="142.5"/>
    <n v="2.3940000000000001"/>
    <n v="1.4820000000000002"/>
    <n v="29.867999999999999"/>
    <n v="1.1399999999999999"/>
    <n v="9.5760000000000005"/>
    <n v="13.338000000000001"/>
    <n v="119.47199999999999"/>
    <n v="1"/>
    <n v="29.6"/>
  </r>
  <r>
    <x v="3"/>
    <x v="3"/>
    <s v="PT33"/>
    <x v="18"/>
    <n v="83"/>
    <n v="0.28599999999999998"/>
    <n v="23.738"/>
    <n v="78.810159999999996"/>
    <n v="2.445014"/>
    <n v="0.71214"/>
    <n v="17.494906"/>
    <n v="3.014726"/>
    <n v="9.7800560000000001"/>
    <n v="6.4092599999999997"/>
    <n v="69.979624000000001"/>
    <n v="1"/>
    <n v="87"/>
  </r>
  <r>
    <x v="3"/>
    <x v="3"/>
    <s v="PT33"/>
    <x v="19"/>
    <n v="340"/>
    <n v="1"/>
    <n v="340"/>
    <n v="139.4"/>
    <n v="0"/>
    <n v="0"/>
    <n v="35.36"/>
    <n v="0"/>
    <n v="0"/>
    <n v="0"/>
    <n v="141.44"/>
    <n v="1"/>
    <n v="10.4"/>
  </r>
  <r>
    <x v="0"/>
    <x v="3"/>
    <s v="PT35"/>
    <x v="0"/>
    <n v="112"/>
    <n v="0.1"/>
    <n v="11.200000000000001"/>
    <n v="30.128"/>
    <n v="2.7888000000000002"/>
    <n v="2.016"/>
    <n v="0"/>
    <n v="0"/>
    <n v="11.155200000000001"/>
    <n v="18.143999999999998"/>
    <n v="0"/>
    <n v="1"/>
    <n v="42.9"/>
  </r>
  <r>
    <x v="0"/>
    <x v="3"/>
    <s v="PT35"/>
    <x v="1"/>
    <n v="85"/>
    <n v="3.3000000000000002E-2"/>
    <n v="2.8050000000000002"/>
    <n v="6.7600499999999997"/>
    <n v="0.92284499999999992"/>
    <n v="0.30574500000000004"/>
    <n v="1.4025000000000001E-2"/>
    <n v="0"/>
    <n v="3.6913799999999997"/>
    <n v="2.7517050000000003"/>
    <n v="5.6100000000000004E-2"/>
    <n v="1"/>
    <n v="44.3"/>
  </r>
  <r>
    <x v="0"/>
    <x v="3"/>
    <s v="PT35"/>
    <x v="2"/>
    <m/>
    <n v="0"/>
    <n v="0"/>
    <n v="0"/>
    <n v="0"/>
    <n v="0"/>
    <n v="0"/>
    <n v="0"/>
    <n v="0"/>
    <n v="0"/>
    <n v="0"/>
    <n v="0"/>
    <n v="38.299999999999997"/>
  </r>
  <r>
    <x v="0"/>
    <x v="3"/>
    <s v="PT35"/>
    <x v="3"/>
    <m/>
    <n v="0"/>
    <n v="0"/>
    <n v="0"/>
    <n v="0"/>
    <n v="0"/>
    <n v="0"/>
    <n v="0"/>
    <n v="0"/>
    <n v="0"/>
    <n v="0"/>
    <n v="0"/>
    <n v="39.900000000000006"/>
  </r>
  <r>
    <x v="0"/>
    <x v="3"/>
    <s v="PT35"/>
    <x v="4"/>
    <n v="112"/>
    <n v="6.7000000000000004E-2"/>
    <n v="7.5040000000000004"/>
    <n v="21.386400000000002"/>
    <n v="2.0185759999999999"/>
    <n v="1.4182560000000002"/>
    <n v="0"/>
    <n v="0"/>
    <n v="8.0743039999999997"/>
    <n v="12.764304000000001"/>
    <n v="0"/>
    <n v="1"/>
    <n v="45.8"/>
  </r>
  <r>
    <x v="0"/>
    <x v="3"/>
    <s v="PT35"/>
    <x v="5"/>
    <m/>
    <n v="0"/>
    <n v="0"/>
    <n v="0"/>
    <n v="0"/>
    <n v="0"/>
    <n v="0"/>
    <n v="0"/>
    <n v="0"/>
    <n v="0"/>
    <n v="0"/>
    <n v="0"/>
    <n v="45.8"/>
  </r>
  <r>
    <x v="0"/>
    <x v="3"/>
    <s v="PT35"/>
    <x v="40"/>
    <n v="56"/>
    <n v="6.7000000000000004E-2"/>
    <n v="3.7520000000000002"/>
    <n v="10.24296"/>
    <n v="1.035552"/>
    <n v="0.64534400000000003"/>
    <n v="0"/>
    <n v="0"/>
    <n v="4.1422080000000001"/>
    <n v="5.8080959999999999"/>
    <n v="0"/>
    <n v="1"/>
    <n v="44.8"/>
  </r>
  <r>
    <x v="0"/>
    <x v="3"/>
    <s v="PT35"/>
    <x v="6"/>
    <n v="64"/>
    <n v="3.3000000000000002E-2"/>
    <n v="2.1120000000000001"/>
    <n v="3.2736000000000001"/>
    <n v="0.26611200000000002"/>
    <n v="0.22387199999999999"/>
    <n v="2.3232000000000003E-2"/>
    <n v="0"/>
    <n v="1.0644480000000001"/>
    <n v="2.0148479999999998"/>
    <n v="9.2928000000000011E-2"/>
    <n v="1"/>
    <n v="24.3"/>
  </r>
  <r>
    <x v="0"/>
    <x v="3"/>
    <s v="PT35"/>
    <x v="7"/>
    <n v="184"/>
    <n v="1"/>
    <n v="184"/>
    <n v="126.96"/>
    <n v="6.6239999999999997"/>
    <n v="7.5439999999999996"/>
    <n v="8.2799999999999994"/>
    <n v="0"/>
    <n v="26.495999999999999"/>
    <n v="67.896000000000001"/>
    <n v="33.119999999999997"/>
    <n v="1"/>
    <n v="12.2"/>
  </r>
  <r>
    <x v="0"/>
    <x v="3"/>
    <s v="PT35"/>
    <x v="8"/>
    <m/>
    <n v="0"/>
    <n v="0"/>
    <n v="0"/>
    <n v="0"/>
    <n v="0"/>
    <n v="0"/>
    <n v="0"/>
    <n v="0"/>
    <n v="0"/>
    <n v="0"/>
    <n v="0"/>
    <n v="59.3"/>
  </r>
  <r>
    <x v="1"/>
    <x v="3"/>
    <s v="PT35"/>
    <x v="9"/>
    <n v="112"/>
    <n v="0.16700000000000001"/>
    <n v="18.704000000000001"/>
    <n v="19.639200000000002"/>
    <n v="3.4602400000000002"/>
    <n v="0.54241600000000001"/>
    <n v="0"/>
    <n v="0"/>
    <n v="13.840960000000001"/>
    <n v="4.8817440000000003"/>
    <n v="0"/>
    <n v="1"/>
    <n v="21.4"/>
  </r>
  <r>
    <x v="2"/>
    <x v="3"/>
    <s v="PT35"/>
    <x v="10"/>
    <n v="175"/>
    <n v="6.7000000000000004E-2"/>
    <n v="11.725000000000001"/>
    <n v="15.242500000000001"/>
    <n v="0.28140000000000004"/>
    <n v="2.3450000000000002E-2"/>
    <n v="3.3533500000000003"/>
    <n v="3.5175000000000005E-2"/>
    <n v="1.1256000000000002"/>
    <n v="0.21105000000000002"/>
    <n v="13.413400000000001"/>
    <n v="1"/>
    <n v="31.200000000000003"/>
  </r>
  <r>
    <x v="2"/>
    <x v="3"/>
    <s v="PT35"/>
    <x v="11"/>
    <n v="185"/>
    <n v="0.35699999999999998"/>
    <n v="66.045000000000002"/>
    <n v="83.87715"/>
    <n v="5.7459150000000001"/>
    <n v="0.33022499999999999"/>
    <n v="15.058260000000001"/>
    <n v="4.2268800000000004"/>
    <n v="22.98366"/>
    <n v="2.9720249999999999"/>
    <n v="60.233040000000003"/>
    <n v="1"/>
    <n v="32"/>
  </r>
  <r>
    <x v="2"/>
    <x v="3"/>
    <s v="PT35"/>
    <x v="14"/>
    <n v="60"/>
    <n v="6.7000000000000004E-2"/>
    <n v="4.0200000000000005"/>
    <n v="0.88440000000000007"/>
    <n v="4.0200000000000007E-2"/>
    <n v="1.6080000000000004E-2"/>
    <n v="0.18090000000000003"/>
    <n v="0.11256000000000001"/>
    <n v="0.16080000000000003"/>
    <n v="0.14472000000000004"/>
    <n v="0.72360000000000013"/>
    <n v="1"/>
    <n v="5.9"/>
  </r>
  <r>
    <x v="2"/>
    <x v="3"/>
    <s v="PT35"/>
    <x v="12"/>
    <n v="119"/>
    <n v="0.14299999999999999"/>
    <n v="17.016999999999999"/>
    <n v="15.655639999999998"/>
    <n v="0.17016999999999999"/>
    <n v="8.5084999999999994E-2"/>
    <n v="3.9819779999999998"/>
    <n v="0.40840799999999994"/>
    <n v="0.68067999999999995"/>
    <n v="0.76576499999999992"/>
    <n v="15.927911999999999"/>
    <n v="1"/>
    <n v="24.9"/>
  </r>
  <r>
    <x v="2"/>
    <x v="3"/>
    <s v="PT35"/>
    <x v="13"/>
    <n v="122"/>
    <n v="0.5"/>
    <n v="61"/>
    <n v="56.73"/>
    <n v="1.22"/>
    <n v="6.1000000000000006E-2"/>
    <n v="13.176000000000002"/>
    <n v="0.91500000000000004"/>
    <n v="4.88"/>
    <n v="0.54900000000000004"/>
    <n v="52.704000000000008"/>
    <n v="1"/>
    <n v="23.700000000000003"/>
  </r>
  <r>
    <x v="2"/>
    <x v="3"/>
    <s v="PT35"/>
    <x v="45"/>
    <n v="62"/>
    <n v="1"/>
    <n v="62"/>
    <n v="13.02"/>
    <n v="0.55800000000000005"/>
    <n v="0.18599999999999997"/>
    <n v="2.8519999999999999"/>
    <n v="0.68200000000000005"/>
    <n v="2.2320000000000002"/>
    <n v="1.6739999999999997"/>
    <n v="11.407999999999999"/>
    <n v="1"/>
    <n v="5.8"/>
  </r>
  <r>
    <x v="2"/>
    <x v="3"/>
    <s v="PT35"/>
    <x v="46"/>
    <n v="44"/>
    <n v="3.3000000000000002E-2"/>
    <n v="1.452"/>
    <n v="3.9784800000000002"/>
    <n v="0.127776"/>
    <n v="4.3560000000000001E-2"/>
    <n v="0.75358800000000004"/>
    <n v="4.0655999999999998E-2"/>
    <n v="0.511104"/>
    <n v="0.39204"/>
    <n v="3.0143520000000001"/>
    <n v="1"/>
    <n v="63.7"/>
  </r>
  <r>
    <x v="2"/>
    <x v="3"/>
    <s v="PT35"/>
    <x v="22"/>
    <n v="250"/>
    <n v="1"/>
    <n v="250"/>
    <n v="352.5"/>
    <n v="12"/>
    <n v="1.75"/>
    <n v="70.75"/>
    <n v="4.25"/>
    <n v="48"/>
    <n v="15.75"/>
    <n v="283"/>
    <n v="1"/>
    <n v="33.799999999999997"/>
  </r>
  <r>
    <x v="2"/>
    <x v="3"/>
    <s v="PT35"/>
    <x v="28"/>
    <n v="171"/>
    <n v="0.14299999999999999"/>
    <n v="24.452999999999999"/>
    <n v="28.365479999999998"/>
    <n v="1.8828809999999998"/>
    <n v="0.122265"/>
    <n v="5.0862240000000005"/>
    <n v="1.589445"/>
    <n v="7.5315239999999992"/>
    <n v="1.1003849999999999"/>
    <n v="20.344896000000002"/>
    <n v="1"/>
    <n v="29"/>
  </r>
  <r>
    <x v="3"/>
    <x v="3"/>
    <s v="PT35"/>
    <x v="16"/>
    <n v="134"/>
    <n v="0.57099999999999995"/>
    <n v="76.513999999999996"/>
    <n v="124.71781999999999"/>
    <n v="4.8203819999999995"/>
    <n v="1.0711959999999998"/>
    <n v="23.795853999999999"/>
    <n v="0.76513999999999993"/>
    <n v="19.281527999999998"/>
    <n v="9.640763999999999"/>
    <n v="95.183415999999994"/>
    <n v="1"/>
    <n v="38.799999999999997"/>
  </r>
  <r>
    <x v="3"/>
    <x v="3"/>
    <s v="PT35"/>
    <x v="17"/>
    <n v="114"/>
    <n v="0.42899999999999999"/>
    <n v="48.905999999999999"/>
    <n v="61.1325"/>
    <n v="1.027026"/>
    <n v="0.63577800000000007"/>
    <n v="12.813371999999999"/>
    <n v="0.48905999999999999"/>
    <n v="4.108104"/>
    <n v="5.7220020000000007"/>
    <n v="51.253487999999997"/>
    <n v="1"/>
    <n v="29.6"/>
  </r>
  <r>
    <x v="3"/>
    <x v="3"/>
    <s v="PT35"/>
    <x v="18"/>
    <m/>
    <n v="0"/>
    <n v="0"/>
    <n v="0"/>
    <n v="0"/>
    <n v="0"/>
    <n v="0"/>
    <n v="0"/>
    <n v="0"/>
    <n v="0"/>
    <n v="0"/>
    <n v="0"/>
    <n v="87"/>
  </r>
  <r>
    <x v="0"/>
    <x v="3"/>
    <s v="PT36"/>
    <x v="0"/>
    <n v="112"/>
    <n v="0.42899999999999999"/>
    <n v="48.048000000000002"/>
    <n v="129.24912"/>
    <n v="11.963951999999999"/>
    <n v="8.6486400000000003"/>
    <n v="0"/>
    <n v="0"/>
    <n v="47.855807999999996"/>
    <n v="77.837760000000003"/>
    <n v="0"/>
    <n v="1"/>
    <n v="42.9"/>
  </r>
  <r>
    <x v="0"/>
    <x v="3"/>
    <s v="PT36"/>
    <x v="1"/>
    <n v="85"/>
    <n v="3.3000000000000002E-2"/>
    <n v="2.8050000000000002"/>
    <n v="6.7600499999999997"/>
    <n v="0.92284499999999992"/>
    <n v="0.30574500000000004"/>
    <n v="1.4025000000000001E-2"/>
    <n v="0"/>
    <n v="3.6913799999999997"/>
    <n v="2.7517050000000003"/>
    <n v="5.6100000000000004E-2"/>
    <n v="1"/>
    <n v="44.3"/>
  </r>
  <r>
    <x v="0"/>
    <x v="3"/>
    <s v="PT36"/>
    <x v="2"/>
    <m/>
    <n v="0"/>
    <n v="0"/>
    <n v="0"/>
    <n v="0"/>
    <n v="0"/>
    <n v="0"/>
    <n v="0"/>
    <n v="0"/>
    <n v="0"/>
    <n v="0"/>
    <n v="0"/>
    <n v="38.299999999999997"/>
  </r>
  <r>
    <x v="0"/>
    <x v="3"/>
    <s v="PT36"/>
    <x v="3"/>
    <m/>
    <n v="0"/>
    <n v="0"/>
    <n v="0"/>
    <n v="0"/>
    <n v="0"/>
    <n v="0"/>
    <n v="0"/>
    <n v="0"/>
    <n v="0"/>
    <n v="0"/>
    <n v="0"/>
    <n v="39.900000000000006"/>
  </r>
  <r>
    <x v="0"/>
    <x v="3"/>
    <s v="PT36"/>
    <x v="4"/>
    <n v="112"/>
    <n v="3.3000000000000002E-2"/>
    <n v="3.6960000000000002"/>
    <n v="10.533600000000002"/>
    <n v="0.994224"/>
    <n v="0.69854399999999994"/>
    <n v="0"/>
    <n v="0"/>
    <n v="3.976896"/>
    <n v="6.2868959999999996"/>
    <n v="0"/>
    <n v="1"/>
    <n v="45.8"/>
  </r>
  <r>
    <x v="0"/>
    <x v="3"/>
    <s v="PT36"/>
    <x v="5"/>
    <m/>
    <n v="0"/>
    <n v="0"/>
    <n v="0"/>
    <n v="0"/>
    <n v="0"/>
    <n v="0"/>
    <n v="0"/>
    <n v="0"/>
    <n v="0"/>
    <n v="0"/>
    <n v="0"/>
    <n v="45.8"/>
  </r>
  <r>
    <x v="0"/>
    <x v="3"/>
    <s v="PT36"/>
    <x v="6"/>
    <n v="64"/>
    <n v="0.57099999999999995"/>
    <n v="36.543999999999997"/>
    <n v="56.6432"/>
    <n v="4.6045439999999997"/>
    <n v="3.8736639999999993"/>
    <n v="0.40198400000000001"/>
    <n v="0"/>
    <n v="18.418175999999999"/>
    <n v="34.862975999999996"/>
    <n v="1.607936"/>
    <n v="1"/>
    <n v="24.3"/>
  </r>
  <r>
    <x v="0"/>
    <x v="3"/>
    <s v="PT36"/>
    <x v="7"/>
    <n v="184"/>
    <n v="0.71399999999999997"/>
    <n v="131.376"/>
    <n v="90.649439999999998"/>
    <n v="4.7295360000000004"/>
    <n v="5.3864159999999996"/>
    <n v="5.9119200000000003"/>
    <n v="0"/>
    <n v="18.918144000000002"/>
    <n v="48.477743999999994"/>
    <n v="23.647680000000001"/>
    <n v="1"/>
    <n v="12.2"/>
  </r>
  <r>
    <x v="0"/>
    <x v="3"/>
    <s v="PT36"/>
    <x v="8"/>
    <m/>
    <n v="0"/>
    <n v="0"/>
    <n v="0"/>
    <n v="0"/>
    <n v="0"/>
    <n v="0"/>
    <n v="0"/>
    <n v="0"/>
    <n v="0"/>
    <n v="0"/>
    <n v="0"/>
    <n v="59.3"/>
  </r>
  <r>
    <x v="1"/>
    <x v="3"/>
    <s v="PT36"/>
    <x v="9"/>
    <m/>
    <n v="0"/>
    <n v="0"/>
    <n v="0"/>
    <n v="0"/>
    <n v="0"/>
    <n v="0"/>
    <n v="0"/>
    <n v="0"/>
    <n v="0"/>
    <n v="0"/>
    <n v="0"/>
    <n v="21.4"/>
  </r>
  <r>
    <x v="2"/>
    <x v="3"/>
    <s v="PT36"/>
    <x v="10"/>
    <n v="175"/>
    <n v="0.57099999999999995"/>
    <n v="99.924999999999997"/>
    <n v="129.9025"/>
    <n v="2.3982000000000001"/>
    <n v="0.19985"/>
    <n v="28.57855"/>
    <n v="0.29977500000000001"/>
    <n v="9.5928000000000004"/>
    <n v="1.7986500000000001"/>
    <n v="114.3142"/>
    <n v="1"/>
    <n v="31.200000000000003"/>
  </r>
  <r>
    <x v="2"/>
    <x v="3"/>
    <s v="PT36"/>
    <x v="11"/>
    <m/>
    <n v="0"/>
    <n v="0"/>
    <n v="0"/>
    <n v="0"/>
    <n v="0"/>
    <n v="0"/>
    <n v="0"/>
    <n v="0"/>
    <n v="0"/>
    <n v="0"/>
    <n v="0"/>
    <n v="32"/>
  </r>
  <r>
    <x v="2"/>
    <x v="3"/>
    <s v="PT36"/>
    <x v="14"/>
    <n v="112"/>
    <n v="0.71399999999999997"/>
    <n v="79.967999999999989"/>
    <n v="17.592959999999998"/>
    <n v="0.79967999999999995"/>
    <n v="0.31987199999999999"/>
    <n v="3.5985599999999995"/>
    <n v="2.2391039999999993"/>
    <n v="3.1987199999999998"/>
    <n v="2.8788480000000001"/>
    <n v="14.394239999999998"/>
    <n v="1"/>
    <n v="5.9"/>
  </r>
  <r>
    <x v="2"/>
    <x v="3"/>
    <s v="PT36"/>
    <x v="12"/>
    <n v="119"/>
    <n v="0.28599999999999998"/>
    <n v="34.033999999999999"/>
    <n v="31.311279999999996"/>
    <n v="0.34033999999999998"/>
    <n v="0.17016999999999999"/>
    <n v="7.9639559999999996"/>
    <n v="0.81681599999999988"/>
    <n v="1.3613599999999999"/>
    <n v="1.5315299999999998"/>
    <n v="31.855823999999998"/>
    <n v="1"/>
    <n v="24.9"/>
  </r>
  <r>
    <x v="2"/>
    <x v="3"/>
    <s v="PT36"/>
    <x v="13"/>
    <n v="122"/>
    <n v="6.7000000000000004E-2"/>
    <n v="8.1740000000000013"/>
    <n v="7.6018200000000009"/>
    <n v="0.16348000000000001"/>
    <n v="8.1740000000000007E-3"/>
    <n v="1.7655840000000003"/>
    <n v="0.12261000000000002"/>
    <n v="0.65392000000000006"/>
    <n v="7.3566000000000006E-2"/>
    <n v="7.0623360000000011"/>
    <n v="1"/>
    <n v="23.700000000000003"/>
  </r>
  <r>
    <x v="2"/>
    <x v="3"/>
    <s v="PT36"/>
    <x v="36"/>
    <n v="62"/>
    <n v="0.28599999999999998"/>
    <n v="17.731999999999999"/>
    <n v="7.9793999999999992"/>
    <n v="0.19505200000000003"/>
    <n v="3.5464000000000002E-2"/>
    <n v="1.8618599999999998"/>
    <n v="0.5851559999999999"/>
    <n v="0.78020800000000012"/>
    <n v="0.31917600000000002"/>
    <n v="7.4474399999999994"/>
    <n v="1"/>
    <n v="11.8"/>
  </r>
  <r>
    <x v="2"/>
    <x v="3"/>
    <s v="PT36"/>
    <x v="45"/>
    <n v="62"/>
    <n v="1"/>
    <n v="62"/>
    <n v="13.02"/>
    <n v="0.55800000000000005"/>
    <n v="0.18599999999999997"/>
    <n v="2.8519999999999999"/>
    <n v="0.68200000000000005"/>
    <n v="2.2320000000000002"/>
    <n v="1.6739999999999997"/>
    <n v="11.407999999999999"/>
    <n v="1"/>
    <n v="5.8"/>
  </r>
  <r>
    <x v="2"/>
    <x v="3"/>
    <s v="PT36"/>
    <x v="28"/>
    <n v="171"/>
    <n v="1"/>
    <n v="171"/>
    <n v="198.36"/>
    <n v="13.167"/>
    <n v="0.85499999999999998"/>
    <n v="35.568000000000005"/>
    <n v="11.115"/>
    <n v="52.667999999999999"/>
    <n v="7.6950000000000003"/>
    <n v="142.27200000000002"/>
    <n v="1"/>
    <n v="29"/>
  </r>
  <r>
    <x v="3"/>
    <x v="3"/>
    <s v="PT36"/>
    <x v="16"/>
    <n v="134"/>
    <n v="0.42899999999999999"/>
    <n v="57.485999999999997"/>
    <n v="93.702179999999984"/>
    <n v="3.6216179999999998"/>
    <n v="0.80480399999999985"/>
    <n v="17.878146000000001"/>
    <n v="0.57485999999999993"/>
    <n v="14.486471999999999"/>
    <n v="7.2432359999999987"/>
    <n v="71.512584000000004"/>
    <n v="1"/>
    <n v="38.799999999999997"/>
  </r>
  <r>
    <x v="3"/>
    <x v="3"/>
    <s v="PT36"/>
    <x v="17"/>
    <n v="114"/>
    <n v="1"/>
    <n v="114"/>
    <n v="142.5"/>
    <n v="2.3940000000000001"/>
    <n v="1.4820000000000002"/>
    <n v="29.867999999999999"/>
    <n v="1.1399999999999999"/>
    <n v="9.5760000000000005"/>
    <n v="13.338000000000001"/>
    <n v="119.47199999999999"/>
    <n v="1"/>
    <n v="29.6"/>
  </r>
  <r>
    <x v="3"/>
    <x v="3"/>
    <s v="PT36"/>
    <x v="18"/>
    <n v="83"/>
    <n v="8.0000000000000002E-3"/>
    <n v="0.66400000000000003"/>
    <n v="2.2044800000000002"/>
    <n v="6.8392000000000008E-2"/>
    <n v="1.992E-2"/>
    <n v="0.48936800000000003"/>
    <n v="8.4328E-2"/>
    <n v="0.27356800000000003"/>
    <n v="0.17927999999999999"/>
    <n v="1.9574720000000001"/>
    <n v="1"/>
    <n v="87"/>
  </r>
  <r>
    <x v="3"/>
    <x v="3"/>
    <s v="PT36"/>
    <x v="19"/>
    <n v="340"/>
    <n v="1"/>
    <n v="340"/>
    <n v="139.4"/>
    <n v="0"/>
    <n v="0"/>
    <n v="35.36"/>
    <n v="0"/>
    <n v="0"/>
    <n v="0"/>
    <n v="141.44"/>
    <n v="1"/>
    <n v="10.4"/>
  </r>
  <r>
    <x v="0"/>
    <x v="3"/>
    <s v="PT37"/>
    <x v="0"/>
    <m/>
    <n v="0"/>
    <n v="0"/>
    <n v="0"/>
    <n v="0"/>
    <n v="0"/>
    <n v="0"/>
    <n v="0"/>
    <n v="0"/>
    <n v="0"/>
    <n v="0"/>
    <n v="0"/>
    <n v="42.9"/>
  </r>
  <r>
    <x v="0"/>
    <x v="3"/>
    <s v="PT37"/>
    <x v="1"/>
    <m/>
    <n v="0"/>
    <n v="0"/>
    <n v="0"/>
    <n v="0"/>
    <n v="0"/>
    <n v="0"/>
    <n v="0"/>
    <n v="0"/>
    <n v="0"/>
    <n v="0"/>
    <n v="0"/>
    <n v="44.3"/>
  </r>
  <r>
    <x v="0"/>
    <x v="3"/>
    <s v="PT37"/>
    <x v="2"/>
    <m/>
    <n v="0"/>
    <n v="0"/>
    <n v="0"/>
    <n v="0"/>
    <n v="0"/>
    <n v="0"/>
    <n v="0"/>
    <n v="0"/>
    <n v="0"/>
    <n v="0"/>
    <n v="0"/>
    <n v="38.299999999999997"/>
  </r>
  <r>
    <x v="0"/>
    <x v="3"/>
    <s v="PT37"/>
    <x v="3"/>
    <m/>
    <n v="0"/>
    <n v="0"/>
    <n v="0"/>
    <n v="0"/>
    <n v="0"/>
    <n v="0"/>
    <n v="0"/>
    <n v="0"/>
    <n v="0"/>
    <n v="0"/>
    <n v="0"/>
    <n v="39.900000000000006"/>
  </r>
  <r>
    <x v="0"/>
    <x v="3"/>
    <s v="PT37"/>
    <x v="4"/>
    <n v="112"/>
    <n v="3.3000000000000002E-2"/>
    <n v="3.6960000000000002"/>
    <n v="10.533600000000002"/>
    <n v="0.994224"/>
    <n v="0.69854399999999994"/>
    <n v="0"/>
    <n v="0"/>
    <n v="3.976896"/>
    <n v="6.2868959999999996"/>
    <n v="0"/>
    <n v="1"/>
    <n v="45.8"/>
  </r>
  <r>
    <x v="0"/>
    <x v="3"/>
    <s v="PT37"/>
    <x v="5"/>
    <m/>
    <n v="0"/>
    <n v="0"/>
    <n v="0"/>
    <n v="0"/>
    <n v="0"/>
    <n v="0"/>
    <n v="0"/>
    <n v="0"/>
    <n v="0"/>
    <n v="0"/>
    <n v="0"/>
    <n v="45.8"/>
  </r>
  <r>
    <x v="0"/>
    <x v="3"/>
    <s v="PT37"/>
    <x v="6"/>
    <n v="64"/>
    <n v="2"/>
    <n v="128"/>
    <n v="198.4"/>
    <n v="16.128"/>
    <n v="13.568"/>
    <n v="1.4080000000000001"/>
    <n v="0"/>
    <n v="64.512"/>
    <n v="122.11199999999999"/>
    <n v="5.6320000000000006"/>
    <n v="1"/>
    <n v="24.3"/>
  </r>
  <r>
    <x v="0"/>
    <x v="3"/>
    <s v="PT37"/>
    <x v="7"/>
    <n v="184"/>
    <n v="1"/>
    <n v="184"/>
    <n v="126.96"/>
    <n v="6.6239999999999997"/>
    <n v="7.5439999999999996"/>
    <n v="8.2799999999999994"/>
    <n v="0"/>
    <n v="26.495999999999999"/>
    <n v="67.896000000000001"/>
    <n v="33.119999999999997"/>
    <n v="1"/>
    <n v="12.2"/>
  </r>
  <r>
    <x v="0"/>
    <x v="3"/>
    <s v="PT37"/>
    <x v="8"/>
    <m/>
    <n v="0"/>
    <n v="0"/>
    <n v="0"/>
    <n v="0"/>
    <n v="0"/>
    <n v="0"/>
    <n v="0"/>
    <n v="0"/>
    <n v="0"/>
    <n v="0"/>
    <n v="0"/>
    <n v="59.3"/>
  </r>
  <r>
    <x v="1"/>
    <x v="3"/>
    <s v="PT37"/>
    <x v="9"/>
    <n v="112"/>
    <n v="1"/>
    <n v="112"/>
    <n v="117.6"/>
    <n v="20.72"/>
    <n v="3.2480000000000002"/>
    <n v="0"/>
    <n v="0"/>
    <n v="82.88"/>
    <n v="29.232000000000003"/>
    <n v="0"/>
    <n v="1"/>
    <n v="21.4"/>
  </r>
  <r>
    <x v="2"/>
    <x v="3"/>
    <s v="PT37"/>
    <x v="10"/>
    <n v="175"/>
    <n v="0.71399999999999997"/>
    <n v="124.94999999999999"/>
    <n v="162.43499999999997"/>
    <n v="2.9987999999999992"/>
    <n v="0.24989999999999998"/>
    <n v="35.735699999999994"/>
    <n v="0.37484999999999991"/>
    <n v="11.995199999999997"/>
    <n v="2.2490999999999999"/>
    <n v="142.94279999999998"/>
    <n v="1"/>
    <n v="31.200000000000003"/>
  </r>
  <r>
    <x v="2"/>
    <x v="3"/>
    <s v="PT37"/>
    <x v="11"/>
    <n v="185"/>
    <n v="1"/>
    <n v="185"/>
    <n v="234.95"/>
    <n v="16.094999999999999"/>
    <n v="0.92500000000000004"/>
    <n v="42.18"/>
    <n v="11.84"/>
    <n v="64.38"/>
    <n v="8.3250000000000011"/>
    <n v="168.72"/>
    <n v="1"/>
    <n v="32"/>
  </r>
  <r>
    <x v="2"/>
    <x v="3"/>
    <s v="PT37"/>
    <x v="14"/>
    <n v="60"/>
    <n v="1"/>
    <n v="60"/>
    <n v="13.2"/>
    <n v="0.6"/>
    <n v="0.24"/>
    <n v="2.7"/>
    <n v="1.68"/>
    <n v="2.4"/>
    <n v="2.16"/>
    <n v="10.8"/>
    <n v="1"/>
    <n v="5.9"/>
  </r>
  <r>
    <x v="2"/>
    <x v="3"/>
    <s v="PT37"/>
    <x v="12"/>
    <n v="119"/>
    <n v="1"/>
    <n v="119"/>
    <n v="109.48"/>
    <n v="1.19"/>
    <n v="0.59499999999999997"/>
    <n v="27.846"/>
    <n v="2.8559999999999999"/>
    <n v="4.76"/>
    <n v="5.3549999999999995"/>
    <n v="111.384"/>
    <n v="1"/>
    <n v="24.9"/>
  </r>
  <r>
    <x v="2"/>
    <x v="3"/>
    <s v="PT37"/>
    <x v="13"/>
    <m/>
    <m/>
    <n v="0"/>
    <n v="0"/>
    <n v="0"/>
    <n v="0"/>
    <n v="0"/>
    <n v="0"/>
    <n v="0"/>
    <n v="0"/>
    <n v="0"/>
    <n v="0"/>
    <n v="23.700000000000003"/>
  </r>
  <r>
    <x v="2"/>
    <x v="3"/>
    <s v="PT37"/>
    <x v="36"/>
    <n v="62"/>
    <n v="0.28599999999999998"/>
    <n v="17.731999999999999"/>
    <n v="7.9793999999999992"/>
    <n v="0.19505200000000003"/>
    <n v="3.5464000000000002E-2"/>
    <n v="1.8618599999999998"/>
    <n v="0.5851559999999999"/>
    <n v="0.78020800000000012"/>
    <n v="0.31917600000000002"/>
    <n v="7.4474399999999994"/>
    <n v="1"/>
    <n v="11.8"/>
  </r>
  <r>
    <x v="2"/>
    <x v="3"/>
    <s v="PT37"/>
    <x v="45"/>
    <n v="62"/>
    <n v="1"/>
    <n v="62"/>
    <n v="13.02"/>
    <n v="0.55800000000000005"/>
    <n v="0.18599999999999997"/>
    <n v="2.8519999999999999"/>
    <n v="0.68200000000000005"/>
    <n v="2.2320000000000002"/>
    <n v="1.6739999999999997"/>
    <n v="11.407999999999999"/>
    <n v="1"/>
    <n v="5.8"/>
  </r>
  <r>
    <x v="2"/>
    <x v="3"/>
    <s v="PT37"/>
    <x v="46"/>
    <n v="44"/>
    <n v="1"/>
    <n v="44"/>
    <n v="120.56"/>
    <n v="3.8720000000000003"/>
    <n v="1.32"/>
    <n v="22.835999999999999"/>
    <n v="1.232"/>
    <n v="15.488000000000001"/>
    <n v="11.88"/>
    <n v="91.343999999999994"/>
    <n v="1"/>
    <n v="63.7"/>
  </r>
  <r>
    <x v="2"/>
    <x v="3"/>
    <s v="PT37"/>
    <x v="28"/>
    <n v="171"/>
    <n v="3.3000000000000002E-2"/>
    <n v="5.6430000000000007"/>
    <n v="6.5458800000000004"/>
    <n v="0.43451100000000004"/>
    <n v="2.8215000000000004E-2"/>
    <n v="1.1737440000000001"/>
    <n v="0.36679500000000004"/>
    <n v="1.7380440000000001"/>
    <n v="0.25393500000000002"/>
    <n v="4.6949760000000005"/>
    <n v="1"/>
    <n v="29"/>
  </r>
  <r>
    <x v="3"/>
    <x v="3"/>
    <s v="PT37"/>
    <x v="16"/>
    <n v="134"/>
    <n v="0.28599999999999998"/>
    <n v="38.323999999999998"/>
    <n v="62.468119999999999"/>
    <n v="2.414412"/>
    <n v="0.53653600000000001"/>
    <n v="11.918764000000001"/>
    <n v="0.38323999999999997"/>
    <n v="9.657648"/>
    <n v="4.828824"/>
    <n v="47.675056000000005"/>
    <n v="1"/>
    <n v="38.799999999999997"/>
  </r>
  <r>
    <x v="3"/>
    <x v="3"/>
    <s v="PT37"/>
    <x v="17"/>
    <n v="114"/>
    <n v="1"/>
    <n v="114"/>
    <n v="142.5"/>
    <n v="2.3940000000000001"/>
    <n v="1.4820000000000002"/>
    <n v="29.867999999999999"/>
    <n v="1.1399999999999999"/>
    <n v="9.5760000000000005"/>
    <n v="13.338000000000001"/>
    <n v="119.47199999999999"/>
    <n v="1"/>
    <n v="29.6"/>
  </r>
  <r>
    <x v="3"/>
    <x v="3"/>
    <s v="PT37"/>
    <x v="18"/>
    <n v="83"/>
    <n v="0.42899999999999999"/>
    <n v="35.606999999999999"/>
    <n v="118.21523999999999"/>
    <n v="3.6675210000000003"/>
    <n v="1.0682099999999999"/>
    <n v="26.242359"/>
    <n v="4.5220889999999994"/>
    <n v="14.670084000000001"/>
    <n v="9.6138899999999996"/>
    <n v="104.969436"/>
    <n v="1"/>
    <n v="87"/>
  </r>
  <r>
    <x v="3"/>
    <x v="3"/>
    <s v="PT37"/>
    <x v="19"/>
    <n v="340"/>
    <n v="1"/>
    <n v="340"/>
    <n v="139.4"/>
    <n v="0"/>
    <n v="0"/>
    <n v="35.36"/>
    <n v="0"/>
    <n v="0"/>
    <n v="0"/>
    <n v="141.44"/>
    <n v="1"/>
    <n v="10.4"/>
  </r>
  <r>
    <x v="0"/>
    <x v="4"/>
    <s v="PT38"/>
    <x v="0"/>
    <m/>
    <n v="0"/>
    <n v="0"/>
    <n v="0"/>
    <n v="0"/>
    <n v="0"/>
    <n v="0"/>
    <n v="0"/>
    <n v="0"/>
    <n v="0"/>
    <n v="0"/>
    <n v="0"/>
    <n v="42.9"/>
  </r>
  <r>
    <x v="0"/>
    <x v="4"/>
    <s v="PT38"/>
    <x v="1"/>
    <m/>
    <n v="0"/>
    <n v="0"/>
    <n v="0"/>
    <n v="0"/>
    <n v="0"/>
    <n v="0"/>
    <n v="0"/>
    <n v="0"/>
    <n v="0"/>
    <n v="0"/>
    <n v="0"/>
    <n v="44.3"/>
  </r>
  <r>
    <x v="0"/>
    <x v="4"/>
    <s v="PT38"/>
    <x v="2"/>
    <m/>
    <n v="0"/>
    <n v="0"/>
    <n v="0"/>
    <n v="0"/>
    <n v="0"/>
    <n v="0"/>
    <n v="0"/>
    <n v="0"/>
    <n v="0"/>
    <n v="0"/>
    <n v="0"/>
    <n v="38.299999999999997"/>
  </r>
  <r>
    <x v="0"/>
    <x v="4"/>
    <s v="PT38"/>
    <x v="3"/>
    <m/>
    <n v="0"/>
    <n v="0"/>
    <n v="0"/>
    <n v="0"/>
    <n v="0"/>
    <n v="0"/>
    <n v="0"/>
    <n v="0"/>
    <n v="0"/>
    <n v="0"/>
    <n v="0"/>
    <n v="39.900000000000006"/>
  </r>
  <r>
    <x v="0"/>
    <x v="4"/>
    <s v="PT38"/>
    <x v="4"/>
    <n v="112"/>
    <n v="6.7000000000000004E-2"/>
    <n v="7.5040000000000004"/>
    <n v="21.386400000000002"/>
    <n v="2.0185759999999999"/>
    <n v="1.4182560000000002"/>
    <n v="0"/>
    <n v="0"/>
    <n v="8.0743039999999997"/>
    <n v="12.764304000000001"/>
    <n v="0"/>
    <n v="1"/>
    <n v="45.8"/>
  </r>
  <r>
    <x v="0"/>
    <x v="4"/>
    <s v="PT38"/>
    <x v="5"/>
    <m/>
    <n v="0"/>
    <n v="0"/>
    <n v="0"/>
    <n v="0"/>
    <n v="0"/>
    <n v="0"/>
    <n v="0"/>
    <n v="0"/>
    <n v="0"/>
    <n v="0"/>
    <n v="0"/>
    <n v="45.8"/>
  </r>
  <r>
    <x v="0"/>
    <x v="4"/>
    <s v="PT38"/>
    <x v="6"/>
    <n v="64"/>
    <n v="1"/>
    <n v="64"/>
    <n v="99.2"/>
    <n v="8.0640000000000001"/>
    <n v="6.7839999999999998"/>
    <n v="0.70400000000000007"/>
    <n v="0"/>
    <n v="32.256"/>
    <n v="61.055999999999997"/>
    <n v="2.8160000000000003"/>
    <n v="1"/>
    <n v="24.3"/>
  </r>
  <r>
    <x v="0"/>
    <x v="4"/>
    <s v="PT38"/>
    <x v="7"/>
    <n v="184"/>
    <n v="0.71399999999999997"/>
    <n v="131.376"/>
    <n v="90.649439999999998"/>
    <n v="4.7295360000000004"/>
    <n v="5.3864159999999996"/>
    <n v="5.9119200000000003"/>
    <n v="0"/>
    <n v="18.918144000000002"/>
    <n v="48.477743999999994"/>
    <n v="23.647680000000001"/>
    <n v="1"/>
    <n v="12.2"/>
  </r>
  <r>
    <x v="0"/>
    <x v="4"/>
    <s v="PT38"/>
    <x v="8"/>
    <m/>
    <n v="0"/>
    <n v="0"/>
    <n v="0"/>
    <n v="0"/>
    <n v="0"/>
    <n v="0"/>
    <n v="0"/>
    <n v="0"/>
    <n v="0"/>
    <n v="0"/>
    <n v="0"/>
    <n v="59.3"/>
  </r>
  <r>
    <x v="1"/>
    <x v="4"/>
    <s v="PT38"/>
    <x v="9"/>
    <n v="112"/>
    <n v="1"/>
    <n v="112"/>
    <n v="117.6"/>
    <n v="20.72"/>
    <n v="3.2480000000000002"/>
    <n v="0"/>
    <n v="0"/>
    <n v="82.88"/>
    <n v="29.232000000000003"/>
    <n v="0"/>
    <n v="1"/>
    <n v="21.4"/>
  </r>
  <r>
    <x v="2"/>
    <x v="4"/>
    <s v="PT38"/>
    <x v="10"/>
    <n v="175"/>
    <n v="0.14299999999999999"/>
    <n v="25.024999999999999"/>
    <n v="32.532499999999999"/>
    <n v="0.60059999999999991"/>
    <n v="5.0049999999999997E-2"/>
    <n v="7.1571500000000006"/>
    <n v="7.5074999999999989E-2"/>
    <n v="2.4023999999999996"/>
    <n v="0.45044999999999996"/>
    <n v="28.628600000000002"/>
    <n v="1"/>
    <n v="31.200000000000003"/>
  </r>
  <r>
    <x v="2"/>
    <x v="4"/>
    <s v="PT38"/>
    <x v="11"/>
    <n v="185"/>
    <n v="0.71399999999999997"/>
    <n v="132.09"/>
    <n v="167.7543"/>
    <n v="11.49183"/>
    <n v="0.66044999999999998"/>
    <n v="30.116520000000001"/>
    <n v="8.4537600000000008"/>
    <n v="45.967320000000001"/>
    <n v="5.9440499999999998"/>
    <n v="120.46608000000001"/>
    <n v="1"/>
    <n v="32"/>
  </r>
  <r>
    <x v="2"/>
    <x v="4"/>
    <s v="PT38"/>
    <x v="14"/>
    <n v="60"/>
    <n v="1"/>
    <n v="60"/>
    <n v="13.2"/>
    <n v="0.6"/>
    <n v="0.24"/>
    <n v="2.7"/>
    <n v="1.68"/>
    <n v="2.4"/>
    <n v="2.16"/>
    <n v="10.8"/>
    <n v="1"/>
    <n v="5.9"/>
  </r>
  <r>
    <x v="2"/>
    <x v="4"/>
    <s v="PT38"/>
    <x v="12"/>
    <n v="119"/>
    <n v="0.71399999999999997"/>
    <n v="84.965999999999994"/>
    <n v="78.168719999999993"/>
    <n v="0.84965999999999997"/>
    <n v="0.42482999999999999"/>
    <n v="19.882043999999997"/>
    <n v="2.0391840000000001"/>
    <n v="3.3986399999999999"/>
    <n v="3.8234699999999999"/>
    <n v="79.528175999999988"/>
    <n v="1"/>
    <n v="24.9"/>
  </r>
  <r>
    <x v="2"/>
    <x v="4"/>
    <s v="PT38"/>
    <x v="13"/>
    <m/>
    <n v="0"/>
    <n v="0"/>
    <n v="0"/>
    <n v="0"/>
    <n v="0"/>
    <n v="0"/>
    <n v="0"/>
    <n v="0"/>
    <n v="0"/>
    <n v="0"/>
    <n v="0"/>
    <n v="23.700000000000003"/>
  </r>
  <r>
    <x v="2"/>
    <x v="4"/>
    <s v="PT38"/>
    <x v="45"/>
    <n v="62"/>
    <n v="1"/>
    <n v="62"/>
    <n v="13.02"/>
    <n v="0.55800000000000005"/>
    <n v="0.18599999999999997"/>
    <n v="2.8519999999999999"/>
    <n v="0.68200000000000005"/>
    <n v="2.2320000000000002"/>
    <n v="1.6739999999999997"/>
    <n v="11.407999999999999"/>
    <n v="1"/>
    <n v="5.8"/>
  </r>
  <r>
    <x v="2"/>
    <x v="4"/>
    <s v="PT38"/>
    <x v="46"/>
    <n v="44"/>
    <n v="0.28599999999999998"/>
    <n v="12.584"/>
    <n v="34.480159999999998"/>
    <n v="1.1073920000000002"/>
    <n v="0.37751999999999997"/>
    <n v="6.5310959999999998"/>
    <n v="0.352352"/>
    <n v="4.4295680000000006"/>
    <n v="3.3976799999999998"/>
    <n v="26.124383999999999"/>
    <n v="1"/>
    <n v="63.7"/>
  </r>
  <r>
    <x v="3"/>
    <x v="4"/>
    <s v="PT38"/>
    <x v="16"/>
    <n v="134"/>
    <n v="1"/>
    <n v="134"/>
    <n v="218.42"/>
    <n v="8.4420000000000002"/>
    <n v="1.8759999999999999"/>
    <n v="41.674000000000007"/>
    <n v="1.34"/>
    <n v="33.768000000000001"/>
    <n v="16.884"/>
    <n v="166.69600000000003"/>
    <n v="1"/>
    <n v="38.799999999999997"/>
  </r>
  <r>
    <x v="3"/>
    <x v="4"/>
    <s v="PT38"/>
    <x v="17"/>
    <n v="114"/>
    <n v="1"/>
    <n v="114"/>
    <n v="142.5"/>
    <n v="2.3940000000000001"/>
    <n v="1.4820000000000002"/>
    <n v="29.867999999999999"/>
    <n v="1.1399999999999999"/>
    <n v="9.5760000000000005"/>
    <n v="13.338000000000001"/>
    <n v="119.47199999999999"/>
    <n v="1"/>
    <n v="29.6"/>
  </r>
  <r>
    <x v="3"/>
    <x v="4"/>
    <s v="PT38"/>
    <x v="18"/>
    <n v="83"/>
    <n v="0.57099999999999995"/>
    <n v="47.392999999999994"/>
    <n v="157.34475999999998"/>
    <n v="4.8814789999999997"/>
    <n v="1.4217899999999997"/>
    <n v="34.928640999999999"/>
    <n v="6.0189109999999992"/>
    <n v="19.525915999999999"/>
    <n v="12.796109999999997"/>
    <n v="139.714564"/>
    <n v="1"/>
    <n v="87"/>
  </r>
  <r>
    <x v="3"/>
    <x v="4"/>
    <s v="PT38"/>
    <x v="19"/>
    <n v="340"/>
    <n v="1"/>
    <n v="340"/>
    <n v="139.4"/>
    <n v="0"/>
    <n v="0"/>
    <n v="35.36"/>
    <n v="0"/>
    <n v="0"/>
    <n v="0"/>
    <n v="141.44"/>
    <n v="1"/>
    <n v="10.4"/>
  </r>
  <r>
    <x v="0"/>
    <x v="4"/>
    <s v="PT39"/>
    <x v="0"/>
    <n v="112"/>
    <n v="0.14299999999999999"/>
    <n v="16.015999999999998"/>
    <n v="43.08303999999999"/>
    <n v="3.9879839999999995"/>
    <n v="2.8828799999999997"/>
    <n v="0"/>
    <n v="0"/>
    <n v="15.951935999999998"/>
    <n v="25.945919999999997"/>
    <n v="0"/>
    <n v="1"/>
    <n v="42.9"/>
  </r>
  <r>
    <x v="0"/>
    <x v="4"/>
    <s v="PT39"/>
    <x v="1"/>
    <n v="85"/>
    <n v="0.14299999999999999"/>
    <n v="12.154999999999999"/>
    <n v="29.29355"/>
    <n v="3.9989949999999999"/>
    <n v="1.3248949999999999"/>
    <n v="6.0774999999999996E-2"/>
    <n v="0"/>
    <n v="15.995979999999999"/>
    <n v="11.924054999999999"/>
    <n v="0.24309999999999998"/>
    <n v="1"/>
    <n v="44.3"/>
  </r>
  <r>
    <x v="0"/>
    <x v="4"/>
    <s v="PT39"/>
    <x v="2"/>
    <n v="85"/>
    <n v="6.7000000000000004E-2"/>
    <n v="5.6950000000000003"/>
    <n v="15.091750000000001"/>
    <n v="0.96245499999999995"/>
    <n v="1.2187300000000001"/>
    <n v="0"/>
    <n v="0"/>
    <n v="3.8498199999999998"/>
    <n v="10.968570000000001"/>
    <n v="0"/>
    <n v="1"/>
    <n v="38.299999999999997"/>
  </r>
  <r>
    <x v="0"/>
    <x v="4"/>
    <s v="PT39"/>
    <x v="3"/>
    <m/>
    <n v="0"/>
    <n v="0"/>
    <n v="0"/>
    <n v="0"/>
    <n v="0"/>
    <n v="0"/>
    <n v="0"/>
    <n v="0"/>
    <n v="0"/>
    <n v="0"/>
    <n v="0"/>
    <n v="39.900000000000006"/>
  </r>
  <r>
    <x v="0"/>
    <x v="4"/>
    <s v="PT39"/>
    <x v="4"/>
    <n v="112"/>
    <n v="0.14299999999999999"/>
    <n v="16.015999999999998"/>
    <n v="45.645599999999995"/>
    <n v="4.3083039999999997"/>
    <n v="3.0270239999999995"/>
    <n v="0"/>
    <n v="0"/>
    <n v="17.233215999999999"/>
    <n v="27.243215999999997"/>
    <n v="0"/>
    <n v="1"/>
    <n v="45.8"/>
  </r>
  <r>
    <x v="0"/>
    <x v="4"/>
    <s v="PT39"/>
    <x v="5"/>
    <m/>
    <n v="0"/>
    <n v="0"/>
    <n v="0"/>
    <n v="0"/>
    <n v="0"/>
    <n v="0"/>
    <n v="0"/>
    <n v="0"/>
    <n v="0"/>
    <n v="0"/>
    <n v="0"/>
    <n v="45.8"/>
  </r>
  <r>
    <x v="0"/>
    <x v="4"/>
    <s v="PT39"/>
    <x v="6"/>
    <n v="64"/>
    <n v="0.14299999999999999"/>
    <n v="9.1519999999999992"/>
    <n v="14.185599999999999"/>
    <n v="1.153152"/>
    <n v="0.97011199999999986"/>
    <n v="0.100672"/>
    <n v="0"/>
    <n v="4.6126079999999998"/>
    <n v="8.7310079999999992"/>
    <n v="0.40268799999999999"/>
    <n v="1"/>
    <n v="24.3"/>
  </r>
  <r>
    <x v="0"/>
    <x v="4"/>
    <s v="PT39"/>
    <x v="7"/>
    <n v="184"/>
    <n v="0.14299999999999999"/>
    <n v="26.311999999999998"/>
    <n v="18.155279999999998"/>
    <n v="0.94723199999999996"/>
    <n v="1.0787919999999998"/>
    <n v="1.18404"/>
    <n v="0"/>
    <n v="3.7889279999999999"/>
    <n v="9.709127999999998"/>
    <n v="4.7361599999999999"/>
    <n v="1"/>
    <n v="12.2"/>
  </r>
  <r>
    <x v="0"/>
    <x v="4"/>
    <s v="PT39"/>
    <x v="8"/>
    <m/>
    <n v="0"/>
    <n v="0"/>
    <n v="0"/>
    <n v="0"/>
    <n v="0"/>
    <n v="0"/>
    <n v="0"/>
    <n v="0"/>
    <n v="0"/>
    <n v="0"/>
    <n v="0"/>
    <n v="59.3"/>
  </r>
  <r>
    <x v="1"/>
    <x v="4"/>
    <s v="PT39"/>
    <x v="9"/>
    <n v="112"/>
    <n v="1"/>
    <n v="112"/>
    <n v="117.6"/>
    <n v="20.72"/>
    <n v="3.2480000000000002"/>
    <n v="0"/>
    <n v="0"/>
    <n v="82.88"/>
    <n v="29.232000000000003"/>
    <n v="0"/>
    <n v="1"/>
    <n v="21.4"/>
  </r>
  <r>
    <x v="2"/>
    <x v="4"/>
    <s v="PT39"/>
    <x v="10"/>
    <n v="175"/>
    <n v="1"/>
    <n v="175"/>
    <n v="227.5"/>
    <n v="4.2"/>
    <n v="0.35"/>
    <n v="50.05"/>
    <n v="0.52500000000000002"/>
    <n v="16.8"/>
    <n v="3.15"/>
    <n v="200.2"/>
    <n v="1"/>
    <n v="31.200000000000003"/>
  </r>
  <r>
    <x v="2"/>
    <x v="4"/>
    <s v="PT39"/>
    <x v="11"/>
    <n v="185"/>
    <n v="1"/>
    <n v="185"/>
    <n v="234.95"/>
    <n v="16.094999999999999"/>
    <n v="0.92500000000000004"/>
    <n v="42.18"/>
    <n v="11.84"/>
    <n v="64.38"/>
    <n v="8.3250000000000011"/>
    <n v="168.72"/>
    <n v="1"/>
    <n v="32"/>
  </r>
  <r>
    <x v="2"/>
    <x v="4"/>
    <s v="PT39"/>
    <x v="14"/>
    <n v="60"/>
    <n v="1"/>
    <n v="60"/>
    <n v="13.2"/>
    <n v="0.6"/>
    <n v="0.24"/>
    <n v="2.7"/>
    <n v="1.68"/>
    <n v="2.4"/>
    <n v="2.16"/>
    <n v="10.8"/>
    <n v="1"/>
    <n v="5.9"/>
  </r>
  <r>
    <x v="2"/>
    <x v="4"/>
    <s v="PT39"/>
    <x v="12"/>
    <n v="119"/>
    <n v="1"/>
    <n v="119"/>
    <n v="109.48"/>
    <n v="1.19"/>
    <n v="0.59499999999999997"/>
    <n v="27.846"/>
    <n v="2.8559999999999999"/>
    <n v="4.76"/>
    <n v="5.3549999999999995"/>
    <n v="111.384"/>
    <n v="1"/>
    <n v="24.9"/>
  </r>
  <r>
    <x v="2"/>
    <x v="4"/>
    <s v="PT39"/>
    <x v="13"/>
    <n v="122"/>
    <n v="0.28599999999999998"/>
    <n v="34.891999999999996"/>
    <n v="32.449559999999998"/>
    <n v="0.6978399999999999"/>
    <n v="3.4891999999999999E-2"/>
    <n v="7.5366719999999994"/>
    <n v="0.52337999999999996"/>
    <n v="2.7913599999999996"/>
    <n v="0.31402799999999997"/>
    <n v="30.146687999999997"/>
    <n v="1"/>
    <n v="23.700000000000003"/>
  </r>
  <r>
    <x v="2"/>
    <x v="4"/>
    <s v="PT39"/>
    <x v="45"/>
    <n v="62"/>
    <n v="1"/>
    <n v="62"/>
    <n v="13.02"/>
    <n v="0.55800000000000005"/>
    <n v="0.18599999999999997"/>
    <n v="2.8519999999999999"/>
    <n v="0.68200000000000005"/>
    <n v="2.2320000000000002"/>
    <n v="1.6739999999999997"/>
    <n v="11.407999999999999"/>
    <n v="1"/>
    <n v="5.8"/>
  </r>
  <r>
    <x v="2"/>
    <x v="4"/>
    <s v="PT39"/>
    <x v="46"/>
    <n v="44"/>
    <n v="1"/>
    <n v="44"/>
    <n v="120.56"/>
    <n v="3.8720000000000003"/>
    <n v="1.32"/>
    <n v="22.835999999999999"/>
    <n v="1.232"/>
    <n v="15.488000000000001"/>
    <n v="11.88"/>
    <n v="91.343999999999994"/>
    <n v="1"/>
    <n v="63.7"/>
  </r>
  <r>
    <x v="2"/>
    <x v="4"/>
    <s v="PT39"/>
    <x v="36"/>
    <n v="62"/>
    <n v="0.28599999999999998"/>
    <n v="17.731999999999999"/>
    <n v="7.9793999999999992"/>
    <n v="0.19505200000000003"/>
    <n v="3.5464000000000002E-2"/>
    <n v="1.8618599999999998"/>
    <n v="0.5851559999999999"/>
    <n v="0.78020800000000012"/>
    <n v="0.31917600000000002"/>
    <n v="7.4474399999999994"/>
    <n v="1"/>
    <n v="11.8"/>
  </r>
  <r>
    <x v="3"/>
    <x v="4"/>
    <s v="PT39"/>
    <x v="16"/>
    <n v="134"/>
    <n v="0.57099999999999995"/>
    <n v="76.513999999999996"/>
    <n v="124.71781999999999"/>
    <n v="4.8203819999999995"/>
    <n v="1.0711959999999998"/>
    <n v="23.795853999999999"/>
    <n v="0.76513999999999993"/>
    <n v="19.281527999999998"/>
    <n v="9.640763999999999"/>
    <n v="95.183415999999994"/>
    <n v="1"/>
    <n v="38.799999999999997"/>
  </r>
  <r>
    <x v="3"/>
    <x v="4"/>
    <s v="PT39"/>
    <x v="17"/>
    <n v="114"/>
    <n v="1"/>
    <n v="114"/>
    <n v="142.5"/>
    <n v="2.3940000000000001"/>
    <n v="1.4820000000000002"/>
    <n v="29.867999999999999"/>
    <n v="1.1399999999999999"/>
    <n v="9.5760000000000005"/>
    <n v="13.338000000000001"/>
    <n v="119.47199999999999"/>
    <n v="1"/>
    <n v="29.6"/>
  </r>
  <r>
    <x v="3"/>
    <x v="4"/>
    <s v="PT39"/>
    <x v="18"/>
    <m/>
    <m/>
    <n v="0"/>
    <n v="0"/>
    <n v="0"/>
    <n v="0"/>
    <n v="0"/>
    <n v="0"/>
    <n v="0"/>
    <n v="0"/>
    <n v="0"/>
    <n v="0"/>
    <n v="87"/>
  </r>
  <r>
    <x v="0"/>
    <x v="4"/>
    <s v="PT40"/>
    <x v="0"/>
    <n v="112"/>
    <n v="0.28599999999999998"/>
    <n v="32.031999999999996"/>
    <n v="86.16607999999998"/>
    <n v="7.9759679999999991"/>
    <n v="5.7657599999999993"/>
    <n v="0"/>
    <n v="0"/>
    <n v="31.903871999999996"/>
    <n v="51.891839999999995"/>
    <n v="0"/>
    <n v="1"/>
    <n v="42.9"/>
  </r>
  <r>
    <x v="0"/>
    <x v="4"/>
    <s v="PT40"/>
    <x v="1"/>
    <n v="85"/>
    <n v="3.3000000000000002E-2"/>
    <n v="2.8050000000000002"/>
    <n v="6.7600499999999997"/>
    <n v="0.92284499999999992"/>
    <n v="0.30574500000000004"/>
    <n v="1.4025000000000001E-2"/>
    <n v="0"/>
    <n v="3.6913799999999997"/>
    <n v="2.7517050000000003"/>
    <n v="5.6100000000000004E-2"/>
    <n v="1"/>
    <n v="44.3"/>
  </r>
  <r>
    <x v="0"/>
    <x v="4"/>
    <s v="PT40"/>
    <x v="2"/>
    <n v="85"/>
    <n v="3.3000000000000002E-2"/>
    <n v="2.8050000000000002"/>
    <n v="7.4332500000000001"/>
    <n v="0.47404499999999999"/>
    <n v="0.60026999999999997"/>
    <n v="0"/>
    <n v="0"/>
    <n v="1.89618"/>
    <n v="5.4024299999999998"/>
    <n v="0"/>
    <n v="1"/>
    <n v="38.299999999999997"/>
  </r>
  <r>
    <x v="0"/>
    <x v="4"/>
    <s v="PT40"/>
    <x v="3"/>
    <m/>
    <n v="0"/>
    <n v="0"/>
    <n v="0"/>
    <n v="0"/>
    <n v="0"/>
    <n v="0"/>
    <n v="0"/>
    <n v="0"/>
    <n v="0"/>
    <n v="0"/>
    <n v="0"/>
    <n v="39.900000000000006"/>
  </r>
  <r>
    <x v="0"/>
    <x v="4"/>
    <s v="PT40"/>
    <x v="4"/>
    <n v="112"/>
    <n v="3.3000000000000002E-2"/>
    <n v="3.6960000000000002"/>
    <n v="10.533600000000002"/>
    <n v="0.994224"/>
    <n v="0.69854399999999994"/>
    <n v="0"/>
    <n v="0"/>
    <n v="3.976896"/>
    <n v="6.2868959999999996"/>
    <n v="0"/>
    <n v="1"/>
    <n v="45.8"/>
  </r>
  <r>
    <x v="0"/>
    <x v="4"/>
    <s v="PT40"/>
    <x v="5"/>
    <m/>
    <n v="0"/>
    <n v="0"/>
    <n v="0"/>
    <n v="0"/>
    <n v="0"/>
    <n v="0"/>
    <n v="0"/>
    <n v="0"/>
    <n v="0"/>
    <n v="0"/>
    <n v="0"/>
    <n v="45.8"/>
  </r>
  <r>
    <x v="0"/>
    <x v="4"/>
    <s v="PT40"/>
    <x v="40"/>
    <n v="56"/>
    <n v="0.42899999999999999"/>
    <n v="24.024000000000001"/>
    <n v="65.585520000000002"/>
    <n v="6.6306240000000001"/>
    <n v="4.1321279999999998"/>
    <n v="0"/>
    <n v="0"/>
    <n v="26.522496"/>
    <n v="37.189152"/>
    <n v="0"/>
    <n v="1"/>
    <n v="44.8"/>
  </r>
  <r>
    <x v="0"/>
    <x v="4"/>
    <s v="PT40"/>
    <x v="6"/>
    <n v="64"/>
    <n v="0.28599999999999998"/>
    <n v="18.303999999999998"/>
    <n v="28.371199999999998"/>
    <n v="2.3063039999999999"/>
    <n v="1.9402239999999997"/>
    <n v="0.201344"/>
    <n v="0"/>
    <n v="9.2252159999999996"/>
    <n v="17.462015999999998"/>
    <n v="0.80537599999999998"/>
    <n v="1"/>
    <n v="24.3"/>
  </r>
  <r>
    <x v="0"/>
    <x v="4"/>
    <s v="PT40"/>
    <x v="7"/>
    <n v="184"/>
    <n v="1"/>
    <n v="184"/>
    <n v="126.96"/>
    <n v="6.6239999999999997"/>
    <n v="7.5439999999999996"/>
    <n v="8.2799999999999994"/>
    <n v="0"/>
    <n v="26.495999999999999"/>
    <n v="67.896000000000001"/>
    <n v="33.119999999999997"/>
    <n v="1"/>
    <n v="12.2"/>
  </r>
  <r>
    <x v="0"/>
    <x v="4"/>
    <s v="PT40"/>
    <x v="8"/>
    <m/>
    <n v="0"/>
    <n v="0"/>
    <n v="0"/>
    <n v="0"/>
    <n v="0"/>
    <n v="0"/>
    <n v="0"/>
    <n v="0"/>
    <n v="0"/>
    <n v="0"/>
    <n v="0"/>
    <n v="59.3"/>
  </r>
  <r>
    <x v="1"/>
    <x v="4"/>
    <s v="PT40"/>
    <x v="9"/>
    <n v="112"/>
    <n v="1"/>
    <n v="112"/>
    <n v="117.6"/>
    <n v="20.72"/>
    <n v="3.2480000000000002"/>
    <n v="0"/>
    <n v="0"/>
    <n v="82.88"/>
    <n v="29.232000000000003"/>
    <n v="0"/>
    <n v="1"/>
    <n v="21.4"/>
  </r>
  <r>
    <x v="2"/>
    <x v="4"/>
    <s v="PT40"/>
    <x v="10"/>
    <n v="175"/>
    <n v="0.42899999999999999"/>
    <n v="75.075000000000003"/>
    <n v="97.597499999999997"/>
    <n v="1.8018000000000001"/>
    <n v="0.15015000000000001"/>
    <n v="21.471450000000001"/>
    <n v="0.22522500000000001"/>
    <n v="7.2072000000000003"/>
    <n v="1.3513500000000001"/>
    <n v="85.885800000000003"/>
    <n v="1"/>
    <n v="31.200000000000003"/>
  </r>
  <r>
    <x v="2"/>
    <x v="4"/>
    <s v="PT40"/>
    <x v="11"/>
    <n v="185"/>
    <n v="1"/>
    <n v="185"/>
    <n v="234.95"/>
    <n v="16.094999999999999"/>
    <n v="0.92500000000000004"/>
    <n v="42.18"/>
    <n v="11.84"/>
    <n v="64.38"/>
    <n v="8.3250000000000011"/>
    <n v="168.72"/>
    <n v="1"/>
    <n v="32"/>
  </r>
  <r>
    <x v="2"/>
    <x v="4"/>
    <s v="PT40"/>
    <x v="14"/>
    <n v="60"/>
    <n v="0.42899999999999999"/>
    <n v="25.74"/>
    <n v="5.6627999999999998"/>
    <n v="0.25739999999999996"/>
    <n v="0.10296"/>
    <n v="1.1582999999999999"/>
    <n v="0.72071999999999992"/>
    <n v="1.0295999999999998"/>
    <n v="0.92663999999999991"/>
    <n v="4.6331999999999995"/>
    <n v="1"/>
    <n v="5.9"/>
  </r>
  <r>
    <x v="2"/>
    <x v="4"/>
    <s v="PT40"/>
    <x v="12"/>
    <n v="119"/>
    <n v="1"/>
    <n v="119"/>
    <n v="109.48"/>
    <n v="1.19"/>
    <n v="0.59499999999999997"/>
    <n v="27.846"/>
    <n v="2.8559999999999999"/>
    <n v="4.76"/>
    <n v="5.3549999999999995"/>
    <n v="111.384"/>
    <n v="1"/>
    <n v="24.9"/>
  </r>
  <r>
    <x v="2"/>
    <x v="4"/>
    <s v="PT40"/>
    <x v="13"/>
    <n v="122"/>
    <n v="0.14299999999999999"/>
    <n v="17.445999999999998"/>
    <n v="16.224779999999999"/>
    <n v="0.34891999999999995"/>
    <n v="1.7446E-2"/>
    <n v="3.7683359999999997"/>
    <n v="0.26168999999999998"/>
    <n v="1.3956799999999998"/>
    <n v="0.15701399999999999"/>
    <n v="15.073343999999999"/>
    <n v="1"/>
    <n v="23.700000000000003"/>
  </r>
  <r>
    <x v="2"/>
    <x v="4"/>
    <s v="PT40"/>
    <x v="45"/>
    <n v="62"/>
    <n v="0.28599999999999998"/>
    <n v="17.731999999999999"/>
    <n v="3.7237199999999997"/>
    <n v="0.15958800000000001"/>
    <n v="5.3195999999999993E-2"/>
    <n v="0.81567199999999984"/>
    <n v="0.19505200000000003"/>
    <n v="0.63835200000000003"/>
    <n v="0.47876399999999997"/>
    <n v="3.2626879999999994"/>
    <n v="1"/>
    <n v="5.8"/>
  </r>
  <r>
    <x v="2"/>
    <x v="4"/>
    <s v="PT40"/>
    <x v="46"/>
    <n v="44"/>
    <n v="1"/>
    <n v="44"/>
    <n v="120.56"/>
    <n v="3.8720000000000003"/>
    <n v="1.32"/>
    <n v="22.835999999999999"/>
    <n v="1.232"/>
    <n v="15.488000000000001"/>
    <n v="11.88"/>
    <n v="91.343999999999994"/>
    <n v="1"/>
    <n v="63.7"/>
  </r>
  <r>
    <x v="3"/>
    <x v="4"/>
    <s v="PT40"/>
    <x v="16"/>
    <n v="134"/>
    <n v="1"/>
    <n v="134"/>
    <n v="218.42"/>
    <n v="8.4420000000000002"/>
    <n v="1.8759999999999999"/>
    <n v="41.674000000000007"/>
    <n v="1.34"/>
    <n v="33.768000000000001"/>
    <n v="16.884"/>
    <n v="166.69600000000003"/>
    <n v="1"/>
    <n v="38.799999999999997"/>
  </r>
  <r>
    <x v="3"/>
    <x v="4"/>
    <s v="PT40"/>
    <x v="17"/>
    <n v="114"/>
    <n v="1"/>
    <n v="114"/>
    <n v="142.5"/>
    <n v="2.3940000000000001"/>
    <n v="1.4820000000000002"/>
    <n v="29.867999999999999"/>
    <n v="1.1399999999999999"/>
    <n v="9.5760000000000005"/>
    <n v="13.338000000000001"/>
    <n v="119.47199999999999"/>
    <n v="1"/>
    <n v="29.6"/>
  </r>
  <r>
    <x v="3"/>
    <x v="4"/>
    <s v="PT40"/>
    <x v="18"/>
    <n v="83"/>
    <n v="1"/>
    <n v="83"/>
    <n v="275.56"/>
    <n v="8.5490000000000013"/>
    <n v="2.4900000000000002"/>
    <n v="61.171000000000006"/>
    <n v="10.540999999999999"/>
    <n v="34.196000000000005"/>
    <n v="22.410000000000004"/>
    <n v="244.68400000000003"/>
    <n v="1"/>
    <n v="87"/>
  </r>
  <r>
    <x v="0"/>
    <x v="3"/>
    <s v="PT41"/>
    <x v="0"/>
    <n v="112"/>
    <n v="0.28599999999999998"/>
    <n v="32.031999999999996"/>
    <n v="86.16607999999998"/>
    <n v="7.9759679999999991"/>
    <n v="5.7657599999999993"/>
    <n v="0"/>
    <n v="0"/>
    <n v="31.903871999999996"/>
    <n v="51.891839999999995"/>
    <n v="0"/>
    <n v="1"/>
    <n v="42.9"/>
  </r>
  <r>
    <x v="0"/>
    <x v="3"/>
    <s v="PT41"/>
    <x v="1"/>
    <n v="85"/>
    <n v="3.3000000000000002E-2"/>
    <n v="2.8050000000000002"/>
    <n v="6.7600499999999997"/>
    <n v="0.92284499999999992"/>
    <n v="0.30574500000000004"/>
    <n v="1.4025000000000001E-2"/>
    <n v="0"/>
    <n v="3.6913799999999997"/>
    <n v="2.7517050000000003"/>
    <n v="5.6100000000000004E-2"/>
    <n v="1"/>
    <n v="44.3"/>
  </r>
  <r>
    <x v="0"/>
    <x v="3"/>
    <s v="PT41"/>
    <x v="2"/>
    <n v="85"/>
    <n v="3.0000000000000001E-3"/>
    <n v="0.255"/>
    <n v="0.67575000000000007"/>
    <n v="4.3095000000000001E-2"/>
    <n v="5.457E-2"/>
    <n v="0"/>
    <n v="0"/>
    <n v="0.17238000000000001"/>
    <n v="0.49113000000000001"/>
    <n v="0"/>
    <n v="1"/>
    <n v="38.299999999999997"/>
  </r>
  <r>
    <x v="0"/>
    <x v="3"/>
    <s v="PT41"/>
    <x v="3"/>
    <m/>
    <n v="0"/>
    <n v="0"/>
    <n v="0"/>
    <n v="0"/>
    <n v="0"/>
    <n v="0"/>
    <n v="0"/>
    <n v="0"/>
    <n v="0"/>
    <n v="0"/>
    <n v="0"/>
    <n v="39.900000000000006"/>
  </r>
  <r>
    <x v="0"/>
    <x v="3"/>
    <s v="PT41"/>
    <x v="4"/>
    <n v="112"/>
    <n v="5.0000000000000001E-3"/>
    <n v="0.56000000000000005"/>
    <n v="1.5960000000000003"/>
    <n v="0.15064"/>
    <n v="0.10583999999999999"/>
    <n v="0"/>
    <n v="0"/>
    <n v="0.60255999999999998"/>
    <n v="0.95255999999999985"/>
    <n v="0"/>
    <n v="1"/>
    <n v="45.8"/>
  </r>
  <r>
    <x v="0"/>
    <x v="3"/>
    <s v="PT41"/>
    <x v="5"/>
    <m/>
    <n v="0"/>
    <n v="0"/>
    <n v="0"/>
    <n v="0"/>
    <n v="0"/>
    <n v="0"/>
    <n v="0"/>
    <n v="0"/>
    <n v="0"/>
    <n v="0"/>
    <n v="0"/>
    <n v="45.8"/>
  </r>
  <r>
    <x v="0"/>
    <x v="3"/>
    <s v="PT41"/>
    <x v="40"/>
    <n v="56"/>
    <n v="0.13300000000000001"/>
    <n v="7.4480000000000004"/>
    <n v="20.33304"/>
    <n v="2.0556480000000001"/>
    <n v="1.2810560000000002"/>
    <n v="0"/>
    <n v="0"/>
    <n v="8.2225920000000006"/>
    <n v="11.529504000000001"/>
    <n v="0"/>
    <n v="1"/>
    <n v="44.8"/>
  </r>
  <r>
    <x v="0"/>
    <x v="3"/>
    <s v="PT41"/>
    <x v="6"/>
    <n v="64"/>
    <n v="3.3000000000000002E-2"/>
    <n v="2.1120000000000001"/>
    <n v="3.2736000000000001"/>
    <n v="0.26611200000000002"/>
    <n v="0.22387199999999999"/>
    <n v="2.3232000000000003E-2"/>
    <n v="0"/>
    <n v="1.0644480000000001"/>
    <n v="2.0148479999999998"/>
    <n v="9.2928000000000011E-2"/>
    <n v="1"/>
    <n v="24.3"/>
  </r>
  <r>
    <x v="0"/>
    <x v="3"/>
    <s v="PT41"/>
    <x v="7"/>
    <n v="184"/>
    <n v="0.42899999999999999"/>
    <n v="78.935999999999993"/>
    <n v="54.46584"/>
    <n v="2.8416960000000002"/>
    <n v="3.2363759999999995"/>
    <n v="3.5521199999999999"/>
    <n v="0"/>
    <n v="11.366784000000001"/>
    <n v="29.127383999999996"/>
    <n v="14.20848"/>
    <n v="1"/>
    <n v="12.2"/>
  </r>
  <r>
    <x v="0"/>
    <x v="3"/>
    <s v="PT41"/>
    <x v="8"/>
    <m/>
    <n v="0"/>
    <n v="0"/>
    <n v="0"/>
    <n v="0"/>
    <n v="0"/>
    <n v="0"/>
    <n v="0"/>
    <n v="0"/>
    <n v="0"/>
    <n v="0"/>
    <n v="0"/>
    <n v="59.3"/>
  </r>
  <r>
    <x v="1"/>
    <x v="3"/>
    <s v="PT41"/>
    <x v="9"/>
    <n v="112"/>
    <n v="1"/>
    <n v="112"/>
    <n v="117.6"/>
    <n v="20.72"/>
    <n v="3.2480000000000002"/>
    <n v="0"/>
    <n v="0"/>
    <n v="82.88"/>
    <n v="29.232000000000003"/>
    <n v="0"/>
    <n v="1"/>
    <n v="21.4"/>
  </r>
  <r>
    <x v="2"/>
    <x v="3"/>
    <s v="PT41"/>
    <x v="10"/>
    <n v="175"/>
    <n v="0.57099999999999995"/>
    <n v="99.924999999999997"/>
    <n v="129.9025"/>
    <n v="2.3982000000000001"/>
    <n v="0.19985"/>
    <n v="28.57855"/>
    <n v="0.29977500000000001"/>
    <n v="9.5928000000000004"/>
    <n v="1.7986500000000001"/>
    <n v="114.3142"/>
    <n v="1"/>
    <n v="31.200000000000003"/>
  </r>
  <r>
    <x v="2"/>
    <x v="3"/>
    <s v="PT41"/>
    <x v="11"/>
    <n v="185"/>
    <n v="1"/>
    <n v="185"/>
    <n v="234.95"/>
    <n v="16.094999999999999"/>
    <n v="0.92500000000000004"/>
    <n v="42.18"/>
    <n v="11.84"/>
    <n v="64.38"/>
    <n v="8.3250000000000011"/>
    <n v="168.72"/>
    <n v="1"/>
    <n v="32"/>
  </r>
  <r>
    <x v="2"/>
    <x v="3"/>
    <s v="PT41"/>
    <x v="14"/>
    <n v="60"/>
    <n v="1"/>
    <n v="60"/>
    <n v="13.2"/>
    <n v="0.6"/>
    <n v="0.24"/>
    <n v="2.7"/>
    <n v="1.68"/>
    <n v="2.4"/>
    <n v="2.16"/>
    <n v="10.8"/>
    <n v="1"/>
    <n v="5.9"/>
  </r>
  <r>
    <x v="2"/>
    <x v="3"/>
    <s v="PT41"/>
    <x v="12"/>
    <n v="119"/>
    <n v="1"/>
    <n v="119"/>
    <n v="109.48"/>
    <n v="1.19"/>
    <n v="0.59499999999999997"/>
    <n v="27.846"/>
    <n v="2.8559999999999999"/>
    <n v="4.76"/>
    <n v="5.3549999999999995"/>
    <n v="111.384"/>
    <n v="1"/>
    <n v="24.9"/>
  </r>
  <r>
    <x v="2"/>
    <x v="3"/>
    <s v="PT41"/>
    <x v="13"/>
    <n v="122"/>
    <n v="0.14299999999999999"/>
    <n v="17.445999999999998"/>
    <n v="16.224779999999999"/>
    <n v="0.34891999999999995"/>
    <n v="1.7446E-2"/>
    <n v="3.7683359999999997"/>
    <n v="0.26168999999999998"/>
    <n v="1.3956799999999998"/>
    <n v="0.15701399999999999"/>
    <n v="15.073343999999999"/>
    <n v="1"/>
    <n v="23.700000000000003"/>
  </r>
  <r>
    <x v="2"/>
    <x v="3"/>
    <s v="PT41"/>
    <x v="45"/>
    <n v="62"/>
    <n v="1"/>
    <n v="62"/>
    <n v="13.02"/>
    <n v="0.55800000000000005"/>
    <n v="0.18599999999999997"/>
    <n v="2.8519999999999999"/>
    <n v="0.68200000000000005"/>
    <n v="2.2320000000000002"/>
    <n v="1.6739999999999997"/>
    <n v="11.407999999999999"/>
    <n v="1"/>
    <n v="5.8"/>
  </r>
  <r>
    <x v="2"/>
    <x v="3"/>
    <s v="PT41"/>
    <x v="28"/>
    <n v="171"/>
    <n v="0.14299999999999999"/>
    <n v="24.452999999999999"/>
    <n v="28.365479999999998"/>
    <n v="1.8828809999999998"/>
    <n v="0.122265"/>
    <n v="5.0862240000000005"/>
    <n v="1.589445"/>
    <n v="7.5315239999999992"/>
    <n v="1.1003849999999999"/>
    <n v="20.344896000000002"/>
    <n v="1"/>
    <n v="29"/>
  </r>
  <r>
    <x v="2"/>
    <x v="3"/>
    <s v="PT41"/>
    <x v="36"/>
    <n v="62"/>
    <n v="0.14299999999999999"/>
    <n v="8.8659999999999997"/>
    <n v="3.9896999999999996"/>
    <n v="9.7526000000000015E-2"/>
    <n v="1.7732000000000001E-2"/>
    <n v="0.93092999999999992"/>
    <n v="0.29257799999999995"/>
    <n v="0.39010400000000006"/>
    <n v="0.15958800000000001"/>
    <n v="3.7237199999999997"/>
    <n v="1"/>
    <n v="11.8"/>
  </r>
  <r>
    <x v="3"/>
    <x v="3"/>
    <s v="PT41"/>
    <x v="16"/>
    <n v="134"/>
    <n v="0.28599999999999998"/>
    <n v="38.323999999999998"/>
    <n v="62.468119999999999"/>
    <n v="2.414412"/>
    <n v="0.53653600000000001"/>
    <n v="11.918764000000001"/>
    <n v="0.38323999999999997"/>
    <n v="9.657648"/>
    <n v="4.828824"/>
    <n v="47.675056000000005"/>
    <n v="1"/>
    <n v="38.799999999999997"/>
  </r>
  <r>
    <x v="3"/>
    <x v="3"/>
    <s v="PT41"/>
    <x v="17"/>
    <n v="114"/>
    <n v="1"/>
    <n v="114"/>
    <n v="142.5"/>
    <n v="2.3940000000000001"/>
    <n v="1.4820000000000002"/>
    <n v="29.867999999999999"/>
    <n v="1.1399999999999999"/>
    <n v="9.5760000000000005"/>
    <n v="13.338000000000001"/>
    <n v="119.47199999999999"/>
    <n v="1"/>
    <n v="29.6"/>
  </r>
  <r>
    <x v="3"/>
    <x v="3"/>
    <s v="PT41"/>
    <x v="18"/>
    <n v="83"/>
    <n v="0.42899999999999999"/>
    <n v="35.606999999999999"/>
    <n v="118.21523999999999"/>
    <n v="3.6675210000000003"/>
    <n v="1.0682099999999999"/>
    <n v="26.242359"/>
    <n v="4.5220889999999994"/>
    <n v="14.670084000000001"/>
    <n v="9.6138899999999996"/>
    <n v="104.969436"/>
    <n v="1"/>
    <n v="87"/>
  </r>
  <r>
    <x v="3"/>
    <x v="3"/>
    <s v="PT41"/>
    <x v="19"/>
    <n v="340"/>
    <n v="6.7000000000000004E-2"/>
    <n v="22.78"/>
    <n v="9.3398000000000003"/>
    <n v="0"/>
    <n v="0"/>
    <n v="2.3691200000000001"/>
    <n v="0"/>
    <n v="0"/>
    <n v="0"/>
    <n v="9.4764800000000005"/>
    <n v="1"/>
    <n v="10.4"/>
  </r>
  <r>
    <x v="0"/>
    <x v="3"/>
    <s v="PT42"/>
    <x v="0"/>
    <m/>
    <n v="0"/>
    <n v="0"/>
    <n v="0"/>
    <n v="0"/>
    <n v="0"/>
    <n v="0"/>
    <n v="0"/>
    <n v="0"/>
    <n v="0"/>
    <n v="0"/>
    <n v="0"/>
    <n v="42.9"/>
  </r>
  <r>
    <x v="0"/>
    <x v="3"/>
    <s v="PT42"/>
    <x v="1"/>
    <m/>
    <n v="0"/>
    <n v="0"/>
    <n v="0"/>
    <n v="0"/>
    <n v="0"/>
    <n v="0"/>
    <n v="0"/>
    <n v="0"/>
    <n v="0"/>
    <n v="0"/>
    <n v="0"/>
    <n v="44.3"/>
  </r>
  <r>
    <x v="0"/>
    <x v="3"/>
    <s v="PT42"/>
    <x v="2"/>
    <m/>
    <n v="0"/>
    <n v="0"/>
    <n v="0"/>
    <n v="0"/>
    <n v="0"/>
    <n v="0"/>
    <n v="0"/>
    <n v="0"/>
    <n v="0"/>
    <n v="0"/>
    <n v="0"/>
    <n v="38.299999999999997"/>
  </r>
  <r>
    <x v="0"/>
    <x v="3"/>
    <s v="PT42"/>
    <x v="3"/>
    <m/>
    <n v="0"/>
    <n v="0"/>
    <n v="0"/>
    <n v="0"/>
    <n v="0"/>
    <n v="0"/>
    <n v="0"/>
    <n v="0"/>
    <n v="0"/>
    <n v="0"/>
    <n v="0"/>
    <n v="39.900000000000006"/>
  </r>
  <r>
    <x v="0"/>
    <x v="3"/>
    <s v="PT42"/>
    <x v="4"/>
    <n v="112"/>
    <n v="3.3000000000000002E-2"/>
    <n v="3.6960000000000002"/>
    <n v="10.533600000000002"/>
    <n v="0.994224"/>
    <n v="0.69854399999999994"/>
    <n v="0"/>
    <n v="0"/>
    <n v="3.976896"/>
    <n v="6.2868959999999996"/>
    <n v="0"/>
    <n v="1"/>
    <n v="45.8"/>
  </r>
  <r>
    <x v="0"/>
    <x v="3"/>
    <s v="PT42"/>
    <x v="5"/>
    <m/>
    <n v="0"/>
    <n v="0"/>
    <n v="0"/>
    <n v="0"/>
    <n v="0"/>
    <n v="0"/>
    <n v="0"/>
    <n v="0"/>
    <n v="0"/>
    <n v="0"/>
    <n v="0"/>
    <n v="45.8"/>
  </r>
  <r>
    <x v="0"/>
    <x v="3"/>
    <s v="PT42"/>
    <x v="6"/>
    <n v="64"/>
    <n v="3.0000000000000001E-3"/>
    <n v="0.192"/>
    <n v="0.29760000000000003"/>
    <n v="2.4192000000000002E-2"/>
    <n v="2.0352000000000002E-2"/>
    <n v="2.1120000000000002E-3"/>
    <n v="0"/>
    <n v="9.6768000000000007E-2"/>
    <n v="0.18316800000000003"/>
    <n v="8.4480000000000006E-3"/>
    <n v="1"/>
    <n v="24.3"/>
  </r>
  <r>
    <x v="0"/>
    <x v="3"/>
    <s v="PT42"/>
    <x v="7"/>
    <n v="184"/>
    <n v="1"/>
    <n v="184"/>
    <n v="126.96"/>
    <n v="6.6239999999999997"/>
    <n v="7.5439999999999996"/>
    <n v="8.2799999999999994"/>
    <n v="0"/>
    <n v="26.495999999999999"/>
    <n v="67.896000000000001"/>
    <n v="33.119999999999997"/>
    <n v="1"/>
    <n v="12.2"/>
  </r>
  <r>
    <x v="0"/>
    <x v="3"/>
    <s v="PT42"/>
    <x v="8"/>
    <m/>
    <n v="0"/>
    <n v="0"/>
    <n v="0"/>
    <n v="0"/>
    <n v="0"/>
    <n v="0"/>
    <n v="0"/>
    <n v="0"/>
    <n v="0"/>
    <n v="0"/>
    <n v="0"/>
    <n v="59.3"/>
  </r>
  <r>
    <x v="1"/>
    <x v="3"/>
    <s v="PT42"/>
    <x v="9"/>
    <n v="112"/>
    <n v="1"/>
    <n v="112"/>
    <n v="117.6"/>
    <n v="20.72"/>
    <n v="3.2480000000000002"/>
    <n v="0"/>
    <n v="0"/>
    <n v="82.88"/>
    <n v="29.232000000000003"/>
    <n v="0"/>
    <n v="1"/>
    <n v="21.4"/>
  </r>
  <r>
    <x v="2"/>
    <x v="3"/>
    <s v="PT42"/>
    <x v="10"/>
    <n v="175"/>
    <n v="0.28599999999999998"/>
    <n v="50.05"/>
    <n v="65.064999999999998"/>
    <n v="1.2011999999999998"/>
    <n v="0.10009999999999999"/>
    <n v="14.314300000000001"/>
    <n v="0.15014999999999998"/>
    <n v="4.8047999999999993"/>
    <n v="0.90089999999999992"/>
    <n v="57.257200000000005"/>
    <n v="1"/>
    <n v="31.200000000000003"/>
  </r>
  <r>
    <x v="2"/>
    <x v="3"/>
    <s v="PT42"/>
    <x v="11"/>
    <n v="185"/>
    <n v="0.42899999999999999"/>
    <n v="79.364999999999995"/>
    <n v="100.79355"/>
    <n v="6.9047549999999989"/>
    <n v="0.39682499999999998"/>
    <n v="18.095219999999998"/>
    <n v="5.0793599999999994"/>
    <n v="27.619019999999995"/>
    <n v="3.5714249999999996"/>
    <n v="72.380879999999991"/>
    <n v="1"/>
    <n v="32"/>
  </r>
  <r>
    <x v="2"/>
    <x v="3"/>
    <s v="PT42"/>
    <x v="14"/>
    <n v="60"/>
    <n v="1"/>
    <n v="60"/>
    <n v="13.2"/>
    <n v="0.6"/>
    <n v="0.24"/>
    <n v="2.7"/>
    <n v="1.68"/>
    <n v="2.4"/>
    <n v="2.16"/>
    <n v="10.8"/>
    <n v="1"/>
    <n v="5.9"/>
  </r>
  <r>
    <x v="2"/>
    <x v="3"/>
    <s v="PT42"/>
    <x v="12"/>
    <n v="119"/>
    <n v="0.57099999999999995"/>
    <n v="67.948999999999998"/>
    <n v="62.513080000000002"/>
    <n v="0.67948999999999993"/>
    <n v="0.33974499999999996"/>
    <n v="15.900065999999999"/>
    <n v="1.630776"/>
    <n v="2.7179599999999997"/>
    <n v="3.0577049999999995"/>
    <n v="63.600263999999996"/>
    <n v="1"/>
    <n v="24.9"/>
  </r>
  <r>
    <x v="2"/>
    <x v="3"/>
    <s v="PT42"/>
    <x v="13"/>
    <m/>
    <n v="0"/>
    <n v="0"/>
    <n v="0"/>
    <n v="0"/>
    <n v="0"/>
    <n v="0"/>
    <n v="0"/>
    <n v="0"/>
    <n v="0"/>
    <n v="0"/>
    <n v="0"/>
    <n v="23.700000000000003"/>
  </r>
  <r>
    <x v="2"/>
    <x v="3"/>
    <s v="PT42"/>
    <x v="45"/>
    <n v="62"/>
    <n v="1"/>
    <n v="62"/>
    <n v="13.02"/>
    <n v="0.55800000000000005"/>
    <n v="0.18599999999999997"/>
    <n v="2.8519999999999999"/>
    <n v="0.68200000000000005"/>
    <n v="2.2320000000000002"/>
    <n v="1.6739999999999997"/>
    <n v="11.407999999999999"/>
    <n v="1"/>
    <n v="5.8"/>
  </r>
  <r>
    <x v="2"/>
    <x v="3"/>
    <s v="PT42"/>
    <x v="46"/>
    <n v="44"/>
    <n v="1"/>
    <n v="44"/>
    <n v="120.56"/>
    <n v="3.8720000000000003"/>
    <n v="1.32"/>
    <n v="22.835999999999999"/>
    <n v="1.232"/>
    <n v="15.488000000000001"/>
    <n v="11.88"/>
    <n v="91.343999999999994"/>
    <n v="1"/>
    <n v="63.7"/>
  </r>
  <r>
    <x v="3"/>
    <x v="3"/>
    <s v="PT42"/>
    <x v="16"/>
    <n v="134"/>
    <n v="0.14299999999999999"/>
    <n v="19.161999999999999"/>
    <n v="31.234059999999999"/>
    <n v="1.207206"/>
    <n v="0.26826800000000001"/>
    <n v="5.9593820000000006"/>
    <n v="0.19161999999999998"/>
    <n v="4.828824"/>
    <n v="2.414412"/>
    <n v="23.837528000000002"/>
    <n v="1"/>
    <n v="38.799999999999997"/>
  </r>
  <r>
    <x v="3"/>
    <x v="3"/>
    <s v="PT42"/>
    <x v="17"/>
    <n v="114"/>
    <n v="1"/>
    <n v="114"/>
    <n v="142.5"/>
    <n v="2.3940000000000001"/>
    <n v="1.4820000000000002"/>
    <n v="29.867999999999999"/>
    <n v="1.1399999999999999"/>
    <n v="9.5760000000000005"/>
    <n v="13.338000000000001"/>
    <n v="119.47199999999999"/>
    <n v="1"/>
    <n v="29.6"/>
  </r>
  <r>
    <x v="3"/>
    <x v="3"/>
    <s v="PT42"/>
    <x v="18"/>
    <n v="83"/>
    <n v="1"/>
    <n v="83"/>
    <n v="275.56"/>
    <n v="8.5490000000000013"/>
    <n v="2.4900000000000002"/>
    <n v="61.171000000000006"/>
    <n v="10.540999999999999"/>
    <n v="34.196000000000005"/>
    <n v="22.410000000000004"/>
    <n v="244.68400000000003"/>
    <n v="1"/>
    <n v="87"/>
  </r>
  <r>
    <x v="0"/>
    <x v="3"/>
    <s v="PT43"/>
    <x v="0"/>
    <n v="112"/>
    <n v="3.3000000000000002E-2"/>
    <n v="3.6960000000000002"/>
    <n v="9.94224"/>
    <n v="0.92030400000000001"/>
    <n v="0.66528000000000009"/>
    <n v="0"/>
    <n v="0"/>
    <n v="3.681216"/>
    <n v="5.9875200000000008"/>
    <n v="0"/>
    <n v="1"/>
    <n v="42.9"/>
  </r>
  <r>
    <x v="0"/>
    <x v="3"/>
    <s v="PT43"/>
    <x v="1"/>
    <n v="85"/>
    <n v="3.3000000000000002E-2"/>
    <n v="2.8050000000000002"/>
    <n v="6.7600499999999997"/>
    <n v="0.92284499999999992"/>
    <n v="0.30574500000000004"/>
    <n v="1.4025000000000001E-2"/>
    <n v="0"/>
    <n v="3.6913799999999997"/>
    <n v="2.7517050000000003"/>
    <n v="5.6100000000000004E-2"/>
    <n v="1"/>
    <n v="44.3"/>
  </r>
  <r>
    <x v="0"/>
    <x v="3"/>
    <s v="PT43"/>
    <x v="2"/>
    <n v="85"/>
    <n v="3.3000000000000002E-2"/>
    <n v="2.8050000000000002"/>
    <n v="7.4332500000000001"/>
    <n v="0.47404499999999999"/>
    <n v="0.60026999999999997"/>
    <n v="0"/>
    <n v="0"/>
    <n v="1.89618"/>
    <n v="5.4024299999999998"/>
    <n v="0"/>
    <n v="1"/>
    <n v="38.299999999999997"/>
  </r>
  <r>
    <x v="0"/>
    <x v="3"/>
    <s v="PT43"/>
    <x v="3"/>
    <m/>
    <n v="0"/>
    <n v="0"/>
    <n v="0"/>
    <n v="0"/>
    <n v="0"/>
    <n v="0"/>
    <n v="0"/>
    <n v="0"/>
    <n v="0"/>
    <n v="0"/>
    <n v="0"/>
    <n v="39.900000000000006"/>
  </r>
  <r>
    <x v="0"/>
    <x v="3"/>
    <s v="PT43"/>
    <x v="4"/>
    <n v="112"/>
    <n v="0.28599999999999998"/>
    <n v="32.031999999999996"/>
    <n v="91.291199999999989"/>
    <n v="8.6166079999999994"/>
    <n v="6.054047999999999"/>
    <n v="0"/>
    <n v="0"/>
    <n v="34.466431999999998"/>
    <n v="54.486431999999994"/>
    <n v="0"/>
    <n v="1"/>
    <n v="45.8"/>
  </r>
  <r>
    <x v="0"/>
    <x v="3"/>
    <s v="PT43"/>
    <x v="5"/>
    <m/>
    <n v="0"/>
    <n v="0"/>
    <n v="0"/>
    <n v="0"/>
    <n v="0"/>
    <n v="0"/>
    <n v="0"/>
    <n v="0"/>
    <n v="0"/>
    <n v="0"/>
    <n v="0"/>
    <n v="45.8"/>
  </r>
  <r>
    <x v="0"/>
    <x v="3"/>
    <s v="PT43"/>
    <x v="6"/>
    <n v="64"/>
    <n v="0.14299999999999999"/>
    <n v="9.1519999999999992"/>
    <n v="14.185599999999999"/>
    <n v="1.153152"/>
    <n v="0.97011199999999986"/>
    <n v="0.100672"/>
    <n v="0"/>
    <n v="4.6126079999999998"/>
    <n v="8.7310079999999992"/>
    <n v="0.40268799999999999"/>
    <n v="1"/>
    <n v="24.3"/>
  </r>
  <r>
    <x v="0"/>
    <x v="3"/>
    <s v="PT43"/>
    <x v="7"/>
    <n v="184"/>
    <n v="1"/>
    <n v="184"/>
    <n v="126.96"/>
    <n v="6.6239999999999997"/>
    <n v="7.5439999999999996"/>
    <n v="8.2799999999999994"/>
    <n v="0"/>
    <n v="26.495999999999999"/>
    <n v="67.896000000000001"/>
    <n v="33.119999999999997"/>
    <n v="1"/>
    <n v="12.2"/>
  </r>
  <r>
    <x v="0"/>
    <x v="3"/>
    <s v="PT43"/>
    <x v="8"/>
    <m/>
    <n v="0"/>
    <n v="0"/>
    <n v="0"/>
    <n v="0"/>
    <n v="0"/>
    <n v="0"/>
    <n v="0"/>
    <n v="0"/>
    <n v="0"/>
    <n v="0"/>
    <n v="0"/>
    <n v="59.3"/>
  </r>
  <r>
    <x v="1"/>
    <x v="3"/>
    <s v="PT43"/>
    <x v="9"/>
    <n v="112"/>
    <n v="1"/>
    <n v="112"/>
    <n v="117.6"/>
    <n v="20.72"/>
    <n v="3.2480000000000002"/>
    <n v="0"/>
    <n v="0"/>
    <n v="82.88"/>
    <n v="29.232000000000003"/>
    <n v="0"/>
    <n v="1"/>
    <n v="21.4"/>
  </r>
  <r>
    <x v="2"/>
    <x v="3"/>
    <s v="PT43"/>
    <x v="10"/>
    <n v="175"/>
    <n v="0.14299999999999999"/>
    <n v="25.024999999999999"/>
    <n v="32.532499999999999"/>
    <n v="0.60059999999999991"/>
    <n v="5.0049999999999997E-2"/>
    <n v="7.1571500000000006"/>
    <n v="7.5074999999999989E-2"/>
    <n v="2.4023999999999996"/>
    <n v="0.45044999999999996"/>
    <n v="28.628600000000002"/>
    <n v="1"/>
    <n v="31.200000000000003"/>
  </r>
  <r>
    <x v="2"/>
    <x v="3"/>
    <s v="PT43"/>
    <x v="11"/>
    <m/>
    <n v="0"/>
    <n v="0"/>
    <n v="0"/>
    <n v="0"/>
    <n v="0"/>
    <n v="0"/>
    <n v="0"/>
    <n v="0"/>
    <n v="0"/>
    <n v="0"/>
    <n v="0"/>
    <n v="32"/>
  </r>
  <r>
    <x v="2"/>
    <x v="3"/>
    <s v="PT43"/>
    <x v="14"/>
    <n v="60"/>
    <n v="1"/>
    <n v="60"/>
    <n v="13.2"/>
    <n v="0.6"/>
    <n v="0.24"/>
    <n v="2.7"/>
    <n v="1.68"/>
    <n v="2.4"/>
    <n v="2.16"/>
    <n v="10.8"/>
    <n v="1"/>
    <n v="5.9"/>
  </r>
  <r>
    <x v="2"/>
    <x v="3"/>
    <s v="PT43"/>
    <x v="12"/>
    <n v="119"/>
    <n v="1"/>
    <n v="119"/>
    <n v="109.48"/>
    <n v="1.19"/>
    <n v="0.59499999999999997"/>
    <n v="27.846"/>
    <n v="2.8559999999999999"/>
    <n v="4.76"/>
    <n v="5.3549999999999995"/>
    <n v="111.384"/>
    <n v="1"/>
    <n v="24.9"/>
  </r>
  <r>
    <x v="2"/>
    <x v="3"/>
    <s v="PT43"/>
    <x v="45"/>
    <n v="62"/>
    <n v="1"/>
    <n v="62"/>
    <n v="13.02"/>
    <n v="0.55800000000000005"/>
    <n v="0.18599999999999997"/>
    <n v="2.8519999999999999"/>
    <n v="0.68200000000000005"/>
    <n v="2.2320000000000002"/>
    <n v="1.6739999999999997"/>
    <n v="11.407999999999999"/>
    <n v="1"/>
    <n v="5.8"/>
  </r>
  <r>
    <x v="2"/>
    <x v="3"/>
    <s v="PT43"/>
    <x v="46"/>
    <n v="44"/>
    <n v="1"/>
    <n v="44"/>
    <n v="120.56"/>
    <n v="3.8720000000000003"/>
    <n v="1.32"/>
    <n v="22.835999999999999"/>
    <n v="1.232"/>
    <n v="15.488000000000001"/>
    <n v="11.88"/>
    <n v="91.343999999999994"/>
    <n v="1"/>
    <n v="63.7"/>
  </r>
  <r>
    <x v="3"/>
    <x v="3"/>
    <s v="PT43"/>
    <x v="16"/>
    <n v="134"/>
    <n v="1"/>
    <n v="134"/>
    <n v="218.42"/>
    <n v="8.4420000000000002"/>
    <n v="1.8759999999999999"/>
    <n v="41.674000000000007"/>
    <n v="1.34"/>
    <n v="33.768000000000001"/>
    <n v="16.884"/>
    <n v="166.69600000000003"/>
    <n v="1"/>
    <n v="38.799999999999997"/>
  </r>
  <r>
    <x v="3"/>
    <x v="3"/>
    <s v="PT43"/>
    <x v="17"/>
    <n v="114"/>
    <n v="1"/>
    <n v="114"/>
    <n v="142.5"/>
    <n v="2.3940000000000001"/>
    <n v="1.4820000000000002"/>
    <n v="29.867999999999999"/>
    <n v="1.1399999999999999"/>
    <n v="9.5760000000000005"/>
    <n v="13.338000000000001"/>
    <n v="119.47199999999999"/>
    <n v="1"/>
    <n v="29.6"/>
  </r>
  <r>
    <x v="3"/>
    <x v="3"/>
    <s v="PT43"/>
    <x v="18"/>
    <m/>
    <n v="0"/>
    <n v="0"/>
    <n v="0"/>
    <n v="0"/>
    <n v="0"/>
    <n v="0"/>
    <n v="0"/>
    <n v="0"/>
    <n v="0"/>
    <n v="0"/>
    <n v="0"/>
    <n v="87"/>
  </r>
  <r>
    <x v="0"/>
    <x v="3"/>
    <s v="PT44"/>
    <x v="0"/>
    <n v="112"/>
    <n v="0.42899999999999999"/>
    <n v="48.048000000000002"/>
    <n v="129.24912"/>
    <n v="11.963951999999999"/>
    <n v="8.6486400000000003"/>
    <n v="0"/>
    <n v="0"/>
    <n v="47.855807999999996"/>
    <n v="77.837760000000003"/>
    <n v="0"/>
    <n v="1"/>
    <n v="42.9"/>
  </r>
  <r>
    <x v="0"/>
    <x v="3"/>
    <s v="PT44"/>
    <x v="1"/>
    <n v="85"/>
    <n v="3.0000000000000001E-3"/>
    <n v="0.255"/>
    <n v="0.61454999999999993"/>
    <n v="8.3894999999999997E-2"/>
    <n v="2.7795E-2"/>
    <n v="1.2750000000000001E-3"/>
    <n v="0"/>
    <n v="0.33557999999999999"/>
    <n v="0.25015500000000002"/>
    <n v="5.1000000000000004E-3"/>
    <n v="1"/>
    <n v="44.3"/>
  </r>
  <r>
    <x v="0"/>
    <x v="3"/>
    <s v="PT44"/>
    <x v="2"/>
    <n v="85"/>
    <n v="3.0000000000000001E-3"/>
    <n v="0.255"/>
    <n v="0.67575000000000007"/>
    <n v="4.3095000000000001E-2"/>
    <n v="5.457E-2"/>
    <n v="0"/>
    <n v="0"/>
    <n v="0.17238000000000001"/>
    <n v="0.49113000000000001"/>
    <n v="0"/>
    <n v="1"/>
    <n v="38.299999999999997"/>
  </r>
  <r>
    <x v="0"/>
    <x v="3"/>
    <s v="PT44"/>
    <x v="3"/>
    <m/>
    <n v="0"/>
    <n v="0"/>
    <n v="0"/>
    <n v="0"/>
    <n v="0"/>
    <n v="0"/>
    <n v="0"/>
    <n v="0"/>
    <n v="0"/>
    <n v="0"/>
    <n v="0"/>
    <n v="39.900000000000006"/>
  </r>
  <r>
    <x v="0"/>
    <x v="3"/>
    <s v="PT44"/>
    <x v="4"/>
    <n v="112"/>
    <n v="6.7000000000000004E-2"/>
    <n v="7.5040000000000004"/>
    <n v="21.386400000000002"/>
    <n v="2.0185759999999999"/>
    <n v="1.4182560000000002"/>
    <n v="0"/>
    <n v="0"/>
    <n v="8.0743039999999997"/>
    <n v="12.764304000000001"/>
    <n v="0"/>
    <n v="1"/>
    <n v="45.8"/>
  </r>
  <r>
    <x v="0"/>
    <x v="3"/>
    <s v="PT44"/>
    <x v="5"/>
    <m/>
    <n v="0"/>
    <n v="0"/>
    <n v="0"/>
    <n v="0"/>
    <n v="0"/>
    <n v="0"/>
    <n v="0"/>
    <n v="0"/>
    <n v="0"/>
    <n v="0"/>
    <n v="0"/>
    <n v="45.8"/>
  </r>
  <r>
    <x v="0"/>
    <x v="3"/>
    <s v="PT44"/>
    <x v="40"/>
    <n v="56"/>
    <n v="0.28599999999999998"/>
    <n v="16.015999999999998"/>
    <n v="43.723679999999995"/>
    <n v="4.4204159999999995"/>
    <n v="2.7547519999999999"/>
    <n v="0"/>
    <n v="0"/>
    <n v="17.681663999999998"/>
    <n v="24.792767999999999"/>
    <n v="0"/>
    <n v="1"/>
    <n v="44.8"/>
  </r>
  <r>
    <x v="0"/>
    <x v="3"/>
    <s v="PT44"/>
    <x v="6"/>
    <n v="64"/>
    <n v="0.1"/>
    <n v="6.4"/>
    <n v="9.92"/>
    <n v="0.80640000000000001"/>
    <n v="0.6784"/>
    <n v="7.0400000000000004E-2"/>
    <n v="0"/>
    <n v="3.2256"/>
    <n v="6.1055999999999999"/>
    <n v="0.28160000000000002"/>
    <n v="1"/>
    <n v="24.3"/>
  </r>
  <r>
    <x v="0"/>
    <x v="3"/>
    <s v="PT44"/>
    <x v="7"/>
    <n v="184"/>
    <n v="6.7000000000000004E-2"/>
    <n v="12.328000000000001"/>
    <n v="8.5063200000000005"/>
    <n v="0.44380800000000009"/>
    <n v="0.50544800000000001"/>
    <n v="0.55476000000000003"/>
    <n v="0"/>
    <n v="1.7752320000000004"/>
    <n v="4.5490320000000004"/>
    <n v="2.2190400000000001"/>
    <n v="1"/>
    <n v="12.2"/>
  </r>
  <r>
    <x v="0"/>
    <x v="3"/>
    <s v="PT44"/>
    <x v="8"/>
    <m/>
    <n v="0"/>
    <n v="0"/>
    <n v="0"/>
    <n v="0"/>
    <n v="0"/>
    <n v="0"/>
    <n v="0"/>
    <n v="0"/>
    <n v="0"/>
    <n v="0"/>
    <n v="0"/>
    <n v="59.3"/>
  </r>
  <r>
    <x v="1"/>
    <x v="3"/>
    <s v="PT44"/>
    <x v="9"/>
    <n v="112"/>
    <n v="1"/>
    <n v="112"/>
    <n v="117.6"/>
    <n v="20.72"/>
    <n v="3.2480000000000002"/>
    <n v="0"/>
    <n v="0"/>
    <n v="82.88"/>
    <n v="29.232000000000003"/>
    <n v="0"/>
    <n v="1"/>
    <n v="21.4"/>
  </r>
  <r>
    <x v="2"/>
    <x v="3"/>
    <s v="PT44"/>
    <x v="10"/>
    <n v="175"/>
    <n v="0.28599999999999998"/>
    <n v="50.05"/>
    <n v="65.064999999999998"/>
    <n v="1.2011999999999998"/>
    <n v="0.10009999999999999"/>
    <n v="14.314300000000001"/>
    <n v="0.15014999999999998"/>
    <n v="4.8047999999999993"/>
    <n v="0.90089999999999992"/>
    <n v="57.257200000000005"/>
    <n v="1"/>
    <n v="31.200000000000003"/>
  </r>
  <r>
    <x v="2"/>
    <x v="3"/>
    <s v="PT44"/>
    <x v="11"/>
    <n v="185"/>
    <n v="0.14299999999999999"/>
    <n v="26.454999999999998"/>
    <n v="33.597850000000001"/>
    <n v="2.3015849999999998"/>
    <n v="0.132275"/>
    <n v="6.0317400000000001"/>
    <n v="1.6931200000000002"/>
    <n v="9.2063399999999991"/>
    <n v="1.1904749999999999"/>
    <n v="24.12696"/>
    <n v="1"/>
    <n v="32"/>
  </r>
  <r>
    <x v="2"/>
    <x v="3"/>
    <s v="PT44"/>
    <x v="14"/>
    <n v="60"/>
    <n v="1"/>
    <n v="60"/>
    <n v="13.2"/>
    <n v="0.6"/>
    <n v="0.24"/>
    <n v="2.7"/>
    <n v="1.68"/>
    <n v="2.4"/>
    <n v="2.16"/>
    <n v="10.8"/>
    <n v="1"/>
    <n v="5.9"/>
  </r>
  <r>
    <x v="2"/>
    <x v="3"/>
    <s v="PT44"/>
    <x v="12"/>
    <n v="119"/>
    <n v="1"/>
    <n v="119"/>
    <n v="109.48"/>
    <n v="1.19"/>
    <n v="0.59499999999999997"/>
    <n v="27.846"/>
    <n v="2.8559999999999999"/>
    <n v="4.76"/>
    <n v="5.3549999999999995"/>
    <n v="111.384"/>
    <n v="1"/>
    <n v="24.9"/>
  </r>
  <r>
    <x v="2"/>
    <x v="3"/>
    <s v="PT44"/>
    <x v="13"/>
    <n v="122"/>
    <n v="3.0000000000000001E-3"/>
    <n v="0.36599999999999999"/>
    <n v="0.34037999999999996"/>
    <n v="7.3200000000000001E-3"/>
    <n v="3.6600000000000001E-4"/>
    <n v="7.9056000000000001E-2"/>
    <n v="5.4899999999999992E-3"/>
    <n v="2.928E-2"/>
    <n v="3.2940000000000001E-3"/>
    <n v="0.31622400000000001"/>
    <n v="1"/>
    <n v="23.700000000000003"/>
  </r>
  <r>
    <x v="2"/>
    <x v="3"/>
    <s v="PT44"/>
    <x v="45"/>
    <n v="62"/>
    <n v="1"/>
    <n v="62"/>
    <n v="13.02"/>
    <n v="0.55800000000000005"/>
    <n v="0.18599999999999997"/>
    <n v="2.8519999999999999"/>
    <n v="0.68200000000000005"/>
    <n v="2.2320000000000002"/>
    <n v="1.6739999999999997"/>
    <n v="11.407999999999999"/>
    <n v="1"/>
    <n v="5.8"/>
  </r>
  <r>
    <x v="2"/>
    <x v="3"/>
    <s v="PT44"/>
    <x v="46"/>
    <n v="44"/>
    <n v="1"/>
    <n v="44"/>
    <n v="120.56"/>
    <n v="3.8720000000000003"/>
    <n v="1.32"/>
    <n v="22.835999999999999"/>
    <n v="1.232"/>
    <n v="15.488000000000001"/>
    <n v="11.88"/>
    <n v="91.343999999999994"/>
    <n v="1"/>
    <n v="63.7"/>
  </r>
  <r>
    <x v="2"/>
    <x v="3"/>
    <s v="PT44"/>
    <x v="28"/>
    <n v="171"/>
    <n v="3.0000000000000001E-3"/>
    <n v="0.51300000000000001"/>
    <n v="0.59508000000000005"/>
    <n v="3.9501000000000001E-2"/>
    <n v="2.565E-3"/>
    <n v="0.10670400000000001"/>
    <n v="3.3345E-2"/>
    <n v="0.15800400000000001"/>
    <n v="2.3085000000000001E-2"/>
    <n v="0.42681600000000003"/>
    <n v="1"/>
    <n v="29"/>
  </r>
  <r>
    <x v="3"/>
    <x v="3"/>
    <s v="PT44"/>
    <x v="16"/>
    <m/>
    <n v="0"/>
    <n v="0"/>
    <n v="0"/>
    <n v="0"/>
    <n v="0"/>
    <n v="0"/>
    <n v="0"/>
    <n v="0"/>
    <n v="0"/>
    <n v="0"/>
    <n v="0"/>
    <n v="38.799999999999997"/>
  </r>
  <r>
    <x v="3"/>
    <x v="3"/>
    <s v="PT44"/>
    <x v="17"/>
    <n v="114"/>
    <n v="1"/>
    <n v="114"/>
    <n v="142.5"/>
    <n v="2.3940000000000001"/>
    <n v="1.4820000000000002"/>
    <n v="29.867999999999999"/>
    <n v="1.1399999999999999"/>
    <n v="9.5760000000000005"/>
    <n v="13.338000000000001"/>
    <n v="119.47199999999999"/>
    <n v="1"/>
    <n v="29.6"/>
  </r>
  <r>
    <x v="3"/>
    <x v="3"/>
    <s v="PT44"/>
    <x v="18"/>
    <n v="83"/>
    <n v="1"/>
    <n v="83"/>
    <n v="275.56"/>
    <n v="8.5490000000000013"/>
    <n v="2.4900000000000002"/>
    <n v="61.171000000000006"/>
    <n v="10.540999999999999"/>
    <n v="34.196000000000005"/>
    <n v="22.410000000000004"/>
    <n v="244.68400000000003"/>
    <n v="1"/>
    <n v="87"/>
  </r>
  <r>
    <x v="3"/>
    <x v="3"/>
    <s v="PT44"/>
    <x v="19"/>
    <n v="340"/>
    <n v="1"/>
    <n v="340"/>
    <n v="139.4"/>
    <n v="0"/>
    <n v="0"/>
    <n v="35.36"/>
    <n v="0"/>
    <n v="0"/>
    <n v="0"/>
    <n v="141.44"/>
    <n v="1"/>
    <n v="10.4"/>
  </r>
  <r>
    <x v="0"/>
    <x v="4"/>
    <s v="PT45"/>
    <x v="0"/>
    <n v="112"/>
    <n v="0.14299999999999999"/>
    <n v="16.015999999999998"/>
    <n v="43.08303999999999"/>
    <n v="3.9879839999999995"/>
    <n v="2.8828799999999997"/>
    <n v="0"/>
    <n v="0"/>
    <n v="15.951935999999998"/>
    <n v="25.945919999999997"/>
    <n v="0"/>
    <n v="1"/>
    <n v="42.9"/>
  </r>
  <r>
    <x v="0"/>
    <x v="4"/>
    <s v="PT45"/>
    <x v="1"/>
    <n v="85"/>
    <n v="6.7000000000000004E-2"/>
    <n v="5.6950000000000003"/>
    <n v="13.724950000000002"/>
    <n v="1.8736550000000001"/>
    <n v="0.62075500000000006"/>
    <n v="2.8475E-2"/>
    <n v="0"/>
    <n v="7.4946200000000003"/>
    <n v="5.5867950000000004"/>
    <n v="0.1139"/>
    <n v="1"/>
    <n v="44.3"/>
  </r>
  <r>
    <x v="0"/>
    <x v="4"/>
    <s v="PT45"/>
    <x v="2"/>
    <n v="85"/>
    <n v="6.7000000000000004E-2"/>
    <n v="5.6950000000000003"/>
    <n v="15.091750000000001"/>
    <n v="0.96245499999999995"/>
    <n v="1.2187300000000001"/>
    <n v="0"/>
    <n v="0"/>
    <n v="3.8498199999999998"/>
    <n v="10.968570000000001"/>
    <n v="0"/>
    <n v="1"/>
    <n v="38.299999999999997"/>
  </r>
  <r>
    <x v="0"/>
    <x v="4"/>
    <s v="PT45"/>
    <x v="3"/>
    <m/>
    <n v="0"/>
    <n v="0"/>
    <n v="0"/>
    <n v="0"/>
    <n v="0"/>
    <n v="0"/>
    <n v="0"/>
    <n v="0"/>
    <n v="0"/>
    <n v="0"/>
    <n v="0"/>
    <n v="39.900000000000006"/>
  </r>
  <r>
    <x v="0"/>
    <x v="4"/>
    <s v="PT45"/>
    <x v="4"/>
    <n v="112"/>
    <n v="0.14299999999999999"/>
    <n v="16.015999999999998"/>
    <n v="45.645599999999995"/>
    <n v="4.3083039999999997"/>
    <n v="3.0270239999999995"/>
    <n v="0"/>
    <n v="0"/>
    <n v="17.233215999999999"/>
    <n v="27.243215999999997"/>
    <n v="0"/>
    <n v="1"/>
    <n v="45.8"/>
  </r>
  <r>
    <x v="0"/>
    <x v="4"/>
    <s v="PT45"/>
    <x v="5"/>
    <m/>
    <n v="0"/>
    <n v="0"/>
    <n v="0"/>
    <n v="0"/>
    <n v="0"/>
    <n v="0"/>
    <n v="0"/>
    <n v="0"/>
    <n v="0"/>
    <n v="0"/>
    <n v="0"/>
    <n v="45.8"/>
  </r>
  <r>
    <x v="0"/>
    <x v="4"/>
    <s v="PT45"/>
    <x v="40"/>
    <n v="56"/>
    <n v="1"/>
    <n v="56"/>
    <n v="152.88"/>
    <n v="15.456000000000001"/>
    <n v="9.6319999999999997"/>
    <n v="0"/>
    <n v="0"/>
    <n v="61.824000000000005"/>
    <n v="86.688000000000002"/>
    <n v="0"/>
    <n v="1"/>
    <n v="44.8"/>
  </r>
  <r>
    <x v="0"/>
    <x v="4"/>
    <s v="PT45"/>
    <x v="6"/>
    <n v="64"/>
    <n v="0.28599999999999998"/>
    <n v="18.303999999999998"/>
    <n v="28.371199999999998"/>
    <n v="2.3063039999999999"/>
    <n v="1.9402239999999997"/>
    <n v="0.201344"/>
    <n v="0"/>
    <n v="9.2252159999999996"/>
    <n v="17.462015999999998"/>
    <n v="0.80537599999999998"/>
    <n v="1"/>
    <n v="24.3"/>
  </r>
  <r>
    <x v="0"/>
    <x v="4"/>
    <s v="PT45"/>
    <x v="7"/>
    <n v="184"/>
    <n v="1"/>
    <n v="184"/>
    <n v="126.96"/>
    <n v="6.6239999999999997"/>
    <n v="7.5439999999999996"/>
    <n v="8.2799999999999994"/>
    <n v="0"/>
    <n v="26.495999999999999"/>
    <n v="67.896000000000001"/>
    <n v="33.119999999999997"/>
    <n v="1"/>
    <n v="12.2"/>
  </r>
  <r>
    <x v="0"/>
    <x v="4"/>
    <s v="PT45"/>
    <x v="8"/>
    <m/>
    <n v="0"/>
    <n v="0"/>
    <n v="0"/>
    <n v="0"/>
    <n v="0"/>
    <n v="0"/>
    <n v="0"/>
    <n v="0"/>
    <n v="0"/>
    <n v="0"/>
    <n v="0"/>
    <n v="59.3"/>
  </r>
  <r>
    <x v="1"/>
    <x v="4"/>
    <s v="PT45"/>
    <x v="9"/>
    <m/>
    <n v="0"/>
    <n v="0"/>
    <n v="0"/>
    <n v="0"/>
    <n v="0"/>
    <n v="0"/>
    <n v="0"/>
    <n v="0"/>
    <n v="0"/>
    <n v="0"/>
    <n v="0"/>
    <n v="21.4"/>
  </r>
  <r>
    <x v="2"/>
    <x v="4"/>
    <s v="PT45"/>
    <x v="10"/>
    <n v="175"/>
    <n v="0.42899999999999999"/>
    <n v="75.075000000000003"/>
    <n v="97.597499999999997"/>
    <n v="1.8018000000000001"/>
    <n v="0.15015000000000001"/>
    <n v="21.471450000000001"/>
    <n v="0.22522500000000001"/>
    <n v="7.2072000000000003"/>
    <n v="1.3513500000000001"/>
    <n v="85.885800000000003"/>
    <n v="1"/>
    <n v="31.200000000000003"/>
  </r>
  <r>
    <x v="2"/>
    <x v="4"/>
    <s v="PT45"/>
    <x v="11"/>
    <n v="185"/>
    <n v="0.1"/>
    <n v="18.5"/>
    <n v="23.495000000000001"/>
    <n v="1.6094999999999999"/>
    <n v="9.2499999999999999E-2"/>
    <n v="4.218"/>
    <n v="1.1840000000000002"/>
    <n v="6.4379999999999997"/>
    <n v="0.83250000000000002"/>
    <n v="16.872"/>
    <n v="1"/>
    <n v="32"/>
  </r>
  <r>
    <x v="2"/>
    <x v="4"/>
    <s v="PT45"/>
    <x v="14"/>
    <n v="60"/>
    <n v="1"/>
    <n v="60"/>
    <n v="13.2"/>
    <n v="0.6"/>
    <n v="0.24"/>
    <n v="2.7"/>
    <n v="1.68"/>
    <n v="2.4"/>
    <n v="2.16"/>
    <n v="10.8"/>
    <n v="1"/>
    <n v="5.9"/>
  </r>
  <r>
    <x v="2"/>
    <x v="4"/>
    <s v="PT45"/>
    <x v="12"/>
    <n v="119"/>
    <n v="0.42899999999999999"/>
    <n v="51.051000000000002"/>
    <n v="46.966920000000002"/>
    <n v="0.51051000000000002"/>
    <n v="0.25525500000000001"/>
    <n v="11.945933999999999"/>
    <n v="1.2252240000000001"/>
    <n v="2.0420400000000001"/>
    <n v="2.2972950000000001"/>
    <n v="47.783735999999998"/>
    <n v="1"/>
    <n v="24.9"/>
  </r>
  <r>
    <x v="2"/>
    <x v="4"/>
    <s v="PT45"/>
    <x v="13"/>
    <n v="122"/>
    <n v="6.7000000000000004E-2"/>
    <n v="8.1740000000000013"/>
    <n v="7.6018200000000009"/>
    <n v="0.16348000000000001"/>
    <n v="8.1740000000000007E-3"/>
    <n v="1.7655840000000003"/>
    <n v="0.12261000000000002"/>
    <n v="0.65392000000000006"/>
    <n v="7.3566000000000006E-2"/>
    <n v="7.0623360000000011"/>
    <n v="1"/>
    <n v="23.700000000000003"/>
  </r>
  <r>
    <x v="2"/>
    <x v="4"/>
    <s v="PT45"/>
    <x v="45"/>
    <n v="62"/>
    <n v="0.42899999999999999"/>
    <n v="26.597999999999999"/>
    <n v="5.5855800000000002"/>
    <n v="0.23938199999999998"/>
    <n v="7.979399999999999E-2"/>
    <n v="1.2235079999999998"/>
    <n v="0.292578"/>
    <n v="0.95752799999999993"/>
    <n v="0.71814599999999995"/>
    <n v="4.8940319999999993"/>
    <n v="1"/>
    <n v="5.8"/>
  </r>
  <r>
    <x v="2"/>
    <x v="4"/>
    <s v="PT45"/>
    <x v="28"/>
    <n v="171"/>
    <n v="3.0000000000000001E-3"/>
    <n v="0.51300000000000001"/>
    <n v="0.59508000000000005"/>
    <n v="3.9501000000000001E-2"/>
    <n v="2.565E-3"/>
    <n v="0.10670400000000001"/>
    <n v="3.3345E-2"/>
    <n v="0.15800400000000001"/>
    <n v="2.3085000000000001E-2"/>
    <n v="0.42681600000000003"/>
    <n v="1"/>
    <n v="29"/>
  </r>
  <r>
    <x v="2"/>
    <x v="4"/>
    <s v="PT45"/>
    <x v="36"/>
    <n v="62"/>
    <n v="3.0000000000000001E-3"/>
    <n v="0.186"/>
    <n v="8.3699999999999997E-2"/>
    <n v="2.0460000000000001E-3"/>
    <n v="3.7200000000000004E-4"/>
    <n v="1.9530000000000002E-2"/>
    <n v="6.1380000000000002E-3"/>
    <n v="8.1840000000000003E-3"/>
    <n v="3.3480000000000003E-3"/>
    <n v="7.8120000000000009E-2"/>
    <n v="1"/>
    <n v="11.8"/>
  </r>
  <r>
    <x v="3"/>
    <x v="4"/>
    <s v="PT45"/>
    <x v="16"/>
    <n v="134"/>
    <n v="1"/>
    <n v="134"/>
    <n v="218.42"/>
    <n v="8.4420000000000002"/>
    <n v="1.8759999999999999"/>
    <n v="41.674000000000007"/>
    <n v="1.34"/>
    <n v="33.768000000000001"/>
    <n v="16.884"/>
    <n v="166.69600000000003"/>
    <n v="1"/>
    <n v="38.799999999999997"/>
  </r>
  <r>
    <x v="3"/>
    <x v="4"/>
    <s v="PT45"/>
    <x v="17"/>
    <n v="114"/>
    <n v="1"/>
    <n v="114"/>
    <n v="142.5"/>
    <n v="2.3940000000000001"/>
    <n v="1.4820000000000002"/>
    <n v="29.867999999999999"/>
    <n v="1.1399999999999999"/>
    <n v="9.5760000000000005"/>
    <n v="13.338000000000001"/>
    <n v="119.47199999999999"/>
    <n v="1"/>
    <n v="29.6"/>
  </r>
  <r>
    <x v="3"/>
    <x v="4"/>
    <s v="PT45"/>
    <x v="18"/>
    <n v="83"/>
    <n v="1"/>
    <n v="83"/>
    <n v="275.56"/>
    <n v="8.5490000000000013"/>
    <n v="2.4900000000000002"/>
    <n v="61.171000000000006"/>
    <n v="10.540999999999999"/>
    <n v="34.196000000000005"/>
    <n v="22.410000000000004"/>
    <n v="244.68400000000003"/>
    <n v="1"/>
    <n v="87"/>
  </r>
  <r>
    <x v="0"/>
    <x v="4"/>
    <s v="PT46"/>
    <x v="0"/>
    <n v="112"/>
    <n v="0.1"/>
    <n v="11.200000000000001"/>
    <n v="30.128"/>
    <n v="2.7888000000000002"/>
    <n v="2.016"/>
    <n v="0"/>
    <n v="0"/>
    <n v="11.155200000000001"/>
    <n v="18.143999999999998"/>
    <n v="0"/>
    <n v="1"/>
    <n v="42.9"/>
  </r>
  <r>
    <x v="0"/>
    <x v="4"/>
    <s v="PT46"/>
    <x v="1"/>
    <n v="85"/>
    <n v="6.7000000000000004E-2"/>
    <n v="5.6950000000000003"/>
    <n v="13.724950000000002"/>
    <n v="1.8736550000000001"/>
    <n v="0.62075500000000006"/>
    <n v="2.8475E-2"/>
    <n v="0"/>
    <n v="7.4946200000000003"/>
    <n v="5.5867950000000004"/>
    <n v="0.1139"/>
    <n v="1"/>
    <n v="44.3"/>
  </r>
  <r>
    <x v="0"/>
    <x v="4"/>
    <s v="PT46"/>
    <x v="2"/>
    <n v="85"/>
    <n v="3.3000000000000002E-2"/>
    <n v="2.8050000000000002"/>
    <n v="7.4332500000000001"/>
    <n v="0.47404499999999999"/>
    <n v="0.60026999999999997"/>
    <n v="0"/>
    <n v="0"/>
    <n v="1.89618"/>
    <n v="5.4024299999999998"/>
    <n v="0"/>
    <n v="1"/>
    <n v="38.299999999999997"/>
  </r>
  <r>
    <x v="0"/>
    <x v="4"/>
    <s v="PT46"/>
    <x v="3"/>
    <m/>
    <n v="0"/>
    <n v="0"/>
    <n v="0"/>
    <n v="0"/>
    <n v="0"/>
    <n v="0"/>
    <n v="0"/>
    <n v="0"/>
    <n v="0"/>
    <n v="0"/>
    <n v="0"/>
    <n v="39.900000000000006"/>
  </r>
  <r>
    <x v="0"/>
    <x v="4"/>
    <s v="PT46"/>
    <x v="4"/>
    <n v="112"/>
    <n v="0.14299999999999999"/>
    <n v="16.015999999999998"/>
    <n v="45.645599999999995"/>
    <n v="4.3083039999999997"/>
    <n v="3.0270239999999995"/>
    <n v="0"/>
    <n v="0"/>
    <n v="17.233215999999999"/>
    <n v="27.243215999999997"/>
    <n v="0"/>
    <n v="1"/>
    <n v="45.8"/>
  </r>
  <r>
    <x v="0"/>
    <x v="4"/>
    <s v="PT46"/>
    <x v="5"/>
    <m/>
    <n v="0"/>
    <n v="0"/>
    <n v="0"/>
    <n v="0"/>
    <n v="0"/>
    <n v="0"/>
    <n v="0"/>
    <n v="0"/>
    <n v="0"/>
    <n v="0"/>
    <n v="0"/>
    <n v="45.8"/>
  </r>
  <r>
    <x v="0"/>
    <x v="4"/>
    <s v="PT46"/>
    <x v="6"/>
    <n v="64"/>
    <n v="6.7000000000000004E-2"/>
    <n v="4.2880000000000003"/>
    <n v="6.6463999999999999"/>
    <n v="0.54028799999999999"/>
    <n v="0.45452800000000004"/>
    <n v="4.7168000000000009E-2"/>
    <n v="0"/>
    <n v="2.161152"/>
    <n v="4.0907520000000002"/>
    <n v="0.18867200000000003"/>
    <n v="1"/>
    <n v="24.3"/>
  </r>
  <r>
    <x v="0"/>
    <x v="4"/>
    <s v="PT46"/>
    <x v="7"/>
    <n v="184"/>
    <n v="0.14299999999999999"/>
    <n v="26.311999999999998"/>
    <n v="18.155279999999998"/>
    <n v="0.94723199999999996"/>
    <n v="1.0787919999999998"/>
    <n v="1.18404"/>
    <n v="0"/>
    <n v="3.7889279999999999"/>
    <n v="9.709127999999998"/>
    <n v="4.7361599999999999"/>
    <n v="1"/>
    <n v="12.2"/>
  </r>
  <r>
    <x v="0"/>
    <x v="4"/>
    <s v="PT46"/>
    <x v="8"/>
    <m/>
    <n v="0"/>
    <n v="0"/>
    <n v="0"/>
    <n v="0"/>
    <n v="0"/>
    <n v="0"/>
    <n v="0"/>
    <n v="0"/>
    <n v="0"/>
    <n v="0"/>
    <n v="0"/>
    <n v="59.3"/>
  </r>
  <r>
    <x v="1"/>
    <x v="4"/>
    <s v="PT46"/>
    <x v="9"/>
    <n v="112"/>
    <n v="1"/>
    <n v="112"/>
    <n v="117.6"/>
    <n v="20.72"/>
    <n v="3.2480000000000002"/>
    <n v="0"/>
    <n v="0"/>
    <n v="82.88"/>
    <n v="29.232000000000003"/>
    <n v="0"/>
    <n v="1"/>
    <n v="21.4"/>
  </r>
  <r>
    <x v="2"/>
    <x v="4"/>
    <s v="PT46"/>
    <x v="10"/>
    <n v="175"/>
    <n v="1"/>
    <n v="175"/>
    <n v="227.5"/>
    <n v="4.2"/>
    <n v="0.35"/>
    <n v="50.05"/>
    <n v="0.52500000000000002"/>
    <n v="16.8"/>
    <n v="3.15"/>
    <n v="200.2"/>
    <n v="1"/>
    <n v="31.200000000000003"/>
  </r>
  <r>
    <x v="2"/>
    <x v="4"/>
    <s v="PT46"/>
    <x v="11"/>
    <n v="185"/>
    <n v="0.28599999999999998"/>
    <n v="52.91"/>
    <n v="67.195700000000002"/>
    <n v="4.6031699999999995"/>
    <n v="0.26455000000000001"/>
    <n v="12.06348"/>
    <n v="3.3862400000000004"/>
    <n v="18.412679999999998"/>
    <n v="2.3809499999999999"/>
    <n v="48.253920000000001"/>
    <n v="1"/>
    <n v="32"/>
  </r>
  <r>
    <x v="2"/>
    <x v="4"/>
    <s v="PT46"/>
    <x v="14"/>
    <n v="60"/>
    <n v="1"/>
    <n v="60"/>
    <n v="13.2"/>
    <n v="0.6"/>
    <n v="0.24"/>
    <n v="2.7"/>
    <n v="1.68"/>
    <n v="2.4"/>
    <n v="2.16"/>
    <n v="10.8"/>
    <n v="1"/>
    <n v="5.9"/>
  </r>
  <r>
    <x v="2"/>
    <x v="4"/>
    <s v="PT46"/>
    <x v="12"/>
    <n v="119"/>
    <n v="0.28599999999999998"/>
    <n v="34.033999999999999"/>
    <n v="31.311279999999996"/>
    <n v="0.34033999999999998"/>
    <n v="0.17016999999999999"/>
    <n v="7.9639559999999996"/>
    <n v="0.81681599999999988"/>
    <n v="1.3613599999999999"/>
    <n v="1.5315299999999998"/>
    <n v="31.855823999999998"/>
    <n v="1"/>
    <n v="24.9"/>
  </r>
  <r>
    <x v="2"/>
    <x v="4"/>
    <s v="PT46"/>
    <x v="13"/>
    <m/>
    <n v="0"/>
    <n v="0"/>
    <n v="0"/>
    <n v="0"/>
    <n v="0"/>
    <n v="0"/>
    <n v="0"/>
    <n v="0"/>
    <n v="0"/>
    <n v="0"/>
    <n v="0"/>
    <n v="23.700000000000003"/>
  </r>
  <r>
    <x v="2"/>
    <x v="4"/>
    <s v="PT46"/>
    <x v="45"/>
    <n v="62"/>
    <n v="1"/>
    <n v="62"/>
    <n v="13.02"/>
    <n v="0.55800000000000005"/>
    <n v="0.18599999999999997"/>
    <n v="2.8519999999999999"/>
    <n v="0.68200000000000005"/>
    <n v="2.2320000000000002"/>
    <n v="1.6739999999999997"/>
    <n v="11.407999999999999"/>
    <n v="1"/>
    <n v="5.8"/>
  </r>
  <r>
    <x v="2"/>
    <x v="4"/>
    <s v="PT46"/>
    <x v="46"/>
    <n v="44"/>
    <n v="3.0000000000000001E-3"/>
    <n v="0.13200000000000001"/>
    <n v="0.36168"/>
    <n v="1.1616000000000001E-2"/>
    <n v="3.96E-3"/>
    <n v="6.8507999999999999E-2"/>
    <n v="3.6959999999999996E-3"/>
    <n v="4.6464000000000005E-2"/>
    <n v="3.5639999999999998E-2"/>
    <n v="0.274032"/>
    <n v="1"/>
    <n v="63.7"/>
  </r>
  <r>
    <x v="3"/>
    <x v="4"/>
    <s v="PT46"/>
    <x v="16"/>
    <n v="134"/>
    <n v="1"/>
    <n v="134"/>
    <n v="218.42"/>
    <n v="8.4420000000000002"/>
    <n v="1.8759999999999999"/>
    <n v="41.674000000000007"/>
    <n v="1.34"/>
    <n v="33.768000000000001"/>
    <n v="16.884"/>
    <n v="166.69600000000003"/>
    <n v="1"/>
    <n v="38.799999999999997"/>
  </r>
  <r>
    <x v="3"/>
    <x v="4"/>
    <s v="PT46"/>
    <x v="17"/>
    <n v="114"/>
    <n v="1"/>
    <n v="114"/>
    <n v="142.5"/>
    <n v="2.3940000000000001"/>
    <n v="1.4820000000000002"/>
    <n v="29.867999999999999"/>
    <n v="1.1399999999999999"/>
    <n v="9.5760000000000005"/>
    <n v="13.338000000000001"/>
    <n v="119.47199999999999"/>
    <n v="1"/>
    <n v="29.6"/>
  </r>
  <r>
    <x v="3"/>
    <x v="4"/>
    <s v="PT46"/>
    <x v="18"/>
    <n v="83"/>
    <n v="1"/>
    <n v="83"/>
    <n v="275.56"/>
    <n v="8.5490000000000013"/>
    <n v="2.4900000000000002"/>
    <n v="61.171000000000006"/>
    <n v="10.540999999999999"/>
    <n v="34.196000000000005"/>
    <n v="22.410000000000004"/>
    <n v="244.68400000000003"/>
    <n v="1"/>
    <n v="87"/>
  </r>
  <r>
    <x v="0"/>
    <x v="4"/>
    <s v="PT47"/>
    <x v="0"/>
    <n v="112"/>
    <n v="0.14299999999999999"/>
    <n v="16.015999999999998"/>
    <n v="43.08303999999999"/>
    <n v="3.9879839999999995"/>
    <n v="2.8828799999999997"/>
    <n v="0"/>
    <n v="0"/>
    <n v="15.951935999999998"/>
    <n v="25.945919999999997"/>
    <n v="0"/>
    <n v="1"/>
    <n v="42.9"/>
  </r>
  <r>
    <x v="0"/>
    <x v="4"/>
    <s v="PT47"/>
    <x v="1"/>
    <n v="85"/>
    <n v="3.0000000000000001E-3"/>
    <n v="0.255"/>
    <n v="0.61454999999999993"/>
    <n v="8.3894999999999997E-2"/>
    <n v="2.7795E-2"/>
    <n v="1.2750000000000001E-3"/>
    <n v="0"/>
    <n v="0.33557999999999999"/>
    <n v="0.25015500000000002"/>
    <n v="5.1000000000000004E-3"/>
    <n v="1"/>
    <n v="44.3"/>
  </r>
  <r>
    <x v="0"/>
    <x v="4"/>
    <s v="PT47"/>
    <x v="2"/>
    <n v="85"/>
    <n v="3.0000000000000001E-3"/>
    <n v="0.255"/>
    <n v="0.67575000000000007"/>
    <n v="4.3095000000000001E-2"/>
    <n v="5.457E-2"/>
    <n v="0"/>
    <n v="0"/>
    <n v="0.17238000000000001"/>
    <n v="0.49113000000000001"/>
    <n v="0"/>
    <n v="1"/>
    <n v="38.299999999999997"/>
  </r>
  <r>
    <x v="0"/>
    <x v="4"/>
    <s v="PT47"/>
    <x v="3"/>
    <m/>
    <n v="0"/>
    <n v="0"/>
    <n v="0"/>
    <n v="0"/>
    <n v="0"/>
    <n v="0"/>
    <n v="0"/>
    <n v="0"/>
    <n v="0"/>
    <n v="0"/>
    <n v="0"/>
    <n v="39.900000000000006"/>
  </r>
  <r>
    <x v="0"/>
    <x v="4"/>
    <s v="PT47"/>
    <x v="4"/>
    <n v="112"/>
    <n v="6.7000000000000004E-2"/>
    <n v="7.5040000000000004"/>
    <n v="21.386400000000002"/>
    <n v="2.0185759999999999"/>
    <n v="1.4182560000000002"/>
    <n v="0"/>
    <n v="0"/>
    <n v="8.0743039999999997"/>
    <n v="12.764304000000001"/>
    <n v="0"/>
    <n v="1"/>
    <n v="45.8"/>
  </r>
  <r>
    <x v="0"/>
    <x v="4"/>
    <s v="PT47"/>
    <x v="5"/>
    <m/>
    <n v="0"/>
    <n v="0"/>
    <n v="0"/>
    <n v="0"/>
    <n v="0"/>
    <n v="0"/>
    <n v="0"/>
    <n v="0"/>
    <n v="0"/>
    <n v="0"/>
    <n v="0"/>
    <n v="45.8"/>
  </r>
  <r>
    <x v="0"/>
    <x v="4"/>
    <s v="PT47"/>
    <x v="40"/>
    <n v="56"/>
    <n v="0.1"/>
    <n v="5.6000000000000005"/>
    <n v="15.288000000000002"/>
    <n v="1.5456000000000003"/>
    <n v="0.96320000000000006"/>
    <n v="0"/>
    <n v="0"/>
    <n v="6.1824000000000012"/>
    <n v="8.6688000000000009"/>
    <n v="0"/>
    <n v="1"/>
    <n v="44.8"/>
  </r>
  <r>
    <x v="0"/>
    <x v="4"/>
    <s v="PT47"/>
    <x v="6"/>
    <n v="64"/>
    <n v="0.42899999999999999"/>
    <n v="27.456"/>
    <n v="42.556800000000003"/>
    <n v="3.4594559999999994"/>
    <n v="2.9103359999999996"/>
    <n v="0.30201600000000001"/>
    <n v="0"/>
    <n v="13.837823999999998"/>
    <n v="26.193023999999998"/>
    <n v="1.208064"/>
    <n v="1"/>
    <n v="24.3"/>
  </r>
  <r>
    <x v="0"/>
    <x v="4"/>
    <s v="PT47"/>
    <x v="7"/>
    <n v="184"/>
    <n v="1"/>
    <n v="184"/>
    <n v="126.96"/>
    <n v="6.6239999999999997"/>
    <n v="7.5439999999999996"/>
    <n v="8.2799999999999994"/>
    <n v="0"/>
    <n v="26.495999999999999"/>
    <n v="67.896000000000001"/>
    <n v="33.119999999999997"/>
    <n v="1"/>
    <n v="12.2"/>
  </r>
  <r>
    <x v="0"/>
    <x v="4"/>
    <s v="PT47"/>
    <x v="8"/>
    <m/>
    <n v="0"/>
    <n v="0"/>
    <n v="0"/>
    <n v="0"/>
    <n v="0"/>
    <n v="0"/>
    <n v="0"/>
    <n v="0"/>
    <n v="0"/>
    <n v="0"/>
    <n v="0"/>
    <n v="59.3"/>
  </r>
  <r>
    <x v="1"/>
    <x v="4"/>
    <s v="PT47"/>
    <x v="9"/>
    <n v="112"/>
    <n v="1"/>
    <n v="112"/>
    <n v="117.6"/>
    <n v="20.72"/>
    <n v="3.2480000000000002"/>
    <n v="0"/>
    <n v="0"/>
    <n v="82.88"/>
    <n v="29.232000000000003"/>
    <n v="0"/>
    <n v="1"/>
    <n v="21.4"/>
  </r>
  <r>
    <x v="2"/>
    <x v="4"/>
    <s v="PT47"/>
    <x v="10"/>
    <n v="175"/>
    <n v="3.3000000000000002E-2"/>
    <n v="5.7750000000000004"/>
    <n v="7.5075000000000003"/>
    <n v="0.1386"/>
    <n v="1.155E-2"/>
    <n v="1.6516500000000003"/>
    <n v="1.7325E-2"/>
    <n v="0.5544"/>
    <n v="0.10395"/>
    <n v="6.6066000000000011"/>
    <n v="1"/>
    <n v="31.200000000000003"/>
  </r>
  <r>
    <x v="2"/>
    <x v="4"/>
    <s v="PT47"/>
    <x v="11"/>
    <n v="185"/>
    <n v="0.1"/>
    <n v="18.5"/>
    <n v="23.495000000000001"/>
    <n v="1.6094999999999999"/>
    <n v="9.2499999999999999E-2"/>
    <n v="4.218"/>
    <n v="1.1840000000000002"/>
    <n v="6.4379999999999997"/>
    <n v="0.83250000000000002"/>
    <n v="16.872"/>
    <n v="1"/>
    <n v="32"/>
  </r>
  <r>
    <x v="2"/>
    <x v="4"/>
    <s v="PT47"/>
    <x v="14"/>
    <n v="60"/>
    <n v="1"/>
    <n v="60"/>
    <n v="13.2"/>
    <n v="0.6"/>
    <n v="0.24"/>
    <n v="2.7"/>
    <n v="1.68"/>
    <n v="2.4"/>
    <n v="2.16"/>
    <n v="10.8"/>
    <n v="1"/>
    <n v="5.9"/>
  </r>
  <r>
    <x v="2"/>
    <x v="4"/>
    <s v="PT47"/>
    <x v="12"/>
    <n v="119"/>
    <n v="0.28599999999999998"/>
    <n v="34.033999999999999"/>
    <n v="31.311279999999996"/>
    <n v="0.34033999999999998"/>
    <n v="0.17016999999999999"/>
    <n v="7.9639559999999996"/>
    <n v="0.81681599999999988"/>
    <n v="1.3613599999999999"/>
    <n v="1.5315299999999998"/>
    <n v="31.855823999999998"/>
    <n v="1"/>
    <n v="24.9"/>
  </r>
  <r>
    <x v="2"/>
    <x v="4"/>
    <s v="PT47"/>
    <x v="13"/>
    <n v="122"/>
    <n v="1"/>
    <n v="122"/>
    <n v="113.46"/>
    <n v="2.44"/>
    <n v="0.12200000000000001"/>
    <n v="26.352000000000004"/>
    <n v="1.83"/>
    <n v="9.76"/>
    <n v="1.0980000000000001"/>
    <n v="105.40800000000002"/>
    <n v="1"/>
    <n v="23.700000000000003"/>
  </r>
  <r>
    <x v="2"/>
    <x v="4"/>
    <s v="PT47"/>
    <x v="45"/>
    <n v="62"/>
    <n v="1"/>
    <n v="62"/>
    <n v="13.02"/>
    <n v="0.55800000000000005"/>
    <n v="0.18599999999999997"/>
    <n v="2.8519999999999999"/>
    <n v="0.68200000000000005"/>
    <n v="2.2320000000000002"/>
    <n v="1.6739999999999997"/>
    <n v="11.407999999999999"/>
    <n v="1"/>
    <n v="5.8"/>
  </r>
  <r>
    <x v="2"/>
    <x v="4"/>
    <s v="PT47"/>
    <x v="46"/>
    <n v="44"/>
    <n v="1"/>
    <n v="44"/>
    <n v="120.56"/>
    <n v="3.8720000000000003"/>
    <n v="1.32"/>
    <n v="22.835999999999999"/>
    <n v="1.232"/>
    <n v="15.488000000000001"/>
    <n v="11.88"/>
    <n v="91.343999999999994"/>
    <n v="1"/>
    <n v="63.7"/>
  </r>
  <r>
    <x v="2"/>
    <x v="4"/>
    <s v="PT47"/>
    <x v="28"/>
    <n v="171"/>
    <n v="3.0000000000000001E-3"/>
    <n v="0.51300000000000001"/>
    <n v="0.59508000000000005"/>
    <n v="3.9501000000000001E-2"/>
    <n v="2.565E-3"/>
    <n v="0.10670400000000001"/>
    <n v="3.3345E-2"/>
    <n v="0.15800400000000001"/>
    <n v="2.3085000000000001E-2"/>
    <n v="0.42681600000000003"/>
    <n v="1"/>
    <n v="29"/>
  </r>
  <r>
    <x v="3"/>
    <x v="4"/>
    <s v="PT47"/>
    <x v="16"/>
    <n v="134"/>
    <n v="0.42899999999999999"/>
    <n v="57.485999999999997"/>
    <n v="93.702179999999984"/>
    <n v="3.6216179999999998"/>
    <n v="0.80480399999999985"/>
    <n v="17.878146000000001"/>
    <n v="0.57485999999999993"/>
    <n v="14.486471999999999"/>
    <n v="7.2432359999999987"/>
    <n v="71.512584000000004"/>
    <n v="1"/>
    <n v="38.799999999999997"/>
  </r>
  <r>
    <x v="3"/>
    <x v="4"/>
    <s v="PT47"/>
    <x v="17"/>
    <n v="114"/>
    <n v="1"/>
    <n v="114"/>
    <n v="142.5"/>
    <n v="2.3940000000000001"/>
    <n v="1.4820000000000002"/>
    <n v="29.867999999999999"/>
    <n v="1.1399999999999999"/>
    <n v="9.5760000000000005"/>
    <n v="13.338000000000001"/>
    <n v="119.47199999999999"/>
    <n v="1"/>
    <n v="29.6"/>
  </r>
  <r>
    <x v="3"/>
    <x v="4"/>
    <s v="PT47"/>
    <x v="18"/>
    <n v="83"/>
    <n v="1"/>
    <n v="83"/>
    <n v="275.56"/>
    <n v="8.5490000000000013"/>
    <n v="2.4900000000000002"/>
    <n v="61.171000000000006"/>
    <n v="10.540999999999999"/>
    <n v="34.196000000000005"/>
    <n v="22.410000000000004"/>
    <n v="244.68400000000003"/>
    <n v="1"/>
    <n v="87"/>
  </r>
  <r>
    <x v="0"/>
    <x v="4"/>
    <s v="PT48"/>
    <x v="0"/>
    <n v="112"/>
    <n v="3.0000000000000001E-3"/>
    <n v="0.33600000000000002"/>
    <n v="0.90383999999999998"/>
    <n v="8.3664000000000002E-2"/>
    <n v="6.0479999999999999E-2"/>
    <n v="0"/>
    <n v="0"/>
    <n v="0.33465600000000001"/>
    <n v="0.54432000000000003"/>
    <n v="0"/>
    <n v="1"/>
    <n v="42.9"/>
  </r>
  <r>
    <x v="0"/>
    <x v="4"/>
    <s v="PT48"/>
    <x v="1"/>
    <n v="85"/>
    <n v="3.0000000000000001E-3"/>
    <n v="0.255"/>
    <n v="0.61454999999999993"/>
    <n v="8.3894999999999997E-2"/>
    <n v="2.7795E-2"/>
    <n v="1.2750000000000001E-3"/>
    <n v="0"/>
    <n v="0.33557999999999999"/>
    <n v="0.25015500000000002"/>
    <n v="5.1000000000000004E-3"/>
    <n v="1"/>
    <n v="44.3"/>
  </r>
  <r>
    <x v="0"/>
    <x v="4"/>
    <s v="PT48"/>
    <x v="2"/>
    <n v="85"/>
    <n v="3.0000000000000001E-3"/>
    <n v="0.255"/>
    <n v="0.67575000000000007"/>
    <n v="4.3095000000000001E-2"/>
    <n v="5.457E-2"/>
    <n v="0"/>
    <n v="0"/>
    <n v="0.17238000000000001"/>
    <n v="0.49113000000000001"/>
    <n v="0"/>
    <n v="1"/>
    <n v="38.299999999999997"/>
  </r>
  <r>
    <x v="0"/>
    <x v="4"/>
    <s v="PT48"/>
    <x v="3"/>
    <m/>
    <n v="0"/>
    <n v="0"/>
    <n v="0"/>
    <n v="0"/>
    <n v="0"/>
    <n v="0"/>
    <n v="0"/>
    <n v="0"/>
    <n v="0"/>
    <n v="0"/>
    <n v="0"/>
    <n v="39.900000000000006"/>
  </r>
  <r>
    <x v="0"/>
    <x v="4"/>
    <s v="PT48"/>
    <x v="4"/>
    <n v="112"/>
    <n v="3.3000000000000002E-2"/>
    <n v="3.6960000000000002"/>
    <n v="10.533600000000002"/>
    <n v="0.994224"/>
    <n v="0.69854399999999994"/>
    <n v="0"/>
    <n v="0"/>
    <n v="3.976896"/>
    <n v="6.2868959999999996"/>
    <n v="0"/>
    <n v="1"/>
    <n v="45.8"/>
  </r>
  <r>
    <x v="0"/>
    <x v="4"/>
    <s v="PT48"/>
    <x v="5"/>
    <m/>
    <n v="0"/>
    <n v="0"/>
    <n v="0"/>
    <n v="0"/>
    <n v="0"/>
    <n v="0"/>
    <n v="0"/>
    <n v="0"/>
    <n v="0"/>
    <n v="0"/>
    <n v="0"/>
    <n v="45.8"/>
  </r>
  <r>
    <x v="0"/>
    <x v="4"/>
    <s v="PT48"/>
    <x v="40"/>
    <n v="56"/>
    <n v="6.7000000000000004E-2"/>
    <n v="3.7520000000000002"/>
    <n v="10.24296"/>
    <n v="1.035552"/>
    <n v="0.64534400000000003"/>
    <n v="0"/>
    <n v="0"/>
    <n v="4.1422080000000001"/>
    <n v="5.8080959999999999"/>
    <n v="0"/>
    <n v="1"/>
    <n v="44.8"/>
  </r>
  <r>
    <x v="0"/>
    <x v="4"/>
    <s v="PT48"/>
    <x v="6"/>
    <n v="64"/>
    <n v="0.28599999999999998"/>
    <n v="18.303999999999998"/>
    <n v="28.371199999999998"/>
    <n v="2.3063039999999999"/>
    <n v="1.9402239999999997"/>
    <n v="0.201344"/>
    <n v="0"/>
    <n v="9.2252159999999996"/>
    <n v="17.462015999999998"/>
    <n v="0.80537599999999998"/>
    <n v="1"/>
    <n v="24.3"/>
  </r>
  <r>
    <x v="0"/>
    <x v="4"/>
    <s v="PT48"/>
    <x v="7"/>
    <n v="184"/>
    <n v="6.7000000000000004E-2"/>
    <n v="12.328000000000001"/>
    <n v="8.5063200000000005"/>
    <n v="0.44380800000000009"/>
    <n v="0.50544800000000001"/>
    <n v="0.55476000000000003"/>
    <n v="0"/>
    <n v="1.7752320000000004"/>
    <n v="4.5490320000000004"/>
    <n v="2.2190400000000001"/>
    <n v="1"/>
    <n v="12.2"/>
  </r>
  <r>
    <x v="0"/>
    <x v="4"/>
    <s v="PT48"/>
    <x v="8"/>
    <m/>
    <n v="0"/>
    <n v="0"/>
    <n v="0"/>
    <n v="0"/>
    <n v="0"/>
    <n v="0"/>
    <n v="0"/>
    <n v="0"/>
    <n v="0"/>
    <n v="0"/>
    <n v="0"/>
    <n v="59.3"/>
  </r>
  <r>
    <x v="1"/>
    <x v="4"/>
    <s v="PT48"/>
    <x v="9"/>
    <n v="112"/>
    <n v="1"/>
    <n v="112"/>
    <n v="117.6"/>
    <n v="20.72"/>
    <n v="3.2480000000000002"/>
    <n v="0"/>
    <n v="0"/>
    <n v="82.88"/>
    <n v="29.232000000000003"/>
    <n v="0"/>
    <n v="1"/>
    <n v="21.4"/>
  </r>
  <r>
    <x v="2"/>
    <x v="4"/>
    <s v="PT48"/>
    <x v="10"/>
    <n v="175"/>
    <n v="0.42899999999999999"/>
    <n v="75.075000000000003"/>
    <n v="97.597499999999997"/>
    <n v="1.8018000000000001"/>
    <n v="0.15015000000000001"/>
    <n v="21.471450000000001"/>
    <n v="0.22522500000000001"/>
    <n v="7.2072000000000003"/>
    <n v="1.3513500000000001"/>
    <n v="85.885800000000003"/>
    <n v="1"/>
    <n v="31.200000000000003"/>
  </r>
  <r>
    <x v="2"/>
    <x v="4"/>
    <s v="PT48"/>
    <x v="11"/>
    <n v="185"/>
    <n v="0.28599999999999998"/>
    <n v="52.91"/>
    <n v="67.195700000000002"/>
    <n v="4.6031699999999995"/>
    <n v="0.26455000000000001"/>
    <n v="12.06348"/>
    <n v="3.3862400000000004"/>
    <n v="18.412679999999998"/>
    <n v="2.3809499999999999"/>
    <n v="48.253920000000001"/>
    <n v="1"/>
    <n v="32"/>
  </r>
  <r>
    <x v="2"/>
    <x v="4"/>
    <s v="PT48"/>
    <x v="14"/>
    <n v="60"/>
    <n v="1"/>
    <n v="60"/>
    <n v="13.2"/>
    <n v="0.6"/>
    <n v="0.24"/>
    <n v="2.7"/>
    <n v="1.68"/>
    <n v="2.4"/>
    <n v="2.16"/>
    <n v="10.8"/>
    <n v="1"/>
    <n v="5.9"/>
  </r>
  <r>
    <x v="2"/>
    <x v="4"/>
    <s v="PT48"/>
    <x v="12"/>
    <n v="119"/>
    <n v="1"/>
    <n v="119"/>
    <n v="109.48"/>
    <n v="1.19"/>
    <n v="0.59499999999999997"/>
    <n v="27.846"/>
    <n v="2.8559999999999999"/>
    <n v="4.76"/>
    <n v="5.3549999999999995"/>
    <n v="111.384"/>
    <n v="1"/>
    <n v="24.9"/>
  </r>
  <r>
    <x v="2"/>
    <x v="4"/>
    <s v="PT48"/>
    <x v="13"/>
    <n v="122"/>
    <n v="0.28599999999999998"/>
    <n v="34.891999999999996"/>
    <n v="32.449559999999998"/>
    <n v="0.6978399999999999"/>
    <n v="3.4891999999999999E-2"/>
    <n v="7.5366719999999994"/>
    <n v="0.52337999999999996"/>
    <n v="2.7913599999999996"/>
    <n v="0.31402799999999997"/>
    <n v="30.146687999999997"/>
    <n v="1"/>
    <n v="23.700000000000003"/>
  </r>
  <r>
    <x v="2"/>
    <x v="4"/>
    <s v="PT48"/>
    <x v="45"/>
    <n v="62"/>
    <n v="1"/>
    <n v="62"/>
    <n v="13.02"/>
    <n v="0.55800000000000005"/>
    <n v="0.18599999999999997"/>
    <n v="2.8519999999999999"/>
    <n v="0.68200000000000005"/>
    <n v="2.2320000000000002"/>
    <n v="1.6739999999999997"/>
    <n v="11.407999999999999"/>
    <n v="1"/>
    <n v="5.8"/>
  </r>
  <r>
    <x v="2"/>
    <x v="4"/>
    <s v="PT48"/>
    <x v="46"/>
    <n v="44"/>
    <n v="1"/>
    <n v="44"/>
    <n v="120.56"/>
    <n v="3.8720000000000003"/>
    <n v="1.32"/>
    <n v="22.835999999999999"/>
    <n v="1.232"/>
    <n v="15.488000000000001"/>
    <n v="11.88"/>
    <n v="91.343999999999994"/>
    <n v="1"/>
    <n v="63.7"/>
  </r>
  <r>
    <x v="2"/>
    <x v="4"/>
    <s v="PT48"/>
    <x v="36"/>
    <n v="62"/>
    <n v="3.0000000000000001E-3"/>
    <n v="0.186"/>
    <n v="8.3699999999999997E-2"/>
    <n v="2.0460000000000001E-3"/>
    <n v="3.7200000000000004E-4"/>
    <n v="1.9530000000000002E-2"/>
    <n v="6.1380000000000002E-3"/>
    <n v="8.1840000000000003E-3"/>
    <n v="3.3480000000000003E-3"/>
    <n v="7.8120000000000009E-2"/>
    <n v="1"/>
    <n v="11.8"/>
  </r>
  <r>
    <x v="3"/>
    <x v="4"/>
    <s v="PT48"/>
    <x v="16"/>
    <n v="134"/>
    <n v="1"/>
    <n v="134"/>
    <n v="218.42"/>
    <n v="8.4420000000000002"/>
    <n v="1.8759999999999999"/>
    <n v="41.674000000000007"/>
    <n v="1.34"/>
    <n v="33.768000000000001"/>
    <n v="16.884"/>
    <n v="166.69600000000003"/>
    <n v="1"/>
    <n v="38.799999999999997"/>
  </r>
  <r>
    <x v="3"/>
    <x v="4"/>
    <s v="PT48"/>
    <x v="17"/>
    <n v="114"/>
    <n v="1"/>
    <n v="114"/>
    <n v="142.5"/>
    <n v="2.3940000000000001"/>
    <n v="1.4820000000000002"/>
    <n v="29.867999999999999"/>
    <n v="1.1399999999999999"/>
    <n v="9.5760000000000005"/>
    <n v="13.338000000000001"/>
    <n v="119.47199999999999"/>
    <n v="1"/>
    <n v="29.6"/>
  </r>
  <r>
    <x v="3"/>
    <x v="4"/>
    <s v="PT48"/>
    <x v="18"/>
    <m/>
    <n v="0"/>
    <n v="0"/>
    <n v="0"/>
    <n v="0"/>
    <n v="0"/>
    <n v="0"/>
    <n v="0"/>
    <n v="0"/>
    <n v="0"/>
    <n v="0"/>
    <n v="0"/>
    <n v="87"/>
  </r>
  <r>
    <x v="0"/>
    <x v="4"/>
    <s v="PT49"/>
    <x v="0"/>
    <n v="112"/>
    <n v="3.0000000000000001E-3"/>
    <n v="0.33600000000000002"/>
    <n v="0.90383999999999998"/>
    <n v="8.3664000000000002E-2"/>
    <n v="6.0479999999999999E-2"/>
    <n v="0"/>
    <n v="0"/>
    <n v="0.33465600000000001"/>
    <n v="0.54432000000000003"/>
    <n v="0"/>
    <n v="1"/>
    <n v="42.9"/>
  </r>
  <r>
    <x v="0"/>
    <x v="4"/>
    <s v="PT49"/>
    <x v="1"/>
    <n v="85"/>
    <n v="3.3000000000000002E-2"/>
    <n v="2.8050000000000002"/>
    <n v="6.7600499999999997"/>
    <n v="0.92284499999999992"/>
    <n v="0.30574500000000004"/>
    <n v="1.4025000000000001E-2"/>
    <n v="0"/>
    <n v="3.6913799999999997"/>
    <n v="2.7517050000000003"/>
    <n v="5.6100000000000004E-2"/>
    <n v="1"/>
    <n v="44.3"/>
  </r>
  <r>
    <x v="0"/>
    <x v="4"/>
    <s v="PT49"/>
    <x v="2"/>
    <n v="85"/>
    <n v="3.3000000000000002E-2"/>
    <n v="2.8050000000000002"/>
    <n v="7.4332500000000001"/>
    <n v="0.47404499999999999"/>
    <n v="0.60026999999999997"/>
    <n v="0"/>
    <n v="0"/>
    <n v="1.89618"/>
    <n v="5.4024299999999998"/>
    <n v="0"/>
    <n v="1"/>
    <n v="38.299999999999997"/>
  </r>
  <r>
    <x v="0"/>
    <x v="4"/>
    <s v="PT49"/>
    <x v="3"/>
    <m/>
    <n v="0"/>
    <n v="0"/>
    <n v="0"/>
    <n v="0"/>
    <n v="0"/>
    <n v="0"/>
    <n v="0"/>
    <n v="0"/>
    <n v="0"/>
    <n v="0"/>
    <n v="0"/>
    <n v="39.900000000000006"/>
  </r>
  <r>
    <x v="0"/>
    <x v="4"/>
    <s v="PT49"/>
    <x v="4"/>
    <n v="112"/>
    <n v="3.3000000000000002E-2"/>
    <n v="3.6960000000000002"/>
    <n v="10.533600000000002"/>
    <n v="0.994224"/>
    <n v="0.69854399999999994"/>
    <n v="0"/>
    <n v="0"/>
    <n v="3.976896"/>
    <n v="6.2868959999999996"/>
    <n v="0"/>
    <n v="1"/>
    <n v="45.8"/>
  </r>
  <r>
    <x v="0"/>
    <x v="4"/>
    <s v="PT49"/>
    <x v="5"/>
    <m/>
    <n v="0"/>
    <n v="0"/>
    <n v="0"/>
    <n v="0"/>
    <n v="0"/>
    <n v="0"/>
    <n v="0"/>
    <n v="0"/>
    <n v="0"/>
    <n v="0"/>
    <n v="0"/>
    <n v="45.8"/>
  </r>
  <r>
    <x v="0"/>
    <x v="4"/>
    <s v="PT49"/>
    <x v="40"/>
    <n v="56"/>
    <n v="3.0000000000000001E-3"/>
    <n v="0.16800000000000001"/>
    <n v="0.45864000000000005"/>
    <n v="4.6368000000000006E-2"/>
    <n v="2.8896000000000002E-2"/>
    <n v="0"/>
    <n v="0"/>
    <n v="0.18547200000000003"/>
    <n v="0.26006400000000002"/>
    <n v="0"/>
    <n v="1"/>
    <n v="44.8"/>
  </r>
  <r>
    <x v="0"/>
    <x v="4"/>
    <s v="PT49"/>
    <x v="6"/>
    <n v="64"/>
    <n v="0.57099999999999995"/>
    <n v="36.543999999999997"/>
    <n v="56.6432"/>
    <n v="4.6045439999999997"/>
    <n v="3.8736639999999993"/>
    <n v="0.40198400000000001"/>
    <n v="0"/>
    <n v="18.418175999999999"/>
    <n v="34.862975999999996"/>
    <n v="1.607936"/>
    <n v="1"/>
    <n v="24.3"/>
  </r>
  <r>
    <x v="0"/>
    <x v="4"/>
    <s v="PT49"/>
    <x v="7"/>
    <m/>
    <n v="0"/>
    <n v="0"/>
    <n v="0"/>
    <n v="0"/>
    <n v="0"/>
    <n v="0"/>
    <n v="0"/>
    <n v="0"/>
    <n v="0"/>
    <n v="0"/>
    <n v="0"/>
    <n v="12.2"/>
  </r>
  <r>
    <x v="0"/>
    <x v="4"/>
    <s v="PT49"/>
    <x v="8"/>
    <m/>
    <n v="0"/>
    <n v="0"/>
    <n v="0"/>
    <n v="0"/>
    <n v="0"/>
    <n v="0"/>
    <n v="0"/>
    <n v="0"/>
    <n v="0"/>
    <n v="0"/>
    <n v="0"/>
    <n v="59.3"/>
  </r>
  <r>
    <x v="1"/>
    <x v="4"/>
    <s v="PT49"/>
    <x v="9"/>
    <n v="112"/>
    <n v="1"/>
    <n v="112"/>
    <n v="117.6"/>
    <n v="20.72"/>
    <n v="3.2480000000000002"/>
    <n v="0"/>
    <n v="0"/>
    <n v="82.88"/>
    <n v="29.232000000000003"/>
    <n v="0"/>
    <n v="1"/>
    <n v="21.4"/>
  </r>
  <r>
    <x v="2"/>
    <x v="4"/>
    <s v="PT49"/>
    <x v="10"/>
    <n v="175"/>
    <n v="0.57099999999999995"/>
    <n v="99.924999999999997"/>
    <n v="129.9025"/>
    <n v="2.3982000000000001"/>
    <n v="0.19985"/>
    <n v="28.57855"/>
    <n v="0.29977500000000001"/>
    <n v="9.5928000000000004"/>
    <n v="1.7986500000000001"/>
    <n v="114.3142"/>
    <n v="1"/>
    <n v="31.200000000000003"/>
  </r>
  <r>
    <x v="2"/>
    <x v="4"/>
    <s v="PT49"/>
    <x v="11"/>
    <n v="185"/>
    <n v="1"/>
    <n v="185"/>
    <n v="234.95"/>
    <n v="16.094999999999999"/>
    <n v="0.92500000000000004"/>
    <n v="42.18"/>
    <n v="11.84"/>
    <n v="64.38"/>
    <n v="8.3250000000000011"/>
    <n v="168.72"/>
    <n v="1"/>
    <n v="32"/>
  </r>
  <r>
    <x v="2"/>
    <x v="4"/>
    <s v="PT49"/>
    <x v="14"/>
    <n v="60"/>
    <n v="1"/>
    <n v="60"/>
    <n v="13.2"/>
    <n v="0.6"/>
    <n v="0.24"/>
    <n v="2.7"/>
    <n v="1.68"/>
    <n v="2.4"/>
    <n v="2.16"/>
    <n v="10.8"/>
    <n v="1"/>
    <n v="5.9"/>
  </r>
  <r>
    <x v="2"/>
    <x v="4"/>
    <s v="PT49"/>
    <x v="12"/>
    <n v="119"/>
    <n v="1"/>
    <n v="119"/>
    <n v="109.48"/>
    <n v="1.19"/>
    <n v="0.59499999999999997"/>
    <n v="27.846"/>
    <n v="2.8559999999999999"/>
    <n v="4.76"/>
    <n v="5.3549999999999995"/>
    <n v="111.384"/>
    <n v="1"/>
    <n v="24.9"/>
  </r>
  <r>
    <x v="2"/>
    <x v="4"/>
    <s v="PT49"/>
    <x v="13"/>
    <n v="122"/>
    <n v="1"/>
    <n v="122"/>
    <n v="113.46"/>
    <n v="2.44"/>
    <n v="0.12200000000000001"/>
    <n v="26.352000000000004"/>
    <n v="1.83"/>
    <n v="9.76"/>
    <n v="1.0980000000000001"/>
    <n v="105.40800000000002"/>
    <n v="1"/>
    <n v="23.700000000000003"/>
  </r>
  <r>
    <x v="2"/>
    <x v="4"/>
    <s v="PT49"/>
    <x v="28"/>
    <n v="171"/>
    <m/>
    <n v="0"/>
    <n v="0"/>
    <n v="0"/>
    <n v="0"/>
    <n v="0"/>
    <n v="0"/>
    <n v="0"/>
    <n v="0"/>
    <n v="0"/>
    <n v="0"/>
    <n v="29"/>
  </r>
  <r>
    <x v="2"/>
    <x v="4"/>
    <s v="PT49"/>
    <x v="36"/>
    <n v="62"/>
    <n v="6.7000000000000004E-2"/>
    <n v="4.1539999999999999"/>
    <n v="1.8693"/>
    <n v="4.5693999999999999E-2"/>
    <n v="8.3079999999999994E-3"/>
    <n v="0.43616999999999995"/>
    <n v="0.13708200000000001"/>
    <n v="0.18277599999999999"/>
    <n v="7.4771999999999991E-2"/>
    <n v="1.7446799999999998"/>
    <n v="1"/>
    <n v="11.8"/>
  </r>
  <r>
    <x v="2"/>
    <x v="4"/>
    <s v="PT49"/>
    <x v="45"/>
    <n v="62"/>
    <m/>
    <n v="0"/>
    <n v="0"/>
    <n v="0"/>
    <n v="0"/>
    <n v="0"/>
    <n v="0"/>
    <n v="0"/>
    <n v="0"/>
    <n v="0"/>
    <n v="0"/>
    <n v="5.8"/>
  </r>
  <r>
    <x v="2"/>
    <x v="4"/>
    <s v="PT49"/>
    <x v="46"/>
    <n v="44"/>
    <n v="1"/>
    <n v="44"/>
    <n v="120.56"/>
    <n v="3.8720000000000003"/>
    <n v="1.32"/>
    <n v="22.835999999999999"/>
    <n v="1.232"/>
    <n v="15.488000000000001"/>
    <n v="11.88"/>
    <n v="91.343999999999994"/>
    <n v="1"/>
    <n v="63.7"/>
  </r>
  <r>
    <x v="3"/>
    <x v="4"/>
    <s v="PT49"/>
    <x v="16"/>
    <n v="134"/>
    <n v="0.28599999999999998"/>
    <n v="38.323999999999998"/>
    <n v="62.468119999999999"/>
    <n v="2.414412"/>
    <n v="0.53653600000000001"/>
    <n v="11.918764000000001"/>
    <n v="0.38323999999999997"/>
    <n v="9.657648"/>
    <n v="4.828824"/>
    <n v="47.675056000000005"/>
    <n v="1"/>
    <n v="38.799999999999997"/>
  </r>
  <r>
    <x v="3"/>
    <x v="4"/>
    <s v="PT49"/>
    <x v="17"/>
    <n v="114"/>
    <n v="1"/>
    <n v="114"/>
    <n v="142.5"/>
    <n v="2.3940000000000001"/>
    <n v="1.4820000000000002"/>
    <n v="29.867999999999999"/>
    <n v="1.1399999999999999"/>
    <n v="9.5760000000000005"/>
    <n v="13.338000000000001"/>
    <n v="119.47199999999999"/>
    <n v="1"/>
    <n v="29.6"/>
  </r>
  <r>
    <x v="3"/>
    <x v="4"/>
    <s v="PT49"/>
    <x v="18"/>
    <n v="83"/>
    <n v="1"/>
    <n v="83"/>
    <n v="275.56"/>
    <n v="8.5490000000000013"/>
    <n v="2.4900000000000002"/>
    <n v="61.171000000000006"/>
    <n v="10.540999999999999"/>
    <n v="34.196000000000005"/>
    <n v="22.410000000000004"/>
    <n v="244.68400000000003"/>
    <n v="1"/>
    <n v="87"/>
  </r>
  <r>
    <x v="4"/>
    <x v="4"/>
    <s v="PT49"/>
    <x v="23"/>
    <n v="20"/>
    <n v="3.0000000000000001E-3"/>
    <n v="0.06"/>
    <n v="0.18239999999999998"/>
    <n v="1.7999999999999998E-4"/>
    <n v="0"/>
    <n v="4.9439999999999998E-2"/>
    <n v="0"/>
    <n v="7.1999999999999994E-4"/>
    <n v="0"/>
    <n v="0.19775999999999999"/>
    <n v="1"/>
    <n v="82.7"/>
  </r>
  <r>
    <x v="0"/>
    <x v="3"/>
    <s v="PT50"/>
    <x v="0"/>
    <n v="112"/>
    <n v="0.1"/>
    <n v="11.200000000000001"/>
    <n v="30.128"/>
    <n v="2.7888000000000002"/>
    <n v="2.016"/>
    <n v="0"/>
    <n v="0"/>
    <n v="11.155200000000001"/>
    <n v="18.143999999999998"/>
    <n v="0"/>
    <n v="1"/>
    <n v="42.9"/>
  </r>
  <r>
    <x v="0"/>
    <x v="3"/>
    <s v="PT50"/>
    <x v="1"/>
    <n v="85"/>
    <n v="3.0000000000000001E-3"/>
    <n v="0.255"/>
    <n v="0.61454999999999993"/>
    <n v="8.3894999999999997E-2"/>
    <n v="2.7795E-2"/>
    <n v="1.2750000000000001E-3"/>
    <n v="0"/>
    <n v="0.33557999999999999"/>
    <n v="0.25015500000000002"/>
    <n v="5.1000000000000004E-3"/>
    <n v="1"/>
    <n v="44.3"/>
  </r>
  <r>
    <x v="0"/>
    <x v="3"/>
    <s v="PT50"/>
    <x v="2"/>
    <n v="85"/>
    <n v="3.0000000000000001E-3"/>
    <n v="0.255"/>
    <n v="0.67575000000000007"/>
    <n v="4.3095000000000001E-2"/>
    <n v="5.457E-2"/>
    <n v="0"/>
    <n v="0"/>
    <n v="0.17238000000000001"/>
    <n v="0.49113000000000001"/>
    <n v="0"/>
    <n v="1"/>
    <n v="38.299999999999997"/>
  </r>
  <r>
    <x v="0"/>
    <x v="3"/>
    <s v="PT50"/>
    <x v="3"/>
    <m/>
    <n v="0"/>
    <n v="0"/>
    <n v="0"/>
    <n v="0"/>
    <n v="0"/>
    <n v="0"/>
    <n v="0"/>
    <n v="0"/>
    <n v="0"/>
    <n v="0"/>
    <n v="0"/>
    <n v="39.900000000000006"/>
  </r>
  <r>
    <x v="0"/>
    <x v="3"/>
    <s v="PT50"/>
    <x v="4"/>
    <n v="112"/>
    <n v="3.0000000000000001E-3"/>
    <n v="0.33600000000000002"/>
    <n v="0.95760000000000001"/>
    <n v="9.0383999999999992E-2"/>
    <n v="6.3503999999999991E-2"/>
    <n v="0"/>
    <n v="0"/>
    <n v="0.36153599999999997"/>
    <n v="0.57153599999999993"/>
    <n v="0"/>
    <n v="1"/>
    <n v="45.8"/>
  </r>
  <r>
    <x v="0"/>
    <x v="3"/>
    <s v="PT50"/>
    <x v="5"/>
    <m/>
    <n v="0"/>
    <n v="0"/>
    <n v="0"/>
    <n v="0"/>
    <n v="0"/>
    <n v="0"/>
    <n v="0"/>
    <n v="0"/>
    <n v="0"/>
    <n v="0"/>
    <n v="0"/>
    <n v="45.8"/>
  </r>
  <r>
    <x v="0"/>
    <x v="3"/>
    <s v="PT50"/>
    <x v="40"/>
    <n v="56"/>
    <n v="3.3000000000000002E-2"/>
    <n v="1.8480000000000001"/>
    <n v="5.0450400000000002"/>
    <n v="0.51004800000000006"/>
    <n v="0.31785599999999997"/>
    <n v="0"/>
    <n v="0"/>
    <n v="2.0401920000000002"/>
    <n v="2.8607039999999997"/>
    <n v="0"/>
    <n v="1"/>
    <n v="44.8"/>
  </r>
  <r>
    <x v="0"/>
    <x v="3"/>
    <s v="PT50"/>
    <x v="6"/>
    <n v="64"/>
    <n v="1"/>
    <n v="64"/>
    <n v="99.2"/>
    <n v="8.0640000000000001"/>
    <n v="6.7839999999999998"/>
    <n v="0.70400000000000007"/>
    <n v="0"/>
    <n v="32.256"/>
    <n v="61.055999999999997"/>
    <n v="2.8160000000000003"/>
    <n v="1"/>
    <n v="24.3"/>
  </r>
  <r>
    <x v="0"/>
    <x v="3"/>
    <s v="PT50"/>
    <x v="7"/>
    <n v="184"/>
    <n v="0.14299999999999999"/>
    <n v="26.311999999999998"/>
    <n v="18.155279999999998"/>
    <n v="0.94723199999999996"/>
    <n v="1.0787919999999998"/>
    <n v="1.18404"/>
    <n v="0"/>
    <n v="3.7889279999999999"/>
    <n v="9.709127999999998"/>
    <n v="4.7361599999999999"/>
    <n v="1"/>
    <n v="12.2"/>
  </r>
  <r>
    <x v="0"/>
    <x v="3"/>
    <s v="PT50"/>
    <x v="8"/>
    <m/>
    <n v="0"/>
    <n v="0"/>
    <n v="0"/>
    <n v="0"/>
    <n v="0"/>
    <n v="0"/>
    <n v="0"/>
    <n v="0"/>
    <n v="0"/>
    <n v="0"/>
    <n v="0"/>
    <n v="59.3"/>
  </r>
  <r>
    <x v="1"/>
    <x v="3"/>
    <s v="PT50"/>
    <x v="9"/>
    <m/>
    <n v="0"/>
    <n v="0"/>
    <n v="0"/>
    <n v="0"/>
    <n v="0"/>
    <n v="0"/>
    <n v="0"/>
    <n v="0"/>
    <n v="0"/>
    <n v="0"/>
    <n v="0"/>
    <n v="21.4"/>
  </r>
  <r>
    <x v="2"/>
    <x v="3"/>
    <s v="PT50"/>
    <x v="10"/>
    <n v="175"/>
    <n v="0.14299999999999999"/>
    <n v="25.024999999999999"/>
    <n v="32.532499999999999"/>
    <n v="0.60059999999999991"/>
    <n v="5.0049999999999997E-2"/>
    <n v="7.1571500000000006"/>
    <n v="7.5074999999999989E-2"/>
    <n v="2.4023999999999996"/>
    <n v="0.45044999999999996"/>
    <n v="28.628600000000002"/>
    <n v="1"/>
    <n v="31.200000000000003"/>
  </r>
  <r>
    <x v="2"/>
    <x v="3"/>
    <s v="PT50"/>
    <x v="11"/>
    <n v="185"/>
    <n v="1"/>
    <n v="185"/>
    <n v="234.95"/>
    <n v="16.094999999999999"/>
    <n v="0.92500000000000004"/>
    <n v="42.18"/>
    <n v="11.84"/>
    <n v="64.38"/>
    <n v="8.3250000000000011"/>
    <n v="168.72"/>
    <n v="1"/>
    <n v="32"/>
  </r>
  <r>
    <x v="2"/>
    <x v="3"/>
    <s v="PT50"/>
    <x v="14"/>
    <n v="60"/>
    <n v="1"/>
    <n v="60"/>
    <n v="13.2"/>
    <n v="0.6"/>
    <n v="0.24"/>
    <n v="2.7"/>
    <n v="1.68"/>
    <n v="2.4"/>
    <n v="2.16"/>
    <n v="10.8"/>
    <n v="1"/>
    <n v="5.9"/>
  </r>
  <r>
    <x v="2"/>
    <x v="3"/>
    <s v="PT50"/>
    <x v="12"/>
    <n v="119"/>
    <n v="1"/>
    <n v="119"/>
    <n v="109.48"/>
    <n v="1.19"/>
    <n v="0.59499999999999997"/>
    <n v="27.846"/>
    <n v="2.8559999999999999"/>
    <n v="4.76"/>
    <n v="5.3549999999999995"/>
    <n v="111.384"/>
    <n v="1"/>
    <n v="24.9"/>
  </r>
  <r>
    <x v="2"/>
    <x v="3"/>
    <s v="PT50"/>
    <x v="13"/>
    <n v="122"/>
    <n v="1"/>
    <n v="122"/>
    <n v="113.46"/>
    <n v="2.44"/>
    <n v="0.12200000000000001"/>
    <n v="26.352000000000004"/>
    <n v="1.83"/>
    <n v="9.76"/>
    <n v="1.0980000000000001"/>
    <n v="105.40800000000002"/>
    <n v="1"/>
    <n v="23.700000000000003"/>
  </r>
  <r>
    <x v="2"/>
    <x v="3"/>
    <s v="PT50"/>
    <x v="28"/>
    <n v="171"/>
    <n v="3.0000000000000001E-3"/>
    <n v="0.51300000000000001"/>
    <n v="0.59508000000000005"/>
    <n v="3.9501000000000001E-2"/>
    <n v="2.565E-3"/>
    <n v="0.10670400000000001"/>
    <n v="3.3345E-2"/>
    <n v="0.15800400000000001"/>
    <n v="2.3085000000000001E-2"/>
    <n v="0.42681600000000003"/>
    <n v="1"/>
    <n v="29"/>
  </r>
  <r>
    <x v="2"/>
    <x v="3"/>
    <s v="PT50"/>
    <x v="36"/>
    <n v="62"/>
    <n v="3.3000000000000002E-2"/>
    <n v="2.0460000000000003"/>
    <n v="0.92070000000000007"/>
    <n v="2.2506000000000005E-2"/>
    <n v="4.092000000000001E-3"/>
    <n v="0.21483000000000005"/>
    <n v="6.7518000000000009E-2"/>
    <n v="9.0024000000000021E-2"/>
    <n v="3.6828000000000007E-2"/>
    <n v="0.85932000000000019"/>
    <n v="1"/>
    <n v="11.8"/>
  </r>
  <r>
    <x v="2"/>
    <x v="3"/>
    <s v="PT50"/>
    <x v="45"/>
    <n v="62"/>
    <n v="1"/>
    <n v="62"/>
    <n v="13.02"/>
    <n v="0.55800000000000005"/>
    <n v="0.18599999999999997"/>
    <n v="2.8519999999999999"/>
    <n v="0.68200000000000005"/>
    <n v="2.2320000000000002"/>
    <n v="1.6739999999999997"/>
    <n v="11.407999999999999"/>
    <n v="1"/>
    <n v="5.8"/>
  </r>
  <r>
    <x v="2"/>
    <x v="3"/>
    <s v="PT50"/>
    <x v="46"/>
    <n v="44"/>
    <n v="0.28599999999999998"/>
    <n v="12.584"/>
    <n v="34.480159999999998"/>
    <n v="1.1073920000000002"/>
    <n v="0.37751999999999997"/>
    <n v="6.5310959999999998"/>
    <n v="0.352352"/>
    <n v="4.4295680000000006"/>
    <n v="3.3976799999999998"/>
    <n v="26.124383999999999"/>
    <n v="1"/>
    <n v="63.7"/>
  </r>
  <r>
    <x v="3"/>
    <x v="3"/>
    <s v="PT50"/>
    <x v="16"/>
    <n v="134"/>
    <n v="1"/>
    <n v="134"/>
    <n v="218.42"/>
    <n v="8.4420000000000002"/>
    <n v="1.8759999999999999"/>
    <n v="41.674000000000007"/>
    <n v="1.34"/>
    <n v="33.768000000000001"/>
    <n v="16.884"/>
    <n v="166.69600000000003"/>
    <n v="1"/>
    <n v="38.799999999999997"/>
  </r>
  <r>
    <x v="3"/>
    <x v="3"/>
    <s v="PT50"/>
    <x v="17"/>
    <n v="114"/>
    <n v="1"/>
    <n v="114"/>
    <n v="142.5"/>
    <n v="2.3940000000000001"/>
    <n v="1.4820000000000002"/>
    <n v="29.867999999999999"/>
    <n v="1.1399999999999999"/>
    <n v="9.5760000000000005"/>
    <n v="13.338000000000001"/>
    <n v="119.47199999999999"/>
    <n v="1"/>
    <n v="29.6"/>
  </r>
  <r>
    <x v="3"/>
    <x v="3"/>
    <s v="PT50"/>
    <x v="18"/>
    <n v="83"/>
    <n v="1"/>
    <n v="83"/>
    <n v="275.56"/>
    <n v="8.5490000000000013"/>
    <n v="2.4900000000000002"/>
    <n v="61.171000000000006"/>
    <n v="10.540999999999999"/>
    <n v="34.196000000000005"/>
    <n v="22.410000000000004"/>
    <n v="244.68400000000003"/>
    <n v="1"/>
    <n v="87"/>
  </r>
  <r>
    <x v="3"/>
    <x v="3"/>
    <s v="PT50"/>
    <x v="19"/>
    <n v="340"/>
    <n v="1"/>
    <n v="340"/>
    <n v="139.4"/>
    <n v="0"/>
    <n v="0"/>
    <n v="35.36"/>
    <n v="0"/>
    <n v="0"/>
    <n v="0"/>
    <n v="141.44"/>
    <n v="1"/>
    <n v="10.4"/>
  </r>
  <r>
    <x v="0"/>
    <x v="4"/>
    <s v="PT51"/>
    <x v="0"/>
    <n v="112"/>
    <n v="0.28599999999999998"/>
    <n v="32.031999999999996"/>
    <n v="86.16607999999998"/>
    <n v="7.9759679999999991"/>
    <n v="5.7657599999999993"/>
    <n v="0"/>
    <n v="0"/>
    <n v="31.903871999999996"/>
    <n v="51.891839999999995"/>
    <n v="0"/>
    <n v="1"/>
    <n v="42.9"/>
  </r>
  <r>
    <x v="0"/>
    <x v="4"/>
    <s v="PT51"/>
    <x v="1"/>
    <n v="85"/>
    <n v="3.0000000000000001E-3"/>
    <n v="0.255"/>
    <n v="0.61454999999999993"/>
    <n v="8.3894999999999997E-2"/>
    <n v="2.7795E-2"/>
    <n v="1.2750000000000001E-3"/>
    <n v="0"/>
    <n v="0.33557999999999999"/>
    <n v="0.25015500000000002"/>
    <n v="5.1000000000000004E-3"/>
    <n v="1"/>
    <n v="44.3"/>
  </r>
  <r>
    <x v="0"/>
    <x v="4"/>
    <s v="PT51"/>
    <x v="2"/>
    <n v="85"/>
    <n v="3.0000000000000001E-3"/>
    <n v="0.255"/>
    <n v="0.67575000000000007"/>
    <n v="4.3095000000000001E-2"/>
    <n v="5.457E-2"/>
    <n v="0"/>
    <n v="0"/>
    <n v="0.17238000000000001"/>
    <n v="0.49113000000000001"/>
    <n v="0"/>
    <n v="1"/>
    <n v="38.299999999999997"/>
  </r>
  <r>
    <x v="0"/>
    <x v="4"/>
    <s v="PT51"/>
    <x v="3"/>
    <m/>
    <n v="0"/>
    <n v="0"/>
    <n v="0"/>
    <n v="0"/>
    <n v="0"/>
    <n v="0"/>
    <n v="0"/>
    <n v="0"/>
    <n v="0"/>
    <n v="0"/>
    <n v="0"/>
    <n v="39.900000000000006"/>
  </r>
  <r>
    <x v="0"/>
    <x v="4"/>
    <s v="PT51"/>
    <x v="4"/>
    <n v="112"/>
    <n v="0.1"/>
    <n v="11.200000000000001"/>
    <n v="31.920000000000005"/>
    <n v="3.0128000000000004"/>
    <n v="2.1168"/>
    <n v="0"/>
    <n v="0"/>
    <n v="12.051200000000001"/>
    <n v="19.051200000000001"/>
    <n v="0"/>
    <n v="1"/>
    <n v="45.8"/>
  </r>
  <r>
    <x v="0"/>
    <x v="4"/>
    <s v="PT51"/>
    <x v="5"/>
    <m/>
    <n v="0"/>
    <n v="0"/>
    <n v="0"/>
    <n v="0"/>
    <n v="0"/>
    <n v="0"/>
    <n v="0"/>
    <n v="0"/>
    <n v="0"/>
    <n v="0"/>
    <n v="0"/>
    <n v="45.8"/>
  </r>
  <r>
    <x v="0"/>
    <x v="4"/>
    <s v="PT51"/>
    <x v="40"/>
    <n v="56"/>
    <n v="3.3000000000000002E-2"/>
    <n v="1.8480000000000001"/>
    <n v="5.0450400000000002"/>
    <n v="0.51004800000000006"/>
    <n v="0.31785599999999997"/>
    <n v="0"/>
    <n v="0"/>
    <n v="2.0401920000000002"/>
    <n v="2.8607039999999997"/>
    <n v="0"/>
    <n v="1"/>
    <n v="44.8"/>
  </r>
  <r>
    <x v="0"/>
    <x v="4"/>
    <s v="PT51"/>
    <x v="6"/>
    <n v="64"/>
    <n v="0.42899999999999999"/>
    <n v="27.456"/>
    <n v="42.556800000000003"/>
    <n v="3.4594559999999994"/>
    <n v="2.9103359999999996"/>
    <n v="0.30201600000000001"/>
    <n v="0"/>
    <n v="13.837823999999998"/>
    <n v="26.193023999999998"/>
    <n v="1.208064"/>
    <n v="1"/>
    <n v="24.3"/>
  </r>
  <r>
    <x v="0"/>
    <x v="4"/>
    <s v="PT51"/>
    <x v="7"/>
    <n v="184"/>
    <n v="0.28599999999999998"/>
    <n v="52.623999999999995"/>
    <n v="36.310559999999995"/>
    <n v="1.8944639999999999"/>
    <n v="2.1575839999999995"/>
    <n v="2.36808"/>
    <n v="0"/>
    <n v="7.5778559999999997"/>
    <n v="19.418255999999996"/>
    <n v="9.4723199999999999"/>
    <n v="1"/>
    <n v="12.2"/>
  </r>
  <r>
    <x v="0"/>
    <x v="4"/>
    <s v="PT51"/>
    <x v="8"/>
    <m/>
    <n v="0"/>
    <n v="0"/>
    <n v="0"/>
    <n v="0"/>
    <n v="0"/>
    <n v="0"/>
    <n v="0"/>
    <n v="0"/>
    <n v="0"/>
    <n v="0"/>
    <n v="0"/>
    <n v="59.3"/>
  </r>
  <r>
    <x v="1"/>
    <x v="4"/>
    <s v="PT51"/>
    <x v="9"/>
    <n v="112"/>
    <n v="1"/>
    <n v="112"/>
    <n v="117.6"/>
    <n v="20.72"/>
    <n v="3.2480000000000002"/>
    <n v="0"/>
    <n v="0"/>
    <n v="82.88"/>
    <n v="29.232000000000003"/>
    <n v="0"/>
    <n v="1"/>
    <n v="21.4"/>
  </r>
  <r>
    <x v="2"/>
    <x v="4"/>
    <s v="PT51"/>
    <x v="10"/>
    <n v="175"/>
    <n v="0.42899999999999999"/>
    <n v="75.075000000000003"/>
    <n v="97.597499999999997"/>
    <n v="1.8018000000000001"/>
    <n v="0.15015000000000001"/>
    <n v="21.471450000000001"/>
    <n v="0.22522500000000001"/>
    <n v="7.2072000000000003"/>
    <n v="1.3513500000000001"/>
    <n v="85.885800000000003"/>
    <n v="1"/>
    <n v="31.200000000000003"/>
  </r>
  <r>
    <x v="2"/>
    <x v="4"/>
    <s v="PT51"/>
    <x v="11"/>
    <n v="185"/>
    <n v="1"/>
    <n v="185"/>
    <n v="234.95"/>
    <n v="16.094999999999999"/>
    <n v="0.92500000000000004"/>
    <n v="42.18"/>
    <n v="11.84"/>
    <n v="64.38"/>
    <n v="8.3250000000000011"/>
    <n v="168.72"/>
    <n v="1"/>
    <n v="32"/>
  </r>
  <r>
    <x v="2"/>
    <x v="4"/>
    <s v="PT51"/>
    <x v="14"/>
    <n v="60"/>
    <n v="1"/>
    <n v="60"/>
    <n v="13.2"/>
    <n v="0.6"/>
    <n v="0.24"/>
    <n v="2.7"/>
    <n v="1.68"/>
    <n v="2.4"/>
    <n v="2.16"/>
    <n v="10.8"/>
    <n v="1"/>
    <n v="5.9"/>
  </r>
  <r>
    <x v="2"/>
    <x v="4"/>
    <s v="PT51"/>
    <x v="12"/>
    <n v="119"/>
    <n v="1"/>
    <n v="119"/>
    <n v="109.48"/>
    <n v="1.19"/>
    <n v="0.59499999999999997"/>
    <n v="27.846"/>
    <n v="2.8559999999999999"/>
    <n v="4.76"/>
    <n v="5.3549999999999995"/>
    <n v="111.384"/>
    <n v="1"/>
    <n v="24.9"/>
  </r>
  <r>
    <x v="2"/>
    <x v="4"/>
    <s v="PT51"/>
    <x v="13"/>
    <n v="122"/>
    <n v="1"/>
    <n v="122"/>
    <n v="113.46"/>
    <n v="2.44"/>
    <n v="0.12200000000000001"/>
    <n v="26.352000000000004"/>
    <n v="1.83"/>
    <n v="9.76"/>
    <n v="1.0980000000000001"/>
    <n v="105.40800000000002"/>
    <n v="1"/>
    <n v="23.700000000000003"/>
  </r>
  <r>
    <x v="2"/>
    <x v="4"/>
    <s v="PT51"/>
    <x v="28"/>
    <n v="171"/>
    <n v="0.28599999999999998"/>
    <n v="48.905999999999999"/>
    <n v="56.730959999999996"/>
    <n v="3.7657619999999996"/>
    <n v="0.24453"/>
    <n v="10.172448000000001"/>
    <n v="3.17889"/>
    <n v="15.063047999999998"/>
    <n v="2.2007699999999999"/>
    <n v="40.689792000000004"/>
    <n v="1"/>
    <n v="29"/>
  </r>
  <r>
    <x v="2"/>
    <x v="4"/>
    <s v="PT51"/>
    <x v="36"/>
    <n v="62"/>
    <n v="0.28599999999999998"/>
    <n v="17.731999999999999"/>
    <n v="7.9793999999999992"/>
    <n v="0.19505200000000003"/>
    <n v="3.5464000000000002E-2"/>
    <n v="1.8618599999999998"/>
    <n v="0.5851559999999999"/>
    <n v="0.78020800000000012"/>
    <n v="0.31917600000000002"/>
    <n v="7.4474399999999994"/>
    <n v="1"/>
    <n v="11.8"/>
  </r>
  <r>
    <x v="2"/>
    <x v="4"/>
    <s v="PT51"/>
    <x v="45"/>
    <n v="62"/>
    <n v="1"/>
    <n v="62"/>
    <n v="13.02"/>
    <n v="0.55800000000000005"/>
    <n v="0.18599999999999997"/>
    <n v="2.8519999999999999"/>
    <n v="0.68200000000000005"/>
    <n v="2.2320000000000002"/>
    <n v="1.6739999999999997"/>
    <n v="11.407999999999999"/>
    <n v="1"/>
    <n v="5.8"/>
  </r>
  <r>
    <x v="2"/>
    <x v="4"/>
    <s v="PT51"/>
    <x v="46"/>
    <n v="44"/>
    <n v="1"/>
    <n v="44"/>
    <n v="120.56"/>
    <n v="3.8720000000000003"/>
    <n v="1.32"/>
    <n v="22.835999999999999"/>
    <n v="1.232"/>
    <n v="15.488000000000001"/>
    <n v="11.88"/>
    <n v="91.343999999999994"/>
    <n v="1"/>
    <n v="63.7"/>
  </r>
  <r>
    <x v="3"/>
    <x v="4"/>
    <s v="PT51"/>
    <x v="16"/>
    <m/>
    <m/>
    <n v="0"/>
    <n v="0"/>
    <n v="0"/>
    <n v="0"/>
    <n v="0"/>
    <n v="0"/>
    <n v="0"/>
    <n v="0"/>
    <n v="0"/>
    <n v="0"/>
    <n v="38.799999999999997"/>
  </r>
  <r>
    <x v="3"/>
    <x v="4"/>
    <s v="PT51"/>
    <x v="17"/>
    <n v="114"/>
    <n v="1"/>
    <n v="114"/>
    <n v="142.5"/>
    <n v="2.3940000000000001"/>
    <n v="1.4820000000000002"/>
    <n v="29.867999999999999"/>
    <n v="1.1399999999999999"/>
    <n v="9.5760000000000005"/>
    <n v="13.338000000000001"/>
    <n v="119.47199999999999"/>
    <n v="1"/>
    <n v="29.6"/>
  </r>
  <r>
    <x v="3"/>
    <x v="4"/>
    <s v="PT51"/>
    <x v="18"/>
    <n v="83"/>
    <n v="3.0000000000000001E-3"/>
    <n v="0.249"/>
    <n v="0.82668000000000008"/>
    <n v="2.5647000000000003E-2"/>
    <n v="7.4700000000000001E-3"/>
    <n v="0.18351300000000001"/>
    <n v="3.1622999999999998E-2"/>
    <n v="0.10258800000000001"/>
    <n v="6.7229999999999998E-2"/>
    <n v="0.73405200000000004"/>
    <n v="1"/>
    <n v="87"/>
  </r>
  <r>
    <x v="3"/>
    <x v="4"/>
    <s v="PT51"/>
    <x v="19"/>
    <n v="340"/>
    <n v="1"/>
    <n v="340"/>
    <n v="139.4"/>
    <n v="0"/>
    <n v="0"/>
    <n v="35.36"/>
    <n v="0"/>
    <n v="0"/>
    <n v="0"/>
    <n v="141.44"/>
    <n v="1"/>
    <n v="10.4"/>
  </r>
  <r>
    <x v="0"/>
    <x v="4"/>
    <s v="PT52"/>
    <x v="0"/>
    <n v="112"/>
    <n v="3.0000000000000001E-3"/>
    <n v="0.33600000000000002"/>
    <n v="0.90383999999999998"/>
    <n v="8.3664000000000002E-2"/>
    <n v="6.0479999999999999E-2"/>
    <n v="0"/>
    <n v="0"/>
    <n v="0.33465600000000001"/>
    <n v="0.54432000000000003"/>
    <n v="0"/>
    <n v="1"/>
    <n v="42.9"/>
  </r>
  <r>
    <x v="0"/>
    <x v="4"/>
    <s v="PT52"/>
    <x v="1"/>
    <m/>
    <n v="0"/>
    <n v="0"/>
    <n v="0"/>
    <n v="0"/>
    <n v="0"/>
    <n v="0"/>
    <n v="0"/>
    <n v="0"/>
    <n v="0"/>
    <n v="0"/>
    <n v="0"/>
    <n v="44.3"/>
  </r>
  <r>
    <x v="0"/>
    <x v="4"/>
    <s v="PT52"/>
    <x v="2"/>
    <m/>
    <n v="0"/>
    <n v="0"/>
    <n v="0"/>
    <n v="0"/>
    <n v="0"/>
    <n v="0"/>
    <n v="0"/>
    <n v="0"/>
    <n v="0"/>
    <n v="0"/>
    <n v="0"/>
    <n v="38.299999999999997"/>
  </r>
  <r>
    <x v="0"/>
    <x v="4"/>
    <s v="PT52"/>
    <x v="3"/>
    <m/>
    <n v="0"/>
    <n v="0"/>
    <n v="0"/>
    <n v="0"/>
    <n v="0"/>
    <n v="0"/>
    <n v="0"/>
    <n v="0"/>
    <n v="0"/>
    <n v="0"/>
    <n v="0"/>
    <n v="39.900000000000006"/>
  </r>
  <r>
    <x v="0"/>
    <x v="4"/>
    <s v="PT52"/>
    <x v="4"/>
    <n v="112"/>
    <n v="6.7000000000000004E-2"/>
    <n v="7.5040000000000004"/>
    <n v="21.386400000000002"/>
    <n v="2.0185759999999999"/>
    <n v="1.4182560000000002"/>
    <n v="0"/>
    <n v="0"/>
    <n v="8.0743039999999997"/>
    <n v="12.764304000000001"/>
    <n v="0"/>
    <n v="1"/>
    <n v="45.8"/>
  </r>
  <r>
    <x v="0"/>
    <x v="4"/>
    <s v="PT52"/>
    <x v="5"/>
    <m/>
    <n v="0"/>
    <n v="0"/>
    <n v="0"/>
    <n v="0"/>
    <n v="0"/>
    <n v="0"/>
    <n v="0"/>
    <n v="0"/>
    <n v="0"/>
    <n v="0"/>
    <n v="0"/>
    <n v="45.8"/>
  </r>
  <r>
    <x v="0"/>
    <x v="4"/>
    <s v="PT52"/>
    <x v="6"/>
    <n v="64"/>
    <n v="1"/>
    <n v="64"/>
    <n v="99.2"/>
    <n v="8.0640000000000001"/>
    <n v="6.7839999999999998"/>
    <n v="0.70400000000000007"/>
    <n v="0"/>
    <n v="32.256"/>
    <n v="61.055999999999997"/>
    <n v="2.8160000000000003"/>
    <n v="1"/>
    <n v="24.3"/>
  </r>
  <r>
    <x v="0"/>
    <x v="4"/>
    <s v="PT52"/>
    <x v="7"/>
    <n v="184"/>
    <n v="1"/>
    <n v="184"/>
    <n v="126.96"/>
    <n v="6.6239999999999997"/>
    <n v="7.5439999999999996"/>
    <n v="8.2799999999999994"/>
    <n v="0"/>
    <n v="26.495999999999999"/>
    <n v="67.896000000000001"/>
    <n v="33.119999999999997"/>
    <n v="1"/>
    <n v="12.2"/>
  </r>
  <r>
    <x v="0"/>
    <x v="4"/>
    <s v="PT52"/>
    <x v="8"/>
    <m/>
    <n v="0"/>
    <n v="0"/>
    <n v="0"/>
    <n v="0"/>
    <n v="0"/>
    <n v="0"/>
    <n v="0"/>
    <n v="0"/>
    <n v="0"/>
    <n v="0"/>
    <n v="0"/>
    <n v="59.3"/>
  </r>
  <r>
    <x v="1"/>
    <x v="4"/>
    <s v="PT52"/>
    <x v="9"/>
    <n v="112"/>
    <n v="1"/>
    <n v="112"/>
    <n v="117.6"/>
    <n v="20.72"/>
    <n v="3.2480000000000002"/>
    <n v="0"/>
    <n v="0"/>
    <n v="82.88"/>
    <n v="29.232000000000003"/>
    <n v="0"/>
    <n v="1"/>
    <n v="21.4"/>
  </r>
  <r>
    <x v="2"/>
    <x v="4"/>
    <s v="PT52"/>
    <x v="10"/>
    <n v="175"/>
    <n v="0.28599999999999998"/>
    <n v="50.05"/>
    <n v="65.064999999999998"/>
    <n v="1.2011999999999998"/>
    <n v="0.10009999999999999"/>
    <n v="14.314300000000001"/>
    <n v="0.15014999999999998"/>
    <n v="4.8047999999999993"/>
    <n v="0.90089999999999992"/>
    <n v="57.257200000000005"/>
    <n v="1"/>
    <n v="31.200000000000003"/>
  </r>
  <r>
    <x v="2"/>
    <x v="4"/>
    <s v="PT52"/>
    <x v="11"/>
    <n v="185"/>
    <n v="0.14299999999999999"/>
    <n v="26.454999999999998"/>
    <n v="33.597850000000001"/>
    <n v="2.3015849999999998"/>
    <n v="0.132275"/>
    <n v="6.0317400000000001"/>
    <n v="1.6931200000000002"/>
    <n v="9.2063399999999991"/>
    <n v="1.1904749999999999"/>
    <n v="24.12696"/>
    <n v="1"/>
    <n v="32"/>
  </r>
  <r>
    <x v="2"/>
    <x v="4"/>
    <s v="PT52"/>
    <x v="14"/>
    <n v="60"/>
    <n v="1"/>
    <n v="60"/>
    <n v="13.2"/>
    <n v="0.6"/>
    <n v="0.24"/>
    <n v="2.7"/>
    <n v="1.68"/>
    <n v="2.4"/>
    <n v="2.16"/>
    <n v="10.8"/>
    <n v="1"/>
    <n v="5.9"/>
  </r>
  <r>
    <x v="2"/>
    <x v="4"/>
    <s v="PT52"/>
    <x v="12"/>
    <n v="119"/>
    <n v="0.14299999999999999"/>
    <n v="17.016999999999999"/>
    <n v="15.655639999999998"/>
    <n v="0.17016999999999999"/>
    <n v="8.5084999999999994E-2"/>
    <n v="3.9819779999999998"/>
    <n v="0.40840799999999994"/>
    <n v="0.68067999999999995"/>
    <n v="0.76576499999999992"/>
    <n v="15.927911999999999"/>
    <n v="1"/>
    <n v="24.9"/>
  </r>
  <r>
    <x v="2"/>
    <x v="4"/>
    <s v="PT52"/>
    <x v="13"/>
    <n v="122"/>
    <n v="0.14299999999999999"/>
    <n v="17.445999999999998"/>
    <n v="16.224779999999999"/>
    <n v="0.34891999999999995"/>
    <n v="1.7446E-2"/>
    <n v="3.7683359999999997"/>
    <n v="0.26168999999999998"/>
    <n v="1.3956799999999998"/>
    <n v="0.15701399999999999"/>
    <n v="15.073343999999999"/>
    <n v="1"/>
    <n v="23.700000000000003"/>
  </r>
  <r>
    <x v="2"/>
    <x v="4"/>
    <s v="PT52"/>
    <x v="28"/>
    <n v="171"/>
    <n v="0.42899999999999999"/>
    <n v="73.358999999999995"/>
    <n v="85.096440000000001"/>
    <n v="5.6486429999999999"/>
    <n v="0.36679499999999998"/>
    <n v="15.258671999999999"/>
    <n v="4.7683349999999995"/>
    <n v="22.594571999999999"/>
    <n v="3.3011549999999996"/>
    <n v="61.034687999999996"/>
    <n v="1"/>
    <n v="29"/>
  </r>
  <r>
    <x v="2"/>
    <x v="4"/>
    <s v="PT52"/>
    <x v="36"/>
    <n v="62"/>
    <n v="3.0000000000000001E-3"/>
    <n v="0.186"/>
    <n v="8.3699999999999997E-2"/>
    <n v="2.0460000000000001E-3"/>
    <n v="3.7200000000000004E-4"/>
    <n v="1.9530000000000002E-2"/>
    <n v="6.1380000000000002E-3"/>
    <n v="8.1840000000000003E-3"/>
    <n v="3.3480000000000003E-3"/>
    <n v="7.8120000000000009E-2"/>
    <n v="1"/>
    <n v="11.8"/>
  </r>
  <r>
    <x v="2"/>
    <x v="4"/>
    <s v="PT52"/>
    <x v="45"/>
    <n v="62"/>
    <n v="1"/>
    <n v="62"/>
    <n v="13.02"/>
    <n v="0.55800000000000005"/>
    <n v="0.18599999999999997"/>
    <n v="2.8519999999999999"/>
    <n v="0.68200000000000005"/>
    <n v="2.2320000000000002"/>
    <n v="1.6739999999999997"/>
    <n v="11.407999999999999"/>
    <n v="1"/>
    <n v="5.8"/>
  </r>
  <r>
    <x v="3"/>
    <x v="4"/>
    <s v="PT52"/>
    <x v="16"/>
    <m/>
    <m/>
    <n v="0"/>
    <n v="0"/>
    <n v="0"/>
    <n v="0"/>
    <n v="0"/>
    <n v="0"/>
    <n v="0"/>
    <n v="0"/>
    <n v="0"/>
    <n v="0"/>
    <n v="38.799999999999997"/>
  </r>
  <r>
    <x v="3"/>
    <x v="4"/>
    <s v="PT52"/>
    <x v="17"/>
    <n v="114"/>
    <n v="1"/>
    <n v="114"/>
    <n v="142.5"/>
    <n v="2.3940000000000001"/>
    <n v="1.4820000000000002"/>
    <n v="29.867999999999999"/>
    <n v="1.1399999999999999"/>
    <n v="9.5760000000000005"/>
    <n v="13.338000000000001"/>
    <n v="119.47199999999999"/>
    <n v="1"/>
    <n v="29.6"/>
  </r>
  <r>
    <x v="3"/>
    <x v="4"/>
    <s v="PT52"/>
    <x v="18"/>
    <n v="83"/>
    <n v="1"/>
    <n v="83"/>
    <n v="275.56"/>
    <n v="8.5490000000000013"/>
    <n v="2.4900000000000002"/>
    <n v="61.171000000000006"/>
    <n v="10.540999999999999"/>
    <n v="34.196000000000005"/>
    <n v="22.410000000000004"/>
    <n v="244.68400000000003"/>
    <n v="1"/>
    <n v="87"/>
  </r>
  <r>
    <x v="3"/>
    <x v="4"/>
    <s v="PT52"/>
    <x v="19"/>
    <n v="340"/>
    <n v="1"/>
    <n v="340"/>
    <n v="139.4"/>
    <n v="0"/>
    <n v="0"/>
    <n v="35.36"/>
    <n v="0"/>
    <n v="0"/>
    <n v="0"/>
    <n v="141.44"/>
    <n v="1"/>
    <n v="10.4"/>
  </r>
  <r>
    <x v="0"/>
    <x v="4"/>
    <s v="PT53"/>
    <x v="0"/>
    <n v="112"/>
    <n v="0.14299999999999999"/>
    <n v="16.015999999999998"/>
    <n v="43.08303999999999"/>
    <n v="3.9879839999999995"/>
    <n v="2.8828799999999997"/>
    <n v="0"/>
    <n v="0"/>
    <n v="15.951935999999998"/>
    <n v="25.945919999999997"/>
    <n v="0"/>
    <n v="1"/>
    <n v="42.9"/>
  </r>
  <r>
    <x v="0"/>
    <x v="4"/>
    <s v="PT53"/>
    <x v="1"/>
    <m/>
    <n v="0"/>
    <n v="0"/>
    <n v="0"/>
    <n v="0"/>
    <n v="0"/>
    <n v="0"/>
    <n v="0"/>
    <n v="0"/>
    <n v="0"/>
    <n v="0"/>
    <n v="0"/>
    <n v="44.3"/>
  </r>
  <r>
    <x v="0"/>
    <x v="4"/>
    <s v="PT53"/>
    <x v="2"/>
    <m/>
    <n v="0"/>
    <n v="0"/>
    <n v="0"/>
    <n v="0"/>
    <n v="0"/>
    <n v="0"/>
    <n v="0"/>
    <n v="0"/>
    <n v="0"/>
    <n v="0"/>
    <n v="0"/>
    <n v="38.299999999999997"/>
  </r>
  <r>
    <x v="0"/>
    <x v="4"/>
    <s v="PT53"/>
    <x v="3"/>
    <m/>
    <n v="0"/>
    <n v="0"/>
    <n v="0"/>
    <n v="0"/>
    <n v="0"/>
    <n v="0"/>
    <n v="0"/>
    <n v="0"/>
    <n v="0"/>
    <n v="0"/>
    <n v="0"/>
    <n v="39.900000000000006"/>
  </r>
  <r>
    <x v="0"/>
    <x v="4"/>
    <s v="PT53"/>
    <x v="4"/>
    <n v="112"/>
    <n v="0.1"/>
    <n v="11.200000000000001"/>
    <n v="31.920000000000005"/>
    <n v="3.0128000000000004"/>
    <n v="2.1168"/>
    <n v="0"/>
    <n v="0"/>
    <n v="12.051200000000001"/>
    <n v="19.051200000000001"/>
    <n v="0"/>
    <n v="1"/>
    <n v="45.8"/>
  </r>
  <r>
    <x v="0"/>
    <x v="4"/>
    <s v="PT53"/>
    <x v="5"/>
    <m/>
    <n v="0"/>
    <n v="0"/>
    <n v="0"/>
    <n v="0"/>
    <n v="0"/>
    <n v="0"/>
    <n v="0"/>
    <n v="0"/>
    <n v="0"/>
    <n v="0"/>
    <n v="0"/>
    <n v="45.8"/>
  </r>
  <r>
    <x v="0"/>
    <x v="4"/>
    <s v="PT53"/>
    <x v="40"/>
    <n v="56"/>
    <n v="0.28599999999999998"/>
    <n v="16.015999999999998"/>
    <n v="43.723679999999995"/>
    <n v="4.4204159999999995"/>
    <n v="2.7547519999999999"/>
    <n v="0"/>
    <n v="0"/>
    <n v="17.681663999999998"/>
    <n v="24.792767999999999"/>
    <n v="0"/>
    <n v="1"/>
    <n v="44.8"/>
  </r>
  <r>
    <x v="0"/>
    <x v="4"/>
    <s v="PT53"/>
    <x v="6"/>
    <n v="64"/>
    <n v="1"/>
    <n v="64"/>
    <n v="99.2"/>
    <n v="8.0640000000000001"/>
    <n v="6.7839999999999998"/>
    <n v="0.70400000000000007"/>
    <n v="0"/>
    <n v="32.256"/>
    <n v="61.055999999999997"/>
    <n v="2.8160000000000003"/>
    <n v="1"/>
    <n v="24.3"/>
  </r>
  <r>
    <x v="0"/>
    <x v="4"/>
    <s v="PT53"/>
    <x v="7"/>
    <n v="184"/>
    <n v="1"/>
    <n v="184"/>
    <n v="126.96"/>
    <n v="6.6239999999999997"/>
    <n v="7.5439999999999996"/>
    <n v="8.2799999999999994"/>
    <n v="0"/>
    <n v="26.495999999999999"/>
    <n v="67.896000000000001"/>
    <n v="33.119999999999997"/>
    <n v="1"/>
    <n v="12.2"/>
  </r>
  <r>
    <x v="0"/>
    <x v="4"/>
    <s v="PT53"/>
    <x v="8"/>
    <m/>
    <n v="0"/>
    <n v="0"/>
    <n v="0"/>
    <n v="0"/>
    <n v="0"/>
    <n v="0"/>
    <n v="0"/>
    <n v="0"/>
    <n v="0"/>
    <n v="0"/>
    <n v="0"/>
    <n v="59.3"/>
  </r>
  <r>
    <x v="1"/>
    <x v="4"/>
    <s v="PT53"/>
    <x v="9"/>
    <n v="112"/>
    <n v="1"/>
    <n v="112"/>
    <n v="117.6"/>
    <n v="20.72"/>
    <n v="3.2480000000000002"/>
    <n v="0"/>
    <n v="0"/>
    <n v="82.88"/>
    <n v="29.232000000000003"/>
    <n v="0"/>
    <n v="1"/>
    <n v="21.4"/>
  </r>
  <r>
    <x v="2"/>
    <x v="4"/>
    <s v="PT53"/>
    <x v="10"/>
    <n v="175"/>
    <n v="0.42899999999999999"/>
    <n v="75.075000000000003"/>
    <n v="97.597499999999997"/>
    <n v="1.8018000000000001"/>
    <n v="0.15015000000000001"/>
    <n v="21.471450000000001"/>
    <n v="0.22522500000000001"/>
    <n v="7.2072000000000003"/>
    <n v="1.3513500000000001"/>
    <n v="85.885800000000003"/>
    <n v="1"/>
    <n v="31.200000000000003"/>
  </r>
  <r>
    <x v="2"/>
    <x v="4"/>
    <s v="PT53"/>
    <x v="11"/>
    <n v="185"/>
    <n v="0.42899999999999999"/>
    <n v="79.364999999999995"/>
    <n v="100.79355"/>
    <n v="6.9047549999999989"/>
    <n v="0.39682499999999998"/>
    <n v="18.095219999999998"/>
    <n v="5.0793599999999994"/>
    <n v="27.619019999999995"/>
    <n v="3.5714249999999996"/>
    <n v="72.380879999999991"/>
    <n v="1"/>
    <n v="32"/>
  </r>
  <r>
    <x v="2"/>
    <x v="4"/>
    <s v="PT53"/>
    <x v="14"/>
    <n v="60"/>
    <n v="1"/>
    <n v="60"/>
    <n v="13.2"/>
    <n v="0.6"/>
    <n v="0.24"/>
    <n v="2.7"/>
    <n v="1.68"/>
    <n v="2.4"/>
    <n v="2.16"/>
    <n v="10.8"/>
    <n v="1"/>
    <n v="5.9"/>
  </r>
  <r>
    <x v="2"/>
    <x v="4"/>
    <s v="PT53"/>
    <x v="12"/>
    <n v="119"/>
    <n v="1"/>
    <n v="119"/>
    <n v="109.48"/>
    <n v="1.19"/>
    <n v="0.59499999999999997"/>
    <n v="27.846"/>
    <n v="2.8559999999999999"/>
    <n v="4.76"/>
    <n v="5.3549999999999995"/>
    <n v="111.384"/>
    <n v="1"/>
    <n v="24.9"/>
  </r>
  <r>
    <x v="2"/>
    <x v="4"/>
    <s v="PT53"/>
    <x v="13"/>
    <n v="122"/>
    <n v="1"/>
    <n v="122"/>
    <n v="113.46"/>
    <n v="2.44"/>
    <n v="0.12200000000000001"/>
    <n v="26.352000000000004"/>
    <n v="1.83"/>
    <n v="9.76"/>
    <n v="1.0980000000000001"/>
    <n v="105.40800000000002"/>
    <n v="1"/>
    <n v="23.700000000000003"/>
  </r>
  <r>
    <x v="2"/>
    <x v="4"/>
    <s v="PT53"/>
    <x v="45"/>
    <n v="62"/>
    <n v="1"/>
    <n v="62"/>
    <n v="13.02"/>
    <n v="0.55800000000000005"/>
    <n v="0.18599999999999997"/>
    <n v="2.8519999999999999"/>
    <n v="0.68200000000000005"/>
    <n v="2.2320000000000002"/>
    <n v="1.6739999999999997"/>
    <n v="11.407999999999999"/>
    <n v="1"/>
    <n v="5.8"/>
  </r>
  <r>
    <x v="2"/>
    <x v="4"/>
    <s v="PT53"/>
    <x v="46"/>
    <n v="44"/>
    <n v="1"/>
    <n v="44"/>
    <n v="120.56"/>
    <n v="3.8720000000000003"/>
    <n v="1.32"/>
    <n v="22.835999999999999"/>
    <n v="1.232"/>
    <n v="15.488000000000001"/>
    <n v="11.88"/>
    <n v="91.343999999999994"/>
    <n v="1"/>
    <n v="63.7"/>
  </r>
  <r>
    <x v="3"/>
    <x v="4"/>
    <s v="PT53"/>
    <x v="16"/>
    <m/>
    <m/>
    <n v="0"/>
    <n v="0"/>
    <n v="0"/>
    <n v="0"/>
    <n v="0"/>
    <n v="0"/>
    <n v="0"/>
    <n v="0"/>
    <n v="0"/>
    <n v="0"/>
    <n v="38.799999999999997"/>
  </r>
  <r>
    <x v="3"/>
    <x v="4"/>
    <s v="PT53"/>
    <x v="17"/>
    <n v="114"/>
    <n v="1"/>
    <n v="114"/>
    <n v="142.5"/>
    <n v="2.3940000000000001"/>
    <n v="1.4820000000000002"/>
    <n v="29.867999999999999"/>
    <n v="1.1399999999999999"/>
    <n v="9.5760000000000005"/>
    <n v="13.338000000000001"/>
    <n v="119.47199999999999"/>
    <n v="1"/>
    <n v="29.6"/>
  </r>
  <r>
    <x v="3"/>
    <x v="4"/>
    <s v="PT53"/>
    <x v="18"/>
    <n v="83"/>
    <n v="3.3000000000000002E-2"/>
    <n v="2.7390000000000003"/>
    <n v="9.0934800000000013"/>
    <n v="0.28211700000000006"/>
    <n v="8.2170000000000007E-2"/>
    <n v="2.0186430000000004"/>
    <n v="2.7390000000000005E-2"/>
    <n v="1.1284680000000002"/>
    <n v="0.73953000000000002"/>
    <n v="8.0745720000000016"/>
    <n v="1"/>
    <n v="87"/>
  </r>
  <r>
    <x v="3"/>
    <x v="4"/>
    <s v="PT53"/>
    <x v="19"/>
    <n v="340"/>
    <n v="1"/>
    <n v="340"/>
    <n v="139.4"/>
    <n v="0"/>
    <n v="0"/>
    <n v="35.36"/>
    <n v="43.18"/>
    <n v="0"/>
    <n v="0"/>
    <n v="141.44"/>
    <n v="1"/>
    <n v="10.4"/>
  </r>
  <r>
    <x v="4"/>
    <x v="4"/>
    <s v="PT53"/>
    <x v="24"/>
    <n v="62"/>
    <n v="1"/>
    <n v="62"/>
    <n v="296.36"/>
    <n v="3.1619999999999999"/>
    <n v="13.082000000000001"/>
    <n v="42.097999999999999"/>
    <n v="0.31"/>
    <n v="12.648"/>
    <n v="117.738"/>
    <n v="168.392"/>
    <n v="1"/>
    <n v="94.100000000000009"/>
  </r>
  <r>
    <x v="0"/>
    <x v="3"/>
    <s v="PT54"/>
    <x v="0"/>
    <n v="112"/>
    <n v="3.3000000000000002E-2"/>
    <n v="3.6960000000000002"/>
    <n v="9.94224"/>
    <n v="0.92030400000000001"/>
    <n v="0.66528000000000009"/>
    <n v="0"/>
    <n v="0"/>
    <n v="3.681216"/>
    <n v="5.9875200000000008"/>
    <n v="0"/>
    <n v="1"/>
    <n v="42.9"/>
  </r>
  <r>
    <x v="0"/>
    <x v="3"/>
    <s v="PT54"/>
    <x v="1"/>
    <m/>
    <n v="0"/>
    <n v="0"/>
    <n v="0"/>
    <n v="0"/>
    <n v="0"/>
    <n v="0"/>
    <n v="0"/>
    <n v="0"/>
    <n v="0"/>
    <n v="0"/>
    <n v="0"/>
    <n v="44.3"/>
  </r>
  <r>
    <x v="0"/>
    <x v="3"/>
    <s v="PT54"/>
    <x v="2"/>
    <m/>
    <n v="0"/>
    <n v="0"/>
    <n v="0"/>
    <n v="0"/>
    <n v="0"/>
    <n v="0"/>
    <n v="0"/>
    <n v="0"/>
    <n v="0"/>
    <n v="0"/>
    <n v="0"/>
    <n v="38.299999999999997"/>
  </r>
  <r>
    <x v="0"/>
    <x v="3"/>
    <s v="PT54"/>
    <x v="3"/>
    <m/>
    <n v="0"/>
    <n v="0"/>
    <n v="0"/>
    <n v="0"/>
    <n v="0"/>
    <n v="0"/>
    <n v="0"/>
    <n v="0"/>
    <n v="0"/>
    <n v="0"/>
    <n v="0"/>
    <n v="39.900000000000006"/>
  </r>
  <r>
    <x v="0"/>
    <x v="3"/>
    <s v="PT54"/>
    <x v="4"/>
    <n v="112"/>
    <n v="0.14299999999999999"/>
    <n v="16.015999999999998"/>
    <n v="45.645599999999995"/>
    <n v="4.3083039999999997"/>
    <n v="3.0270239999999995"/>
    <n v="0"/>
    <n v="0"/>
    <n v="17.233215999999999"/>
    <n v="27.243215999999997"/>
    <n v="0"/>
    <n v="1"/>
    <n v="45.8"/>
  </r>
  <r>
    <x v="0"/>
    <x v="3"/>
    <s v="PT54"/>
    <x v="5"/>
    <m/>
    <n v="0"/>
    <n v="0"/>
    <n v="0"/>
    <n v="0"/>
    <n v="0"/>
    <n v="0"/>
    <n v="0"/>
    <n v="0"/>
    <n v="0"/>
    <n v="0"/>
    <n v="0"/>
    <n v="45.8"/>
  </r>
  <r>
    <x v="0"/>
    <x v="3"/>
    <s v="PT54"/>
    <x v="40"/>
    <n v="56"/>
    <n v="0.28599999999999998"/>
    <n v="16.015999999999998"/>
    <n v="43.723679999999995"/>
    <n v="4.4204159999999995"/>
    <n v="2.7547519999999999"/>
    <n v="0"/>
    <n v="0"/>
    <n v="17.681663999999998"/>
    <n v="24.792767999999999"/>
    <n v="0"/>
    <n v="1"/>
    <n v="44.8"/>
  </r>
  <r>
    <x v="0"/>
    <x v="3"/>
    <s v="PT54"/>
    <x v="6"/>
    <n v="64"/>
    <n v="3.0000000000000001E-3"/>
    <n v="0.192"/>
    <n v="0.29760000000000003"/>
    <n v="2.4192000000000002E-2"/>
    <n v="2.0352000000000002E-2"/>
    <n v="2.1120000000000002E-3"/>
    <n v="0"/>
    <n v="9.6768000000000007E-2"/>
    <n v="0.18316800000000003"/>
    <n v="8.4480000000000006E-3"/>
    <n v="1"/>
    <n v="24.3"/>
  </r>
  <r>
    <x v="0"/>
    <x v="3"/>
    <s v="PT54"/>
    <x v="7"/>
    <n v="184"/>
    <n v="0.28599999999999998"/>
    <n v="52.623999999999995"/>
    <n v="36.310559999999995"/>
    <n v="1.8944639999999999"/>
    <n v="2.1575839999999995"/>
    <n v="2.36808"/>
    <n v="0"/>
    <n v="7.5778559999999997"/>
    <n v="19.418255999999996"/>
    <n v="9.4723199999999999"/>
    <n v="1"/>
    <n v="12.2"/>
  </r>
  <r>
    <x v="0"/>
    <x v="3"/>
    <s v="PT54"/>
    <x v="8"/>
    <m/>
    <n v="0"/>
    <n v="0"/>
    <n v="0"/>
    <n v="0"/>
    <n v="0"/>
    <n v="0"/>
    <n v="0"/>
    <n v="0"/>
    <n v="0"/>
    <n v="0"/>
    <n v="0"/>
    <n v="59.3"/>
  </r>
  <r>
    <x v="1"/>
    <x v="3"/>
    <s v="PT54"/>
    <x v="9"/>
    <n v="112"/>
    <n v="1"/>
    <n v="112"/>
    <n v="117.6"/>
    <n v="20.72"/>
    <n v="3.2480000000000002"/>
    <n v="0"/>
    <n v="0"/>
    <n v="82.88"/>
    <n v="29.232000000000003"/>
    <n v="0"/>
    <n v="1"/>
    <n v="21.4"/>
  </r>
  <r>
    <x v="2"/>
    <x v="3"/>
    <s v="PT54"/>
    <x v="10"/>
    <n v="175"/>
    <n v="0.14299999999999999"/>
    <n v="25.024999999999999"/>
    <n v="32.532499999999999"/>
    <n v="0.60059999999999991"/>
    <n v="5.0049999999999997E-2"/>
    <n v="7.1571500000000006"/>
    <n v="7.5074999999999989E-2"/>
    <n v="2.4023999999999996"/>
    <n v="0.45044999999999996"/>
    <n v="28.628600000000002"/>
    <n v="1"/>
    <n v="31.200000000000003"/>
  </r>
  <r>
    <x v="2"/>
    <x v="3"/>
    <s v="PT54"/>
    <x v="11"/>
    <n v="185"/>
    <n v="0.14299999999999999"/>
    <n v="26.454999999999998"/>
    <n v="33.597850000000001"/>
    <n v="2.3015849999999998"/>
    <n v="0.132275"/>
    <n v="6.0317400000000001"/>
    <n v="1.6931200000000002"/>
    <n v="9.2063399999999991"/>
    <n v="1.1904749999999999"/>
    <n v="24.12696"/>
    <n v="1"/>
    <n v="32"/>
  </r>
  <r>
    <x v="2"/>
    <x v="3"/>
    <s v="PT54"/>
    <x v="14"/>
    <n v="60"/>
    <n v="1"/>
    <n v="60"/>
    <n v="13.2"/>
    <n v="0.6"/>
    <n v="0.24"/>
    <n v="2.7"/>
    <n v="1.68"/>
    <n v="2.4"/>
    <n v="2.16"/>
    <n v="10.8"/>
    <n v="1"/>
    <n v="5.9"/>
  </r>
  <r>
    <x v="2"/>
    <x v="3"/>
    <s v="PT54"/>
    <x v="12"/>
    <n v="119"/>
    <n v="1"/>
    <n v="119"/>
    <n v="109.48"/>
    <n v="1.19"/>
    <n v="0.59499999999999997"/>
    <n v="27.846"/>
    <n v="2.8559999999999999"/>
    <n v="4.76"/>
    <n v="5.3549999999999995"/>
    <n v="111.384"/>
    <n v="1"/>
    <n v="24.9"/>
  </r>
  <r>
    <x v="2"/>
    <x v="3"/>
    <s v="PT54"/>
    <x v="13"/>
    <n v="122"/>
    <n v="1"/>
    <n v="122"/>
    <n v="113.46"/>
    <n v="2.44"/>
    <n v="0.12200000000000001"/>
    <n v="26.352000000000004"/>
    <n v="1.83"/>
    <n v="9.76"/>
    <n v="1.0980000000000001"/>
    <n v="105.40800000000002"/>
    <n v="1"/>
    <n v="23.700000000000003"/>
  </r>
  <r>
    <x v="2"/>
    <x v="3"/>
    <s v="PT54"/>
    <x v="45"/>
    <n v="62"/>
    <n v="1"/>
    <n v="62"/>
    <n v="13.02"/>
    <n v="0.55800000000000005"/>
    <n v="0.18599999999999997"/>
    <n v="2.8519999999999999"/>
    <n v="0.68200000000000005"/>
    <n v="2.2320000000000002"/>
    <n v="1.6739999999999997"/>
    <n v="11.407999999999999"/>
    <n v="1"/>
    <n v="5.8"/>
  </r>
  <r>
    <x v="2"/>
    <x v="3"/>
    <s v="PT54"/>
    <x v="46"/>
    <n v="44"/>
    <n v="1"/>
    <n v="44"/>
    <n v="120.56"/>
    <n v="3.8720000000000003"/>
    <n v="1.32"/>
    <n v="22.835999999999999"/>
    <n v="1.232"/>
    <n v="15.488000000000001"/>
    <n v="11.88"/>
    <n v="91.343999999999994"/>
    <n v="1"/>
    <n v="63.7"/>
  </r>
  <r>
    <x v="3"/>
    <x v="3"/>
    <s v="PT54"/>
    <x v="16"/>
    <m/>
    <m/>
    <n v="0"/>
    <n v="0"/>
    <n v="0"/>
    <n v="0"/>
    <n v="0"/>
    <n v="0"/>
    <n v="0"/>
    <n v="0"/>
    <n v="0"/>
    <n v="0"/>
    <n v="38.799999999999997"/>
  </r>
  <r>
    <x v="3"/>
    <x v="3"/>
    <s v="PT54"/>
    <x v="17"/>
    <n v="114"/>
    <n v="1"/>
    <n v="114"/>
    <n v="142.5"/>
    <n v="2.3940000000000001"/>
    <n v="1.4820000000000002"/>
    <n v="29.867999999999999"/>
    <n v="1.1399999999999999"/>
    <n v="9.5760000000000005"/>
    <n v="13.338000000000001"/>
    <n v="119.47199999999999"/>
    <n v="1"/>
    <n v="29.6"/>
  </r>
  <r>
    <x v="3"/>
    <x v="3"/>
    <s v="PT54"/>
    <x v="18"/>
    <n v="83"/>
    <n v="1"/>
    <n v="83"/>
    <n v="275.56"/>
    <n v="8.5490000000000013"/>
    <n v="2.4900000000000002"/>
    <n v="61.171000000000006"/>
    <n v="10.540999999999999"/>
    <n v="34.196000000000005"/>
    <n v="22.410000000000004"/>
    <n v="244.68400000000003"/>
    <n v="1"/>
    <n v="87"/>
  </r>
  <r>
    <x v="3"/>
    <x v="3"/>
    <s v="PT54"/>
    <x v="19"/>
    <n v="340"/>
    <n v="0.14299999999999999"/>
    <n v="48.62"/>
    <n v="19.934199999999997"/>
    <n v="0"/>
    <n v="0"/>
    <n v="5.0564799999999996"/>
    <n v="0"/>
    <n v="0"/>
    <n v="0"/>
    <n v="20.225919999999999"/>
    <n v="1"/>
    <n v="10.4"/>
  </r>
  <r>
    <x v="4"/>
    <x v="3"/>
    <s v="PT54"/>
    <x v="23"/>
    <n v="20"/>
    <n v="0.14299999999999999"/>
    <n v="2.86"/>
    <n v="8.6943999999999999"/>
    <n v="8.5799999999999991E-3"/>
    <n v="0"/>
    <n v="2.3566400000000001"/>
    <n v="0"/>
    <n v="3.4319999999999996E-2"/>
    <n v="0"/>
    <n v="9.4265600000000003"/>
    <n v="1"/>
    <n v="82.7"/>
  </r>
  <r>
    <x v="0"/>
    <x v="3"/>
    <s v="PT55"/>
    <x v="0"/>
    <m/>
    <n v="0"/>
    <n v="0"/>
    <n v="0"/>
    <n v="0"/>
    <n v="0"/>
    <n v="0"/>
    <n v="0"/>
    <n v="0"/>
    <n v="0"/>
    <n v="0"/>
    <n v="0"/>
    <n v="42.9"/>
  </r>
  <r>
    <x v="0"/>
    <x v="3"/>
    <s v="PT55"/>
    <x v="1"/>
    <m/>
    <n v="0"/>
    <n v="0"/>
    <n v="0"/>
    <n v="0"/>
    <n v="0"/>
    <n v="0"/>
    <n v="0"/>
    <n v="0"/>
    <n v="0"/>
    <n v="0"/>
    <n v="0"/>
    <n v="44.3"/>
  </r>
  <r>
    <x v="0"/>
    <x v="3"/>
    <s v="PT55"/>
    <x v="2"/>
    <m/>
    <n v="0"/>
    <n v="0"/>
    <n v="0"/>
    <n v="0"/>
    <n v="0"/>
    <n v="0"/>
    <n v="0"/>
    <n v="0"/>
    <n v="0"/>
    <n v="0"/>
    <n v="0"/>
    <n v="38.299999999999997"/>
  </r>
  <r>
    <x v="0"/>
    <x v="3"/>
    <s v="PT55"/>
    <x v="3"/>
    <m/>
    <n v="0"/>
    <n v="0"/>
    <n v="0"/>
    <n v="0"/>
    <n v="0"/>
    <n v="0"/>
    <n v="0"/>
    <n v="0"/>
    <n v="0"/>
    <n v="0"/>
    <n v="0"/>
    <n v="39.900000000000006"/>
  </r>
  <r>
    <x v="0"/>
    <x v="3"/>
    <s v="PT55"/>
    <x v="4"/>
    <n v="112"/>
    <n v="3.0000000000000001E-3"/>
    <n v="0.33600000000000002"/>
    <n v="0.95760000000000001"/>
    <n v="9.0383999999999992E-2"/>
    <n v="6.3503999999999991E-2"/>
    <n v="0"/>
    <n v="0"/>
    <n v="0.36153599999999997"/>
    <n v="0.57153599999999993"/>
    <n v="0"/>
    <n v="1"/>
    <n v="45.8"/>
  </r>
  <r>
    <x v="0"/>
    <x v="3"/>
    <s v="PT55"/>
    <x v="5"/>
    <m/>
    <n v="3.0000000000000001E-3"/>
    <n v="0"/>
    <n v="0"/>
    <n v="0"/>
    <n v="0"/>
    <n v="0"/>
    <n v="0"/>
    <n v="0"/>
    <n v="0"/>
    <n v="0"/>
    <n v="0"/>
    <n v="45.8"/>
  </r>
  <r>
    <x v="0"/>
    <x v="3"/>
    <s v="PT55"/>
    <x v="40"/>
    <n v="56"/>
    <n v="0.14299999999999999"/>
    <n v="8.0079999999999991"/>
    <n v="21.861839999999997"/>
    <n v="2.2102079999999997"/>
    <n v="1.3773759999999999"/>
    <n v="0"/>
    <n v="0"/>
    <n v="8.8408319999999989"/>
    <n v="12.396383999999999"/>
    <n v="0"/>
    <n v="1"/>
    <n v="44.8"/>
  </r>
  <r>
    <x v="0"/>
    <x v="3"/>
    <s v="PT55"/>
    <x v="6"/>
    <m/>
    <n v="0"/>
    <n v="0"/>
    <n v="0"/>
    <n v="0"/>
    <n v="0"/>
    <n v="0"/>
    <n v="0"/>
    <n v="0"/>
    <n v="0"/>
    <n v="0"/>
    <n v="0"/>
    <n v="24.3"/>
  </r>
  <r>
    <x v="0"/>
    <x v="3"/>
    <s v="PT55"/>
    <x v="7"/>
    <n v="184"/>
    <n v="1"/>
    <n v="184"/>
    <n v="126.96"/>
    <n v="6.6239999999999997"/>
    <n v="7.5439999999999996"/>
    <n v="8.2799999999999994"/>
    <n v="0"/>
    <n v="26.495999999999999"/>
    <n v="67.896000000000001"/>
    <n v="33.119999999999997"/>
    <n v="1"/>
    <n v="12.2"/>
  </r>
  <r>
    <x v="0"/>
    <x v="3"/>
    <s v="PT55"/>
    <x v="8"/>
    <m/>
    <n v="0"/>
    <n v="0"/>
    <n v="0"/>
    <n v="0"/>
    <n v="0"/>
    <n v="0"/>
    <n v="0"/>
    <n v="0"/>
    <n v="0"/>
    <n v="0"/>
    <n v="0"/>
    <n v="59.3"/>
  </r>
  <r>
    <x v="1"/>
    <x v="3"/>
    <s v="PT55"/>
    <x v="9"/>
    <n v="112"/>
    <n v="1"/>
    <n v="112"/>
    <n v="117.6"/>
    <n v="20.72"/>
    <n v="3.2480000000000002"/>
    <n v="0"/>
    <n v="0"/>
    <n v="82.88"/>
    <n v="29.232000000000003"/>
    <n v="0"/>
    <n v="1"/>
    <n v="21.4"/>
  </r>
  <r>
    <x v="2"/>
    <x v="3"/>
    <s v="PT55"/>
    <x v="10"/>
    <n v="175"/>
    <n v="3.3000000000000002E-2"/>
    <n v="5.7750000000000004"/>
    <n v="7.5075000000000003"/>
    <n v="0.1386"/>
    <n v="1.155E-2"/>
    <n v="1.6516500000000003"/>
    <n v="1.7325E-2"/>
    <n v="0.5544"/>
    <n v="0.10395"/>
    <n v="6.6066000000000011"/>
    <n v="1"/>
    <n v="31.200000000000003"/>
  </r>
  <r>
    <x v="2"/>
    <x v="3"/>
    <s v="PT55"/>
    <x v="11"/>
    <n v="185"/>
    <n v="5.0000000000000001E-3"/>
    <n v="0.92500000000000004"/>
    <n v="1.1747500000000002"/>
    <n v="8.0474999999999991E-2"/>
    <n v="4.6250000000000006E-3"/>
    <n v="0.21090000000000003"/>
    <n v="5.920000000000001E-2"/>
    <n v="0.32189999999999996"/>
    <n v="4.1625000000000009E-2"/>
    <n v="0.84360000000000013"/>
    <n v="1"/>
    <n v="32"/>
  </r>
  <r>
    <x v="2"/>
    <x v="3"/>
    <s v="PT55"/>
    <x v="14"/>
    <n v="60"/>
    <n v="1"/>
    <n v="60"/>
    <n v="13.2"/>
    <n v="0.6"/>
    <n v="0.24"/>
    <n v="2.7"/>
    <n v="1.68"/>
    <n v="2.4"/>
    <n v="2.16"/>
    <n v="10.8"/>
    <n v="1"/>
    <n v="5.9"/>
  </r>
  <r>
    <x v="2"/>
    <x v="3"/>
    <s v="PT55"/>
    <x v="12"/>
    <n v="119"/>
    <n v="1"/>
    <n v="119"/>
    <n v="109.48"/>
    <n v="1.19"/>
    <n v="0.59499999999999997"/>
    <n v="27.846"/>
    <n v="2.8559999999999999"/>
    <n v="4.76"/>
    <n v="5.3549999999999995"/>
    <n v="111.384"/>
    <n v="1"/>
    <n v="24.9"/>
  </r>
  <r>
    <x v="2"/>
    <x v="3"/>
    <s v="PT55"/>
    <x v="13"/>
    <m/>
    <n v="0"/>
    <n v="0"/>
    <n v="0"/>
    <n v="0"/>
    <n v="0"/>
    <n v="0"/>
    <n v="0"/>
    <n v="0"/>
    <n v="0"/>
    <n v="0"/>
    <n v="0"/>
    <n v="23.700000000000003"/>
  </r>
  <r>
    <x v="2"/>
    <x v="3"/>
    <s v="PT55"/>
    <x v="45"/>
    <n v="62"/>
    <n v="1"/>
    <n v="62"/>
    <n v="13.02"/>
    <n v="0.55800000000000005"/>
    <n v="0.18599999999999997"/>
    <n v="2.8519999999999999"/>
    <n v="0.68200000000000005"/>
    <n v="2.2320000000000002"/>
    <n v="1.6739999999999997"/>
    <n v="11.407999999999999"/>
    <n v="1"/>
    <n v="5.8"/>
  </r>
  <r>
    <x v="2"/>
    <x v="3"/>
    <s v="PT55"/>
    <x v="46"/>
    <n v="44"/>
    <n v="0.28599999999999998"/>
    <n v="12.584"/>
    <n v="34.480159999999998"/>
    <n v="1.1073920000000002"/>
    <n v="0.37751999999999997"/>
    <n v="6.5310959999999998"/>
    <n v="0.352352"/>
    <n v="4.4295680000000006"/>
    <n v="3.3976799999999998"/>
    <n v="26.124383999999999"/>
    <n v="1"/>
    <n v="63.7"/>
  </r>
  <r>
    <x v="3"/>
    <x v="3"/>
    <s v="PT55"/>
    <x v="16"/>
    <m/>
    <m/>
    <n v="0"/>
    <n v="0"/>
    <n v="0"/>
    <n v="0"/>
    <n v="0"/>
    <n v="0"/>
    <n v="0"/>
    <n v="0"/>
    <n v="0"/>
    <n v="0"/>
    <n v="38.799999999999997"/>
  </r>
  <r>
    <x v="3"/>
    <x v="3"/>
    <s v="PT55"/>
    <x v="17"/>
    <n v="114"/>
    <n v="1"/>
    <n v="114"/>
    <n v="142.5"/>
    <n v="2.3940000000000001"/>
    <n v="1.4820000000000002"/>
    <n v="29.867999999999999"/>
    <n v="1.1399999999999999"/>
    <n v="9.5760000000000005"/>
    <n v="13.338000000000001"/>
    <n v="119.47199999999999"/>
    <n v="1"/>
    <n v="29.6"/>
  </r>
  <r>
    <x v="3"/>
    <x v="3"/>
    <s v="PT55"/>
    <x v="18"/>
    <m/>
    <n v="0"/>
    <n v="0"/>
    <n v="0"/>
    <n v="0"/>
    <n v="0"/>
    <n v="0"/>
    <n v="0"/>
    <n v="0"/>
    <n v="0"/>
    <n v="0"/>
    <n v="0"/>
    <n v="87"/>
  </r>
  <r>
    <x v="3"/>
    <x v="3"/>
    <s v="PT55"/>
    <x v="19"/>
    <n v="340"/>
    <n v="1"/>
    <n v="340"/>
    <n v="139.4"/>
    <n v="0"/>
    <n v="0"/>
    <n v="35.36"/>
    <n v="0"/>
    <n v="0"/>
    <n v="0"/>
    <n v="141.44"/>
    <n v="1"/>
    <n v="10.4"/>
  </r>
  <r>
    <x v="0"/>
    <x v="3"/>
    <s v="PT59"/>
    <x v="0"/>
    <n v="112"/>
    <n v="5.0000000000000001E-3"/>
    <n v="0.56000000000000005"/>
    <n v="1.5064000000000002"/>
    <n v="0.13944000000000001"/>
    <n v="0.10080000000000001"/>
    <n v="0"/>
    <n v="0"/>
    <n v="0.55776000000000003"/>
    <n v="0.90720000000000012"/>
    <n v="0"/>
    <n v="1"/>
    <n v="42.9"/>
  </r>
  <r>
    <x v="0"/>
    <x v="3"/>
    <s v="PT59"/>
    <x v="1"/>
    <n v="85"/>
    <n v="3.0000000000000001E-3"/>
    <n v="0.255"/>
    <n v="0.61454999999999993"/>
    <n v="8.3894999999999997E-2"/>
    <n v="2.7795E-2"/>
    <n v="1.2750000000000001E-3"/>
    <n v="0"/>
    <n v="0.33557999999999999"/>
    <n v="0.25015500000000002"/>
    <n v="5.1000000000000004E-3"/>
    <n v="1"/>
    <n v="44.3"/>
  </r>
  <r>
    <x v="0"/>
    <x v="3"/>
    <s v="PT59"/>
    <x v="2"/>
    <m/>
    <n v="0"/>
    <n v="0"/>
    <n v="0"/>
    <n v="0"/>
    <n v="0"/>
    <n v="0"/>
    <n v="0"/>
    <n v="0"/>
    <n v="0"/>
    <n v="0"/>
    <n v="0"/>
    <n v="38.299999999999997"/>
  </r>
  <r>
    <x v="0"/>
    <x v="3"/>
    <s v="PT59"/>
    <x v="3"/>
    <m/>
    <n v="0"/>
    <n v="0"/>
    <n v="0"/>
    <n v="0"/>
    <n v="0"/>
    <n v="0"/>
    <n v="0"/>
    <n v="0"/>
    <n v="0"/>
    <n v="0"/>
    <n v="0"/>
    <n v="39.900000000000006"/>
  </r>
  <r>
    <x v="0"/>
    <x v="3"/>
    <s v="PT59"/>
    <x v="4"/>
    <n v="112"/>
    <n v="5.0000000000000001E-3"/>
    <n v="0.56000000000000005"/>
    <n v="1.5960000000000003"/>
    <n v="0.15064"/>
    <n v="0.10583999999999999"/>
    <n v="0"/>
    <n v="0"/>
    <n v="0.60255999999999998"/>
    <n v="0.95255999999999985"/>
    <n v="0"/>
    <n v="1"/>
    <n v="45.8"/>
  </r>
  <r>
    <x v="0"/>
    <x v="3"/>
    <s v="PT59"/>
    <x v="5"/>
    <m/>
    <n v="0"/>
    <n v="0"/>
    <n v="0"/>
    <n v="0"/>
    <n v="0"/>
    <n v="0"/>
    <n v="0"/>
    <n v="0"/>
    <n v="0"/>
    <n v="0"/>
    <n v="0"/>
    <n v="45.8"/>
  </r>
  <r>
    <x v="0"/>
    <x v="3"/>
    <s v="PT59"/>
    <x v="6"/>
    <n v="64"/>
    <n v="3.3000000000000002E-2"/>
    <n v="2.1120000000000001"/>
    <n v="3.2736000000000001"/>
    <n v="0.26611200000000002"/>
    <n v="0.22387199999999999"/>
    <n v="2.3232000000000003E-2"/>
    <n v="0"/>
    <n v="1.0644480000000001"/>
    <n v="2.0148479999999998"/>
    <n v="9.2928000000000011E-2"/>
    <n v="1"/>
    <n v="24.3"/>
  </r>
  <r>
    <x v="0"/>
    <x v="3"/>
    <s v="PT59"/>
    <x v="7"/>
    <n v="184"/>
    <n v="1"/>
    <n v="184"/>
    <n v="126.96"/>
    <n v="6.6239999999999997"/>
    <n v="7.5439999999999996"/>
    <n v="8.2799999999999994"/>
    <n v="0"/>
    <n v="26.495999999999999"/>
    <n v="67.896000000000001"/>
    <n v="33.119999999999997"/>
    <n v="1"/>
    <n v="12.2"/>
  </r>
  <r>
    <x v="0"/>
    <x v="3"/>
    <s v="PT59"/>
    <x v="8"/>
    <m/>
    <n v="0"/>
    <n v="0"/>
    <n v="0"/>
    <n v="0"/>
    <n v="0"/>
    <n v="0"/>
    <n v="0"/>
    <n v="0"/>
    <n v="0"/>
    <n v="0"/>
    <n v="0"/>
    <n v="59.3"/>
  </r>
  <r>
    <x v="1"/>
    <x v="3"/>
    <s v="PT59"/>
    <x v="9"/>
    <n v="112"/>
    <n v="1"/>
    <n v="112"/>
    <n v="117.6"/>
    <n v="20.72"/>
    <n v="3.2480000000000002"/>
    <n v="0"/>
    <n v="0"/>
    <n v="82.88"/>
    <n v="29.232000000000003"/>
    <n v="0"/>
    <n v="1"/>
    <n v="21.4"/>
  </r>
  <r>
    <x v="2"/>
    <x v="3"/>
    <s v="PT59"/>
    <x v="10"/>
    <n v="175"/>
    <n v="0.71399999999999997"/>
    <n v="124.94999999999999"/>
    <n v="162.43499999999997"/>
    <n v="2.9987999999999992"/>
    <n v="0.24989999999999998"/>
    <n v="35.735699999999994"/>
    <n v="0.37484999999999991"/>
    <n v="11.995199999999997"/>
    <n v="2.2490999999999999"/>
    <n v="142.94279999999998"/>
    <n v="1"/>
    <n v="31.200000000000003"/>
  </r>
  <r>
    <x v="2"/>
    <x v="3"/>
    <s v="PT59"/>
    <x v="11"/>
    <n v="185"/>
    <n v="1"/>
    <n v="185"/>
    <n v="234.95"/>
    <n v="16.094999999999999"/>
    <n v="0.92500000000000004"/>
    <n v="42.18"/>
    <n v="11.84"/>
    <n v="64.38"/>
    <n v="8.3250000000000011"/>
    <n v="168.72"/>
    <n v="1"/>
    <n v="32"/>
  </r>
  <r>
    <x v="2"/>
    <x v="3"/>
    <s v="PT59"/>
    <x v="14"/>
    <n v="60"/>
    <n v="0.71399999999999997"/>
    <n v="42.839999999999996"/>
    <n v="9.4247999999999994"/>
    <n v="0.42839999999999995"/>
    <n v="0.17135999999999998"/>
    <n v="1.9277999999999997"/>
    <n v="1.1995199999999999"/>
    <n v="1.7135999999999998"/>
    <n v="1.5422399999999998"/>
    <n v="7.7111999999999989"/>
    <n v="1"/>
    <n v="5.9"/>
  </r>
  <r>
    <x v="2"/>
    <x v="3"/>
    <s v="PT59"/>
    <x v="12"/>
    <n v="119"/>
    <n v="6.7000000000000004E-2"/>
    <n v="7.9730000000000008"/>
    <n v="7.335160000000001"/>
    <n v="7.9730000000000009E-2"/>
    <n v="3.9865000000000005E-2"/>
    <n v="1.8656820000000003"/>
    <n v="0.19135200000000002"/>
    <n v="0.31892000000000004"/>
    <n v="0.35878500000000002"/>
    <n v="7.4627280000000011"/>
    <n v="1"/>
    <n v="24.9"/>
  </r>
  <r>
    <x v="2"/>
    <x v="3"/>
    <s v="PT59"/>
    <x v="13"/>
    <m/>
    <n v="0"/>
    <n v="0"/>
    <n v="0"/>
    <n v="0"/>
    <n v="0"/>
    <n v="0"/>
    <n v="0"/>
    <n v="0"/>
    <n v="0"/>
    <n v="0"/>
    <n v="0"/>
    <n v="23.700000000000003"/>
  </r>
  <r>
    <x v="2"/>
    <x v="3"/>
    <s v="PT59"/>
    <x v="28"/>
    <n v="171"/>
    <n v="3.0000000000000001E-3"/>
    <n v="0.51300000000000001"/>
    <n v="0.59508000000000005"/>
    <n v="3.9501000000000001E-2"/>
    <n v="2.565E-3"/>
    <n v="0.10670400000000001"/>
    <n v="3.3345E-2"/>
    <n v="0.15800400000000001"/>
    <n v="2.3085000000000001E-2"/>
    <n v="0.42681600000000003"/>
    <n v="1"/>
    <n v="29"/>
  </r>
  <r>
    <x v="2"/>
    <x v="3"/>
    <s v="PT59"/>
    <x v="45"/>
    <n v="62"/>
    <n v="1"/>
    <n v="62"/>
    <n v="13.02"/>
    <n v="0.55800000000000005"/>
    <n v="0.18599999999999997"/>
    <n v="2.8519999999999999"/>
    <n v="0.68200000000000005"/>
    <n v="2.2320000000000002"/>
    <n v="1.6739999999999997"/>
    <n v="11.407999999999999"/>
    <n v="1"/>
    <n v="5.8"/>
  </r>
  <r>
    <x v="2"/>
    <x v="3"/>
    <s v="PT59"/>
    <x v="46"/>
    <n v="44"/>
    <n v="1"/>
    <n v="44"/>
    <n v="120.56"/>
    <n v="3.8720000000000003"/>
    <n v="1.32"/>
    <n v="22.835999999999999"/>
    <n v="1.232"/>
    <n v="15.488000000000001"/>
    <n v="11.88"/>
    <n v="91.343999999999994"/>
    <n v="1"/>
    <n v="63.7"/>
  </r>
  <r>
    <x v="3"/>
    <x v="3"/>
    <s v="PT59"/>
    <x v="16"/>
    <m/>
    <m/>
    <n v="0"/>
    <n v="0"/>
    <n v="0"/>
    <n v="0"/>
    <n v="0"/>
    <n v="0"/>
    <n v="0"/>
    <n v="0"/>
    <n v="0"/>
    <n v="0"/>
    <n v="38.799999999999997"/>
  </r>
  <r>
    <x v="3"/>
    <x v="3"/>
    <s v="PT59"/>
    <x v="17"/>
    <n v="114"/>
    <n v="1"/>
    <n v="114"/>
    <n v="142.5"/>
    <n v="2.3940000000000001"/>
    <n v="1.4820000000000002"/>
    <n v="29.867999999999999"/>
    <n v="1.1399999999999999"/>
    <n v="9.5760000000000005"/>
    <n v="13.338000000000001"/>
    <n v="119.47199999999999"/>
    <n v="1"/>
    <n v="29.6"/>
  </r>
  <r>
    <x v="3"/>
    <x v="3"/>
    <s v="PT59"/>
    <x v="18"/>
    <n v="83"/>
    <n v="3.3000000000000002E-2"/>
    <n v="2.7390000000000003"/>
    <n v="9.0934800000000013"/>
    <n v="0.28211700000000006"/>
    <n v="8.2170000000000007E-2"/>
    <n v="2.0186430000000004"/>
    <n v="0.34785299999999997"/>
    <n v="1.1284680000000002"/>
    <n v="0.73953000000000002"/>
    <n v="8.0745720000000016"/>
    <n v="1"/>
    <n v="87"/>
  </r>
  <r>
    <x v="3"/>
    <x v="3"/>
    <s v="PT59"/>
    <x v="19"/>
    <n v="340"/>
    <n v="1"/>
    <n v="340"/>
    <n v="139.4"/>
    <n v="0"/>
    <n v="0"/>
    <n v="35.36"/>
    <n v="0"/>
    <n v="0"/>
    <n v="0"/>
    <n v="141.44"/>
    <n v="1"/>
    <n v="10.4"/>
  </r>
  <r>
    <x v="0"/>
    <x v="3"/>
    <s v="PT60"/>
    <x v="0"/>
    <n v="112"/>
    <n v="3.3000000000000002E-2"/>
    <n v="3.6960000000000002"/>
    <n v="9.94224"/>
    <n v="0.92030400000000001"/>
    <n v="0.66528000000000009"/>
    <n v="0"/>
    <n v="0"/>
    <n v="3.681216"/>
    <n v="5.9875200000000008"/>
    <n v="0"/>
    <n v="1"/>
    <n v="42.9"/>
  </r>
  <r>
    <x v="0"/>
    <x v="3"/>
    <s v="PT60"/>
    <x v="1"/>
    <m/>
    <n v="0"/>
    <n v="0"/>
    <n v="0"/>
    <n v="0"/>
    <n v="0"/>
    <n v="0"/>
    <n v="0"/>
    <n v="0"/>
    <n v="0"/>
    <n v="0"/>
    <n v="0"/>
    <n v="44.3"/>
  </r>
  <r>
    <x v="0"/>
    <x v="3"/>
    <s v="PT60"/>
    <x v="2"/>
    <m/>
    <n v="0"/>
    <n v="0"/>
    <n v="0"/>
    <n v="0"/>
    <n v="0"/>
    <n v="0"/>
    <n v="0"/>
    <n v="0"/>
    <n v="0"/>
    <n v="0"/>
    <n v="0"/>
    <n v="38.299999999999997"/>
  </r>
  <r>
    <x v="0"/>
    <x v="3"/>
    <s v="PT60"/>
    <x v="3"/>
    <m/>
    <n v="0"/>
    <n v="0"/>
    <n v="0"/>
    <n v="0"/>
    <n v="0"/>
    <n v="0"/>
    <n v="0"/>
    <n v="0"/>
    <n v="0"/>
    <n v="0"/>
    <n v="0"/>
    <n v="39.900000000000006"/>
  </r>
  <r>
    <x v="0"/>
    <x v="3"/>
    <s v="PT60"/>
    <x v="4"/>
    <n v="112"/>
    <n v="3.3000000000000002E-2"/>
    <n v="3.6960000000000002"/>
    <n v="10.533600000000002"/>
    <n v="0.994224"/>
    <n v="0.69854399999999994"/>
    <n v="0"/>
    <n v="0"/>
    <n v="3.976896"/>
    <n v="6.2868959999999996"/>
    <n v="0"/>
    <n v="1"/>
    <n v="45.8"/>
  </r>
  <r>
    <x v="0"/>
    <x v="3"/>
    <s v="PT60"/>
    <x v="5"/>
    <m/>
    <n v="0"/>
    <n v="0"/>
    <n v="0"/>
    <n v="0"/>
    <n v="0"/>
    <n v="0"/>
    <n v="0"/>
    <n v="0"/>
    <n v="0"/>
    <n v="0"/>
    <n v="0"/>
    <n v="45.8"/>
  </r>
  <r>
    <x v="0"/>
    <x v="3"/>
    <s v="PT60"/>
    <x v="6"/>
    <n v="64"/>
    <n v="1"/>
    <n v="64"/>
    <n v="99.2"/>
    <n v="8.0640000000000001"/>
    <n v="6.7839999999999998"/>
    <n v="0.70400000000000007"/>
    <n v="0"/>
    <n v="32.256"/>
    <n v="61.055999999999997"/>
    <n v="2.8160000000000003"/>
    <n v="1"/>
    <n v="24.3"/>
  </r>
  <r>
    <x v="0"/>
    <x v="3"/>
    <s v="PT60"/>
    <x v="7"/>
    <n v="184"/>
    <n v="1"/>
    <n v="184"/>
    <n v="126.96"/>
    <n v="6.6239999999999997"/>
    <n v="7.5439999999999996"/>
    <n v="8.2799999999999994"/>
    <n v="0"/>
    <n v="26.495999999999999"/>
    <n v="67.896000000000001"/>
    <n v="33.119999999999997"/>
    <n v="1"/>
    <n v="12.2"/>
  </r>
  <r>
    <x v="0"/>
    <x v="3"/>
    <s v="PT60"/>
    <x v="8"/>
    <m/>
    <n v="0"/>
    <n v="0"/>
    <n v="0"/>
    <n v="0"/>
    <n v="0"/>
    <n v="0"/>
    <n v="0"/>
    <n v="0"/>
    <n v="0"/>
    <n v="0"/>
    <n v="0"/>
    <n v="59.3"/>
  </r>
  <r>
    <x v="1"/>
    <x v="3"/>
    <s v="PT60"/>
    <x v="9"/>
    <n v="112"/>
    <n v="1"/>
    <n v="112"/>
    <n v="117.6"/>
    <n v="20.72"/>
    <n v="3.2480000000000002"/>
    <n v="0"/>
    <n v="0"/>
    <n v="82.88"/>
    <n v="29.232000000000003"/>
    <n v="0"/>
    <n v="1"/>
    <n v="21.4"/>
  </r>
  <r>
    <x v="2"/>
    <x v="3"/>
    <s v="PT60"/>
    <x v="10"/>
    <n v="175"/>
    <m/>
    <n v="0"/>
    <n v="0"/>
    <n v="0"/>
    <n v="0"/>
    <n v="0"/>
    <n v="0"/>
    <n v="0"/>
    <n v="0"/>
    <n v="0"/>
    <n v="0"/>
    <n v="31.200000000000003"/>
  </r>
  <r>
    <x v="2"/>
    <x v="3"/>
    <s v="PT60"/>
    <x v="11"/>
    <n v="185"/>
    <n v="1"/>
    <n v="185"/>
    <n v="234.95"/>
    <n v="16.094999999999999"/>
    <n v="0.92500000000000004"/>
    <n v="42.18"/>
    <n v="11.84"/>
    <n v="64.38"/>
    <n v="8.3250000000000011"/>
    <n v="168.72"/>
    <n v="1"/>
    <n v="32"/>
  </r>
  <r>
    <x v="2"/>
    <x v="3"/>
    <s v="PT60"/>
    <x v="14"/>
    <n v="60"/>
    <n v="1"/>
    <n v="60"/>
    <n v="13.2"/>
    <n v="0.6"/>
    <n v="0.24"/>
    <n v="2.7"/>
    <n v="1.68"/>
    <n v="2.4"/>
    <n v="2.16"/>
    <n v="10.8"/>
    <n v="1"/>
    <n v="5.9"/>
  </r>
  <r>
    <x v="2"/>
    <x v="3"/>
    <s v="PT60"/>
    <x v="12"/>
    <n v="119"/>
    <n v="0.42899999999999999"/>
    <n v="51.051000000000002"/>
    <n v="46.966920000000002"/>
    <n v="0.51051000000000002"/>
    <n v="0.25525500000000001"/>
    <n v="11.945933999999999"/>
    <n v="1.2252240000000001"/>
    <n v="2.0420400000000001"/>
    <n v="2.2972950000000001"/>
    <n v="47.783735999999998"/>
    <n v="1"/>
    <n v="24.9"/>
  </r>
  <r>
    <x v="2"/>
    <x v="3"/>
    <s v="PT60"/>
    <x v="13"/>
    <n v="122"/>
    <n v="1"/>
    <n v="122"/>
    <n v="113.46"/>
    <n v="2.44"/>
    <n v="0.12200000000000001"/>
    <n v="26.352000000000004"/>
    <n v="1.83"/>
    <n v="9.76"/>
    <n v="1.0980000000000001"/>
    <n v="105.40800000000002"/>
    <n v="1"/>
    <n v="23.700000000000003"/>
  </r>
  <r>
    <x v="2"/>
    <x v="3"/>
    <s v="PT60"/>
    <x v="36"/>
    <n v="62"/>
    <n v="3.0000000000000001E-3"/>
    <n v="0.186"/>
    <n v="8.3699999999999997E-2"/>
    <n v="2.0460000000000001E-3"/>
    <n v="3.7200000000000004E-4"/>
    <n v="1.9530000000000002E-2"/>
    <n v="6.1380000000000002E-3"/>
    <n v="8.1840000000000003E-3"/>
    <n v="3.3480000000000003E-3"/>
    <n v="7.8120000000000009E-2"/>
    <n v="1"/>
    <n v="11.8"/>
  </r>
  <r>
    <x v="2"/>
    <x v="3"/>
    <s v="PT60"/>
    <x v="45"/>
    <n v="62"/>
    <n v="1"/>
    <n v="62"/>
    <n v="13.02"/>
    <n v="0.55800000000000005"/>
    <n v="0.18599999999999997"/>
    <n v="2.8519999999999999"/>
    <n v="0.68200000000000005"/>
    <n v="2.2320000000000002"/>
    <n v="1.6739999999999997"/>
    <n v="11.407999999999999"/>
    <n v="1"/>
    <n v="5.8"/>
  </r>
  <r>
    <x v="2"/>
    <x v="3"/>
    <s v="PT60"/>
    <x v="46"/>
    <n v="44"/>
    <n v="1"/>
    <n v="44"/>
    <n v="120.56"/>
    <n v="3.8720000000000003"/>
    <n v="1.32"/>
    <n v="22.835999999999999"/>
    <n v="1.232"/>
    <n v="15.488000000000001"/>
    <n v="11.88"/>
    <n v="91.343999999999994"/>
    <n v="1"/>
    <n v="63.7"/>
  </r>
  <r>
    <x v="3"/>
    <x v="3"/>
    <s v="PT60"/>
    <x v="16"/>
    <m/>
    <m/>
    <n v="0"/>
    <n v="0"/>
    <n v="0"/>
    <n v="0"/>
    <n v="0"/>
    <n v="0"/>
    <n v="0"/>
    <n v="0"/>
    <n v="0"/>
    <n v="0"/>
    <n v="38.799999999999997"/>
  </r>
  <r>
    <x v="3"/>
    <x v="3"/>
    <s v="PT60"/>
    <x v="17"/>
    <n v="112"/>
    <n v="1"/>
    <n v="112"/>
    <n v="140"/>
    <n v="2.3520000000000003"/>
    <n v="1.456"/>
    <n v="29.344000000000001"/>
    <n v="1.1200000000000001"/>
    <n v="9.4080000000000013"/>
    <n v="13.103999999999999"/>
    <n v="117.376"/>
    <n v="1"/>
    <n v="29.6"/>
  </r>
  <r>
    <x v="3"/>
    <x v="3"/>
    <s v="PT60"/>
    <x v="18"/>
    <n v="83"/>
    <n v="3.3000000000000002E-2"/>
    <n v="2.7390000000000003"/>
    <n v="9.0934800000000013"/>
    <n v="0.28211700000000006"/>
    <n v="8.2170000000000007E-2"/>
    <n v="2.0186430000000004"/>
    <n v="0.34785299999999997"/>
    <n v="1.1284680000000002"/>
    <n v="0.73953000000000002"/>
    <n v="8.0745720000000016"/>
    <n v="1"/>
    <n v="87"/>
  </r>
  <r>
    <x v="3"/>
    <x v="3"/>
    <s v="PT60"/>
    <x v="19"/>
    <n v="340"/>
    <n v="1"/>
    <n v="340"/>
    <n v="139.4"/>
    <n v="0"/>
    <n v="0"/>
    <n v="35.36"/>
    <n v="0"/>
    <n v="0"/>
    <n v="0"/>
    <n v="141.44"/>
    <n v="1"/>
    <n v="10.4"/>
  </r>
  <r>
    <x v="4"/>
    <x v="3"/>
    <s v="PT60"/>
    <x v="23"/>
    <n v="20"/>
    <n v="3.0000000000000001E-3"/>
    <n v="0.06"/>
    <n v="0.18239999999999998"/>
    <n v="1.7999999999999998E-4"/>
    <n v="0"/>
    <n v="4.9439999999999998E-2"/>
    <n v="0"/>
    <n v="7.1999999999999994E-4"/>
    <n v="0"/>
    <n v="0.19775999999999999"/>
    <n v="1"/>
    <n v="82.7"/>
  </r>
  <r>
    <x v="0"/>
    <x v="3"/>
    <s v="PT61"/>
    <x v="0"/>
    <m/>
    <n v="0"/>
    <n v="0"/>
    <n v="0"/>
    <n v="0"/>
    <n v="0"/>
    <n v="0"/>
    <n v="0"/>
    <n v="0"/>
    <n v="0"/>
    <n v="0"/>
    <n v="0"/>
    <n v="42.9"/>
  </r>
  <r>
    <x v="0"/>
    <x v="3"/>
    <s v="PT61"/>
    <x v="1"/>
    <m/>
    <n v="0"/>
    <n v="0"/>
    <n v="0"/>
    <n v="0"/>
    <n v="0"/>
    <n v="0"/>
    <n v="0"/>
    <n v="0"/>
    <n v="0"/>
    <n v="0"/>
    <n v="0"/>
    <n v="44.3"/>
  </r>
  <r>
    <x v="0"/>
    <x v="3"/>
    <s v="PT61"/>
    <x v="2"/>
    <m/>
    <n v="0"/>
    <n v="0"/>
    <n v="0"/>
    <n v="0"/>
    <n v="0"/>
    <n v="0"/>
    <n v="0"/>
    <n v="0"/>
    <n v="0"/>
    <n v="0"/>
    <n v="0"/>
    <n v="38.299999999999997"/>
  </r>
  <r>
    <x v="0"/>
    <x v="3"/>
    <s v="PT61"/>
    <x v="3"/>
    <m/>
    <n v="0"/>
    <n v="0"/>
    <n v="0"/>
    <n v="0"/>
    <n v="0"/>
    <n v="0"/>
    <n v="0"/>
    <n v="0"/>
    <n v="0"/>
    <n v="0"/>
    <n v="0"/>
    <n v="39.900000000000006"/>
  </r>
  <r>
    <x v="0"/>
    <x v="3"/>
    <s v="PT61"/>
    <x v="4"/>
    <n v="112"/>
    <n v="3.3000000000000002E-2"/>
    <n v="3.6960000000000002"/>
    <n v="10.533600000000002"/>
    <n v="0.994224"/>
    <n v="0.69854399999999994"/>
    <n v="0"/>
    <n v="0"/>
    <n v="3.976896"/>
    <n v="6.2868959999999996"/>
    <n v="0"/>
    <n v="1"/>
    <n v="45.8"/>
  </r>
  <r>
    <x v="0"/>
    <x v="3"/>
    <s v="PT61"/>
    <x v="5"/>
    <m/>
    <n v="0"/>
    <n v="0"/>
    <n v="0"/>
    <n v="0"/>
    <n v="0"/>
    <n v="0"/>
    <n v="0"/>
    <n v="0"/>
    <n v="0"/>
    <n v="0"/>
    <n v="0"/>
    <n v="45.8"/>
  </r>
  <r>
    <x v="0"/>
    <x v="3"/>
    <s v="PT61"/>
    <x v="6"/>
    <n v="64"/>
    <n v="6.7000000000000004E-2"/>
    <n v="4.2880000000000003"/>
    <n v="6.6463999999999999"/>
    <n v="0.54028799999999999"/>
    <n v="0.45452800000000004"/>
    <n v="4.7168000000000009E-2"/>
    <n v="0"/>
    <n v="2.161152"/>
    <n v="4.0907520000000002"/>
    <n v="0.18867200000000003"/>
    <n v="1"/>
    <n v="24.3"/>
  </r>
  <r>
    <x v="0"/>
    <x v="3"/>
    <s v="PT61"/>
    <x v="7"/>
    <n v="184"/>
    <n v="0.28599999999999998"/>
    <n v="52.623999999999995"/>
    <n v="36.310559999999995"/>
    <n v="1.8944639999999999"/>
    <n v="2.1575839999999995"/>
    <n v="2.36808"/>
    <n v="0"/>
    <n v="7.5778559999999997"/>
    <n v="19.418255999999996"/>
    <n v="9.4723199999999999"/>
    <n v="1"/>
    <n v="12.2"/>
  </r>
  <r>
    <x v="0"/>
    <x v="3"/>
    <s v="PT61"/>
    <x v="8"/>
    <m/>
    <n v="0"/>
    <n v="0"/>
    <n v="0"/>
    <n v="0"/>
    <n v="0"/>
    <n v="0"/>
    <n v="0"/>
    <n v="0"/>
    <n v="0"/>
    <n v="0"/>
    <n v="0"/>
    <n v="59.3"/>
  </r>
  <r>
    <x v="1"/>
    <x v="3"/>
    <s v="PT61"/>
    <x v="9"/>
    <n v="112"/>
    <n v="1"/>
    <n v="112"/>
    <n v="117.6"/>
    <n v="20.72"/>
    <n v="3.2480000000000002"/>
    <n v="0"/>
    <n v="0"/>
    <n v="82.88"/>
    <n v="29.232000000000003"/>
    <n v="0"/>
    <n v="1"/>
    <n v="21.4"/>
  </r>
  <r>
    <x v="2"/>
    <x v="3"/>
    <s v="PT61"/>
    <x v="10"/>
    <n v="175"/>
    <n v="0.28599999999999998"/>
    <n v="50.05"/>
    <n v="65.064999999999998"/>
    <n v="1.2011999999999998"/>
    <n v="0.10009999999999999"/>
    <n v="14.314300000000001"/>
    <n v="0.15014999999999998"/>
    <n v="4.8047999999999993"/>
    <n v="0.90089999999999992"/>
    <n v="57.257200000000005"/>
    <n v="1"/>
    <n v="31.200000000000003"/>
  </r>
  <r>
    <x v="2"/>
    <x v="3"/>
    <s v="PT61"/>
    <x v="11"/>
    <n v="185"/>
    <n v="0.28599999999999998"/>
    <n v="52.91"/>
    <n v="67.195700000000002"/>
    <n v="4.6031699999999995"/>
    <n v="0.26455000000000001"/>
    <n v="12.06348"/>
    <n v="3.3862400000000004"/>
    <n v="18.412679999999998"/>
    <n v="2.3809499999999999"/>
    <n v="48.253920000000001"/>
    <n v="1"/>
    <n v="32"/>
  </r>
  <r>
    <x v="2"/>
    <x v="3"/>
    <s v="PT61"/>
    <x v="14"/>
    <n v="60"/>
    <n v="1"/>
    <n v="60"/>
    <n v="13.2"/>
    <n v="0.6"/>
    <n v="0.24"/>
    <n v="2.7"/>
    <n v="1.68"/>
    <n v="2.4"/>
    <n v="2.16"/>
    <n v="10.8"/>
    <n v="1"/>
    <n v="5.9"/>
  </r>
  <r>
    <x v="2"/>
    <x v="3"/>
    <s v="PT61"/>
    <x v="12"/>
    <n v="119"/>
    <n v="1"/>
    <n v="119"/>
    <n v="109.48"/>
    <n v="1.19"/>
    <n v="0.59499999999999997"/>
    <n v="27.846"/>
    <n v="2.8559999999999999"/>
    <n v="4.76"/>
    <n v="5.3549999999999995"/>
    <n v="111.384"/>
    <n v="1"/>
    <n v="24.9"/>
  </r>
  <r>
    <x v="2"/>
    <x v="3"/>
    <s v="PT61"/>
    <x v="13"/>
    <n v="122"/>
    <n v="0.28599999999999998"/>
    <n v="34.891999999999996"/>
    <n v="32.449559999999998"/>
    <n v="0.6978399999999999"/>
    <n v="3.4891999999999999E-2"/>
    <n v="7.5366719999999994"/>
    <n v="0.52337999999999996"/>
    <n v="2.7913599999999996"/>
    <n v="0.31402799999999997"/>
    <n v="30.146687999999997"/>
    <n v="1"/>
    <n v="23.700000000000003"/>
  </r>
  <r>
    <x v="2"/>
    <x v="3"/>
    <s v="PT61"/>
    <x v="36"/>
    <n v="62"/>
    <n v="6.7000000000000004E-2"/>
    <n v="4.1539999999999999"/>
    <n v="1.8693"/>
    <n v="4.5693999999999999E-2"/>
    <n v="8.3079999999999994E-3"/>
    <n v="0.43616999999999995"/>
    <n v="0.13708200000000001"/>
    <n v="0.18277599999999999"/>
    <n v="7.4771999999999991E-2"/>
    <n v="1.7446799999999998"/>
    <n v="1"/>
    <n v="11.8"/>
  </r>
  <r>
    <x v="2"/>
    <x v="3"/>
    <s v="PT61"/>
    <x v="45"/>
    <n v="62"/>
    <n v="1"/>
    <n v="62"/>
    <n v="13.02"/>
    <n v="0.55800000000000005"/>
    <n v="0.18599999999999997"/>
    <n v="2.8519999999999999"/>
    <n v="0.68200000000000005"/>
    <n v="2.2320000000000002"/>
    <n v="1.6739999999999997"/>
    <n v="11.407999999999999"/>
    <n v="1"/>
    <n v="5.8"/>
  </r>
  <r>
    <x v="2"/>
    <x v="3"/>
    <s v="PT61"/>
    <x v="46"/>
    <n v="44"/>
    <n v="1"/>
    <n v="44"/>
    <n v="120.56"/>
    <n v="3.8720000000000003"/>
    <n v="1.32"/>
    <n v="22.835999999999999"/>
    <n v="1.232"/>
    <n v="15.488000000000001"/>
    <n v="11.88"/>
    <n v="91.343999999999994"/>
    <n v="1"/>
    <n v="63.7"/>
  </r>
  <r>
    <x v="2"/>
    <x v="3"/>
    <s v="PT61"/>
    <x v="28"/>
    <n v="171"/>
    <n v="1"/>
    <n v="171"/>
    <n v="198.36"/>
    <n v="13.167"/>
    <n v="0.85499999999999998"/>
    <n v="35.568000000000005"/>
    <n v="11.115"/>
    <n v="52.667999999999999"/>
    <n v="7.6950000000000003"/>
    <n v="142.27200000000002"/>
    <n v="1"/>
    <n v="29"/>
  </r>
  <r>
    <x v="3"/>
    <x v="3"/>
    <s v="PT61"/>
    <x v="16"/>
    <n v="134"/>
    <n v="0.28599999999999998"/>
    <n v="38.323999999999998"/>
    <n v="62.468119999999999"/>
    <n v="2.414412"/>
    <n v="0.53653600000000001"/>
    <n v="11.918764000000001"/>
    <n v="0.38323999999999997"/>
    <n v="9.657648"/>
    <n v="4.828824"/>
    <n v="47.675056000000005"/>
    <n v="1"/>
    <n v="38.799999999999997"/>
  </r>
  <r>
    <x v="3"/>
    <x v="3"/>
    <s v="PT61"/>
    <x v="17"/>
    <n v="114"/>
    <n v="1"/>
    <n v="114"/>
    <n v="142.5"/>
    <n v="2.3940000000000001"/>
    <n v="1.4820000000000002"/>
    <n v="29.867999999999999"/>
    <n v="1.1399999999999999"/>
    <n v="9.5760000000000005"/>
    <n v="13.338000000000001"/>
    <n v="119.47199999999999"/>
    <n v="1"/>
    <n v="29.6"/>
  </r>
  <r>
    <x v="3"/>
    <x v="3"/>
    <s v="PT61"/>
    <x v="18"/>
    <m/>
    <n v="0"/>
    <n v="0"/>
    <n v="0"/>
    <n v="0"/>
    <n v="0"/>
    <n v="0"/>
    <n v="0"/>
    <n v="0"/>
    <n v="0"/>
    <n v="0"/>
    <n v="0"/>
    <n v="87"/>
  </r>
  <r>
    <x v="3"/>
    <x v="3"/>
    <s v="PT61"/>
    <x v="19"/>
    <n v="340"/>
    <n v="1"/>
    <n v="340"/>
    <n v="139.4"/>
    <n v="0"/>
    <n v="0"/>
    <n v="35.36"/>
    <n v="0"/>
    <n v="0"/>
    <n v="0"/>
    <n v="141.44"/>
    <n v="1"/>
    <n v="10.4"/>
  </r>
  <r>
    <x v="4"/>
    <x v="3"/>
    <s v="PT61"/>
    <x v="23"/>
    <n v="20"/>
    <n v="3.0000000000000001E-3"/>
    <n v="0.06"/>
    <n v="0.18239999999999998"/>
    <n v="1.7999999999999998E-4"/>
    <n v="0"/>
    <n v="4.9439999999999998E-2"/>
    <n v="0"/>
    <n v="7.1999999999999994E-4"/>
    <n v="0"/>
    <n v="0.19775999999999999"/>
    <n v="1"/>
    <n v="82.7"/>
  </r>
  <r>
    <x v="0"/>
    <x v="3"/>
    <s v="PT62"/>
    <x v="0"/>
    <n v="112"/>
    <n v="0.1"/>
    <n v="11.200000000000001"/>
    <n v="30.128"/>
    <n v="2.7888000000000002"/>
    <n v="2.016"/>
    <n v="0"/>
    <n v="0"/>
    <n v="11.155200000000001"/>
    <n v="18.143999999999998"/>
    <n v="0"/>
    <n v="1"/>
    <n v="42.9"/>
  </r>
  <r>
    <x v="0"/>
    <x v="3"/>
    <s v="PT62"/>
    <x v="1"/>
    <m/>
    <n v="0"/>
    <n v="0"/>
    <n v="0"/>
    <n v="0"/>
    <n v="0"/>
    <n v="0"/>
    <n v="0"/>
    <n v="0"/>
    <n v="0"/>
    <n v="0"/>
    <n v="0"/>
    <n v="44.3"/>
  </r>
  <r>
    <x v="0"/>
    <x v="3"/>
    <s v="PT62"/>
    <x v="2"/>
    <n v="85"/>
    <n v="3.3000000000000002E-2"/>
    <n v="2.8050000000000002"/>
    <n v="7.4332500000000001"/>
    <n v="0.47404499999999999"/>
    <n v="0.60026999999999997"/>
    <n v="0"/>
    <n v="0"/>
    <n v="1.89618"/>
    <n v="5.4024299999999998"/>
    <n v="0"/>
    <n v="1"/>
    <n v="38.299999999999997"/>
  </r>
  <r>
    <x v="0"/>
    <x v="3"/>
    <s v="PT62"/>
    <x v="3"/>
    <m/>
    <n v="0"/>
    <n v="0"/>
    <n v="0"/>
    <n v="0"/>
    <n v="0"/>
    <n v="0"/>
    <n v="0"/>
    <n v="0"/>
    <n v="0"/>
    <n v="0"/>
    <n v="0"/>
    <n v="39.900000000000006"/>
  </r>
  <r>
    <x v="0"/>
    <x v="3"/>
    <s v="PT62"/>
    <x v="4"/>
    <n v="112"/>
    <n v="3.3000000000000002E-2"/>
    <n v="3.6960000000000002"/>
    <n v="10.533600000000002"/>
    <n v="0.994224"/>
    <n v="0.69854399999999994"/>
    <n v="0"/>
    <n v="0"/>
    <n v="3.976896"/>
    <n v="6.2868959999999996"/>
    <n v="0"/>
    <n v="1"/>
    <n v="45.8"/>
  </r>
  <r>
    <x v="0"/>
    <x v="3"/>
    <s v="PT62"/>
    <x v="5"/>
    <m/>
    <n v="0"/>
    <n v="0"/>
    <n v="0"/>
    <n v="0"/>
    <n v="0"/>
    <n v="0"/>
    <n v="0"/>
    <n v="0"/>
    <n v="0"/>
    <n v="0"/>
    <n v="0"/>
    <n v="45.8"/>
  </r>
  <r>
    <x v="0"/>
    <x v="3"/>
    <s v="PT62"/>
    <x v="40"/>
    <n v="56"/>
    <n v="0.14299999999999999"/>
    <n v="8.0079999999999991"/>
    <n v="21.861839999999997"/>
    <n v="2.2102079999999997"/>
    <n v="1.3773759999999999"/>
    <n v="0"/>
    <n v="0"/>
    <n v="8.8408319999999989"/>
    <n v="12.396383999999999"/>
    <n v="0"/>
    <n v="1"/>
    <n v="44.8"/>
  </r>
  <r>
    <x v="0"/>
    <x v="3"/>
    <s v="PT62"/>
    <x v="6"/>
    <n v="64"/>
    <n v="1"/>
    <n v="64"/>
    <n v="99.2"/>
    <n v="8.0640000000000001"/>
    <n v="6.7839999999999998"/>
    <n v="0.70400000000000007"/>
    <n v="0"/>
    <n v="32.256"/>
    <n v="61.055999999999997"/>
    <n v="2.8160000000000003"/>
    <n v="1"/>
    <n v="24.3"/>
  </r>
  <r>
    <x v="0"/>
    <x v="3"/>
    <s v="PT62"/>
    <x v="7"/>
    <n v="184"/>
    <n v="1"/>
    <n v="184"/>
    <n v="126.96"/>
    <n v="6.6239999999999997"/>
    <n v="7.5439999999999996"/>
    <n v="8.2799999999999994"/>
    <n v="0"/>
    <n v="26.495999999999999"/>
    <n v="67.896000000000001"/>
    <n v="33.119999999999997"/>
    <n v="1"/>
    <n v="12.2"/>
  </r>
  <r>
    <x v="0"/>
    <x v="3"/>
    <s v="PT62"/>
    <x v="8"/>
    <m/>
    <n v="0"/>
    <n v="0"/>
    <n v="0"/>
    <n v="0"/>
    <n v="0"/>
    <n v="0"/>
    <n v="0"/>
    <n v="0"/>
    <n v="0"/>
    <n v="0"/>
    <n v="0"/>
    <n v="59.3"/>
  </r>
  <r>
    <x v="1"/>
    <x v="3"/>
    <s v="PT62"/>
    <x v="9"/>
    <n v="112"/>
    <n v="1"/>
    <n v="112"/>
    <n v="117.6"/>
    <n v="20.72"/>
    <n v="3.2480000000000002"/>
    <n v="0"/>
    <n v="0"/>
    <n v="82.88"/>
    <n v="29.232000000000003"/>
    <n v="0"/>
    <n v="1"/>
    <n v="21.4"/>
  </r>
  <r>
    <x v="2"/>
    <x v="3"/>
    <s v="PT62"/>
    <x v="10"/>
    <n v="175"/>
    <n v="0.71399999999999997"/>
    <n v="124.94999999999999"/>
    <n v="162.43499999999997"/>
    <n v="2.9987999999999992"/>
    <n v="0.24989999999999998"/>
    <n v="35.735699999999994"/>
    <n v="0.37484999999999991"/>
    <n v="11.995199999999997"/>
    <n v="2.2490999999999999"/>
    <n v="142.94279999999998"/>
    <n v="1"/>
    <n v="31.200000000000003"/>
  </r>
  <r>
    <x v="2"/>
    <x v="3"/>
    <s v="PT62"/>
    <x v="11"/>
    <n v="185"/>
    <n v="0.85699999999999998"/>
    <n v="158.54499999999999"/>
    <n v="201.35214999999999"/>
    <n v="13.793414999999998"/>
    <n v="0.7927249999999999"/>
    <n v="36.148260000000001"/>
    <n v="10.146879999999999"/>
    <n v="55.173659999999991"/>
    <n v="7.1345249999999991"/>
    <n v="144.59304"/>
    <n v="1"/>
    <n v="32"/>
  </r>
  <r>
    <x v="2"/>
    <x v="3"/>
    <s v="PT62"/>
    <x v="14"/>
    <n v="60"/>
    <n v="0.42899999999999999"/>
    <n v="25.74"/>
    <n v="5.6627999999999998"/>
    <n v="0.25739999999999996"/>
    <n v="0.10296"/>
    <n v="1.1582999999999999"/>
    <n v="0.72071999999999992"/>
    <n v="1.0295999999999998"/>
    <n v="0.92663999999999991"/>
    <n v="4.6331999999999995"/>
    <n v="1"/>
    <n v="5.9"/>
  </r>
  <r>
    <x v="2"/>
    <x v="3"/>
    <s v="PT62"/>
    <x v="12"/>
    <n v="119"/>
    <n v="1"/>
    <n v="119"/>
    <n v="109.48"/>
    <n v="1.19"/>
    <n v="0.59499999999999997"/>
    <n v="27.846"/>
    <n v="2.8559999999999999"/>
    <n v="4.76"/>
    <n v="5.3549999999999995"/>
    <n v="111.384"/>
    <n v="1"/>
    <n v="24.9"/>
  </r>
  <r>
    <x v="2"/>
    <x v="3"/>
    <s v="PT62"/>
    <x v="13"/>
    <n v="122"/>
    <n v="0.71399999999999997"/>
    <n v="87.10799999999999"/>
    <n v="81.010439999999988"/>
    <n v="1.7421599999999997"/>
    <n v="8.7107999999999991E-2"/>
    <n v="18.815328000000001"/>
    <n v="1.3066199999999997"/>
    <n v="6.9686399999999988"/>
    <n v="0.78397199999999989"/>
    <n v="75.261312000000004"/>
    <n v="1"/>
    <n v="23.700000000000003"/>
  </r>
  <r>
    <x v="2"/>
    <x v="3"/>
    <s v="PT62"/>
    <x v="36"/>
    <n v="62"/>
    <n v="0.28599999999999998"/>
    <n v="17.731999999999999"/>
    <n v="7.9793999999999992"/>
    <n v="0.19505200000000003"/>
    <n v="3.5464000000000002E-2"/>
    <n v="1.8618599999999998"/>
    <n v="0.5851559999999999"/>
    <n v="0.78020800000000012"/>
    <n v="0.31917600000000002"/>
    <n v="7.4474399999999994"/>
    <n v="1"/>
    <n v="11.8"/>
  </r>
  <r>
    <x v="2"/>
    <x v="3"/>
    <s v="PT62"/>
    <x v="45"/>
    <n v="62"/>
    <n v="1"/>
    <n v="62"/>
    <n v="13.02"/>
    <n v="0.55800000000000005"/>
    <n v="0.18599999999999997"/>
    <n v="2.8519999999999999"/>
    <n v="0.68200000000000005"/>
    <n v="2.2320000000000002"/>
    <n v="1.6739999999999997"/>
    <n v="11.407999999999999"/>
    <n v="1"/>
    <n v="5.8"/>
  </r>
  <r>
    <x v="2"/>
    <x v="3"/>
    <s v="PT62"/>
    <x v="46"/>
    <n v="44"/>
    <n v="1"/>
    <n v="44"/>
    <n v="120.56"/>
    <n v="3.8720000000000003"/>
    <n v="1.32"/>
    <n v="22.835999999999999"/>
    <n v="1.232"/>
    <n v="15.488000000000001"/>
    <n v="11.88"/>
    <n v="91.343999999999994"/>
    <n v="1"/>
    <n v="63.7"/>
  </r>
  <r>
    <x v="2"/>
    <x v="3"/>
    <s v="PT62"/>
    <x v="28"/>
    <n v="171"/>
    <n v="0.42899999999999999"/>
    <n v="73.358999999999995"/>
    <n v="85.096440000000001"/>
    <n v="5.6486429999999999"/>
    <n v="0.36679499999999998"/>
    <n v="15.258671999999999"/>
    <n v="4.7683349999999995"/>
    <n v="22.594571999999999"/>
    <n v="3.3011549999999996"/>
    <n v="61.034687999999996"/>
    <n v="1"/>
    <n v="29"/>
  </r>
  <r>
    <x v="3"/>
    <x v="3"/>
    <s v="PT62"/>
    <x v="16"/>
    <n v="134"/>
    <n v="0.57099999999999995"/>
    <n v="76.513999999999996"/>
    <n v="124.71781999999999"/>
    <n v="4.8203819999999995"/>
    <n v="1.0711959999999998"/>
    <n v="23.795853999999999"/>
    <n v="0.76513999999999993"/>
    <n v="19.281527999999998"/>
    <n v="9.640763999999999"/>
    <n v="95.183415999999994"/>
    <n v="1"/>
    <n v="38.799999999999997"/>
  </r>
  <r>
    <x v="3"/>
    <x v="3"/>
    <s v="PT62"/>
    <x v="17"/>
    <n v="114"/>
    <n v="1"/>
    <n v="114"/>
    <n v="142.5"/>
    <n v="2.3940000000000001"/>
    <n v="1.4820000000000002"/>
    <n v="29.867999999999999"/>
    <n v="1.1399999999999999"/>
    <n v="9.5760000000000005"/>
    <n v="13.338000000000001"/>
    <n v="119.47199999999999"/>
    <n v="1"/>
    <n v="29.6"/>
  </r>
  <r>
    <x v="3"/>
    <x v="3"/>
    <s v="PT62"/>
    <x v="18"/>
    <n v="83"/>
    <n v="0.42899999999999999"/>
    <n v="35.606999999999999"/>
    <n v="118.21523999999999"/>
    <n v="3.6675210000000003"/>
    <n v="1.0682099999999999"/>
    <n v="26.242359"/>
    <n v="4.5220889999999994"/>
    <n v="14.670084000000001"/>
    <n v="9.6138899999999996"/>
    <n v="104.969436"/>
    <n v="1"/>
    <n v="87"/>
  </r>
  <r>
    <x v="3"/>
    <x v="3"/>
    <s v="PT62"/>
    <x v="19"/>
    <n v="340"/>
    <n v="1"/>
    <n v="340"/>
    <n v="139.4"/>
    <n v="0"/>
    <n v="0"/>
    <n v="35.36"/>
    <n v="0"/>
    <n v="0"/>
    <n v="0"/>
    <n v="141.44"/>
    <n v="1"/>
    <n v="10.4"/>
  </r>
  <r>
    <x v="4"/>
    <x v="3"/>
    <s v="PT62"/>
    <x v="23"/>
    <n v="20"/>
    <n v="3.0000000000000001E-3"/>
    <n v="0.06"/>
    <n v="0.18239999999999998"/>
    <n v="1.7999999999999998E-4"/>
    <n v="0"/>
    <n v="4.9439999999999998E-2"/>
    <n v="0"/>
    <n v="7.1999999999999994E-4"/>
    <n v="0"/>
    <n v="0.19775999999999999"/>
    <n v="1"/>
    <n v="82.7"/>
  </r>
  <r>
    <x v="0"/>
    <x v="4"/>
    <s v="PT63"/>
    <x v="0"/>
    <n v="112"/>
    <n v="0.57099999999999995"/>
    <n v="63.951999999999998"/>
    <n v="172.03088"/>
    <n v="15.924047999999997"/>
    <n v="11.51136"/>
    <n v="0"/>
    <n v="0"/>
    <n v="63.696191999999989"/>
    <n v="103.60223999999999"/>
    <n v="0"/>
    <n v="1"/>
    <n v="42.9"/>
  </r>
  <r>
    <x v="0"/>
    <x v="4"/>
    <s v="PT63"/>
    <x v="1"/>
    <n v="85"/>
    <n v="3.0000000000000001E-3"/>
    <n v="0.255"/>
    <n v="0.61454999999999993"/>
    <n v="8.3894999999999997E-2"/>
    <n v="2.7795E-2"/>
    <n v="1.2750000000000001E-3"/>
    <n v="0"/>
    <n v="0.33557999999999999"/>
    <n v="0.25015500000000002"/>
    <n v="5.1000000000000004E-3"/>
    <n v="1"/>
    <n v="44.3"/>
  </r>
  <r>
    <x v="0"/>
    <x v="4"/>
    <s v="PT63"/>
    <x v="2"/>
    <n v="85"/>
    <n v="3.0000000000000001E-3"/>
    <n v="0.255"/>
    <n v="0.67575000000000007"/>
    <n v="4.3095000000000001E-2"/>
    <n v="5.457E-2"/>
    <n v="0"/>
    <n v="0"/>
    <n v="0.17238000000000001"/>
    <n v="0.49113000000000001"/>
    <n v="0"/>
    <n v="1"/>
    <n v="38.299999999999997"/>
  </r>
  <r>
    <x v="0"/>
    <x v="4"/>
    <s v="PT63"/>
    <x v="3"/>
    <m/>
    <n v="0"/>
    <n v="0"/>
    <n v="0"/>
    <n v="0"/>
    <n v="0"/>
    <n v="0"/>
    <n v="0"/>
    <n v="0"/>
    <n v="0"/>
    <n v="0"/>
    <n v="0"/>
    <n v="39.900000000000006"/>
  </r>
  <r>
    <x v="0"/>
    <x v="4"/>
    <s v="PT63"/>
    <x v="4"/>
    <n v="112"/>
    <n v="6.7000000000000004E-2"/>
    <n v="7.5040000000000004"/>
    <n v="21.386400000000002"/>
    <n v="2.0185759999999999"/>
    <n v="1.4182560000000002"/>
    <n v="0"/>
    <n v="0"/>
    <n v="8.0743039999999997"/>
    <n v="12.764304000000001"/>
    <n v="0"/>
    <n v="1"/>
    <n v="45.8"/>
  </r>
  <r>
    <x v="0"/>
    <x v="4"/>
    <s v="PT63"/>
    <x v="5"/>
    <m/>
    <n v="0"/>
    <n v="0"/>
    <n v="0"/>
    <n v="0"/>
    <n v="0"/>
    <n v="0"/>
    <n v="0"/>
    <n v="0"/>
    <n v="0"/>
    <n v="0"/>
    <n v="0"/>
    <n v="45.8"/>
  </r>
  <r>
    <x v="0"/>
    <x v="4"/>
    <s v="PT63"/>
    <x v="40"/>
    <n v="56"/>
    <n v="0.28599999999999998"/>
    <n v="16.015999999999998"/>
    <n v="43.723679999999995"/>
    <n v="4.4204159999999995"/>
    <n v="2.7547519999999999"/>
    <n v="0"/>
    <n v="0"/>
    <n v="17.681663999999998"/>
    <n v="24.792767999999999"/>
    <n v="0"/>
    <n v="1"/>
    <n v="44.8"/>
  </r>
  <r>
    <x v="0"/>
    <x v="4"/>
    <s v="PT63"/>
    <x v="6"/>
    <n v="64"/>
    <n v="0.28599999999999998"/>
    <n v="18.303999999999998"/>
    <n v="28.371199999999998"/>
    <n v="2.3063039999999999"/>
    <n v="1.9402239999999997"/>
    <n v="0.201344"/>
    <n v="0"/>
    <n v="9.2252159999999996"/>
    <n v="17.462015999999998"/>
    <n v="0.80537599999999998"/>
    <n v="1"/>
    <n v="24.3"/>
  </r>
  <r>
    <x v="0"/>
    <x v="4"/>
    <s v="PT63"/>
    <x v="7"/>
    <n v="184"/>
    <n v="0.14299999999999999"/>
    <n v="26.311999999999998"/>
    <n v="18.155279999999998"/>
    <n v="0.94723199999999996"/>
    <n v="1.0787919999999998"/>
    <n v="1.18404"/>
    <n v="0"/>
    <n v="3.7889279999999999"/>
    <n v="9.709127999999998"/>
    <n v="4.7361599999999999"/>
    <n v="1"/>
    <n v="12.2"/>
  </r>
  <r>
    <x v="0"/>
    <x v="4"/>
    <s v="PT63"/>
    <x v="8"/>
    <m/>
    <n v="0"/>
    <n v="0"/>
    <n v="0"/>
    <n v="0"/>
    <n v="0"/>
    <n v="0"/>
    <n v="0"/>
    <n v="0"/>
    <n v="0"/>
    <n v="0"/>
    <n v="0"/>
    <n v="59.3"/>
  </r>
  <r>
    <x v="1"/>
    <x v="4"/>
    <s v="PT63"/>
    <x v="9"/>
    <n v="112"/>
    <n v="1"/>
    <n v="112"/>
    <n v="117.6"/>
    <n v="20.72"/>
    <n v="3.2480000000000002"/>
    <n v="0"/>
    <n v="0"/>
    <n v="82.88"/>
    <n v="29.232000000000003"/>
    <n v="0"/>
    <n v="1"/>
    <n v="21.4"/>
  </r>
  <r>
    <x v="2"/>
    <x v="4"/>
    <s v="PT63"/>
    <x v="10"/>
    <n v="175"/>
    <n v="3.3000000000000002E-2"/>
    <n v="5.7750000000000004"/>
    <n v="7.5075000000000003"/>
    <n v="0.1386"/>
    <n v="1.155E-2"/>
    <n v="1.6516500000000003"/>
    <n v="1.7325E-2"/>
    <n v="0.5544"/>
    <n v="0.10395"/>
    <n v="6.6066000000000011"/>
    <n v="1"/>
    <n v="31.200000000000003"/>
  </r>
  <r>
    <x v="2"/>
    <x v="4"/>
    <s v="PT63"/>
    <x v="11"/>
    <n v="185"/>
    <n v="1"/>
    <n v="185"/>
    <n v="234.95"/>
    <n v="16.094999999999999"/>
    <n v="0.92500000000000004"/>
    <n v="42.18"/>
    <n v="11.84"/>
    <n v="64.38"/>
    <n v="8.3250000000000011"/>
    <n v="168.72"/>
    <n v="1"/>
    <n v="32"/>
  </r>
  <r>
    <x v="2"/>
    <x v="4"/>
    <s v="PT63"/>
    <x v="14"/>
    <n v="60"/>
    <n v="0.28599999999999998"/>
    <n v="17.16"/>
    <n v="3.7751999999999999"/>
    <n v="0.1716"/>
    <n v="6.8640000000000007E-2"/>
    <n v="0.7722"/>
    <n v="0.48047999999999996"/>
    <n v="0.68640000000000001"/>
    <n v="0.61776000000000009"/>
    <n v="3.0888"/>
    <n v="1"/>
    <n v="5.9"/>
  </r>
  <r>
    <x v="2"/>
    <x v="4"/>
    <s v="PT63"/>
    <x v="12"/>
    <n v="119"/>
    <n v="1"/>
    <n v="119"/>
    <n v="109.48"/>
    <n v="1.19"/>
    <n v="0.59499999999999997"/>
    <n v="27.846"/>
    <n v="2.8559999999999999"/>
    <n v="4.76"/>
    <n v="5.3549999999999995"/>
    <n v="111.384"/>
    <n v="1"/>
    <n v="24.9"/>
  </r>
  <r>
    <x v="2"/>
    <x v="4"/>
    <s v="PT63"/>
    <x v="13"/>
    <n v="122"/>
    <n v="1"/>
    <n v="122"/>
    <n v="113.46"/>
    <n v="2.44"/>
    <n v="0.12200000000000001"/>
    <n v="26.352000000000004"/>
    <n v="1.83"/>
    <n v="9.76"/>
    <n v="1.0980000000000001"/>
    <n v="105.40800000000002"/>
    <n v="1"/>
    <n v="23.700000000000003"/>
  </r>
  <r>
    <x v="2"/>
    <x v="4"/>
    <s v="PT63"/>
    <x v="28"/>
    <n v="171"/>
    <n v="3.3000000000000002E-2"/>
    <n v="5.6430000000000007"/>
    <n v="6.5458800000000004"/>
    <n v="0.43451100000000004"/>
    <n v="2.8215000000000004E-2"/>
    <n v="1.1737440000000001"/>
    <n v="0.36679500000000004"/>
    <n v="1.7380440000000001"/>
    <n v="0.25393500000000002"/>
    <n v="4.6949760000000005"/>
    <n v="1"/>
    <n v="29"/>
  </r>
  <r>
    <x v="2"/>
    <x v="4"/>
    <s v="PT63"/>
    <x v="36"/>
    <n v="62"/>
    <n v="3.0000000000000001E-3"/>
    <n v="0.186"/>
    <n v="8.3699999999999997E-2"/>
    <n v="2.0460000000000001E-3"/>
    <n v="3.7200000000000004E-4"/>
    <n v="1.9530000000000002E-2"/>
    <n v="6.1380000000000002E-3"/>
    <n v="8.1840000000000003E-3"/>
    <n v="3.3480000000000003E-3"/>
    <n v="7.8120000000000009E-2"/>
    <n v="1"/>
    <n v="11.8"/>
  </r>
  <r>
    <x v="2"/>
    <x v="4"/>
    <s v="PT63"/>
    <x v="45"/>
    <n v="62"/>
    <n v="1"/>
    <n v="62"/>
    <n v="13.02"/>
    <n v="0.55800000000000005"/>
    <n v="0.18599999999999997"/>
    <n v="2.8519999999999999"/>
    <n v="0.68200000000000005"/>
    <n v="2.2320000000000002"/>
    <n v="1.6739999999999997"/>
    <n v="11.407999999999999"/>
    <n v="1"/>
    <n v="5.8"/>
  </r>
  <r>
    <x v="2"/>
    <x v="4"/>
    <s v="PT63"/>
    <x v="46"/>
    <n v="44"/>
    <n v="3.3000000000000002E-2"/>
    <n v="1.452"/>
    <n v="3.9784800000000002"/>
    <n v="0.127776"/>
    <n v="4.3560000000000001E-2"/>
    <n v="0.75358800000000004"/>
    <n v="4.0655999999999998E-2"/>
    <n v="0.511104"/>
    <n v="0.39204"/>
    <n v="3.0143520000000001"/>
    <n v="1"/>
    <n v="63.7"/>
  </r>
  <r>
    <x v="3"/>
    <x v="4"/>
    <s v="PT63"/>
    <x v="16"/>
    <n v="134"/>
    <n v="0.42899999999999999"/>
    <n v="57.485999999999997"/>
    <n v="93.702179999999984"/>
    <n v="3.6216179999999998"/>
    <n v="0.80480399999999985"/>
    <n v="17.878146000000001"/>
    <n v="0.57485999999999993"/>
    <n v="14.486471999999999"/>
    <n v="7.2432359999999987"/>
    <n v="71.512584000000004"/>
    <n v="1"/>
    <n v="38.799999999999997"/>
  </r>
  <r>
    <x v="3"/>
    <x v="4"/>
    <s v="PT63"/>
    <x v="17"/>
    <n v="112"/>
    <n v="1"/>
    <n v="112"/>
    <n v="140"/>
    <n v="2.3520000000000003"/>
    <n v="1.456"/>
    <n v="29.344000000000001"/>
    <n v="1.1200000000000001"/>
    <n v="9.4080000000000013"/>
    <n v="13.103999999999999"/>
    <n v="117.376"/>
    <n v="1"/>
    <n v="29.6"/>
  </r>
  <r>
    <x v="3"/>
    <x v="4"/>
    <s v="PT63"/>
    <x v="18"/>
    <n v="83"/>
    <n v="0.28599999999999998"/>
    <n v="23.738"/>
    <n v="78.810159999999996"/>
    <n v="2.445014"/>
    <n v="0.71214"/>
    <n v="17.494906"/>
    <n v="3.014726"/>
    <n v="9.7800560000000001"/>
    <n v="6.4092599999999997"/>
    <n v="69.979624000000001"/>
    <n v="1"/>
    <n v="87"/>
  </r>
  <r>
    <x v="3"/>
    <x v="4"/>
    <s v="PT63"/>
    <x v="19"/>
    <n v="340"/>
    <n v="0.28599999999999998"/>
    <n v="97.24"/>
    <n v="39.868399999999994"/>
    <n v="0"/>
    <n v="0"/>
    <n v="10.112959999999999"/>
    <n v="0"/>
    <n v="0"/>
    <n v="0"/>
    <n v="40.451839999999997"/>
    <n v="1"/>
    <n v="10.4"/>
  </r>
  <r>
    <x v="0"/>
    <x v="3"/>
    <s v="PT64"/>
    <x v="0"/>
    <n v="112"/>
    <n v="0.28599999999999998"/>
    <n v="32.031999999999996"/>
    <n v="86.16607999999998"/>
    <n v="7.9759679999999991"/>
    <n v="5.7657599999999993"/>
    <n v="0"/>
    <n v="0"/>
    <n v="31.903871999999996"/>
    <n v="51.891839999999995"/>
    <n v="0"/>
    <n v="1"/>
    <n v="42.9"/>
  </r>
  <r>
    <x v="0"/>
    <x v="3"/>
    <s v="PT64"/>
    <x v="1"/>
    <m/>
    <n v="0"/>
    <n v="0"/>
    <n v="0"/>
    <n v="0"/>
    <n v="0"/>
    <n v="0"/>
    <n v="0"/>
    <n v="0"/>
    <n v="0"/>
    <n v="0"/>
    <n v="0"/>
    <n v="44.3"/>
  </r>
  <r>
    <x v="0"/>
    <x v="3"/>
    <s v="PT64"/>
    <x v="2"/>
    <m/>
    <n v="0"/>
    <n v="0"/>
    <n v="0"/>
    <n v="0"/>
    <n v="0"/>
    <n v="0"/>
    <n v="0"/>
    <n v="0"/>
    <n v="0"/>
    <n v="0"/>
    <n v="0"/>
    <n v="38.299999999999997"/>
  </r>
  <r>
    <x v="0"/>
    <x v="3"/>
    <s v="PT64"/>
    <x v="3"/>
    <m/>
    <n v="0"/>
    <n v="0"/>
    <n v="0"/>
    <n v="0"/>
    <n v="0"/>
    <n v="0"/>
    <n v="0"/>
    <n v="0"/>
    <n v="0"/>
    <n v="0"/>
    <n v="0"/>
    <n v="39.900000000000006"/>
  </r>
  <r>
    <x v="0"/>
    <x v="3"/>
    <s v="PT64"/>
    <x v="4"/>
    <n v="112"/>
    <n v="3.3000000000000002E-2"/>
    <n v="3.6960000000000002"/>
    <n v="10.533600000000002"/>
    <n v="0.994224"/>
    <n v="0.69854399999999994"/>
    <n v="0"/>
    <n v="0"/>
    <n v="3.976896"/>
    <n v="6.2868959999999996"/>
    <n v="0"/>
    <n v="1"/>
    <n v="45.8"/>
  </r>
  <r>
    <x v="0"/>
    <x v="3"/>
    <s v="PT64"/>
    <x v="5"/>
    <m/>
    <n v="0"/>
    <n v="0"/>
    <n v="0"/>
    <n v="0"/>
    <n v="0"/>
    <n v="0"/>
    <n v="0"/>
    <n v="0"/>
    <n v="0"/>
    <n v="0"/>
    <n v="0"/>
    <n v="45.8"/>
  </r>
  <r>
    <x v="0"/>
    <x v="3"/>
    <s v="PT64"/>
    <x v="40"/>
    <n v="56"/>
    <n v="0.14299999999999999"/>
    <n v="8.0079999999999991"/>
    <n v="21.861839999999997"/>
    <n v="2.2102079999999997"/>
    <n v="1.3773759999999999"/>
    <n v="0"/>
    <n v="0"/>
    <n v="8.8408319999999989"/>
    <n v="12.396383999999999"/>
    <n v="0"/>
    <n v="1"/>
    <n v="44.8"/>
  </r>
  <r>
    <x v="0"/>
    <x v="3"/>
    <s v="PT64"/>
    <x v="6"/>
    <n v="64"/>
    <n v="3.3000000000000002E-2"/>
    <n v="2.1120000000000001"/>
    <n v="3.2736000000000001"/>
    <n v="0.26611200000000002"/>
    <n v="0.22387199999999999"/>
    <n v="2.3232000000000003E-2"/>
    <n v="0"/>
    <n v="1.0644480000000001"/>
    <n v="2.0148479999999998"/>
    <n v="9.2928000000000011E-2"/>
    <n v="1"/>
    <n v="24.3"/>
  </r>
  <r>
    <x v="0"/>
    <x v="3"/>
    <s v="PT64"/>
    <x v="7"/>
    <n v="184"/>
    <n v="6.7000000000000004E-2"/>
    <n v="12.328000000000001"/>
    <n v="8.5063200000000005"/>
    <n v="0.44380800000000009"/>
    <n v="0.50544800000000001"/>
    <n v="0.55476000000000003"/>
    <n v="0"/>
    <n v="1.7752320000000004"/>
    <n v="4.5490320000000004"/>
    <n v="2.2190400000000001"/>
    <n v="1"/>
    <n v="12.2"/>
  </r>
  <r>
    <x v="0"/>
    <x v="3"/>
    <s v="PT64"/>
    <x v="8"/>
    <m/>
    <n v="0"/>
    <n v="0"/>
    <n v="0"/>
    <n v="0"/>
    <n v="0"/>
    <n v="0"/>
    <n v="0"/>
    <n v="0"/>
    <n v="0"/>
    <n v="0"/>
    <n v="0"/>
    <n v="59.3"/>
  </r>
  <r>
    <x v="1"/>
    <x v="3"/>
    <s v="PT64"/>
    <x v="9"/>
    <n v="112"/>
    <n v="1"/>
    <n v="112"/>
    <n v="117.6"/>
    <n v="20.72"/>
    <n v="3.2480000000000002"/>
    <n v="0"/>
    <n v="0"/>
    <n v="82.88"/>
    <n v="29.232000000000003"/>
    <n v="0"/>
    <n v="1"/>
    <n v="21.4"/>
  </r>
  <r>
    <x v="2"/>
    <x v="3"/>
    <s v="PT64"/>
    <x v="10"/>
    <n v="175"/>
    <n v="0.14299999999999999"/>
    <n v="25.024999999999999"/>
    <n v="32.532499999999999"/>
    <n v="0.60059999999999991"/>
    <n v="5.0049999999999997E-2"/>
    <n v="7.1571500000000006"/>
    <n v="7.5074999999999989E-2"/>
    <n v="2.4023999999999996"/>
    <n v="0.45044999999999996"/>
    <n v="28.628600000000002"/>
    <n v="1"/>
    <n v="31.200000000000003"/>
  </r>
  <r>
    <x v="2"/>
    <x v="3"/>
    <s v="PT64"/>
    <x v="11"/>
    <n v="185"/>
    <n v="0.28599999999999998"/>
    <n v="52.91"/>
    <n v="67.195700000000002"/>
    <n v="4.6031699999999995"/>
    <n v="0.26455000000000001"/>
    <n v="12.06348"/>
    <n v="3.3862400000000004"/>
    <n v="18.412679999999998"/>
    <n v="2.3809499999999999"/>
    <n v="48.253920000000001"/>
    <n v="1"/>
    <n v="32"/>
  </r>
  <r>
    <x v="2"/>
    <x v="3"/>
    <s v="PT64"/>
    <x v="14"/>
    <n v="60"/>
    <n v="0.28599999999999998"/>
    <n v="17.16"/>
    <n v="3.7751999999999999"/>
    <n v="0.1716"/>
    <n v="6.8640000000000007E-2"/>
    <n v="0.7722"/>
    <n v="0.48047999999999996"/>
    <n v="0.68640000000000001"/>
    <n v="0.61776000000000009"/>
    <n v="3.0888"/>
    <n v="1"/>
    <n v="5.9"/>
  </r>
  <r>
    <x v="2"/>
    <x v="3"/>
    <s v="PT64"/>
    <x v="12"/>
    <n v="119"/>
    <n v="3.3000000000000002E-2"/>
    <n v="3.927"/>
    <n v="3.6128399999999998"/>
    <n v="3.9269999999999999E-2"/>
    <n v="1.9635E-2"/>
    <n v="0.9189179999999999"/>
    <n v="9.4247999999999998E-2"/>
    <n v="0.15708"/>
    <n v="0.17671500000000001"/>
    <n v="3.6756719999999996"/>
    <n v="1"/>
    <n v="24.9"/>
  </r>
  <r>
    <x v="2"/>
    <x v="3"/>
    <s v="PT64"/>
    <x v="13"/>
    <n v="122"/>
    <n v="1"/>
    <n v="122"/>
    <n v="113.46"/>
    <n v="2.44"/>
    <n v="0.12200000000000001"/>
    <n v="26.352000000000004"/>
    <n v="1.83"/>
    <n v="9.76"/>
    <n v="1.0980000000000001"/>
    <n v="105.40800000000002"/>
    <n v="1"/>
    <n v="23.700000000000003"/>
  </r>
  <r>
    <x v="2"/>
    <x v="3"/>
    <s v="PT64"/>
    <x v="36"/>
    <n v="62"/>
    <n v="3.3000000000000002E-2"/>
    <n v="2.0460000000000003"/>
    <n v="0.92070000000000007"/>
    <n v="2.2506000000000005E-2"/>
    <n v="4.092000000000001E-3"/>
    <n v="0.21483000000000005"/>
    <n v="6.7518000000000009E-2"/>
    <n v="9.0024000000000021E-2"/>
    <n v="3.6828000000000007E-2"/>
    <n v="0.85932000000000019"/>
    <n v="1"/>
    <n v="11.8"/>
  </r>
  <r>
    <x v="2"/>
    <x v="3"/>
    <s v="PT64"/>
    <x v="45"/>
    <n v="62"/>
    <n v="1"/>
    <n v="62"/>
    <n v="13.02"/>
    <n v="0.55800000000000005"/>
    <n v="0.18599999999999997"/>
    <n v="2.8519999999999999"/>
    <n v="0.68200000000000005"/>
    <n v="2.2320000000000002"/>
    <n v="1.6739999999999997"/>
    <n v="11.407999999999999"/>
    <n v="1"/>
    <n v="5.8"/>
  </r>
  <r>
    <x v="2"/>
    <x v="3"/>
    <s v="PT64"/>
    <x v="46"/>
    <n v="44"/>
    <n v="3.3000000000000002E-2"/>
    <n v="1.452"/>
    <n v="3.9784800000000002"/>
    <n v="0.127776"/>
    <n v="4.3560000000000001E-2"/>
    <n v="0.75358800000000004"/>
    <n v="4.0655999999999998E-2"/>
    <n v="0.511104"/>
    <n v="0.39204"/>
    <n v="3.0143520000000001"/>
    <n v="1"/>
    <n v="63.7"/>
  </r>
  <r>
    <x v="3"/>
    <x v="3"/>
    <s v="PT64"/>
    <x v="16"/>
    <n v="134"/>
    <n v="1"/>
    <n v="134"/>
    <n v="218.42"/>
    <n v="8.4420000000000002"/>
    <n v="1.8759999999999999"/>
    <n v="41.674000000000007"/>
    <n v="1.34"/>
    <n v="33.768000000000001"/>
    <n v="16.884"/>
    <n v="166.69600000000003"/>
    <n v="1"/>
    <n v="38.799999999999997"/>
  </r>
  <r>
    <x v="3"/>
    <x v="3"/>
    <s v="PT64"/>
    <x v="17"/>
    <n v="114"/>
    <n v="1"/>
    <n v="114"/>
    <n v="142.5"/>
    <n v="2.3940000000000001"/>
    <n v="1.4820000000000002"/>
    <n v="29.867999999999999"/>
    <n v="1.1399999999999999"/>
    <n v="9.5760000000000005"/>
    <n v="13.338000000000001"/>
    <n v="119.47199999999999"/>
    <n v="1"/>
    <n v="29.6"/>
  </r>
  <r>
    <x v="3"/>
    <x v="3"/>
    <s v="PT64"/>
    <x v="18"/>
    <n v="83"/>
    <n v="3.0000000000000001E-3"/>
    <n v="0.249"/>
    <n v="0.82668000000000008"/>
    <n v="2.5647000000000003E-2"/>
    <n v="7.4700000000000001E-3"/>
    <n v="0.18351300000000001"/>
    <n v="3.1622999999999998E-2"/>
    <n v="0.10258800000000001"/>
    <n v="6.7229999999999998E-2"/>
    <n v="0.73405200000000004"/>
    <n v="1"/>
    <n v="87"/>
  </r>
  <r>
    <x v="3"/>
    <x v="3"/>
    <s v="PT64"/>
    <x v="19"/>
    <n v="340"/>
    <n v="0.42899999999999999"/>
    <n v="145.85999999999999"/>
    <n v="59.802599999999991"/>
    <n v="0"/>
    <n v="0"/>
    <n v="15.16944"/>
    <n v="0"/>
    <n v="0"/>
    <n v="0"/>
    <n v="60.677759999999999"/>
    <n v="1"/>
    <n v="10.4"/>
  </r>
  <r>
    <x v="0"/>
    <x v="3"/>
    <s v="PT65"/>
    <x v="0"/>
    <n v="112"/>
    <m/>
    <n v="0"/>
    <n v="0"/>
    <n v="0"/>
    <n v="0"/>
    <n v="0"/>
    <n v="0"/>
    <n v="0"/>
    <n v="0"/>
    <n v="0"/>
    <n v="0"/>
    <n v="42.9"/>
  </r>
  <r>
    <x v="0"/>
    <x v="3"/>
    <s v="PT65"/>
    <x v="1"/>
    <m/>
    <n v="0"/>
    <n v="0"/>
    <n v="0"/>
    <n v="0"/>
    <n v="0"/>
    <n v="0"/>
    <n v="0"/>
    <n v="0"/>
    <n v="0"/>
    <n v="0"/>
    <n v="0"/>
    <n v="44.3"/>
  </r>
  <r>
    <x v="0"/>
    <x v="3"/>
    <s v="PT65"/>
    <x v="2"/>
    <n v="85"/>
    <n v="3.0000000000000001E-3"/>
    <n v="0.255"/>
    <n v="0.67575000000000007"/>
    <n v="4.3095000000000001E-2"/>
    <n v="5.457E-2"/>
    <n v="0"/>
    <n v="0"/>
    <n v="0.17238000000000001"/>
    <n v="0.49113000000000001"/>
    <n v="0"/>
    <n v="1"/>
    <n v="38.299999999999997"/>
  </r>
  <r>
    <x v="0"/>
    <x v="3"/>
    <s v="PT65"/>
    <x v="3"/>
    <m/>
    <n v="0"/>
    <n v="0"/>
    <n v="0"/>
    <n v="0"/>
    <n v="0"/>
    <n v="0"/>
    <n v="0"/>
    <n v="0"/>
    <n v="0"/>
    <n v="0"/>
    <n v="0"/>
    <n v="39.900000000000006"/>
  </r>
  <r>
    <x v="0"/>
    <x v="3"/>
    <s v="PT65"/>
    <x v="4"/>
    <n v="112"/>
    <n v="3.3000000000000002E-2"/>
    <n v="3.6960000000000002"/>
    <n v="10.533600000000002"/>
    <n v="0.994224"/>
    <n v="0.69854399999999994"/>
    <n v="0"/>
    <n v="0"/>
    <n v="3.976896"/>
    <n v="6.2868959999999996"/>
    <n v="0"/>
    <n v="1"/>
    <n v="45.8"/>
  </r>
  <r>
    <x v="0"/>
    <x v="3"/>
    <s v="PT65"/>
    <x v="5"/>
    <m/>
    <n v="0"/>
    <n v="0"/>
    <n v="0"/>
    <n v="0"/>
    <n v="0"/>
    <n v="0"/>
    <n v="0"/>
    <n v="0"/>
    <n v="0"/>
    <n v="0"/>
    <n v="0"/>
    <n v="45.8"/>
  </r>
  <r>
    <x v="0"/>
    <x v="3"/>
    <s v="PT65"/>
    <x v="40"/>
    <n v="56"/>
    <n v="1"/>
    <n v="56"/>
    <n v="152.88"/>
    <n v="15.456000000000001"/>
    <n v="9.6319999999999997"/>
    <n v="0"/>
    <n v="0"/>
    <n v="61.824000000000005"/>
    <n v="86.688000000000002"/>
    <n v="0"/>
    <n v="1"/>
    <n v="44.8"/>
  </r>
  <r>
    <x v="0"/>
    <x v="3"/>
    <s v="PT65"/>
    <x v="6"/>
    <n v="64"/>
    <n v="0.14299999999999999"/>
    <n v="9.1519999999999992"/>
    <n v="14.185599999999999"/>
    <n v="1.153152"/>
    <n v="0.97011199999999986"/>
    <n v="0.100672"/>
    <n v="0"/>
    <n v="4.6126079999999998"/>
    <n v="8.7310079999999992"/>
    <n v="0.40268799999999999"/>
    <n v="1"/>
    <n v="24.3"/>
  </r>
  <r>
    <x v="0"/>
    <x v="3"/>
    <s v="PT65"/>
    <x v="7"/>
    <n v="184"/>
    <n v="3.3000000000000002E-2"/>
    <n v="6.0720000000000001"/>
    <n v="4.1896800000000001"/>
    <n v="0.21859200000000001"/>
    <n v="0.24895199999999998"/>
    <n v="0.27324000000000004"/>
    <n v="0"/>
    <n v="0.87436800000000003"/>
    <n v="2.2405679999999997"/>
    <n v="1.0929600000000002"/>
    <n v="1"/>
    <n v="12.2"/>
  </r>
  <r>
    <x v="0"/>
    <x v="3"/>
    <s v="PT65"/>
    <x v="8"/>
    <m/>
    <n v="0"/>
    <n v="0"/>
    <n v="0"/>
    <n v="0"/>
    <n v="0"/>
    <n v="0"/>
    <n v="0"/>
    <n v="0"/>
    <n v="0"/>
    <n v="0"/>
    <n v="0"/>
    <n v="59.3"/>
  </r>
  <r>
    <x v="1"/>
    <x v="3"/>
    <s v="PT65"/>
    <x v="9"/>
    <n v="112"/>
    <n v="1"/>
    <n v="112"/>
    <n v="117.6"/>
    <n v="20.72"/>
    <n v="3.2480000000000002"/>
    <n v="0"/>
    <n v="0"/>
    <n v="82.88"/>
    <n v="29.232000000000003"/>
    <n v="0"/>
    <n v="1"/>
    <n v="21.4"/>
  </r>
  <r>
    <x v="2"/>
    <x v="3"/>
    <s v="PT65"/>
    <x v="10"/>
    <n v="175"/>
    <n v="0.14299999999999999"/>
    <n v="25.024999999999999"/>
    <n v="32.532499999999999"/>
    <n v="0.60059999999999991"/>
    <n v="5.0049999999999997E-2"/>
    <n v="7.1571500000000006"/>
    <n v="7.5074999999999989E-2"/>
    <n v="2.4023999999999996"/>
    <n v="0.45044999999999996"/>
    <n v="28.628600000000002"/>
    <n v="1"/>
    <n v="31.200000000000003"/>
  </r>
  <r>
    <x v="2"/>
    <x v="3"/>
    <s v="PT65"/>
    <x v="11"/>
    <n v="185"/>
    <n v="0.14299999999999999"/>
    <n v="26.454999999999998"/>
    <n v="33.597850000000001"/>
    <n v="2.3015849999999998"/>
    <n v="0.132275"/>
    <n v="6.0317400000000001"/>
    <n v="1.6931200000000002"/>
    <n v="9.2063399999999991"/>
    <n v="1.1904749999999999"/>
    <n v="24.12696"/>
    <n v="1"/>
    <n v="32"/>
  </r>
  <r>
    <x v="2"/>
    <x v="3"/>
    <s v="PT65"/>
    <x v="14"/>
    <n v="60"/>
    <n v="1"/>
    <n v="60"/>
    <n v="13.2"/>
    <n v="0.6"/>
    <n v="0.24"/>
    <n v="2.7"/>
    <n v="1.68"/>
    <n v="2.4"/>
    <n v="2.16"/>
    <n v="10.8"/>
    <n v="1"/>
    <n v="5.9"/>
  </r>
  <r>
    <x v="2"/>
    <x v="3"/>
    <s v="PT65"/>
    <x v="12"/>
    <n v="119"/>
    <n v="1"/>
    <n v="119"/>
    <n v="109.48"/>
    <n v="1.19"/>
    <n v="0.59499999999999997"/>
    <n v="27.846"/>
    <n v="2.8559999999999999"/>
    <n v="4.76"/>
    <n v="5.3549999999999995"/>
    <n v="111.384"/>
    <n v="1"/>
    <n v="24.9"/>
  </r>
  <r>
    <x v="2"/>
    <x v="3"/>
    <s v="PT65"/>
    <x v="13"/>
    <n v="122"/>
    <n v="1"/>
    <n v="122"/>
    <n v="113.46"/>
    <n v="2.44"/>
    <n v="0.12200000000000001"/>
    <n v="26.352000000000004"/>
    <n v="1.83"/>
    <n v="9.76"/>
    <n v="1.0980000000000001"/>
    <n v="105.40800000000002"/>
    <n v="1"/>
    <n v="23.700000000000003"/>
  </r>
  <r>
    <x v="2"/>
    <x v="3"/>
    <s v="PT65"/>
    <x v="28"/>
    <n v="171"/>
    <n v="0.42899999999999999"/>
    <n v="73.358999999999995"/>
    <n v="85.096440000000001"/>
    <n v="5.6486429999999999"/>
    <n v="0.36679499999999998"/>
    <n v="15.258671999999999"/>
    <n v="4.7683349999999995"/>
    <n v="22.594571999999999"/>
    <n v="3.3011549999999996"/>
    <n v="61.034687999999996"/>
    <n v="1"/>
    <n v="29"/>
  </r>
  <r>
    <x v="2"/>
    <x v="3"/>
    <s v="PT65"/>
    <x v="36"/>
    <n v="62"/>
    <n v="6.7000000000000004E-2"/>
    <n v="4.1539999999999999"/>
    <n v="1.8693"/>
    <n v="4.5693999999999999E-2"/>
    <n v="8.3079999999999994E-3"/>
    <n v="0.43616999999999995"/>
    <n v="0.13708200000000001"/>
    <n v="0.18277599999999999"/>
    <n v="7.4771999999999991E-2"/>
    <n v="1.7446799999999998"/>
    <n v="1"/>
    <n v="11.8"/>
  </r>
  <r>
    <x v="2"/>
    <x v="3"/>
    <s v="PT65"/>
    <x v="45"/>
    <n v="62"/>
    <n v="1"/>
    <n v="62"/>
    <n v="13.02"/>
    <n v="0.55800000000000005"/>
    <n v="0.18599999999999997"/>
    <n v="2.8519999999999999"/>
    <n v="0.68200000000000005"/>
    <n v="2.2320000000000002"/>
    <n v="1.6739999999999997"/>
    <n v="11.407999999999999"/>
    <n v="1"/>
    <n v="5.8"/>
  </r>
  <r>
    <x v="2"/>
    <x v="3"/>
    <s v="PT65"/>
    <x v="46"/>
    <n v="44"/>
    <n v="1"/>
    <n v="44"/>
    <n v="120.56"/>
    <n v="3.8720000000000003"/>
    <n v="1.32"/>
    <n v="22.835999999999999"/>
    <n v="1.232"/>
    <n v="15.488000000000001"/>
    <n v="11.88"/>
    <n v="91.343999999999994"/>
    <n v="1"/>
    <n v="63.7"/>
  </r>
  <r>
    <x v="3"/>
    <x v="3"/>
    <s v="PT65"/>
    <x v="16"/>
    <m/>
    <m/>
    <n v="0"/>
    <n v="0"/>
    <n v="0"/>
    <n v="0"/>
    <n v="0"/>
    <n v="0"/>
    <n v="0"/>
    <n v="0"/>
    <n v="0"/>
    <n v="0"/>
    <n v="38.799999999999997"/>
  </r>
  <r>
    <x v="3"/>
    <x v="3"/>
    <s v="PT65"/>
    <x v="17"/>
    <n v="114"/>
    <n v="1"/>
    <n v="114"/>
    <n v="142.5"/>
    <n v="2.3940000000000001"/>
    <n v="1.4820000000000002"/>
    <n v="29.867999999999999"/>
    <n v="1.1399999999999999"/>
    <n v="9.5760000000000005"/>
    <n v="13.338000000000001"/>
    <n v="119.47199999999999"/>
    <n v="1"/>
    <n v="29.6"/>
  </r>
  <r>
    <x v="3"/>
    <x v="3"/>
    <s v="PT65"/>
    <x v="18"/>
    <n v="83"/>
    <n v="1"/>
    <n v="83"/>
    <n v="275.56"/>
    <n v="8.5490000000000013"/>
    <n v="2.4900000000000002"/>
    <n v="61.171000000000006"/>
    <n v="10.540999999999999"/>
    <n v="34.196000000000005"/>
    <n v="22.410000000000004"/>
    <n v="244.68400000000003"/>
    <n v="1"/>
    <n v="87"/>
  </r>
  <r>
    <x v="3"/>
    <x v="3"/>
    <s v="PT65"/>
    <x v="19"/>
    <n v="340"/>
    <n v="0.42899999999999999"/>
    <n v="145.85999999999999"/>
    <n v="59.802599999999991"/>
    <n v="0"/>
    <n v="0"/>
    <n v="15.16944"/>
    <n v="0"/>
    <n v="0"/>
    <n v="0"/>
    <n v="60.677759999999999"/>
    <n v="1"/>
    <n v="10.4"/>
  </r>
  <r>
    <x v="0"/>
    <x v="3"/>
    <s v="PT66"/>
    <x v="0"/>
    <n v="112"/>
    <n v="3.3000000000000002E-2"/>
    <n v="3.6960000000000002"/>
    <n v="9.94224"/>
    <n v="0.92030400000000001"/>
    <n v="0.66528000000000009"/>
    <n v="0"/>
    <n v="0"/>
    <n v="3.681216"/>
    <n v="5.9875200000000008"/>
    <n v="0"/>
    <n v="1"/>
    <n v="42.9"/>
  </r>
  <r>
    <x v="0"/>
    <x v="3"/>
    <s v="PT66"/>
    <x v="1"/>
    <n v="85"/>
    <n v="3.0000000000000001E-3"/>
    <n v="0.255"/>
    <n v="0.61454999999999993"/>
    <n v="8.3894999999999997E-2"/>
    <n v="2.7795E-2"/>
    <n v="1.2750000000000001E-3"/>
    <n v="0"/>
    <n v="0.33557999999999999"/>
    <n v="0.25015500000000002"/>
    <n v="5.1000000000000004E-3"/>
    <n v="1"/>
    <n v="44.3"/>
  </r>
  <r>
    <x v="0"/>
    <x v="3"/>
    <s v="PT66"/>
    <x v="2"/>
    <m/>
    <n v="0"/>
    <n v="0"/>
    <n v="0"/>
    <n v="0"/>
    <n v="0"/>
    <n v="0"/>
    <n v="0"/>
    <n v="0"/>
    <n v="0"/>
    <n v="0"/>
    <n v="0"/>
    <n v="38.299999999999997"/>
  </r>
  <r>
    <x v="0"/>
    <x v="3"/>
    <s v="PT66"/>
    <x v="3"/>
    <m/>
    <n v="0"/>
    <n v="0"/>
    <n v="0"/>
    <n v="0"/>
    <n v="0"/>
    <n v="0"/>
    <n v="0"/>
    <n v="0"/>
    <n v="0"/>
    <n v="0"/>
    <n v="0"/>
    <n v="39.900000000000006"/>
  </r>
  <r>
    <x v="0"/>
    <x v="3"/>
    <s v="PT66"/>
    <x v="4"/>
    <n v="112"/>
    <n v="3.3000000000000002E-2"/>
    <n v="3.6960000000000002"/>
    <n v="10.533600000000002"/>
    <n v="0.994224"/>
    <n v="0.69854399999999994"/>
    <n v="0"/>
    <n v="0"/>
    <n v="3.976896"/>
    <n v="6.2868959999999996"/>
    <n v="0"/>
    <n v="1"/>
    <n v="45.8"/>
  </r>
  <r>
    <x v="0"/>
    <x v="3"/>
    <s v="PT66"/>
    <x v="5"/>
    <m/>
    <n v="0"/>
    <n v="0"/>
    <n v="0"/>
    <n v="0"/>
    <n v="0"/>
    <n v="0"/>
    <n v="0"/>
    <n v="0"/>
    <n v="0"/>
    <n v="0"/>
    <n v="0"/>
    <n v="45.8"/>
  </r>
  <r>
    <x v="0"/>
    <x v="3"/>
    <s v="PT66"/>
    <x v="40"/>
    <n v="56"/>
    <n v="0.42899999999999999"/>
    <n v="24.024000000000001"/>
    <n v="65.585520000000002"/>
    <n v="6.6306240000000001"/>
    <n v="4.1321279999999998"/>
    <n v="0"/>
    <n v="0"/>
    <n v="26.522496"/>
    <n v="37.189152"/>
    <n v="0"/>
    <n v="1"/>
    <n v="44.8"/>
  </r>
  <r>
    <x v="0"/>
    <x v="3"/>
    <s v="PT66"/>
    <x v="6"/>
    <n v="64"/>
    <n v="0.42899999999999999"/>
    <n v="27.456"/>
    <n v="42.556800000000003"/>
    <n v="3.4594559999999994"/>
    <n v="2.9103359999999996"/>
    <n v="0.30201600000000001"/>
    <n v="0"/>
    <n v="13.837823999999998"/>
    <n v="26.193023999999998"/>
    <n v="1.208064"/>
    <n v="1"/>
    <n v="24.3"/>
  </r>
  <r>
    <x v="0"/>
    <x v="3"/>
    <s v="PT66"/>
    <x v="7"/>
    <n v="184"/>
    <n v="0.14299999999999999"/>
    <n v="26.311999999999998"/>
    <n v="18.155279999999998"/>
    <n v="0.94723199999999996"/>
    <n v="1.0787919999999998"/>
    <n v="1.18404"/>
    <n v="0"/>
    <n v="3.7889279999999999"/>
    <n v="9.709127999999998"/>
    <n v="4.7361599999999999"/>
    <n v="1"/>
    <n v="12.2"/>
  </r>
  <r>
    <x v="0"/>
    <x v="3"/>
    <s v="PT66"/>
    <x v="8"/>
    <m/>
    <n v="0"/>
    <n v="0"/>
    <n v="0"/>
    <n v="0"/>
    <n v="0"/>
    <n v="0"/>
    <n v="0"/>
    <n v="0"/>
    <n v="0"/>
    <n v="0"/>
    <n v="0"/>
    <n v="59.3"/>
  </r>
  <r>
    <x v="1"/>
    <x v="3"/>
    <s v="PT66"/>
    <x v="9"/>
    <n v="112"/>
    <n v="1"/>
    <n v="112"/>
    <n v="117.6"/>
    <n v="20.72"/>
    <n v="3.2480000000000002"/>
    <n v="0"/>
    <n v="0"/>
    <n v="82.88"/>
    <n v="29.232000000000003"/>
    <n v="0"/>
    <n v="1"/>
    <n v="21.4"/>
  </r>
  <r>
    <x v="2"/>
    <x v="3"/>
    <s v="PT66"/>
    <x v="10"/>
    <n v="175"/>
    <n v="1"/>
    <n v="175"/>
    <n v="227.5"/>
    <n v="4.2"/>
    <n v="0.35"/>
    <n v="50.05"/>
    <n v="0.52500000000000002"/>
    <n v="16.8"/>
    <n v="3.15"/>
    <n v="200.2"/>
    <n v="1"/>
    <n v="31.200000000000003"/>
  </r>
  <r>
    <x v="2"/>
    <x v="3"/>
    <s v="PT66"/>
    <x v="11"/>
    <n v="185"/>
    <n v="0.14299999999999999"/>
    <n v="26.454999999999998"/>
    <n v="33.597850000000001"/>
    <n v="2.3015849999999998"/>
    <n v="0.132275"/>
    <n v="6.0317400000000001"/>
    <n v="1.6931200000000002"/>
    <n v="9.2063399999999991"/>
    <n v="1.1904749999999999"/>
    <n v="24.12696"/>
    <n v="1"/>
    <n v="32"/>
  </r>
  <r>
    <x v="2"/>
    <x v="3"/>
    <s v="PT66"/>
    <x v="14"/>
    <n v="60"/>
    <n v="1"/>
    <n v="60"/>
    <n v="13.2"/>
    <n v="0.6"/>
    <n v="0.24"/>
    <n v="2.7"/>
    <n v="1.68"/>
    <n v="2.4"/>
    <n v="2.16"/>
    <n v="10.8"/>
    <n v="1"/>
    <n v="5.9"/>
  </r>
  <r>
    <x v="2"/>
    <x v="3"/>
    <s v="PT66"/>
    <x v="12"/>
    <n v="119"/>
    <n v="1"/>
    <n v="119"/>
    <n v="109.48"/>
    <n v="1.19"/>
    <n v="0.59499999999999997"/>
    <n v="27.846"/>
    <n v="2.8559999999999999"/>
    <n v="4.76"/>
    <n v="5.3549999999999995"/>
    <n v="111.384"/>
    <n v="1"/>
    <n v="24.9"/>
  </r>
  <r>
    <x v="2"/>
    <x v="3"/>
    <s v="PT66"/>
    <x v="13"/>
    <n v="122"/>
    <n v="1"/>
    <n v="122"/>
    <n v="113.46"/>
    <n v="2.44"/>
    <n v="0.12200000000000001"/>
    <n v="26.352000000000004"/>
    <n v="1.83"/>
    <n v="9.76"/>
    <n v="1.0980000000000001"/>
    <n v="105.40800000000002"/>
    <n v="1"/>
    <n v="23.700000000000003"/>
  </r>
  <r>
    <x v="2"/>
    <x v="3"/>
    <s v="PT66"/>
    <x v="28"/>
    <n v="171"/>
    <n v="0.28599999999999998"/>
    <n v="48.905999999999999"/>
    <n v="56.730959999999996"/>
    <n v="3.7657619999999996"/>
    <n v="0.24453"/>
    <n v="10.172448000000001"/>
    <n v="3.17889"/>
    <n v="15.063047999999998"/>
    <n v="2.2007699999999999"/>
    <n v="40.689792000000004"/>
    <n v="1"/>
    <n v="29"/>
  </r>
  <r>
    <x v="2"/>
    <x v="3"/>
    <s v="PT66"/>
    <x v="36"/>
    <n v="62"/>
    <n v="3.3000000000000002E-2"/>
    <n v="2.0460000000000003"/>
    <n v="0.92070000000000007"/>
    <n v="2.2506000000000005E-2"/>
    <n v="4.092000000000001E-3"/>
    <n v="0.21483000000000005"/>
    <n v="6.7518000000000009E-2"/>
    <n v="9.0024000000000021E-2"/>
    <n v="3.6828000000000007E-2"/>
    <n v="0.85932000000000019"/>
    <n v="1"/>
    <n v="11.8"/>
  </r>
  <r>
    <x v="2"/>
    <x v="3"/>
    <s v="PT66"/>
    <x v="45"/>
    <n v="62"/>
    <n v="1"/>
    <n v="62"/>
    <n v="13.02"/>
    <n v="0.55800000000000005"/>
    <n v="0.18599999999999997"/>
    <n v="2.8519999999999999"/>
    <n v="0.68200000000000005"/>
    <n v="2.2320000000000002"/>
    <n v="1.6739999999999997"/>
    <n v="11.407999999999999"/>
    <n v="1"/>
    <n v="5.8"/>
  </r>
  <r>
    <x v="2"/>
    <x v="3"/>
    <s v="PT66"/>
    <x v="46"/>
    <n v="44"/>
    <n v="1"/>
    <n v="44"/>
    <n v="120.56"/>
    <n v="3.8720000000000003"/>
    <n v="1.32"/>
    <n v="22.835999999999999"/>
    <n v="1.232"/>
    <n v="15.488000000000001"/>
    <n v="11.88"/>
    <n v="91.343999999999994"/>
    <n v="1"/>
    <n v="63.7"/>
  </r>
  <r>
    <x v="3"/>
    <x v="3"/>
    <s v="PT66"/>
    <x v="16"/>
    <m/>
    <m/>
    <n v="0"/>
    <n v="0"/>
    <n v="0"/>
    <n v="0"/>
    <n v="0"/>
    <n v="0"/>
    <n v="0"/>
    <n v="0"/>
    <n v="0"/>
    <n v="0"/>
    <n v="38.799999999999997"/>
  </r>
  <r>
    <x v="3"/>
    <x v="3"/>
    <s v="PT66"/>
    <x v="17"/>
    <n v="114"/>
    <n v="1"/>
    <n v="114"/>
    <n v="142.5"/>
    <n v="2.3940000000000001"/>
    <n v="1.4820000000000002"/>
    <n v="29.867999999999999"/>
    <n v="1.1399999999999999"/>
    <n v="9.5760000000000005"/>
    <n v="13.338000000000001"/>
    <n v="119.47199999999999"/>
    <n v="1"/>
    <n v="29.6"/>
  </r>
  <r>
    <x v="3"/>
    <x v="3"/>
    <s v="PT66"/>
    <x v="18"/>
    <n v="83"/>
    <n v="1"/>
    <n v="83"/>
    <n v="275.56"/>
    <n v="8.5490000000000013"/>
    <n v="2.4900000000000002"/>
    <n v="61.171000000000006"/>
    <n v="10.540999999999999"/>
    <n v="34.196000000000005"/>
    <n v="22.410000000000004"/>
    <n v="244.68400000000003"/>
    <n v="1"/>
    <n v="87"/>
  </r>
  <r>
    <x v="3"/>
    <x v="3"/>
    <s v="PT66"/>
    <x v="19"/>
    <n v="340"/>
    <n v="0.42899999999999999"/>
    <n v="145.85999999999999"/>
    <n v="59.802599999999991"/>
    <n v="0"/>
    <n v="0"/>
    <n v="15.16944"/>
    <n v="0"/>
    <n v="0"/>
    <n v="0"/>
    <n v="60.677759999999999"/>
    <n v="1"/>
    <n v="10.4"/>
  </r>
  <r>
    <x v="4"/>
    <x v="3"/>
    <s v="PT66"/>
    <x v="23"/>
    <n v="20"/>
    <n v="3.0000000000000001E-3"/>
    <n v="0.06"/>
    <n v="0.18239999999999998"/>
    <n v="1.7999999999999998E-4"/>
    <n v="0"/>
    <n v="4.9439999999999998E-2"/>
    <n v="0"/>
    <n v="7.1999999999999994E-4"/>
    <n v="0"/>
    <n v="0.19775999999999999"/>
    <n v="1"/>
    <n v="82.7"/>
  </r>
  <r>
    <x v="0"/>
    <x v="3"/>
    <s v="PT67"/>
    <x v="0"/>
    <n v="112"/>
    <n v="3.3000000000000002E-2"/>
    <n v="3.6960000000000002"/>
    <n v="9.94224"/>
    <n v="0.92030400000000001"/>
    <n v="0.66528000000000009"/>
    <n v="0"/>
    <n v="0"/>
    <n v="3.681216"/>
    <n v="5.9875200000000008"/>
    <n v="0"/>
    <n v="1"/>
    <n v="42.9"/>
  </r>
  <r>
    <x v="0"/>
    <x v="3"/>
    <s v="PT67"/>
    <x v="1"/>
    <n v="85"/>
    <n v="3.3000000000000002E-2"/>
    <n v="2.8050000000000002"/>
    <n v="6.7600499999999997"/>
    <n v="0.92284499999999992"/>
    <n v="0.30574500000000004"/>
    <n v="1.4025000000000001E-2"/>
    <n v="0"/>
    <n v="3.6913799999999997"/>
    <n v="2.7517050000000003"/>
    <n v="5.6100000000000004E-2"/>
    <n v="1"/>
    <n v="44.3"/>
  </r>
  <r>
    <x v="0"/>
    <x v="3"/>
    <s v="PT67"/>
    <x v="2"/>
    <n v="85"/>
    <n v="3.3000000000000002E-2"/>
    <n v="2.8050000000000002"/>
    <n v="7.4332500000000001"/>
    <n v="0.47404499999999999"/>
    <n v="0.60026999999999997"/>
    <n v="0"/>
    <n v="0"/>
    <n v="1.89618"/>
    <n v="5.4024299999999998"/>
    <n v="0"/>
    <n v="1"/>
    <n v="38.299999999999997"/>
  </r>
  <r>
    <x v="0"/>
    <x v="3"/>
    <s v="PT67"/>
    <x v="3"/>
    <m/>
    <n v="0"/>
    <n v="0"/>
    <n v="0"/>
    <n v="0"/>
    <n v="0"/>
    <n v="0"/>
    <n v="0"/>
    <n v="0"/>
    <n v="0"/>
    <n v="0"/>
    <n v="0"/>
    <n v="39.900000000000006"/>
  </r>
  <r>
    <x v="0"/>
    <x v="3"/>
    <s v="PT67"/>
    <x v="4"/>
    <n v="112"/>
    <n v="3.3000000000000002E-2"/>
    <n v="3.6960000000000002"/>
    <n v="10.533600000000002"/>
    <n v="0.994224"/>
    <n v="0.69854399999999994"/>
    <n v="0"/>
    <n v="0"/>
    <n v="3.976896"/>
    <n v="6.2868959999999996"/>
    <n v="0"/>
    <n v="1"/>
    <n v="45.8"/>
  </r>
  <r>
    <x v="0"/>
    <x v="3"/>
    <s v="PT67"/>
    <x v="5"/>
    <m/>
    <n v="0"/>
    <n v="0"/>
    <n v="0"/>
    <n v="0"/>
    <n v="0"/>
    <n v="0"/>
    <n v="0"/>
    <n v="0"/>
    <n v="0"/>
    <n v="0"/>
    <n v="0"/>
    <n v="45.8"/>
  </r>
  <r>
    <x v="0"/>
    <x v="3"/>
    <s v="PT67"/>
    <x v="40"/>
    <n v="56"/>
    <n v="3.3000000000000002E-2"/>
    <n v="1.8480000000000001"/>
    <n v="5.0450400000000002"/>
    <n v="0.51004800000000006"/>
    <n v="0.31785599999999997"/>
    <n v="0"/>
    <n v="0"/>
    <n v="2.0401920000000002"/>
    <n v="2.8607039999999997"/>
    <n v="0"/>
    <n v="1"/>
    <n v="44.8"/>
  </r>
  <r>
    <x v="0"/>
    <x v="3"/>
    <s v="PT67"/>
    <x v="6"/>
    <n v="64"/>
    <n v="0.28599999999999998"/>
    <n v="18.303999999999998"/>
    <n v="28.371199999999998"/>
    <n v="2.3063039999999999"/>
    <n v="1.9402239999999997"/>
    <n v="0.201344"/>
    <n v="0"/>
    <n v="9.2252159999999996"/>
    <n v="17.462015999999998"/>
    <n v="0.80537599999999998"/>
    <n v="1"/>
    <n v="24.3"/>
  </r>
  <r>
    <x v="0"/>
    <x v="3"/>
    <s v="PT67"/>
    <x v="7"/>
    <n v="184"/>
    <n v="0.28599999999999998"/>
    <n v="52.623999999999995"/>
    <n v="36.310559999999995"/>
    <n v="1.8944639999999999"/>
    <n v="2.1575839999999995"/>
    <n v="2.36808"/>
    <n v="0"/>
    <n v="7.5778559999999997"/>
    <n v="19.418255999999996"/>
    <n v="9.4723199999999999"/>
    <n v="1"/>
    <n v="12.2"/>
  </r>
  <r>
    <x v="0"/>
    <x v="3"/>
    <s v="PT67"/>
    <x v="8"/>
    <m/>
    <n v="0"/>
    <n v="0"/>
    <n v="0"/>
    <n v="0"/>
    <n v="0"/>
    <n v="0"/>
    <n v="0"/>
    <n v="0"/>
    <n v="0"/>
    <n v="0"/>
    <n v="0"/>
    <n v="59.3"/>
  </r>
  <r>
    <x v="1"/>
    <x v="3"/>
    <s v="PT67"/>
    <x v="9"/>
    <n v="112"/>
    <n v="1"/>
    <n v="112"/>
    <n v="117.6"/>
    <n v="20.72"/>
    <n v="3.2480000000000002"/>
    <n v="0"/>
    <n v="0"/>
    <n v="82.88"/>
    <n v="29.232000000000003"/>
    <n v="0"/>
    <n v="1"/>
    <n v="21.4"/>
  </r>
  <r>
    <x v="2"/>
    <x v="3"/>
    <s v="PT67"/>
    <x v="10"/>
    <n v="175"/>
    <n v="0.42899999999999999"/>
    <n v="75.075000000000003"/>
    <n v="97.597499999999997"/>
    <n v="1.8018000000000001"/>
    <n v="0.15015000000000001"/>
    <n v="21.471450000000001"/>
    <n v="0.22522500000000001"/>
    <n v="7.2072000000000003"/>
    <n v="1.3513500000000001"/>
    <n v="85.885800000000003"/>
    <n v="1"/>
    <n v="31.200000000000003"/>
  </r>
  <r>
    <x v="2"/>
    <x v="3"/>
    <s v="PT67"/>
    <x v="11"/>
    <n v="185"/>
    <n v="3.3000000000000002E-2"/>
    <n v="6.1050000000000004"/>
    <n v="7.7533500000000002"/>
    <n v="0.53113500000000002"/>
    <n v="3.0525000000000004E-2"/>
    <n v="1.3919400000000002"/>
    <n v="0.39072000000000001"/>
    <n v="2.1245400000000001"/>
    <n v="0.27472500000000005"/>
    <n v="5.5677600000000007"/>
    <n v="1"/>
    <n v="32"/>
  </r>
  <r>
    <x v="2"/>
    <x v="3"/>
    <s v="PT67"/>
    <x v="14"/>
    <n v="60"/>
    <n v="1"/>
    <n v="60"/>
    <n v="13.2"/>
    <n v="0.6"/>
    <n v="0.24"/>
    <n v="2.7"/>
    <n v="1.68"/>
    <n v="2.4"/>
    <n v="2.16"/>
    <n v="10.8"/>
    <n v="1"/>
    <n v="5.9"/>
  </r>
  <r>
    <x v="2"/>
    <x v="3"/>
    <s v="PT67"/>
    <x v="12"/>
    <n v="119"/>
    <n v="1"/>
    <n v="119"/>
    <n v="109.48"/>
    <n v="1.19"/>
    <n v="0.59499999999999997"/>
    <n v="27.846"/>
    <n v="2.8559999999999999"/>
    <n v="4.76"/>
    <n v="5.3549999999999995"/>
    <n v="111.384"/>
    <n v="1"/>
    <n v="24.9"/>
  </r>
  <r>
    <x v="2"/>
    <x v="3"/>
    <s v="PT67"/>
    <x v="13"/>
    <n v="122"/>
    <n v="0.14299999999999999"/>
    <n v="17.445999999999998"/>
    <n v="16.224779999999999"/>
    <n v="0.34891999999999995"/>
    <n v="1.7446E-2"/>
    <n v="3.7683359999999997"/>
    <n v="0.26168999999999998"/>
    <n v="1.3956799999999998"/>
    <n v="0.15701399999999999"/>
    <n v="15.073343999999999"/>
    <n v="1"/>
    <n v="23.700000000000003"/>
  </r>
  <r>
    <x v="2"/>
    <x v="3"/>
    <s v="PT67"/>
    <x v="28"/>
    <n v="171"/>
    <n v="1"/>
    <n v="171"/>
    <n v="198.36"/>
    <n v="13.167"/>
    <n v="0.85499999999999998"/>
    <n v="35.568000000000005"/>
    <n v="11.115"/>
    <n v="52.667999999999999"/>
    <n v="7.6950000000000003"/>
    <n v="142.27200000000002"/>
    <n v="1"/>
    <n v="29"/>
  </r>
  <r>
    <x v="2"/>
    <x v="3"/>
    <s v="PT67"/>
    <x v="36"/>
    <n v="62"/>
    <n v="3.0000000000000001E-3"/>
    <n v="0.186"/>
    <n v="8.3699999999999997E-2"/>
    <n v="2.0460000000000001E-3"/>
    <n v="3.7200000000000004E-4"/>
    <n v="1.9530000000000002E-2"/>
    <n v="6.1380000000000002E-3"/>
    <n v="8.1840000000000003E-3"/>
    <n v="3.3480000000000003E-3"/>
    <n v="7.8120000000000009E-2"/>
    <n v="1"/>
    <n v="11.8"/>
  </r>
  <r>
    <x v="2"/>
    <x v="3"/>
    <s v="PT67"/>
    <x v="45"/>
    <n v="62"/>
    <n v="1"/>
    <n v="62"/>
    <n v="13.02"/>
    <n v="0.55800000000000005"/>
    <n v="0.18599999999999997"/>
    <n v="2.8519999999999999"/>
    <n v="0.68200000000000005"/>
    <n v="2.2320000000000002"/>
    <n v="1.6739999999999997"/>
    <n v="11.407999999999999"/>
    <n v="1"/>
    <n v="5.8"/>
  </r>
  <r>
    <x v="2"/>
    <x v="3"/>
    <s v="PT67"/>
    <x v="46"/>
    <n v="44"/>
    <n v="1"/>
    <n v="44"/>
    <n v="120.56"/>
    <n v="3.8720000000000003"/>
    <n v="1.32"/>
    <n v="22.835999999999999"/>
    <n v="1.232"/>
    <n v="15.488000000000001"/>
    <n v="11.88"/>
    <n v="91.343999999999994"/>
    <n v="1"/>
    <n v="63.7"/>
  </r>
  <r>
    <x v="3"/>
    <x v="3"/>
    <s v="PT67"/>
    <x v="16"/>
    <m/>
    <m/>
    <n v="0"/>
    <n v="0"/>
    <n v="0"/>
    <n v="0"/>
    <n v="0"/>
    <n v="0"/>
    <n v="0"/>
    <n v="0"/>
    <n v="0"/>
    <n v="0"/>
    <n v="38.799999999999997"/>
  </r>
  <r>
    <x v="3"/>
    <x v="3"/>
    <s v="PT67"/>
    <x v="17"/>
    <n v="114"/>
    <n v="1"/>
    <n v="114"/>
    <n v="142.5"/>
    <n v="2.3940000000000001"/>
    <n v="1.4820000000000002"/>
    <n v="29.867999999999999"/>
    <n v="1.1399999999999999"/>
    <n v="9.5760000000000005"/>
    <n v="13.338000000000001"/>
    <n v="119.47199999999999"/>
    <n v="1"/>
    <n v="29.6"/>
  </r>
  <r>
    <x v="3"/>
    <x v="3"/>
    <s v="PT67"/>
    <x v="18"/>
    <n v="83"/>
    <n v="1"/>
    <n v="83"/>
    <n v="275.56"/>
    <n v="8.5490000000000013"/>
    <n v="2.4900000000000002"/>
    <n v="61.171000000000006"/>
    <n v="10.540999999999999"/>
    <n v="34.196000000000005"/>
    <n v="22.410000000000004"/>
    <n v="244.68400000000003"/>
    <n v="1"/>
    <n v="87"/>
  </r>
  <r>
    <x v="3"/>
    <x v="3"/>
    <s v="PT67"/>
    <x v="19"/>
    <n v="340"/>
    <n v="3.3000000000000002E-2"/>
    <n v="11.22"/>
    <n v="4.6002000000000001"/>
    <n v="0"/>
    <n v="0"/>
    <n v="1.1668800000000001"/>
    <n v="0"/>
    <n v="0"/>
    <n v="0"/>
    <n v="4.6675200000000006"/>
    <n v="1"/>
    <n v="1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4:F53" firstHeaderRow="1" firstDataRow="2" firstDataCol="1" rowPageCount="2" colPageCount="1"/>
  <pivotFields count="18">
    <pivotField axis="axisPage" showAll="0">
      <items count="6">
        <item x="0"/>
        <item x="2"/>
        <item x="3"/>
        <item x="1"/>
        <item x="4"/>
        <item t="default"/>
      </items>
    </pivotField>
    <pivotField axis="axisPage" showAll="0">
      <items count="6">
        <item x="0"/>
        <item x="4"/>
        <item x="2"/>
        <item x="3"/>
        <item x="1"/>
        <item t="default"/>
      </items>
    </pivotField>
    <pivotField showAll="0"/>
    <pivotField axis="axisRow" showAll="0" sortType="descending">
      <items count="48">
        <item x="38"/>
        <item x="11"/>
        <item x="44"/>
        <item x="24"/>
        <item x="27"/>
        <item x="46"/>
        <item x="33"/>
        <item x="14"/>
        <item x="3"/>
        <item x="36"/>
        <item x="43"/>
        <item x="0"/>
        <item x="15"/>
        <item x="8"/>
        <item x="28"/>
        <item x="20"/>
        <item x="30"/>
        <item x="29"/>
        <item x="26"/>
        <item x="6"/>
        <item x="9"/>
        <item x="31"/>
        <item x="12"/>
        <item x="16"/>
        <item x="1"/>
        <item x="23"/>
        <item x="7"/>
        <item x="5"/>
        <item x="25"/>
        <item x="39"/>
        <item x="40"/>
        <item x="4"/>
        <item x="34"/>
        <item x="10"/>
        <item x="2"/>
        <item x="18"/>
        <item x="22"/>
        <item x="35"/>
        <item x="42"/>
        <item x="19"/>
        <item x="41"/>
        <item x="45"/>
        <item x="21"/>
        <item x="17"/>
        <item x="13"/>
        <item x="37"/>
        <item x="32"/>
        <item t="default"/>
      </items>
      <autoSortScope>
        <pivotArea dataOnly="0" outline="0" fieldPosition="0">
          <references count="1">
            <reference field="4294967294" count="1" selected="0">
              <x v="0"/>
            </reference>
          </references>
        </pivotArea>
      </autoSortScope>
    </pivotField>
    <pivotField showAll="0"/>
    <pivotField showAll="0"/>
    <pivotField dataField="1" numFmtId="2" showAll="0"/>
    <pivotField numFmtId="2" showAll="0"/>
    <pivotField numFmtId="2" showAll="0"/>
    <pivotField numFmtId="2" showAll="0"/>
    <pivotField numFmtId="2" showAll="0"/>
    <pivotField numFmtId="2" showAll="0"/>
    <pivotField numFmtId="2" showAll="0" defaultSubtotal="0"/>
    <pivotField numFmtId="2" showAll="0" defaultSubtotal="0"/>
    <pivotField numFmtId="2" showAll="0" defaultSubtotal="0"/>
    <pivotField dataField="1" showAll="0" defaultSubtotal="0"/>
    <pivotField showAll="0" defaultSubtotal="0"/>
    <pivotField dataField="1" dragToRow="0" dragToCol="0" dragToPage="0" showAll="0" defaultSubtotal="0"/>
  </pivotFields>
  <rowFields count="1">
    <field x="3"/>
  </rowFields>
  <rowItems count="48">
    <i>
      <x v="26"/>
    </i>
    <i>
      <x v="39"/>
    </i>
    <i>
      <x v="1"/>
    </i>
    <i>
      <x v="43"/>
    </i>
    <i>
      <x v="20"/>
    </i>
    <i>
      <x v="23"/>
    </i>
    <i>
      <x v="33"/>
    </i>
    <i>
      <x v="22"/>
    </i>
    <i>
      <x v="7"/>
    </i>
    <i>
      <x v="35"/>
    </i>
    <i>
      <x v="44"/>
    </i>
    <i>
      <x v="14"/>
    </i>
    <i>
      <x v="41"/>
    </i>
    <i>
      <x v="19"/>
    </i>
    <i>
      <x v="18"/>
    </i>
    <i>
      <x v="5"/>
    </i>
    <i>
      <x v="36"/>
    </i>
    <i>
      <x v="11"/>
    </i>
    <i>
      <x v="12"/>
    </i>
    <i>
      <x v="31"/>
    </i>
    <i>
      <x v="24"/>
    </i>
    <i>
      <x v="4"/>
    </i>
    <i>
      <x v="34"/>
    </i>
    <i>
      <x v="30"/>
    </i>
    <i>
      <x v="9"/>
    </i>
    <i>
      <x v="17"/>
    </i>
    <i>
      <x v="32"/>
    </i>
    <i>
      <x v="38"/>
    </i>
    <i>
      <x v="8"/>
    </i>
    <i>
      <x v="13"/>
    </i>
    <i>
      <x v="3"/>
    </i>
    <i>
      <x v="37"/>
    </i>
    <i>
      <x v="42"/>
    </i>
    <i>
      <x v="27"/>
    </i>
    <i>
      <x v="21"/>
    </i>
    <i>
      <x v="40"/>
    </i>
    <i>
      <x v="10"/>
    </i>
    <i>
      <x v="28"/>
    </i>
    <i>
      <x/>
    </i>
    <i>
      <x v="25"/>
    </i>
    <i>
      <x v="15"/>
    </i>
    <i>
      <x v="6"/>
    </i>
    <i>
      <x v="2"/>
    </i>
    <i>
      <x v="45"/>
    </i>
    <i>
      <x v="29"/>
    </i>
    <i>
      <x v="16"/>
    </i>
    <i>
      <x v="46"/>
    </i>
    <i t="grand">
      <x/>
    </i>
  </rowItems>
  <colFields count="1">
    <field x="-2"/>
  </colFields>
  <colItems count="5">
    <i>
      <x/>
    </i>
    <i i="1">
      <x v="1"/>
    </i>
    <i i="2">
      <x v="2"/>
    </i>
    <i i="3">
      <x v="3"/>
    </i>
    <i i="4">
      <x v="4"/>
    </i>
  </colItems>
  <pageFields count="2">
    <pageField fld="1" hier="-1"/>
    <pageField fld="0" hier="-1"/>
  </pageFields>
  <dataFields count="5">
    <dataField name="Sum of Weight" fld="6" baseField="0" baseItem="0"/>
    <dataField name="Sum of Count" fld="15" baseField="0" baseItem="0"/>
    <dataField name="Count of Weight" fld="6" subtotal="count" baseField="0" baseItem="0"/>
    <dataField name="Average of Weight" fld="6" subtotal="average" baseField="0" baseItem="0"/>
    <dataField name="Average of Weight2" fld="17" baseField="0" baseItem="0"/>
  </dataFields>
  <formats count="1">
    <format dxfId="0">
      <pivotArea type="all" dataOnly="0"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4:K37" firstHeaderRow="1" firstDataRow="2" firstDataCol="1" rowPageCount="2" colPageCount="1"/>
  <pivotFields count="15">
    <pivotField axis="axisPage" showAll="0">
      <items count="6">
        <item x="0"/>
        <item x="2"/>
        <item x="3"/>
        <item x="1"/>
        <item x="4"/>
        <item t="default"/>
      </items>
    </pivotField>
    <pivotField axis="axisPage" showAll="0">
      <items count="6">
        <item x="0"/>
        <item x="4"/>
        <item x="2"/>
        <item x="3"/>
        <item x="1"/>
        <item t="default"/>
      </items>
    </pivotField>
    <pivotField axis="axisRow"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t="default"/>
      </items>
    </pivotField>
    <pivotField showAll="0"/>
    <pivotField showAll="0"/>
    <pivotField dataField="1"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defaultSubtotal="0"/>
    <pivotField dataField="1" numFmtId="2" showAll="0" defaultSubtotal="0"/>
    <pivotField dataField="1" numFmtId="2" showAll="0" defaultSubtotal="0"/>
  </pivotFields>
  <rowFields count="1">
    <field x="2"/>
  </rowFields>
  <rowItems count="32">
    <i>
      <x v="32"/>
    </i>
    <i>
      <x v="33"/>
    </i>
    <i>
      <x v="34"/>
    </i>
    <i>
      <x v="35"/>
    </i>
    <i>
      <x v="36"/>
    </i>
    <i>
      <x v="39"/>
    </i>
    <i>
      <x v="40"/>
    </i>
    <i>
      <x v="41"/>
    </i>
    <i>
      <x v="42"/>
    </i>
    <i>
      <x v="43"/>
    </i>
    <i>
      <x v="44"/>
    </i>
    <i>
      <x v="45"/>
    </i>
    <i>
      <x v="47"/>
    </i>
    <i>
      <x v="49"/>
    </i>
    <i>
      <x v="50"/>
    </i>
    <i>
      <x v="51"/>
    </i>
    <i>
      <x v="52"/>
    </i>
    <i>
      <x v="54"/>
    </i>
    <i>
      <x v="56"/>
    </i>
    <i>
      <x v="64"/>
    </i>
    <i>
      <x v="65"/>
    </i>
    <i>
      <x v="66"/>
    </i>
    <i>
      <x v="71"/>
    </i>
    <i>
      <x v="72"/>
    </i>
    <i>
      <x v="73"/>
    </i>
    <i>
      <x v="74"/>
    </i>
    <i>
      <x v="75"/>
    </i>
    <i>
      <x v="77"/>
    </i>
    <i>
      <x v="78"/>
    </i>
    <i>
      <x v="79"/>
    </i>
    <i>
      <x v="86"/>
    </i>
    <i t="grand">
      <x/>
    </i>
  </rowItems>
  <colFields count="1">
    <field x="-2"/>
  </colFields>
  <colItems count="10">
    <i>
      <x/>
    </i>
    <i i="1">
      <x v="1"/>
    </i>
    <i i="2">
      <x v="2"/>
    </i>
    <i i="3">
      <x v="3"/>
    </i>
    <i i="4">
      <x v="4"/>
    </i>
    <i i="5">
      <x v="5"/>
    </i>
    <i i="6">
      <x v="6"/>
    </i>
    <i i="7">
      <x v="7"/>
    </i>
    <i i="8">
      <x v="8"/>
    </i>
    <i i="9">
      <x v="9"/>
    </i>
  </colItems>
  <pageFields count="2">
    <pageField fld="1" item="1" hier="-1"/>
    <pageField fld="0" item="1" hier="-1"/>
  </pageFields>
  <dataFields count="10">
    <dataField name="Sum of Frequency" fld="5" baseField="0" baseItem="0"/>
    <dataField name="Sum of Weight" fld="6" baseField="0" baseItem="0"/>
    <dataField name="Sum of enerc_kcal" fld="7" baseField="0" baseItem="0"/>
    <dataField name="Sum of procnt" fld="8" baseField="0" baseItem="0"/>
    <dataField name="Sum of fat" fld="9" baseField="0" baseItem="0"/>
    <dataField name="Sum of chocdf" fld="10" baseField="0" baseItem="0"/>
    <dataField name="Sum of fib" fld="11" baseField="0" baseItem="0"/>
    <dataField name="Sum of procnt_kcal" fld="12" baseField="0" baseItem="0"/>
    <dataField name="Sum of fat_kcal" fld="13" baseField="0" baseItem="0"/>
    <dataField name="Sum of chocdf_kcal"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fao.org/docrep/003/X6877E/X6877E15.ht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4"/>
  <sheetViews>
    <sheetView tabSelected="1" workbookViewId="0">
      <selection sqref="A1:D1"/>
    </sheetView>
  </sheetViews>
  <sheetFormatPr defaultColWidth="9.09765625" defaultRowHeight="13" x14ac:dyDescent="0.3"/>
  <cols>
    <col min="1" max="1" width="22.296875" style="46" customWidth="1"/>
    <col min="2" max="2" width="17.3984375" style="46" bestFit="1" customWidth="1"/>
    <col min="3" max="3" width="80.69921875" style="46" customWidth="1"/>
    <col min="4" max="4" width="30.296875" style="46" customWidth="1"/>
    <col min="5" max="16384" width="9.09765625" style="46"/>
  </cols>
  <sheetData>
    <row r="1" spans="1:6" ht="33" customHeight="1" x14ac:dyDescent="0.3">
      <c r="A1" s="59" t="s">
        <v>498</v>
      </c>
      <c r="B1" s="59"/>
      <c r="C1" s="59"/>
      <c r="D1" s="59"/>
    </row>
    <row r="2" spans="1:6" ht="15.75" customHeight="1" x14ac:dyDescent="0.3">
      <c r="A2" s="57" t="s">
        <v>496</v>
      </c>
      <c r="B2" s="56"/>
      <c r="C2" s="56"/>
      <c r="D2" s="56"/>
    </row>
    <row r="3" spans="1:6" x14ac:dyDescent="0.3">
      <c r="A3" s="46" t="s">
        <v>432</v>
      </c>
    </row>
    <row r="4" spans="1:6" x14ac:dyDescent="0.3">
      <c r="A4" s="46" t="s">
        <v>495</v>
      </c>
    </row>
    <row r="5" spans="1:6" x14ac:dyDescent="0.3">
      <c r="A5" s="46" t="s">
        <v>445</v>
      </c>
    </row>
    <row r="7" spans="1:6" x14ac:dyDescent="0.3">
      <c r="A7" s="47" t="s">
        <v>497</v>
      </c>
    </row>
    <row r="8" spans="1:6" s="58" customFormat="1" x14ac:dyDescent="0.3">
      <c r="A8" s="58" t="s">
        <v>293</v>
      </c>
      <c r="B8" s="58" t="s">
        <v>436</v>
      </c>
      <c r="C8" s="58" t="s">
        <v>434</v>
      </c>
      <c r="D8" s="58" t="s">
        <v>245</v>
      </c>
    </row>
    <row r="9" spans="1:6" x14ac:dyDescent="0.3">
      <c r="A9" s="60" t="s">
        <v>433</v>
      </c>
      <c r="B9" s="46" t="s">
        <v>435</v>
      </c>
      <c r="C9" s="46" t="s">
        <v>437</v>
      </c>
    </row>
    <row r="10" spans="1:6" ht="78" x14ac:dyDescent="0.3">
      <c r="A10" s="60"/>
      <c r="B10" s="48" t="s">
        <v>9</v>
      </c>
      <c r="C10" s="46" t="s">
        <v>473</v>
      </c>
      <c r="D10" s="48" t="s">
        <v>438</v>
      </c>
    </row>
    <row r="11" spans="1:6" x14ac:dyDescent="0.3">
      <c r="A11" s="60"/>
      <c r="B11" s="48" t="s">
        <v>10</v>
      </c>
      <c r="C11" s="46" t="s">
        <v>474</v>
      </c>
      <c r="D11" s="48"/>
    </row>
    <row r="12" spans="1:6" ht="91" x14ac:dyDescent="0.3">
      <c r="A12" s="60"/>
      <c r="B12" s="48" t="s">
        <v>439</v>
      </c>
      <c r="C12" s="48" t="s">
        <v>440</v>
      </c>
    </row>
    <row r="13" spans="1:6" x14ac:dyDescent="0.3">
      <c r="A13" s="60"/>
      <c r="B13" s="46" t="s">
        <v>441</v>
      </c>
      <c r="C13" s="46" t="s">
        <v>442</v>
      </c>
    </row>
    <row r="14" spans="1:6" x14ac:dyDescent="0.3">
      <c r="A14" s="60"/>
      <c r="B14" s="46" t="s">
        <v>443</v>
      </c>
      <c r="C14" s="46" t="s">
        <v>444</v>
      </c>
    </row>
    <row r="15" spans="1:6" x14ac:dyDescent="0.3">
      <c r="A15" s="61" t="s">
        <v>446</v>
      </c>
      <c r="B15" s="46" t="s">
        <v>447</v>
      </c>
      <c r="C15" s="46" t="s">
        <v>448</v>
      </c>
    </row>
    <row r="16" spans="1:6" ht="26" x14ac:dyDescent="0.3">
      <c r="A16" s="61"/>
      <c r="B16" s="46" t="s">
        <v>449</v>
      </c>
      <c r="C16" s="48" t="s">
        <v>450</v>
      </c>
      <c r="D16" s="12"/>
      <c r="E16" s="12"/>
      <c r="F16" s="12"/>
    </row>
    <row r="17" spans="1:4" ht="26" x14ac:dyDescent="0.3">
      <c r="A17" s="61"/>
      <c r="B17" s="46" t="s">
        <v>244</v>
      </c>
      <c r="C17" s="48" t="s">
        <v>451</v>
      </c>
    </row>
    <row r="18" spans="1:4" x14ac:dyDescent="0.3">
      <c r="A18" s="61"/>
      <c r="B18" s="46" t="s">
        <v>452</v>
      </c>
      <c r="C18" s="46" t="s">
        <v>453</v>
      </c>
      <c r="D18" s="46" t="s">
        <v>469</v>
      </c>
    </row>
    <row r="19" spans="1:4" x14ac:dyDescent="0.3">
      <c r="A19" s="61" t="s">
        <v>478</v>
      </c>
      <c r="B19" s="46" t="s">
        <v>454</v>
      </c>
      <c r="C19" s="46" t="s">
        <v>455</v>
      </c>
    </row>
    <row r="20" spans="1:4" x14ac:dyDescent="0.3">
      <c r="A20" s="61"/>
      <c r="B20" s="46" t="s">
        <v>243</v>
      </c>
      <c r="C20" s="46" t="s">
        <v>456</v>
      </c>
      <c r="D20" s="46" t="s">
        <v>460</v>
      </c>
    </row>
    <row r="21" spans="1:4" x14ac:dyDescent="0.3">
      <c r="A21" s="61"/>
      <c r="B21" s="46" t="s">
        <v>411</v>
      </c>
      <c r="C21" s="46" t="s">
        <v>457</v>
      </c>
    </row>
    <row r="22" spans="1:4" ht="39" x14ac:dyDescent="0.3">
      <c r="A22" s="61"/>
      <c r="B22" s="46" t="s">
        <v>380</v>
      </c>
      <c r="C22" s="48" t="s">
        <v>458</v>
      </c>
    </row>
    <row r="23" spans="1:4" ht="26" x14ac:dyDescent="0.3">
      <c r="A23" s="61"/>
      <c r="B23" s="46" t="s">
        <v>409</v>
      </c>
      <c r="C23" s="48" t="s">
        <v>461</v>
      </c>
      <c r="D23" s="46" t="s">
        <v>462</v>
      </c>
    </row>
    <row r="24" spans="1:4" x14ac:dyDescent="0.3">
      <c r="A24" s="61"/>
      <c r="B24" s="46" t="s">
        <v>425</v>
      </c>
      <c r="C24" s="46" t="s">
        <v>459</v>
      </c>
      <c r="D24" s="46" t="s">
        <v>463</v>
      </c>
    </row>
    <row r="25" spans="1:4" x14ac:dyDescent="0.3">
      <c r="A25" s="61"/>
      <c r="B25" s="5" t="s">
        <v>428</v>
      </c>
      <c r="C25" s="46" t="s">
        <v>464</v>
      </c>
    </row>
    <row r="26" spans="1:4" x14ac:dyDescent="0.3">
      <c r="A26" s="61"/>
      <c r="B26" s="5" t="s">
        <v>429</v>
      </c>
      <c r="C26" s="46" t="s">
        <v>465</v>
      </c>
    </row>
    <row r="27" spans="1:4" x14ac:dyDescent="0.3">
      <c r="A27" s="61"/>
      <c r="B27" s="5" t="s">
        <v>431</v>
      </c>
      <c r="C27" s="46" t="s">
        <v>466</v>
      </c>
      <c r="D27" s="46" t="s">
        <v>467</v>
      </c>
    </row>
    <row r="28" spans="1:4" x14ac:dyDescent="0.3">
      <c r="A28" s="61"/>
      <c r="B28" s="5" t="s">
        <v>427</v>
      </c>
      <c r="C28" s="46" t="s">
        <v>468</v>
      </c>
    </row>
    <row r="29" spans="1:4" x14ac:dyDescent="0.3">
      <c r="A29" s="60" t="s">
        <v>477</v>
      </c>
      <c r="B29" s="46" t="s">
        <v>454</v>
      </c>
      <c r="C29" s="46" t="s">
        <v>455</v>
      </c>
      <c r="D29" s="46" t="s">
        <v>472</v>
      </c>
    </row>
    <row r="30" spans="1:4" ht="26" x14ac:dyDescent="0.3">
      <c r="A30" s="60"/>
      <c r="B30" s="46" t="s">
        <v>241</v>
      </c>
      <c r="C30" s="49" t="s">
        <v>470</v>
      </c>
    </row>
    <row r="31" spans="1:4" x14ac:dyDescent="0.3">
      <c r="A31" s="60"/>
      <c r="B31" s="46" t="s">
        <v>243</v>
      </c>
      <c r="C31" s="46" t="s">
        <v>471</v>
      </c>
      <c r="D31" s="46" t="s">
        <v>460</v>
      </c>
    </row>
    <row r="32" spans="1:4" x14ac:dyDescent="0.3">
      <c r="A32" s="60"/>
      <c r="B32" s="46" t="s">
        <v>372</v>
      </c>
      <c r="C32" s="46" t="s">
        <v>475</v>
      </c>
    </row>
    <row r="33" spans="1:4" x14ac:dyDescent="0.3">
      <c r="A33" s="60"/>
      <c r="B33" s="46" t="s">
        <v>374</v>
      </c>
      <c r="C33" s="46" t="s">
        <v>479</v>
      </c>
    </row>
    <row r="34" spans="1:4" x14ac:dyDescent="0.3">
      <c r="A34" s="60"/>
      <c r="B34" s="46" t="s">
        <v>375</v>
      </c>
      <c r="C34" s="46" t="s">
        <v>480</v>
      </c>
    </row>
    <row r="35" spans="1:4" x14ac:dyDescent="0.3">
      <c r="A35" s="60"/>
      <c r="B35" s="46" t="s">
        <v>376</v>
      </c>
      <c r="C35" s="46" t="s">
        <v>481</v>
      </c>
    </row>
    <row r="36" spans="1:4" x14ac:dyDescent="0.3">
      <c r="A36" s="60"/>
      <c r="B36" s="46" t="s">
        <v>377</v>
      </c>
      <c r="C36" s="46" t="s">
        <v>482</v>
      </c>
    </row>
    <row r="37" spans="1:4" x14ac:dyDescent="0.3">
      <c r="A37" s="60"/>
      <c r="B37" s="46" t="s">
        <v>384</v>
      </c>
      <c r="C37" s="46" t="s">
        <v>483</v>
      </c>
    </row>
    <row r="38" spans="1:4" x14ac:dyDescent="0.3">
      <c r="A38" s="60"/>
      <c r="B38" s="46" t="s">
        <v>385</v>
      </c>
      <c r="C38" s="46" t="s">
        <v>484</v>
      </c>
    </row>
    <row r="39" spans="1:4" x14ac:dyDescent="0.3">
      <c r="A39" s="60"/>
      <c r="B39" s="46" t="s">
        <v>386</v>
      </c>
      <c r="C39" s="46" t="s">
        <v>485</v>
      </c>
    </row>
    <row r="40" spans="1:4" x14ac:dyDescent="0.3">
      <c r="A40" s="60" t="s">
        <v>476</v>
      </c>
      <c r="B40" s="46" t="s">
        <v>414</v>
      </c>
      <c r="C40" s="46" t="s">
        <v>486</v>
      </c>
      <c r="D40" s="46" t="s">
        <v>487</v>
      </c>
    </row>
    <row r="41" spans="1:4" ht="39" x14ac:dyDescent="0.3">
      <c r="A41" s="60"/>
      <c r="B41" s="48" t="s">
        <v>416</v>
      </c>
      <c r="C41" s="48" t="s">
        <v>489</v>
      </c>
      <c r="D41" s="48" t="s">
        <v>488</v>
      </c>
    </row>
    <row r="42" spans="1:4" ht="39" x14ac:dyDescent="0.3">
      <c r="A42" s="60"/>
      <c r="B42" s="50" t="s">
        <v>417</v>
      </c>
      <c r="C42" s="48" t="s">
        <v>491</v>
      </c>
      <c r="D42" s="46" t="s">
        <v>490</v>
      </c>
    </row>
    <row r="43" spans="1:4" ht="52" x14ac:dyDescent="0.3">
      <c r="A43" s="60"/>
      <c r="B43" s="48" t="s">
        <v>418</v>
      </c>
      <c r="C43" s="46" t="s">
        <v>492</v>
      </c>
    </row>
    <row r="44" spans="1:4" ht="65" x14ac:dyDescent="0.3">
      <c r="A44" s="60"/>
      <c r="B44" s="48" t="s">
        <v>419</v>
      </c>
      <c r="C44" s="46" t="s">
        <v>493</v>
      </c>
      <c r="D44" s="48" t="s">
        <v>494</v>
      </c>
    </row>
  </sheetData>
  <mergeCells count="6">
    <mergeCell ref="A1:D1"/>
    <mergeCell ref="A40:A44"/>
    <mergeCell ref="A9:A14"/>
    <mergeCell ref="A15:A18"/>
    <mergeCell ref="A19:A28"/>
    <mergeCell ref="A29:A3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3470"/>
  <sheetViews>
    <sheetView zoomScaleNormal="100" workbookViewId="0">
      <pane xSplit="4" ySplit="2" topLeftCell="E3" activePane="bottomRight" state="frozen"/>
      <selection activeCell="C1" sqref="C1"/>
      <selection pane="topRight" activeCell="E1" sqref="E1"/>
      <selection pane="bottomLeft" activeCell="C3" sqref="C3"/>
      <selection pane="bottomRight" activeCell="J7" sqref="J7"/>
    </sheetView>
  </sheetViews>
  <sheetFormatPr defaultColWidth="9.09765625" defaultRowHeight="13" x14ac:dyDescent="0.3"/>
  <cols>
    <col min="1" max="1" width="9.09765625" style="8" customWidth="1"/>
    <col min="2" max="2" width="17.09765625" style="8" customWidth="1"/>
    <col min="3" max="4" width="9.09765625" style="8"/>
    <col min="5" max="5" width="9.09765625" style="7" customWidth="1"/>
    <col min="6" max="15" width="9.09765625" style="8" customWidth="1"/>
    <col min="16" max="16" width="11.59765625" style="7" customWidth="1"/>
    <col min="17" max="17" width="7.59765625" style="8" customWidth="1"/>
    <col min="18" max="18" width="11.8984375" style="7" customWidth="1"/>
    <col min="19" max="19" width="9.59765625" style="8" customWidth="1"/>
    <col min="20" max="20" width="16.296875" style="8" customWidth="1"/>
    <col min="21" max="21" width="13.296875" style="7" customWidth="1"/>
    <col min="22" max="22" width="11" style="8" customWidth="1"/>
    <col min="23" max="23" width="9.296875" style="8" customWidth="1"/>
    <col min="24" max="24" width="11.59765625" style="8" customWidth="1"/>
    <col min="25" max="25" width="6.59765625" style="8" customWidth="1"/>
    <col min="26" max="26" width="9.3984375" style="7" customWidth="1"/>
    <col min="27" max="27" width="8.3984375" style="8" customWidth="1"/>
    <col min="28" max="28" width="9.3984375" style="8" customWidth="1"/>
    <col min="29" max="29" width="7.3984375" style="8" customWidth="1"/>
    <col min="30" max="30" width="4.3984375" style="8" customWidth="1"/>
    <col min="31" max="31" width="9.09765625" style="7" customWidth="1"/>
    <col min="32" max="32" width="9.09765625" style="8" customWidth="1"/>
    <col min="33" max="33" width="9.09765625" style="7" customWidth="1"/>
    <col min="34" max="34" width="5.09765625" style="8" customWidth="1"/>
    <col min="35" max="35" width="9.09765625" style="7" customWidth="1"/>
    <col min="36" max="37" width="9.09765625" style="8" customWidth="1"/>
    <col min="38" max="38" width="9.09765625" style="7" customWidth="1"/>
    <col min="39" max="47" width="9.09765625" style="8" customWidth="1"/>
    <col min="48" max="48" width="9.09765625" style="11"/>
    <col min="49" max="49" width="9.09765625" style="12" customWidth="1"/>
    <col min="50" max="50" width="9.09765625" style="12"/>
    <col min="51" max="52" width="9.09765625" style="12" customWidth="1"/>
    <col min="53" max="55" width="9.09765625" style="12"/>
    <col min="56" max="56" width="9.09765625" style="16"/>
    <col min="57" max="59" width="8.796875" customWidth="1"/>
    <col min="60" max="16384" width="9.09765625" style="8"/>
  </cols>
  <sheetData>
    <row r="1" spans="1:59" x14ac:dyDescent="0.3">
      <c r="A1" s="65" t="s">
        <v>262</v>
      </c>
      <c r="B1" s="65"/>
      <c r="C1" s="65"/>
      <c r="D1" s="65"/>
      <c r="E1" s="67" t="s">
        <v>263</v>
      </c>
      <c r="F1" s="67"/>
      <c r="G1" s="67"/>
      <c r="H1" s="67"/>
      <c r="I1" s="67"/>
      <c r="J1" s="67"/>
      <c r="K1" s="67"/>
      <c r="L1" s="67"/>
      <c r="M1" s="67"/>
      <c r="N1" s="67"/>
      <c r="O1" s="68"/>
      <c r="P1" s="66" t="s">
        <v>329</v>
      </c>
      <c r="Q1" s="68"/>
      <c r="R1" s="66" t="s">
        <v>310</v>
      </c>
      <c r="S1" s="65"/>
      <c r="T1" s="65"/>
      <c r="U1" s="66" t="s">
        <v>285</v>
      </c>
      <c r="V1" s="67"/>
      <c r="W1" s="67"/>
      <c r="X1" s="67"/>
      <c r="Y1" s="68"/>
      <c r="Z1" s="66" t="s">
        <v>309</v>
      </c>
      <c r="AA1" s="67"/>
      <c r="AB1" s="67"/>
      <c r="AC1" s="67"/>
      <c r="AD1" s="68"/>
      <c r="AE1" s="66" t="s">
        <v>295</v>
      </c>
      <c r="AF1" s="67"/>
      <c r="AG1" s="66" t="s">
        <v>335</v>
      </c>
      <c r="AH1" s="68"/>
      <c r="AI1" s="66" t="s">
        <v>270</v>
      </c>
      <c r="AJ1" s="67"/>
      <c r="AK1" s="67"/>
      <c r="AL1" s="66" t="s">
        <v>264</v>
      </c>
      <c r="AM1" s="67"/>
      <c r="AN1" s="67"/>
      <c r="AO1" s="67"/>
      <c r="AP1" s="67"/>
      <c r="AQ1" s="67"/>
      <c r="AR1" s="67"/>
      <c r="AS1" s="67"/>
      <c r="AT1" s="67"/>
      <c r="AU1" s="67"/>
      <c r="AV1" s="62" t="s">
        <v>371</v>
      </c>
      <c r="AW1" s="63"/>
      <c r="AX1" s="63"/>
      <c r="AY1" s="63"/>
      <c r="AZ1" s="63"/>
      <c r="BA1" s="63"/>
      <c r="BB1" s="63"/>
      <c r="BC1" s="63"/>
      <c r="BD1" s="64"/>
    </row>
    <row r="2" spans="1:59" x14ac:dyDescent="0.3">
      <c r="A2" s="8" t="s">
        <v>231</v>
      </c>
      <c r="B2" s="8" t="s">
        <v>235</v>
      </c>
      <c r="C2" s="8" t="s">
        <v>0</v>
      </c>
      <c r="D2" s="8" t="s">
        <v>1</v>
      </c>
      <c r="E2" s="7" t="s">
        <v>2</v>
      </c>
      <c r="F2" s="8" t="s">
        <v>3</v>
      </c>
      <c r="G2" s="8" t="s">
        <v>4</v>
      </c>
      <c r="H2" s="8" t="s">
        <v>5</v>
      </c>
      <c r="I2" s="8" t="s">
        <v>6</v>
      </c>
      <c r="J2" s="8" t="s">
        <v>7</v>
      </c>
      <c r="K2" s="8" t="s">
        <v>8</v>
      </c>
      <c r="L2" s="8" t="s">
        <v>9</v>
      </c>
      <c r="M2" s="8" t="s">
        <v>10</v>
      </c>
      <c r="N2" s="8" t="s">
        <v>228</v>
      </c>
      <c r="O2" s="8" t="s">
        <v>11</v>
      </c>
      <c r="P2" s="9" t="s">
        <v>245</v>
      </c>
      <c r="Q2" s="10" t="s">
        <v>330</v>
      </c>
      <c r="R2" s="7" t="s">
        <v>331</v>
      </c>
      <c r="S2" s="8" t="s">
        <v>276</v>
      </c>
      <c r="T2" s="8" t="s">
        <v>277</v>
      </c>
      <c r="U2" s="7" t="s">
        <v>266</v>
      </c>
      <c r="V2" s="8" t="s">
        <v>267</v>
      </c>
      <c r="W2" s="8" t="s">
        <v>268</v>
      </c>
      <c r="X2" s="8" t="s">
        <v>269</v>
      </c>
      <c r="Y2" s="8" t="s">
        <v>271</v>
      </c>
      <c r="Z2" s="7" t="s">
        <v>311</v>
      </c>
      <c r="AA2" s="8" t="s">
        <v>312</v>
      </c>
      <c r="AB2" s="8" t="s">
        <v>313</v>
      </c>
      <c r="AC2" s="8" t="s">
        <v>314</v>
      </c>
      <c r="AD2" s="8" t="s">
        <v>315</v>
      </c>
      <c r="AE2" s="7" t="s">
        <v>294</v>
      </c>
      <c r="AF2" s="8" t="s">
        <v>293</v>
      </c>
      <c r="AG2" s="7" t="s">
        <v>297</v>
      </c>
      <c r="AI2" s="7" t="s">
        <v>251</v>
      </c>
      <c r="AJ2" s="8" t="s">
        <v>252</v>
      </c>
      <c r="AK2" s="8" t="s">
        <v>253</v>
      </c>
      <c r="AL2" s="7" t="s">
        <v>254</v>
      </c>
      <c r="AM2" s="8" t="s">
        <v>255</v>
      </c>
      <c r="AN2" s="8" t="s">
        <v>256</v>
      </c>
      <c r="AO2" s="8" t="s">
        <v>257</v>
      </c>
      <c r="AP2" s="8" t="s">
        <v>258</v>
      </c>
      <c r="AQ2" s="8" t="s">
        <v>259</v>
      </c>
      <c r="AR2" s="8" t="s">
        <v>260</v>
      </c>
      <c r="AS2" s="8" t="s">
        <v>261</v>
      </c>
      <c r="AT2" s="8" t="s">
        <v>426</v>
      </c>
      <c r="AU2" s="8" t="s">
        <v>245</v>
      </c>
      <c r="AV2" s="11" t="s">
        <v>254</v>
      </c>
      <c r="AW2" s="12" t="s">
        <v>255</v>
      </c>
      <c r="AX2" s="12" t="s">
        <v>256</v>
      </c>
      <c r="AY2" s="12" t="s">
        <v>257</v>
      </c>
      <c r="AZ2" s="12" t="s">
        <v>258</v>
      </c>
      <c r="BA2" s="12" t="s">
        <v>259</v>
      </c>
      <c r="BB2" s="12" t="s">
        <v>260</v>
      </c>
      <c r="BC2" s="12" t="s">
        <v>261</v>
      </c>
      <c r="BD2" s="16" t="s">
        <v>245</v>
      </c>
      <c r="BE2" s="12" t="s">
        <v>381</v>
      </c>
      <c r="BF2" s="12" t="s">
        <v>382</v>
      </c>
      <c r="BG2" s="12" t="s">
        <v>383</v>
      </c>
    </row>
    <row r="3" spans="1:59" x14ac:dyDescent="0.3">
      <c r="A3" s="8" t="s">
        <v>232</v>
      </c>
      <c r="B3" s="8" t="s">
        <v>236</v>
      </c>
      <c r="C3" s="8" t="s">
        <v>12</v>
      </c>
      <c r="D3" s="8" t="s">
        <v>13</v>
      </c>
      <c r="E3" s="7" t="s">
        <v>14</v>
      </c>
      <c r="F3" s="8">
        <v>112</v>
      </c>
      <c r="J3" s="8">
        <v>1</v>
      </c>
      <c r="L3" s="8">
        <v>3.0000000000000001E-3</v>
      </c>
      <c r="M3" s="8">
        <f>F3*L3</f>
        <v>0.33600000000000002</v>
      </c>
      <c r="N3" s="8">
        <v>2</v>
      </c>
      <c r="O3" s="8">
        <v>1</v>
      </c>
      <c r="AI3" s="7">
        <v>8067</v>
      </c>
      <c r="AJ3" s="8">
        <v>0</v>
      </c>
      <c r="AK3" s="8" t="s">
        <v>265</v>
      </c>
      <c r="AL3" s="7">
        <v>269</v>
      </c>
      <c r="AM3" s="8">
        <v>269</v>
      </c>
      <c r="AN3" s="8">
        <v>24.9</v>
      </c>
      <c r="AO3" s="8">
        <v>24.9</v>
      </c>
      <c r="AP3" s="8">
        <v>24.9</v>
      </c>
      <c r="AQ3" s="8">
        <v>18</v>
      </c>
      <c r="AR3" s="8">
        <v>0</v>
      </c>
      <c r="AS3" s="8">
        <v>0</v>
      </c>
      <c r="AT3" s="12">
        <f t="shared" ref="AT3:AT67" si="0">SUM(AN3,AQ3,AR3)</f>
        <v>42.9</v>
      </c>
      <c r="AU3" s="8" t="s">
        <v>270</v>
      </c>
      <c r="AV3" s="11">
        <f>PRODUCT($M3,$Y3,AL3)/100</f>
        <v>0.90383999999999998</v>
      </c>
      <c r="AW3" s="13">
        <f t="shared" ref="AW3:BC3" si="1">PRODUCT($M3,$Y3,AM3)/100</f>
        <v>0.90383999999999998</v>
      </c>
      <c r="AX3" s="13">
        <f t="shared" si="1"/>
        <v>8.3664000000000002E-2</v>
      </c>
      <c r="AY3" s="13">
        <f t="shared" si="1"/>
        <v>8.3664000000000002E-2</v>
      </c>
      <c r="AZ3" s="13">
        <f t="shared" si="1"/>
        <v>8.3664000000000002E-2</v>
      </c>
      <c r="BA3" s="13">
        <f t="shared" si="1"/>
        <v>6.0479999999999999E-2</v>
      </c>
      <c r="BB3" s="13">
        <f t="shared" si="1"/>
        <v>0</v>
      </c>
      <c r="BC3" s="13">
        <f t="shared" si="1"/>
        <v>0</v>
      </c>
    </row>
    <row r="4" spans="1:59" x14ac:dyDescent="0.3">
      <c r="A4" s="8" t="s">
        <v>232</v>
      </c>
      <c r="B4" s="8" t="s">
        <v>236</v>
      </c>
      <c r="C4" s="8" t="s">
        <v>12</v>
      </c>
      <c r="D4" s="8" t="s">
        <v>15</v>
      </c>
      <c r="E4" s="7" t="s">
        <v>16</v>
      </c>
      <c r="F4" s="8">
        <v>50</v>
      </c>
      <c r="I4" s="8">
        <v>1</v>
      </c>
      <c r="L4" s="8">
        <v>3.3000000000000002E-2</v>
      </c>
      <c r="M4" s="8">
        <f t="shared" ref="M4:M63" si="2">F4*L4</f>
        <v>1.6500000000000001</v>
      </c>
      <c r="O4" s="8">
        <v>1</v>
      </c>
      <c r="AE4" s="7" t="s">
        <v>296</v>
      </c>
      <c r="AF4" s="8" t="s">
        <v>298</v>
      </c>
      <c r="AG4" s="7" t="s">
        <v>299</v>
      </c>
      <c r="AL4" s="7">
        <v>241</v>
      </c>
      <c r="AN4" s="8">
        <v>32.9</v>
      </c>
      <c r="AQ4" s="8">
        <v>10.9</v>
      </c>
      <c r="AR4" s="8">
        <v>0.5</v>
      </c>
      <c r="AS4" s="8">
        <v>0</v>
      </c>
      <c r="AT4" s="12">
        <f t="shared" si="0"/>
        <v>44.3</v>
      </c>
      <c r="AU4" s="8" t="s">
        <v>302</v>
      </c>
      <c r="AV4" s="11">
        <f>PRODUCT($M4,$Y4,AL4)/100</f>
        <v>3.9765000000000001</v>
      </c>
      <c r="AW4" s="13">
        <f t="shared" ref="AW4:AW5" si="3">PRODUCT($M4,$Y4,AM4)/100</f>
        <v>1.6500000000000001E-2</v>
      </c>
      <c r="AX4" s="13">
        <f t="shared" ref="AX4:AX5" si="4">PRODUCT($M4,$Y4,AN4)/100</f>
        <v>0.54285000000000005</v>
      </c>
      <c r="AY4" s="13">
        <f t="shared" ref="AY4:AY5" si="5">PRODUCT($M4,$Y4,AO4)/100</f>
        <v>1.6500000000000001E-2</v>
      </c>
      <c r="AZ4" s="13">
        <f t="shared" ref="AZ4:AZ5" si="6">PRODUCT($M4,$Y4,AP4)/100</f>
        <v>1.6500000000000001E-2</v>
      </c>
      <c r="BA4" s="13">
        <f t="shared" ref="BA4:BA5" si="7">PRODUCT($M4,$Y4,AQ4)/100</f>
        <v>0.17985000000000004</v>
      </c>
      <c r="BB4" s="13">
        <f t="shared" ref="BB4:BB5" si="8">PRODUCT($M4,$Y4,AR4)/100</f>
        <v>8.2500000000000004E-3</v>
      </c>
      <c r="BC4" s="13">
        <f t="shared" ref="BC4:BC5" si="9">PRODUCT($M4,$Y4,AS4)/100</f>
        <v>0</v>
      </c>
    </row>
    <row r="5" spans="1:59" x14ac:dyDescent="0.3">
      <c r="A5" s="8" t="s">
        <v>232</v>
      </c>
      <c r="B5" s="8" t="s">
        <v>236</v>
      </c>
      <c r="C5" s="8" t="s">
        <v>12</v>
      </c>
      <c r="D5" s="8" t="s">
        <v>17</v>
      </c>
      <c r="E5" s="7" t="s">
        <v>16</v>
      </c>
      <c r="F5" s="8">
        <v>50</v>
      </c>
      <c r="I5" s="8">
        <v>1</v>
      </c>
      <c r="L5" s="8">
        <v>3.3000000000000002E-2</v>
      </c>
      <c r="M5" s="8">
        <f t="shared" si="2"/>
        <v>1.6500000000000001</v>
      </c>
      <c r="O5" s="8">
        <v>1</v>
      </c>
      <c r="AE5" s="7" t="s">
        <v>300</v>
      </c>
      <c r="AF5" s="8" t="s">
        <v>301</v>
      </c>
      <c r="AG5" s="7" t="s">
        <v>272</v>
      </c>
      <c r="AL5" s="7">
        <v>265</v>
      </c>
      <c r="AN5" s="8">
        <v>16.899999999999999</v>
      </c>
      <c r="AQ5" s="8">
        <v>21.4</v>
      </c>
      <c r="AR5" s="8">
        <v>0</v>
      </c>
      <c r="AS5" s="8">
        <v>0</v>
      </c>
      <c r="AT5" s="12">
        <f t="shared" si="0"/>
        <v>38.299999999999997</v>
      </c>
      <c r="AU5" s="8" t="s">
        <v>302</v>
      </c>
      <c r="AV5" s="11">
        <f t="shared" ref="AV5:AV68" si="10">PRODUCT($M5,$Y5,AL5)/100</f>
        <v>4.3725000000000005</v>
      </c>
      <c r="AW5" s="13">
        <f t="shared" si="3"/>
        <v>1.6500000000000001E-2</v>
      </c>
      <c r="AX5" s="13">
        <f t="shared" si="4"/>
        <v>0.27885000000000004</v>
      </c>
      <c r="AY5" s="13">
        <f t="shared" si="5"/>
        <v>1.6500000000000001E-2</v>
      </c>
      <c r="AZ5" s="13">
        <f t="shared" si="6"/>
        <v>1.6500000000000001E-2</v>
      </c>
      <c r="BA5" s="13">
        <f t="shared" si="7"/>
        <v>0.35310000000000002</v>
      </c>
      <c r="BB5" s="13">
        <f t="shared" si="8"/>
        <v>0</v>
      </c>
      <c r="BC5" s="13">
        <f t="shared" si="9"/>
        <v>0</v>
      </c>
    </row>
    <row r="6" spans="1:59" x14ac:dyDescent="0.3">
      <c r="A6" s="8" t="s">
        <v>232</v>
      </c>
      <c r="B6" s="8" t="s">
        <v>236</v>
      </c>
      <c r="C6" s="8" t="s">
        <v>12</v>
      </c>
      <c r="D6" s="8" t="s">
        <v>18</v>
      </c>
      <c r="E6" s="7" t="s">
        <v>16</v>
      </c>
      <c r="F6" s="8">
        <v>84</v>
      </c>
      <c r="J6" s="8">
        <v>1</v>
      </c>
      <c r="L6" s="8">
        <v>3.0000000000000001E-3</v>
      </c>
      <c r="M6" s="8">
        <f t="shared" si="2"/>
        <v>0.252</v>
      </c>
      <c r="O6" s="8">
        <v>1</v>
      </c>
      <c r="S6" s="8">
        <v>1095</v>
      </c>
      <c r="T6" s="8" t="s">
        <v>275</v>
      </c>
      <c r="AL6" s="7">
        <v>267</v>
      </c>
      <c r="AN6" s="8">
        <v>19.600000000000001</v>
      </c>
      <c r="AQ6" s="8">
        <v>20.3</v>
      </c>
      <c r="AT6" s="12">
        <f t="shared" si="0"/>
        <v>39.900000000000006</v>
      </c>
      <c r="AU6" s="8" t="s">
        <v>274</v>
      </c>
      <c r="AV6" s="11">
        <f t="shared" si="10"/>
        <v>0.6728400000000001</v>
      </c>
      <c r="AW6" s="13">
        <f t="shared" ref="AW6:AW69" si="11">PRODUCT($M6,$Y6,AM6)/100</f>
        <v>2.5200000000000001E-3</v>
      </c>
      <c r="AX6" s="13">
        <f t="shared" ref="AX6:AX69" si="12">PRODUCT($M6,$Y6,AN6)/100</f>
        <v>4.9392000000000005E-2</v>
      </c>
      <c r="AY6" s="13">
        <f t="shared" ref="AY6:AY69" si="13">PRODUCT($M6,$Y6,AO6)/100</f>
        <v>2.5200000000000001E-3</v>
      </c>
      <c r="AZ6" s="13">
        <f t="shared" ref="AZ6:AZ69" si="14">PRODUCT($M6,$Y6,AP6)/100</f>
        <v>2.5200000000000001E-3</v>
      </c>
      <c r="BA6" s="13">
        <f t="shared" ref="BA6:BA69" si="15">PRODUCT($M6,$Y6,AQ6)/100</f>
        <v>5.1156000000000007E-2</v>
      </c>
      <c r="BB6" s="13">
        <f t="shared" ref="BB6:BB69" si="16">PRODUCT($M6,$Y6,AR6)/100</f>
        <v>2.5200000000000001E-3</v>
      </c>
      <c r="BC6" s="13">
        <f t="shared" ref="BC6:BC69" si="17">PRODUCT($M6,$Y6,AS6)/100</f>
        <v>2.5200000000000001E-3</v>
      </c>
    </row>
    <row r="7" spans="1:59" x14ac:dyDescent="0.3">
      <c r="A7" s="8" t="s">
        <v>232</v>
      </c>
      <c r="B7" s="8" t="s">
        <v>236</v>
      </c>
      <c r="C7" s="8" t="s">
        <v>12</v>
      </c>
      <c r="D7" s="8" t="s">
        <v>19</v>
      </c>
      <c r="E7" s="7" t="s">
        <v>16</v>
      </c>
      <c r="F7" s="8">
        <v>84</v>
      </c>
      <c r="J7" s="8">
        <v>1</v>
      </c>
      <c r="L7" s="8">
        <v>3.0000000000000001E-3</v>
      </c>
      <c r="M7" s="8">
        <f t="shared" si="2"/>
        <v>0.252</v>
      </c>
      <c r="O7" s="8">
        <v>1</v>
      </c>
      <c r="AI7" s="7">
        <v>8063</v>
      </c>
      <c r="AJ7" s="8">
        <v>5124</v>
      </c>
      <c r="AK7" s="8" t="s">
        <v>273</v>
      </c>
      <c r="AL7" s="7">
        <v>285</v>
      </c>
      <c r="AM7" s="8">
        <v>285</v>
      </c>
      <c r="AN7" s="8">
        <v>26.9</v>
      </c>
      <c r="AO7" s="8">
        <v>26.9</v>
      </c>
      <c r="AP7" s="8">
        <v>26.9</v>
      </c>
      <c r="AQ7" s="8">
        <v>18.899999999999999</v>
      </c>
      <c r="AR7" s="8">
        <v>0</v>
      </c>
      <c r="AS7" s="8">
        <v>0</v>
      </c>
      <c r="AT7" s="12">
        <f t="shared" si="0"/>
        <v>45.8</v>
      </c>
      <c r="AU7" s="8" t="s">
        <v>270</v>
      </c>
      <c r="AV7" s="11">
        <f t="shared" si="10"/>
        <v>0.71820000000000006</v>
      </c>
      <c r="AW7" s="13">
        <f t="shared" si="11"/>
        <v>0.71820000000000006</v>
      </c>
      <c r="AX7" s="13">
        <f t="shared" si="12"/>
        <v>6.7788000000000001E-2</v>
      </c>
      <c r="AY7" s="13">
        <f t="shared" si="13"/>
        <v>6.7788000000000001E-2</v>
      </c>
      <c r="AZ7" s="13">
        <f t="shared" si="14"/>
        <v>6.7788000000000001E-2</v>
      </c>
      <c r="BA7" s="13">
        <f t="shared" si="15"/>
        <v>4.7627999999999997E-2</v>
      </c>
      <c r="BB7" s="13">
        <f t="shared" si="16"/>
        <v>0</v>
      </c>
      <c r="BC7" s="13">
        <f t="shared" si="17"/>
        <v>0</v>
      </c>
    </row>
    <row r="8" spans="1:59" x14ac:dyDescent="0.3">
      <c r="A8" s="8" t="s">
        <v>232</v>
      </c>
      <c r="B8" s="8" t="s">
        <v>236</v>
      </c>
      <c r="C8" s="8" t="s">
        <v>12</v>
      </c>
      <c r="D8" s="8" t="s">
        <v>22</v>
      </c>
      <c r="E8" s="7" t="s">
        <v>14</v>
      </c>
      <c r="F8" s="8">
        <v>112</v>
      </c>
      <c r="H8" s="8">
        <v>1</v>
      </c>
      <c r="L8" s="8">
        <v>0.14299999999999999</v>
      </c>
      <c r="M8" s="8">
        <f t="shared" si="2"/>
        <v>16.015999999999998</v>
      </c>
      <c r="O8" s="8">
        <v>1</v>
      </c>
      <c r="AI8" s="7">
        <v>8063</v>
      </c>
      <c r="AJ8" s="8">
        <v>5124</v>
      </c>
      <c r="AK8" s="8" t="s">
        <v>273</v>
      </c>
      <c r="AL8" s="7">
        <v>285</v>
      </c>
      <c r="AM8" s="8">
        <v>285</v>
      </c>
      <c r="AN8" s="8">
        <v>26.9</v>
      </c>
      <c r="AO8" s="8">
        <v>26.9</v>
      </c>
      <c r="AP8" s="8">
        <v>26.9</v>
      </c>
      <c r="AQ8" s="8">
        <v>18.899999999999999</v>
      </c>
      <c r="AR8" s="8">
        <v>0</v>
      </c>
      <c r="AS8" s="8">
        <v>0</v>
      </c>
      <c r="AT8" s="12">
        <f t="shared" si="0"/>
        <v>45.8</v>
      </c>
      <c r="AU8" s="8" t="s">
        <v>278</v>
      </c>
      <c r="AV8" s="11">
        <f t="shared" si="10"/>
        <v>45.645599999999995</v>
      </c>
      <c r="AW8" s="13">
        <f t="shared" si="11"/>
        <v>45.645599999999995</v>
      </c>
      <c r="AX8" s="13">
        <f t="shared" si="12"/>
        <v>4.3083039999999997</v>
      </c>
      <c r="AY8" s="13">
        <f t="shared" si="13"/>
        <v>4.3083039999999997</v>
      </c>
      <c r="AZ8" s="13">
        <f t="shared" si="14"/>
        <v>4.3083039999999997</v>
      </c>
      <c r="BA8" s="13">
        <f t="shared" si="15"/>
        <v>3.0270239999999995</v>
      </c>
      <c r="BB8" s="13">
        <f t="shared" si="16"/>
        <v>0</v>
      </c>
      <c r="BC8" s="13">
        <f t="shared" si="17"/>
        <v>0</v>
      </c>
    </row>
    <row r="9" spans="1:59" x14ac:dyDescent="0.3">
      <c r="A9" s="8" t="s">
        <v>232</v>
      </c>
      <c r="B9" s="8" t="s">
        <v>236</v>
      </c>
      <c r="C9" s="8" t="s">
        <v>12</v>
      </c>
      <c r="D9" s="8" t="s">
        <v>23</v>
      </c>
      <c r="E9" s="7" t="s">
        <v>14</v>
      </c>
      <c r="F9" s="8">
        <v>64</v>
      </c>
      <c r="H9" s="8">
        <v>2</v>
      </c>
      <c r="L9" s="8">
        <v>0.28599999999999998</v>
      </c>
      <c r="M9" s="8">
        <f t="shared" si="2"/>
        <v>18.303999999999998</v>
      </c>
      <c r="O9" s="8">
        <v>1</v>
      </c>
      <c r="AI9" s="7">
        <v>974</v>
      </c>
      <c r="AJ9" s="8">
        <v>1129</v>
      </c>
      <c r="AK9" s="8" t="s">
        <v>279</v>
      </c>
      <c r="AL9" s="7">
        <v>155</v>
      </c>
      <c r="AM9" s="8">
        <v>155</v>
      </c>
      <c r="AN9" s="8">
        <v>12.6</v>
      </c>
      <c r="AO9" s="8">
        <v>12.6</v>
      </c>
      <c r="AP9" s="8">
        <v>0</v>
      </c>
      <c r="AQ9" s="8">
        <v>10.6</v>
      </c>
      <c r="AR9" s="8">
        <v>1.1000000000000001</v>
      </c>
      <c r="AS9" s="8">
        <v>0</v>
      </c>
      <c r="AT9" s="12">
        <f t="shared" si="0"/>
        <v>24.3</v>
      </c>
      <c r="AU9" s="8" t="s">
        <v>270</v>
      </c>
      <c r="AV9" s="11">
        <f t="shared" si="10"/>
        <v>28.371199999999998</v>
      </c>
      <c r="AW9" s="13">
        <f t="shared" si="11"/>
        <v>28.371199999999998</v>
      </c>
      <c r="AX9" s="13">
        <f t="shared" si="12"/>
        <v>2.3063039999999999</v>
      </c>
      <c r="AY9" s="13">
        <f t="shared" si="13"/>
        <v>2.3063039999999999</v>
      </c>
      <c r="AZ9" s="13">
        <f t="shared" si="14"/>
        <v>0</v>
      </c>
      <c r="BA9" s="13">
        <f t="shared" si="15"/>
        <v>1.9402239999999997</v>
      </c>
      <c r="BB9" s="13">
        <f t="shared" si="16"/>
        <v>0.201344</v>
      </c>
      <c r="BC9" s="13">
        <f t="shared" si="17"/>
        <v>0</v>
      </c>
    </row>
    <row r="10" spans="1:59" x14ac:dyDescent="0.3">
      <c r="A10" s="8" t="s">
        <v>232</v>
      </c>
      <c r="B10" s="8" t="s">
        <v>236</v>
      </c>
      <c r="C10" s="8" t="s">
        <v>12</v>
      </c>
      <c r="D10" s="8" t="s">
        <v>24</v>
      </c>
      <c r="E10" s="7" t="s">
        <v>14</v>
      </c>
      <c r="F10" s="8">
        <v>184</v>
      </c>
      <c r="G10" s="8">
        <v>1</v>
      </c>
      <c r="L10" s="8">
        <v>1</v>
      </c>
      <c r="M10" s="8">
        <f t="shared" si="2"/>
        <v>184</v>
      </c>
      <c r="O10" s="8">
        <v>1</v>
      </c>
      <c r="P10" s="7" t="s">
        <v>246</v>
      </c>
      <c r="AI10" s="7">
        <v>7075</v>
      </c>
      <c r="AJ10" s="8">
        <v>1106</v>
      </c>
      <c r="AK10" s="8" t="s">
        <v>280</v>
      </c>
      <c r="AL10" s="7">
        <v>69</v>
      </c>
      <c r="AM10" s="8">
        <v>69</v>
      </c>
      <c r="AN10" s="8">
        <v>3.6</v>
      </c>
      <c r="AO10" s="8">
        <v>3.6</v>
      </c>
      <c r="AP10" s="8">
        <v>0</v>
      </c>
      <c r="AQ10" s="8">
        <v>4.0999999999999996</v>
      </c>
      <c r="AR10" s="8">
        <v>4.5</v>
      </c>
      <c r="AS10" s="8">
        <v>0</v>
      </c>
      <c r="AT10" s="12">
        <f t="shared" si="0"/>
        <v>12.2</v>
      </c>
      <c r="AU10" s="8" t="s">
        <v>281</v>
      </c>
      <c r="AV10" s="11">
        <f t="shared" si="10"/>
        <v>126.96</v>
      </c>
      <c r="AW10" s="13">
        <f t="shared" si="11"/>
        <v>126.96</v>
      </c>
      <c r="AX10" s="13">
        <f t="shared" si="12"/>
        <v>6.6239999999999997</v>
      </c>
      <c r="AY10" s="13">
        <f t="shared" si="13"/>
        <v>6.6239999999999997</v>
      </c>
      <c r="AZ10" s="13">
        <f t="shared" si="14"/>
        <v>0</v>
      </c>
      <c r="BA10" s="13">
        <f t="shared" si="15"/>
        <v>7.5439999999999996</v>
      </c>
      <c r="BB10" s="13">
        <f t="shared" si="16"/>
        <v>8.2799999999999994</v>
      </c>
      <c r="BC10" s="13">
        <f t="shared" si="17"/>
        <v>0</v>
      </c>
    </row>
    <row r="11" spans="1:59" x14ac:dyDescent="0.3">
      <c r="A11" s="8" t="s">
        <v>232</v>
      </c>
      <c r="B11" s="8" t="s">
        <v>236</v>
      </c>
      <c r="C11" s="8" t="s">
        <v>12</v>
      </c>
      <c r="D11" s="8" t="s">
        <v>25</v>
      </c>
      <c r="E11" s="7" t="s">
        <v>21</v>
      </c>
      <c r="K11" s="8">
        <v>1</v>
      </c>
      <c r="L11" s="8">
        <v>0</v>
      </c>
      <c r="M11" s="8">
        <f t="shared" si="2"/>
        <v>0</v>
      </c>
      <c r="O11" s="8">
        <v>1</v>
      </c>
      <c r="P11" s="7" t="s">
        <v>247</v>
      </c>
      <c r="AI11" s="7">
        <v>646</v>
      </c>
      <c r="AJ11" s="8">
        <v>1009</v>
      </c>
      <c r="AK11" s="8" t="s">
        <v>286</v>
      </c>
      <c r="AL11" s="7">
        <v>403</v>
      </c>
      <c r="AM11" s="8">
        <v>403</v>
      </c>
      <c r="AN11" s="8">
        <v>24.9</v>
      </c>
      <c r="AO11" s="8">
        <v>24.9</v>
      </c>
      <c r="AP11" s="8">
        <v>0</v>
      </c>
      <c r="AQ11" s="8">
        <v>33.1</v>
      </c>
      <c r="AR11" s="8">
        <v>1.3</v>
      </c>
      <c r="AS11" s="8">
        <v>0</v>
      </c>
      <c r="AT11" s="12">
        <f t="shared" si="0"/>
        <v>59.3</v>
      </c>
      <c r="AU11" s="8" t="s">
        <v>270</v>
      </c>
      <c r="AV11" s="11">
        <f t="shared" si="10"/>
        <v>0</v>
      </c>
      <c r="AW11" s="13">
        <f t="shared" si="11"/>
        <v>0</v>
      </c>
      <c r="AX11" s="13">
        <f t="shared" si="12"/>
        <v>0</v>
      </c>
      <c r="AY11" s="13">
        <f t="shared" si="13"/>
        <v>0</v>
      </c>
      <c r="AZ11" s="13">
        <f t="shared" si="14"/>
        <v>0</v>
      </c>
      <c r="BA11" s="13">
        <f t="shared" si="15"/>
        <v>0</v>
      </c>
      <c r="BB11" s="13">
        <f t="shared" si="16"/>
        <v>0</v>
      </c>
      <c r="BC11" s="13">
        <f t="shared" si="17"/>
        <v>0</v>
      </c>
    </row>
    <row r="12" spans="1:59" x14ac:dyDescent="0.3">
      <c r="A12" s="8" t="s">
        <v>20</v>
      </c>
      <c r="B12" s="8" t="s">
        <v>236</v>
      </c>
      <c r="C12" s="8" t="s">
        <v>12</v>
      </c>
      <c r="D12" s="8" t="s">
        <v>20</v>
      </c>
      <c r="E12" s="7" t="s">
        <v>14</v>
      </c>
      <c r="F12" s="8">
        <v>112</v>
      </c>
      <c r="G12" s="8">
        <v>1</v>
      </c>
      <c r="L12" s="8">
        <v>1</v>
      </c>
      <c r="M12" s="8">
        <f t="shared" si="2"/>
        <v>112</v>
      </c>
      <c r="O12" s="8">
        <v>1</v>
      </c>
      <c r="AI12">
        <v>8041</v>
      </c>
      <c r="AJ12">
        <v>15233</v>
      </c>
      <c r="AK12" t="s">
        <v>378</v>
      </c>
      <c r="AL12">
        <v>105</v>
      </c>
      <c r="AM12">
        <v>105</v>
      </c>
      <c r="AN12">
        <v>18.5</v>
      </c>
      <c r="AO12">
        <v>18.5</v>
      </c>
      <c r="AP12">
        <v>18.5</v>
      </c>
      <c r="AQ12">
        <v>2.9</v>
      </c>
      <c r="AR12">
        <v>0</v>
      </c>
      <c r="AS12">
        <v>0</v>
      </c>
      <c r="AT12" s="12">
        <f t="shared" si="0"/>
        <v>21.4</v>
      </c>
      <c r="AU12" s="8" t="s">
        <v>379</v>
      </c>
      <c r="AV12" s="11">
        <f t="shared" si="10"/>
        <v>117.6</v>
      </c>
      <c r="AW12" s="13">
        <f t="shared" si="11"/>
        <v>117.6</v>
      </c>
      <c r="AX12" s="13">
        <f t="shared" si="12"/>
        <v>20.72</v>
      </c>
      <c r="AY12" s="13">
        <f t="shared" si="13"/>
        <v>20.72</v>
      </c>
      <c r="AZ12" s="13">
        <f t="shared" si="14"/>
        <v>20.72</v>
      </c>
      <c r="BA12" s="13">
        <f t="shared" si="15"/>
        <v>3.2480000000000002</v>
      </c>
      <c r="BB12" s="13">
        <f t="shared" si="16"/>
        <v>0</v>
      </c>
      <c r="BC12" s="13">
        <f t="shared" si="17"/>
        <v>0</v>
      </c>
    </row>
    <row r="13" spans="1:59" x14ac:dyDescent="0.3">
      <c r="A13" s="8" t="s">
        <v>233</v>
      </c>
      <c r="B13" s="8" t="s">
        <v>236</v>
      </c>
      <c r="C13" s="8" t="s">
        <v>12</v>
      </c>
      <c r="D13" s="8" t="s">
        <v>26</v>
      </c>
      <c r="E13" s="7" t="s">
        <v>21</v>
      </c>
      <c r="K13" s="8">
        <v>1</v>
      </c>
      <c r="L13" s="8">
        <v>0</v>
      </c>
      <c r="M13" s="8">
        <f t="shared" si="2"/>
        <v>0</v>
      </c>
      <c r="O13" s="8">
        <v>1</v>
      </c>
      <c r="AI13" s="7">
        <v>7200</v>
      </c>
      <c r="AJ13" s="8">
        <v>20051</v>
      </c>
      <c r="AK13" s="8" t="s">
        <v>282</v>
      </c>
      <c r="AL13" s="7">
        <v>130</v>
      </c>
      <c r="AM13" s="8">
        <v>0</v>
      </c>
      <c r="AN13" s="8">
        <v>2.4</v>
      </c>
      <c r="AO13" s="8">
        <v>0</v>
      </c>
      <c r="AP13" s="8">
        <v>0</v>
      </c>
      <c r="AQ13" s="8">
        <v>0.2</v>
      </c>
      <c r="AR13" s="8">
        <v>28.6</v>
      </c>
      <c r="AS13" s="8">
        <v>0.3</v>
      </c>
      <c r="AT13" s="12">
        <f t="shared" si="0"/>
        <v>31.200000000000003</v>
      </c>
      <c r="AU13" s="8" t="s">
        <v>270</v>
      </c>
      <c r="AV13" s="11">
        <f t="shared" si="10"/>
        <v>0</v>
      </c>
      <c r="AW13" s="13">
        <f t="shared" si="11"/>
        <v>0</v>
      </c>
      <c r="AX13" s="13">
        <f t="shared" si="12"/>
        <v>0</v>
      </c>
      <c r="AY13" s="13">
        <f t="shared" si="13"/>
        <v>0</v>
      </c>
      <c r="AZ13" s="13">
        <f t="shared" si="14"/>
        <v>0</v>
      </c>
      <c r="BA13" s="13">
        <f t="shared" si="15"/>
        <v>0</v>
      </c>
      <c r="BB13" s="13">
        <f t="shared" si="16"/>
        <v>0</v>
      </c>
      <c r="BC13" s="13">
        <f t="shared" si="17"/>
        <v>0</v>
      </c>
    </row>
    <row r="14" spans="1:59" x14ac:dyDescent="0.3">
      <c r="A14" s="8" t="s">
        <v>233</v>
      </c>
      <c r="B14" s="8" t="s">
        <v>236</v>
      </c>
      <c r="C14" s="8" t="s">
        <v>12</v>
      </c>
      <c r="D14" s="8" t="s">
        <v>28</v>
      </c>
      <c r="E14" s="7" t="s">
        <v>14</v>
      </c>
      <c r="F14" s="8">
        <v>185</v>
      </c>
      <c r="H14" s="8">
        <v>2</v>
      </c>
      <c r="L14" s="8">
        <v>0.28599999999999998</v>
      </c>
      <c r="M14" s="8">
        <f t="shared" si="2"/>
        <v>52.91</v>
      </c>
      <c r="O14" s="8">
        <v>1</v>
      </c>
      <c r="AI14" s="7">
        <v>7005</v>
      </c>
      <c r="AJ14" s="8">
        <v>16028</v>
      </c>
      <c r="AK14" s="8" t="s">
        <v>283</v>
      </c>
      <c r="AL14" s="7">
        <v>127</v>
      </c>
      <c r="AM14" s="8">
        <v>0</v>
      </c>
      <c r="AN14" s="8">
        <v>8.6999999999999993</v>
      </c>
      <c r="AO14" s="8">
        <v>0</v>
      </c>
      <c r="AP14" s="8">
        <v>0</v>
      </c>
      <c r="AQ14" s="8">
        <v>0.5</v>
      </c>
      <c r="AR14" s="8">
        <v>22.8</v>
      </c>
      <c r="AS14" s="8">
        <v>6.4</v>
      </c>
      <c r="AT14" s="12">
        <f t="shared" si="0"/>
        <v>32</v>
      </c>
      <c r="AU14" s="8" t="s">
        <v>284</v>
      </c>
      <c r="AV14" s="11">
        <f t="shared" si="10"/>
        <v>67.195700000000002</v>
      </c>
      <c r="AW14" s="13">
        <f t="shared" si="11"/>
        <v>0</v>
      </c>
      <c r="AX14" s="13">
        <f t="shared" si="12"/>
        <v>4.6031699999999995</v>
      </c>
      <c r="AY14" s="13">
        <f t="shared" si="13"/>
        <v>0</v>
      </c>
      <c r="AZ14" s="13">
        <f t="shared" si="14"/>
        <v>0</v>
      </c>
      <c r="BA14" s="13">
        <f t="shared" si="15"/>
        <v>0.26455000000000001</v>
      </c>
      <c r="BB14" s="13">
        <f t="shared" si="16"/>
        <v>12.06348</v>
      </c>
      <c r="BC14" s="13">
        <f t="shared" si="17"/>
        <v>3.3862400000000004</v>
      </c>
    </row>
    <row r="15" spans="1:59" x14ac:dyDescent="0.3">
      <c r="A15" s="8" t="s">
        <v>233</v>
      </c>
      <c r="B15" s="8" t="s">
        <v>236</v>
      </c>
      <c r="C15" s="8" t="s">
        <v>12</v>
      </c>
      <c r="D15" s="8" t="s">
        <v>30</v>
      </c>
      <c r="E15" s="7" t="s">
        <v>21</v>
      </c>
      <c r="K15" s="8">
        <v>1</v>
      </c>
      <c r="L15" s="8">
        <v>0</v>
      </c>
      <c r="M15" s="8">
        <f t="shared" si="2"/>
        <v>0</v>
      </c>
      <c r="O15" s="8">
        <v>1</v>
      </c>
      <c r="AI15" s="7">
        <v>141</v>
      </c>
      <c r="AJ15" s="8">
        <v>9040</v>
      </c>
      <c r="AK15" s="8" t="s">
        <v>287</v>
      </c>
      <c r="AL15" s="7">
        <v>92</v>
      </c>
      <c r="AM15" s="8">
        <v>0</v>
      </c>
      <c r="AN15" s="8">
        <v>1</v>
      </c>
      <c r="AO15" s="8">
        <v>0</v>
      </c>
      <c r="AP15" s="8">
        <v>0</v>
      </c>
      <c r="AQ15" s="8">
        <v>0.5</v>
      </c>
      <c r="AR15" s="8">
        <v>23.4</v>
      </c>
      <c r="AS15" s="8">
        <v>2.4</v>
      </c>
      <c r="AT15" s="12">
        <f t="shared" si="0"/>
        <v>24.9</v>
      </c>
      <c r="AU15" s="8" t="s">
        <v>288</v>
      </c>
      <c r="AV15" s="11">
        <f t="shared" si="10"/>
        <v>0</v>
      </c>
      <c r="AW15" s="13">
        <f t="shared" si="11"/>
        <v>0</v>
      </c>
      <c r="AX15" s="13">
        <f t="shared" si="12"/>
        <v>0</v>
      </c>
      <c r="AY15" s="13">
        <f t="shared" si="13"/>
        <v>0</v>
      </c>
      <c r="AZ15" s="13">
        <f t="shared" si="14"/>
        <v>0</v>
      </c>
      <c r="BA15" s="13">
        <f t="shared" si="15"/>
        <v>0</v>
      </c>
      <c r="BB15" s="13">
        <f t="shared" si="16"/>
        <v>0</v>
      </c>
      <c r="BC15" s="13">
        <f t="shared" si="17"/>
        <v>0</v>
      </c>
    </row>
    <row r="16" spans="1:59" x14ac:dyDescent="0.3">
      <c r="A16" s="8" t="s">
        <v>233</v>
      </c>
      <c r="B16" s="8" t="s">
        <v>236</v>
      </c>
      <c r="C16" s="8" t="s">
        <v>12</v>
      </c>
      <c r="D16" s="8" t="s">
        <v>31</v>
      </c>
      <c r="E16" s="7" t="s">
        <v>14</v>
      </c>
      <c r="F16" s="8">
        <v>122</v>
      </c>
      <c r="I16" s="8">
        <v>1</v>
      </c>
      <c r="L16" s="8">
        <v>3.3000000000000002E-2</v>
      </c>
      <c r="M16" s="8">
        <f t="shared" si="2"/>
        <v>4.0259999999999998</v>
      </c>
      <c r="O16" s="8">
        <v>1</v>
      </c>
      <c r="AI16" s="7">
        <v>1786</v>
      </c>
      <c r="AJ16" s="8">
        <v>11363</v>
      </c>
      <c r="AK16" s="8" t="s">
        <v>289</v>
      </c>
      <c r="AL16" s="7">
        <v>93</v>
      </c>
      <c r="AM16" s="8">
        <v>0</v>
      </c>
      <c r="AN16" s="8">
        <v>2</v>
      </c>
      <c r="AO16" s="8">
        <v>0</v>
      </c>
      <c r="AP16" s="8">
        <v>0</v>
      </c>
      <c r="AQ16" s="8">
        <v>0.1</v>
      </c>
      <c r="AR16" s="8">
        <v>21.6</v>
      </c>
      <c r="AS16" s="8">
        <v>1.5</v>
      </c>
      <c r="AT16" s="12">
        <f t="shared" si="0"/>
        <v>23.700000000000003</v>
      </c>
      <c r="AV16" s="11">
        <f t="shared" si="10"/>
        <v>3.7441800000000001</v>
      </c>
      <c r="AW16" s="13">
        <f t="shared" si="11"/>
        <v>0</v>
      </c>
      <c r="AX16" s="13">
        <f t="shared" si="12"/>
        <v>8.0519999999999994E-2</v>
      </c>
      <c r="AY16" s="13">
        <f t="shared" si="13"/>
        <v>0</v>
      </c>
      <c r="AZ16" s="13">
        <f t="shared" si="14"/>
        <v>0</v>
      </c>
      <c r="BA16" s="13">
        <f t="shared" si="15"/>
        <v>4.0260000000000001E-3</v>
      </c>
      <c r="BB16" s="13">
        <f t="shared" si="16"/>
        <v>0.86961600000000006</v>
      </c>
      <c r="BC16" s="13">
        <f t="shared" si="17"/>
        <v>6.0389999999999999E-2</v>
      </c>
    </row>
    <row r="17" spans="1:55" x14ac:dyDescent="0.3">
      <c r="A17" s="8" t="s">
        <v>233</v>
      </c>
      <c r="B17" s="8" t="s">
        <v>236</v>
      </c>
      <c r="C17" s="8" t="s">
        <v>12</v>
      </c>
      <c r="D17" s="8" t="s">
        <v>29</v>
      </c>
      <c r="E17" s="7" t="s">
        <v>14</v>
      </c>
      <c r="F17" s="8">
        <v>60</v>
      </c>
      <c r="J17" s="8">
        <v>1</v>
      </c>
      <c r="L17" s="8">
        <v>3.0000000000000001E-3</v>
      </c>
      <c r="M17" s="8">
        <f t="shared" si="2"/>
        <v>0.18</v>
      </c>
      <c r="O17" s="8">
        <v>1</v>
      </c>
      <c r="AI17" s="7">
        <v>513</v>
      </c>
      <c r="AJ17" s="8">
        <v>11110</v>
      </c>
      <c r="AK17" s="8" t="s">
        <v>290</v>
      </c>
      <c r="AL17" s="7">
        <v>22</v>
      </c>
      <c r="AM17" s="8">
        <v>0</v>
      </c>
      <c r="AN17" s="8">
        <v>1</v>
      </c>
      <c r="AO17" s="8">
        <v>0</v>
      </c>
      <c r="AP17" s="8">
        <v>0</v>
      </c>
      <c r="AQ17" s="8">
        <v>0.4</v>
      </c>
      <c r="AR17" s="8">
        <v>4.5</v>
      </c>
      <c r="AS17" s="8">
        <v>2.8</v>
      </c>
      <c r="AT17" s="12">
        <f t="shared" si="0"/>
        <v>5.9</v>
      </c>
      <c r="AV17" s="11">
        <f t="shared" si="10"/>
        <v>3.9599999999999996E-2</v>
      </c>
      <c r="AW17" s="13">
        <f t="shared" si="11"/>
        <v>0</v>
      </c>
      <c r="AX17" s="13">
        <f t="shared" si="12"/>
        <v>1.8E-3</v>
      </c>
      <c r="AY17" s="13">
        <f t="shared" si="13"/>
        <v>0</v>
      </c>
      <c r="AZ17" s="13">
        <f t="shared" si="14"/>
        <v>0</v>
      </c>
      <c r="BA17" s="13">
        <f t="shared" si="15"/>
        <v>7.1999999999999994E-4</v>
      </c>
      <c r="BB17" s="13">
        <f t="shared" si="16"/>
        <v>8.0999999999999996E-3</v>
      </c>
      <c r="BC17" s="13">
        <f t="shared" si="17"/>
        <v>5.0400000000000002E-3</v>
      </c>
    </row>
    <row r="18" spans="1:55" x14ac:dyDescent="0.3">
      <c r="A18" s="8" t="s">
        <v>233</v>
      </c>
      <c r="B18" s="8" t="s">
        <v>236</v>
      </c>
      <c r="C18" s="8" t="s">
        <v>12</v>
      </c>
      <c r="D18" s="8" t="s">
        <v>34</v>
      </c>
      <c r="E18" s="7" t="s">
        <v>14</v>
      </c>
      <c r="F18" s="8">
        <v>125</v>
      </c>
      <c r="H18" s="8">
        <v>2</v>
      </c>
      <c r="L18" s="8">
        <v>0.28599999999999998</v>
      </c>
      <c r="M18" s="8">
        <f t="shared" si="2"/>
        <v>35.75</v>
      </c>
      <c r="O18" s="8">
        <v>1</v>
      </c>
      <c r="AE18" s="7" t="s">
        <v>296</v>
      </c>
      <c r="AF18" s="8" t="s">
        <v>292</v>
      </c>
      <c r="AL18" s="7">
        <v>288</v>
      </c>
      <c r="AN18" s="8">
        <v>6.3</v>
      </c>
      <c r="AQ18" s="8">
        <v>9.1</v>
      </c>
      <c r="AR18" s="8">
        <v>49</v>
      </c>
      <c r="AS18" s="8">
        <v>0</v>
      </c>
      <c r="AT18" s="12">
        <f t="shared" si="0"/>
        <v>64.400000000000006</v>
      </c>
      <c r="AU18" s="8" t="s">
        <v>291</v>
      </c>
      <c r="AV18" s="11">
        <f t="shared" si="10"/>
        <v>102.96</v>
      </c>
      <c r="AW18" s="13">
        <f t="shared" si="11"/>
        <v>0.35749999999999998</v>
      </c>
      <c r="AX18" s="13">
        <f t="shared" si="12"/>
        <v>2.2522500000000001</v>
      </c>
      <c r="AY18" s="13">
        <f t="shared" si="13"/>
        <v>0.35749999999999998</v>
      </c>
      <c r="AZ18" s="13">
        <f t="shared" si="14"/>
        <v>0.35749999999999998</v>
      </c>
      <c r="BA18" s="13">
        <f t="shared" si="15"/>
        <v>3.25325</v>
      </c>
      <c r="BB18" s="13">
        <f t="shared" si="16"/>
        <v>17.517499999999998</v>
      </c>
      <c r="BC18" s="13">
        <f t="shared" si="17"/>
        <v>0</v>
      </c>
    </row>
    <row r="19" spans="1:55" x14ac:dyDescent="0.3">
      <c r="A19" s="8" t="s">
        <v>234</v>
      </c>
      <c r="B19" s="8" t="s">
        <v>236</v>
      </c>
      <c r="C19" s="8" t="s">
        <v>12</v>
      </c>
      <c r="D19" s="8" t="s">
        <v>248</v>
      </c>
      <c r="E19" s="7" t="s">
        <v>21</v>
      </c>
      <c r="K19" s="8">
        <v>1</v>
      </c>
      <c r="L19" s="8">
        <v>0</v>
      </c>
      <c r="M19" s="8">
        <f t="shared" si="2"/>
        <v>0</v>
      </c>
      <c r="O19" s="8">
        <v>1</v>
      </c>
      <c r="AE19" s="7" t="s">
        <v>296</v>
      </c>
      <c r="AF19" s="8" t="s">
        <v>303</v>
      </c>
      <c r="AL19" s="7">
        <v>163</v>
      </c>
      <c r="AN19" s="8">
        <v>6.3</v>
      </c>
      <c r="AQ19" s="8">
        <v>1.4</v>
      </c>
      <c r="AR19" s="8">
        <v>31.1</v>
      </c>
      <c r="AT19" s="12">
        <f t="shared" si="0"/>
        <v>38.799999999999997</v>
      </c>
      <c r="AU19" s="8" t="s">
        <v>305</v>
      </c>
      <c r="AV19" s="11">
        <f t="shared" si="10"/>
        <v>0</v>
      </c>
      <c r="AW19" s="13">
        <f t="shared" si="11"/>
        <v>0</v>
      </c>
      <c r="AX19" s="13">
        <f t="shared" si="12"/>
        <v>0</v>
      </c>
      <c r="AY19" s="13">
        <f t="shared" si="13"/>
        <v>0</v>
      </c>
      <c r="AZ19" s="13">
        <f t="shared" si="14"/>
        <v>0</v>
      </c>
      <c r="BA19" s="13">
        <f t="shared" si="15"/>
        <v>0</v>
      </c>
      <c r="BB19" s="13">
        <f t="shared" si="16"/>
        <v>0</v>
      </c>
      <c r="BC19" s="13">
        <f t="shared" si="17"/>
        <v>0</v>
      </c>
    </row>
    <row r="20" spans="1:55" x14ac:dyDescent="0.3">
      <c r="A20" s="8" t="s">
        <v>234</v>
      </c>
      <c r="B20" s="8" t="s">
        <v>236</v>
      </c>
      <c r="C20" s="8" t="s">
        <v>12</v>
      </c>
      <c r="D20" s="8" t="s">
        <v>27</v>
      </c>
      <c r="E20" s="7" t="s">
        <v>14</v>
      </c>
      <c r="F20" s="8">
        <v>114</v>
      </c>
      <c r="G20" s="8">
        <v>1</v>
      </c>
      <c r="L20" s="8">
        <v>1</v>
      </c>
      <c r="M20" s="8">
        <f t="shared" si="2"/>
        <v>114</v>
      </c>
      <c r="O20" s="8">
        <v>1</v>
      </c>
      <c r="AE20" s="7" t="s">
        <v>296</v>
      </c>
      <c r="AF20" s="8" t="s">
        <v>304</v>
      </c>
      <c r="AL20" s="7">
        <v>125</v>
      </c>
      <c r="AN20" s="8">
        <v>2.1</v>
      </c>
      <c r="AQ20" s="8">
        <v>1.3</v>
      </c>
      <c r="AR20" s="8">
        <v>26.2</v>
      </c>
      <c r="AT20" s="12">
        <f t="shared" si="0"/>
        <v>29.6</v>
      </c>
      <c r="AU20" s="8" t="s">
        <v>306</v>
      </c>
      <c r="AV20" s="11">
        <f t="shared" si="10"/>
        <v>142.5</v>
      </c>
      <c r="AW20" s="13">
        <f t="shared" si="11"/>
        <v>1.1399999999999999</v>
      </c>
      <c r="AX20" s="13">
        <f t="shared" si="12"/>
        <v>2.3940000000000001</v>
      </c>
      <c r="AY20" s="13">
        <f t="shared" si="13"/>
        <v>1.1399999999999999</v>
      </c>
      <c r="AZ20" s="13">
        <f t="shared" si="14"/>
        <v>1.1399999999999999</v>
      </c>
      <c r="BA20" s="13">
        <f t="shared" si="15"/>
        <v>1.4820000000000002</v>
      </c>
      <c r="BB20" s="13">
        <f t="shared" si="16"/>
        <v>29.867999999999999</v>
      </c>
      <c r="BC20" s="13">
        <f t="shared" si="17"/>
        <v>1.1399999999999999</v>
      </c>
    </row>
    <row r="21" spans="1:55" x14ac:dyDescent="0.3">
      <c r="A21" s="8" t="s">
        <v>234</v>
      </c>
      <c r="B21" s="8" t="s">
        <v>236</v>
      </c>
      <c r="C21" s="8" t="s">
        <v>12</v>
      </c>
      <c r="D21" s="8" t="s">
        <v>32</v>
      </c>
      <c r="E21" s="7" t="s">
        <v>21</v>
      </c>
      <c r="K21" s="8">
        <v>1</v>
      </c>
      <c r="L21" s="8">
        <v>0</v>
      </c>
      <c r="M21" s="8">
        <f t="shared" si="2"/>
        <v>0</v>
      </c>
      <c r="O21" s="8">
        <v>1</v>
      </c>
      <c r="AI21" s="7">
        <v>8012</v>
      </c>
      <c r="AJ21" s="8">
        <v>0</v>
      </c>
      <c r="AK21" s="8" t="s">
        <v>307</v>
      </c>
      <c r="AL21" s="7">
        <v>332</v>
      </c>
      <c r="AM21" s="8">
        <v>0</v>
      </c>
      <c r="AN21" s="8">
        <v>10.3</v>
      </c>
      <c r="AO21" s="8">
        <v>0</v>
      </c>
      <c r="AP21" s="8">
        <v>0</v>
      </c>
      <c r="AQ21" s="8">
        <v>3</v>
      </c>
      <c r="AR21" s="8">
        <v>73.7</v>
      </c>
      <c r="AS21" s="8">
        <v>12.7</v>
      </c>
      <c r="AT21" s="12">
        <f t="shared" si="0"/>
        <v>87</v>
      </c>
      <c r="AV21" s="11">
        <f t="shared" si="10"/>
        <v>0</v>
      </c>
      <c r="AW21" s="13">
        <f t="shared" si="11"/>
        <v>0</v>
      </c>
      <c r="AX21" s="13">
        <f t="shared" si="12"/>
        <v>0</v>
      </c>
      <c r="AY21" s="13">
        <f t="shared" si="13"/>
        <v>0</v>
      </c>
      <c r="AZ21" s="13">
        <f t="shared" si="14"/>
        <v>0</v>
      </c>
      <c r="BA21" s="13">
        <f t="shared" si="15"/>
        <v>0</v>
      </c>
      <c r="BB21" s="13">
        <f t="shared" si="16"/>
        <v>0</v>
      </c>
      <c r="BC21" s="13">
        <f t="shared" si="17"/>
        <v>0</v>
      </c>
    </row>
    <row r="22" spans="1:55" x14ac:dyDescent="0.3">
      <c r="A22" s="8" t="s">
        <v>234</v>
      </c>
      <c r="B22" s="8" t="s">
        <v>236</v>
      </c>
      <c r="C22" s="8" t="s">
        <v>12</v>
      </c>
      <c r="D22" s="8" t="s">
        <v>74</v>
      </c>
      <c r="E22" s="7" t="s">
        <v>14</v>
      </c>
      <c r="F22" s="8">
        <v>340</v>
      </c>
      <c r="H22" s="8">
        <v>2</v>
      </c>
      <c r="L22" s="8">
        <v>0.28599999999999998</v>
      </c>
      <c r="M22" s="8">
        <f t="shared" si="2"/>
        <v>97.24</v>
      </c>
      <c r="O22" s="8">
        <v>1</v>
      </c>
      <c r="P22" s="7" t="s">
        <v>249</v>
      </c>
      <c r="AI22" s="7">
        <v>404</v>
      </c>
      <c r="AJ22" s="8">
        <v>14400</v>
      </c>
      <c r="AK22" s="8" t="s">
        <v>308</v>
      </c>
      <c r="AL22" s="7">
        <v>41</v>
      </c>
      <c r="AM22" s="8">
        <v>0</v>
      </c>
      <c r="AN22" s="8">
        <v>0</v>
      </c>
      <c r="AO22" s="8">
        <v>0</v>
      </c>
      <c r="AP22" s="8">
        <v>0</v>
      </c>
      <c r="AQ22" s="8">
        <v>0</v>
      </c>
      <c r="AR22" s="8">
        <v>10.4</v>
      </c>
      <c r="AS22" s="8">
        <v>0</v>
      </c>
      <c r="AT22" s="12">
        <f t="shared" si="0"/>
        <v>10.4</v>
      </c>
      <c r="AV22" s="11">
        <f t="shared" si="10"/>
        <v>39.868399999999994</v>
      </c>
      <c r="AW22" s="13">
        <f t="shared" si="11"/>
        <v>0</v>
      </c>
      <c r="AX22" s="13">
        <f t="shared" si="12"/>
        <v>0</v>
      </c>
      <c r="AY22" s="13">
        <f t="shared" si="13"/>
        <v>0</v>
      </c>
      <c r="AZ22" s="13">
        <f t="shared" si="14"/>
        <v>0</v>
      </c>
      <c r="BA22" s="13">
        <f t="shared" si="15"/>
        <v>0</v>
      </c>
      <c r="BB22" s="13">
        <f t="shared" si="16"/>
        <v>10.112959999999999</v>
      </c>
      <c r="BC22" s="13">
        <f t="shared" si="17"/>
        <v>0</v>
      </c>
    </row>
    <row r="23" spans="1:55" x14ac:dyDescent="0.3">
      <c r="A23" s="8" t="s">
        <v>232</v>
      </c>
      <c r="B23" s="8" t="s">
        <v>236</v>
      </c>
      <c r="C23" s="8" t="s">
        <v>35</v>
      </c>
      <c r="D23" s="8" t="s">
        <v>13</v>
      </c>
      <c r="E23" s="7" t="s">
        <v>14</v>
      </c>
      <c r="F23" s="8">
        <v>112</v>
      </c>
      <c r="J23" s="8">
        <v>1</v>
      </c>
      <c r="L23" s="8">
        <v>3.0000000000000001E-3</v>
      </c>
      <c r="M23" s="8">
        <f t="shared" si="2"/>
        <v>0.33600000000000002</v>
      </c>
      <c r="N23" s="8">
        <v>2</v>
      </c>
      <c r="O23" s="8">
        <v>2</v>
      </c>
      <c r="AI23" s="7">
        <v>8067</v>
      </c>
      <c r="AJ23" s="8">
        <v>0</v>
      </c>
      <c r="AK23" s="8" t="s">
        <v>265</v>
      </c>
      <c r="AL23" s="7">
        <v>269</v>
      </c>
      <c r="AM23" s="8">
        <v>269</v>
      </c>
      <c r="AN23" s="8">
        <v>24.9</v>
      </c>
      <c r="AO23" s="8">
        <v>24.9</v>
      </c>
      <c r="AP23" s="8">
        <v>24.9</v>
      </c>
      <c r="AQ23" s="8">
        <v>18</v>
      </c>
      <c r="AR23" s="8">
        <v>0</v>
      </c>
      <c r="AS23" s="8">
        <v>0</v>
      </c>
      <c r="AT23" s="12">
        <f t="shared" si="0"/>
        <v>42.9</v>
      </c>
      <c r="AV23" s="11">
        <f t="shared" si="10"/>
        <v>0.90383999999999998</v>
      </c>
      <c r="AW23" s="13">
        <f t="shared" si="11"/>
        <v>0.90383999999999998</v>
      </c>
      <c r="AX23" s="13">
        <f t="shared" si="12"/>
        <v>8.3664000000000002E-2</v>
      </c>
      <c r="AY23" s="13">
        <f t="shared" si="13"/>
        <v>8.3664000000000002E-2</v>
      </c>
      <c r="AZ23" s="13">
        <f t="shared" si="14"/>
        <v>8.3664000000000002E-2</v>
      </c>
      <c r="BA23" s="13">
        <f t="shared" si="15"/>
        <v>6.0479999999999999E-2</v>
      </c>
      <c r="BB23" s="13">
        <f t="shared" si="16"/>
        <v>0</v>
      </c>
      <c r="BC23" s="13">
        <f t="shared" si="17"/>
        <v>0</v>
      </c>
    </row>
    <row r="24" spans="1:55" x14ac:dyDescent="0.3">
      <c r="A24" s="8" t="s">
        <v>232</v>
      </c>
      <c r="B24" s="8" t="s">
        <v>236</v>
      </c>
      <c r="C24" s="8" t="s">
        <v>35</v>
      </c>
      <c r="D24" s="8" t="s">
        <v>15</v>
      </c>
      <c r="E24" s="7" t="s">
        <v>14</v>
      </c>
      <c r="F24" s="8">
        <v>85</v>
      </c>
      <c r="I24" s="8">
        <v>1</v>
      </c>
      <c r="L24" s="8">
        <v>3.3000000000000002E-2</v>
      </c>
      <c r="M24" s="8">
        <f t="shared" si="2"/>
        <v>2.8050000000000002</v>
      </c>
      <c r="O24" s="8">
        <v>2</v>
      </c>
      <c r="AE24" s="7" t="s">
        <v>296</v>
      </c>
      <c r="AF24" s="8" t="s">
        <v>298</v>
      </c>
      <c r="AG24" s="7" t="s">
        <v>299</v>
      </c>
      <c r="AL24" s="7">
        <v>241</v>
      </c>
      <c r="AN24" s="8">
        <v>32.9</v>
      </c>
      <c r="AQ24" s="8">
        <v>10.9</v>
      </c>
      <c r="AR24" s="8">
        <v>0.5</v>
      </c>
      <c r="AS24" s="8">
        <v>0</v>
      </c>
      <c r="AT24" s="12">
        <f t="shared" si="0"/>
        <v>44.3</v>
      </c>
      <c r="AV24" s="11">
        <f t="shared" si="10"/>
        <v>6.7600499999999997</v>
      </c>
      <c r="AW24" s="13">
        <f t="shared" si="11"/>
        <v>2.8050000000000002E-2</v>
      </c>
      <c r="AX24" s="13">
        <f t="shared" si="12"/>
        <v>0.92284499999999992</v>
      </c>
      <c r="AY24" s="13">
        <f t="shared" si="13"/>
        <v>2.8050000000000002E-2</v>
      </c>
      <c r="AZ24" s="13">
        <f t="shared" si="14"/>
        <v>2.8050000000000002E-2</v>
      </c>
      <c r="BA24" s="13">
        <f t="shared" si="15"/>
        <v>0.30574500000000004</v>
      </c>
      <c r="BB24" s="13">
        <f t="shared" si="16"/>
        <v>1.4025000000000001E-2</v>
      </c>
      <c r="BC24" s="13">
        <f t="shared" si="17"/>
        <v>0</v>
      </c>
    </row>
    <row r="25" spans="1:55" x14ac:dyDescent="0.3">
      <c r="A25" s="8" t="s">
        <v>232</v>
      </c>
      <c r="B25" s="8" t="s">
        <v>236</v>
      </c>
      <c r="C25" s="8" t="s">
        <v>35</v>
      </c>
      <c r="D25" s="8" t="s">
        <v>17</v>
      </c>
      <c r="E25" s="7" t="s">
        <v>14</v>
      </c>
      <c r="F25" s="8">
        <v>85</v>
      </c>
      <c r="I25" s="8">
        <v>1</v>
      </c>
      <c r="L25" s="8">
        <v>3.3000000000000002E-2</v>
      </c>
      <c r="M25" s="8">
        <f t="shared" si="2"/>
        <v>2.8050000000000002</v>
      </c>
      <c r="O25" s="8">
        <v>2</v>
      </c>
      <c r="AE25" s="7" t="s">
        <v>300</v>
      </c>
      <c r="AF25" s="8" t="s">
        <v>301</v>
      </c>
      <c r="AG25" s="7" t="s">
        <v>272</v>
      </c>
      <c r="AL25" s="7">
        <v>265</v>
      </c>
      <c r="AN25" s="8">
        <v>16.899999999999999</v>
      </c>
      <c r="AQ25" s="8">
        <v>21.4</v>
      </c>
      <c r="AR25" s="8">
        <v>0</v>
      </c>
      <c r="AS25" s="8">
        <v>0</v>
      </c>
      <c r="AT25" s="12">
        <f t="shared" si="0"/>
        <v>38.299999999999997</v>
      </c>
      <c r="AV25" s="11">
        <f t="shared" si="10"/>
        <v>7.4332500000000001</v>
      </c>
      <c r="AW25" s="13">
        <f t="shared" si="11"/>
        <v>2.8050000000000002E-2</v>
      </c>
      <c r="AX25" s="13">
        <f t="shared" si="12"/>
        <v>0.47404499999999999</v>
      </c>
      <c r="AY25" s="13">
        <f t="shared" si="13"/>
        <v>2.8050000000000002E-2</v>
      </c>
      <c r="AZ25" s="13">
        <f t="shared" si="14"/>
        <v>2.8050000000000002E-2</v>
      </c>
      <c r="BA25" s="13">
        <f t="shared" si="15"/>
        <v>0.60026999999999997</v>
      </c>
      <c r="BB25" s="13">
        <f t="shared" si="16"/>
        <v>0</v>
      </c>
      <c r="BC25" s="13">
        <f t="shared" si="17"/>
        <v>0</v>
      </c>
    </row>
    <row r="26" spans="1:55" x14ac:dyDescent="0.3">
      <c r="A26" s="8" t="s">
        <v>232</v>
      </c>
      <c r="B26" s="8" t="s">
        <v>236</v>
      </c>
      <c r="C26" s="8" t="s">
        <v>35</v>
      </c>
      <c r="D26" s="8" t="s">
        <v>18</v>
      </c>
      <c r="E26" s="7" t="s">
        <v>14</v>
      </c>
      <c r="F26" s="8">
        <v>112</v>
      </c>
      <c r="J26" s="8">
        <v>1</v>
      </c>
      <c r="L26" s="8">
        <v>3.0000000000000001E-3</v>
      </c>
      <c r="M26" s="8">
        <f t="shared" si="2"/>
        <v>0.33600000000000002</v>
      </c>
      <c r="O26" s="8">
        <v>2</v>
      </c>
      <c r="S26" s="8">
        <v>1095</v>
      </c>
      <c r="T26" s="8" t="s">
        <v>275</v>
      </c>
      <c r="AL26" s="7">
        <v>267</v>
      </c>
      <c r="AN26" s="8">
        <v>19.600000000000001</v>
      </c>
      <c r="AQ26" s="8">
        <v>20.3</v>
      </c>
      <c r="AT26" s="12">
        <f t="shared" si="0"/>
        <v>39.900000000000006</v>
      </c>
      <c r="AV26" s="11">
        <f t="shared" si="10"/>
        <v>0.89712000000000003</v>
      </c>
      <c r="AW26" s="13">
        <f t="shared" si="11"/>
        <v>3.3600000000000001E-3</v>
      </c>
      <c r="AX26" s="13">
        <f t="shared" si="12"/>
        <v>6.5856000000000012E-2</v>
      </c>
      <c r="AY26" s="13">
        <f t="shared" si="13"/>
        <v>3.3600000000000001E-3</v>
      </c>
      <c r="AZ26" s="13">
        <f t="shared" si="14"/>
        <v>3.3600000000000001E-3</v>
      </c>
      <c r="BA26" s="13">
        <f t="shared" si="15"/>
        <v>6.8208000000000005E-2</v>
      </c>
      <c r="BB26" s="13">
        <f t="shared" si="16"/>
        <v>3.3600000000000001E-3</v>
      </c>
      <c r="BC26" s="13">
        <f t="shared" si="17"/>
        <v>3.3600000000000001E-3</v>
      </c>
    </row>
    <row r="27" spans="1:55" x14ac:dyDescent="0.3">
      <c r="A27" s="8" t="s">
        <v>232</v>
      </c>
      <c r="B27" s="8" t="s">
        <v>236</v>
      </c>
      <c r="C27" s="8" t="s">
        <v>35</v>
      </c>
      <c r="D27" s="8" t="s">
        <v>22</v>
      </c>
      <c r="E27" s="7" t="s">
        <v>14</v>
      </c>
      <c r="F27" s="8">
        <v>112</v>
      </c>
      <c r="J27" s="8">
        <v>1</v>
      </c>
      <c r="L27" s="8">
        <v>3.0000000000000001E-3</v>
      </c>
      <c r="M27" s="8">
        <f t="shared" si="2"/>
        <v>0.33600000000000002</v>
      </c>
      <c r="O27" s="8">
        <v>2</v>
      </c>
      <c r="AI27" s="7">
        <v>8063</v>
      </c>
      <c r="AJ27" s="8">
        <v>5124</v>
      </c>
      <c r="AK27" s="8" t="s">
        <v>273</v>
      </c>
      <c r="AL27" s="7">
        <v>285</v>
      </c>
      <c r="AM27" s="8">
        <v>285</v>
      </c>
      <c r="AN27" s="8">
        <v>26.9</v>
      </c>
      <c r="AO27" s="8">
        <v>26.9</v>
      </c>
      <c r="AP27" s="8">
        <v>26.9</v>
      </c>
      <c r="AQ27" s="8">
        <v>18.899999999999999</v>
      </c>
      <c r="AR27" s="8">
        <v>0</v>
      </c>
      <c r="AS27" s="8">
        <v>0</v>
      </c>
      <c r="AT27" s="12">
        <f t="shared" si="0"/>
        <v>45.8</v>
      </c>
      <c r="AV27" s="11">
        <f t="shared" si="10"/>
        <v>0.95760000000000001</v>
      </c>
      <c r="AW27" s="13">
        <f t="shared" si="11"/>
        <v>0.95760000000000001</v>
      </c>
      <c r="AX27" s="13">
        <f t="shared" si="12"/>
        <v>9.0383999999999992E-2</v>
      </c>
      <c r="AY27" s="13">
        <f t="shared" si="13"/>
        <v>9.0383999999999992E-2</v>
      </c>
      <c r="AZ27" s="13">
        <f t="shared" si="14"/>
        <v>9.0383999999999992E-2</v>
      </c>
      <c r="BA27" s="13">
        <f t="shared" si="15"/>
        <v>6.3503999999999991E-2</v>
      </c>
      <c r="BB27" s="13">
        <f t="shared" si="16"/>
        <v>0</v>
      </c>
      <c r="BC27" s="13">
        <f t="shared" si="17"/>
        <v>0</v>
      </c>
    </row>
    <row r="28" spans="1:55" x14ac:dyDescent="0.3">
      <c r="A28" s="8" t="s">
        <v>232</v>
      </c>
      <c r="B28" s="8" t="s">
        <v>236</v>
      </c>
      <c r="C28" s="8" t="s">
        <v>35</v>
      </c>
      <c r="D28" s="8" t="s">
        <v>23</v>
      </c>
      <c r="E28" s="7" t="s">
        <v>36</v>
      </c>
      <c r="F28" s="8">
        <v>104</v>
      </c>
      <c r="I28" s="8">
        <v>1</v>
      </c>
      <c r="L28" s="8">
        <v>3.3000000000000002E-2</v>
      </c>
      <c r="M28" s="8">
        <f t="shared" si="2"/>
        <v>3.4320000000000004</v>
      </c>
      <c r="O28" s="8">
        <v>2</v>
      </c>
      <c r="AI28" s="7">
        <v>974</v>
      </c>
      <c r="AJ28" s="8">
        <v>1129</v>
      </c>
      <c r="AK28" s="8" t="s">
        <v>279</v>
      </c>
      <c r="AL28" s="7">
        <v>155</v>
      </c>
      <c r="AM28" s="8">
        <v>155</v>
      </c>
      <c r="AN28" s="8">
        <v>12.6</v>
      </c>
      <c r="AO28" s="8">
        <v>12.6</v>
      </c>
      <c r="AP28" s="8">
        <v>0</v>
      </c>
      <c r="AQ28" s="8">
        <v>10.6</v>
      </c>
      <c r="AR28" s="8">
        <v>1.1000000000000001</v>
      </c>
      <c r="AS28" s="8">
        <v>0</v>
      </c>
      <c r="AT28" s="12">
        <f t="shared" si="0"/>
        <v>24.3</v>
      </c>
      <c r="AV28" s="11">
        <f t="shared" si="10"/>
        <v>5.3196000000000003</v>
      </c>
      <c r="AW28" s="13">
        <f t="shared" si="11"/>
        <v>5.3196000000000003</v>
      </c>
      <c r="AX28" s="13">
        <f t="shared" si="12"/>
        <v>0.43243200000000004</v>
      </c>
      <c r="AY28" s="13">
        <f t="shared" si="13"/>
        <v>0.43243200000000004</v>
      </c>
      <c r="AZ28" s="13">
        <f t="shared" si="14"/>
        <v>0</v>
      </c>
      <c r="BA28" s="13">
        <f t="shared" si="15"/>
        <v>0.36379200000000006</v>
      </c>
      <c r="BB28" s="13">
        <f t="shared" si="16"/>
        <v>3.7752000000000008E-2</v>
      </c>
      <c r="BC28" s="13">
        <f t="shared" si="17"/>
        <v>0</v>
      </c>
    </row>
    <row r="29" spans="1:55" x14ac:dyDescent="0.3">
      <c r="A29" s="8" t="s">
        <v>232</v>
      </c>
      <c r="B29" s="8" t="s">
        <v>236</v>
      </c>
      <c r="C29" s="8" t="s">
        <v>35</v>
      </c>
      <c r="D29" s="8" t="s">
        <v>24</v>
      </c>
      <c r="E29" s="7" t="s">
        <v>14</v>
      </c>
      <c r="F29" s="8">
        <v>184</v>
      </c>
      <c r="G29" s="8">
        <v>2</v>
      </c>
      <c r="L29" s="8">
        <v>2</v>
      </c>
      <c r="M29" s="8">
        <f t="shared" si="2"/>
        <v>368</v>
      </c>
      <c r="O29" s="8">
        <v>2</v>
      </c>
      <c r="AI29" s="7">
        <v>7075</v>
      </c>
      <c r="AJ29" s="8">
        <v>1106</v>
      </c>
      <c r="AK29" s="8" t="s">
        <v>280</v>
      </c>
      <c r="AL29" s="7">
        <v>69</v>
      </c>
      <c r="AM29" s="8">
        <v>69</v>
      </c>
      <c r="AN29" s="8">
        <v>3.6</v>
      </c>
      <c r="AO29" s="8">
        <v>3.6</v>
      </c>
      <c r="AP29" s="8">
        <v>0</v>
      </c>
      <c r="AQ29" s="8">
        <v>4.0999999999999996</v>
      </c>
      <c r="AR29" s="8">
        <v>4.5</v>
      </c>
      <c r="AS29" s="8">
        <v>0</v>
      </c>
      <c r="AT29" s="12">
        <f t="shared" si="0"/>
        <v>12.2</v>
      </c>
      <c r="AV29" s="11">
        <f t="shared" si="10"/>
        <v>253.92</v>
      </c>
      <c r="AW29" s="13">
        <f t="shared" si="11"/>
        <v>253.92</v>
      </c>
      <c r="AX29" s="13">
        <f t="shared" si="12"/>
        <v>13.247999999999999</v>
      </c>
      <c r="AY29" s="13">
        <f t="shared" si="13"/>
        <v>13.247999999999999</v>
      </c>
      <c r="AZ29" s="13">
        <f t="shared" si="14"/>
        <v>0</v>
      </c>
      <c r="BA29" s="13">
        <f t="shared" si="15"/>
        <v>15.087999999999999</v>
      </c>
      <c r="BB29" s="13">
        <f t="shared" si="16"/>
        <v>16.559999999999999</v>
      </c>
      <c r="BC29" s="13">
        <f t="shared" si="17"/>
        <v>0</v>
      </c>
    </row>
    <row r="30" spans="1:55" x14ac:dyDescent="0.3">
      <c r="A30" s="8" t="s">
        <v>232</v>
      </c>
      <c r="B30" s="8" t="s">
        <v>236</v>
      </c>
      <c r="C30" s="8" t="s">
        <v>35</v>
      </c>
      <c r="D30" s="8" t="s">
        <v>25</v>
      </c>
      <c r="E30" s="7" t="s">
        <v>21</v>
      </c>
      <c r="K30" s="8">
        <v>1</v>
      </c>
      <c r="L30" s="8">
        <v>0</v>
      </c>
      <c r="M30" s="8">
        <f t="shared" si="2"/>
        <v>0</v>
      </c>
      <c r="O30" s="8">
        <v>2</v>
      </c>
      <c r="AI30" s="7">
        <v>646</v>
      </c>
      <c r="AJ30" s="8">
        <v>1009</v>
      </c>
      <c r="AK30" s="8" t="s">
        <v>286</v>
      </c>
      <c r="AL30" s="7">
        <v>403</v>
      </c>
      <c r="AM30" s="8">
        <v>403</v>
      </c>
      <c r="AN30" s="8">
        <v>24.9</v>
      </c>
      <c r="AO30" s="8">
        <v>24.9</v>
      </c>
      <c r="AP30" s="8">
        <v>0</v>
      </c>
      <c r="AQ30" s="8">
        <v>33.1</v>
      </c>
      <c r="AR30" s="8">
        <v>1.3</v>
      </c>
      <c r="AS30" s="8">
        <v>0</v>
      </c>
      <c r="AT30" s="12">
        <f t="shared" si="0"/>
        <v>59.3</v>
      </c>
      <c r="AV30" s="11">
        <f t="shared" si="10"/>
        <v>0</v>
      </c>
      <c r="AW30" s="13">
        <f t="shared" si="11"/>
        <v>0</v>
      </c>
      <c r="AX30" s="13">
        <f t="shared" si="12"/>
        <v>0</v>
      </c>
      <c r="AY30" s="13">
        <f t="shared" si="13"/>
        <v>0</v>
      </c>
      <c r="AZ30" s="13">
        <f t="shared" si="14"/>
        <v>0</v>
      </c>
      <c r="BA30" s="13">
        <f t="shared" si="15"/>
        <v>0</v>
      </c>
      <c r="BB30" s="13">
        <f t="shared" si="16"/>
        <v>0</v>
      </c>
      <c r="BC30" s="13">
        <f t="shared" si="17"/>
        <v>0</v>
      </c>
    </row>
    <row r="31" spans="1:55" x14ac:dyDescent="0.3">
      <c r="A31" s="8" t="s">
        <v>20</v>
      </c>
      <c r="B31" s="8" t="s">
        <v>236</v>
      </c>
      <c r="C31" s="8" t="s">
        <v>35</v>
      </c>
      <c r="D31" s="8" t="s">
        <v>20</v>
      </c>
      <c r="E31" s="7" t="s">
        <v>14</v>
      </c>
      <c r="F31" s="8">
        <v>112</v>
      </c>
      <c r="G31" s="8">
        <v>1</v>
      </c>
      <c r="L31" s="8">
        <v>1</v>
      </c>
      <c r="M31" s="8">
        <f t="shared" si="2"/>
        <v>112</v>
      </c>
      <c r="O31" s="8">
        <v>2</v>
      </c>
      <c r="AI31">
        <v>8041</v>
      </c>
      <c r="AJ31">
        <v>15233</v>
      </c>
      <c r="AK31" t="s">
        <v>378</v>
      </c>
      <c r="AL31">
        <v>105</v>
      </c>
      <c r="AM31">
        <v>105</v>
      </c>
      <c r="AN31">
        <v>18.5</v>
      </c>
      <c r="AO31">
        <v>18.5</v>
      </c>
      <c r="AP31">
        <v>18.5</v>
      </c>
      <c r="AQ31">
        <v>2.9</v>
      </c>
      <c r="AR31">
        <v>0</v>
      </c>
      <c r="AS31">
        <v>0</v>
      </c>
      <c r="AT31" s="12">
        <f t="shared" si="0"/>
        <v>21.4</v>
      </c>
      <c r="AV31" s="11">
        <f t="shared" si="10"/>
        <v>117.6</v>
      </c>
      <c r="AW31" s="13">
        <f t="shared" si="11"/>
        <v>117.6</v>
      </c>
      <c r="AX31" s="13">
        <f t="shared" si="12"/>
        <v>20.72</v>
      </c>
      <c r="AY31" s="13">
        <f t="shared" si="13"/>
        <v>20.72</v>
      </c>
      <c r="AZ31" s="13">
        <f t="shared" si="14"/>
        <v>20.72</v>
      </c>
      <c r="BA31" s="13">
        <f t="shared" si="15"/>
        <v>3.2480000000000002</v>
      </c>
      <c r="BB31" s="13">
        <f t="shared" si="16"/>
        <v>0</v>
      </c>
      <c r="BC31" s="13">
        <f t="shared" si="17"/>
        <v>0</v>
      </c>
    </row>
    <row r="32" spans="1:55" x14ac:dyDescent="0.3">
      <c r="A32" s="8" t="s">
        <v>233</v>
      </c>
      <c r="B32" s="8" t="s">
        <v>236</v>
      </c>
      <c r="C32" s="8" t="s">
        <v>35</v>
      </c>
      <c r="D32" s="8" t="s">
        <v>26</v>
      </c>
      <c r="E32" s="7" t="s">
        <v>14</v>
      </c>
      <c r="F32" s="8">
        <v>175</v>
      </c>
      <c r="H32" s="8">
        <v>2</v>
      </c>
      <c r="L32" s="8">
        <v>0.28599999999999998</v>
      </c>
      <c r="M32" s="8">
        <f t="shared" si="2"/>
        <v>50.05</v>
      </c>
      <c r="O32" s="8">
        <v>2</v>
      </c>
      <c r="AI32" s="7">
        <v>7200</v>
      </c>
      <c r="AJ32" s="8">
        <v>20051</v>
      </c>
      <c r="AK32" s="8" t="s">
        <v>282</v>
      </c>
      <c r="AL32" s="7">
        <v>130</v>
      </c>
      <c r="AM32" s="8">
        <v>0</v>
      </c>
      <c r="AN32" s="8">
        <v>2.4</v>
      </c>
      <c r="AO32" s="8">
        <v>0</v>
      </c>
      <c r="AP32" s="8">
        <v>0</v>
      </c>
      <c r="AQ32" s="8">
        <v>0.2</v>
      </c>
      <c r="AR32" s="8">
        <v>28.6</v>
      </c>
      <c r="AS32" s="8">
        <v>0.3</v>
      </c>
      <c r="AT32" s="12">
        <f t="shared" si="0"/>
        <v>31.200000000000003</v>
      </c>
      <c r="AV32" s="11">
        <f t="shared" si="10"/>
        <v>65.064999999999998</v>
      </c>
      <c r="AW32" s="13">
        <f t="shared" si="11"/>
        <v>0</v>
      </c>
      <c r="AX32" s="13">
        <f t="shared" si="12"/>
        <v>1.2011999999999998</v>
      </c>
      <c r="AY32" s="13">
        <f t="shared" si="13"/>
        <v>0</v>
      </c>
      <c r="AZ32" s="13">
        <f t="shared" si="14"/>
        <v>0</v>
      </c>
      <c r="BA32" s="13">
        <f t="shared" si="15"/>
        <v>0.10009999999999999</v>
      </c>
      <c r="BB32" s="13">
        <f t="shared" si="16"/>
        <v>14.314300000000001</v>
      </c>
      <c r="BC32" s="13">
        <f t="shared" si="17"/>
        <v>0.15014999999999998</v>
      </c>
    </row>
    <row r="33" spans="1:55" x14ac:dyDescent="0.3">
      <c r="A33" s="8" t="s">
        <v>233</v>
      </c>
      <c r="B33" s="8" t="s">
        <v>236</v>
      </c>
      <c r="C33" s="8" t="s">
        <v>35</v>
      </c>
      <c r="D33" s="8" t="s">
        <v>28</v>
      </c>
      <c r="E33" s="7" t="s">
        <v>14</v>
      </c>
      <c r="F33" s="8">
        <v>185</v>
      </c>
      <c r="G33" s="8">
        <v>1</v>
      </c>
      <c r="L33" s="8">
        <v>1</v>
      </c>
      <c r="M33" s="8">
        <f t="shared" si="2"/>
        <v>185</v>
      </c>
      <c r="O33" s="8">
        <v>2</v>
      </c>
      <c r="AI33" s="7">
        <v>7005</v>
      </c>
      <c r="AJ33" s="8">
        <v>16028</v>
      </c>
      <c r="AK33" s="8" t="s">
        <v>283</v>
      </c>
      <c r="AL33" s="7">
        <v>127</v>
      </c>
      <c r="AM33" s="8">
        <v>0</v>
      </c>
      <c r="AN33" s="8">
        <v>8.6999999999999993</v>
      </c>
      <c r="AO33" s="8">
        <v>0</v>
      </c>
      <c r="AP33" s="8">
        <v>0</v>
      </c>
      <c r="AQ33" s="8">
        <v>0.5</v>
      </c>
      <c r="AR33" s="8">
        <v>22.8</v>
      </c>
      <c r="AS33" s="8">
        <v>6.4</v>
      </c>
      <c r="AT33" s="12">
        <f t="shared" si="0"/>
        <v>32</v>
      </c>
      <c r="AV33" s="11">
        <f t="shared" si="10"/>
        <v>234.95</v>
      </c>
      <c r="AW33" s="13">
        <f t="shared" si="11"/>
        <v>0</v>
      </c>
      <c r="AX33" s="13">
        <f t="shared" si="12"/>
        <v>16.094999999999999</v>
      </c>
      <c r="AY33" s="13">
        <f t="shared" si="13"/>
        <v>0</v>
      </c>
      <c r="AZ33" s="13">
        <f t="shared" si="14"/>
        <v>0</v>
      </c>
      <c r="BA33" s="13">
        <f t="shared" si="15"/>
        <v>0.92500000000000004</v>
      </c>
      <c r="BB33" s="13">
        <f t="shared" si="16"/>
        <v>42.18</v>
      </c>
      <c r="BC33" s="13">
        <f t="shared" si="17"/>
        <v>11.84</v>
      </c>
    </row>
    <row r="34" spans="1:55" x14ac:dyDescent="0.3">
      <c r="A34" s="8" t="s">
        <v>233</v>
      </c>
      <c r="B34" s="8" t="s">
        <v>236</v>
      </c>
      <c r="C34" s="8" t="s">
        <v>35</v>
      </c>
      <c r="D34" s="8" t="s">
        <v>29</v>
      </c>
      <c r="E34" s="7" t="s">
        <v>21</v>
      </c>
      <c r="K34" s="8">
        <v>1</v>
      </c>
      <c r="L34" s="8">
        <v>0</v>
      </c>
      <c r="M34" s="8">
        <f t="shared" si="2"/>
        <v>0</v>
      </c>
      <c r="O34" s="8">
        <v>2</v>
      </c>
      <c r="AI34" s="7">
        <v>513</v>
      </c>
      <c r="AJ34" s="8">
        <v>11110</v>
      </c>
      <c r="AK34" s="8" t="s">
        <v>290</v>
      </c>
      <c r="AL34" s="7">
        <v>22</v>
      </c>
      <c r="AM34" s="8">
        <v>0</v>
      </c>
      <c r="AN34" s="8">
        <v>1</v>
      </c>
      <c r="AO34" s="8">
        <v>0</v>
      </c>
      <c r="AP34" s="8">
        <v>0</v>
      </c>
      <c r="AQ34" s="8">
        <v>0.4</v>
      </c>
      <c r="AR34" s="8">
        <v>4.5</v>
      </c>
      <c r="AS34" s="8">
        <v>2.8</v>
      </c>
      <c r="AT34" s="12">
        <f t="shared" si="0"/>
        <v>5.9</v>
      </c>
      <c r="AV34" s="11">
        <f t="shared" si="10"/>
        <v>0</v>
      </c>
      <c r="AW34" s="13">
        <f t="shared" si="11"/>
        <v>0</v>
      </c>
      <c r="AX34" s="13">
        <f t="shared" si="12"/>
        <v>0</v>
      </c>
      <c r="AY34" s="13">
        <f t="shared" si="13"/>
        <v>0</v>
      </c>
      <c r="AZ34" s="13">
        <f t="shared" si="14"/>
        <v>0</v>
      </c>
      <c r="BA34" s="13">
        <f t="shared" si="15"/>
        <v>0</v>
      </c>
      <c r="BB34" s="13">
        <f t="shared" si="16"/>
        <v>0</v>
      </c>
      <c r="BC34" s="13">
        <f t="shared" si="17"/>
        <v>0</v>
      </c>
    </row>
    <row r="35" spans="1:55" x14ac:dyDescent="0.3">
      <c r="A35" s="8" t="s">
        <v>233</v>
      </c>
      <c r="B35" s="8" t="s">
        <v>236</v>
      </c>
      <c r="C35" s="8" t="s">
        <v>35</v>
      </c>
      <c r="D35" s="8" t="s">
        <v>30</v>
      </c>
      <c r="E35" s="7" t="s">
        <v>21</v>
      </c>
      <c r="K35" s="8">
        <v>1</v>
      </c>
      <c r="L35" s="8">
        <v>0</v>
      </c>
      <c r="M35" s="8">
        <f t="shared" si="2"/>
        <v>0</v>
      </c>
      <c r="O35" s="8">
        <v>2</v>
      </c>
      <c r="AI35" s="7">
        <v>141</v>
      </c>
      <c r="AJ35" s="8">
        <v>9040</v>
      </c>
      <c r="AK35" s="8" t="s">
        <v>287</v>
      </c>
      <c r="AL35" s="7">
        <v>92</v>
      </c>
      <c r="AM35" s="8">
        <v>0</v>
      </c>
      <c r="AN35" s="8">
        <v>1</v>
      </c>
      <c r="AO35" s="8">
        <v>0</v>
      </c>
      <c r="AP35" s="8">
        <v>0</v>
      </c>
      <c r="AQ35" s="8">
        <v>0.5</v>
      </c>
      <c r="AR35" s="8">
        <v>23.4</v>
      </c>
      <c r="AS35" s="8">
        <v>2.4</v>
      </c>
      <c r="AT35" s="12">
        <f t="shared" si="0"/>
        <v>24.9</v>
      </c>
      <c r="AV35" s="11">
        <f t="shared" si="10"/>
        <v>0</v>
      </c>
      <c r="AW35" s="13">
        <f t="shared" si="11"/>
        <v>0</v>
      </c>
      <c r="AX35" s="13">
        <f t="shared" si="12"/>
        <v>0</v>
      </c>
      <c r="AY35" s="13">
        <f t="shared" si="13"/>
        <v>0</v>
      </c>
      <c r="AZ35" s="13">
        <f t="shared" si="14"/>
        <v>0</v>
      </c>
      <c r="BA35" s="13">
        <f t="shared" si="15"/>
        <v>0</v>
      </c>
      <c r="BB35" s="13">
        <f t="shared" si="16"/>
        <v>0</v>
      </c>
      <c r="BC35" s="13">
        <f t="shared" si="17"/>
        <v>0</v>
      </c>
    </row>
    <row r="36" spans="1:55" x14ac:dyDescent="0.3">
      <c r="A36" s="8" t="s">
        <v>233</v>
      </c>
      <c r="B36" s="8" t="s">
        <v>236</v>
      </c>
      <c r="C36" s="8" t="s">
        <v>35</v>
      </c>
      <c r="D36" s="8" t="s">
        <v>31</v>
      </c>
      <c r="E36" s="7" t="s">
        <v>21</v>
      </c>
      <c r="K36" s="8">
        <v>1</v>
      </c>
      <c r="L36" s="8">
        <v>0</v>
      </c>
      <c r="M36" s="8">
        <f t="shared" si="2"/>
        <v>0</v>
      </c>
      <c r="O36" s="8">
        <v>2</v>
      </c>
      <c r="AI36" s="7">
        <v>1786</v>
      </c>
      <c r="AJ36" s="8">
        <v>11363</v>
      </c>
      <c r="AK36" s="8" t="s">
        <v>289</v>
      </c>
      <c r="AL36" s="7">
        <v>93</v>
      </c>
      <c r="AM36" s="8">
        <v>0</v>
      </c>
      <c r="AN36" s="8">
        <v>2</v>
      </c>
      <c r="AO36" s="8">
        <v>0</v>
      </c>
      <c r="AP36" s="8">
        <v>0</v>
      </c>
      <c r="AQ36" s="8">
        <v>0.1</v>
      </c>
      <c r="AR36" s="8">
        <v>21.6</v>
      </c>
      <c r="AS36" s="8">
        <v>1.5</v>
      </c>
      <c r="AT36" s="12">
        <f t="shared" si="0"/>
        <v>23.700000000000003</v>
      </c>
      <c r="AV36" s="11">
        <f t="shared" si="10"/>
        <v>0</v>
      </c>
      <c r="AW36" s="13">
        <f t="shared" si="11"/>
        <v>0</v>
      </c>
      <c r="AX36" s="13">
        <f t="shared" si="12"/>
        <v>0</v>
      </c>
      <c r="AY36" s="13">
        <f t="shared" si="13"/>
        <v>0</v>
      </c>
      <c r="AZ36" s="13">
        <f t="shared" si="14"/>
        <v>0</v>
      </c>
      <c r="BA36" s="13">
        <f t="shared" si="15"/>
        <v>0</v>
      </c>
      <c r="BB36" s="13">
        <f t="shared" si="16"/>
        <v>0</v>
      </c>
      <c r="BC36" s="13">
        <f t="shared" si="17"/>
        <v>0</v>
      </c>
    </row>
    <row r="37" spans="1:55" x14ac:dyDescent="0.3">
      <c r="A37" s="8" t="s">
        <v>234</v>
      </c>
      <c r="B37" s="8" t="s">
        <v>236</v>
      </c>
      <c r="C37" s="8" t="s">
        <v>35</v>
      </c>
      <c r="D37" s="8" t="s">
        <v>248</v>
      </c>
      <c r="E37" s="7" t="s">
        <v>14</v>
      </c>
      <c r="F37" s="8">
        <v>134</v>
      </c>
      <c r="H37" s="8">
        <v>2</v>
      </c>
      <c r="L37" s="8">
        <v>0.28599999999999998</v>
      </c>
      <c r="M37" s="8">
        <f t="shared" si="2"/>
        <v>38.323999999999998</v>
      </c>
      <c r="O37" s="8">
        <v>2</v>
      </c>
      <c r="AE37" s="7" t="s">
        <v>296</v>
      </c>
      <c r="AF37" s="8" t="s">
        <v>303</v>
      </c>
      <c r="AL37" s="7">
        <v>163</v>
      </c>
      <c r="AN37" s="8">
        <v>6.3</v>
      </c>
      <c r="AQ37" s="8">
        <v>1.4</v>
      </c>
      <c r="AR37" s="8">
        <v>31.1</v>
      </c>
      <c r="AT37" s="12">
        <f t="shared" si="0"/>
        <v>38.799999999999997</v>
      </c>
      <c r="AV37" s="11">
        <f t="shared" si="10"/>
        <v>62.468119999999999</v>
      </c>
      <c r="AW37" s="13">
        <f t="shared" si="11"/>
        <v>0.38323999999999997</v>
      </c>
      <c r="AX37" s="13">
        <f t="shared" si="12"/>
        <v>2.414412</v>
      </c>
      <c r="AY37" s="13">
        <f t="shared" si="13"/>
        <v>0.38323999999999997</v>
      </c>
      <c r="AZ37" s="13">
        <f t="shared" si="14"/>
        <v>0.38323999999999997</v>
      </c>
      <c r="BA37" s="13">
        <f t="shared" si="15"/>
        <v>0.53653600000000001</v>
      </c>
      <c r="BB37" s="13">
        <f t="shared" si="16"/>
        <v>11.918764000000001</v>
      </c>
      <c r="BC37" s="13">
        <f t="shared" si="17"/>
        <v>0.38323999999999997</v>
      </c>
    </row>
    <row r="38" spans="1:55" x14ac:dyDescent="0.3">
      <c r="A38" s="8" t="s">
        <v>234</v>
      </c>
      <c r="B38" s="8" t="s">
        <v>236</v>
      </c>
      <c r="C38" s="8" t="s">
        <v>35</v>
      </c>
      <c r="D38" s="8" t="s">
        <v>27</v>
      </c>
      <c r="E38" s="7" t="s">
        <v>14</v>
      </c>
      <c r="F38" s="8">
        <v>114</v>
      </c>
      <c r="H38" s="8">
        <v>3</v>
      </c>
      <c r="L38" s="8">
        <v>0.42899999999999999</v>
      </c>
      <c r="M38" s="8">
        <f t="shared" si="2"/>
        <v>48.905999999999999</v>
      </c>
      <c r="O38" s="8">
        <v>2</v>
      </c>
      <c r="AE38" s="7" t="s">
        <v>296</v>
      </c>
      <c r="AF38" s="8" t="s">
        <v>304</v>
      </c>
      <c r="AL38" s="7">
        <v>125</v>
      </c>
      <c r="AN38" s="8">
        <v>2.1</v>
      </c>
      <c r="AQ38" s="8">
        <v>1.3</v>
      </c>
      <c r="AR38" s="8">
        <v>26.2</v>
      </c>
      <c r="AT38" s="12">
        <f t="shared" si="0"/>
        <v>29.6</v>
      </c>
      <c r="AV38" s="11">
        <f t="shared" si="10"/>
        <v>61.1325</v>
      </c>
      <c r="AW38" s="13">
        <f t="shared" si="11"/>
        <v>0.48905999999999999</v>
      </c>
      <c r="AX38" s="13">
        <f t="shared" si="12"/>
        <v>1.027026</v>
      </c>
      <c r="AY38" s="13">
        <f t="shared" si="13"/>
        <v>0.48905999999999999</v>
      </c>
      <c r="AZ38" s="13">
        <f t="shared" si="14"/>
        <v>0.48905999999999999</v>
      </c>
      <c r="BA38" s="13">
        <f t="shared" si="15"/>
        <v>0.63577800000000007</v>
      </c>
      <c r="BB38" s="13">
        <f t="shared" si="16"/>
        <v>12.813371999999999</v>
      </c>
      <c r="BC38" s="13">
        <f t="shared" si="17"/>
        <v>0.48905999999999999</v>
      </c>
    </row>
    <row r="39" spans="1:55" x14ac:dyDescent="0.3">
      <c r="A39" s="8" t="s">
        <v>234</v>
      </c>
      <c r="B39" s="8" t="s">
        <v>236</v>
      </c>
      <c r="C39" s="8" t="s">
        <v>35</v>
      </c>
      <c r="D39" s="8" t="s">
        <v>32</v>
      </c>
      <c r="E39" s="7" t="s">
        <v>21</v>
      </c>
      <c r="K39" s="8">
        <v>1</v>
      </c>
      <c r="L39" s="8">
        <v>0</v>
      </c>
      <c r="M39" s="8">
        <f t="shared" si="2"/>
        <v>0</v>
      </c>
      <c r="O39" s="8">
        <v>2</v>
      </c>
      <c r="AI39" s="7">
        <v>8012</v>
      </c>
      <c r="AJ39" s="8">
        <v>0</v>
      </c>
      <c r="AK39" s="8" t="s">
        <v>307</v>
      </c>
      <c r="AL39" s="7">
        <v>332</v>
      </c>
      <c r="AM39" s="8">
        <v>0</v>
      </c>
      <c r="AN39" s="8">
        <v>10.3</v>
      </c>
      <c r="AO39" s="8">
        <v>0</v>
      </c>
      <c r="AP39" s="8">
        <v>0</v>
      </c>
      <c r="AQ39" s="8">
        <v>3</v>
      </c>
      <c r="AR39" s="8">
        <v>73.7</v>
      </c>
      <c r="AS39" s="8">
        <v>12.7</v>
      </c>
      <c r="AT39" s="12">
        <f t="shared" si="0"/>
        <v>87</v>
      </c>
      <c r="AV39" s="11">
        <f t="shared" si="10"/>
        <v>0</v>
      </c>
      <c r="AW39" s="13">
        <f t="shared" si="11"/>
        <v>0</v>
      </c>
      <c r="AX39" s="13">
        <f t="shared" si="12"/>
        <v>0</v>
      </c>
      <c r="AY39" s="13">
        <f t="shared" si="13"/>
        <v>0</v>
      </c>
      <c r="AZ39" s="13">
        <f t="shared" si="14"/>
        <v>0</v>
      </c>
      <c r="BA39" s="13">
        <f t="shared" si="15"/>
        <v>0</v>
      </c>
      <c r="BB39" s="13">
        <f t="shared" si="16"/>
        <v>0</v>
      </c>
      <c r="BC39" s="13">
        <f t="shared" si="17"/>
        <v>0</v>
      </c>
    </row>
    <row r="40" spans="1:55" x14ac:dyDescent="0.3">
      <c r="A40" s="8" t="s">
        <v>234</v>
      </c>
      <c r="B40" s="8" t="s">
        <v>236</v>
      </c>
      <c r="C40" s="8" t="s">
        <v>35</v>
      </c>
      <c r="D40" s="8" t="s">
        <v>74</v>
      </c>
      <c r="E40" s="7" t="s">
        <v>14</v>
      </c>
      <c r="F40" s="8">
        <v>340</v>
      </c>
      <c r="H40" s="8">
        <v>1</v>
      </c>
      <c r="L40" s="8">
        <v>0.14299999999999999</v>
      </c>
      <c r="M40" s="8">
        <f t="shared" si="2"/>
        <v>48.62</v>
      </c>
      <c r="O40" s="8">
        <v>2</v>
      </c>
      <c r="AI40" s="7">
        <v>404</v>
      </c>
      <c r="AJ40" s="8">
        <v>14400</v>
      </c>
      <c r="AK40" s="8" t="s">
        <v>308</v>
      </c>
      <c r="AL40" s="7">
        <v>41</v>
      </c>
      <c r="AM40" s="8">
        <v>0</v>
      </c>
      <c r="AN40" s="8">
        <v>0</v>
      </c>
      <c r="AO40" s="8">
        <v>0</v>
      </c>
      <c r="AP40" s="8">
        <v>0</v>
      </c>
      <c r="AQ40" s="8">
        <v>0</v>
      </c>
      <c r="AR40" s="8">
        <v>10.4</v>
      </c>
      <c r="AS40" s="8">
        <v>0</v>
      </c>
      <c r="AT40" s="12">
        <f t="shared" si="0"/>
        <v>10.4</v>
      </c>
      <c r="AV40" s="11">
        <f t="shared" si="10"/>
        <v>19.934199999999997</v>
      </c>
      <c r="AW40" s="13">
        <f t="shared" si="11"/>
        <v>0</v>
      </c>
      <c r="AX40" s="13">
        <f t="shared" si="12"/>
        <v>0</v>
      </c>
      <c r="AY40" s="13">
        <f t="shared" si="13"/>
        <v>0</v>
      </c>
      <c r="AZ40" s="13">
        <f t="shared" si="14"/>
        <v>0</v>
      </c>
      <c r="BA40" s="13">
        <f t="shared" si="15"/>
        <v>0</v>
      </c>
      <c r="BB40" s="13">
        <f t="shared" si="16"/>
        <v>5.0564799999999996</v>
      </c>
      <c r="BC40" s="13">
        <f t="shared" si="17"/>
        <v>0</v>
      </c>
    </row>
    <row r="41" spans="1:55" x14ac:dyDescent="0.3">
      <c r="A41" s="8" t="s">
        <v>232</v>
      </c>
      <c r="B41" s="8" t="s">
        <v>236</v>
      </c>
      <c r="C41" s="8" t="s">
        <v>37</v>
      </c>
      <c r="D41" s="8" t="s">
        <v>13</v>
      </c>
      <c r="E41" s="7" t="s">
        <v>14</v>
      </c>
      <c r="F41" s="8">
        <v>112</v>
      </c>
      <c r="J41" s="8">
        <v>1</v>
      </c>
      <c r="L41" s="8">
        <v>3.0000000000000001E-3</v>
      </c>
      <c r="M41" s="8">
        <f t="shared" si="2"/>
        <v>0.33600000000000002</v>
      </c>
      <c r="N41" s="8">
        <v>2</v>
      </c>
      <c r="O41" s="8">
        <v>3</v>
      </c>
      <c r="AI41" s="7">
        <v>8067</v>
      </c>
      <c r="AJ41" s="8">
        <v>0</v>
      </c>
      <c r="AK41" s="8" t="s">
        <v>265</v>
      </c>
      <c r="AL41" s="7">
        <v>269</v>
      </c>
      <c r="AM41" s="8">
        <v>269</v>
      </c>
      <c r="AN41" s="8">
        <v>24.9</v>
      </c>
      <c r="AO41" s="8">
        <v>24.9</v>
      </c>
      <c r="AP41" s="8">
        <v>24.9</v>
      </c>
      <c r="AQ41" s="8">
        <v>18</v>
      </c>
      <c r="AR41" s="8">
        <v>0</v>
      </c>
      <c r="AS41" s="8">
        <v>0</v>
      </c>
      <c r="AT41" s="12">
        <f t="shared" si="0"/>
        <v>42.9</v>
      </c>
      <c r="AV41" s="11">
        <f t="shared" si="10"/>
        <v>0.90383999999999998</v>
      </c>
      <c r="AW41" s="13">
        <f t="shared" si="11"/>
        <v>0.90383999999999998</v>
      </c>
      <c r="AX41" s="13">
        <f t="shared" si="12"/>
        <v>8.3664000000000002E-2</v>
      </c>
      <c r="AY41" s="13">
        <f t="shared" si="13"/>
        <v>8.3664000000000002E-2</v>
      </c>
      <c r="AZ41" s="13">
        <f t="shared" si="14"/>
        <v>8.3664000000000002E-2</v>
      </c>
      <c r="BA41" s="13">
        <f t="shared" si="15"/>
        <v>6.0479999999999999E-2</v>
      </c>
      <c r="BB41" s="13">
        <f t="shared" si="16"/>
        <v>0</v>
      </c>
      <c r="BC41" s="13">
        <f t="shared" si="17"/>
        <v>0</v>
      </c>
    </row>
    <row r="42" spans="1:55" x14ac:dyDescent="0.3">
      <c r="A42" s="8" t="s">
        <v>232</v>
      </c>
      <c r="B42" s="8" t="s">
        <v>236</v>
      </c>
      <c r="C42" s="8" t="s">
        <v>37</v>
      </c>
      <c r="D42" s="8" t="s">
        <v>15</v>
      </c>
      <c r="E42" s="7" t="s">
        <v>14</v>
      </c>
      <c r="F42" s="8">
        <v>85</v>
      </c>
      <c r="J42" s="8">
        <v>1</v>
      </c>
      <c r="L42" s="8">
        <v>3.0000000000000001E-3</v>
      </c>
      <c r="M42" s="8">
        <f t="shared" si="2"/>
        <v>0.255</v>
      </c>
      <c r="O42" s="8">
        <v>3</v>
      </c>
      <c r="AE42" s="7" t="s">
        <v>296</v>
      </c>
      <c r="AF42" s="8" t="s">
        <v>298</v>
      </c>
      <c r="AG42" s="7" t="s">
        <v>299</v>
      </c>
      <c r="AL42" s="7">
        <v>241</v>
      </c>
      <c r="AN42" s="8">
        <v>32.9</v>
      </c>
      <c r="AQ42" s="8">
        <v>10.9</v>
      </c>
      <c r="AR42" s="8">
        <v>0.5</v>
      </c>
      <c r="AS42" s="8">
        <v>0</v>
      </c>
      <c r="AT42" s="12">
        <f t="shared" si="0"/>
        <v>44.3</v>
      </c>
      <c r="AV42" s="11">
        <f t="shared" si="10"/>
        <v>0.61454999999999993</v>
      </c>
      <c r="AW42" s="13">
        <f t="shared" si="11"/>
        <v>2.5500000000000002E-3</v>
      </c>
      <c r="AX42" s="13">
        <f t="shared" si="12"/>
        <v>8.3894999999999997E-2</v>
      </c>
      <c r="AY42" s="13">
        <f t="shared" si="13"/>
        <v>2.5500000000000002E-3</v>
      </c>
      <c r="AZ42" s="13">
        <f t="shared" si="14"/>
        <v>2.5500000000000002E-3</v>
      </c>
      <c r="BA42" s="13">
        <f t="shared" si="15"/>
        <v>2.7795E-2</v>
      </c>
      <c r="BB42" s="13">
        <f t="shared" si="16"/>
        <v>1.2750000000000001E-3</v>
      </c>
      <c r="BC42" s="13">
        <f t="shared" si="17"/>
        <v>0</v>
      </c>
    </row>
    <row r="43" spans="1:55" x14ac:dyDescent="0.3">
      <c r="A43" s="8" t="s">
        <v>232</v>
      </c>
      <c r="B43" s="8" t="s">
        <v>236</v>
      </c>
      <c r="C43" s="8" t="s">
        <v>37</v>
      </c>
      <c r="D43" s="8" t="s">
        <v>17</v>
      </c>
      <c r="E43" s="7" t="s">
        <v>14</v>
      </c>
      <c r="F43" s="8">
        <v>85</v>
      </c>
      <c r="J43" s="8">
        <v>1</v>
      </c>
      <c r="L43" s="8">
        <v>3.0000000000000001E-3</v>
      </c>
      <c r="M43" s="8">
        <f t="shared" si="2"/>
        <v>0.255</v>
      </c>
      <c r="O43" s="8">
        <v>3</v>
      </c>
      <c r="AE43" s="7" t="s">
        <v>300</v>
      </c>
      <c r="AF43" s="8" t="s">
        <v>301</v>
      </c>
      <c r="AG43" s="7" t="s">
        <v>272</v>
      </c>
      <c r="AL43" s="7">
        <v>265</v>
      </c>
      <c r="AN43" s="8">
        <v>16.899999999999999</v>
      </c>
      <c r="AQ43" s="8">
        <v>21.4</v>
      </c>
      <c r="AR43" s="8">
        <v>0</v>
      </c>
      <c r="AS43" s="8">
        <v>0</v>
      </c>
      <c r="AT43" s="12">
        <f t="shared" si="0"/>
        <v>38.299999999999997</v>
      </c>
      <c r="AV43" s="11">
        <f t="shared" si="10"/>
        <v>0.67575000000000007</v>
      </c>
      <c r="AW43" s="13">
        <f t="shared" si="11"/>
        <v>2.5500000000000002E-3</v>
      </c>
      <c r="AX43" s="13">
        <f t="shared" si="12"/>
        <v>4.3095000000000001E-2</v>
      </c>
      <c r="AY43" s="13">
        <f t="shared" si="13"/>
        <v>2.5500000000000002E-3</v>
      </c>
      <c r="AZ43" s="13">
        <f t="shared" si="14"/>
        <v>2.5500000000000002E-3</v>
      </c>
      <c r="BA43" s="13">
        <f t="shared" si="15"/>
        <v>5.457E-2</v>
      </c>
      <c r="BB43" s="13">
        <f t="shared" si="16"/>
        <v>0</v>
      </c>
      <c r="BC43" s="13">
        <f t="shared" si="17"/>
        <v>0</v>
      </c>
    </row>
    <row r="44" spans="1:55" x14ac:dyDescent="0.3">
      <c r="A44" s="8" t="s">
        <v>232</v>
      </c>
      <c r="B44" s="8" t="s">
        <v>236</v>
      </c>
      <c r="C44" s="8" t="s">
        <v>37</v>
      </c>
      <c r="D44" s="8" t="s">
        <v>18</v>
      </c>
      <c r="E44" s="7" t="s">
        <v>14</v>
      </c>
      <c r="F44" s="8">
        <v>112</v>
      </c>
      <c r="J44" s="8">
        <v>1</v>
      </c>
      <c r="L44" s="8">
        <v>3.0000000000000001E-3</v>
      </c>
      <c r="M44" s="8">
        <f t="shared" si="2"/>
        <v>0.33600000000000002</v>
      </c>
      <c r="O44" s="8">
        <v>3</v>
      </c>
      <c r="S44" s="8">
        <v>1095</v>
      </c>
      <c r="T44" s="8" t="s">
        <v>275</v>
      </c>
      <c r="AL44" s="7">
        <v>267</v>
      </c>
      <c r="AN44" s="8">
        <v>19.600000000000001</v>
      </c>
      <c r="AQ44" s="8">
        <v>20.3</v>
      </c>
      <c r="AT44" s="12">
        <f t="shared" si="0"/>
        <v>39.900000000000006</v>
      </c>
      <c r="AV44" s="11">
        <f t="shared" si="10"/>
        <v>0.89712000000000003</v>
      </c>
      <c r="AW44" s="13">
        <f t="shared" si="11"/>
        <v>3.3600000000000001E-3</v>
      </c>
      <c r="AX44" s="13">
        <f t="shared" si="12"/>
        <v>6.5856000000000012E-2</v>
      </c>
      <c r="AY44" s="13">
        <f t="shared" si="13"/>
        <v>3.3600000000000001E-3</v>
      </c>
      <c r="AZ44" s="13">
        <f t="shared" si="14"/>
        <v>3.3600000000000001E-3</v>
      </c>
      <c r="BA44" s="13">
        <f t="shared" si="15"/>
        <v>6.8208000000000005E-2</v>
      </c>
      <c r="BB44" s="13">
        <f t="shared" si="16"/>
        <v>3.3600000000000001E-3</v>
      </c>
      <c r="BC44" s="13">
        <f t="shared" si="17"/>
        <v>3.3600000000000001E-3</v>
      </c>
    </row>
    <row r="45" spans="1:55" x14ac:dyDescent="0.3">
      <c r="A45" s="8" t="s">
        <v>232</v>
      </c>
      <c r="B45" s="8" t="s">
        <v>236</v>
      </c>
      <c r="C45" s="8" t="s">
        <v>37</v>
      </c>
      <c r="D45" s="8" t="s">
        <v>19</v>
      </c>
      <c r="E45" s="7" t="s">
        <v>14</v>
      </c>
      <c r="F45" s="8">
        <v>112</v>
      </c>
      <c r="J45" s="8">
        <v>1</v>
      </c>
      <c r="L45" s="8">
        <v>3.0000000000000001E-3</v>
      </c>
      <c r="M45" s="8">
        <f t="shared" si="2"/>
        <v>0.33600000000000002</v>
      </c>
      <c r="O45" s="8">
        <v>3</v>
      </c>
      <c r="AI45" s="7">
        <v>8063</v>
      </c>
      <c r="AJ45" s="8">
        <v>5124</v>
      </c>
      <c r="AK45" s="8" t="s">
        <v>273</v>
      </c>
      <c r="AL45" s="7">
        <v>285</v>
      </c>
      <c r="AM45" s="8">
        <v>285</v>
      </c>
      <c r="AN45" s="8">
        <v>26.9</v>
      </c>
      <c r="AO45" s="8">
        <v>26.9</v>
      </c>
      <c r="AP45" s="8">
        <v>26.9</v>
      </c>
      <c r="AQ45" s="8">
        <v>18.899999999999999</v>
      </c>
      <c r="AR45" s="8">
        <v>0</v>
      </c>
      <c r="AS45" s="8">
        <v>0</v>
      </c>
      <c r="AT45" s="12">
        <f t="shared" si="0"/>
        <v>45.8</v>
      </c>
      <c r="AV45" s="11">
        <f t="shared" si="10"/>
        <v>0.95760000000000001</v>
      </c>
      <c r="AW45" s="13">
        <f t="shared" si="11"/>
        <v>0.95760000000000001</v>
      </c>
      <c r="AX45" s="13">
        <f t="shared" si="12"/>
        <v>9.0383999999999992E-2</v>
      </c>
      <c r="AY45" s="13">
        <f t="shared" si="13"/>
        <v>9.0383999999999992E-2</v>
      </c>
      <c r="AZ45" s="13">
        <f t="shared" si="14"/>
        <v>9.0383999999999992E-2</v>
      </c>
      <c r="BA45" s="13">
        <f t="shared" si="15"/>
        <v>6.3503999999999991E-2</v>
      </c>
      <c r="BB45" s="13">
        <f t="shared" si="16"/>
        <v>0</v>
      </c>
      <c r="BC45" s="13">
        <f t="shared" si="17"/>
        <v>0</v>
      </c>
    </row>
    <row r="46" spans="1:55" x14ac:dyDescent="0.3">
      <c r="A46" s="8" t="s">
        <v>232</v>
      </c>
      <c r="B46" s="8" t="s">
        <v>236</v>
      </c>
      <c r="C46" s="8" t="s">
        <v>37</v>
      </c>
      <c r="D46" s="8" t="s">
        <v>22</v>
      </c>
      <c r="E46" s="7" t="s">
        <v>21</v>
      </c>
      <c r="K46" s="8">
        <v>1</v>
      </c>
      <c r="L46" s="8">
        <v>0</v>
      </c>
      <c r="M46" s="8">
        <f t="shared" si="2"/>
        <v>0</v>
      </c>
      <c r="O46" s="8">
        <v>3</v>
      </c>
      <c r="AI46" s="7">
        <v>8063</v>
      </c>
      <c r="AJ46" s="8">
        <v>5124</v>
      </c>
      <c r="AK46" s="8" t="s">
        <v>273</v>
      </c>
      <c r="AL46" s="7">
        <v>285</v>
      </c>
      <c r="AM46" s="8">
        <v>285</v>
      </c>
      <c r="AN46" s="8">
        <v>26.9</v>
      </c>
      <c r="AO46" s="8">
        <v>26.9</v>
      </c>
      <c r="AP46" s="8">
        <v>26.9</v>
      </c>
      <c r="AQ46" s="8">
        <v>18.899999999999999</v>
      </c>
      <c r="AR46" s="8">
        <v>0</v>
      </c>
      <c r="AS46" s="8">
        <v>0</v>
      </c>
      <c r="AT46" s="12">
        <f t="shared" si="0"/>
        <v>45.8</v>
      </c>
      <c r="AU46" s="8" t="s">
        <v>278</v>
      </c>
      <c r="AV46" s="11">
        <f t="shared" si="10"/>
        <v>0</v>
      </c>
      <c r="AW46" s="13">
        <f t="shared" si="11"/>
        <v>0</v>
      </c>
      <c r="AX46" s="13">
        <f t="shared" si="12"/>
        <v>0</v>
      </c>
      <c r="AY46" s="13">
        <f t="shared" si="13"/>
        <v>0</v>
      </c>
      <c r="AZ46" s="13">
        <f t="shared" si="14"/>
        <v>0</v>
      </c>
      <c r="BA46" s="13">
        <f t="shared" si="15"/>
        <v>0</v>
      </c>
      <c r="BB46" s="13">
        <f t="shared" si="16"/>
        <v>0</v>
      </c>
      <c r="BC46" s="13">
        <f t="shared" si="17"/>
        <v>0</v>
      </c>
    </row>
    <row r="47" spans="1:55" x14ac:dyDescent="0.3">
      <c r="A47" s="8" t="s">
        <v>232</v>
      </c>
      <c r="B47" s="8" t="s">
        <v>236</v>
      </c>
      <c r="C47" s="8" t="s">
        <v>37</v>
      </c>
      <c r="D47" s="8" t="s">
        <v>23</v>
      </c>
      <c r="E47" s="7" t="s">
        <v>14</v>
      </c>
      <c r="F47" s="8">
        <v>64</v>
      </c>
      <c r="I47" s="8">
        <v>2</v>
      </c>
      <c r="L47" s="8">
        <v>6.7000000000000004E-2</v>
      </c>
      <c r="M47" s="8">
        <f t="shared" si="2"/>
        <v>4.2880000000000003</v>
      </c>
      <c r="O47" s="8">
        <v>3</v>
      </c>
      <c r="AI47" s="7">
        <v>974</v>
      </c>
      <c r="AJ47" s="8">
        <v>1129</v>
      </c>
      <c r="AK47" s="8" t="s">
        <v>279</v>
      </c>
      <c r="AL47" s="7">
        <v>155</v>
      </c>
      <c r="AM47" s="8">
        <v>155</v>
      </c>
      <c r="AN47" s="8">
        <v>12.6</v>
      </c>
      <c r="AO47" s="8">
        <v>12.6</v>
      </c>
      <c r="AP47" s="8">
        <v>0</v>
      </c>
      <c r="AQ47" s="8">
        <v>10.6</v>
      </c>
      <c r="AR47" s="8">
        <v>1.1000000000000001</v>
      </c>
      <c r="AS47" s="8">
        <v>0</v>
      </c>
      <c r="AT47" s="12">
        <f t="shared" si="0"/>
        <v>24.3</v>
      </c>
      <c r="AV47" s="11">
        <f t="shared" si="10"/>
        <v>6.6463999999999999</v>
      </c>
      <c r="AW47" s="13">
        <f t="shared" si="11"/>
        <v>6.6463999999999999</v>
      </c>
      <c r="AX47" s="13">
        <f t="shared" si="12"/>
        <v>0.54028799999999999</v>
      </c>
      <c r="AY47" s="13">
        <f t="shared" si="13"/>
        <v>0.54028799999999999</v>
      </c>
      <c r="AZ47" s="13">
        <f t="shared" si="14"/>
        <v>0</v>
      </c>
      <c r="BA47" s="13">
        <f t="shared" si="15"/>
        <v>0.45452800000000004</v>
      </c>
      <c r="BB47" s="13">
        <f t="shared" si="16"/>
        <v>4.7168000000000009E-2</v>
      </c>
      <c r="BC47" s="13">
        <f t="shared" si="17"/>
        <v>0</v>
      </c>
    </row>
    <row r="48" spans="1:55" x14ac:dyDescent="0.3">
      <c r="A48" s="8" t="s">
        <v>232</v>
      </c>
      <c r="B48" s="8" t="s">
        <v>236</v>
      </c>
      <c r="C48" s="8" t="s">
        <v>37</v>
      </c>
      <c r="D48" s="8" t="s">
        <v>24</v>
      </c>
      <c r="E48" s="7" t="s">
        <v>14</v>
      </c>
      <c r="F48" s="8">
        <v>184</v>
      </c>
      <c r="G48" s="8">
        <v>2</v>
      </c>
      <c r="L48" s="8">
        <v>2</v>
      </c>
      <c r="M48" s="8">
        <f t="shared" si="2"/>
        <v>368</v>
      </c>
      <c r="O48" s="8">
        <v>3</v>
      </c>
      <c r="AI48" s="7">
        <v>7075</v>
      </c>
      <c r="AJ48" s="8">
        <v>1106</v>
      </c>
      <c r="AK48" s="8" t="s">
        <v>280</v>
      </c>
      <c r="AL48" s="7">
        <v>69</v>
      </c>
      <c r="AM48" s="8">
        <v>69</v>
      </c>
      <c r="AN48" s="8">
        <v>3.6</v>
      </c>
      <c r="AO48" s="8">
        <v>3.6</v>
      </c>
      <c r="AP48" s="8">
        <v>0</v>
      </c>
      <c r="AQ48" s="8">
        <v>4.0999999999999996</v>
      </c>
      <c r="AR48" s="8">
        <v>4.5</v>
      </c>
      <c r="AS48" s="8">
        <v>0</v>
      </c>
      <c r="AT48" s="12">
        <f t="shared" si="0"/>
        <v>12.2</v>
      </c>
      <c r="AV48" s="11">
        <f t="shared" si="10"/>
        <v>253.92</v>
      </c>
      <c r="AW48" s="13">
        <f t="shared" si="11"/>
        <v>253.92</v>
      </c>
      <c r="AX48" s="13">
        <f t="shared" si="12"/>
        <v>13.247999999999999</v>
      </c>
      <c r="AY48" s="13">
        <f t="shared" si="13"/>
        <v>13.247999999999999</v>
      </c>
      <c r="AZ48" s="13">
        <f t="shared" si="14"/>
        <v>0</v>
      </c>
      <c r="BA48" s="13">
        <f t="shared" si="15"/>
        <v>15.087999999999999</v>
      </c>
      <c r="BB48" s="13">
        <f t="shared" si="16"/>
        <v>16.559999999999999</v>
      </c>
      <c r="BC48" s="13">
        <f t="shared" si="17"/>
        <v>0</v>
      </c>
    </row>
    <row r="49" spans="1:55" x14ac:dyDescent="0.3">
      <c r="A49" s="8" t="s">
        <v>232</v>
      </c>
      <c r="B49" s="8" t="s">
        <v>236</v>
      </c>
      <c r="C49" s="8" t="s">
        <v>37</v>
      </c>
      <c r="D49" s="8" t="s">
        <v>25</v>
      </c>
      <c r="E49" s="7" t="s">
        <v>21</v>
      </c>
      <c r="K49" s="8">
        <v>1</v>
      </c>
      <c r="L49" s="8">
        <v>0</v>
      </c>
      <c r="M49" s="8">
        <f t="shared" si="2"/>
        <v>0</v>
      </c>
      <c r="O49" s="8">
        <v>3</v>
      </c>
      <c r="AI49" s="7">
        <v>646</v>
      </c>
      <c r="AJ49" s="8">
        <v>1009</v>
      </c>
      <c r="AK49" s="8" t="s">
        <v>286</v>
      </c>
      <c r="AL49" s="7">
        <v>403</v>
      </c>
      <c r="AM49" s="8">
        <v>403</v>
      </c>
      <c r="AN49" s="8">
        <v>24.9</v>
      </c>
      <c r="AO49" s="8">
        <v>24.9</v>
      </c>
      <c r="AP49" s="8">
        <v>0</v>
      </c>
      <c r="AQ49" s="8">
        <v>33.1</v>
      </c>
      <c r="AR49" s="8">
        <v>1.3</v>
      </c>
      <c r="AS49" s="8">
        <v>0</v>
      </c>
      <c r="AT49" s="12">
        <f t="shared" si="0"/>
        <v>59.3</v>
      </c>
      <c r="AV49" s="11">
        <f t="shared" si="10"/>
        <v>0</v>
      </c>
      <c r="AW49" s="13">
        <f t="shared" si="11"/>
        <v>0</v>
      </c>
      <c r="AX49" s="13">
        <f t="shared" si="12"/>
        <v>0</v>
      </c>
      <c r="AY49" s="13">
        <f t="shared" si="13"/>
        <v>0</v>
      </c>
      <c r="AZ49" s="13">
        <f t="shared" si="14"/>
        <v>0</v>
      </c>
      <c r="BA49" s="13">
        <f t="shared" si="15"/>
        <v>0</v>
      </c>
      <c r="BB49" s="13">
        <f t="shared" si="16"/>
        <v>0</v>
      </c>
      <c r="BC49" s="13">
        <f t="shared" si="17"/>
        <v>0</v>
      </c>
    </row>
    <row r="50" spans="1:55" x14ac:dyDescent="0.3">
      <c r="A50" s="8" t="s">
        <v>20</v>
      </c>
      <c r="B50" s="8" t="s">
        <v>236</v>
      </c>
      <c r="C50" s="8" t="s">
        <v>37</v>
      </c>
      <c r="D50" s="8" t="s">
        <v>20</v>
      </c>
      <c r="E50" s="7" t="s">
        <v>16</v>
      </c>
      <c r="F50" s="8">
        <v>84</v>
      </c>
      <c r="G50" s="8">
        <v>1</v>
      </c>
      <c r="L50" s="8">
        <v>1</v>
      </c>
      <c r="M50" s="8">
        <f t="shared" si="2"/>
        <v>84</v>
      </c>
      <c r="O50" s="8">
        <v>3</v>
      </c>
      <c r="AI50">
        <v>8041</v>
      </c>
      <c r="AJ50">
        <v>15233</v>
      </c>
      <c r="AK50" t="s">
        <v>378</v>
      </c>
      <c r="AL50">
        <v>105</v>
      </c>
      <c r="AM50">
        <v>105</v>
      </c>
      <c r="AN50">
        <v>18.5</v>
      </c>
      <c r="AO50">
        <v>18.5</v>
      </c>
      <c r="AP50">
        <v>18.5</v>
      </c>
      <c r="AQ50">
        <v>2.9</v>
      </c>
      <c r="AR50">
        <v>0</v>
      </c>
      <c r="AS50">
        <v>0</v>
      </c>
      <c r="AT50" s="12">
        <f t="shared" si="0"/>
        <v>21.4</v>
      </c>
      <c r="AV50" s="11">
        <f t="shared" si="10"/>
        <v>88.2</v>
      </c>
      <c r="AW50" s="13">
        <f t="shared" si="11"/>
        <v>88.2</v>
      </c>
      <c r="AX50" s="13">
        <f t="shared" si="12"/>
        <v>15.54</v>
      </c>
      <c r="AY50" s="13">
        <f t="shared" si="13"/>
        <v>15.54</v>
      </c>
      <c r="AZ50" s="13">
        <f t="shared" si="14"/>
        <v>15.54</v>
      </c>
      <c r="BA50" s="13">
        <f t="shared" si="15"/>
        <v>2.4359999999999999</v>
      </c>
      <c r="BB50" s="13">
        <f t="shared" si="16"/>
        <v>0</v>
      </c>
      <c r="BC50" s="13">
        <f t="shared" si="17"/>
        <v>0</v>
      </c>
    </row>
    <row r="51" spans="1:55" x14ac:dyDescent="0.3">
      <c r="A51" s="8" t="s">
        <v>233</v>
      </c>
      <c r="B51" s="8" t="s">
        <v>236</v>
      </c>
      <c r="C51" s="8" t="s">
        <v>37</v>
      </c>
      <c r="D51" s="8" t="s">
        <v>26</v>
      </c>
      <c r="E51" s="7" t="s">
        <v>14</v>
      </c>
      <c r="F51" s="8">
        <v>175</v>
      </c>
      <c r="H51" s="8">
        <v>2</v>
      </c>
      <c r="L51" s="8">
        <v>0.28599999999999998</v>
      </c>
      <c r="M51" s="8">
        <f t="shared" si="2"/>
        <v>50.05</v>
      </c>
      <c r="O51" s="8">
        <v>3</v>
      </c>
      <c r="AI51" s="7">
        <v>7200</v>
      </c>
      <c r="AJ51" s="8">
        <v>20051</v>
      </c>
      <c r="AK51" s="8" t="s">
        <v>282</v>
      </c>
      <c r="AL51" s="7">
        <v>130</v>
      </c>
      <c r="AM51" s="8">
        <v>0</v>
      </c>
      <c r="AN51" s="8">
        <v>2.4</v>
      </c>
      <c r="AO51" s="8">
        <v>0</v>
      </c>
      <c r="AP51" s="8">
        <v>0</v>
      </c>
      <c r="AQ51" s="8">
        <v>0.2</v>
      </c>
      <c r="AR51" s="8">
        <v>28.6</v>
      </c>
      <c r="AS51" s="8">
        <v>0.3</v>
      </c>
      <c r="AT51" s="12">
        <f t="shared" si="0"/>
        <v>31.200000000000003</v>
      </c>
      <c r="AV51" s="11">
        <f t="shared" si="10"/>
        <v>65.064999999999998</v>
      </c>
      <c r="AW51" s="13">
        <f t="shared" si="11"/>
        <v>0</v>
      </c>
      <c r="AX51" s="13">
        <f t="shared" si="12"/>
        <v>1.2011999999999998</v>
      </c>
      <c r="AY51" s="13">
        <f t="shared" si="13"/>
        <v>0</v>
      </c>
      <c r="AZ51" s="13">
        <f t="shared" si="14"/>
        <v>0</v>
      </c>
      <c r="BA51" s="13">
        <f t="shared" si="15"/>
        <v>0.10009999999999999</v>
      </c>
      <c r="BB51" s="13">
        <f t="shared" si="16"/>
        <v>14.314300000000001</v>
      </c>
      <c r="BC51" s="13">
        <f t="shared" si="17"/>
        <v>0.15014999999999998</v>
      </c>
    </row>
    <row r="52" spans="1:55" x14ac:dyDescent="0.3">
      <c r="A52" s="8" t="s">
        <v>233</v>
      </c>
      <c r="B52" s="8" t="s">
        <v>236</v>
      </c>
      <c r="C52" s="8" t="s">
        <v>37</v>
      </c>
      <c r="D52" s="8" t="s">
        <v>28</v>
      </c>
      <c r="E52" s="7" t="s">
        <v>14</v>
      </c>
      <c r="F52" s="8">
        <v>185</v>
      </c>
      <c r="G52" s="8">
        <v>1</v>
      </c>
      <c r="L52" s="8">
        <v>1</v>
      </c>
      <c r="M52" s="8">
        <f t="shared" si="2"/>
        <v>185</v>
      </c>
      <c r="O52" s="8">
        <v>3</v>
      </c>
      <c r="AI52" s="7">
        <v>7005</v>
      </c>
      <c r="AJ52" s="8">
        <v>16028</v>
      </c>
      <c r="AK52" s="8" t="s">
        <v>283</v>
      </c>
      <c r="AL52" s="7">
        <v>127</v>
      </c>
      <c r="AM52" s="8">
        <v>0</v>
      </c>
      <c r="AN52" s="8">
        <v>8.6999999999999993</v>
      </c>
      <c r="AO52" s="8">
        <v>0</v>
      </c>
      <c r="AP52" s="8">
        <v>0</v>
      </c>
      <c r="AQ52" s="8">
        <v>0.5</v>
      </c>
      <c r="AR52" s="8">
        <v>22.8</v>
      </c>
      <c r="AS52" s="8">
        <v>6.4</v>
      </c>
      <c r="AT52" s="12">
        <f t="shared" si="0"/>
        <v>32</v>
      </c>
      <c r="AV52" s="11">
        <f t="shared" si="10"/>
        <v>234.95</v>
      </c>
      <c r="AW52" s="13">
        <f t="shared" si="11"/>
        <v>0</v>
      </c>
      <c r="AX52" s="13">
        <f t="shared" si="12"/>
        <v>16.094999999999999</v>
      </c>
      <c r="AY52" s="13">
        <f t="shared" si="13"/>
        <v>0</v>
      </c>
      <c r="AZ52" s="13">
        <f t="shared" si="14"/>
        <v>0</v>
      </c>
      <c r="BA52" s="13">
        <f t="shared" si="15"/>
        <v>0.92500000000000004</v>
      </c>
      <c r="BB52" s="13">
        <f t="shared" si="16"/>
        <v>42.18</v>
      </c>
      <c r="BC52" s="13">
        <f t="shared" si="17"/>
        <v>11.84</v>
      </c>
    </row>
    <row r="53" spans="1:55" x14ac:dyDescent="0.3">
      <c r="A53" s="8" t="s">
        <v>233</v>
      </c>
      <c r="B53" s="8" t="s">
        <v>236</v>
      </c>
      <c r="C53" s="8" t="s">
        <v>37</v>
      </c>
      <c r="D53" s="8" t="s">
        <v>29</v>
      </c>
      <c r="E53" s="7" t="s">
        <v>21</v>
      </c>
      <c r="K53" s="8">
        <v>1</v>
      </c>
      <c r="L53" s="8">
        <v>0</v>
      </c>
      <c r="M53" s="8">
        <f t="shared" si="2"/>
        <v>0</v>
      </c>
      <c r="O53" s="8">
        <v>3</v>
      </c>
      <c r="AI53" s="7">
        <v>513</v>
      </c>
      <c r="AJ53" s="8">
        <v>11110</v>
      </c>
      <c r="AK53" s="8" t="s">
        <v>290</v>
      </c>
      <c r="AL53" s="7">
        <v>22</v>
      </c>
      <c r="AM53" s="8">
        <v>0</v>
      </c>
      <c r="AN53" s="8">
        <v>1</v>
      </c>
      <c r="AO53" s="8">
        <v>0</v>
      </c>
      <c r="AP53" s="8">
        <v>0</v>
      </c>
      <c r="AQ53" s="8">
        <v>0.4</v>
      </c>
      <c r="AR53" s="8">
        <v>4.5</v>
      </c>
      <c r="AS53" s="8">
        <v>2.8</v>
      </c>
      <c r="AT53" s="12">
        <f t="shared" si="0"/>
        <v>5.9</v>
      </c>
      <c r="AV53" s="11">
        <f t="shared" si="10"/>
        <v>0</v>
      </c>
      <c r="AW53" s="13">
        <f t="shared" si="11"/>
        <v>0</v>
      </c>
      <c r="AX53" s="13">
        <f t="shared" si="12"/>
        <v>0</v>
      </c>
      <c r="AY53" s="13">
        <f t="shared" si="13"/>
        <v>0</v>
      </c>
      <c r="AZ53" s="13">
        <f t="shared" si="14"/>
        <v>0</v>
      </c>
      <c r="BA53" s="13">
        <f t="shared" si="15"/>
        <v>0</v>
      </c>
      <c r="BB53" s="13">
        <f t="shared" si="16"/>
        <v>0</v>
      </c>
      <c r="BC53" s="13">
        <f t="shared" si="17"/>
        <v>0</v>
      </c>
    </row>
    <row r="54" spans="1:55" x14ac:dyDescent="0.3">
      <c r="A54" s="8" t="s">
        <v>233</v>
      </c>
      <c r="B54" s="8" t="s">
        <v>236</v>
      </c>
      <c r="C54" s="8" t="s">
        <v>37</v>
      </c>
      <c r="D54" s="8" t="s">
        <v>30</v>
      </c>
      <c r="E54" s="7" t="s">
        <v>21</v>
      </c>
      <c r="K54" s="8">
        <v>1</v>
      </c>
      <c r="L54" s="8">
        <v>0</v>
      </c>
      <c r="M54" s="8">
        <f t="shared" si="2"/>
        <v>0</v>
      </c>
      <c r="O54" s="8">
        <v>3</v>
      </c>
      <c r="AI54" s="7">
        <v>141</v>
      </c>
      <c r="AJ54" s="8">
        <v>9040</v>
      </c>
      <c r="AK54" s="8" t="s">
        <v>287</v>
      </c>
      <c r="AL54" s="7">
        <v>92</v>
      </c>
      <c r="AM54" s="8">
        <v>0</v>
      </c>
      <c r="AN54" s="8">
        <v>1</v>
      </c>
      <c r="AO54" s="8">
        <v>0</v>
      </c>
      <c r="AP54" s="8">
        <v>0</v>
      </c>
      <c r="AQ54" s="8">
        <v>0.5</v>
      </c>
      <c r="AR54" s="8">
        <v>23.4</v>
      </c>
      <c r="AS54" s="8">
        <v>2.4</v>
      </c>
      <c r="AT54" s="12">
        <f t="shared" si="0"/>
        <v>24.9</v>
      </c>
      <c r="AV54" s="11">
        <f t="shared" si="10"/>
        <v>0</v>
      </c>
      <c r="AW54" s="13">
        <f t="shared" si="11"/>
        <v>0</v>
      </c>
      <c r="AX54" s="13">
        <f t="shared" si="12"/>
        <v>0</v>
      </c>
      <c r="AY54" s="13">
        <f t="shared" si="13"/>
        <v>0</v>
      </c>
      <c r="AZ54" s="13">
        <f t="shared" si="14"/>
        <v>0</v>
      </c>
      <c r="BA54" s="13">
        <f t="shared" si="15"/>
        <v>0</v>
      </c>
      <c r="BB54" s="13">
        <f t="shared" si="16"/>
        <v>0</v>
      </c>
      <c r="BC54" s="13">
        <f t="shared" si="17"/>
        <v>0</v>
      </c>
    </row>
    <row r="55" spans="1:55" x14ac:dyDescent="0.3">
      <c r="A55" s="8" t="s">
        <v>233</v>
      </c>
      <c r="B55" s="8" t="s">
        <v>236</v>
      </c>
      <c r="C55" s="8" t="s">
        <v>37</v>
      </c>
      <c r="D55" s="8" t="s">
        <v>31</v>
      </c>
      <c r="E55" s="7" t="s">
        <v>21</v>
      </c>
      <c r="K55" s="8">
        <v>1</v>
      </c>
      <c r="L55" s="8">
        <v>0</v>
      </c>
      <c r="M55" s="8">
        <f t="shared" si="2"/>
        <v>0</v>
      </c>
      <c r="O55" s="8">
        <v>3</v>
      </c>
      <c r="AI55" s="7">
        <v>1786</v>
      </c>
      <c r="AJ55" s="8">
        <v>11363</v>
      </c>
      <c r="AK55" s="8" t="s">
        <v>289</v>
      </c>
      <c r="AL55" s="7">
        <v>93</v>
      </c>
      <c r="AM55" s="8">
        <v>0</v>
      </c>
      <c r="AN55" s="8">
        <v>2</v>
      </c>
      <c r="AO55" s="8">
        <v>0</v>
      </c>
      <c r="AP55" s="8">
        <v>0</v>
      </c>
      <c r="AQ55" s="8">
        <v>0.1</v>
      </c>
      <c r="AR55" s="8">
        <v>21.6</v>
      </c>
      <c r="AS55" s="8">
        <v>1.5</v>
      </c>
      <c r="AT55" s="12">
        <f t="shared" si="0"/>
        <v>23.700000000000003</v>
      </c>
      <c r="AV55" s="11">
        <f t="shared" si="10"/>
        <v>0</v>
      </c>
      <c r="AW55" s="13">
        <f t="shared" si="11"/>
        <v>0</v>
      </c>
      <c r="AX55" s="13">
        <f t="shared" si="12"/>
        <v>0</v>
      </c>
      <c r="AY55" s="13">
        <f t="shared" si="13"/>
        <v>0</v>
      </c>
      <c r="AZ55" s="13">
        <f t="shared" si="14"/>
        <v>0</v>
      </c>
      <c r="BA55" s="13">
        <f t="shared" si="15"/>
        <v>0</v>
      </c>
      <c r="BB55" s="13">
        <f t="shared" si="16"/>
        <v>0</v>
      </c>
      <c r="BC55" s="13">
        <f t="shared" si="17"/>
        <v>0</v>
      </c>
    </row>
    <row r="56" spans="1:55" x14ac:dyDescent="0.3">
      <c r="A56" s="8" t="s">
        <v>234</v>
      </c>
      <c r="B56" s="8" t="s">
        <v>236</v>
      </c>
      <c r="C56" s="8" t="s">
        <v>37</v>
      </c>
      <c r="D56" s="8" t="s">
        <v>248</v>
      </c>
      <c r="E56" s="7" t="s">
        <v>14</v>
      </c>
      <c r="F56" s="8">
        <v>134</v>
      </c>
      <c r="G56" s="8">
        <v>1</v>
      </c>
      <c r="L56" s="8">
        <v>1</v>
      </c>
      <c r="M56" s="8">
        <f t="shared" si="2"/>
        <v>134</v>
      </c>
      <c r="O56" s="8">
        <v>3</v>
      </c>
      <c r="AE56" s="7" t="s">
        <v>296</v>
      </c>
      <c r="AF56" s="8" t="s">
        <v>303</v>
      </c>
      <c r="AL56" s="7">
        <v>163</v>
      </c>
      <c r="AN56" s="8">
        <v>6.3</v>
      </c>
      <c r="AQ56" s="8">
        <v>1.4</v>
      </c>
      <c r="AR56" s="8">
        <v>31.1</v>
      </c>
      <c r="AT56" s="12">
        <f t="shared" si="0"/>
        <v>38.799999999999997</v>
      </c>
      <c r="AV56" s="11">
        <f t="shared" si="10"/>
        <v>218.42</v>
      </c>
      <c r="AW56" s="13">
        <f t="shared" si="11"/>
        <v>1.34</v>
      </c>
      <c r="AX56" s="13">
        <f t="shared" si="12"/>
        <v>8.4420000000000002</v>
      </c>
      <c r="AY56" s="13">
        <f t="shared" si="13"/>
        <v>1.34</v>
      </c>
      <c r="AZ56" s="13">
        <f t="shared" si="14"/>
        <v>1.34</v>
      </c>
      <c r="BA56" s="13">
        <f t="shared" si="15"/>
        <v>1.8759999999999999</v>
      </c>
      <c r="BB56" s="13">
        <f t="shared" si="16"/>
        <v>41.674000000000007</v>
      </c>
      <c r="BC56" s="13">
        <f t="shared" si="17"/>
        <v>1.34</v>
      </c>
    </row>
    <row r="57" spans="1:55" x14ac:dyDescent="0.3">
      <c r="A57" s="8" t="s">
        <v>234</v>
      </c>
      <c r="B57" s="8" t="s">
        <v>236</v>
      </c>
      <c r="C57" s="8" t="s">
        <v>37</v>
      </c>
      <c r="D57" s="8" t="s">
        <v>27</v>
      </c>
      <c r="E57" s="7" t="s">
        <v>14</v>
      </c>
      <c r="F57" s="8">
        <v>114</v>
      </c>
      <c r="H57" s="8">
        <v>3</v>
      </c>
      <c r="L57" s="8">
        <v>0.42899999999999999</v>
      </c>
      <c r="M57" s="8">
        <f t="shared" si="2"/>
        <v>48.905999999999999</v>
      </c>
      <c r="O57" s="8">
        <v>3</v>
      </c>
      <c r="AE57" s="7" t="s">
        <v>296</v>
      </c>
      <c r="AF57" s="8" t="s">
        <v>304</v>
      </c>
      <c r="AL57" s="7">
        <v>125</v>
      </c>
      <c r="AN57" s="8">
        <v>2.1</v>
      </c>
      <c r="AQ57" s="8">
        <v>1.3</v>
      </c>
      <c r="AR57" s="8">
        <v>26.2</v>
      </c>
      <c r="AT57" s="12">
        <f t="shared" si="0"/>
        <v>29.6</v>
      </c>
      <c r="AV57" s="11">
        <f t="shared" si="10"/>
        <v>61.1325</v>
      </c>
      <c r="AW57" s="13">
        <f t="shared" si="11"/>
        <v>0.48905999999999999</v>
      </c>
      <c r="AX57" s="13">
        <f t="shared" si="12"/>
        <v>1.027026</v>
      </c>
      <c r="AY57" s="13">
        <f t="shared" si="13"/>
        <v>0.48905999999999999</v>
      </c>
      <c r="AZ57" s="13">
        <f t="shared" si="14"/>
        <v>0.48905999999999999</v>
      </c>
      <c r="BA57" s="13">
        <f t="shared" si="15"/>
        <v>0.63577800000000007</v>
      </c>
      <c r="BB57" s="13">
        <f t="shared" si="16"/>
        <v>12.813371999999999</v>
      </c>
      <c r="BC57" s="13">
        <f t="shared" si="17"/>
        <v>0.48905999999999999</v>
      </c>
    </row>
    <row r="58" spans="1:55" x14ac:dyDescent="0.3">
      <c r="A58" s="8" t="s">
        <v>234</v>
      </c>
      <c r="B58" s="8" t="s">
        <v>236</v>
      </c>
      <c r="C58" s="8" t="s">
        <v>37</v>
      </c>
      <c r="D58" s="8" t="s">
        <v>32</v>
      </c>
      <c r="E58" s="7" t="s">
        <v>21</v>
      </c>
      <c r="K58" s="8">
        <v>1</v>
      </c>
      <c r="L58" s="8">
        <v>0</v>
      </c>
      <c r="M58" s="8">
        <f t="shared" si="2"/>
        <v>0</v>
      </c>
      <c r="O58" s="8">
        <v>3</v>
      </c>
      <c r="AI58" s="7">
        <v>8012</v>
      </c>
      <c r="AJ58" s="8">
        <v>0</v>
      </c>
      <c r="AK58" s="8" t="s">
        <v>307</v>
      </c>
      <c r="AL58" s="7">
        <v>332</v>
      </c>
      <c r="AM58" s="8">
        <v>0</v>
      </c>
      <c r="AN58" s="8">
        <v>10.3</v>
      </c>
      <c r="AO58" s="8">
        <v>0</v>
      </c>
      <c r="AP58" s="8">
        <v>0</v>
      </c>
      <c r="AQ58" s="8">
        <v>3</v>
      </c>
      <c r="AR58" s="8">
        <v>73.7</v>
      </c>
      <c r="AS58" s="8">
        <v>12.7</v>
      </c>
      <c r="AT58" s="12">
        <f t="shared" si="0"/>
        <v>87</v>
      </c>
      <c r="AV58" s="11">
        <f t="shared" si="10"/>
        <v>0</v>
      </c>
      <c r="AW58" s="13">
        <f t="shared" si="11"/>
        <v>0</v>
      </c>
      <c r="AX58" s="13">
        <f t="shared" si="12"/>
        <v>0</v>
      </c>
      <c r="AY58" s="13">
        <f t="shared" si="13"/>
        <v>0</v>
      </c>
      <c r="AZ58" s="13">
        <f t="shared" si="14"/>
        <v>0</v>
      </c>
      <c r="BA58" s="13">
        <f t="shared" si="15"/>
        <v>0</v>
      </c>
      <c r="BB58" s="13">
        <f t="shared" si="16"/>
        <v>0</v>
      </c>
      <c r="BC58" s="13">
        <f t="shared" si="17"/>
        <v>0</v>
      </c>
    </row>
    <row r="59" spans="1:55" x14ac:dyDescent="0.3">
      <c r="A59" s="8" t="s">
        <v>234</v>
      </c>
      <c r="B59" s="8" t="s">
        <v>236</v>
      </c>
      <c r="C59" s="8" t="s">
        <v>37</v>
      </c>
      <c r="D59" s="8" t="s">
        <v>74</v>
      </c>
      <c r="E59" s="7" t="s">
        <v>14</v>
      </c>
      <c r="F59" s="8">
        <v>340</v>
      </c>
      <c r="H59" s="8">
        <v>4</v>
      </c>
      <c r="L59" s="8">
        <v>0.42899999999999999</v>
      </c>
      <c r="M59" s="8">
        <f t="shared" si="2"/>
        <v>145.85999999999999</v>
      </c>
      <c r="O59" s="8">
        <v>3</v>
      </c>
      <c r="AI59" s="7">
        <v>404</v>
      </c>
      <c r="AJ59" s="8">
        <v>14400</v>
      </c>
      <c r="AK59" s="8" t="s">
        <v>308</v>
      </c>
      <c r="AL59" s="7">
        <v>41</v>
      </c>
      <c r="AM59" s="8">
        <v>0</v>
      </c>
      <c r="AN59" s="8">
        <v>0</v>
      </c>
      <c r="AO59" s="8">
        <v>0</v>
      </c>
      <c r="AP59" s="8">
        <v>0</v>
      </c>
      <c r="AQ59" s="8">
        <v>0</v>
      </c>
      <c r="AR59" s="8">
        <v>10.4</v>
      </c>
      <c r="AS59" s="8">
        <v>0</v>
      </c>
      <c r="AT59" s="12">
        <f t="shared" si="0"/>
        <v>10.4</v>
      </c>
      <c r="AV59" s="11">
        <f t="shared" si="10"/>
        <v>59.802599999999991</v>
      </c>
      <c r="AW59" s="13">
        <f t="shared" si="11"/>
        <v>0</v>
      </c>
      <c r="AX59" s="13">
        <f t="shared" si="12"/>
        <v>0</v>
      </c>
      <c r="AY59" s="13">
        <f t="shared" si="13"/>
        <v>0</v>
      </c>
      <c r="AZ59" s="13">
        <f t="shared" si="14"/>
        <v>0</v>
      </c>
      <c r="BA59" s="13">
        <f t="shared" si="15"/>
        <v>0</v>
      </c>
      <c r="BB59" s="13">
        <f t="shared" si="16"/>
        <v>15.16944</v>
      </c>
      <c r="BC59" s="13">
        <f t="shared" si="17"/>
        <v>0</v>
      </c>
    </row>
    <row r="60" spans="1:55" x14ac:dyDescent="0.3">
      <c r="A60" s="8" t="s">
        <v>232</v>
      </c>
      <c r="B60" s="8" t="s">
        <v>236</v>
      </c>
      <c r="C60" s="8" t="s">
        <v>38</v>
      </c>
      <c r="D60" s="8" t="s">
        <v>13</v>
      </c>
      <c r="E60" s="7" t="s">
        <v>14</v>
      </c>
      <c r="F60" s="8">
        <v>112</v>
      </c>
      <c r="J60" s="8">
        <v>1</v>
      </c>
      <c r="L60" s="8">
        <v>3.0000000000000001E-3</v>
      </c>
      <c r="M60" s="8">
        <f t="shared" si="2"/>
        <v>0.33600000000000002</v>
      </c>
      <c r="N60" s="8">
        <v>3</v>
      </c>
      <c r="O60" s="8">
        <v>4</v>
      </c>
      <c r="AI60" s="7">
        <v>8067</v>
      </c>
      <c r="AJ60" s="8">
        <v>0</v>
      </c>
      <c r="AK60" s="8" t="s">
        <v>265</v>
      </c>
      <c r="AL60" s="7">
        <v>269</v>
      </c>
      <c r="AM60" s="8">
        <v>269</v>
      </c>
      <c r="AN60" s="8">
        <v>24.9</v>
      </c>
      <c r="AO60" s="8">
        <v>24.9</v>
      </c>
      <c r="AP60" s="8">
        <v>24.9</v>
      </c>
      <c r="AQ60" s="8">
        <v>18</v>
      </c>
      <c r="AR60" s="8">
        <v>0</v>
      </c>
      <c r="AS60" s="8">
        <v>0</v>
      </c>
      <c r="AT60" s="12">
        <f t="shared" si="0"/>
        <v>42.9</v>
      </c>
      <c r="AV60" s="11">
        <f t="shared" si="10"/>
        <v>0.90383999999999998</v>
      </c>
      <c r="AW60" s="13">
        <f t="shared" si="11"/>
        <v>0.90383999999999998</v>
      </c>
      <c r="AX60" s="13">
        <f t="shared" si="12"/>
        <v>8.3664000000000002E-2</v>
      </c>
      <c r="AY60" s="13">
        <f t="shared" si="13"/>
        <v>8.3664000000000002E-2</v>
      </c>
      <c r="AZ60" s="13">
        <f t="shared" si="14"/>
        <v>8.3664000000000002E-2</v>
      </c>
      <c r="BA60" s="13">
        <f t="shared" si="15"/>
        <v>6.0479999999999999E-2</v>
      </c>
      <c r="BB60" s="13">
        <f t="shared" si="16"/>
        <v>0</v>
      </c>
      <c r="BC60" s="13">
        <f t="shared" si="17"/>
        <v>0</v>
      </c>
    </row>
    <row r="61" spans="1:55" x14ac:dyDescent="0.3">
      <c r="A61" s="8" t="s">
        <v>232</v>
      </c>
      <c r="B61" s="8" t="s">
        <v>236</v>
      </c>
      <c r="C61" s="8" t="s">
        <v>38</v>
      </c>
      <c r="D61" s="8" t="s">
        <v>15</v>
      </c>
      <c r="E61" s="7" t="s">
        <v>14</v>
      </c>
      <c r="F61" s="8">
        <v>85</v>
      </c>
      <c r="J61" s="8">
        <v>1</v>
      </c>
      <c r="L61" s="8">
        <v>3.0000000000000001E-3</v>
      </c>
      <c r="M61" s="8">
        <f t="shared" si="2"/>
        <v>0.255</v>
      </c>
      <c r="O61" s="8">
        <v>4</v>
      </c>
      <c r="AE61" s="7" t="s">
        <v>296</v>
      </c>
      <c r="AF61" s="8" t="s">
        <v>298</v>
      </c>
      <c r="AG61" s="7" t="s">
        <v>299</v>
      </c>
      <c r="AL61" s="7">
        <v>241</v>
      </c>
      <c r="AN61" s="8">
        <v>32.9</v>
      </c>
      <c r="AQ61" s="8">
        <v>10.9</v>
      </c>
      <c r="AR61" s="8">
        <v>0.5</v>
      </c>
      <c r="AS61" s="8">
        <v>0</v>
      </c>
      <c r="AT61" s="12">
        <f t="shared" si="0"/>
        <v>44.3</v>
      </c>
      <c r="AV61" s="11">
        <f t="shared" si="10"/>
        <v>0.61454999999999993</v>
      </c>
      <c r="AW61" s="13">
        <f t="shared" si="11"/>
        <v>2.5500000000000002E-3</v>
      </c>
      <c r="AX61" s="13">
        <f t="shared" si="12"/>
        <v>8.3894999999999997E-2</v>
      </c>
      <c r="AY61" s="13">
        <f t="shared" si="13"/>
        <v>2.5500000000000002E-3</v>
      </c>
      <c r="AZ61" s="13">
        <f t="shared" si="14"/>
        <v>2.5500000000000002E-3</v>
      </c>
      <c r="BA61" s="13">
        <f t="shared" si="15"/>
        <v>2.7795E-2</v>
      </c>
      <c r="BB61" s="13">
        <f t="shared" si="16"/>
        <v>1.2750000000000001E-3</v>
      </c>
      <c r="BC61" s="13">
        <f t="shared" si="17"/>
        <v>0</v>
      </c>
    </row>
    <row r="62" spans="1:55" x14ac:dyDescent="0.3">
      <c r="A62" s="8" t="s">
        <v>232</v>
      </c>
      <c r="B62" s="8" t="s">
        <v>236</v>
      </c>
      <c r="C62" s="8" t="s">
        <v>38</v>
      </c>
      <c r="D62" s="8" t="s">
        <v>17</v>
      </c>
      <c r="E62" s="7" t="s">
        <v>14</v>
      </c>
      <c r="F62" s="8">
        <v>85</v>
      </c>
      <c r="J62" s="8">
        <v>1</v>
      </c>
      <c r="L62" s="8">
        <v>3.0000000000000001E-3</v>
      </c>
      <c r="M62" s="8">
        <f t="shared" si="2"/>
        <v>0.255</v>
      </c>
      <c r="O62" s="8">
        <v>4</v>
      </c>
      <c r="AE62" s="7" t="s">
        <v>300</v>
      </c>
      <c r="AF62" s="8" t="s">
        <v>301</v>
      </c>
      <c r="AG62" s="7" t="s">
        <v>272</v>
      </c>
      <c r="AL62" s="7">
        <v>265</v>
      </c>
      <c r="AN62" s="8">
        <v>16.899999999999999</v>
      </c>
      <c r="AQ62" s="8">
        <v>21.4</v>
      </c>
      <c r="AR62" s="8">
        <v>0</v>
      </c>
      <c r="AS62" s="8">
        <v>0</v>
      </c>
      <c r="AT62" s="12">
        <f t="shared" si="0"/>
        <v>38.299999999999997</v>
      </c>
      <c r="AV62" s="11">
        <f t="shared" si="10"/>
        <v>0.67575000000000007</v>
      </c>
      <c r="AW62" s="13">
        <f t="shared" si="11"/>
        <v>2.5500000000000002E-3</v>
      </c>
      <c r="AX62" s="13">
        <f t="shared" si="12"/>
        <v>4.3095000000000001E-2</v>
      </c>
      <c r="AY62" s="13">
        <f t="shared" si="13"/>
        <v>2.5500000000000002E-3</v>
      </c>
      <c r="AZ62" s="13">
        <f t="shared" si="14"/>
        <v>2.5500000000000002E-3</v>
      </c>
      <c r="BA62" s="13">
        <f t="shared" si="15"/>
        <v>5.457E-2</v>
      </c>
      <c r="BB62" s="13">
        <f t="shared" si="16"/>
        <v>0</v>
      </c>
      <c r="BC62" s="13">
        <f t="shared" si="17"/>
        <v>0</v>
      </c>
    </row>
    <row r="63" spans="1:55" x14ac:dyDescent="0.3">
      <c r="A63" s="8" t="s">
        <v>232</v>
      </c>
      <c r="B63" s="8" t="s">
        <v>236</v>
      </c>
      <c r="C63" s="8" t="s">
        <v>38</v>
      </c>
      <c r="D63" s="8" t="s">
        <v>18</v>
      </c>
      <c r="E63" s="7" t="s">
        <v>21</v>
      </c>
      <c r="K63" s="8">
        <v>1</v>
      </c>
      <c r="L63" s="8">
        <v>0</v>
      </c>
      <c r="M63" s="8">
        <f t="shared" si="2"/>
        <v>0</v>
      </c>
      <c r="O63" s="8">
        <v>4</v>
      </c>
      <c r="S63" s="8">
        <v>1095</v>
      </c>
      <c r="T63" s="8" t="s">
        <v>275</v>
      </c>
      <c r="AL63" s="7">
        <v>267</v>
      </c>
      <c r="AN63" s="8">
        <v>19.600000000000001</v>
      </c>
      <c r="AQ63" s="8">
        <v>20.3</v>
      </c>
      <c r="AT63" s="12">
        <f t="shared" si="0"/>
        <v>39.900000000000006</v>
      </c>
      <c r="AV63" s="11">
        <f t="shared" si="10"/>
        <v>0</v>
      </c>
      <c r="AW63" s="13">
        <f t="shared" si="11"/>
        <v>0</v>
      </c>
      <c r="AX63" s="13">
        <f t="shared" si="12"/>
        <v>0</v>
      </c>
      <c r="AY63" s="13">
        <f t="shared" si="13"/>
        <v>0</v>
      </c>
      <c r="AZ63" s="13">
        <f t="shared" si="14"/>
        <v>0</v>
      </c>
      <c r="BA63" s="13">
        <f t="shared" si="15"/>
        <v>0</v>
      </c>
      <c r="BB63" s="13">
        <f t="shared" si="16"/>
        <v>0</v>
      </c>
      <c r="BC63" s="13">
        <f t="shared" si="17"/>
        <v>0</v>
      </c>
    </row>
    <row r="64" spans="1:55" x14ac:dyDescent="0.3">
      <c r="A64" s="8" t="s">
        <v>232</v>
      </c>
      <c r="B64" s="8" t="s">
        <v>236</v>
      </c>
      <c r="C64" s="8" t="s">
        <v>38</v>
      </c>
      <c r="D64" s="8" t="s">
        <v>19</v>
      </c>
      <c r="E64" s="7" t="s">
        <v>14</v>
      </c>
      <c r="F64" s="8">
        <v>112</v>
      </c>
      <c r="J64" s="8">
        <v>1</v>
      </c>
      <c r="L64" s="8">
        <v>3.0000000000000001E-3</v>
      </c>
      <c r="M64" s="8">
        <f t="shared" ref="M64:M125" si="18">F64*L64</f>
        <v>0.33600000000000002</v>
      </c>
      <c r="O64" s="8">
        <v>4</v>
      </c>
      <c r="AI64" s="7">
        <v>8063</v>
      </c>
      <c r="AJ64" s="8">
        <v>5124</v>
      </c>
      <c r="AK64" s="8" t="s">
        <v>273</v>
      </c>
      <c r="AL64" s="7">
        <v>285</v>
      </c>
      <c r="AM64" s="8">
        <v>285</v>
      </c>
      <c r="AN64" s="8">
        <v>26.9</v>
      </c>
      <c r="AO64" s="8">
        <v>26.9</v>
      </c>
      <c r="AP64" s="8">
        <v>26.9</v>
      </c>
      <c r="AQ64" s="8">
        <v>18.899999999999999</v>
      </c>
      <c r="AR64" s="8">
        <v>0</v>
      </c>
      <c r="AS64" s="8">
        <v>0</v>
      </c>
      <c r="AT64" s="12">
        <f t="shared" si="0"/>
        <v>45.8</v>
      </c>
      <c r="AV64" s="11">
        <f t="shared" si="10"/>
        <v>0.95760000000000001</v>
      </c>
      <c r="AW64" s="13">
        <f t="shared" si="11"/>
        <v>0.95760000000000001</v>
      </c>
      <c r="AX64" s="13">
        <f t="shared" si="12"/>
        <v>9.0383999999999992E-2</v>
      </c>
      <c r="AY64" s="13">
        <f t="shared" si="13"/>
        <v>9.0383999999999992E-2</v>
      </c>
      <c r="AZ64" s="13">
        <f t="shared" si="14"/>
        <v>9.0383999999999992E-2</v>
      </c>
      <c r="BA64" s="13">
        <f t="shared" si="15"/>
        <v>6.3503999999999991E-2</v>
      </c>
      <c r="BB64" s="13">
        <f t="shared" si="16"/>
        <v>0</v>
      </c>
      <c r="BC64" s="13">
        <f t="shared" si="17"/>
        <v>0</v>
      </c>
    </row>
    <row r="65" spans="1:55" x14ac:dyDescent="0.3">
      <c r="A65" s="8" t="s">
        <v>232</v>
      </c>
      <c r="B65" s="8" t="s">
        <v>236</v>
      </c>
      <c r="C65" s="8" t="s">
        <v>38</v>
      </c>
      <c r="D65" s="8" t="s">
        <v>22</v>
      </c>
      <c r="E65" s="7" t="s">
        <v>21</v>
      </c>
      <c r="K65" s="8">
        <v>1</v>
      </c>
      <c r="L65" s="8">
        <v>0</v>
      </c>
      <c r="M65" s="8">
        <f t="shared" si="18"/>
        <v>0</v>
      </c>
      <c r="O65" s="8">
        <v>4</v>
      </c>
      <c r="AI65" s="7">
        <v>8063</v>
      </c>
      <c r="AJ65" s="8">
        <v>5124</v>
      </c>
      <c r="AK65" s="8" t="s">
        <v>273</v>
      </c>
      <c r="AL65" s="7">
        <v>285</v>
      </c>
      <c r="AM65" s="8">
        <v>285</v>
      </c>
      <c r="AN65" s="8">
        <v>26.9</v>
      </c>
      <c r="AO65" s="8">
        <v>26.9</v>
      </c>
      <c r="AP65" s="8">
        <v>26.9</v>
      </c>
      <c r="AQ65" s="8">
        <v>18.899999999999999</v>
      </c>
      <c r="AR65" s="8">
        <v>0</v>
      </c>
      <c r="AS65" s="8">
        <v>0</v>
      </c>
      <c r="AT65" s="12">
        <f t="shared" si="0"/>
        <v>45.8</v>
      </c>
      <c r="AU65" s="8" t="s">
        <v>278</v>
      </c>
      <c r="AV65" s="11">
        <f t="shared" si="10"/>
        <v>0</v>
      </c>
      <c r="AW65" s="13">
        <f t="shared" si="11"/>
        <v>0</v>
      </c>
      <c r="AX65" s="13">
        <f t="shared" si="12"/>
        <v>0</v>
      </c>
      <c r="AY65" s="13">
        <f t="shared" si="13"/>
        <v>0</v>
      </c>
      <c r="AZ65" s="13">
        <f t="shared" si="14"/>
        <v>0</v>
      </c>
      <c r="BA65" s="13">
        <f t="shared" si="15"/>
        <v>0</v>
      </c>
      <c r="BB65" s="13">
        <f t="shared" si="16"/>
        <v>0</v>
      </c>
      <c r="BC65" s="13">
        <f t="shared" si="17"/>
        <v>0</v>
      </c>
    </row>
    <row r="66" spans="1:55" x14ac:dyDescent="0.3">
      <c r="A66" s="8" t="s">
        <v>232</v>
      </c>
      <c r="B66" s="8" t="s">
        <v>236</v>
      </c>
      <c r="C66" s="8" t="s">
        <v>38</v>
      </c>
      <c r="D66" s="8" t="s">
        <v>39</v>
      </c>
      <c r="E66" s="7" t="s">
        <v>14</v>
      </c>
      <c r="F66" s="8">
        <v>112</v>
      </c>
      <c r="J66" s="8">
        <v>1</v>
      </c>
      <c r="L66" s="8">
        <v>3.0000000000000001E-3</v>
      </c>
      <c r="M66" s="8">
        <f t="shared" si="18"/>
        <v>0.33600000000000002</v>
      </c>
      <c r="O66" s="8">
        <v>4</v>
      </c>
      <c r="U66" s="7" t="s">
        <v>320</v>
      </c>
      <c r="V66" s="8" t="s">
        <v>321</v>
      </c>
      <c r="X66" s="8" t="s">
        <v>322</v>
      </c>
      <c r="AL66" s="7">
        <v>121</v>
      </c>
      <c r="AN66" s="8">
        <v>19.399999999999999</v>
      </c>
      <c r="AQ66" s="8">
        <v>4.8</v>
      </c>
      <c r="AR66" s="8">
        <v>0</v>
      </c>
      <c r="AS66" s="8">
        <v>0</v>
      </c>
      <c r="AT66" s="12">
        <f t="shared" si="0"/>
        <v>24.2</v>
      </c>
      <c r="AV66" s="11">
        <f t="shared" si="10"/>
        <v>0.40656000000000003</v>
      </c>
      <c r="AW66" s="13">
        <f t="shared" si="11"/>
        <v>3.3600000000000001E-3</v>
      </c>
      <c r="AX66" s="13">
        <f t="shared" si="12"/>
        <v>6.5183999999999992E-2</v>
      </c>
      <c r="AY66" s="13">
        <f t="shared" si="13"/>
        <v>3.3600000000000001E-3</v>
      </c>
      <c r="AZ66" s="13">
        <f t="shared" si="14"/>
        <v>3.3600000000000001E-3</v>
      </c>
      <c r="BA66" s="13">
        <f t="shared" si="15"/>
        <v>1.6128E-2</v>
      </c>
      <c r="BB66" s="13">
        <f t="shared" si="16"/>
        <v>0</v>
      </c>
      <c r="BC66" s="13">
        <f t="shared" si="17"/>
        <v>0</v>
      </c>
    </row>
    <row r="67" spans="1:55" x14ac:dyDescent="0.3">
      <c r="A67" s="8" t="s">
        <v>232</v>
      </c>
      <c r="B67" s="8" t="s">
        <v>236</v>
      </c>
      <c r="C67" s="8" t="s">
        <v>38</v>
      </c>
      <c r="D67" s="8" t="s">
        <v>40</v>
      </c>
      <c r="E67" s="7" t="s">
        <v>14</v>
      </c>
      <c r="F67" s="8">
        <v>112</v>
      </c>
      <c r="J67" s="8">
        <v>1</v>
      </c>
      <c r="L67" s="8">
        <v>3.0000000000000001E-3</v>
      </c>
      <c r="M67" s="8">
        <f t="shared" si="18"/>
        <v>0.33600000000000002</v>
      </c>
      <c r="O67" s="8">
        <v>4</v>
      </c>
      <c r="Z67" s="7">
        <v>700001</v>
      </c>
      <c r="AA67" s="8" t="s">
        <v>318</v>
      </c>
      <c r="AB67" s="8" t="s">
        <v>317</v>
      </c>
      <c r="AC67" s="8" t="s">
        <v>316</v>
      </c>
      <c r="AD67" s="8" t="s">
        <v>319</v>
      </c>
      <c r="AL67" s="7">
        <v>138</v>
      </c>
      <c r="AN67" s="8">
        <v>26.8</v>
      </c>
      <c r="AQ67" s="8">
        <v>2.9</v>
      </c>
      <c r="AR67" s="8">
        <v>0.9</v>
      </c>
      <c r="AS67" s="8">
        <v>0.9</v>
      </c>
      <c r="AT67" s="12">
        <f t="shared" si="0"/>
        <v>30.599999999999998</v>
      </c>
      <c r="AV67" s="11">
        <f t="shared" si="10"/>
        <v>0.46368000000000004</v>
      </c>
      <c r="AW67" s="13">
        <f t="shared" si="11"/>
        <v>3.3600000000000001E-3</v>
      </c>
      <c r="AX67" s="13">
        <f t="shared" si="12"/>
        <v>9.0048000000000017E-2</v>
      </c>
      <c r="AY67" s="13">
        <f t="shared" si="13"/>
        <v>3.3600000000000001E-3</v>
      </c>
      <c r="AZ67" s="13">
        <f t="shared" si="14"/>
        <v>3.3600000000000001E-3</v>
      </c>
      <c r="BA67" s="13">
        <f t="shared" si="15"/>
        <v>9.7440000000000009E-3</v>
      </c>
      <c r="BB67" s="13">
        <f t="shared" si="16"/>
        <v>3.0240000000000002E-3</v>
      </c>
      <c r="BC67" s="13">
        <f t="shared" si="17"/>
        <v>3.0240000000000002E-3</v>
      </c>
    </row>
    <row r="68" spans="1:55" x14ac:dyDescent="0.3">
      <c r="A68" s="8" t="s">
        <v>232</v>
      </c>
      <c r="B68" s="8" t="s">
        <v>236</v>
      </c>
      <c r="C68" s="8" t="s">
        <v>38</v>
      </c>
      <c r="D68" s="8" t="s">
        <v>23</v>
      </c>
      <c r="E68" s="7" t="s">
        <v>14</v>
      </c>
      <c r="F68" s="8">
        <v>64</v>
      </c>
      <c r="H68" s="8">
        <v>1</v>
      </c>
      <c r="L68" s="8">
        <v>0.14299999999999999</v>
      </c>
      <c r="M68" s="8">
        <f t="shared" si="18"/>
        <v>9.1519999999999992</v>
      </c>
      <c r="O68" s="8">
        <v>4</v>
      </c>
      <c r="AI68" s="7">
        <v>974</v>
      </c>
      <c r="AJ68" s="8">
        <v>1129</v>
      </c>
      <c r="AK68" s="8" t="s">
        <v>279</v>
      </c>
      <c r="AL68" s="7">
        <v>155</v>
      </c>
      <c r="AM68" s="8">
        <v>155</v>
      </c>
      <c r="AN68" s="8">
        <v>12.6</v>
      </c>
      <c r="AO68" s="8">
        <v>12.6</v>
      </c>
      <c r="AP68" s="8">
        <v>0</v>
      </c>
      <c r="AQ68" s="8">
        <v>10.6</v>
      </c>
      <c r="AR68" s="8">
        <v>1.1000000000000001</v>
      </c>
      <c r="AS68" s="8">
        <v>0</v>
      </c>
      <c r="AT68" s="12">
        <f t="shared" ref="AT68:AT131" si="19">SUM(AN68,AQ68,AR68)</f>
        <v>24.3</v>
      </c>
      <c r="AV68" s="11">
        <f t="shared" si="10"/>
        <v>14.185599999999999</v>
      </c>
      <c r="AW68" s="13">
        <f t="shared" si="11"/>
        <v>14.185599999999999</v>
      </c>
      <c r="AX68" s="13">
        <f t="shared" si="12"/>
        <v>1.153152</v>
      </c>
      <c r="AY68" s="13">
        <f t="shared" si="13"/>
        <v>1.153152</v>
      </c>
      <c r="AZ68" s="13">
        <f t="shared" si="14"/>
        <v>0</v>
      </c>
      <c r="BA68" s="13">
        <f t="shared" si="15"/>
        <v>0.97011199999999986</v>
      </c>
      <c r="BB68" s="13">
        <f t="shared" si="16"/>
        <v>0.100672</v>
      </c>
      <c r="BC68" s="13">
        <f t="shared" si="17"/>
        <v>0</v>
      </c>
    </row>
    <row r="69" spans="1:55" x14ac:dyDescent="0.3">
      <c r="A69" s="8" t="s">
        <v>232</v>
      </c>
      <c r="B69" s="8" t="s">
        <v>236</v>
      </c>
      <c r="C69" s="8" t="s">
        <v>38</v>
      </c>
      <c r="D69" s="8" t="s">
        <v>24</v>
      </c>
      <c r="E69" s="7" t="s">
        <v>14</v>
      </c>
      <c r="F69" s="8">
        <v>184</v>
      </c>
      <c r="H69" s="8">
        <v>3</v>
      </c>
      <c r="L69" s="8">
        <v>0.42899999999999999</v>
      </c>
      <c r="M69" s="8">
        <f t="shared" si="18"/>
        <v>78.935999999999993</v>
      </c>
      <c r="O69" s="8">
        <v>4</v>
      </c>
      <c r="AI69" s="7">
        <v>7075</v>
      </c>
      <c r="AJ69" s="8">
        <v>1106</v>
      </c>
      <c r="AK69" s="8" t="s">
        <v>280</v>
      </c>
      <c r="AL69" s="7">
        <v>69</v>
      </c>
      <c r="AM69" s="8">
        <v>69</v>
      </c>
      <c r="AN69" s="8">
        <v>3.6</v>
      </c>
      <c r="AO69" s="8">
        <v>3.6</v>
      </c>
      <c r="AP69" s="8">
        <v>0</v>
      </c>
      <c r="AQ69" s="8">
        <v>4.0999999999999996</v>
      </c>
      <c r="AR69" s="8">
        <v>4.5</v>
      </c>
      <c r="AS69" s="8">
        <v>0</v>
      </c>
      <c r="AT69" s="12">
        <f t="shared" si="19"/>
        <v>12.2</v>
      </c>
      <c r="AV69" s="11">
        <f t="shared" ref="AV69:AV132" si="20">PRODUCT($M69,$Y69,AL69)/100</f>
        <v>54.46584</v>
      </c>
      <c r="AW69" s="13">
        <f t="shared" si="11"/>
        <v>54.46584</v>
      </c>
      <c r="AX69" s="13">
        <f t="shared" si="12"/>
        <v>2.8416960000000002</v>
      </c>
      <c r="AY69" s="13">
        <f t="shared" si="13"/>
        <v>2.8416960000000002</v>
      </c>
      <c r="AZ69" s="13">
        <f t="shared" si="14"/>
        <v>0</v>
      </c>
      <c r="BA69" s="13">
        <f t="shared" si="15"/>
        <v>3.2363759999999995</v>
      </c>
      <c r="BB69" s="13">
        <f t="shared" si="16"/>
        <v>3.5521199999999999</v>
      </c>
      <c r="BC69" s="13">
        <f t="shared" si="17"/>
        <v>0</v>
      </c>
    </row>
    <row r="70" spans="1:55" x14ac:dyDescent="0.3">
      <c r="A70" s="8" t="s">
        <v>232</v>
      </c>
      <c r="B70" s="8" t="s">
        <v>236</v>
      </c>
      <c r="C70" s="8" t="s">
        <v>38</v>
      </c>
      <c r="D70" s="8" t="s">
        <v>25</v>
      </c>
      <c r="E70" s="7" t="s">
        <v>21</v>
      </c>
      <c r="K70" s="8">
        <v>1</v>
      </c>
      <c r="L70" s="8">
        <v>0</v>
      </c>
      <c r="M70" s="8">
        <f t="shared" si="18"/>
        <v>0</v>
      </c>
      <c r="O70" s="8">
        <v>4</v>
      </c>
      <c r="AI70" s="7">
        <v>646</v>
      </c>
      <c r="AJ70" s="8">
        <v>1009</v>
      </c>
      <c r="AK70" s="8" t="s">
        <v>286</v>
      </c>
      <c r="AL70" s="7">
        <v>403</v>
      </c>
      <c r="AM70" s="8">
        <v>403</v>
      </c>
      <c r="AN70" s="8">
        <v>24.9</v>
      </c>
      <c r="AO70" s="8">
        <v>24.9</v>
      </c>
      <c r="AP70" s="8">
        <v>0</v>
      </c>
      <c r="AQ70" s="8">
        <v>33.1</v>
      </c>
      <c r="AR70" s="8">
        <v>1.3</v>
      </c>
      <c r="AS70" s="8">
        <v>0</v>
      </c>
      <c r="AT70" s="12">
        <f t="shared" si="19"/>
        <v>59.3</v>
      </c>
      <c r="AV70" s="11">
        <f t="shared" si="20"/>
        <v>0</v>
      </c>
      <c r="AW70" s="13">
        <f t="shared" ref="AW70:AW133" si="21">PRODUCT($M70,$Y70,AM70)/100</f>
        <v>0</v>
      </c>
      <c r="AX70" s="13">
        <f t="shared" ref="AX70:AX133" si="22">PRODUCT($M70,$Y70,AN70)/100</f>
        <v>0</v>
      </c>
      <c r="AY70" s="13">
        <f t="shared" ref="AY70:AY133" si="23">PRODUCT($M70,$Y70,AO70)/100</f>
        <v>0</v>
      </c>
      <c r="AZ70" s="13">
        <f t="shared" ref="AZ70:AZ133" si="24">PRODUCT($M70,$Y70,AP70)/100</f>
        <v>0</v>
      </c>
      <c r="BA70" s="13">
        <f t="shared" ref="BA70:BA133" si="25">PRODUCT($M70,$Y70,AQ70)/100</f>
        <v>0</v>
      </c>
      <c r="BB70" s="13">
        <f t="shared" ref="BB70:BB133" si="26">PRODUCT($M70,$Y70,AR70)/100</f>
        <v>0</v>
      </c>
      <c r="BC70" s="13">
        <f t="shared" ref="BC70:BC133" si="27">PRODUCT($M70,$Y70,AS70)/100</f>
        <v>0</v>
      </c>
    </row>
    <row r="71" spans="1:55" x14ac:dyDescent="0.3">
      <c r="A71" s="8" t="s">
        <v>20</v>
      </c>
      <c r="B71" s="8" t="s">
        <v>236</v>
      </c>
      <c r="C71" s="8" t="s">
        <v>38</v>
      </c>
      <c r="D71" s="8" t="s">
        <v>20</v>
      </c>
      <c r="E71" s="7" t="s">
        <v>14</v>
      </c>
      <c r="F71" s="8">
        <v>112</v>
      </c>
      <c r="G71" s="8">
        <v>2</v>
      </c>
      <c r="L71" s="8">
        <v>2</v>
      </c>
      <c r="M71" s="8">
        <f t="shared" si="18"/>
        <v>224</v>
      </c>
      <c r="O71" s="8">
        <v>4</v>
      </c>
      <c r="AI71">
        <v>8041</v>
      </c>
      <c r="AJ71">
        <v>15233</v>
      </c>
      <c r="AK71" t="s">
        <v>378</v>
      </c>
      <c r="AL71">
        <v>105</v>
      </c>
      <c r="AM71">
        <v>105</v>
      </c>
      <c r="AN71">
        <v>18.5</v>
      </c>
      <c r="AO71">
        <v>18.5</v>
      </c>
      <c r="AP71">
        <v>18.5</v>
      </c>
      <c r="AQ71">
        <v>2.9</v>
      </c>
      <c r="AR71">
        <v>0</v>
      </c>
      <c r="AS71">
        <v>0</v>
      </c>
      <c r="AT71" s="12">
        <f t="shared" si="19"/>
        <v>21.4</v>
      </c>
      <c r="AV71" s="11">
        <f t="shared" si="20"/>
        <v>235.2</v>
      </c>
      <c r="AW71" s="13">
        <f t="shared" si="21"/>
        <v>235.2</v>
      </c>
      <c r="AX71" s="13">
        <f t="shared" si="22"/>
        <v>41.44</v>
      </c>
      <c r="AY71" s="13">
        <f t="shared" si="23"/>
        <v>41.44</v>
      </c>
      <c r="AZ71" s="13">
        <f t="shared" si="24"/>
        <v>41.44</v>
      </c>
      <c r="BA71" s="13">
        <f t="shared" si="25"/>
        <v>6.4960000000000004</v>
      </c>
      <c r="BB71" s="13">
        <f t="shared" si="26"/>
        <v>0</v>
      </c>
      <c r="BC71" s="13">
        <f t="shared" si="27"/>
        <v>0</v>
      </c>
    </row>
    <row r="72" spans="1:55" x14ac:dyDescent="0.3">
      <c r="A72" s="8" t="s">
        <v>233</v>
      </c>
      <c r="B72" s="8" t="s">
        <v>236</v>
      </c>
      <c r="C72" s="8" t="s">
        <v>38</v>
      </c>
      <c r="D72" s="8" t="s">
        <v>26</v>
      </c>
      <c r="E72" s="7" t="s">
        <v>14</v>
      </c>
      <c r="F72" s="8">
        <v>175</v>
      </c>
      <c r="I72" s="8">
        <v>1</v>
      </c>
      <c r="L72" s="8">
        <v>3.3000000000000002E-2</v>
      </c>
      <c r="M72" s="8">
        <f t="shared" si="18"/>
        <v>5.7750000000000004</v>
      </c>
      <c r="O72" s="8">
        <v>4</v>
      </c>
      <c r="AI72" s="7">
        <v>7200</v>
      </c>
      <c r="AJ72" s="8">
        <v>20051</v>
      </c>
      <c r="AK72" s="8" t="s">
        <v>282</v>
      </c>
      <c r="AL72" s="7">
        <v>130</v>
      </c>
      <c r="AM72" s="8">
        <v>0</v>
      </c>
      <c r="AN72" s="8">
        <v>2.4</v>
      </c>
      <c r="AO72" s="8">
        <v>0</v>
      </c>
      <c r="AP72" s="8">
        <v>0</v>
      </c>
      <c r="AQ72" s="8">
        <v>0.2</v>
      </c>
      <c r="AR72" s="8">
        <v>28.6</v>
      </c>
      <c r="AS72" s="8">
        <v>0.3</v>
      </c>
      <c r="AT72" s="12">
        <f t="shared" si="19"/>
        <v>31.200000000000003</v>
      </c>
      <c r="AV72" s="11">
        <f t="shared" si="20"/>
        <v>7.5075000000000003</v>
      </c>
      <c r="AW72" s="13">
        <f t="shared" si="21"/>
        <v>0</v>
      </c>
      <c r="AX72" s="13">
        <f t="shared" si="22"/>
        <v>0.1386</v>
      </c>
      <c r="AY72" s="13">
        <f t="shared" si="23"/>
        <v>0</v>
      </c>
      <c r="AZ72" s="13">
        <f t="shared" si="24"/>
        <v>0</v>
      </c>
      <c r="BA72" s="13">
        <f t="shared" si="25"/>
        <v>1.155E-2</v>
      </c>
      <c r="BB72" s="13">
        <f t="shared" si="26"/>
        <v>1.6516500000000003</v>
      </c>
      <c r="BC72" s="13">
        <f t="shared" si="27"/>
        <v>1.7325E-2</v>
      </c>
    </row>
    <row r="73" spans="1:55" x14ac:dyDescent="0.3">
      <c r="A73" s="8" t="s">
        <v>233</v>
      </c>
      <c r="B73" s="8" t="s">
        <v>236</v>
      </c>
      <c r="C73" s="8" t="s">
        <v>38</v>
      </c>
      <c r="D73" s="8" t="s">
        <v>28</v>
      </c>
      <c r="E73" s="7" t="s">
        <v>14</v>
      </c>
      <c r="F73" s="8">
        <v>185</v>
      </c>
      <c r="G73" s="8">
        <v>1</v>
      </c>
      <c r="L73" s="8">
        <v>1</v>
      </c>
      <c r="M73" s="8">
        <f t="shared" si="18"/>
        <v>185</v>
      </c>
      <c r="O73" s="8">
        <v>4</v>
      </c>
      <c r="AI73" s="7">
        <v>7005</v>
      </c>
      <c r="AJ73" s="8">
        <v>16028</v>
      </c>
      <c r="AK73" s="8" t="s">
        <v>283</v>
      </c>
      <c r="AL73" s="7">
        <v>127</v>
      </c>
      <c r="AM73" s="8">
        <v>0</v>
      </c>
      <c r="AN73" s="8">
        <v>8.6999999999999993</v>
      </c>
      <c r="AO73" s="8">
        <v>0</v>
      </c>
      <c r="AP73" s="8">
        <v>0</v>
      </c>
      <c r="AQ73" s="8">
        <v>0.5</v>
      </c>
      <c r="AR73" s="8">
        <v>22.8</v>
      </c>
      <c r="AS73" s="8">
        <v>6.4</v>
      </c>
      <c r="AT73" s="12">
        <f t="shared" si="19"/>
        <v>32</v>
      </c>
      <c r="AV73" s="11">
        <f t="shared" si="20"/>
        <v>234.95</v>
      </c>
      <c r="AW73" s="13">
        <f t="shared" si="21"/>
        <v>0</v>
      </c>
      <c r="AX73" s="13">
        <f t="shared" si="22"/>
        <v>16.094999999999999</v>
      </c>
      <c r="AY73" s="13">
        <f t="shared" si="23"/>
        <v>0</v>
      </c>
      <c r="AZ73" s="13">
        <f t="shared" si="24"/>
        <v>0</v>
      </c>
      <c r="BA73" s="13">
        <f t="shared" si="25"/>
        <v>0.92500000000000004</v>
      </c>
      <c r="BB73" s="13">
        <f t="shared" si="26"/>
        <v>42.18</v>
      </c>
      <c r="BC73" s="13">
        <f t="shared" si="27"/>
        <v>11.84</v>
      </c>
    </row>
    <row r="74" spans="1:55" x14ac:dyDescent="0.3">
      <c r="A74" s="8" t="s">
        <v>233</v>
      </c>
      <c r="B74" s="8" t="s">
        <v>236</v>
      </c>
      <c r="C74" s="8" t="s">
        <v>38</v>
      </c>
      <c r="D74" s="8" t="s">
        <v>29</v>
      </c>
      <c r="E74" s="7" t="s">
        <v>21</v>
      </c>
      <c r="K74" s="8">
        <v>1</v>
      </c>
      <c r="L74" s="8">
        <v>0</v>
      </c>
      <c r="M74" s="8">
        <f t="shared" si="18"/>
        <v>0</v>
      </c>
      <c r="O74" s="8">
        <v>4</v>
      </c>
      <c r="AI74" s="7">
        <v>513</v>
      </c>
      <c r="AJ74" s="8">
        <v>11110</v>
      </c>
      <c r="AK74" s="8" t="s">
        <v>290</v>
      </c>
      <c r="AL74" s="7">
        <v>22</v>
      </c>
      <c r="AM74" s="8">
        <v>0</v>
      </c>
      <c r="AN74" s="8">
        <v>1</v>
      </c>
      <c r="AO74" s="8">
        <v>0</v>
      </c>
      <c r="AP74" s="8">
        <v>0</v>
      </c>
      <c r="AQ74" s="8">
        <v>0.4</v>
      </c>
      <c r="AR74" s="8">
        <v>4.5</v>
      </c>
      <c r="AS74" s="8">
        <v>2.8</v>
      </c>
      <c r="AT74" s="12">
        <f t="shared" si="19"/>
        <v>5.9</v>
      </c>
      <c r="AV74" s="11">
        <f t="shared" si="20"/>
        <v>0</v>
      </c>
      <c r="AW74" s="13">
        <f t="shared" si="21"/>
        <v>0</v>
      </c>
      <c r="AX74" s="13">
        <f t="shared" si="22"/>
        <v>0</v>
      </c>
      <c r="AY74" s="13">
        <f t="shared" si="23"/>
        <v>0</v>
      </c>
      <c r="AZ74" s="13">
        <f t="shared" si="24"/>
        <v>0</v>
      </c>
      <c r="BA74" s="13">
        <f t="shared" si="25"/>
        <v>0</v>
      </c>
      <c r="BB74" s="13">
        <f t="shared" si="26"/>
        <v>0</v>
      </c>
      <c r="BC74" s="13">
        <f t="shared" si="27"/>
        <v>0</v>
      </c>
    </row>
    <row r="75" spans="1:55" x14ac:dyDescent="0.3">
      <c r="A75" s="8" t="s">
        <v>233</v>
      </c>
      <c r="B75" s="8" t="s">
        <v>236</v>
      </c>
      <c r="C75" s="8" t="s">
        <v>38</v>
      </c>
      <c r="D75" s="8" t="s">
        <v>30</v>
      </c>
      <c r="E75" s="7" t="s">
        <v>21</v>
      </c>
      <c r="K75" s="8">
        <v>1</v>
      </c>
      <c r="L75" s="8">
        <v>0</v>
      </c>
      <c r="M75" s="8">
        <f t="shared" si="18"/>
        <v>0</v>
      </c>
      <c r="O75" s="8">
        <v>4</v>
      </c>
      <c r="AI75" s="7">
        <v>141</v>
      </c>
      <c r="AJ75" s="8">
        <v>9040</v>
      </c>
      <c r="AK75" s="8" t="s">
        <v>287</v>
      </c>
      <c r="AL75" s="7">
        <v>92</v>
      </c>
      <c r="AM75" s="8">
        <v>0</v>
      </c>
      <c r="AN75" s="8">
        <v>1</v>
      </c>
      <c r="AO75" s="8">
        <v>0</v>
      </c>
      <c r="AP75" s="8">
        <v>0</v>
      </c>
      <c r="AQ75" s="8">
        <v>0.5</v>
      </c>
      <c r="AR75" s="8">
        <v>23.4</v>
      </c>
      <c r="AS75" s="8">
        <v>2.4</v>
      </c>
      <c r="AT75" s="12">
        <f t="shared" si="19"/>
        <v>24.9</v>
      </c>
      <c r="AV75" s="11">
        <f t="shared" si="20"/>
        <v>0</v>
      </c>
      <c r="AW75" s="13">
        <f t="shared" si="21"/>
        <v>0</v>
      </c>
      <c r="AX75" s="13">
        <f t="shared" si="22"/>
        <v>0</v>
      </c>
      <c r="AY75" s="13">
        <f t="shared" si="23"/>
        <v>0</v>
      </c>
      <c r="AZ75" s="13">
        <f t="shared" si="24"/>
        <v>0</v>
      </c>
      <c r="BA75" s="13">
        <f t="shared" si="25"/>
        <v>0</v>
      </c>
      <c r="BB75" s="13">
        <f t="shared" si="26"/>
        <v>0</v>
      </c>
      <c r="BC75" s="13">
        <f t="shared" si="27"/>
        <v>0</v>
      </c>
    </row>
    <row r="76" spans="1:55" x14ac:dyDescent="0.3">
      <c r="A76" s="8" t="s">
        <v>233</v>
      </c>
      <c r="B76" s="8" t="s">
        <v>236</v>
      </c>
      <c r="C76" s="8" t="s">
        <v>38</v>
      </c>
      <c r="D76" s="8" t="s">
        <v>31</v>
      </c>
      <c r="E76" s="7" t="s">
        <v>21</v>
      </c>
      <c r="K76" s="8">
        <v>1</v>
      </c>
      <c r="L76" s="8">
        <v>0</v>
      </c>
      <c r="M76" s="8">
        <f t="shared" si="18"/>
        <v>0</v>
      </c>
      <c r="O76" s="8">
        <v>4</v>
      </c>
      <c r="AI76" s="7">
        <v>1786</v>
      </c>
      <c r="AJ76" s="8">
        <v>11363</v>
      </c>
      <c r="AK76" s="8" t="s">
        <v>289</v>
      </c>
      <c r="AL76" s="7">
        <v>93</v>
      </c>
      <c r="AM76" s="8">
        <v>0</v>
      </c>
      <c r="AN76" s="8">
        <v>2</v>
      </c>
      <c r="AO76" s="8">
        <v>0</v>
      </c>
      <c r="AP76" s="8">
        <v>0</v>
      </c>
      <c r="AQ76" s="8">
        <v>0.1</v>
      </c>
      <c r="AR76" s="8">
        <v>21.6</v>
      </c>
      <c r="AS76" s="8">
        <v>1.5</v>
      </c>
      <c r="AT76" s="12">
        <f t="shared" si="19"/>
        <v>23.700000000000003</v>
      </c>
      <c r="AV76" s="11">
        <f t="shared" si="20"/>
        <v>0</v>
      </c>
      <c r="AW76" s="13">
        <f t="shared" si="21"/>
        <v>0</v>
      </c>
      <c r="AX76" s="13">
        <f t="shared" si="22"/>
        <v>0</v>
      </c>
      <c r="AY76" s="13">
        <f t="shared" si="23"/>
        <v>0</v>
      </c>
      <c r="AZ76" s="13">
        <f t="shared" si="24"/>
        <v>0</v>
      </c>
      <c r="BA76" s="13">
        <f t="shared" si="25"/>
        <v>0</v>
      </c>
      <c r="BB76" s="13">
        <f t="shared" si="26"/>
        <v>0</v>
      </c>
      <c r="BC76" s="13">
        <f t="shared" si="27"/>
        <v>0</v>
      </c>
    </row>
    <row r="77" spans="1:55" x14ac:dyDescent="0.3">
      <c r="A77" s="8" t="s">
        <v>234</v>
      </c>
      <c r="B77" s="8" t="s">
        <v>236</v>
      </c>
      <c r="C77" s="8" t="s">
        <v>38</v>
      </c>
      <c r="D77" s="8" t="s">
        <v>248</v>
      </c>
      <c r="E77" s="7" t="s">
        <v>14</v>
      </c>
      <c r="F77" s="8">
        <v>134</v>
      </c>
      <c r="G77" s="8">
        <v>1</v>
      </c>
      <c r="L77" s="8">
        <v>1</v>
      </c>
      <c r="M77" s="8">
        <f t="shared" si="18"/>
        <v>134</v>
      </c>
      <c r="O77" s="8">
        <v>4</v>
      </c>
      <c r="AE77" s="7" t="s">
        <v>296</v>
      </c>
      <c r="AF77" s="8" t="s">
        <v>303</v>
      </c>
      <c r="AL77" s="7">
        <v>163</v>
      </c>
      <c r="AN77" s="8">
        <v>6.3</v>
      </c>
      <c r="AQ77" s="8">
        <v>1.4</v>
      </c>
      <c r="AR77" s="8">
        <v>31.1</v>
      </c>
      <c r="AT77" s="12">
        <f t="shared" si="19"/>
        <v>38.799999999999997</v>
      </c>
      <c r="AV77" s="11">
        <f t="shared" si="20"/>
        <v>218.42</v>
      </c>
      <c r="AW77" s="13">
        <f t="shared" si="21"/>
        <v>1.34</v>
      </c>
      <c r="AX77" s="13">
        <f t="shared" si="22"/>
        <v>8.4420000000000002</v>
      </c>
      <c r="AY77" s="13">
        <f t="shared" si="23"/>
        <v>1.34</v>
      </c>
      <c r="AZ77" s="13">
        <f t="shared" si="24"/>
        <v>1.34</v>
      </c>
      <c r="BA77" s="13">
        <f t="shared" si="25"/>
        <v>1.8759999999999999</v>
      </c>
      <c r="BB77" s="13">
        <f t="shared" si="26"/>
        <v>41.674000000000007</v>
      </c>
      <c r="BC77" s="13">
        <f t="shared" si="27"/>
        <v>1.34</v>
      </c>
    </row>
    <row r="78" spans="1:55" x14ac:dyDescent="0.3">
      <c r="A78" s="8" t="s">
        <v>234</v>
      </c>
      <c r="B78" s="8" t="s">
        <v>236</v>
      </c>
      <c r="C78" s="8" t="s">
        <v>38</v>
      </c>
      <c r="D78" s="8" t="s">
        <v>27</v>
      </c>
      <c r="E78" s="7" t="s">
        <v>14</v>
      </c>
      <c r="F78" s="8">
        <v>114</v>
      </c>
      <c r="H78" s="8">
        <v>2</v>
      </c>
      <c r="L78" s="8">
        <v>0.28599999999999998</v>
      </c>
      <c r="M78" s="8">
        <f t="shared" si="18"/>
        <v>32.603999999999999</v>
      </c>
      <c r="O78" s="8">
        <v>4</v>
      </c>
      <c r="AE78" s="7" t="s">
        <v>296</v>
      </c>
      <c r="AF78" s="8" t="s">
        <v>304</v>
      </c>
      <c r="AL78" s="7">
        <v>125</v>
      </c>
      <c r="AN78" s="8">
        <v>2.1</v>
      </c>
      <c r="AQ78" s="8">
        <v>1.3</v>
      </c>
      <c r="AR78" s="8">
        <v>26.2</v>
      </c>
      <c r="AT78" s="12">
        <f t="shared" si="19"/>
        <v>29.6</v>
      </c>
      <c r="AV78" s="11">
        <f t="shared" si="20"/>
        <v>40.755000000000003</v>
      </c>
      <c r="AW78" s="13">
        <f t="shared" si="21"/>
        <v>0.32604</v>
      </c>
      <c r="AX78" s="13">
        <f t="shared" si="22"/>
        <v>0.68468400000000007</v>
      </c>
      <c r="AY78" s="13">
        <f t="shared" si="23"/>
        <v>0.32604</v>
      </c>
      <c r="AZ78" s="13">
        <f t="shared" si="24"/>
        <v>0.32604</v>
      </c>
      <c r="BA78" s="13">
        <f t="shared" si="25"/>
        <v>0.42385199999999995</v>
      </c>
      <c r="BB78" s="13">
        <f t="shared" si="26"/>
        <v>8.542247999999999</v>
      </c>
      <c r="BC78" s="13">
        <f t="shared" si="27"/>
        <v>0.32604</v>
      </c>
    </row>
    <row r="79" spans="1:55" x14ac:dyDescent="0.3">
      <c r="A79" s="8" t="s">
        <v>234</v>
      </c>
      <c r="B79" s="8" t="s">
        <v>236</v>
      </c>
      <c r="C79" s="8" t="s">
        <v>38</v>
      </c>
      <c r="D79" s="8" t="s">
        <v>32</v>
      </c>
      <c r="E79" s="7" t="s">
        <v>14</v>
      </c>
      <c r="F79" s="8">
        <v>83</v>
      </c>
      <c r="I79" s="8">
        <v>1</v>
      </c>
      <c r="L79" s="8">
        <v>3.3000000000000002E-2</v>
      </c>
      <c r="M79" s="8">
        <f t="shared" si="18"/>
        <v>2.7390000000000003</v>
      </c>
      <c r="O79" s="8">
        <v>4</v>
      </c>
      <c r="AI79" s="7">
        <v>8012</v>
      </c>
      <c r="AJ79" s="8">
        <v>0</v>
      </c>
      <c r="AK79" s="8" t="s">
        <v>307</v>
      </c>
      <c r="AL79" s="7">
        <v>332</v>
      </c>
      <c r="AM79" s="8">
        <v>0</v>
      </c>
      <c r="AN79" s="8">
        <v>10.3</v>
      </c>
      <c r="AO79" s="8">
        <v>0</v>
      </c>
      <c r="AP79" s="8">
        <v>0</v>
      </c>
      <c r="AQ79" s="8">
        <v>3</v>
      </c>
      <c r="AR79" s="8">
        <v>73.7</v>
      </c>
      <c r="AS79" s="8">
        <v>12.7</v>
      </c>
      <c r="AT79" s="12">
        <f t="shared" si="19"/>
        <v>87</v>
      </c>
      <c r="AV79" s="11">
        <f t="shared" si="20"/>
        <v>9.0934800000000013</v>
      </c>
      <c r="AW79" s="13">
        <f t="shared" si="21"/>
        <v>0</v>
      </c>
      <c r="AX79" s="13">
        <f t="shared" si="22"/>
        <v>0.28211700000000006</v>
      </c>
      <c r="AY79" s="13">
        <f t="shared" si="23"/>
        <v>0</v>
      </c>
      <c r="AZ79" s="13">
        <f t="shared" si="24"/>
        <v>0</v>
      </c>
      <c r="BA79" s="13">
        <f t="shared" si="25"/>
        <v>8.2170000000000007E-2</v>
      </c>
      <c r="BB79" s="13">
        <f t="shared" si="26"/>
        <v>2.0186430000000004</v>
      </c>
      <c r="BC79" s="13">
        <f t="shared" si="27"/>
        <v>0.34785299999999997</v>
      </c>
    </row>
    <row r="80" spans="1:55" x14ac:dyDescent="0.3">
      <c r="A80" s="8" t="s">
        <v>234</v>
      </c>
      <c r="B80" s="8" t="s">
        <v>236</v>
      </c>
      <c r="C80" s="8" t="s">
        <v>38</v>
      </c>
      <c r="D80" s="8" t="s">
        <v>74</v>
      </c>
      <c r="E80" s="7" t="s">
        <v>14</v>
      </c>
      <c r="F80" s="8">
        <v>340</v>
      </c>
      <c r="H80" s="8">
        <v>5</v>
      </c>
      <c r="L80" s="8">
        <v>0.71399999999999997</v>
      </c>
      <c r="M80" s="8">
        <f t="shared" si="18"/>
        <v>242.76</v>
      </c>
      <c r="O80" s="8">
        <v>4</v>
      </c>
      <c r="AI80" s="7">
        <v>404</v>
      </c>
      <c r="AJ80" s="8">
        <v>14400</v>
      </c>
      <c r="AK80" s="8" t="s">
        <v>308</v>
      </c>
      <c r="AL80" s="7">
        <v>41</v>
      </c>
      <c r="AM80" s="8">
        <v>0</v>
      </c>
      <c r="AN80" s="8">
        <v>0</v>
      </c>
      <c r="AO80" s="8">
        <v>0</v>
      </c>
      <c r="AP80" s="8">
        <v>0</v>
      </c>
      <c r="AQ80" s="8">
        <v>0</v>
      </c>
      <c r="AR80" s="8">
        <v>10.4</v>
      </c>
      <c r="AS80" s="8">
        <v>0</v>
      </c>
      <c r="AT80" s="12">
        <f t="shared" si="19"/>
        <v>10.4</v>
      </c>
      <c r="AV80" s="11">
        <f t="shared" si="20"/>
        <v>99.531599999999997</v>
      </c>
      <c r="AW80" s="13">
        <f t="shared" si="21"/>
        <v>0</v>
      </c>
      <c r="AX80" s="13">
        <f t="shared" si="22"/>
        <v>0</v>
      </c>
      <c r="AY80" s="13">
        <f t="shared" si="23"/>
        <v>0</v>
      </c>
      <c r="AZ80" s="13">
        <f t="shared" si="24"/>
        <v>0</v>
      </c>
      <c r="BA80" s="13">
        <f t="shared" si="25"/>
        <v>0</v>
      </c>
      <c r="BB80" s="13">
        <f t="shared" si="26"/>
        <v>25.247040000000002</v>
      </c>
      <c r="BC80" s="13">
        <f t="shared" si="27"/>
        <v>0</v>
      </c>
    </row>
    <row r="81" spans="1:55" x14ac:dyDescent="0.3">
      <c r="A81" s="8" t="s">
        <v>232</v>
      </c>
      <c r="B81" s="8" t="s">
        <v>236</v>
      </c>
      <c r="C81" s="8" t="s">
        <v>41</v>
      </c>
      <c r="D81" s="8" t="s">
        <v>13</v>
      </c>
      <c r="E81" s="7" t="s">
        <v>14</v>
      </c>
      <c r="F81" s="8">
        <v>112</v>
      </c>
      <c r="J81" s="8">
        <v>1</v>
      </c>
      <c r="L81" s="8">
        <v>3.0000000000000001E-3</v>
      </c>
      <c r="M81" s="8">
        <f t="shared" si="18"/>
        <v>0.33600000000000002</v>
      </c>
      <c r="N81" s="8">
        <v>2</v>
      </c>
      <c r="O81" s="8">
        <v>5</v>
      </c>
      <c r="AI81" s="7">
        <v>8067</v>
      </c>
      <c r="AJ81" s="8">
        <v>0</v>
      </c>
      <c r="AK81" s="8" t="s">
        <v>265</v>
      </c>
      <c r="AL81" s="7">
        <v>269</v>
      </c>
      <c r="AM81" s="8">
        <v>269</v>
      </c>
      <c r="AN81" s="8">
        <v>24.9</v>
      </c>
      <c r="AO81" s="8">
        <v>24.9</v>
      </c>
      <c r="AP81" s="8">
        <v>24.9</v>
      </c>
      <c r="AQ81" s="8">
        <v>18</v>
      </c>
      <c r="AR81" s="8">
        <v>0</v>
      </c>
      <c r="AS81" s="8">
        <v>0</v>
      </c>
      <c r="AT81" s="12">
        <f t="shared" si="19"/>
        <v>42.9</v>
      </c>
      <c r="AV81" s="11">
        <f t="shared" si="20"/>
        <v>0.90383999999999998</v>
      </c>
      <c r="AW81" s="13">
        <f t="shared" si="21"/>
        <v>0.90383999999999998</v>
      </c>
      <c r="AX81" s="13">
        <f t="shared" si="22"/>
        <v>8.3664000000000002E-2</v>
      </c>
      <c r="AY81" s="13">
        <f t="shared" si="23"/>
        <v>8.3664000000000002E-2</v>
      </c>
      <c r="AZ81" s="13">
        <f t="shared" si="24"/>
        <v>8.3664000000000002E-2</v>
      </c>
      <c r="BA81" s="13">
        <f t="shared" si="25"/>
        <v>6.0479999999999999E-2</v>
      </c>
      <c r="BB81" s="13">
        <f t="shared" si="26"/>
        <v>0</v>
      </c>
      <c r="BC81" s="13">
        <f t="shared" si="27"/>
        <v>0</v>
      </c>
    </row>
    <row r="82" spans="1:55" x14ac:dyDescent="0.3">
      <c r="A82" s="8" t="s">
        <v>232</v>
      </c>
      <c r="B82" s="8" t="s">
        <v>236</v>
      </c>
      <c r="C82" s="8" t="s">
        <v>41</v>
      </c>
      <c r="D82" s="8" t="s">
        <v>15</v>
      </c>
      <c r="E82" s="7" t="s">
        <v>14</v>
      </c>
      <c r="F82" s="8">
        <v>85</v>
      </c>
      <c r="I82" s="8">
        <v>1</v>
      </c>
      <c r="L82" s="8">
        <v>3.3000000000000002E-2</v>
      </c>
      <c r="M82" s="8">
        <f t="shared" si="18"/>
        <v>2.8050000000000002</v>
      </c>
      <c r="O82" s="8">
        <v>5</v>
      </c>
      <c r="AE82" s="7" t="s">
        <v>296</v>
      </c>
      <c r="AF82" s="8" t="s">
        <v>298</v>
      </c>
      <c r="AG82" s="7" t="s">
        <v>299</v>
      </c>
      <c r="AL82" s="7">
        <v>241</v>
      </c>
      <c r="AN82" s="8">
        <v>32.9</v>
      </c>
      <c r="AQ82" s="8">
        <v>10.9</v>
      </c>
      <c r="AR82" s="8">
        <v>0.5</v>
      </c>
      <c r="AS82" s="8">
        <v>0</v>
      </c>
      <c r="AT82" s="12">
        <f t="shared" si="19"/>
        <v>44.3</v>
      </c>
      <c r="AV82" s="11">
        <f t="shared" si="20"/>
        <v>6.7600499999999997</v>
      </c>
      <c r="AW82" s="13">
        <f t="shared" si="21"/>
        <v>2.8050000000000002E-2</v>
      </c>
      <c r="AX82" s="13">
        <f t="shared" si="22"/>
        <v>0.92284499999999992</v>
      </c>
      <c r="AY82" s="13">
        <f t="shared" si="23"/>
        <v>2.8050000000000002E-2</v>
      </c>
      <c r="AZ82" s="13">
        <f t="shared" si="24"/>
        <v>2.8050000000000002E-2</v>
      </c>
      <c r="BA82" s="13">
        <f t="shared" si="25"/>
        <v>0.30574500000000004</v>
      </c>
      <c r="BB82" s="13">
        <f t="shared" si="26"/>
        <v>1.4025000000000001E-2</v>
      </c>
      <c r="BC82" s="13">
        <f t="shared" si="27"/>
        <v>0</v>
      </c>
    </row>
    <row r="83" spans="1:55" x14ac:dyDescent="0.3">
      <c r="A83" s="8" t="s">
        <v>232</v>
      </c>
      <c r="B83" s="8" t="s">
        <v>236</v>
      </c>
      <c r="C83" s="8" t="s">
        <v>41</v>
      </c>
      <c r="D83" s="8" t="s">
        <v>17</v>
      </c>
      <c r="E83" s="7" t="s">
        <v>14</v>
      </c>
      <c r="F83" s="8">
        <v>85</v>
      </c>
      <c r="I83" s="8">
        <v>1</v>
      </c>
      <c r="L83" s="8">
        <v>3.3000000000000002E-2</v>
      </c>
      <c r="M83" s="8">
        <f t="shared" si="18"/>
        <v>2.8050000000000002</v>
      </c>
      <c r="O83" s="8">
        <v>5</v>
      </c>
      <c r="AE83" s="7" t="s">
        <v>300</v>
      </c>
      <c r="AF83" s="8" t="s">
        <v>301</v>
      </c>
      <c r="AG83" s="7" t="s">
        <v>272</v>
      </c>
      <c r="AL83" s="7">
        <v>265</v>
      </c>
      <c r="AN83" s="8">
        <v>16.899999999999999</v>
      </c>
      <c r="AQ83" s="8">
        <v>21.4</v>
      </c>
      <c r="AR83" s="8">
        <v>0</v>
      </c>
      <c r="AS83" s="8">
        <v>0</v>
      </c>
      <c r="AT83" s="12">
        <f t="shared" si="19"/>
        <v>38.299999999999997</v>
      </c>
      <c r="AV83" s="11">
        <f t="shared" si="20"/>
        <v>7.4332500000000001</v>
      </c>
      <c r="AW83" s="13">
        <f t="shared" si="21"/>
        <v>2.8050000000000002E-2</v>
      </c>
      <c r="AX83" s="13">
        <f t="shared" si="22"/>
        <v>0.47404499999999999</v>
      </c>
      <c r="AY83" s="13">
        <f t="shared" si="23"/>
        <v>2.8050000000000002E-2</v>
      </c>
      <c r="AZ83" s="13">
        <f t="shared" si="24"/>
        <v>2.8050000000000002E-2</v>
      </c>
      <c r="BA83" s="13">
        <f t="shared" si="25"/>
        <v>0.60026999999999997</v>
      </c>
      <c r="BB83" s="13">
        <f t="shared" si="26"/>
        <v>0</v>
      </c>
      <c r="BC83" s="13">
        <f t="shared" si="27"/>
        <v>0</v>
      </c>
    </row>
    <row r="84" spans="1:55" x14ac:dyDescent="0.3">
      <c r="A84" s="8" t="s">
        <v>232</v>
      </c>
      <c r="B84" s="8" t="s">
        <v>236</v>
      </c>
      <c r="C84" s="8" t="s">
        <v>41</v>
      </c>
      <c r="D84" s="8" t="s">
        <v>18</v>
      </c>
      <c r="E84" s="7" t="s">
        <v>21</v>
      </c>
      <c r="K84" s="8">
        <v>1</v>
      </c>
      <c r="L84" s="8">
        <v>0</v>
      </c>
      <c r="M84" s="8">
        <f t="shared" si="18"/>
        <v>0</v>
      </c>
      <c r="O84" s="8">
        <v>5</v>
      </c>
      <c r="S84" s="8">
        <v>1095</v>
      </c>
      <c r="T84" s="8" t="s">
        <v>275</v>
      </c>
      <c r="AL84" s="7">
        <v>267</v>
      </c>
      <c r="AN84" s="8">
        <v>19.600000000000001</v>
      </c>
      <c r="AQ84" s="8">
        <v>20.3</v>
      </c>
      <c r="AT84" s="12">
        <f t="shared" si="19"/>
        <v>39.900000000000006</v>
      </c>
      <c r="AV84" s="11">
        <f t="shared" si="20"/>
        <v>0</v>
      </c>
      <c r="AW84" s="13">
        <f t="shared" si="21"/>
        <v>0</v>
      </c>
      <c r="AX84" s="13">
        <f t="shared" si="22"/>
        <v>0</v>
      </c>
      <c r="AY84" s="13">
        <f t="shared" si="23"/>
        <v>0</v>
      </c>
      <c r="AZ84" s="13">
        <f t="shared" si="24"/>
        <v>0</v>
      </c>
      <c r="BA84" s="13">
        <f t="shared" si="25"/>
        <v>0</v>
      </c>
      <c r="BB84" s="13">
        <f t="shared" si="26"/>
        <v>0</v>
      </c>
      <c r="BC84" s="13">
        <f t="shared" si="27"/>
        <v>0</v>
      </c>
    </row>
    <row r="85" spans="1:55" x14ac:dyDescent="0.3">
      <c r="A85" s="8" t="s">
        <v>232</v>
      </c>
      <c r="B85" s="8" t="s">
        <v>236</v>
      </c>
      <c r="C85" s="8" t="s">
        <v>41</v>
      </c>
      <c r="D85" s="8" t="s">
        <v>19</v>
      </c>
      <c r="E85" s="7" t="s">
        <v>14</v>
      </c>
      <c r="F85" s="8">
        <v>112</v>
      </c>
      <c r="J85" s="8">
        <v>1</v>
      </c>
      <c r="L85" s="8">
        <v>3.0000000000000001E-3</v>
      </c>
      <c r="M85" s="8">
        <f t="shared" si="18"/>
        <v>0.33600000000000002</v>
      </c>
      <c r="O85" s="8">
        <v>5</v>
      </c>
      <c r="AI85" s="7">
        <v>8063</v>
      </c>
      <c r="AJ85" s="8">
        <v>5124</v>
      </c>
      <c r="AK85" s="8" t="s">
        <v>273</v>
      </c>
      <c r="AL85" s="7">
        <v>285</v>
      </c>
      <c r="AM85" s="8">
        <v>285</v>
      </c>
      <c r="AN85" s="8">
        <v>26.9</v>
      </c>
      <c r="AO85" s="8">
        <v>26.9</v>
      </c>
      <c r="AP85" s="8">
        <v>26.9</v>
      </c>
      <c r="AQ85" s="8">
        <v>18.899999999999999</v>
      </c>
      <c r="AR85" s="8">
        <v>0</v>
      </c>
      <c r="AS85" s="8">
        <v>0</v>
      </c>
      <c r="AT85" s="12">
        <f t="shared" si="19"/>
        <v>45.8</v>
      </c>
      <c r="AV85" s="11">
        <f t="shared" si="20"/>
        <v>0.95760000000000001</v>
      </c>
      <c r="AW85" s="13">
        <f t="shared" si="21"/>
        <v>0.95760000000000001</v>
      </c>
      <c r="AX85" s="13">
        <f t="shared" si="22"/>
        <v>9.0383999999999992E-2</v>
      </c>
      <c r="AY85" s="13">
        <f t="shared" si="23"/>
        <v>9.0383999999999992E-2</v>
      </c>
      <c r="AZ85" s="13">
        <f t="shared" si="24"/>
        <v>9.0383999999999992E-2</v>
      </c>
      <c r="BA85" s="13">
        <f t="shared" si="25"/>
        <v>6.3503999999999991E-2</v>
      </c>
      <c r="BB85" s="13">
        <f t="shared" si="26"/>
        <v>0</v>
      </c>
      <c r="BC85" s="13">
        <f t="shared" si="27"/>
        <v>0</v>
      </c>
    </row>
    <row r="86" spans="1:55" x14ac:dyDescent="0.3">
      <c r="A86" s="8" t="s">
        <v>232</v>
      </c>
      <c r="B86" s="8" t="s">
        <v>236</v>
      </c>
      <c r="C86" s="8" t="s">
        <v>41</v>
      </c>
      <c r="D86" s="8" t="s">
        <v>22</v>
      </c>
      <c r="E86" s="7" t="s">
        <v>21</v>
      </c>
      <c r="K86" s="8">
        <v>1</v>
      </c>
      <c r="L86" s="8">
        <v>0</v>
      </c>
      <c r="M86" s="8">
        <f t="shared" si="18"/>
        <v>0</v>
      </c>
      <c r="O86" s="8">
        <v>5</v>
      </c>
      <c r="AI86" s="7">
        <v>8063</v>
      </c>
      <c r="AJ86" s="8">
        <v>5124</v>
      </c>
      <c r="AK86" s="8" t="s">
        <v>273</v>
      </c>
      <c r="AL86" s="7">
        <v>285</v>
      </c>
      <c r="AM86" s="8">
        <v>285</v>
      </c>
      <c r="AN86" s="8">
        <v>26.9</v>
      </c>
      <c r="AO86" s="8">
        <v>26.9</v>
      </c>
      <c r="AP86" s="8">
        <v>26.9</v>
      </c>
      <c r="AQ86" s="8">
        <v>18.899999999999999</v>
      </c>
      <c r="AR86" s="8">
        <v>0</v>
      </c>
      <c r="AS86" s="8">
        <v>0</v>
      </c>
      <c r="AT86" s="12">
        <f t="shared" si="19"/>
        <v>45.8</v>
      </c>
      <c r="AV86" s="11">
        <f t="shared" si="20"/>
        <v>0</v>
      </c>
      <c r="AW86" s="13">
        <f t="shared" si="21"/>
        <v>0</v>
      </c>
      <c r="AX86" s="13">
        <f t="shared" si="22"/>
        <v>0</v>
      </c>
      <c r="AY86" s="13">
        <f t="shared" si="23"/>
        <v>0</v>
      </c>
      <c r="AZ86" s="13">
        <f t="shared" si="24"/>
        <v>0</v>
      </c>
      <c r="BA86" s="13">
        <f t="shared" si="25"/>
        <v>0</v>
      </c>
      <c r="BB86" s="13">
        <f t="shared" si="26"/>
        <v>0</v>
      </c>
      <c r="BC86" s="13">
        <f t="shared" si="27"/>
        <v>0</v>
      </c>
    </row>
    <row r="87" spans="1:55" x14ac:dyDescent="0.3">
      <c r="A87" s="8" t="s">
        <v>232</v>
      </c>
      <c r="B87" s="8" t="s">
        <v>236</v>
      </c>
      <c r="C87" s="8" t="s">
        <v>41</v>
      </c>
      <c r="D87" s="8" t="s">
        <v>39</v>
      </c>
      <c r="E87" s="7" t="s">
        <v>14</v>
      </c>
      <c r="F87" s="8">
        <v>112</v>
      </c>
      <c r="J87" s="8">
        <v>1</v>
      </c>
      <c r="L87" s="8">
        <v>3.0000000000000001E-3</v>
      </c>
      <c r="M87" s="8">
        <f t="shared" si="18"/>
        <v>0.33600000000000002</v>
      </c>
      <c r="O87" s="8">
        <v>5</v>
      </c>
      <c r="U87" s="7" t="s">
        <v>320</v>
      </c>
      <c r="V87" s="8" t="s">
        <v>321</v>
      </c>
      <c r="X87" s="8" t="s">
        <v>322</v>
      </c>
      <c r="AL87" s="7">
        <v>121</v>
      </c>
      <c r="AN87" s="8">
        <v>19.399999999999999</v>
      </c>
      <c r="AQ87" s="8">
        <v>4.8</v>
      </c>
      <c r="AR87" s="8">
        <v>0</v>
      </c>
      <c r="AS87" s="8">
        <v>0</v>
      </c>
      <c r="AT87" s="12">
        <f t="shared" si="19"/>
        <v>24.2</v>
      </c>
      <c r="AV87" s="11">
        <f t="shared" si="20"/>
        <v>0.40656000000000003</v>
      </c>
      <c r="AW87" s="13">
        <f t="shared" si="21"/>
        <v>3.3600000000000001E-3</v>
      </c>
      <c r="AX87" s="13">
        <f t="shared" si="22"/>
        <v>6.5183999999999992E-2</v>
      </c>
      <c r="AY87" s="13">
        <f t="shared" si="23"/>
        <v>3.3600000000000001E-3</v>
      </c>
      <c r="AZ87" s="13">
        <f t="shared" si="24"/>
        <v>3.3600000000000001E-3</v>
      </c>
      <c r="BA87" s="13">
        <f t="shared" si="25"/>
        <v>1.6128E-2</v>
      </c>
      <c r="BB87" s="13">
        <f t="shared" si="26"/>
        <v>0</v>
      </c>
      <c r="BC87" s="13">
        <f t="shared" si="27"/>
        <v>0</v>
      </c>
    </row>
    <row r="88" spans="1:55" x14ac:dyDescent="0.3">
      <c r="A88" s="8" t="s">
        <v>232</v>
      </c>
      <c r="B88" s="8" t="s">
        <v>236</v>
      </c>
      <c r="C88" s="8" t="s">
        <v>41</v>
      </c>
      <c r="D88" s="8" t="s">
        <v>40</v>
      </c>
      <c r="E88" s="7" t="s">
        <v>14</v>
      </c>
      <c r="F88" s="8">
        <v>112</v>
      </c>
      <c r="J88" s="8">
        <v>1</v>
      </c>
      <c r="L88" s="8">
        <v>3.0000000000000001E-3</v>
      </c>
      <c r="M88" s="8">
        <f t="shared" si="18"/>
        <v>0.33600000000000002</v>
      </c>
      <c r="O88" s="8">
        <v>5</v>
      </c>
      <c r="Z88" s="7">
        <v>700001</v>
      </c>
      <c r="AA88" s="8" t="s">
        <v>318</v>
      </c>
      <c r="AB88" s="8" t="s">
        <v>317</v>
      </c>
      <c r="AC88" s="8" t="s">
        <v>316</v>
      </c>
      <c r="AD88" s="8" t="s">
        <v>319</v>
      </c>
      <c r="AL88" s="7">
        <v>138</v>
      </c>
      <c r="AN88" s="8">
        <v>26.8</v>
      </c>
      <c r="AQ88" s="8">
        <v>2.9</v>
      </c>
      <c r="AR88" s="8">
        <v>0.9</v>
      </c>
      <c r="AS88" s="8">
        <v>0.9</v>
      </c>
      <c r="AT88" s="12">
        <f t="shared" si="19"/>
        <v>30.599999999999998</v>
      </c>
      <c r="AV88" s="11">
        <f t="shared" si="20"/>
        <v>0.46368000000000004</v>
      </c>
      <c r="AW88" s="13">
        <f t="shared" si="21"/>
        <v>3.3600000000000001E-3</v>
      </c>
      <c r="AX88" s="13">
        <f t="shared" si="22"/>
        <v>9.0048000000000017E-2</v>
      </c>
      <c r="AY88" s="13">
        <f t="shared" si="23"/>
        <v>3.3600000000000001E-3</v>
      </c>
      <c r="AZ88" s="13">
        <f t="shared" si="24"/>
        <v>3.3600000000000001E-3</v>
      </c>
      <c r="BA88" s="13">
        <f t="shared" si="25"/>
        <v>9.7440000000000009E-3</v>
      </c>
      <c r="BB88" s="13">
        <f t="shared" si="26"/>
        <v>3.0240000000000002E-3</v>
      </c>
      <c r="BC88" s="13">
        <f t="shared" si="27"/>
        <v>3.0240000000000002E-3</v>
      </c>
    </row>
    <row r="89" spans="1:55" x14ac:dyDescent="0.3">
      <c r="A89" s="8" t="s">
        <v>232</v>
      </c>
      <c r="B89" s="8" t="s">
        <v>236</v>
      </c>
      <c r="C89" s="8" t="s">
        <v>41</v>
      </c>
      <c r="D89" s="8" t="s">
        <v>23</v>
      </c>
      <c r="E89" s="7" t="s">
        <v>36</v>
      </c>
      <c r="F89" s="8">
        <v>104</v>
      </c>
      <c r="J89" s="8">
        <v>1</v>
      </c>
      <c r="L89" s="8">
        <v>3.0000000000000001E-3</v>
      </c>
      <c r="M89" s="8">
        <f t="shared" si="18"/>
        <v>0.312</v>
      </c>
      <c r="O89" s="8">
        <v>5</v>
      </c>
      <c r="AI89" s="7">
        <v>974</v>
      </c>
      <c r="AJ89" s="8">
        <v>1129</v>
      </c>
      <c r="AK89" s="8" t="s">
        <v>279</v>
      </c>
      <c r="AL89" s="7">
        <v>155</v>
      </c>
      <c r="AM89" s="8">
        <v>155</v>
      </c>
      <c r="AN89" s="8">
        <v>12.6</v>
      </c>
      <c r="AO89" s="8">
        <v>12.6</v>
      </c>
      <c r="AP89" s="8">
        <v>0</v>
      </c>
      <c r="AQ89" s="8">
        <v>10.6</v>
      </c>
      <c r="AR89" s="8">
        <v>1.1000000000000001</v>
      </c>
      <c r="AS89" s="8">
        <v>0</v>
      </c>
      <c r="AT89" s="12">
        <f t="shared" si="19"/>
        <v>24.3</v>
      </c>
      <c r="AV89" s="11">
        <f t="shared" si="20"/>
        <v>0.48359999999999997</v>
      </c>
      <c r="AW89" s="13">
        <f t="shared" si="21"/>
        <v>0.48359999999999997</v>
      </c>
      <c r="AX89" s="13">
        <f t="shared" si="22"/>
        <v>3.9312E-2</v>
      </c>
      <c r="AY89" s="13">
        <f t="shared" si="23"/>
        <v>3.9312E-2</v>
      </c>
      <c r="AZ89" s="13">
        <f t="shared" si="24"/>
        <v>0</v>
      </c>
      <c r="BA89" s="13">
        <f t="shared" si="25"/>
        <v>3.3071999999999997E-2</v>
      </c>
      <c r="BB89" s="13">
        <f t="shared" si="26"/>
        <v>3.4320000000000002E-3</v>
      </c>
      <c r="BC89" s="13">
        <f t="shared" si="27"/>
        <v>0</v>
      </c>
    </row>
    <row r="90" spans="1:55" x14ac:dyDescent="0.3">
      <c r="A90" s="8" t="s">
        <v>232</v>
      </c>
      <c r="B90" s="8" t="s">
        <v>236</v>
      </c>
      <c r="C90" s="8" t="s">
        <v>41</v>
      </c>
      <c r="D90" s="8" t="s">
        <v>24</v>
      </c>
      <c r="E90" s="7" t="s">
        <v>14</v>
      </c>
      <c r="F90" s="8">
        <v>184</v>
      </c>
      <c r="G90" s="8">
        <v>1</v>
      </c>
      <c r="L90" s="8">
        <v>1</v>
      </c>
      <c r="M90" s="8">
        <f t="shared" si="18"/>
        <v>184</v>
      </c>
      <c r="O90" s="8">
        <v>5</v>
      </c>
      <c r="AI90" s="7">
        <v>7075</v>
      </c>
      <c r="AJ90" s="8">
        <v>1106</v>
      </c>
      <c r="AK90" s="8" t="s">
        <v>280</v>
      </c>
      <c r="AL90" s="7">
        <v>69</v>
      </c>
      <c r="AM90" s="8">
        <v>69</v>
      </c>
      <c r="AN90" s="8">
        <v>3.6</v>
      </c>
      <c r="AO90" s="8">
        <v>3.6</v>
      </c>
      <c r="AP90" s="8">
        <v>0</v>
      </c>
      <c r="AQ90" s="8">
        <v>4.0999999999999996</v>
      </c>
      <c r="AR90" s="8">
        <v>4.5</v>
      </c>
      <c r="AS90" s="8">
        <v>0</v>
      </c>
      <c r="AT90" s="12">
        <f t="shared" si="19"/>
        <v>12.2</v>
      </c>
      <c r="AV90" s="11">
        <f t="shared" si="20"/>
        <v>126.96</v>
      </c>
      <c r="AW90" s="13">
        <f t="shared" si="21"/>
        <v>126.96</v>
      </c>
      <c r="AX90" s="13">
        <f t="shared" si="22"/>
        <v>6.6239999999999997</v>
      </c>
      <c r="AY90" s="13">
        <f t="shared" si="23"/>
        <v>6.6239999999999997</v>
      </c>
      <c r="AZ90" s="13">
        <f t="shared" si="24"/>
        <v>0</v>
      </c>
      <c r="BA90" s="13">
        <f t="shared" si="25"/>
        <v>7.5439999999999996</v>
      </c>
      <c r="BB90" s="13">
        <f t="shared" si="26"/>
        <v>8.2799999999999994</v>
      </c>
      <c r="BC90" s="13">
        <f t="shared" si="27"/>
        <v>0</v>
      </c>
    </row>
    <row r="91" spans="1:55" x14ac:dyDescent="0.3">
      <c r="A91" s="8" t="s">
        <v>232</v>
      </c>
      <c r="B91" s="8" t="s">
        <v>236</v>
      </c>
      <c r="C91" s="8" t="s">
        <v>41</v>
      </c>
      <c r="D91" s="8" t="s">
        <v>25</v>
      </c>
      <c r="E91" s="7" t="s">
        <v>21</v>
      </c>
      <c r="K91" s="8">
        <v>1</v>
      </c>
      <c r="L91" s="8">
        <v>0</v>
      </c>
      <c r="M91" s="8">
        <f t="shared" si="18"/>
        <v>0</v>
      </c>
      <c r="O91" s="8">
        <v>5</v>
      </c>
      <c r="AI91" s="7">
        <v>646</v>
      </c>
      <c r="AJ91" s="8">
        <v>1009</v>
      </c>
      <c r="AK91" s="8" t="s">
        <v>286</v>
      </c>
      <c r="AL91" s="7">
        <v>403</v>
      </c>
      <c r="AM91" s="8">
        <v>403</v>
      </c>
      <c r="AN91" s="8">
        <v>24.9</v>
      </c>
      <c r="AO91" s="8">
        <v>24.9</v>
      </c>
      <c r="AP91" s="8">
        <v>0</v>
      </c>
      <c r="AQ91" s="8">
        <v>33.1</v>
      </c>
      <c r="AR91" s="8">
        <v>1.3</v>
      </c>
      <c r="AS91" s="8">
        <v>0</v>
      </c>
      <c r="AT91" s="12">
        <f t="shared" si="19"/>
        <v>59.3</v>
      </c>
      <c r="AV91" s="11">
        <f t="shared" si="20"/>
        <v>0</v>
      </c>
      <c r="AW91" s="13">
        <f t="shared" si="21"/>
        <v>0</v>
      </c>
      <c r="AX91" s="13">
        <f t="shared" si="22"/>
        <v>0</v>
      </c>
      <c r="AY91" s="13">
        <f t="shared" si="23"/>
        <v>0</v>
      </c>
      <c r="AZ91" s="13">
        <f t="shared" si="24"/>
        <v>0</v>
      </c>
      <c r="BA91" s="13">
        <f t="shared" si="25"/>
        <v>0</v>
      </c>
      <c r="BB91" s="13">
        <f t="shared" si="26"/>
        <v>0</v>
      </c>
      <c r="BC91" s="13">
        <f t="shared" si="27"/>
        <v>0</v>
      </c>
    </row>
    <row r="92" spans="1:55" x14ac:dyDescent="0.3">
      <c r="A92" s="8" t="s">
        <v>20</v>
      </c>
      <c r="B92" s="8" t="s">
        <v>236</v>
      </c>
      <c r="C92" s="8" t="s">
        <v>41</v>
      </c>
      <c r="D92" s="8" t="s">
        <v>20</v>
      </c>
      <c r="E92" s="7" t="s">
        <v>14</v>
      </c>
      <c r="F92" s="8">
        <v>112</v>
      </c>
      <c r="G92" s="8">
        <v>1</v>
      </c>
      <c r="L92" s="8">
        <v>1</v>
      </c>
      <c r="M92" s="8">
        <f t="shared" si="18"/>
        <v>112</v>
      </c>
      <c r="O92" s="8">
        <v>5</v>
      </c>
      <c r="AI92">
        <v>8041</v>
      </c>
      <c r="AJ92">
        <v>15233</v>
      </c>
      <c r="AK92" t="s">
        <v>378</v>
      </c>
      <c r="AL92">
        <v>105</v>
      </c>
      <c r="AM92">
        <v>105</v>
      </c>
      <c r="AN92">
        <v>18.5</v>
      </c>
      <c r="AO92">
        <v>18.5</v>
      </c>
      <c r="AP92">
        <v>18.5</v>
      </c>
      <c r="AQ92">
        <v>2.9</v>
      </c>
      <c r="AR92">
        <v>0</v>
      </c>
      <c r="AS92">
        <v>0</v>
      </c>
      <c r="AT92" s="12">
        <f t="shared" si="19"/>
        <v>21.4</v>
      </c>
      <c r="AV92" s="11">
        <f t="shared" si="20"/>
        <v>117.6</v>
      </c>
      <c r="AW92" s="13">
        <f t="shared" si="21"/>
        <v>117.6</v>
      </c>
      <c r="AX92" s="13">
        <f t="shared" si="22"/>
        <v>20.72</v>
      </c>
      <c r="AY92" s="13">
        <f t="shared" si="23"/>
        <v>20.72</v>
      </c>
      <c r="AZ92" s="13">
        <f t="shared" si="24"/>
        <v>20.72</v>
      </c>
      <c r="BA92" s="13">
        <f t="shared" si="25"/>
        <v>3.2480000000000002</v>
      </c>
      <c r="BB92" s="13">
        <f t="shared" si="26"/>
        <v>0</v>
      </c>
      <c r="BC92" s="13">
        <f t="shared" si="27"/>
        <v>0</v>
      </c>
    </row>
    <row r="93" spans="1:55" x14ac:dyDescent="0.3">
      <c r="A93" s="8" t="s">
        <v>233</v>
      </c>
      <c r="B93" s="8" t="s">
        <v>236</v>
      </c>
      <c r="C93" s="8" t="s">
        <v>41</v>
      </c>
      <c r="D93" s="8" t="s">
        <v>26</v>
      </c>
      <c r="E93" s="7" t="s">
        <v>14</v>
      </c>
      <c r="F93" s="8">
        <v>175</v>
      </c>
      <c r="I93" s="8">
        <v>1</v>
      </c>
      <c r="L93" s="8">
        <v>3.3000000000000002E-2</v>
      </c>
      <c r="M93" s="8">
        <f t="shared" si="18"/>
        <v>5.7750000000000004</v>
      </c>
      <c r="O93" s="8">
        <v>5</v>
      </c>
      <c r="AI93" s="7">
        <v>7200</v>
      </c>
      <c r="AJ93" s="8">
        <v>20051</v>
      </c>
      <c r="AK93" s="8" t="s">
        <v>282</v>
      </c>
      <c r="AL93" s="7">
        <v>130</v>
      </c>
      <c r="AM93" s="8">
        <v>0</v>
      </c>
      <c r="AN93" s="8">
        <v>2.4</v>
      </c>
      <c r="AO93" s="8">
        <v>0</v>
      </c>
      <c r="AP93" s="8">
        <v>0</v>
      </c>
      <c r="AQ93" s="8">
        <v>0.2</v>
      </c>
      <c r="AR93" s="8">
        <v>28.6</v>
      </c>
      <c r="AS93" s="8">
        <v>0.3</v>
      </c>
      <c r="AT93" s="12">
        <f t="shared" si="19"/>
        <v>31.200000000000003</v>
      </c>
      <c r="AV93" s="11">
        <f t="shared" si="20"/>
        <v>7.5075000000000003</v>
      </c>
      <c r="AW93" s="13">
        <f t="shared" si="21"/>
        <v>0</v>
      </c>
      <c r="AX93" s="13">
        <f t="shared" si="22"/>
        <v>0.1386</v>
      </c>
      <c r="AY93" s="13">
        <f t="shared" si="23"/>
        <v>0</v>
      </c>
      <c r="AZ93" s="13">
        <f t="shared" si="24"/>
        <v>0</v>
      </c>
      <c r="BA93" s="13">
        <f t="shared" si="25"/>
        <v>1.155E-2</v>
      </c>
      <c r="BB93" s="13">
        <f t="shared" si="26"/>
        <v>1.6516500000000003</v>
      </c>
      <c r="BC93" s="13">
        <f t="shared" si="27"/>
        <v>1.7325E-2</v>
      </c>
    </row>
    <row r="94" spans="1:55" x14ac:dyDescent="0.3">
      <c r="A94" s="8" t="s">
        <v>233</v>
      </c>
      <c r="B94" s="8" t="s">
        <v>236</v>
      </c>
      <c r="C94" s="8" t="s">
        <v>41</v>
      </c>
      <c r="D94" s="8" t="s">
        <v>28</v>
      </c>
      <c r="E94" s="7" t="s">
        <v>14</v>
      </c>
      <c r="F94" s="8">
        <v>185</v>
      </c>
      <c r="G94" s="8">
        <v>1</v>
      </c>
      <c r="L94" s="8">
        <v>1</v>
      </c>
      <c r="M94" s="8">
        <f t="shared" si="18"/>
        <v>185</v>
      </c>
      <c r="O94" s="8">
        <v>5</v>
      </c>
      <c r="AI94" s="7">
        <v>7005</v>
      </c>
      <c r="AJ94" s="8">
        <v>16028</v>
      </c>
      <c r="AK94" s="8" t="s">
        <v>283</v>
      </c>
      <c r="AL94" s="7">
        <v>127</v>
      </c>
      <c r="AM94" s="8">
        <v>0</v>
      </c>
      <c r="AN94" s="8">
        <v>8.6999999999999993</v>
      </c>
      <c r="AO94" s="8">
        <v>0</v>
      </c>
      <c r="AP94" s="8">
        <v>0</v>
      </c>
      <c r="AQ94" s="8">
        <v>0.5</v>
      </c>
      <c r="AR94" s="8">
        <v>22.8</v>
      </c>
      <c r="AS94" s="8">
        <v>6.4</v>
      </c>
      <c r="AT94" s="12">
        <f t="shared" si="19"/>
        <v>32</v>
      </c>
      <c r="AV94" s="11">
        <f t="shared" si="20"/>
        <v>234.95</v>
      </c>
      <c r="AW94" s="13">
        <f t="shared" si="21"/>
        <v>0</v>
      </c>
      <c r="AX94" s="13">
        <f t="shared" si="22"/>
        <v>16.094999999999999</v>
      </c>
      <c r="AY94" s="13">
        <f t="shared" si="23"/>
        <v>0</v>
      </c>
      <c r="AZ94" s="13">
        <f t="shared" si="24"/>
        <v>0</v>
      </c>
      <c r="BA94" s="13">
        <f t="shared" si="25"/>
        <v>0.92500000000000004</v>
      </c>
      <c r="BB94" s="13">
        <f t="shared" si="26"/>
        <v>42.18</v>
      </c>
      <c r="BC94" s="13">
        <f t="shared" si="27"/>
        <v>11.84</v>
      </c>
    </row>
    <row r="95" spans="1:55" x14ac:dyDescent="0.3">
      <c r="A95" s="8" t="s">
        <v>233</v>
      </c>
      <c r="B95" s="8" t="s">
        <v>236</v>
      </c>
      <c r="C95" s="8" t="s">
        <v>41</v>
      </c>
      <c r="D95" s="8" t="s">
        <v>29</v>
      </c>
      <c r="E95" s="7" t="s">
        <v>21</v>
      </c>
      <c r="K95" s="8">
        <v>1</v>
      </c>
      <c r="L95" s="8">
        <v>0</v>
      </c>
      <c r="M95" s="8">
        <f t="shared" si="18"/>
        <v>0</v>
      </c>
      <c r="O95" s="8">
        <v>5</v>
      </c>
      <c r="AI95" s="7">
        <v>513</v>
      </c>
      <c r="AJ95" s="8">
        <v>11110</v>
      </c>
      <c r="AK95" s="8" t="s">
        <v>290</v>
      </c>
      <c r="AL95" s="7">
        <v>22</v>
      </c>
      <c r="AM95" s="8">
        <v>0</v>
      </c>
      <c r="AN95" s="8">
        <v>1</v>
      </c>
      <c r="AO95" s="8">
        <v>0</v>
      </c>
      <c r="AP95" s="8">
        <v>0</v>
      </c>
      <c r="AQ95" s="8">
        <v>0.4</v>
      </c>
      <c r="AR95" s="8">
        <v>4.5</v>
      </c>
      <c r="AS95" s="8">
        <v>2.8</v>
      </c>
      <c r="AT95" s="12">
        <f t="shared" si="19"/>
        <v>5.9</v>
      </c>
      <c r="AV95" s="11">
        <f t="shared" si="20"/>
        <v>0</v>
      </c>
      <c r="AW95" s="13">
        <f t="shared" si="21"/>
        <v>0</v>
      </c>
      <c r="AX95" s="13">
        <f t="shared" si="22"/>
        <v>0</v>
      </c>
      <c r="AY95" s="13">
        <f t="shared" si="23"/>
        <v>0</v>
      </c>
      <c r="AZ95" s="13">
        <f t="shared" si="24"/>
        <v>0</v>
      </c>
      <c r="BA95" s="13">
        <f t="shared" si="25"/>
        <v>0</v>
      </c>
      <c r="BB95" s="13">
        <f t="shared" si="26"/>
        <v>0</v>
      </c>
      <c r="BC95" s="13">
        <f t="shared" si="27"/>
        <v>0</v>
      </c>
    </row>
    <row r="96" spans="1:55" x14ac:dyDescent="0.3">
      <c r="A96" s="8" t="s">
        <v>233</v>
      </c>
      <c r="B96" s="8" t="s">
        <v>236</v>
      </c>
      <c r="C96" s="8" t="s">
        <v>41</v>
      </c>
      <c r="D96" s="8" t="s">
        <v>30</v>
      </c>
      <c r="E96" s="7" t="s">
        <v>21</v>
      </c>
      <c r="K96" s="8">
        <v>1</v>
      </c>
      <c r="L96" s="8">
        <v>0</v>
      </c>
      <c r="M96" s="8">
        <f t="shared" si="18"/>
        <v>0</v>
      </c>
      <c r="O96" s="8">
        <v>5</v>
      </c>
      <c r="AI96" s="7">
        <v>141</v>
      </c>
      <c r="AJ96" s="8">
        <v>9040</v>
      </c>
      <c r="AK96" s="8" t="s">
        <v>287</v>
      </c>
      <c r="AL96" s="7">
        <v>92</v>
      </c>
      <c r="AM96" s="8">
        <v>0</v>
      </c>
      <c r="AN96" s="8">
        <v>1</v>
      </c>
      <c r="AO96" s="8">
        <v>0</v>
      </c>
      <c r="AP96" s="8">
        <v>0</v>
      </c>
      <c r="AQ96" s="8">
        <v>0.5</v>
      </c>
      <c r="AR96" s="8">
        <v>23.4</v>
      </c>
      <c r="AS96" s="8">
        <v>2.4</v>
      </c>
      <c r="AT96" s="12">
        <f t="shared" si="19"/>
        <v>24.9</v>
      </c>
      <c r="AV96" s="11">
        <f t="shared" si="20"/>
        <v>0</v>
      </c>
      <c r="AW96" s="13">
        <f t="shared" si="21"/>
        <v>0</v>
      </c>
      <c r="AX96" s="13">
        <f t="shared" si="22"/>
        <v>0</v>
      </c>
      <c r="AY96" s="13">
        <f t="shared" si="23"/>
        <v>0</v>
      </c>
      <c r="AZ96" s="13">
        <f t="shared" si="24"/>
        <v>0</v>
      </c>
      <c r="BA96" s="13">
        <f t="shared" si="25"/>
        <v>0</v>
      </c>
      <c r="BB96" s="13">
        <f t="shared" si="26"/>
        <v>0</v>
      </c>
      <c r="BC96" s="13">
        <f t="shared" si="27"/>
        <v>0</v>
      </c>
    </row>
    <row r="97" spans="1:55" x14ac:dyDescent="0.3">
      <c r="A97" s="8" t="s">
        <v>233</v>
      </c>
      <c r="B97" s="8" t="s">
        <v>236</v>
      </c>
      <c r="C97" s="8" t="s">
        <v>41</v>
      </c>
      <c r="D97" s="8" t="s">
        <v>31</v>
      </c>
      <c r="E97" s="7" t="s">
        <v>14</v>
      </c>
      <c r="F97" s="8">
        <v>122</v>
      </c>
      <c r="J97" s="8">
        <v>1</v>
      </c>
      <c r="L97" s="8">
        <v>3.0000000000000001E-3</v>
      </c>
      <c r="M97" s="8">
        <f t="shared" si="18"/>
        <v>0.36599999999999999</v>
      </c>
      <c r="O97" s="8">
        <v>5</v>
      </c>
      <c r="AI97" s="7">
        <v>1786</v>
      </c>
      <c r="AJ97" s="8">
        <v>11363</v>
      </c>
      <c r="AK97" s="8" t="s">
        <v>289</v>
      </c>
      <c r="AL97" s="7">
        <v>93</v>
      </c>
      <c r="AM97" s="8">
        <v>0</v>
      </c>
      <c r="AN97" s="8">
        <v>2</v>
      </c>
      <c r="AO97" s="8">
        <v>0</v>
      </c>
      <c r="AP97" s="8">
        <v>0</v>
      </c>
      <c r="AQ97" s="8">
        <v>0.1</v>
      </c>
      <c r="AR97" s="8">
        <v>21.6</v>
      </c>
      <c r="AS97" s="8">
        <v>1.5</v>
      </c>
      <c r="AT97" s="12">
        <f t="shared" si="19"/>
        <v>23.700000000000003</v>
      </c>
      <c r="AV97" s="11">
        <f t="shared" si="20"/>
        <v>0.34037999999999996</v>
      </c>
      <c r="AW97" s="13">
        <f t="shared" si="21"/>
        <v>0</v>
      </c>
      <c r="AX97" s="13">
        <f t="shared" si="22"/>
        <v>7.3200000000000001E-3</v>
      </c>
      <c r="AY97" s="13">
        <f t="shared" si="23"/>
        <v>0</v>
      </c>
      <c r="AZ97" s="13">
        <f t="shared" si="24"/>
        <v>0</v>
      </c>
      <c r="BA97" s="13">
        <f t="shared" si="25"/>
        <v>3.6600000000000001E-4</v>
      </c>
      <c r="BB97" s="13">
        <f t="shared" si="26"/>
        <v>7.9056000000000001E-2</v>
      </c>
      <c r="BC97" s="13">
        <f t="shared" si="27"/>
        <v>5.4899999999999992E-3</v>
      </c>
    </row>
    <row r="98" spans="1:55" x14ac:dyDescent="0.3">
      <c r="A98" s="8" t="s">
        <v>234</v>
      </c>
      <c r="B98" s="8" t="s">
        <v>236</v>
      </c>
      <c r="C98" s="8" t="s">
        <v>41</v>
      </c>
      <c r="D98" s="8" t="s">
        <v>248</v>
      </c>
      <c r="E98" s="7" t="s">
        <v>14</v>
      </c>
      <c r="F98" s="8">
        <v>134</v>
      </c>
      <c r="G98" s="8">
        <v>1</v>
      </c>
      <c r="L98" s="8">
        <v>1</v>
      </c>
      <c r="M98" s="8">
        <f t="shared" si="18"/>
        <v>134</v>
      </c>
      <c r="O98" s="8">
        <v>5</v>
      </c>
      <c r="AE98" s="7" t="s">
        <v>296</v>
      </c>
      <c r="AF98" s="8" t="s">
        <v>303</v>
      </c>
      <c r="AL98" s="7">
        <v>163</v>
      </c>
      <c r="AN98" s="8">
        <v>6.3</v>
      </c>
      <c r="AQ98" s="8">
        <v>1.4</v>
      </c>
      <c r="AR98" s="8">
        <v>31.1</v>
      </c>
      <c r="AT98" s="12">
        <f t="shared" si="19"/>
        <v>38.799999999999997</v>
      </c>
      <c r="AV98" s="11">
        <f t="shared" si="20"/>
        <v>218.42</v>
      </c>
      <c r="AW98" s="13">
        <f t="shared" si="21"/>
        <v>1.34</v>
      </c>
      <c r="AX98" s="13">
        <f t="shared" si="22"/>
        <v>8.4420000000000002</v>
      </c>
      <c r="AY98" s="13">
        <f t="shared" si="23"/>
        <v>1.34</v>
      </c>
      <c r="AZ98" s="13">
        <f t="shared" si="24"/>
        <v>1.34</v>
      </c>
      <c r="BA98" s="13">
        <f t="shared" si="25"/>
        <v>1.8759999999999999</v>
      </c>
      <c r="BB98" s="13">
        <f t="shared" si="26"/>
        <v>41.674000000000007</v>
      </c>
      <c r="BC98" s="13">
        <f t="shared" si="27"/>
        <v>1.34</v>
      </c>
    </row>
    <row r="99" spans="1:55" x14ac:dyDescent="0.3">
      <c r="A99" s="8" t="s">
        <v>234</v>
      </c>
      <c r="B99" s="8" t="s">
        <v>236</v>
      </c>
      <c r="C99" s="8" t="s">
        <v>41</v>
      </c>
      <c r="D99" s="8" t="s">
        <v>27</v>
      </c>
      <c r="E99" s="7" t="s">
        <v>42</v>
      </c>
      <c r="F99" s="8">
        <v>114</v>
      </c>
      <c r="G99" s="8">
        <v>1</v>
      </c>
      <c r="L99" s="8">
        <v>1</v>
      </c>
      <c r="M99" s="8">
        <f t="shared" si="18"/>
        <v>114</v>
      </c>
      <c r="O99" s="8">
        <v>5</v>
      </c>
      <c r="AE99" s="7" t="s">
        <v>296</v>
      </c>
      <c r="AF99" s="8" t="s">
        <v>304</v>
      </c>
      <c r="AL99" s="7">
        <v>125</v>
      </c>
      <c r="AN99" s="8">
        <v>2.1</v>
      </c>
      <c r="AQ99" s="8">
        <v>1.3</v>
      </c>
      <c r="AR99" s="8">
        <v>26.2</v>
      </c>
      <c r="AT99" s="12">
        <f t="shared" si="19"/>
        <v>29.6</v>
      </c>
      <c r="AV99" s="11">
        <f t="shared" si="20"/>
        <v>142.5</v>
      </c>
      <c r="AW99" s="13">
        <f t="shared" si="21"/>
        <v>1.1399999999999999</v>
      </c>
      <c r="AX99" s="13">
        <f t="shared" si="22"/>
        <v>2.3940000000000001</v>
      </c>
      <c r="AY99" s="13">
        <f t="shared" si="23"/>
        <v>1.1399999999999999</v>
      </c>
      <c r="AZ99" s="13">
        <f t="shared" si="24"/>
        <v>1.1399999999999999</v>
      </c>
      <c r="BA99" s="13">
        <f t="shared" si="25"/>
        <v>1.4820000000000002</v>
      </c>
      <c r="BB99" s="13">
        <f t="shared" si="26"/>
        <v>29.867999999999999</v>
      </c>
      <c r="BC99" s="13">
        <f t="shared" si="27"/>
        <v>1.1399999999999999</v>
      </c>
    </row>
    <row r="100" spans="1:55" x14ac:dyDescent="0.3">
      <c r="A100" s="8" t="s">
        <v>234</v>
      </c>
      <c r="B100" s="8" t="s">
        <v>236</v>
      </c>
      <c r="C100" s="8" t="s">
        <v>41</v>
      </c>
      <c r="D100" s="8" t="s">
        <v>32</v>
      </c>
      <c r="E100" s="7" t="s">
        <v>14</v>
      </c>
      <c r="F100" s="8">
        <v>83</v>
      </c>
      <c r="H100" s="8">
        <v>1</v>
      </c>
      <c r="L100" s="8">
        <v>0.14299999999999999</v>
      </c>
      <c r="M100" s="8">
        <f t="shared" si="18"/>
        <v>11.869</v>
      </c>
      <c r="O100" s="8">
        <v>5</v>
      </c>
      <c r="AI100" s="7">
        <v>8012</v>
      </c>
      <c r="AJ100" s="8">
        <v>0</v>
      </c>
      <c r="AK100" s="8" t="s">
        <v>307</v>
      </c>
      <c r="AL100" s="7">
        <v>332</v>
      </c>
      <c r="AM100" s="8">
        <v>0</v>
      </c>
      <c r="AN100" s="8">
        <v>10.3</v>
      </c>
      <c r="AO100" s="8">
        <v>0</v>
      </c>
      <c r="AP100" s="8">
        <v>0</v>
      </c>
      <c r="AQ100" s="8">
        <v>3</v>
      </c>
      <c r="AR100" s="8">
        <v>73.7</v>
      </c>
      <c r="AS100" s="8">
        <v>12.7</v>
      </c>
      <c r="AT100" s="12">
        <f t="shared" si="19"/>
        <v>87</v>
      </c>
      <c r="AV100" s="11">
        <f t="shared" si="20"/>
        <v>39.405079999999998</v>
      </c>
      <c r="AW100" s="13">
        <f t="shared" si="21"/>
        <v>0</v>
      </c>
      <c r="AX100" s="13">
        <f t="shared" si="22"/>
        <v>1.222507</v>
      </c>
      <c r="AY100" s="13">
        <f t="shared" si="23"/>
        <v>0</v>
      </c>
      <c r="AZ100" s="13">
        <f t="shared" si="24"/>
        <v>0</v>
      </c>
      <c r="BA100" s="13">
        <f t="shared" si="25"/>
        <v>0.35607</v>
      </c>
      <c r="BB100" s="13">
        <f t="shared" si="26"/>
        <v>8.7474530000000001</v>
      </c>
      <c r="BC100" s="13">
        <f t="shared" si="27"/>
        <v>1.507363</v>
      </c>
    </row>
    <row r="101" spans="1:55" x14ac:dyDescent="0.3">
      <c r="A101" s="8" t="s">
        <v>234</v>
      </c>
      <c r="B101" s="8" t="s">
        <v>236</v>
      </c>
      <c r="C101" s="8" t="s">
        <v>41</v>
      </c>
      <c r="D101" s="8" t="s">
        <v>74</v>
      </c>
      <c r="E101" s="7" t="s">
        <v>14</v>
      </c>
      <c r="F101" s="8">
        <v>340</v>
      </c>
      <c r="I101" s="8">
        <v>1</v>
      </c>
      <c r="L101" s="8">
        <v>3.3000000000000002E-2</v>
      </c>
      <c r="M101" s="8">
        <f t="shared" si="18"/>
        <v>11.22</v>
      </c>
      <c r="O101" s="8">
        <v>5</v>
      </c>
      <c r="AI101" s="7">
        <v>404</v>
      </c>
      <c r="AJ101" s="8">
        <v>14400</v>
      </c>
      <c r="AK101" s="8" t="s">
        <v>308</v>
      </c>
      <c r="AL101" s="7">
        <v>41</v>
      </c>
      <c r="AM101" s="8">
        <v>0</v>
      </c>
      <c r="AN101" s="8">
        <v>0</v>
      </c>
      <c r="AO101" s="8">
        <v>0</v>
      </c>
      <c r="AP101" s="8">
        <v>0</v>
      </c>
      <c r="AQ101" s="8">
        <v>0</v>
      </c>
      <c r="AR101" s="8">
        <v>10.4</v>
      </c>
      <c r="AS101" s="8">
        <v>0</v>
      </c>
      <c r="AT101" s="12">
        <f t="shared" si="19"/>
        <v>10.4</v>
      </c>
      <c r="AV101" s="11">
        <f t="shared" si="20"/>
        <v>4.6002000000000001</v>
      </c>
      <c r="AW101" s="13">
        <f t="shared" si="21"/>
        <v>0</v>
      </c>
      <c r="AX101" s="13">
        <f t="shared" si="22"/>
        <v>0</v>
      </c>
      <c r="AY101" s="13">
        <f t="shared" si="23"/>
        <v>0</v>
      </c>
      <c r="AZ101" s="13">
        <f t="shared" si="24"/>
        <v>0</v>
      </c>
      <c r="BA101" s="13">
        <f t="shared" si="25"/>
        <v>0</v>
      </c>
      <c r="BB101" s="13">
        <f t="shared" si="26"/>
        <v>1.1668800000000001</v>
      </c>
      <c r="BC101" s="13">
        <f t="shared" si="27"/>
        <v>0</v>
      </c>
    </row>
    <row r="102" spans="1:55" x14ac:dyDescent="0.3">
      <c r="A102" s="8" t="s">
        <v>232</v>
      </c>
      <c r="B102" s="8" t="s">
        <v>236</v>
      </c>
      <c r="C102" s="8" t="s">
        <v>43</v>
      </c>
      <c r="D102" s="8" t="s">
        <v>13</v>
      </c>
      <c r="E102" s="7" t="s">
        <v>14</v>
      </c>
      <c r="F102" s="8">
        <v>112</v>
      </c>
      <c r="J102" s="8">
        <v>1</v>
      </c>
      <c r="L102" s="8">
        <v>3.0000000000000001E-3</v>
      </c>
      <c r="M102" s="8">
        <f t="shared" si="18"/>
        <v>0.33600000000000002</v>
      </c>
      <c r="N102" s="8">
        <v>2</v>
      </c>
      <c r="O102" s="8">
        <v>6</v>
      </c>
      <c r="AI102" s="7">
        <v>8067</v>
      </c>
      <c r="AJ102" s="8">
        <v>0</v>
      </c>
      <c r="AK102" s="8" t="s">
        <v>265</v>
      </c>
      <c r="AL102" s="7">
        <v>269</v>
      </c>
      <c r="AM102" s="8">
        <v>269</v>
      </c>
      <c r="AN102" s="8">
        <v>24.9</v>
      </c>
      <c r="AO102" s="8">
        <v>24.9</v>
      </c>
      <c r="AP102" s="8">
        <v>24.9</v>
      </c>
      <c r="AQ102" s="8">
        <v>18</v>
      </c>
      <c r="AR102" s="8">
        <v>0</v>
      </c>
      <c r="AS102" s="8">
        <v>0</v>
      </c>
      <c r="AT102" s="12">
        <f t="shared" si="19"/>
        <v>42.9</v>
      </c>
      <c r="AV102" s="11">
        <f t="shared" si="20"/>
        <v>0.90383999999999998</v>
      </c>
      <c r="AW102" s="13">
        <f t="shared" si="21"/>
        <v>0.90383999999999998</v>
      </c>
      <c r="AX102" s="13">
        <f t="shared" si="22"/>
        <v>8.3664000000000002E-2</v>
      </c>
      <c r="AY102" s="13">
        <f t="shared" si="23"/>
        <v>8.3664000000000002E-2</v>
      </c>
      <c r="AZ102" s="13">
        <f t="shared" si="24"/>
        <v>8.3664000000000002E-2</v>
      </c>
      <c r="BA102" s="13">
        <f t="shared" si="25"/>
        <v>6.0479999999999999E-2</v>
      </c>
      <c r="BB102" s="13">
        <f t="shared" si="26"/>
        <v>0</v>
      </c>
      <c r="BC102" s="13">
        <f t="shared" si="27"/>
        <v>0</v>
      </c>
    </row>
    <row r="103" spans="1:55" x14ac:dyDescent="0.3">
      <c r="A103" s="8" t="s">
        <v>232</v>
      </c>
      <c r="B103" s="8" t="s">
        <v>236</v>
      </c>
      <c r="C103" s="8" t="s">
        <v>43</v>
      </c>
      <c r="D103" s="8" t="s">
        <v>15</v>
      </c>
      <c r="E103" s="7" t="s">
        <v>14</v>
      </c>
      <c r="F103" s="8">
        <v>85</v>
      </c>
      <c r="I103" s="8">
        <v>1</v>
      </c>
      <c r="L103" s="8">
        <v>3.3000000000000002E-2</v>
      </c>
      <c r="M103" s="8">
        <f t="shared" si="18"/>
        <v>2.8050000000000002</v>
      </c>
      <c r="O103" s="8">
        <v>6</v>
      </c>
      <c r="AE103" s="7" t="s">
        <v>296</v>
      </c>
      <c r="AF103" s="8" t="s">
        <v>298</v>
      </c>
      <c r="AG103" s="7" t="s">
        <v>299</v>
      </c>
      <c r="AL103" s="7">
        <v>241</v>
      </c>
      <c r="AN103" s="8">
        <v>32.9</v>
      </c>
      <c r="AQ103" s="8">
        <v>10.9</v>
      </c>
      <c r="AR103" s="8">
        <v>0.5</v>
      </c>
      <c r="AS103" s="8">
        <v>0</v>
      </c>
      <c r="AT103" s="12">
        <f t="shared" si="19"/>
        <v>44.3</v>
      </c>
      <c r="AV103" s="11">
        <f t="shared" si="20"/>
        <v>6.7600499999999997</v>
      </c>
      <c r="AW103" s="13">
        <f t="shared" si="21"/>
        <v>2.8050000000000002E-2</v>
      </c>
      <c r="AX103" s="13">
        <f t="shared" si="22"/>
        <v>0.92284499999999992</v>
      </c>
      <c r="AY103" s="13">
        <f t="shared" si="23"/>
        <v>2.8050000000000002E-2</v>
      </c>
      <c r="AZ103" s="13">
        <f t="shared" si="24"/>
        <v>2.8050000000000002E-2</v>
      </c>
      <c r="BA103" s="13">
        <f t="shared" si="25"/>
        <v>0.30574500000000004</v>
      </c>
      <c r="BB103" s="13">
        <f t="shared" si="26"/>
        <v>1.4025000000000001E-2</v>
      </c>
      <c r="BC103" s="13">
        <f t="shared" si="27"/>
        <v>0</v>
      </c>
    </row>
    <row r="104" spans="1:55" x14ac:dyDescent="0.3">
      <c r="A104" s="8" t="s">
        <v>232</v>
      </c>
      <c r="B104" s="8" t="s">
        <v>236</v>
      </c>
      <c r="C104" s="8" t="s">
        <v>43</v>
      </c>
      <c r="D104" s="8" t="s">
        <v>17</v>
      </c>
      <c r="E104" s="7" t="s">
        <v>14</v>
      </c>
      <c r="F104" s="8">
        <v>85</v>
      </c>
      <c r="I104" s="8">
        <v>1</v>
      </c>
      <c r="L104" s="8">
        <v>3.3000000000000002E-2</v>
      </c>
      <c r="M104" s="8">
        <f t="shared" si="18"/>
        <v>2.8050000000000002</v>
      </c>
      <c r="O104" s="8">
        <v>6</v>
      </c>
      <c r="AE104" s="7" t="s">
        <v>300</v>
      </c>
      <c r="AF104" s="8" t="s">
        <v>301</v>
      </c>
      <c r="AG104" s="7" t="s">
        <v>272</v>
      </c>
      <c r="AL104" s="7">
        <v>265</v>
      </c>
      <c r="AN104" s="8">
        <v>16.899999999999999</v>
      </c>
      <c r="AQ104" s="8">
        <v>21.4</v>
      </c>
      <c r="AR104" s="8">
        <v>0</v>
      </c>
      <c r="AS104" s="8">
        <v>0</v>
      </c>
      <c r="AT104" s="12">
        <f t="shared" si="19"/>
        <v>38.299999999999997</v>
      </c>
      <c r="AV104" s="11">
        <f t="shared" si="20"/>
        <v>7.4332500000000001</v>
      </c>
      <c r="AW104" s="13">
        <f t="shared" si="21"/>
        <v>2.8050000000000002E-2</v>
      </c>
      <c r="AX104" s="13">
        <f t="shared" si="22"/>
        <v>0.47404499999999999</v>
      </c>
      <c r="AY104" s="13">
        <f t="shared" si="23"/>
        <v>2.8050000000000002E-2</v>
      </c>
      <c r="AZ104" s="13">
        <f t="shared" si="24"/>
        <v>2.8050000000000002E-2</v>
      </c>
      <c r="BA104" s="13">
        <f t="shared" si="25"/>
        <v>0.60026999999999997</v>
      </c>
      <c r="BB104" s="13">
        <f t="shared" si="26"/>
        <v>0</v>
      </c>
      <c r="BC104" s="13">
        <f t="shared" si="27"/>
        <v>0</v>
      </c>
    </row>
    <row r="105" spans="1:55" x14ac:dyDescent="0.3">
      <c r="A105" s="8" t="s">
        <v>232</v>
      </c>
      <c r="B105" s="8" t="s">
        <v>236</v>
      </c>
      <c r="C105" s="8" t="s">
        <v>43</v>
      </c>
      <c r="D105" s="8" t="s">
        <v>18</v>
      </c>
      <c r="E105" s="7" t="s">
        <v>14</v>
      </c>
      <c r="F105" s="8">
        <v>112</v>
      </c>
      <c r="J105" s="8">
        <v>1</v>
      </c>
      <c r="L105" s="8">
        <v>3.0000000000000001E-3</v>
      </c>
      <c r="M105" s="8">
        <f t="shared" si="18"/>
        <v>0.33600000000000002</v>
      </c>
      <c r="O105" s="8">
        <v>6</v>
      </c>
      <c r="S105" s="8">
        <v>1095</v>
      </c>
      <c r="T105" s="8" t="s">
        <v>275</v>
      </c>
      <c r="AL105" s="7">
        <v>267</v>
      </c>
      <c r="AN105" s="8">
        <v>19.600000000000001</v>
      </c>
      <c r="AQ105" s="8">
        <v>20.3</v>
      </c>
      <c r="AT105" s="12">
        <f t="shared" si="19"/>
        <v>39.900000000000006</v>
      </c>
      <c r="AV105" s="11">
        <f t="shared" si="20"/>
        <v>0.89712000000000003</v>
      </c>
      <c r="AW105" s="13">
        <f t="shared" si="21"/>
        <v>3.3600000000000001E-3</v>
      </c>
      <c r="AX105" s="13">
        <f t="shared" si="22"/>
        <v>6.5856000000000012E-2</v>
      </c>
      <c r="AY105" s="13">
        <f t="shared" si="23"/>
        <v>3.3600000000000001E-3</v>
      </c>
      <c r="AZ105" s="13">
        <f t="shared" si="24"/>
        <v>3.3600000000000001E-3</v>
      </c>
      <c r="BA105" s="13">
        <f t="shared" si="25"/>
        <v>6.8208000000000005E-2</v>
      </c>
      <c r="BB105" s="13">
        <f t="shared" si="26"/>
        <v>3.3600000000000001E-3</v>
      </c>
      <c r="BC105" s="13">
        <f t="shared" si="27"/>
        <v>3.3600000000000001E-3</v>
      </c>
    </row>
    <row r="106" spans="1:55" x14ac:dyDescent="0.3">
      <c r="A106" s="8" t="s">
        <v>232</v>
      </c>
      <c r="B106" s="8" t="s">
        <v>236</v>
      </c>
      <c r="C106" s="8" t="s">
        <v>43</v>
      </c>
      <c r="D106" s="8" t="s">
        <v>19</v>
      </c>
      <c r="E106" s="7" t="s">
        <v>14</v>
      </c>
      <c r="F106" s="8">
        <v>112</v>
      </c>
      <c r="J106" s="8">
        <v>1</v>
      </c>
      <c r="L106" s="8">
        <v>3.0000000000000001E-3</v>
      </c>
      <c r="M106" s="8">
        <f t="shared" si="18"/>
        <v>0.33600000000000002</v>
      </c>
      <c r="O106" s="8">
        <v>6</v>
      </c>
      <c r="AI106" s="7">
        <v>8063</v>
      </c>
      <c r="AJ106" s="8">
        <v>5124</v>
      </c>
      <c r="AK106" s="8" t="s">
        <v>273</v>
      </c>
      <c r="AL106" s="7">
        <v>285</v>
      </c>
      <c r="AM106" s="8">
        <v>285</v>
      </c>
      <c r="AN106" s="8">
        <v>26.9</v>
      </c>
      <c r="AO106" s="8">
        <v>26.9</v>
      </c>
      <c r="AP106" s="8">
        <v>26.9</v>
      </c>
      <c r="AQ106" s="8">
        <v>18.899999999999999</v>
      </c>
      <c r="AR106" s="8">
        <v>0</v>
      </c>
      <c r="AS106" s="8">
        <v>0</v>
      </c>
      <c r="AT106" s="12">
        <f t="shared" si="19"/>
        <v>45.8</v>
      </c>
      <c r="AV106" s="11">
        <f t="shared" si="20"/>
        <v>0.95760000000000001</v>
      </c>
      <c r="AW106" s="13">
        <f t="shared" si="21"/>
        <v>0.95760000000000001</v>
      </c>
      <c r="AX106" s="13">
        <f t="shared" si="22"/>
        <v>9.0383999999999992E-2</v>
      </c>
      <c r="AY106" s="13">
        <f t="shared" si="23"/>
        <v>9.0383999999999992E-2</v>
      </c>
      <c r="AZ106" s="13">
        <f t="shared" si="24"/>
        <v>9.0383999999999992E-2</v>
      </c>
      <c r="BA106" s="13">
        <f t="shared" si="25"/>
        <v>6.3503999999999991E-2</v>
      </c>
      <c r="BB106" s="13">
        <f t="shared" si="26"/>
        <v>0</v>
      </c>
      <c r="BC106" s="13">
        <f t="shared" si="27"/>
        <v>0</v>
      </c>
    </row>
    <row r="107" spans="1:55" x14ac:dyDescent="0.3">
      <c r="A107" s="8" t="s">
        <v>232</v>
      </c>
      <c r="B107" s="8" t="s">
        <v>236</v>
      </c>
      <c r="C107" s="8" t="s">
        <v>43</v>
      </c>
      <c r="D107" s="8" t="s">
        <v>22</v>
      </c>
      <c r="E107" s="7" t="s">
        <v>21</v>
      </c>
      <c r="K107" s="8">
        <v>1</v>
      </c>
      <c r="L107" s="8">
        <v>0</v>
      </c>
      <c r="M107" s="8">
        <f t="shared" si="18"/>
        <v>0</v>
      </c>
      <c r="O107" s="8">
        <v>6</v>
      </c>
      <c r="AI107" s="7">
        <v>8063</v>
      </c>
      <c r="AJ107" s="8">
        <v>5124</v>
      </c>
      <c r="AK107" s="8" t="s">
        <v>273</v>
      </c>
      <c r="AL107" s="7">
        <v>285</v>
      </c>
      <c r="AM107" s="8">
        <v>285</v>
      </c>
      <c r="AN107" s="8">
        <v>26.9</v>
      </c>
      <c r="AO107" s="8">
        <v>26.9</v>
      </c>
      <c r="AP107" s="8">
        <v>26.9</v>
      </c>
      <c r="AQ107" s="8">
        <v>18.899999999999999</v>
      </c>
      <c r="AR107" s="8">
        <v>0</v>
      </c>
      <c r="AS107" s="8">
        <v>0</v>
      </c>
      <c r="AT107" s="12">
        <f t="shared" si="19"/>
        <v>45.8</v>
      </c>
      <c r="AV107" s="11">
        <f t="shared" si="20"/>
        <v>0</v>
      </c>
      <c r="AW107" s="13">
        <f t="shared" si="21"/>
        <v>0</v>
      </c>
      <c r="AX107" s="13">
        <f t="shared" si="22"/>
        <v>0</v>
      </c>
      <c r="AY107" s="13">
        <f t="shared" si="23"/>
        <v>0</v>
      </c>
      <c r="AZ107" s="13">
        <f t="shared" si="24"/>
        <v>0</v>
      </c>
      <c r="BA107" s="13">
        <f t="shared" si="25"/>
        <v>0</v>
      </c>
      <c r="BB107" s="13">
        <f t="shared" si="26"/>
        <v>0</v>
      </c>
      <c r="BC107" s="13">
        <f t="shared" si="27"/>
        <v>0</v>
      </c>
    </row>
    <row r="108" spans="1:55" x14ac:dyDescent="0.3">
      <c r="A108" s="8" t="s">
        <v>232</v>
      </c>
      <c r="B108" s="8" t="s">
        <v>236</v>
      </c>
      <c r="C108" s="8" t="s">
        <v>43</v>
      </c>
      <c r="D108" s="8" t="s">
        <v>40</v>
      </c>
      <c r="E108" s="7" t="s">
        <v>14</v>
      </c>
      <c r="F108" s="8">
        <v>112</v>
      </c>
      <c r="J108" s="8">
        <v>1</v>
      </c>
      <c r="L108" s="8">
        <v>3.0000000000000001E-3</v>
      </c>
      <c r="M108" s="8">
        <f t="shared" si="18"/>
        <v>0.33600000000000002</v>
      </c>
      <c r="O108" s="8">
        <v>6</v>
      </c>
      <c r="Z108" s="7">
        <v>700001</v>
      </c>
      <c r="AA108" s="8" t="s">
        <v>318</v>
      </c>
      <c r="AB108" s="8" t="s">
        <v>317</v>
      </c>
      <c r="AC108" s="8" t="s">
        <v>316</v>
      </c>
      <c r="AD108" s="8" t="s">
        <v>319</v>
      </c>
      <c r="AL108" s="7">
        <v>138</v>
      </c>
      <c r="AN108" s="8">
        <v>26.8</v>
      </c>
      <c r="AQ108" s="8">
        <v>2.9</v>
      </c>
      <c r="AR108" s="8">
        <v>0.9</v>
      </c>
      <c r="AS108" s="8">
        <v>0.9</v>
      </c>
      <c r="AT108" s="12">
        <f t="shared" si="19"/>
        <v>30.599999999999998</v>
      </c>
      <c r="AV108" s="11">
        <f t="shared" si="20"/>
        <v>0.46368000000000004</v>
      </c>
      <c r="AW108" s="13">
        <f t="shared" si="21"/>
        <v>3.3600000000000001E-3</v>
      </c>
      <c r="AX108" s="13">
        <f t="shared" si="22"/>
        <v>9.0048000000000017E-2</v>
      </c>
      <c r="AY108" s="13">
        <f t="shared" si="23"/>
        <v>3.3600000000000001E-3</v>
      </c>
      <c r="AZ108" s="13">
        <f t="shared" si="24"/>
        <v>3.3600000000000001E-3</v>
      </c>
      <c r="BA108" s="13">
        <f t="shared" si="25"/>
        <v>9.7440000000000009E-3</v>
      </c>
      <c r="BB108" s="13">
        <f t="shared" si="26"/>
        <v>3.0240000000000002E-3</v>
      </c>
      <c r="BC108" s="13">
        <f t="shared" si="27"/>
        <v>3.0240000000000002E-3</v>
      </c>
    </row>
    <row r="109" spans="1:55" x14ac:dyDescent="0.3">
      <c r="A109" s="8" t="s">
        <v>232</v>
      </c>
      <c r="B109" s="8" t="s">
        <v>236</v>
      </c>
      <c r="C109" s="8" t="s">
        <v>43</v>
      </c>
      <c r="D109" s="8" t="s">
        <v>23</v>
      </c>
      <c r="E109" s="7" t="s">
        <v>14</v>
      </c>
      <c r="F109" s="8">
        <v>84</v>
      </c>
      <c r="I109" s="8">
        <v>1</v>
      </c>
      <c r="L109" s="8">
        <v>3.3000000000000002E-2</v>
      </c>
      <c r="M109" s="8">
        <f t="shared" si="18"/>
        <v>2.7720000000000002</v>
      </c>
      <c r="O109" s="8">
        <v>6</v>
      </c>
      <c r="AI109" s="7">
        <v>974</v>
      </c>
      <c r="AJ109" s="8">
        <v>1129</v>
      </c>
      <c r="AK109" s="8" t="s">
        <v>279</v>
      </c>
      <c r="AL109" s="7">
        <v>155</v>
      </c>
      <c r="AM109" s="8">
        <v>155</v>
      </c>
      <c r="AN109" s="8">
        <v>12.6</v>
      </c>
      <c r="AO109" s="8">
        <v>12.6</v>
      </c>
      <c r="AP109" s="8">
        <v>0</v>
      </c>
      <c r="AQ109" s="8">
        <v>10.6</v>
      </c>
      <c r="AR109" s="8">
        <v>1.1000000000000001</v>
      </c>
      <c r="AS109" s="8">
        <v>0</v>
      </c>
      <c r="AT109" s="12">
        <f t="shared" si="19"/>
        <v>24.3</v>
      </c>
      <c r="AV109" s="11">
        <f t="shared" si="20"/>
        <v>4.2966000000000006</v>
      </c>
      <c r="AW109" s="13">
        <f t="shared" si="21"/>
        <v>4.2966000000000006</v>
      </c>
      <c r="AX109" s="13">
        <f t="shared" si="22"/>
        <v>0.34927199999999997</v>
      </c>
      <c r="AY109" s="13">
        <f t="shared" si="23"/>
        <v>0.34927199999999997</v>
      </c>
      <c r="AZ109" s="13">
        <f t="shared" si="24"/>
        <v>0</v>
      </c>
      <c r="BA109" s="13">
        <f t="shared" si="25"/>
        <v>0.29383200000000004</v>
      </c>
      <c r="BB109" s="13">
        <f t="shared" si="26"/>
        <v>3.0492000000000005E-2</v>
      </c>
      <c r="BC109" s="13">
        <f t="shared" si="27"/>
        <v>0</v>
      </c>
    </row>
    <row r="110" spans="1:55" x14ac:dyDescent="0.3">
      <c r="A110" s="8" t="s">
        <v>232</v>
      </c>
      <c r="B110" s="8" t="s">
        <v>236</v>
      </c>
      <c r="C110" s="8" t="s">
        <v>43</v>
      </c>
      <c r="D110" s="8" t="s">
        <v>24</v>
      </c>
      <c r="E110" s="7" t="s">
        <v>14</v>
      </c>
      <c r="F110" s="8">
        <v>184</v>
      </c>
      <c r="G110" s="8">
        <v>2</v>
      </c>
      <c r="L110" s="8">
        <v>2</v>
      </c>
      <c r="M110" s="8">
        <f t="shared" si="18"/>
        <v>368</v>
      </c>
      <c r="O110" s="8">
        <v>6</v>
      </c>
      <c r="AI110" s="7">
        <v>7075</v>
      </c>
      <c r="AJ110" s="8">
        <v>1106</v>
      </c>
      <c r="AK110" s="8" t="s">
        <v>280</v>
      </c>
      <c r="AL110" s="7">
        <v>69</v>
      </c>
      <c r="AM110" s="8">
        <v>69</v>
      </c>
      <c r="AN110" s="8">
        <v>3.6</v>
      </c>
      <c r="AO110" s="8">
        <v>3.6</v>
      </c>
      <c r="AP110" s="8">
        <v>0</v>
      </c>
      <c r="AQ110" s="8">
        <v>4.0999999999999996</v>
      </c>
      <c r="AR110" s="8">
        <v>4.5</v>
      </c>
      <c r="AS110" s="8">
        <v>0</v>
      </c>
      <c r="AT110" s="12">
        <f t="shared" si="19"/>
        <v>12.2</v>
      </c>
      <c r="AV110" s="11">
        <f t="shared" si="20"/>
        <v>253.92</v>
      </c>
      <c r="AW110" s="13">
        <f t="shared" si="21"/>
        <v>253.92</v>
      </c>
      <c r="AX110" s="13">
        <f t="shared" si="22"/>
        <v>13.247999999999999</v>
      </c>
      <c r="AY110" s="13">
        <f t="shared" si="23"/>
        <v>13.247999999999999</v>
      </c>
      <c r="AZ110" s="13">
        <f t="shared" si="24"/>
        <v>0</v>
      </c>
      <c r="BA110" s="13">
        <f t="shared" si="25"/>
        <v>15.087999999999999</v>
      </c>
      <c r="BB110" s="13">
        <f t="shared" si="26"/>
        <v>16.559999999999999</v>
      </c>
      <c r="BC110" s="13">
        <f t="shared" si="27"/>
        <v>0</v>
      </c>
    </row>
    <row r="111" spans="1:55" x14ac:dyDescent="0.3">
      <c r="A111" s="8" t="s">
        <v>232</v>
      </c>
      <c r="B111" s="8" t="s">
        <v>236</v>
      </c>
      <c r="C111" s="8" t="s">
        <v>43</v>
      </c>
      <c r="D111" s="8" t="s">
        <v>25</v>
      </c>
      <c r="E111" s="7" t="s">
        <v>21</v>
      </c>
      <c r="K111" s="8">
        <v>1</v>
      </c>
      <c r="L111" s="8">
        <v>0</v>
      </c>
      <c r="M111" s="8">
        <f t="shared" si="18"/>
        <v>0</v>
      </c>
      <c r="O111" s="8">
        <v>6</v>
      </c>
      <c r="AI111" s="7">
        <v>646</v>
      </c>
      <c r="AJ111" s="8">
        <v>1009</v>
      </c>
      <c r="AK111" s="8" t="s">
        <v>286</v>
      </c>
      <c r="AL111" s="7">
        <v>403</v>
      </c>
      <c r="AM111" s="8">
        <v>403</v>
      </c>
      <c r="AN111" s="8">
        <v>24.9</v>
      </c>
      <c r="AO111" s="8">
        <v>24.9</v>
      </c>
      <c r="AP111" s="8">
        <v>0</v>
      </c>
      <c r="AQ111" s="8">
        <v>33.1</v>
      </c>
      <c r="AR111" s="8">
        <v>1.3</v>
      </c>
      <c r="AS111" s="8">
        <v>0</v>
      </c>
      <c r="AT111" s="12">
        <f t="shared" si="19"/>
        <v>59.3</v>
      </c>
      <c r="AV111" s="11">
        <f t="shared" si="20"/>
        <v>0</v>
      </c>
      <c r="AW111" s="13">
        <f t="shared" si="21"/>
        <v>0</v>
      </c>
      <c r="AX111" s="13">
        <f t="shared" si="22"/>
        <v>0</v>
      </c>
      <c r="AY111" s="13">
        <f t="shared" si="23"/>
        <v>0</v>
      </c>
      <c r="AZ111" s="13">
        <f t="shared" si="24"/>
        <v>0</v>
      </c>
      <c r="BA111" s="13">
        <f t="shared" si="25"/>
        <v>0</v>
      </c>
      <c r="BB111" s="13">
        <f t="shared" si="26"/>
        <v>0</v>
      </c>
      <c r="BC111" s="13">
        <f t="shared" si="27"/>
        <v>0</v>
      </c>
    </row>
    <row r="112" spans="1:55" x14ac:dyDescent="0.3">
      <c r="A112" s="8" t="s">
        <v>20</v>
      </c>
      <c r="B112" s="8" t="s">
        <v>236</v>
      </c>
      <c r="C112" s="8" t="s">
        <v>43</v>
      </c>
      <c r="D112" s="8" t="s">
        <v>20</v>
      </c>
      <c r="E112" s="7" t="s">
        <v>14</v>
      </c>
      <c r="F112" s="8">
        <v>112</v>
      </c>
      <c r="G112" s="8">
        <v>1</v>
      </c>
      <c r="L112" s="8">
        <v>1</v>
      </c>
      <c r="M112" s="8">
        <f t="shared" si="18"/>
        <v>112</v>
      </c>
      <c r="O112" s="8">
        <v>6</v>
      </c>
      <c r="AI112">
        <v>8041</v>
      </c>
      <c r="AJ112">
        <v>15233</v>
      </c>
      <c r="AK112" t="s">
        <v>378</v>
      </c>
      <c r="AL112">
        <v>105</v>
      </c>
      <c r="AM112">
        <v>105</v>
      </c>
      <c r="AN112">
        <v>18.5</v>
      </c>
      <c r="AO112">
        <v>18.5</v>
      </c>
      <c r="AP112">
        <v>18.5</v>
      </c>
      <c r="AQ112">
        <v>2.9</v>
      </c>
      <c r="AR112">
        <v>0</v>
      </c>
      <c r="AS112">
        <v>0</v>
      </c>
      <c r="AT112" s="12">
        <f t="shared" si="19"/>
        <v>21.4</v>
      </c>
      <c r="AV112" s="11">
        <f t="shared" si="20"/>
        <v>117.6</v>
      </c>
      <c r="AW112" s="13">
        <f t="shared" si="21"/>
        <v>117.6</v>
      </c>
      <c r="AX112" s="13">
        <f t="shared" si="22"/>
        <v>20.72</v>
      </c>
      <c r="AY112" s="13">
        <f t="shared" si="23"/>
        <v>20.72</v>
      </c>
      <c r="AZ112" s="13">
        <f t="shared" si="24"/>
        <v>20.72</v>
      </c>
      <c r="BA112" s="13">
        <f t="shared" si="25"/>
        <v>3.2480000000000002</v>
      </c>
      <c r="BB112" s="13">
        <f t="shared" si="26"/>
        <v>0</v>
      </c>
      <c r="BC112" s="13">
        <f t="shared" si="27"/>
        <v>0</v>
      </c>
    </row>
    <row r="113" spans="1:55" x14ac:dyDescent="0.3">
      <c r="A113" s="8" t="s">
        <v>233</v>
      </c>
      <c r="B113" s="8" t="s">
        <v>236</v>
      </c>
      <c r="C113" s="8" t="s">
        <v>43</v>
      </c>
      <c r="D113" s="8" t="s">
        <v>26</v>
      </c>
      <c r="E113" s="7" t="s">
        <v>14</v>
      </c>
      <c r="F113" s="8">
        <v>175</v>
      </c>
      <c r="H113" s="8">
        <v>3</v>
      </c>
      <c r="L113" s="8">
        <v>0.42899999999999999</v>
      </c>
      <c r="M113" s="8">
        <f t="shared" si="18"/>
        <v>75.075000000000003</v>
      </c>
      <c r="O113" s="8">
        <v>6</v>
      </c>
      <c r="AI113" s="7">
        <v>7200</v>
      </c>
      <c r="AJ113" s="8">
        <v>20051</v>
      </c>
      <c r="AK113" s="8" t="s">
        <v>282</v>
      </c>
      <c r="AL113" s="7">
        <v>130</v>
      </c>
      <c r="AM113" s="8">
        <v>0</v>
      </c>
      <c r="AN113" s="8">
        <v>2.4</v>
      </c>
      <c r="AO113" s="8">
        <v>0</v>
      </c>
      <c r="AP113" s="8">
        <v>0</v>
      </c>
      <c r="AQ113" s="8">
        <v>0.2</v>
      </c>
      <c r="AR113" s="8">
        <v>28.6</v>
      </c>
      <c r="AS113" s="8">
        <v>0.3</v>
      </c>
      <c r="AT113" s="12">
        <f t="shared" si="19"/>
        <v>31.200000000000003</v>
      </c>
      <c r="AV113" s="11">
        <f t="shared" si="20"/>
        <v>97.597499999999997</v>
      </c>
      <c r="AW113" s="13">
        <f t="shared" si="21"/>
        <v>0</v>
      </c>
      <c r="AX113" s="13">
        <f t="shared" si="22"/>
        <v>1.8018000000000001</v>
      </c>
      <c r="AY113" s="13">
        <f t="shared" si="23"/>
        <v>0</v>
      </c>
      <c r="AZ113" s="13">
        <f t="shared" si="24"/>
        <v>0</v>
      </c>
      <c r="BA113" s="13">
        <f t="shared" si="25"/>
        <v>0.15015000000000001</v>
      </c>
      <c r="BB113" s="13">
        <f t="shared" si="26"/>
        <v>21.471450000000001</v>
      </c>
      <c r="BC113" s="13">
        <f t="shared" si="27"/>
        <v>0.22522500000000001</v>
      </c>
    </row>
    <row r="114" spans="1:55" x14ac:dyDescent="0.3">
      <c r="A114" s="8" t="s">
        <v>233</v>
      </c>
      <c r="B114" s="8" t="s">
        <v>236</v>
      </c>
      <c r="C114" s="8" t="s">
        <v>43</v>
      </c>
      <c r="D114" s="8" t="s">
        <v>28</v>
      </c>
      <c r="E114" s="7" t="s">
        <v>21</v>
      </c>
      <c r="K114" s="8">
        <v>1</v>
      </c>
      <c r="L114" s="8">
        <v>0</v>
      </c>
      <c r="M114" s="8">
        <f t="shared" si="18"/>
        <v>0</v>
      </c>
      <c r="O114" s="8">
        <v>6</v>
      </c>
      <c r="AI114" s="7">
        <v>7005</v>
      </c>
      <c r="AJ114" s="8">
        <v>16028</v>
      </c>
      <c r="AK114" s="8" t="s">
        <v>283</v>
      </c>
      <c r="AL114" s="7">
        <v>127</v>
      </c>
      <c r="AM114" s="8">
        <v>0</v>
      </c>
      <c r="AN114" s="8">
        <v>8.6999999999999993</v>
      </c>
      <c r="AO114" s="8">
        <v>0</v>
      </c>
      <c r="AP114" s="8">
        <v>0</v>
      </c>
      <c r="AQ114" s="8">
        <v>0.5</v>
      </c>
      <c r="AR114" s="8">
        <v>22.8</v>
      </c>
      <c r="AS114" s="8">
        <v>6.4</v>
      </c>
      <c r="AT114" s="12">
        <f t="shared" si="19"/>
        <v>32</v>
      </c>
      <c r="AV114" s="11">
        <f t="shared" si="20"/>
        <v>0</v>
      </c>
      <c r="AW114" s="13">
        <f t="shared" si="21"/>
        <v>0</v>
      </c>
      <c r="AX114" s="13">
        <f t="shared" si="22"/>
        <v>0</v>
      </c>
      <c r="AY114" s="13">
        <f t="shared" si="23"/>
        <v>0</v>
      </c>
      <c r="AZ114" s="13">
        <f t="shared" si="24"/>
        <v>0</v>
      </c>
      <c r="BA114" s="13">
        <f t="shared" si="25"/>
        <v>0</v>
      </c>
      <c r="BB114" s="13">
        <f t="shared" si="26"/>
        <v>0</v>
      </c>
      <c r="BC114" s="13">
        <f t="shared" si="27"/>
        <v>0</v>
      </c>
    </row>
    <row r="115" spans="1:55" x14ac:dyDescent="0.3">
      <c r="A115" s="8" t="s">
        <v>233</v>
      </c>
      <c r="B115" s="8" t="s">
        <v>236</v>
      </c>
      <c r="C115" s="8" t="s">
        <v>43</v>
      </c>
      <c r="D115" s="8" t="s">
        <v>29</v>
      </c>
      <c r="E115" s="7" t="s">
        <v>21</v>
      </c>
      <c r="K115" s="8">
        <v>1</v>
      </c>
      <c r="L115" s="8">
        <v>0</v>
      </c>
      <c r="M115" s="8">
        <f t="shared" si="18"/>
        <v>0</v>
      </c>
      <c r="O115" s="8">
        <v>6</v>
      </c>
      <c r="AI115" s="7">
        <v>513</v>
      </c>
      <c r="AJ115" s="8">
        <v>11110</v>
      </c>
      <c r="AK115" s="8" t="s">
        <v>290</v>
      </c>
      <c r="AL115" s="7">
        <v>22</v>
      </c>
      <c r="AM115" s="8">
        <v>0</v>
      </c>
      <c r="AN115" s="8">
        <v>1</v>
      </c>
      <c r="AO115" s="8">
        <v>0</v>
      </c>
      <c r="AP115" s="8">
        <v>0</v>
      </c>
      <c r="AQ115" s="8">
        <v>0.4</v>
      </c>
      <c r="AR115" s="8">
        <v>4.5</v>
      </c>
      <c r="AS115" s="8">
        <v>2.8</v>
      </c>
      <c r="AT115" s="12">
        <f t="shared" si="19"/>
        <v>5.9</v>
      </c>
      <c r="AV115" s="11">
        <f t="shared" si="20"/>
        <v>0</v>
      </c>
      <c r="AW115" s="13">
        <f t="shared" si="21"/>
        <v>0</v>
      </c>
      <c r="AX115" s="13">
        <f t="shared" si="22"/>
        <v>0</v>
      </c>
      <c r="AY115" s="13">
        <f t="shared" si="23"/>
        <v>0</v>
      </c>
      <c r="AZ115" s="13">
        <f t="shared" si="24"/>
        <v>0</v>
      </c>
      <c r="BA115" s="13">
        <f t="shared" si="25"/>
        <v>0</v>
      </c>
      <c r="BB115" s="13">
        <f t="shared" si="26"/>
        <v>0</v>
      </c>
      <c r="BC115" s="13">
        <f t="shared" si="27"/>
        <v>0</v>
      </c>
    </row>
    <row r="116" spans="1:55" x14ac:dyDescent="0.3">
      <c r="A116" s="8" t="s">
        <v>233</v>
      </c>
      <c r="B116" s="8" t="s">
        <v>236</v>
      </c>
      <c r="C116" s="8" t="s">
        <v>43</v>
      </c>
      <c r="D116" s="8" t="s">
        <v>30</v>
      </c>
      <c r="E116" s="7" t="s">
        <v>21</v>
      </c>
      <c r="K116" s="8">
        <v>1</v>
      </c>
      <c r="L116" s="8">
        <v>0</v>
      </c>
      <c r="M116" s="8">
        <f t="shared" si="18"/>
        <v>0</v>
      </c>
      <c r="O116" s="8">
        <v>6</v>
      </c>
      <c r="AI116" s="7">
        <v>141</v>
      </c>
      <c r="AJ116" s="8">
        <v>9040</v>
      </c>
      <c r="AK116" s="8" t="s">
        <v>287</v>
      </c>
      <c r="AL116" s="7">
        <v>92</v>
      </c>
      <c r="AM116" s="8">
        <v>0</v>
      </c>
      <c r="AN116" s="8">
        <v>1</v>
      </c>
      <c r="AO116" s="8">
        <v>0</v>
      </c>
      <c r="AP116" s="8">
        <v>0</v>
      </c>
      <c r="AQ116" s="8">
        <v>0.5</v>
      </c>
      <c r="AR116" s="8">
        <v>23.4</v>
      </c>
      <c r="AS116" s="8">
        <v>2.4</v>
      </c>
      <c r="AT116" s="12">
        <f t="shared" si="19"/>
        <v>24.9</v>
      </c>
      <c r="AV116" s="11">
        <f t="shared" si="20"/>
        <v>0</v>
      </c>
      <c r="AW116" s="13">
        <f t="shared" si="21"/>
        <v>0</v>
      </c>
      <c r="AX116" s="13">
        <f t="shared" si="22"/>
        <v>0</v>
      </c>
      <c r="AY116" s="13">
        <f t="shared" si="23"/>
        <v>0</v>
      </c>
      <c r="AZ116" s="13">
        <f t="shared" si="24"/>
        <v>0</v>
      </c>
      <c r="BA116" s="13">
        <f t="shared" si="25"/>
        <v>0</v>
      </c>
      <c r="BB116" s="13">
        <f t="shared" si="26"/>
        <v>0</v>
      </c>
      <c r="BC116" s="13">
        <f t="shared" si="27"/>
        <v>0</v>
      </c>
    </row>
    <row r="117" spans="1:55" x14ac:dyDescent="0.3">
      <c r="A117" s="8" t="s">
        <v>233</v>
      </c>
      <c r="B117" s="8" t="s">
        <v>236</v>
      </c>
      <c r="C117" s="8" t="s">
        <v>43</v>
      </c>
      <c r="D117" s="8" t="s">
        <v>31</v>
      </c>
      <c r="E117" s="7" t="s">
        <v>21</v>
      </c>
      <c r="K117" s="8">
        <v>1</v>
      </c>
      <c r="L117" s="8">
        <v>0</v>
      </c>
      <c r="M117" s="8">
        <f t="shared" si="18"/>
        <v>0</v>
      </c>
      <c r="O117" s="8">
        <v>6</v>
      </c>
      <c r="AI117" s="7">
        <v>1786</v>
      </c>
      <c r="AJ117" s="8">
        <v>11363</v>
      </c>
      <c r="AK117" s="8" t="s">
        <v>289</v>
      </c>
      <c r="AL117" s="7">
        <v>93</v>
      </c>
      <c r="AM117" s="8">
        <v>0</v>
      </c>
      <c r="AN117" s="8">
        <v>2</v>
      </c>
      <c r="AO117" s="8">
        <v>0</v>
      </c>
      <c r="AP117" s="8">
        <v>0</v>
      </c>
      <c r="AQ117" s="8">
        <v>0.1</v>
      </c>
      <c r="AR117" s="8">
        <v>21.6</v>
      </c>
      <c r="AS117" s="8">
        <v>1.5</v>
      </c>
      <c r="AT117" s="12">
        <f t="shared" si="19"/>
        <v>23.700000000000003</v>
      </c>
      <c r="AV117" s="11">
        <f t="shared" si="20"/>
        <v>0</v>
      </c>
      <c r="AW117" s="13">
        <f t="shared" si="21"/>
        <v>0</v>
      </c>
      <c r="AX117" s="13">
        <f t="shared" si="22"/>
        <v>0</v>
      </c>
      <c r="AY117" s="13">
        <f t="shared" si="23"/>
        <v>0</v>
      </c>
      <c r="AZ117" s="13">
        <f t="shared" si="24"/>
        <v>0</v>
      </c>
      <c r="BA117" s="13">
        <f t="shared" si="25"/>
        <v>0</v>
      </c>
      <c r="BB117" s="13">
        <f t="shared" si="26"/>
        <v>0</v>
      </c>
      <c r="BC117" s="13">
        <f t="shared" si="27"/>
        <v>0</v>
      </c>
    </row>
    <row r="118" spans="1:55" x14ac:dyDescent="0.3">
      <c r="A118" s="8" t="s">
        <v>233</v>
      </c>
      <c r="B118" s="8" t="s">
        <v>236</v>
      </c>
      <c r="C118" s="8" t="s">
        <v>43</v>
      </c>
      <c r="D118" s="8" t="s">
        <v>44</v>
      </c>
      <c r="E118" s="7" t="s">
        <v>16</v>
      </c>
      <c r="F118" s="8">
        <v>250</v>
      </c>
      <c r="J118" s="8">
        <v>1</v>
      </c>
      <c r="L118" s="8">
        <v>3.0000000000000001E-3</v>
      </c>
      <c r="M118" s="8">
        <f t="shared" si="18"/>
        <v>0.75</v>
      </c>
      <c r="O118" s="8">
        <v>6</v>
      </c>
      <c r="AI118" s="7">
        <v>8009</v>
      </c>
      <c r="AJ118" s="8">
        <v>20121</v>
      </c>
      <c r="AK118" s="8" t="s">
        <v>370</v>
      </c>
      <c r="AL118" s="7">
        <v>141</v>
      </c>
      <c r="AM118" s="8">
        <v>0</v>
      </c>
      <c r="AN118" s="8">
        <v>4.8</v>
      </c>
      <c r="AO118" s="8">
        <v>0</v>
      </c>
      <c r="AP118" s="8">
        <v>0</v>
      </c>
      <c r="AQ118" s="8">
        <v>0.7</v>
      </c>
      <c r="AR118" s="8">
        <v>28.3</v>
      </c>
      <c r="AS118" s="8">
        <v>1.7</v>
      </c>
      <c r="AT118" s="12">
        <f t="shared" si="19"/>
        <v>33.799999999999997</v>
      </c>
      <c r="AV118" s="11">
        <f t="shared" si="20"/>
        <v>1.0575000000000001</v>
      </c>
      <c r="AW118" s="13">
        <f t="shared" si="21"/>
        <v>0</v>
      </c>
      <c r="AX118" s="13">
        <f t="shared" si="22"/>
        <v>3.5999999999999997E-2</v>
      </c>
      <c r="AY118" s="13">
        <f t="shared" si="23"/>
        <v>0</v>
      </c>
      <c r="AZ118" s="13">
        <f t="shared" si="24"/>
        <v>0</v>
      </c>
      <c r="BA118" s="13">
        <f t="shared" si="25"/>
        <v>5.2499999999999995E-3</v>
      </c>
      <c r="BB118" s="13">
        <f t="shared" si="26"/>
        <v>0.21225000000000002</v>
      </c>
      <c r="BC118" s="13">
        <f t="shared" si="27"/>
        <v>1.2749999999999999E-2</v>
      </c>
    </row>
    <row r="119" spans="1:55" x14ac:dyDescent="0.3">
      <c r="A119" s="8" t="s">
        <v>233</v>
      </c>
      <c r="B119" s="8" t="s">
        <v>236</v>
      </c>
      <c r="C119" s="8" t="s">
        <v>43</v>
      </c>
      <c r="D119" s="8" t="s">
        <v>34</v>
      </c>
      <c r="E119" s="7" t="s">
        <v>14</v>
      </c>
      <c r="F119" s="8">
        <v>125</v>
      </c>
      <c r="I119" s="8">
        <v>1</v>
      </c>
      <c r="L119" s="8">
        <v>3.3000000000000002E-2</v>
      </c>
      <c r="M119" s="8">
        <f t="shared" si="18"/>
        <v>4.125</v>
      </c>
      <c r="O119" s="8">
        <v>6</v>
      </c>
      <c r="AE119" s="7" t="s">
        <v>296</v>
      </c>
      <c r="AF119" s="8" t="s">
        <v>292</v>
      </c>
      <c r="AL119" s="7">
        <v>288</v>
      </c>
      <c r="AN119" s="8">
        <v>6.3</v>
      </c>
      <c r="AQ119" s="8">
        <v>9.1</v>
      </c>
      <c r="AR119" s="8">
        <v>49</v>
      </c>
      <c r="AS119" s="8">
        <v>0</v>
      </c>
      <c r="AT119" s="12">
        <f t="shared" si="19"/>
        <v>64.400000000000006</v>
      </c>
      <c r="AV119" s="11">
        <f t="shared" si="20"/>
        <v>11.88</v>
      </c>
      <c r="AW119" s="13">
        <f t="shared" si="21"/>
        <v>4.1250000000000002E-2</v>
      </c>
      <c r="AX119" s="13">
        <f t="shared" si="22"/>
        <v>0.25987500000000002</v>
      </c>
      <c r="AY119" s="13">
        <f t="shared" si="23"/>
        <v>4.1250000000000002E-2</v>
      </c>
      <c r="AZ119" s="13">
        <f t="shared" si="24"/>
        <v>4.1250000000000002E-2</v>
      </c>
      <c r="BA119" s="13">
        <f t="shared" si="25"/>
        <v>0.37537500000000001</v>
      </c>
      <c r="BB119" s="13">
        <f t="shared" si="26"/>
        <v>2.0212500000000002</v>
      </c>
      <c r="BC119" s="13">
        <f t="shared" si="27"/>
        <v>0</v>
      </c>
    </row>
    <row r="120" spans="1:55" x14ac:dyDescent="0.3">
      <c r="A120" s="8" t="s">
        <v>234</v>
      </c>
      <c r="B120" s="8" t="s">
        <v>236</v>
      </c>
      <c r="C120" s="8" t="s">
        <v>43</v>
      </c>
      <c r="D120" s="8" t="s">
        <v>248</v>
      </c>
      <c r="E120" s="7" t="s">
        <v>21</v>
      </c>
      <c r="K120" s="8">
        <v>1</v>
      </c>
      <c r="L120" s="8">
        <v>0</v>
      </c>
      <c r="M120" s="8">
        <f t="shared" si="18"/>
        <v>0</v>
      </c>
      <c r="O120" s="8">
        <v>6</v>
      </c>
      <c r="AE120" s="7" t="s">
        <v>296</v>
      </c>
      <c r="AF120" s="8" t="s">
        <v>303</v>
      </c>
      <c r="AL120" s="7">
        <v>163</v>
      </c>
      <c r="AN120" s="8">
        <v>6.3</v>
      </c>
      <c r="AQ120" s="8">
        <v>1.4</v>
      </c>
      <c r="AR120" s="8">
        <v>31.1</v>
      </c>
      <c r="AT120" s="12">
        <f t="shared" si="19"/>
        <v>38.799999999999997</v>
      </c>
      <c r="AV120" s="11">
        <f t="shared" si="20"/>
        <v>0</v>
      </c>
      <c r="AW120" s="13">
        <f t="shared" si="21"/>
        <v>0</v>
      </c>
      <c r="AX120" s="13">
        <f t="shared" si="22"/>
        <v>0</v>
      </c>
      <c r="AY120" s="13">
        <f t="shared" si="23"/>
        <v>0</v>
      </c>
      <c r="AZ120" s="13">
        <f t="shared" si="24"/>
        <v>0</v>
      </c>
      <c r="BA120" s="13">
        <f t="shared" si="25"/>
        <v>0</v>
      </c>
      <c r="BB120" s="13">
        <f t="shared" si="26"/>
        <v>0</v>
      </c>
      <c r="BC120" s="13">
        <f t="shared" si="27"/>
        <v>0</v>
      </c>
    </row>
    <row r="121" spans="1:55" x14ac:dyDescent="0.3">
      <c r="A121" s="8" t="s">
        <v>234</v>
      </c>
      <c r="B121" s="8" t="s">
        <v>236</v>
      </c>
      <c r="C121" s="8" t="s">
        <v>43</v>
      </c>
      <c r="D121" s="8" t="s">
        <v>27</v>
      </c>
      <c r="E121" s="7" t="s">
        <v>14</v>
      </c>
      <c r="F121" s="8">
        <v>114</v>
      </c>
      <c r="H121" s="8">
        <v>2</v>
      </c>
      <c r="L121" s="8">
        <v>0.28599999999999998</v>
      </c>
      <c r="M121" s="8">
        <f t="shared" si="18"/>
        <v>32.603999999999999</v>
      </c>
      <c r="O121" s="8">
        <v>6</v>
      </c>
      <c r="AE121" s="7" t="s">
        <v>296</v>
      </c>
      <c r="AF121" s="8" t="s">
        <v>304</v>
      </c>
      <c r="AL121" s="7">
        <v>125</v>
      </c>
      <c r="AN121" s="8">
        <v>2.1</v>
      </c>
      <c r="AQ121" s="8">
        <v>1.3</v>
      </c>
      <c r="AR121" s="8">
        <v>26.2</v>
      </c>
      <c r="AT121" s="12">
        <f t="shared" si="19"/>
        <v>29.6</v>
      </c>
      <c r="AV121" s="11">
        <f t="shared" si="20"/>
        <v>40.755000000000003</v>
      </c>
      <c r="AW121" s="13">
        <f t="shared" si="21"/>
        <v>0.32604</v>
      </c>
      <c r="AX121" s="13">
        <f t="shared" si="22"/>
        <v>0.68468400000000007</v>
      </c>
      <c r="AY121" s="13">
        <f t="shared" si="23"/>
        <v>0.32604</v>
      </c>
      <c r="AZ121" s="13">
        <f t="shared" si="24"/>
        <v>0.32604</v>
      </c>
      <c r="BA121" s="13">
        <f t="shared" si="25"/>
        <v>0.42385199999999995</v>
      </c>
      <c r="BB121" s="13">
        <f t="shared" si="26"/>
        <v>8.542247999999999</v>
      </c>
      <c r="BC121" s="13">
        <f t="shared" si="27"/>
        <v>0.32604</v>
      </c>
    </row>
    <row r="122" spans="1:55" x14ac:dyDescent="0.3">
      <c r="A122" s="8" t="s">
        <v>234</v>
      </c>
      <c r="B122" s="8" t="s">
        <v>236</v>
      </c>
      <c r="C122" s="8" t="s">
        <v>43</v>
      </c>
      <c r="D122" s="8" t="s">
        <v>32</v>
      </c>
      <c r="E122" s="7" t="s">
        <v>14</v>
      </c>
      <c r="F122" s="8">
        <v>83</v>
      </c>
      <c r="I122" s="8">
        <v>1</v>
      </c>
      <c r="L122" s="8">
        <v>3.3000000000000002E-2</v>
      </c>
      <c r="M122" s="8">
        <f t="shared" si="18"/>
        <v>2.7390000000000003</v>
      </c>
      <c r="O122" s="8">
        <v>6</v>
      </c>
      <c r="AI122" s="7">
        <v>8012</v>
      </c>
      <c r="AJ122" s="8">
        <v>0</v>
      </c>
      <c r="AK122" s="8" t="s">
        <v>307</v>
      </c>
      <c r="AL122" s="7">
        <v>332</v>
      </c>
      <c r="AM122" s="8">
        <v>0</v>
      </c>
      <c r="AN122" s="8">
        <v>10.3</v>
      </c>
      <c r="AO122" s="8">
        <v>0</v>
      </c>
      <c r="AP122" s="8">
        <v>0</v>
      </c>
      <c r="AQ122" s="8">
        <v>3</v>
      </c>
      <c r="AR122" s="8">
        <v>73.7</v>
      </c>
      <c r="AS122" s="8">
        <v>12.7</v>
      </c>
      <c r="AT122" s="12">
        <f t="shared" si="19"/>
        <v>87</v>
      </c>
      <c r="AV122" s="11">
        <f t="shared" si="20"/>
        <v>9.0934800000000013</v>
      </c>
      <c r="AW122" s="13">
        <f t="shared" si="21"/>
        <v>0</v>
      </c>
      <c r="AX122" s="13">
        <f t="shared" si="22"/>
        <v>0.28211700000000006</v>
      </c>
      <c r="AY122" s="13">
        <f t="shared" si="23"/>
        <v>0</v>
      </c>
      <c r="AZ122" s="13">
        <f t="shared" si="24"/>
        <v>0</v>
      </c>
      <c r="BA122" s="13">
        <f t="shared" si="25"/>
        <v>8.2170000000000007E-2</v>
      </c>
      <c r="BB122" s="13">
        <f t="shared" si="26"/>
        <v>2.0186430000000004</v>
      </c>
      <c r="BC122" s="13">
        <f t="shared" si="27"/>
        <v>0.34785299999999997</v>
      </c>
    </row>
    <row r="123" spans="1:55" x14ac:dyDescent="0.3">
      <c r="A123" s="8" t="s">
        <v>227</v>
      </c>
      <c r="B123" s="8" t="s">
        <v>236</v>
      </c>
      <c r="C123" s="8" t="s">
        <v>43</v>
      </c>
      <c r="D123" s="8" t="s">
        <v>33</v>
      </c>
      <c r="E123" s="7" t="s">
        <v>14</v>
      </c>
      <c r="F123" s="8">
        <v>20</v>
      </c>
      <c r="I123" s="8">
        <v>1</v>
      </c>
      <c r="L123" s="8">
        <v>3.3000000000000002E-2</v>
      </c>
      <c r="M123" s="8">
        <f t="shared" si="18"/>
        <v>0.66</v>
      </c>
      <c r="O123" s="8">
        <v>6</v>
      </c>
      <c r="AI123" s="7">
        <v>1134</v>
      </c>
      <c r="AJ123" s="8">
        <v>19296</v>
      </c>
      <c r="AK123" s="8" t="s">
        <v>323</v>
      </c>
      <c r="AL123" s="7">
        <v>304</v>
      </c>
      <c r="AM123" s="8">
        <v>0</v>
      </c>
      <c r="AN123" s="8">
        <v>0.3</v>
      </c>
      <c r="AO123" s="8">
        <v>0</v>
      </c>
      <c r="AP123" s="8">
        <v>0</v>
      </c>
      <c r="AQ123" s="8">
        <v>0</v>
      </c>
      <c r="AR123" s="8">
        <v>82.4</v>
      </c>
      <c r="AS123" s="8">
        <v>0</v>
      </c>
      <c r="AT123" s="12">
        <f t="shared" si="19"/>
        <v>82.7</v>
      </c>
      <c r="AV123" s="11">
        <f t="shared" si="20"/>
        <v>2.0064000000000002</v>
      </c>
      <c r="AW123" s="13">
        <f t="shared" si="21"/>
        <v>0</v>
      </c>
      <c r="AX123" s="13">
        <f t="shared" si="22"/>
        <v>1.98E-3</v>
      </c>
      <c r="AY123" s="13">
        <f t="shared" si="23"/>
        <v>0</v>
      </c>
      <c r="AZ123" s="13">
        <f t="shared" si="24"/>
        <v>0</v>
      </c>
      <c r="BA123" s="13">
        <f t="shared" si="25"/>
        <v>0</v>
      </c>
      <c r="BB123" s="13">
        <f t="shared" si="26"/>
        <v>0.5438400000000001</v>
      </c>
      <c r="BC123" s="13">
        <f t="shared" si="27"/>
        <v>0</v>
      </c>
    </row>
    <row r="124" spans="1:55" x14ac:dyDescent="0.3">
      <c r="A124" s="8" t="s">
        <v>232</v>
      </c>
      <c r="B124" s="8" t="s">
        <v>236</v>
      </c>
      <c r="C124" s="8" t="s">
        <v>45</v>
      </c>
      <c r="D124" s="8" t="s">
        <v>13</v>
      </c>
      <c r="E124" s="7" t="s">
        <v>14</v>
      </c>
      <c r="F124" s="8">
        <v>112</v>
      </c>
      <c r="J124" s="8">
        <v>1</v>
      </c>
      <c r="L124" s="8">
        <v>3.0000000000000001E-3</v>
      </c>
      <c r="M124" s="8">
        <f t="shared" si="18"/>
        <v>0.33600000000000002</v>
      </c>
      <c r="N124" s="8">
        <v>2</v>
      </c>
      <c r="O124" s="8">
        <v>7</v>
      </c>
      <c r="AI124" s="7">
        <v>8067</v>
      </c>
      <c r="AJ124" s="8">
        <v>0</v>
      </c>
      <c r="AK124" s="8" t="s">
        <v>265</v>
      </c>
      <c r="AL124" s="7">
        <v>269</v>
      </c>
      <c r="AM124" s="8">
        <v>269</v>
      </c>
      <c r="AN124" s="8">
        <v>24.9</v>
      </c>
      <c r="AO124" s="8">
        <v>24.9</v>
      </c>
      <c r="AP124" s="8">
        <v>24.9</v>
      </c>
      <c r="AQ124" s="8">
        <v>18</v>
      </c>
      <c r="AR124" s="8">
        <v>0</v>
      </c>
      <c r="AS124" s="8">
        <v>0</v>
      </c>
      <c r="AT124" s="12">
        <f t="shared" si="19"/>
        <v>42.9</v>
      </c>
      <c r="AV124" s="11">
        <f t="shared" si="20"/>
        <v>0.90383999999999998</v>
      </c>
      <c r="AW124" s="13">
        <f t="shared" si="21"/>
        <v>0.90383999999999998</v>
      </c>
      <c r="AX124" s="13">
        <f t="shared" si="22"/>
        <v>8.3664000000000002E-2</v>
      </c>
      <c r="AY124" s="13">
        <f t="shared" si="23"/>
        <v>8.3664000000000002E-2</v>
      </c>
      <c r="AZ124" s="13">
        <f t="shared" si="24"/>
        <v>8.3664000000000002E-2</v>
      </c>
      <c r="BA124" s="13">
        <f t="shared" si="25"/>
        <v>6.0479999999999999E-2</v>
      </c>
      <c r="BB124" s="13">
        <f t="shared" si="26"/>
        <v>0</v>
      </c>
      <c r="BC124" s="13">
        <f t="shared" si="27"/>
        <v>0</v>
      </c>
    </row>
    <row r="125" spans="1:55" x14ac:dyDescent="0.3">
      <c r="A125" s="8" t="s">
        <v>232</v>
      </c>
      <c r="B125" s="8" t="s">
        <v>236</v>
      </c>
      <c r="C125" s="8" t="s">
        <v>45</v>
      </c>
      <c r="D125" s="8" t="s">
        <v>15</v>
      </c>
      <c r="E125" s="7" t="s">
        <v>14</v>
      </c>
      <c r="F125" s="8">
        <v>85</v>
      </c>
      <c r="J125" s="8">
        <v>1</v>
      </c>
      <c r="L125" s="8">
        <v>3.0000000000000001E-3</v>
      </c>
      <c r="M125" s="8">
        <f t="shared" si="18"/>
        <v>0.255</v>
      </c>
      <c r="O125" s="8">
        <v>7</v>
      </c>
      <c r="AE125" s="7" t="s">
        <v>296</v>
      </c>
      <c r="AF125" s="8" t="s">
        <v>298</v>
      </c>
      <c r="AG125" s="7" t="s">
        <v>299</v>
      </c>
      <c r="AL125" s="7">
        <v>241</v>
      </c>
      <c r="AN125" s="8">
        <v>32.9</v>
      </c>
      <c r="AQ125" s="8">
        <v>10.9</v>
      </c>
      <c r="AR125" s="8">
        <v>0.5</v>
      </c>
      <c r="AS125" s="8">
        <v>0</v>
      </c>
      <c r="AT125" s="12">
        <f t="shared" si="19"/>
        <v>44.3</v>
      </c>
      <c r="AV125" s="11">
        <f t="shared" si="20"/>
        <v>0.61454999999999993</v>
      </c>
      <c r="AW125" s="13">
        <f t="shared" si="21"/>
        <v>2.5500000000000002E-3</v>
      </c>
      <c r="AX125" s="13">
        <f t="shared" si="22"/>
        <v>8.3894999999999997E-2</v>
      </c>
      <c r="AY125" s="13">
        <f t="shared" si="23"/>
        <v>2.5500000000000002E-3</v>
      </c>
      <c r="AZ125" s="13">
        <f t="shared" si="24"/>
        <v>2.5500000000000002E-3</v>
      </c>
      <c r="BA125" s="13">
        <f t="shared" si="25"/>
        <v>2.7795E-2</v>
      </c>
      <c r="BB125" s="13">
        <f t="shared" si="26"/>
        <v>1.2750000000000001E-3</v>
      </c>
      <c r="BC125" s="13">
        <f t="shared" si="27"/>
        <v>0</v>
      </c>
    </row>
    <row r="126" spans="1:55" x14ac:dyDescent="0.3">
      <c r="A126" s="8" t="s">
        <v>232</v>
      </c>
      <c r="B126" s="8" t="s">
        <v>236</v>
      </c>
      <c r="C126" s="8" t="s">
        <v>45</v>
      </c>
      <c r="D126" s="8" t="s">
        <v>17</v>
      </c>
      <c r="E126" s="7" t="s">
        <v>14</v>
      </c>
      <c r="F126" s="8">
        <v>85</v>
      </c>
      <c r="J126" s="8">
        <v>1</v>
      </c>
      <c r="L126" s="8">
        <v>3.0000000000000001E-3</v>
      </c>
      <c r="M126" s="8">
        <f t="shared" ref="M126:M189" si="28">F126*L126</f>
        <v>0.255</v>
      </c>
      <c r="O126" s="8">
        <v>7</v>
      </c>
      <c r="AE126" s="7" t="s">
        <v>300</v>
      </c>
      <c r="AF126" s="8" t="s">
        <v>301</v>
      </c>
      <c r="AG126" s="7" t="s">
        <v>272</v>
      </c>
      <c r="AL126" s="7">
        <v>265</v>
      </c>
      <c r="AN126" s="8">
        <v>16.899999999999999</v>
      </c>
      <c r="AQ126" s="8">
        <v>21.4</v>
      </c>
      <c r="AR126" s="8">
        <v>0</v>
      </c>
      <c r="AS126" s="8">
        <v>0</v>
      </c>
      <c r="AT126" s="12">
        <f t="shared" si="19"/>
        <v>38.299999999999997</v>
      </c>
      <c r="AV126" s="11">
        <f t="shared" si="20"/>
        <v>0.67575000000000007</v>
      </c>
      <c r="AW126" s="13">
        <f t="shared" si="21"/>
        <v>2.5500000000000002E-3</v>
      </c>
      <c r="AX126" s="13">
        <f t="shared" si="22"/>
        <v>4.3095000000000001E-2</v>
      </c>
      <c r="AY126" s="13">
        <f t="shared" si="23"/>
        <v>2.5500000000000002E-3</v>
      </c>
      <c r="AZ126" s="13">
        <f t="shared" si="24"/>
        <v>2.5500000000000002E-3</v>
      </c>
      <c r="BA126" s="13">
        <f t="shared" si="25"/>
        <v>5.457E-2</v>
      </c>
      <c r="BB126" s="13">
        <f t="shared" si="26"/>
        <v>0</v>
      </c>
      <c r="BC126" s="13">
        <f t="shared" si="27"/>
        <v>0</v>
      </c>
    </row>
    <row r="127" spans="1:55" x14ac:dyDescent="0.3">
      <c r="A127" s="8" t="s">
        <v>232</v>
      </c>
      <c r="B127" s="8" t="s">
        <v>236</v>
      </c>
      <c r="C127" s="8" t="s">
        <v>45</v>
      </c>
      <c r="D127" s="8" t="s">
        <v>18</v>
      </c>
      <c r="E127" s="7" t="s">
        <v>14</v>
      </c>
      <c r="F127" s="8">
        <v>112</v>
      </c>
      <c r="J127" s="8">
        <v>1</v>
      </c>
      <c r="L127" s="8">
        <v>3.0000000000000001E-3</v>
      </c>
      <c r="M127" s="8">
        <f t="shared" si="28"/>
        <v>0.33600000000000002</v>
      </c>
      <c r="O127" s="8">
        <v>7</v>
      </c>
      <c r="S127" s="8">
        <v>1095</v>
      </c>
      <c r="T127" s="8" t="s">
        <v>275</v>
      </c>
      <c r="AL127" s="7">
        <v>267</v>
      </c>
      <c r="AN127" s="8">
        <v>19.600000000000001</v>
      </c>
      <c r="AQ127" s="8">
        <v>20.3</v>
      </c>
      <c r="AT127" s="12">
        <f t="shared" si="19"/>
        <v>39.900000000000006</v>
      </c>
      <c r="AV127" s="11">
        <f t="shared" si="20"/>
        <v>0.89712000000000003</v>
      </c>
      <c r="AW127" s="13">
        <f t="shared" si="21"/>
        <v>3.3600000000000001E-3</v>
      </c>
      <c r="AX127" s="13">
        <f t="shared" si="22"/>
        <v>6.5856000000000012E-2</v>
      </c>
      <c r="AY127" s="13">
        <f t="shared" si="23"/>
        <v>3.3600000000000001E-3</v>
      </c>
      <c r="AZ127" s="13">
        <f t="shared" si="24"/>
        <v>3.3600000000000001E-3</v>
      </c>
      <c r="BA127" s="13">
        <f t="shared" si="25"/>
        <v>6.8208000000000005E-2</v>
      </c>
      <c r="BB127" s="13">
        <f t="shared" si="26"/>
        <v>3.3600000000000001E-3</v>
      </c>
      <c r="BC127" s="13">
        <f t="shared" si="27"/>
        <v>3.3600000000000001E-3</v>
      </c>
    </row>
    <row r="128" spans="1:55" x14ac:dyDescent="0.3">
      <c r="A128" s="8" t="s">
        <v>232</v>
      </c>
      <c r="B128" s="8" t="s">
        <v>236</v>
      </c>
      <c r="C128" s="8" t="s">
        <v>45</v>
      </c>
      <c r="D128" s="8" t="s">
        <v>19</v>
      </c>
      <c r="E128" s="7" t="s">
        <v>14</v>
      </c>
      <c r="F128" s="8">
        <v>112</v>
      </c>
      <c r="I128" s="8">
        <v>2</v>
      </c>
      <c r="L128" s="8">
        <v>6.7000000000000004E-2</v>
      </c>
      <c r="M128" s="8">
        <f t="shared" si="28"/>
        <v>7.5040000000000004</v>
      </c>
      <c r="O128" s="8">
        <v>7</v>
      </c>
      <c r="AI128" s="7">
        <v>8063</v>
      </c>
      <c r="AJ128" s="8">
        <v>5124</v>
      </c>
      <c r="AK128" s="8" t="s">
        <v>273</v>
      </c>
      <c r="AL128" s="7">
        <v>285</v>
      </c>
      <c r="AM128" s="8">
        <v>285</v>
      </c>
      <c r="AN128" s="8">
        <v>26.9</v>
      </c>
      <c r="AO128" s="8">
        <v>26.9</v>
      </c>
      <c r="AP128" s="8">
        <v>26.9</v>
      </c>
      <c r="AQ128" s="8">
        <v>18.899999999999999</v>
      </c>
      <c r="AR128" s="8">
        <v>0</v>
      </c>
      <c r="AS128" s="8">
        <v>0</v>
      </c>
      <c r="AT128" s="12">
        <f t="shared" si="19"/>
        <v>45.8</v>
      </c>
      <c r="AV128" s="11">
        <f t="shared" si="20"/>
        <v>21.386400000000002</v>
      </c>
      <c r="AW128" s="13">
        <f t="shared" si="21"/>
        <v>21.386400000000002</v>
      </c>
      <c r="AX128" s="13">
        <f t="shared" si="22"/>
        <v>2.0185759999999999</v>
      </c>
      <c r="AY128" s="13">
        <f t="shared" si="23"/>
        <v>2.0185759999999999</v>
      </c>
      <c r="AZ128" s="13">
        <f t="shared" si="24"/>
        <v>2.0185759999999999</v>
      </c>
      <c r="BA128" s="13">
        <f t="shared" si="25"/>
        <v>1.4182560000000002</v>
      </c>
      <c r="BB128" s="13">
        <f t="shared" si="26"/>
        <v>0</v>
      </c>
      <c r="BC128" s="13">
        <f t="shared" si="27"/>
        <v>0</v>
      </c>
    </row>
    <row r="129" spans="1:55" x14ac:dyDescent="0.3">
      <c r="A129" s="8" t="s">
        <v>232</v>
      </c>
      <c r="B129" s="8" t="s">
        <v>236</v>
      </c>
      <c r="C129" s="8" t="s">
        <v>45</v>
      </c>
      <c r="D129" s="8" t="s">
        <v>22</v>
      </c>
      <c r="E129" s="7" t="s">
        <v>21</v>
      </c>
      <c r="K129" s="8">
        <v>1</v>
      </c>
      <c r="L129" s="8">
        <v>0</v>
      </c>
      <c r="M129" s="8">
        <f t="shared" si="28"/>
        <v>0</v>
      </c>
      <c r="O129" s="8">
        <v>7</v>
      </c>
      <c r="AI129" s="7">
        <v>8063</v>
      </c>
      <c r="AJ129" s="8">
        <v>5124</v>
      </c>
      <c r="AK129" s="8" t="s">
        <v>273</v>
      </c>
      <c r="AL129" s="7">
        <v>285</v>
      </c>
      <c r="AM129" s="8">
        <v>285</v>
      </c>
      <c r="AN129" s="8">
        <v>26.9</v>
      </c>
      <c r="AO129" s="8">
        <v>26.9</v>
      </c>
      <c r="AP129" s="8">
        <v>26.9</v>
      </c>
      <c r="AQ129" s="8">
        <v>18.899999999999999</v>
      </c>
      <c r="AR129" s="8">
        <v>0</v>
      </c>
      <c r="AS129" s="8">
        <v>0</v>
      </c>
      <c r="AT129" s="12">
        <f t="shared" si="19"/>
        <v>45.8</v>
      </c>
      <c r="AV129" s="11">
        <f t="shared" si="20"/>
        <v>0</v>
      </c>
      <c r="AW129" s="13">
        <f t="shared" si="21"/>
        <v>0</v>
      </c>
      <c r="AX129" s="13">
        <f t="shared" si="22"/>
        <v>0</v>
      </c>
      <c r="AY129" s="13">
        <f t="shared" si="23"/>
        <v>0</v>
      </c>
      <c r="AZ129" s="13">
        <f t="shared" si="24"/>
        <v>0</v>
      </c>
      <c r="BA129" s="13">
        <f t="shared" si="25"/>
        <v>0</v>
      </c>
      <c r="BB129" s="13">
        <f t="shared" si="26"/>
        <v>0</v>
      </c>
      <c r="BC129" s="13">
        <f t="shared" si="27"/>
        <v>0</v>
      </c>
    </row>
    <row r="130" spans="1:55" x14ac:dyDescent="0.3">
      <c r="A130" s="8" t="s">
        <v>232</v>
      </c>
      <c r="B130" s="8" t="s">
        <v>236</v>
      </c>
      <c r="C130" s="8" t="s">
        <v>45</v>
      </c>
      <c r="D130" s="8" t="s">
        <v>23</v>
      </c>
      <c r="E130" s="7" t="s">
        <v>36</v>
      </c>
      <c r="F130" s="8">
        <v>104</v>
      </c>
      <c r="I130" s="8">
        <v>2</v>
      </c>
      <c r="L130" s="8">
        <v>6.7000000000000004E-2</v>
      </c>
      <c r="M130" s="8">
        <f t="shared" si="28"/>
        <v>6.968</v>
      </c>
      <c r="O130" s="8">
        <v>7</v>
      </c>
      <c r="AI130" s="7">
        <v>974</v>
      </c>
      <c r="AJ130" s="8">
        <v>1129</v>
      </c>
      <c r="AK130" s="8" t="s">
        <v>279</v>
      </c>
      <c r="AL130" s="7">
        <v>155</v>
      </c>
      <c r="AM130" s="8">
        <v>155</v>
      </c>
      <c r="AN130" s="8">
        <v>12.6</v>
      </c>
      <c r="AO130" s="8">
        <v>12.6</v>
      </c>
      <c r="AP130" s="8">
        <v>0</v>
      </c>
      <c r="AQ130" s="8">
        <v>10.6</v>
      </c>
      <c r="AR130" s="8">
        <v>1.1000000000000001</v>
      </c>
      <c r="AS130" s="8">
        <v>0</v>
      </c>
      <c r="AT130" s="12">
        <f t="shared" si="19"/>
        <v>24.3</v>
      </c>
      <c r="AV130" s="11">
        <f t="shared" si="20"/>
        <v>10.8004</v>
      </c>
      <c r="AW130" s="13">
        <f t="shared" si="21"/>
        <v>10.8004</v>
      </c>
      <c r="AX130" s="13">
        <f t="shared" si="22"/>
        <v>0.87796799999999986</v>
      </c>
      <c r="AY130" s="13">
        <f t="shared" si="23"/>
        <v>0.87796799999999986</v>
      </c>
      <c r="AZ130" s="13">
        <f t="shared" si="24"/>
        <v>0</v>
      </c>
      <c r="BA130" s="13">
        <f t="shared" si="25"/>
        <v>0.73860799999999993</v>
      </c>
      <c r="BB130" s="13">
        <f t="shared" si="26"/>
        <v>7.6648000000000008E-2</v>
      </c>
      <c r="BC130" s="13">
        <f t="shared" si="27"/>
        <v>0</v>
      </c>
    </row>
    <row r="131" spans="1:55" x14ac:dyDescent="0.3">
      <c r="A131" s="8" t="s">
        <v>232</v>
      </c>
      <c r="B131" s="8" t="s">
        <v>236</v>
      </c>
      <c r="C131" s="8" t="s">
        <v>45</v>
      </c>
      <c r="D131" s="8" t="s">
        <v>24</v>
      </c>
      <c r="E131" s="7" t="s">
        <v>14</v>
      </c>
      <c r="F131" s="8">
        <v>184</v>
      </c>
      <c r="G131" s="8">
        <v>3</v>
      </c>
      <c r="L131" s="8">
        <v>3</v>
      </c>
      <c r="M131" s="8">
        <f t="shared" si="28"/>
        <v>552</v>
      </c>
      <c r="O131" s="8">
        <v>7</v>
      </c>
      <c r="AI131" s="7">
        <v>7075</v>
      </c>
      <c r="AJ131" s="8">
        <v>1106</v>
      </c>
      <c r="AK131" s="8" t="s">
        <v>280</v>
      </c>
      <c r="AL131" s="7">
        <v>69</v>
      </c>
      <c r="AM131" s="8">
        <v>69</v>
      </c>
      <c r="AN131" s="8">
        <v>3.6</v>
      </c>
      <c r="AO131" s="8">
        <v>3.6</v>
      </c>
      <c r="AP131" s="8">
        <v>0</v>
      </c>
      <c r="AQ131" s="8">
        <v>4.0999999999999996</v>
      </c>
      <c r="AR131" s="8">
        <v>4.5</v>
      </c>
      <c r="AS131" s="8">
        <v>0</v>
      </c>
      <c r="AT131" s="12">
        <f t="shared" si="19"/>
        <v>12.2</v>
      </c>
      <c r="AV131" s="11">
        <f t="shared" si="20"/>
        <v>380.88</v>
      </c>
      <c r="AW131" s="13">
        <f t="shared" si="21"/>
        <v>380.88</v>
      </c>
      <c r="AX131" s="13">
        <f t="shared" si="22"/>
        <v>19.872</v>
      </c>
      <c r="AY131" s="13">
        <f t="shared" si="23"/>
        <v>19.872</v>
      </c>
      <c r="AZ131" s="13">
        <f t="shared" si="24"/>
        <v>0</v>
      </c>
      <c r="BA131" s="13">
        <f t="shared" si="25"/>
        <v>22.631999999999998</v>
      </c>
      <c r="BB131" s="13">
        <f t="shared" si="26"/>
        <v>24.84</v>
      </c>
      <c r="BC131" s="13">
        <f t="shared" si="27"/>
        <v>0</v>
      </c>
    </row>
    <row r="132" spans="1:55" x14ac:dyDescent="0.3">
      <c r="A132" s="8" t="s">
        <v>232</v>
      </c>
      <c r="B132" s="8" t="s">
        <v>236</v>
      </c>
      <c r="C132" s="8" t="s">
        <v>45</v>
      </c>
      <c r="D132" s="8" t="s">
        <v>25</v>
      </c>
      <c r="E132" s="7" t="s">
        <v>21</v>
      </c>
      <c r="K132" s="8">
        <v>1</v>
      </c>
      <c r="L132" s="8">
        <v>0</v>
      </c>
      <c r="M132" s="8">
        <f t="shared" si="28"/>
        <v>0</v>
      </c>
      <c r="O132" s="8">
        <v>7</v>
      </c>
      <c r="AI132" s="7">
        <v>646</v>
      </c>
      <c r="AJ132" s="8">
        <v>1009</v>
      </c>
      <c r="AK132" s="8" t="s">
        <v>286</v>
      </c>
      <c r="AL132" s="7">
        <v>403</v>
      </c>
      <c r="AM132" s="8">
        <v>403</v>
      </c>
      <c r="AN132" s="8">
        <v>24.9</v>
      </c>
      <c r="AO132" s="8">
        <v>24.9</v>
      </c>
      <c r="AP132" s="8">
        <v>0</v>
      </c>
      <c r="AQ132" s="8">
        <v>33.1</v>
      </c>
      <c r="AR132" s="8">
        <v>1.3</v>
      </c>
      <c r="AS132" s="8">
        <v>0</v>
      </c>
      <c r="AT132" s="12">
        <f t="shared" ref="AT132:AT195" si="29">SUM(AN132,AQ132,AR132)</f>
        <v>59.3</v>
      </c>
      <c r="AV132" s="11">
        <f t="shared" si="20"/>
        <v>0</v>
      </c>
      <c r="AW132" s="13">
        <f t="shared" si="21"/>
        <v>0</v>
      </c>
      <c r="AX132" s="13">
        <f t="shared" si="22"/>
        <v>0</v>
      </c>
      <c r="AY132" s="13">
        <f t="shared" si="23"/>
        <v>0</v>
      </c>
      <c r="AZ132" s="13">
        <f t="shared" si="24"/>
        <v>0</v>
      </c>
      <c r="BA132" s="13">
        <f t="shared" si="25"/>
        <v>0</v>
      </c>
      <c r="BB132" s="13">
        <f t="shared" si="26"/>
        <v>0</v>
      </c>
      <c r="BC132" s="13">
        <f t="shared" si="27"/>
        <v>0</v>
      </c>
    </row>
    <row r="133" spans="1:55" x14ac:dyDescent="0.3">
      <c r="A133" s="8" t="s">
        <v>20</v>
      </c>
      <c r="B133" s="8" t="s">
        <v>236</v>
      </c>
      <c r="C133" s="8" t="s">
        <v>45</v>
      </c>
      <c r="D133" s="8" t="s">
        <v>20</v>
      </c>
      <c r="E133" s="7" t="s">
        <v>14</v>
      </c>
      <c r="F133" s="8">
        <v>112</v>
      </c>
      <c r="G133" s="8">
        <v>1</v>
      </c>
      <c r="L133" s="8">
        <v>1</v>
      </c>
      <c r="M133" s="8">
        <f t="shared" si="28"/>
        <v>112</v>
      </c>
      <c r="O133" s="8">
        <v>7</v>
      </c>
      <c r="AI133">
        <v>8041</v>
      </c>
      <c r="AJ133">
        <v>15233</v>
      </c>
      <c r="AK133" t="s">
        <v>378</v>
      </c>
      <c r="AL133">
        <v>105</v>
      </c>
      <c r="AM133">
        <v>105</v>
      </c>
      <c r="AN133">
        <v>18.5</v>
      </c>
      <c r="AO133">
        <v>18.5</v>
      </c>
      <c r="AP133">
        <v>18.5</v>
      </c>
      <c r="AQ133">
        <v>2.9</v>
      </c>
      <c r="AR133">
        <v>0</v>
      </c>
      <c r="AS133">
        <v>0</v>
      </c>
      <c r="AT133" s="12">
        <f t="shared" si="29"/>
        <v>21.4</v>
      </c>
      <c r="AV133" s="11">
        <f t="shared" ref="AV133:AV196" si="30">PRODUCT($M133,$Y133,AL133)/100</f>
        <v>117.6</v>
      </c>
      <c r="AW133" s="13">
        <f t="shared" si="21"/>
        <v>117.6</v>
      </c>
      <c r="AX133" s="13">
        <f t="shared" si="22"/>
        <v>20.72</v>
      </c>
      <c r="AY133" s="13">
        <f t="shared" si="23"/>
        <v>20.72</v>
      </c>
      <c r="AZ133" s="13">
        <f t="shared" si="24"/>
        <v>20.72</v>
      </c>
      <c r="BA133" s="13">
        <f t="shared" si="25"/>
        <v>3.2480000000000002</v>
      </c>
      <c r="BB133" s="13">
        <f t="shared" si="26"/>
        <v>0</v>
      </c>
      <c r="BC133" s="13">
        <f t="shared" si="27"/>
        <v>0</v>
      </c>
    </row>
    <row r="134" spans="1:55" x14ac:dyDescent="0.3">
      <c r="A134" s="8" t="s">
        <v>233</v>
      </c>
      <c r="B134" s="8" t="s">
        <v>236</v>
      </c>
      <c r="C134" s="8" t="s">
        <v>45</v>
      </c>
      <c r="D134" s="8" t="s">
        <v>26</v>
      </c>
      <c r="E134" s="7" t="s">
        <v>14</v>
      </c>
      <c r="F134" s="8">
        <v>175</v>
      </c>
      <c r="I134" s="8">
        <v>1</v>
      </c>
      <c r="L134" s="8">
        <v>3.3000000000000002E-2</v>
      </c>
      <c r="M134" s="8">
        <f t="shared" si="28"/>
        <v>5.7750000000000004</v>
      </c>
      <c r="O134" s="8">
        <v>7</v>
      </c>
      <c r="AI134" s="7">
        <v>7200</v>
      </c>
      <c r="AJ134" s="8">
        <v>20051</v>
      </c>
      <c r="AK134" s="8" t="s">
        <v>282</v>
      </c>
      <c r="AL134" s="7">
        <v>130</v>
      </c>
      <c r="AM134" s="8">
        <v>0</v>
      </c>
      <c r="AN134" s="8">
        <v>2.4</v>
      </c>
      <c r="AO134" s="8">
        <v>0</v>
      </c>
      <c r="AP134" s="8">
        <v>0</v>
      </c>
      <c r="AQ134" s="8">
        <v>0.2</v>
      </c>
      <c r="AR134" s="8">
        <v>28.6</v>
      </c>
      <c r="AS134" s="8">
        <v>0.3</v>
      </c>
      <c r="AT134" s="12">
        <f t="shared" si="29"/>
        <v>31.200000000000003</v>
      </c>
      <c r="AV134" s="11">
        <f t="shared" si="30"/>
        <v>7.5075000000000003</v>
      </c>
      <c r="AW134" s="13">
        <f t="shared" ref="AW134:AW197" si="31">PRODUCT($M134,$Y134,AM134)/100</f>
        <v>0</v>
      </c>
      <c r="AX134" s="13">
        <f t="shared" ref="AX134:AX197" si="32">PRODUCT($M134,$Y134,AN134)/100</f>
        <v>0.1386</v>
      </c>
      <c r="AY134" s="13">
        <f t="shared" ref="AY134:AY197" si="33">PRODUCT($M134,$Y134,AO134)/100</f>
        <v>0</v>
      </c>
      <c r="AZ134" s="13">
        <f t="shared" ref="AZ134:AZ197" si="34">PRODUCT($M134,$Y134,AP134)/100</f>
        <v>0</v>
      </c>
      <c r="BA134" s="13">
        <f t="shared" ref="BA134:BA197" si="35">PRODUCT($M134,$Y134,AQ134)/100</f>
        <v>1.155E-2</v>
      </c>
      <c r="BB134" s="13">
        <f t="shared" ref="BB134:BB197" si="36">PRODUCT($M134,$Y134,AR134)/100</f>
        <v>1.6516500000000003</v>
      </c>
      <c r="BC134" s="13">
        <f t="shared" ref="BC134:BC197" si="37">PRODUCT($M134,$Y134,AS134)/100</f>
        <v>1.7325E-2</v>
      </c>
    </row>
    <row r="135" spans="1:55" x14ac:dyDescent="0.3">
      <c r="A135" s="8" t="s">
        <v>233</v>
      </c>
      <c r="B135" s="8" t="s">
        <v>236</v>
      </c>
      <c r="C135" s="8" t="s">
        <v>45</v>
      </c>
      <c r="D135" s="8" t="s">
        <v>28</v>
      </c>
      <c r="E135" s="7" t="s">
        <v>14</v>
      </c>
      <c r="F135" s="8">
        <v>185</v>
      </c>
      <c r="G135" s="8">
        <v>1</v>
      </c>
      <c r="L135" s="8">
        <v>1</v>
      </c>
      <c r="M135" s="8">
        <f t="shared" si="28"/>
        <v>185</v>
      </c>
      <c r="O135" s="8">
        <v>7</v>
      </c>
      <c r="AI135" s="7">
        <v>7005</v>
      </c>
      <c r="AJ135" s="8">
        <v>16028</v>
      </c>
      <c r="AK135" s="8" t="s">
        <v>283</v>
      </c>
      <c r="AL135" s="7">
        <v>127</v>
      </c>
      <c r="AM135" s="8">
        <v>0</v>
      </c>
      <c r="AN135" s="8">
        <v>8.6999999999999993</v>
      </c>
      <c r="AO135" s="8">
        <v>0</v>
      </c>
      <c r="AP135" s="8">
        <v>0</v>
      </c>
      <c r="AQ135" s="8">
        <v>0.5</v>
      </c>
      <c r="AR135" s="8">
        <v>22.8</v>
      </c>
      <c r="AS135" s="8">
        <v>6.4</v>
      </c>
      <c r="AT135" s="12">
        <f t="shared" si="29"/>
        <v>32</v>
      </c>
      <c r="AV135" s="11">
        <f t="shared" si="30"/>
        <v>234.95</v>
      </c>
      <c r="AW135" s="13">
        <f t="shared" si="31"/>
        <v>0</v>
      </c>
      <c r="AX135" s="13">
        <f t="shared" si="32"/>
        <v>16.094999999999999</v>
      </c>
      <c r="AY135" s="13">
        <f t="shared" si="33"/>
        <v>0</v>
      </c>
      <c r="AZ135" s="13">
        <f t="shared" si="34"/>
        <v>0</v>
      </c>
      <c r="BA135" s="13">
        <f t="shared" si="35"/>
        <v>0.92500000000000004</v>
      </c>
      <c r="BB135" s="13">
        <f t="shared" si="36"/>
        <v>42.18</v>
      </c>
      <c r="BC135" s="13">
        <f t="shared" si="37"/>
        <v>11.84</v>
      </c>
    </row>
    <row r="136" spans="1:55" x14ac:dyDescent="0.3">
      <c r="A136" s="8" t="s">
        <v>233</v>
      </c>
      <c r="B136" s="8" t="s">
        <v>236</v>
      </c>
      <c r="C136" s="8" t="s">
        <v>45</v>
      </c>
      <c r="D136" s="8" t="s">
        <v>29</v>
      </c>
      <c r="E136" s="7" t="s">
        <v>21</v>
      </c>
      <c r="K136" s="8">
        <v>1</v>
      </c>
      <c r="L136" s="8">
        <v>0</v>
      </c>
      <c r="M136" s="8">
        <f t="shared" si="28"/>
        <v>0</v>
      </c>
      <c r="O136" s="8">
        <v>7</v>
      </c>
      <c r="AI136" s="7">
        <v>513</v>
      </c>
      <c r="AJ136" s="8">
        <v>11110</v>
      </c>
      <c r="AK136" s="8" t="s">
        <v>290</v>
      </c>
      <c r="AL136" s="7">
        <v>22</v>
      </c>
      <c r="AM136" s="8">
        <v>0</v>
      </c>
      <c r="AN136" s="8">
        <v>1</v>
      </c>
      <c r="AO136" s="8">
        <v>0</v>
      </c>
      <c r="AP136" s="8">
        <v>0</v>
      </c>
      <c r="AQ136" s="8">
        <v>0.4</v>
      </c>
      <c r="AR136" s="8">
        <v>4.5</v>
      </c>
      <c r="AS136" s="8">
        <v>2.8</v>
      </c>
      <c r="AT136" s="12">
        <f t="shared" si="29"/>
        <v>5.9</v>
      </c>
      <c r="AV136" s="11">
        <f t="shared" si="30"/>
        <v>0</v>
      </c>
      <c r="AW136" s="13">
        <f t="shared" si="31"/>
        <v>0</v>
      </c>
      <c r="AX136" s="13">
        <f t="shared" si="32"/>
        <v>0</v>
      </c>
      <c r="AY136" s="13">
        <f t="shared" si="33"/>
        <v>0</v>
      </c>
      <c r="AZ136" s="13">
        <f t="shared" si="34"/>
        <v>0</v>
      </c>
      <c r="BA136" s="13">
        <f t="shared" si="35"/>
        <v>0</v>
      </c>
      <c r="BB136" s="13">
        <f t="shared" si="36"/>
        <v>0</v>
      </c>
      <c r="BC136" s="13">
        <f t="shared" si="37"/>
        <v>0</v>
      </c>
    </row>
    <row r="137" spans="1:55" x14ac:dyDescent="0.3">
      <c r="A137" s="8" t="s">
        <v>233</v>
      </c>
      <c r="B137" s="8" t="s">
        <v>236</v>
      </c>
      <c r="C137" s="8" t="s">
        <v>45</v>
      </c>
      <c r="D137" s="8" t="s">
        <v>30</v>
      </c>
      <c r="E137" s="7" t="s">
        <v>21</v>
      </c>
      <c r="K137" s="8">
        <v>1</v>
      </c>
      <c r="L137" s="8">
        <v>0</v>
      </c>
      <c r="M137" s="8">
        <f t="shared" si="28"/>
        <v>0</v>
      </c>
      <c r="O137" s="8">
        <v>7</v>
      </c>
      <c r="AI137" s="7">
        <v>141</v>
      </c>
      <c r="AJ137" s="8">
        <v>9040</v>
      </c>
      <c r="AK137" s="8" t="s">
        <v>287</v>
      </c>
      <c r="AL137" s="7">
        <v>92</v>
      </c>
      <c r="AM137" s="8">
        <v>0</v>
      </c>
      <c r="AN137" s="8">
        <v>1</v>
      </c>
      <c r="AO137" s="8">
        <v>0</v>
      </c>
      <c r="AP137" s="8">
        <v>0</v>
      </c>
      <c r="AQ137" s="8">
        <v>0.5</v>
      </c>
      <c r="AR137" s="8">
        <v>23.4</v>
      </c>
      <c r="AS137" s="8">
        <v>2.4</v>
      </c>
      <c r="AT137" s="12">
        <f t="shared" si="29"/>
        <v>24.9</v>
      </c>
      <c r="AV137" s="11">
        <f t="shared" si="30"/>
        <v>0</v>
      </c>
      <c r="AW137" s="13">
        <f t="shared" si="31"/>
        <v>0</v>
      </c>
      <c r="AX137" s="13">
        <f t="shared" si="32"/>
        <v>0</v>
      </c>
      <c r="AY137" s="13">
        <f t="shared" si="33"/>
        <v>0</v>
      </c>
      <c r="AZ137" s="13">
        <f t="shared" si="34"/>
        <v>0</v>
      </c>
      <c r="BA137" s="13">
        <f t="shared" si="35"/>
        <v>0</v>
      </c>
      <c r="BB137" s="13">
        <f t="shared" si="36"/>
        <v>0</v>
      </c>
      <c r="BC137" s="13">
        <f t="shared" si="37"/>
        <v>0</v>
      </c>
    </row>
    <row r="138" spans="1:55" x14ac:dyDescent="0.3">
      <c r="A138" s="8" t="s">
        <v>233</v>
      </c>
      <c r="B138" s="8" t="s">
        <v>236</v>
      </c>
      <c r="C138" s="8" t="s">
        <v>45</v>
      </c>
      <c r="D138" s="8" t="s">
        <v>31</v>
      </c>
      <c r="E138" s="7" t="s">
        <v>21</v>
      </c>
      <c r="K138" s="8">
        <v>1</v>
      </c>
      <c r="L138" s="8">
        <v>0</v>
      </c>
      <c r="M138" s="8">
        <f t="shared" si="28"/>
        <v>0</v>
      </c>
      <c r="O138" s="8">
        <v>7</v>
      </c>
      <c r="AI138" s="7">
        <v>1786</v>
      </c>
      <c r="AJ138" s="8">
        <v>11363</v>
      </c>
      <c r="AK138" s="8" t="s">
        <v>289</v>
      </c>
      <c r="AL138" s="7">
        <v>93</v>
      </c>
      <c r="AM138" s="8">
        <v>0</v>
      </c>
      <c r="AN138" s="8">
        <v>2</v>
      </c>
      <c r="AO138" s="8">
        <v>0</v>
      </c>
      <c r="AP138" s="8">
        <v>0</v>
      </c>
      <c r="AQ138" s="8">
        <v>0.1</v>
      </c>
      <c r="AR138" s="8">
        <v>21.6</v>
      </c>
      <c r="AS138" s="8">
        <v>1.5</v>
      </c>
      <c r="AT138" s="12">
        <f t="shared" si="29"/>
        <v>23.700000000000003</v>
      </c>
      <c r="AV138" s="11">
        <f t="shared" si="30"/>
        <v>0</v>
      </c>
      <c r="AW138" s="13">
        <f t="shared" si="31"/>
        <v>0</v>
      </c>
      <c r="AX138" s="13">
        <f t="shared" si="32"/>
        <v>0</v>
      </c>
      <c r="AY138" s="13">
        <f t="shared" si="33"/>
        <v>0</v>
      </c>
      <c r="AZ138" s="13">
        <f t="shared" si="34"/>
        <v>0</v>
      </c>
      <c r="BA138" s="13">
        <f t="shared" si="35"/>
        <v>0</v>
      </c>
      <c r="BB138" s="13">
        <f t="shared" si="36"/>
        <v>0</v>
      </c>
      <c r="BC138" s="13">
        <f t="shared" si="37"/>
        <v>0</v>
      </c>
    </row>
    <row r="139" spans="1:55" x14ac:dyDescent="0.3">
      <c r="A139" s="8" t="s">
        <v>233</v>
      </c>
      <c r="B139" s="8" t="s">
        <v>236</v>
      </c>
      <c r="C139" s="8" t="s">
        <v>45</v>
      </c>
      <c r="D139" s="8" t="s">
        <v>34</v>
      </c>
      <c r="E139" s="7" t="s">
        <v>14</v>
      </c>
      <c r="F139" s="8">
        <v>125</v>
      </c>
      <c r="I139" s="8">
        <v>1</v>
      </c>
      <c r="L139" s="8">
        <v>3.3000000000000002E-2</v>
      </c>
      <c r="M139" s="8">
        <f t="shared" si="28"/>
        <v>4.125</v>
      </c>
      <c r="O139" s="8">
        <v>7</v>
      </c>
      <c r="AE139" s="7" t="s">
        <v>296</v>
      </c>
      <c r="AF139" s="8" t="s">
        <v>292</v>
      </c>
      <c r="AL139" s="7">
        <v>288</v>
      </c>
      <c r="AN139" s="8">
        <v>6.3</v>
      </c>
      <c r="AQ139" s="8">
        <v>9.1</v>
      </c>
      <c r="AR139" s="8">
        <v>49</v>
      </c>
      <c r="AS139" s="8">
        <v>0</v>
      </c>
      <c r="AT139" s="12">
        <f t="shared" si="29"/>
        <v>64.400000000000006</v>
      </c>
      <c r="AV139" s="11">
        <f t="shared" si="30"/>
        <v>11.88</v>
      </c>
      <c r="AW139" s="13">
        <f t="shared" si="31"/>
        <v>4.1250000000000002E-2</v>
      </c>
      <c r="AX139" s="13">
        <f t="shared" si="32"/>
        <v>0.25987500000000002</v>
      </c>
      <c r="AY139" s="13">
        <f t="shared" si="33"/>
        <v>4.1250000000000002E-2</v>
      </c>
      <c r="AZ139" s="13">
        <f t="shared" si="34"/>
        <v>4.1250000000000002E-2</v>
      </c>
      <c r="BA139" s="13">
        <f t="shared" si="35"/>
        <v>0.37537500000000001</v>
      </c>
      <c r="BB139" s="13">
        <f t="shared" si="36"/>
        <v>2.0212500000000002</v>
      </c>
      <c r="BC139" s="13">
        <f t="shared" si="37"/>
        <v>0</v>
      </c>
    </row>
    <row r="140" spans="1:55" x14ac:dyDescent="0.3">
      <c r="A140" s="8" t="s">
        <v>234</v>
      </c>
      <c r="B140" s="8" t="s">
        <v>236</v>
      </c>
      <c r="C140" s="8" t="s">
        <v>45</v>
      </c>
      <c r="D140" s="8" t="s">
        <v>248</v>
      </c>
      <c r="E140" s="7" t="s">
        <v>14</v>
      </c>
      <c r="F140" s="8">
        <v>134</v>
      </c>
      <c r="G140" s="8">
        <v>1</v>
      </c>
      <c r="L140" s="8">
        <v>1</v>
      </c>
      <c r="M140" s="8">
        <f t="shared" si="28"/>
        <v>134</v>
      </c>
      <c r="O140" s="8">
        <v>7</v>
      </c>
      <c r="AE140" s="7" t="s">
        <v>296</v>
      </c>
      <c r="AF140" s="8" t="s">
        <v>303</v>
      </c>
      <c r="AL140" s="7">
        <v>163</v>
      </c>
      <c r="AN140" s="8">
        <v>6.3</v>
      </c>
      <c r="AQ140" s="8">
        <v>1.4</v>
      </c>
      <c r="AR140" s="8">
        <v>31.1</v>
      </c>
      <c r="AT140" s="12">
        <f t="shared" si="29"/>
        <v>38.799999999999997</v>
      </c>
      <c r="AV140" s="11">
        <f t="shared" si="30"/>
        <v>218.42</v>
      </c>
      <c r="AW140" s="13">
        <f t="shared" si="31"/>
        <v>1.34</v>
      </c>
      <c r="AX140" s="13">
        <f t="shared" si="32"/>
        <v>8.4420000000000002</v>
      </c>
      <c r="AY140" s="13">
        <f t="shared" si="33"/>
        <v>1.34</v>
      </c>
      <c r="AZ140" s="13">
        <f t="shared" si="34"/>
        <v>1.34</v>
      </c>
      <c r="BA140" s="13">
        <f t="shared" si="35"/>
        <v>1.8759999999999999</v>
      </c>
      <c r="BB140" s="13">
        <f t="shared" si="36"/>
        <v>41.674000000000007</v>
      </c>
      <c r="BC140" s="13">
        <f t="shared" si="37"/>
        <v>1.34</v>
      </c>
    </row>
    <row r="141" spans="1:55" x14ac:dyDescent="0.3">
      <c r="A141" s="8" t="s">
        <v>234</v>
      </c>
      <c r="B141" s="8" t="s">
        <v>236</v>
      </c>
      <c r="C141" s="8" t="s">
        <v>45</v>
      </c>
      <c r="D141" s="8" t="s">
        <v>27</v>
      </c>
      <c r="E141" s="7" t="s">
        <v>14</v>
      </c>
      <c r="F141" s="8">
        <v>114</v>
      </c>
      <c r="H141" s="8">
        <v>1</v>
      </c>
      <c r="L141" s="8">
        <v>0.14299999999999999</v>
      </c>
      <c r="M141" s="8">
        <f t="shared" si="28"/>
        <v>16.302</v>
      </c>
      <c r="O141" s="8">
        <v>7</v>
      </c>
      <c r="AE141" s="7" t="s">
        <v>296</v>
      </c>
      <c r="AF141" s="8" t="s">
        <v>304</v>
      </c>
      <c r="AL141" s="7">
        <v>125</v>
      </c>
      <c r="AN141" s="8">
        <v>2.1</v>
      </c>
      <c r="AQ141" s="8">
        <v>1.3</v>
      </c>
      <c r="AR141" s="8">
        <v>26.2</v>
      </c>
      <c r="AT141" s="12">
        <f t="shared" si="29"/>
        <v>29.6</v>
      </c>
      <c r="AV141" s="11">
        <f t="shared" si="30"/>
        <v>20.377500000000001</v>
      </c>
      <c r="AW141" s="13">
        <f t="shared" si="31"/>
        <v>0.16302</v>
      </c>
      <c r="AX141" s="13">
        <f t="shared" si="32"/>
        <v>0.34234200000000004</v>
      </c>
      <c r="AY141" s="13">
        <f t="shared" si="33"/>
        <v>0.16302</v>
      </c>
      <c r="AZ141" s="13">
        <f t="shared" si="34"/>
        <v>0.16302</v>
      </c>
      <c r="BA141" s="13">
        <f t="shared" si="35"/>
        <v>0.21192599999999998</v>
      </c>
      <c r="BB141" s="13">
        <f t="shared" si="36"/>
        <v>4.2711239999999995</v>
      </c>
      <c r="BC141" s="13">
        <f t="shared" si="37"/>
        <v>0.16302</v>
      </c>
    </row>
    <row r="142" spans="1:55" x14ac:dyDescent="0.3">
      <c r="A142" s="8" t="s">
        <v>234</v>
      </c>
      <c r="B142" s="8" t="s">
        <v>236</v>
      </c>
      <c r="C142" s="8" t="s">
        <v>45</v>
      </c>
      <c r="D142" s="8" t="s">
        <v>32</v>
      </c>
      <c r="E142" s="7" t="s">
        <v>14</v>
      </c>
      <c r="F142" s="8">
        <v>83</v>
      </c>
      <c r="I142" s="8">
        <v>1</v>
      </c>
      <c r="L142" s="8">
        <v>3.3000000000000002E-2</v>
      </c>
      <c r="M142" s="8">
        <f t="shared" si="28"/>
        <v>2.7390000000000003</v>
      </c>
      <c r="O142" s="8">
        <v>7</v>
      </c>
      <c r="AI142" s="7">
        <v>8012</v>
      </c>
      <c r="AJ142" s="8">
        <v>0</v>
      </c>
      <c r="AK142" s="8" t="s">
        <v>307</v>
      </c>
      <c r="AL142" s="7">
        <v>332</v>
      </c>
      <c r="AM142" s="8">
        <v>0</v>
      </c>
      <c r="AN142" s="8">
        <v>10.3</v>
      </c>
      <c r="AO142" s="8">
        <v>0</v>
      </c>
      <c r="AP142" s="8">
        <v>0</v>
      </c>
      <c r="AQ142" s="8">
        <v>3</v>
      </c>
      <c r="AR142" s="8">
        <v>73.7</v>
      </c>
      <c r="AS142" s="8">
        <v>12.7</v>
      </c>
      <c r="AT142" s="12">
        <f t="shared" si="29"/>
        <v>87</v>
      </c>
      <c r="AV142" s="11">
        <f t="shared" si="30"/>
        <v>9.0934800000000013</v>
      </c>
      <c r="AW142" s="13">
        <f t="shared" si="31"/>
        <v>0</v>
      </c>
      <c r="AX142" s="13">
        <f t="shared" si="32"/>
        <v>0.28211700000000006</v>
      </c>
      <c r="AY142" s="13">
        <f t="shared" si="33"/>
        <v>0</v>
      </c>
      <c r="AZ142" s="13">
        <f t="shared" si="34"/>
        <v>0</v>
      </c>
      <c r="BA142" s="13">
        <f t="shared" si="35"/>
        <v>8.2170000000000007E-2</v>
      </c>
      <c r="BB142" s="13">
        <f t="shared" si="36"/>
        <v>2.0186430000000004</v>
      </c>
      <c r="BC142" s="13">
        <f t="shared" si="37"/>
        <v>0.34785299999999997</v>
      </c>
    </row>
    <row r="143" spans="1:55" x14ac:dyDescent="0.3">
      <c r="A143" s="8" t="s">
        <v>232</v>
      </c>
      <c r="B143" s="8" t="s">
        <v>236</v>
      </c>
      <c r="C143" s="8" t="s">
        <v>46</v>
      </c>
      <c r="D143" s="8" t="s">
        <v>13</v>
      </c>
      <c r="E143" s="7" t="s">
        <v>14</v>
      </c>
      <c r="F143" s="8">
        <v>112</v>
      </c>
      <c r="J143" s="8">
        <v>1</v>
      </c>
      <c r="L143" s="8">
        <v>3.0000000000000001E-3</v>
      </c>
      <c r="M143" s="8">
        <f t="shared" si="28"/>
        <v>0.33600000000000002</v>
      </c>
      <c r="N143" s="8">
        <v>2</v>
      </c>
      <c r="O143" s="8">
        <v>8</v>
      </c>
      <c r="AI143" s="7">
        <v>8067</v>
      </c>
      <c r="AJ143" s="8">
        <v>0</v>
      </c>
      <c r="AK143" s="8" t="s">
        <v>265</v>
      </c>
      <c r="AL143" s="7">
        <v>269</v>
      </c>
      <c r="AM143" s="8">
        <v>269</v>
      </c>
      <c r="AN143" s="8">
        <v>24.9</v>
      </c>
      <c r="AO143" s="8">
        <v>24.9</v>
      </c>
      <c r="AP143" s="8">
        <v>24.9</v>
      </c>
      <c r="AQ143" s="8">
        <v>18</v>
      </c>
      <c r="AR143" s="8">
        <v>0</v>
      </c>
      <c r="AS143" s="8">
        <v>0</v>
      </c>
      <c r="AT143" s="12">
        <f t="shared" si="29"/>
        <v>42.9</v>
      </c>
      <c r="AV143" s="11">
        <f t="shared" si="30"/>
        <v>0.90383999999999998</v>
      </c>
      <c r="AW143" s="13">
        <f t="shared" si="31"/>
        <v>0.90383999999999998</v>
      </c>
      <c r="AX143" s="13">
        <f t="shared" si="32"/>
        <v>8.3664000000000002E-2</v>
      </c>
      <c r="AY143" s="13">
        <f t="shared" si="33"/>
        <v>8.3664000000000002E-2</v>
      </c>
      <c r="AZ143" s="13">
        <f t="shared" si="34"/>
        <v>8.3664000000000002E-2</v>
      </c>
      <c r="BA143" s="13">
        <f t="shared" si="35"/>
        <v>6.0479999999999999E-2</v>
      </c>
      <c r="BB143" s="13">
        <f t="shared" si="36"/>
        <v>0</v>
      </c>
      <c r="BC143" s="13">
        <f t="shared" si="37"/>
        <v>0</v>
      </c>
    </row>
    <row r="144" spans="1:55" x14ac:dyDescent="0.3">
      <c r="A144" s="8" t="s">
        <v>232</v>
      </c>
      <c r="B144" s="8" t="s">
        <v>236</v>
      </c>
      <c r="C144" s="8" t="s">
        <v>46</v>
      </c>
      <c r="D144" s="8" t="s">
        <v>15</v>
      </c>
      <c r="E144" s="7" t="s">
        <v>14</v>
      </c>
      <c r="F144" s="8">
        <v>85</v>
      </c>
      <c r="I144" s="8">
        <v>1</v>
      </c>
      <c r="L144" s="8">
        <v>3.3000000000000002E-2</v>
      </c>
      <c r="M144" s="8">
        <f t="shared" si="28"/>
        <v>2.8050000000000002</v>
      </c>
      <c r="O144" s="8">
        <v>8</v>
      </c>
      <c r="AE144" s="7" t="s">
        <v>296</v>
      </c>
      <c r="AF144" s="8" t="s">
        <v>298</v>
      </c>
      <c r="AG144" s="7" t="s">
        <v>299</v>
      </c>
      <c r="AL144" s="7">
        <v>241</v>
      </c>
      <c r="AN144" s="8">
        <v>32.9</v>
      </c>
      <c r="AQ144" s="8">
        <v>10.9</v>
      </c>
      <c r="AR144" s="8">
        <v>0.5</v>
      </c>
      <c r="AS144" s="8">
        <v>0</v>
      </c>
      <c r="AT144" s="12">
        <f t="shared" si="29"/>
        <v>44.3</v>
      </c>
      <c r="AV144" s="11">
        <f t="shared" si="30"/>
        <v>6.7600499999999997</v>
      </c>
      <c r="AW144" s="13">
        <f t="shared" si="31"/>
        <v>2.8050000000000002E-2</v>
      </c>
      <c r="AX144" s="13">
        <f t="shared" si="32"/>
        <v>0.92284499999999992</v>
      </c>
      <c r="AY144" s="13">
        <f t="shared" si="33"/>
        <v>2.8050000000000002E-2</v>
      </c>
      <c r="AZ144" s="13">
        <f t="shared" si="34"/>
        <v>2.8050000000000002E-2</v>
      </c>
      <c r="BA144" s="13">
        <f t="shared" si="35"/>
        <v>0.30574500000000004</v>
      </c>
      <c r="BB144" s="13">
        <f t="shared" si="36"/>
        <v>1.4025000000000001E-2</v>
      </c>
      <c r="BC144" s="13">
        <f t="shared" si="37"/>
        <v>0</v>
      </c>
    </row>
    <row r="145" spans="1:55" x14ac:dyDescent="0.3">
      <c r="A145" s="8" t="s">
        <v>232</v>
      </c>
      <c r="B145" s="8" t="s">
        <v>236</v>
      </c>
      <c r="C145" s="8" t="s">
        <v>46</v>
      </c>
      <c r="D145" s="8" t="s">
        <v>17</v>
      </c>
      <c r="E145" s="7" t="s">
        <v>14</v>
      </c>
      <c r="F145" s="8">
        <v>85</v>
      </c>
      <c r="I145" s="8">
        <v>1</v>
      </c>
      <c r="L145" s="8">
        <v>3.3000000000000002E-2</v>
      </c>
      <c r="M145" s="8">
        <f t="shared" si="28"/>
        <v>2.8050000000000002</v>
      </c>
      <c r="O145" s="8">
        <v>8</v>
      </c>
      <c r="AE145" s="7" t="s">
        <v>300</v>
      </c>
      <c r="AF145" s="8" t="s">
        <v>301</v>
      </c>
      <c r="AG145" s="7" t="s">
        <v>272</v>
      </c>
      <c r="AL145" s="7">
        <v>265</v>
      </c>
      <c r="AN145" s="8">
        <v>16.899999999999999</v>
      </c>
      <c r="AQ145" s="8">
        <v>21.4</v>
      </c>
      <c r="AR145" s="8">
        <v>0</v>
      </c>
      <c r="AS145" s="8">
        <v>0</v>
      </c>
      <c r="AT145" s="12">
        <f t="shared" si="29"/>
        <v>38.299999999999997</v>
      </c>
      <c r="AV145" s="11">
        <f t="shared" si="30"/>
        <v>7.4332500000000001</v>
      </c>
      <c r="AW145" s="13">
        <f t="shared" si="31"/>
        <v>2.8050000000000002E-2</v>
      </c>
      <c r="AX145" s="13">
        <f t="shared" si="32"/>
        <v>0.47404499999999999</v>
      </c>
      <c r="AY145" s="13">
        <f t="shared" si="33"/>
        <v>2.8050000000000002E-2</v>
      </c>
      <c r="AZ145" s="13">
        <f t="shared" si="34"/>
        <v>2.8050000000000002E-2</v>
      </c>
      <c r="BA145" s="13">
        <f t="shared" si="35"/>
        <v>0.60026999999999997</v>
      </c>
      <c r="BB145" s="13">
        <f t="shared" si="36"/>
        <v>0</v>
      </c>
      <c r="BC145" s="13">
        <f t="shared" si="37"/>
        <v>0</v>
      </c>
    </row>
    <row r="146" spans="1:55" x14ac:dyDescent="0.3">
      <c r="A146" s="8" t="s">
        <v>232</v>
      </c>
      <c r="B146" s="8" t="s">
        <v>236</v>
      </c>
      <c r="C146" s="8" t="s">
        <v>46</v>
      </c>
      <c r="D146" s="8" t="s">
        <v>18</v>
      </c>
      <c r="E146" s="7" t="s">
        <v>14</v>
      </c>
      <c r="F146" s="8">
        <v>112</v>
      </c>
      <c r="J146" s="8">
        <v>1</v>
      </c>
      <c r="L146" s="8">
        <v>3.0000000000000001E-3</v>
      </c>
      <c r="M146" s="8">
        <f t="shared" si="28"/>
        <v>0.33600000000000002</v>
      </c>
      <c r="O146" s="8">
        <v>8</v>
      </c>
      <c r="S146" s="8">
        <v>1095</v>
      </c>
      <c r="T146" s="8" t="s">
        <v>275</v>
      </c>
      <c r="AL146" s="7">
        <v>267</v>
      </c>
      <c r="AN146" s="8">
        <v>19.600000000000001</v>
      </c>
      <c r="AQ146" s="8">
        <v>20.3</v>
      </c>
      <c r="AT146" s="12">
        <f t="shared" si="29"/>
        <v>39.900000000000006</v>
      </c>
      <c r="AV146" s="11">
        <f t="shared" si="30"/>
        <v>0.89712000000000003</v>
      </c>
      <c r="AW146" s="13">
        <f t="shared" si="31"/>
        <v>3.3600000000000001E-3</v>
      </c>
      <c r="AX146" s="13">
        <f t="shared" si="32"/>
        <v>6.5856000000000012E-2</v>
      </c>
      <c r="AY146" s="13">
        <f t="shared" si="33"/>
        <v>3.3600000000000001E-3</v>
      </c>
      <c r="AZ146" s="13">
        <f t="shared" si="34"/>
        <v>3.3600000000000001E-3</v>
      </c>
      <c r="BA146" s="13">
        <f t="shared" si="35"/>
        <v>6.8208000000000005E-2</v>
      </c>
      <c r="BB146" s="13">
        <f t="shared" si="36"/>
        <v>3.3600000000000001E-3</v>
      </c>
      <c r="BC146" s="13">
        <f t="shared" si="37"/>
        <v>3.3600000000000001E-3</v>
      </c>
    </row>
    <row r="147" spans="1:55" x14ac:dyDescent="0.3">
      <c r="A147" s="8" t="s">
        <v>232</v>
      </c>
      <c r="B147" s="8" t="s">
        <v>236</v>
      </c>
      <c r="C147" s="8" t="s">
        <v>46</v>
      </c>
      <c r="D147" s="8" t="s">
        <v>19</v>
      </c>
      <c r="E147" s="7" t="s">
        <v>14</v>
      </c>
      <c r="F147" s="8">
        <v>112</v>
      </c>
      <c r="H147" s="8">
        <v>1</v>
      </c>
      <c r="L147" s="8">
        <v>0.14299999999999999</v>
      </c>
      <c r="M147" s="8">
        <f t="shared" si="28"/>
        <v>16.015999999999998</v>
      </c>
      <c r="O147" s="8">
        <v>8</v>
      </c>
      <c r="AI147" s="7">
        <v>8063</v>
      </c>
      <c r="AJ147" s="8">
        <v>5124</v>
      </c>
      <c r="AK147" s="8" t="s">
        <v>273</v>
      </c>
      <c r="AL147" s="7">
        <v>285</v>
      </c>
      <c r="AM147" s="8">
        <v>285</v>
      </c>
      <c r="AN147" s="8">
        <v>26.9</v>
      </c>
      <c r="AO147" s="8">
        <v>26.9</v>
      </c>
      <c r="AP147" s="8">
        <v>26.9</v>
      </c>
      <c r="AQ147" s="8">
        <v>18.899999999999999</v>
      </c>
      <c r="AR147" s="8">
        <v>0</v>
      </c>
      <c r="AS147" s="8">
        <v>0</v>
      </c>
      <c r="AT147" s="12">
        <f t="shared" si="29"/>
        <v>45.8</v>
      </c>
      <c r="AV147" s="11">
        <f t="shared" si="30"/>
        <v>45.645599999999995</v>
      </c>
      <c r="AW147" s="13">
        <f t="shared" si="31"/>
        <v>45.645599999999995</v>
      </c>
      <c r="AX147" s="13">
        <f t="shared" si="32"/>
        <v>4.3083039999999997</v>
      </c>
      <c r="AY147" s="13">
        <f t="shared" si="33"/>
        <v>4.3083039999999997</v>
      </c>
      <c r="AZ147" s="13">
        <f t="shared" si="34"/>
        <v>4.3083039999999997</v>
      </c>
      <c r="BA147" s="13">
        <f t="shared" si="35"/>
        <v>3.0270239999999995</v>
      </c>
      <c r="BB147" s="13">
        <f t="shared" si="36"/>
        <v>0</v>
      </c>
      <c r="BC147" s="13">
        <f t="shared" si="37"/>
        <v>0</v>
      </c>
    </row>
    <row r="148" spans="1:55" x14ac:dyDescent="0.3">
      <c r="A148" s="8" t="s">
        <v>232</v>
      </c>
      <c r="B148" s="8" t="s">
        <v>236</v>
      </c>
      <c r="C148" s="8" t="s">
        <v>46</v>
      </c>
      <c r="D148" s="8" t="s">
        <v>22</v>
      </c>
      <c r="E148" s="7" t="s">
        <v>21</v>
      </c>
      <c r="K148" s="8">
        <v>1</v>
      </c>
      <c r="L148" s="8">
        <v>0</v>
      </c>
      <c r="M148" s="8">
        <f t="shared" si="28"/>
        <v>0</v>
      </c>
      <c r="O148" s="8">
        <v>8</v>
      </c>
      <c r="AI148" s="7">
        <v>8063</v>
      </c>
      <c r="AJ148" s="8">
        <v>5124</v>
      </c>
      <c r="AK148" s="8" t="s">
        <v>273</v>
      </c>
      <c r="AL148" s="7">
        <v>285</v>
      </c>
      <c r="AM148" s="8">
        <v>285</v>
      </c>
      <c r="AN148" s="8">
        <v>26.9</v>
      </c>
      <c r="AO148" s="8">
        <v>26.9</v>
      </c>
      <c r="AP148" s="8">
        <v>26.9</v>
      </c>
      <c r="AQ148" s="8">
        <v>18.899999999999999</v>
      </c>
      <c r="AR148" s="8">
        <v>0</v>
      </c>
      <c r="AS148" s="8">
        <v>0</v>
      </c>
      <c r="AT148" s="12">
        <f t="shared" si="29"/>
        <v>45.8</v>
      </c>
      <c r="AV148" s="11">
        <f t="shared" si="30"/>
        <v>0</v>
      </c>
      <c r="AW148" s="13">
        <f t="shared" si="31"/>
        <v>0</v>
      </c>
      <c r="AX148" s="13">
        <f t="shared" si="32"/>
        <v>0</v>
      </c>
      <c r="AY148" s="13">
        <f t="shared" si="33"/>
        <v>0</v>
      </c>
      <c r="AZ148" s="13">
        <f t="shared" si="34"/>
        <v>0</v>
      </c>
      <c r="BA148" s="13">
        <f t="shared" si="35"/>
        <v>0</v>
      </c>
      <c r="BB148" s="13">
        <f t="shared" si="36"/>
        <v>0</v>
      </c>
      <c r="BC148" s="13">
        <f t="shared" si="37"/>
        <v>0</v>
      </c>
    </row>
    <row r="149" spans="1:55" x14ac:dyDescent="0.3">
      <c r="A149" s="8" t="s">
        <v>232</v>
      </c>
      <c r="B149" s="8" t="s">
        <v>236</v>
      </c>
      <c r="C149" s="8" t="s">
        <v>46</v>
      </c>
      <c r="D149" s="8" t="s">
        <v>23</v>
      </c>
      <c r="E149" s="7" t="s">
        <v>36</v>
      </c>
      <c r="F149" s="8">
        <v>104</v>
      </c>
      <c r="H149" s="8">
        <v>1</v>
      </c>
      <c r="L149" s="8">
        <v>0.14299999999999999</v>
      </c>
      <c r="M149" s="8">
        <f t="shared" si="28"/>
        <v>14.871999999999998</v>
      </c>
      <c r="O149" s="8">
        <v>8</v>
      </c>
      <c r="AI149" s="7">
        <v>974</v>
      </c>
      <c r="AJ149" s="8">
        <v>1129</v>
      </c>
      <c r="AK149" s="8" t="s">
        <v>279</v>
      </c>
      <c r="AL149" s="7">
        <v>155</v>
      </c>
      <c r="AM149" s="8">
        <v>155</v>
      </c>
      <c r="AN149" s="8">
        <v>12.6</v>
      </c>
      <c r="AO149" s="8">
        <v>12.6</v>
      </c>
      <c r="AP149" s="8">
        <v>0</v>
      </c>
      <c r="AQ149" s="8">
        <v>10.6</v>
      </c>
      <c r="AR149" s="8">
        <v>1.1000000000000001</v>
      </c>
      <c r="AS149" s="8">
        <v>0</v>
      </c>
      <c r="AT149" s="12">
        <f t="shared" si="29"/>
        <v>24.3</v>
      </c>
      <c r="AV149" s="11">
        <f t="shared" si="30"/>
        <v>23.051599999999997</v>
      </c>
      <c r="AW149" s="13">
        <f t="shared" si="31"/>
        <v>23.051599999999997</v>
      </c>
      <c r="AX149" s="13">
        <f t="shared" si="32"/>
        <v>1.8738719999999998</v>
      </c>
      <c r="AY149" s="13">
        <f t="shared" si="33"/>
        <v>1.8738719999999998</v>
      </c>
      <c r="AZ149" s="13">
        <f t="shared" si="34"/>
        <v>0</v>
      </c>
      <c r="BA149" s="13">
        <f t="shared" si="35"/>
        <v>1.5764319999999998</v>
      </c>
      <c r="BB149" s="13">
        <f t="shared" si="36"/>
        <v>0.16359199999999999</v>
      </c>
      <c r="BC149" s="13">
        <f t="shared" si="37"/>
        <v>0</v>
      </c>
    </row>
    <row r="150" spans="1:55" x14ac:dyDescent="0.3">
      <c r="A150" s="8" t="s">
        <v>232</v>
      </c>
      <c r="B150" s="8" t="s">
        <v>236</v>
      </c>
      <c r="C150" s="8" t="s">
        <v>46</v>
      </c>
      <c r="D150" s="8" t="s">
        <v>24</v>
      </c>
      <c r="E150" s="7" t="s">
        <v>14</v>
      </c>
      <c r="F150" s="8">
        <v>184</v>
      </c>
      <c r="G150" s="8">
        <v>1</v>
      </c>
      <c r="L150" s="8">
        <v>1</v>
      </c>
      <c r="M150" s="8">
        <f t="shared" si="28"/>
        <v>184</v>
      </c>
      <c r="O150" s="8">
        <v>8</v>
      </c>
      <c r="AI150" s="7">
        <v>7075</v>
      </c>
      <c r="AJ150" s="8">
        <v>1106</v>
      </c>
      <c r="AK150" s="8" t="s">
        <v>280</v>
      </c>
      <c r="AL150" s="7">
        <v>69</v>
      </c>
      <c r="AM150" s="8">
        <v>69</v>
      </c>
      <c r="AN150" s="8">
        <v>3.6</v>
      </c>
      <c r="AO150" s="8">
        <v>3.6</v>
      </c>
      <c r="AP150" s="8">
        <v>0</v>
      </c>
      <c r="AQ150" s="8">
        <v>4.0999999999999996</v>
      </c>
      <c r="AR150" s="8">
        <v>4.5</v>
      </c>
      <c r="AS150" s="8">
        <v>0</v>
      </c>
      <c r="AT150" s="12">
        <f t="shared" si="29"/>
        <v>12.2</v>
      </c>
      <c r="AV150" s="11">
        <f t="shared" si="30"/>
        <v>126.96</v>
      </c>
      <c r="AW150" s="13">
        <f t="shared" si="31"/>
        <v>126.96</v>
      </c>
      <c r="AX150" s="13">
        <f t="shared" si="32"/>
        <v>6.6239999999999997</v>
      </c>
      <c r="AY150" s="13">
        <f t="shared" si="33"/>
        <v>6.6239999999999997</v>
      </c>
      <c r="AZ150" s="13">
        <f t="shared" si="34"/>
        <v>0</v>
      </c>
      <c r="BA150" s="13">
        <f t="shared" si="35"/>
        <v>7.5439999999999996</v>
      </c>
      <c r="BB150" s="13">
        <f t="shared" si="36"/>
        <v>8.2799999999999994</v>
      </c>
      <c r="BC150" s="13">
        <f t="shared" si="37"/>
        <v>0</v>
      </c>
    </row>
    <row r="151" spans="1:55" x14ac:dyDescent="0.3">
      <c r="A151" s="8" t="s">
        <v>232</v>
      </c>
      <c r="B151" s="8" t="s">
        <v>236</v>
      </c>
      <c r="C151" s="8" t="s">
        <v>46</v>
      </c>
      <c r="D151" s="8" t="s">
        <v>25</v>
      </c>
      <c r="E151" s="7" t="s">
        <v>21</v>
      </c>
      <c r="K151" s="8">
        <v>1</v>
      </c>
      <c r="L151" s="8">
        <v>0</v>
      </c>
      <c r="M151" s="8">
        <f t="shared" si="28"/>
        <v>0</v>
      </c>
      <c r="O151" s="8">
        <v>8</v>
      </c>
      <c r="AI151" s="7">
        <v>646</v>
      </c>
      <c r="AJ151" s="8">
        <v>1009</v>
      </c>
      <c r="AK151" s="8" t="s">
        <v>286</v>
      </c>
      <c r="AL151" s="7">
        <v>403</v>
      </c>
      <c r="AM151" s="8">
        <v>403</v>
      </c>
      <c r="AN151" s="8">
        <v>24.9</v>
      </c>
      <c r="AO151" s="8">
        <v>24.9</v>
      </c>
      <c r="AP151" s="8">
        <v>0</v>
      </c>
      <c r="AQ151" s="8">
        <v>33.1</v>
      </c>
      <c r="AR151" s="8">
        <v>1.3</v>
      </c>
      <c r="AS151" s="8">
        <v>0</v>
      </c>
      <c r="AT151" s="12">
        <f t="shared" si="29"/>
        <v>59.3</v>
      </c>
      <c r="AV151" s="11">
        <f t="shared" si="30"/>
        <v>0</v>
      </c>
      <c r="AW151" s="13">
        <f t="shared" si="31"/>
        <v>0</v>
      </c>
      <c r="AX151" s="13">
        <f t="shared" si="32"/>
        <v>0</v>
      </c>
      <c r="AY151" s="13">
        <f t="shared" si="33"/>
        <v>0</v>
      </c>
      <c r="AZ151" s="13">
        <f t="shared" si="34"/>
        <v>0</v>
      </c>
      <c r="BA151" s="13">
        <f t="shared" si="35"/>
        <v>0</v>
      </c>
      <c r="BB151" s="13">
        <f t="shared" si="36"/>
        <v>0</v>
      </c>
      <c r="BC151" s="13">
        <f t="shared" si="37"/>
        <v>0</v>
      </c>
    </row>
    <row r="152" spans="1:55" x14ac:dyDescent="0.3">
      <c r="A152" s="8" t="s">
        <v>20</v>
      </c>
      <c r="B152" s="8" t="s">
        <v>236</v>
      </c>
      <c r="C152" s="8" t="s">
        <v>46</v>
      </c>
      <c r="D152" s="8" t="s">
        <v>20</v>
      </c>
      <c r="E152" s="7" t="s">
        <v>14</v>
      </c>
      <c r="F152" s="8">
        <v>112</v>
      </c>
      <c r="G152" s="8">
        <v>1</v>
      </c>
      <c r="L152" s="8">
        <v>1</v>
      </c>
      <c r="M152" s="8">
        <f t="shared" si="28"/>
        <v>112</v>
      </c>
      <c r="O152" s="8">
        <v>8</v>
      </c>
      <c r="AI152">
        <v>8041</v>
      </c>
      <c r="AJ152">
        <v>15233</v>
      </c>
      <c r="AK152" t="s">
        <v>378</v>
      </c>
      <c r="AL152">
        <v>105</v>
      </c>
      <c r="AM152">
        <v>105</v>
      </c>
      <c r="AN152">
        <v>18.5</v>
      </c>
      <c r="AO152">
        <v>18.5</v>
      </c>
      <c r="AP152">
        <v>18.5</v>
      </c>
      <c r="AQ152">
        <v>2.9</v>
      </c>
      <c r="AR152">
        <v>0</v>
      </c>
      <c r="AS152">
        <v>0</v>
      </c>
      <c r="AT152" s="12">
        <f t="shared" si="29"/>
        <v>21.4</v>
      </c>
      <c r="AV152" s="11">
        <f t="shared" si="30"/>
        <v>117.6</v>
      </c>
      <c r="AW152" s="13">
        <f t="shared" si="31"/>
        <v>117.6</v>
      </c>
      <c r="AX152" s="13">
        <f t="shared" si="32"/>
        <v>20.72</v>
      </c>
      <c r="AY152" s="13">
        <f t="shared" si="33"/>
        <v>20.72</v>
      </c>
      <c r="AZ152" s="13">
        <f t="shared" si="34"/>
        <v>20.72</v>
      </c>
      <c r="BA152" s="13">
        <f t="shared" si="35"/>
        <v>3.2480000000000002</v>
      </c>
      <c r="BB152" s="13">
        <f t="shared" si="36"/>
        <v>0</v>
      </c>
      <c r="BC152" s="13">
        <f t="shared" si="37"/>
        <v>0</v>
      </c>
    </row>
    <row r="153" spans="1:55" x14ac:dyDescent="0.3">
      <c r="A153" s="8" t="s">
        <v>233</v>
      </c>
      <c r="B153" s="8" t="s">
        <v>236</v>
      </c>
      <c r="C153" s="8" t="s">
        <v>46</v>
      </c>
      <c r="D153" s="8" t="s">
        <v>26</v>
      </c>
      <c r="E153" s="7" t="s">
        <v>14</v>
      </c>
      <c r="F153" s="8">
        <v>175</v>
      </c>
      <c r="H153" s="8">
        <v>2</v>
      </c>
      <c r="L153" s="8">
        <v>0.28599999999999998</v>
      </c>
      <c r="M153" s="8">
        <f t="shared" si="28"/>
        <v>50.05</v>
      </c>
      <c r="O153" s="8">
        <v>8</v>
      </c>
      <c r="AI153" s="7">
        <v>7200</v>
      </c>
      <c r="AJ153" s="8">
        <v>20051</v>
      </c>
      <c r="AK153" s="8" t="s">
        <v>282</v>
      </c>
      <c r="AL153" s="7">
        <v>130</v>
      </c>
      <c r="AM153" s="8">
        <v>0</v>
      </c>
      <c r="AN153" s="8">
        <v>2.4</v>
      </c>
      <c r="AO153" s="8">
        <v>0</v>
      </c>
      <c r="AP153" s="8">
        <v>0</v>
      </c>
      <c r="AQ153" s="8">
        <v>0.2</v>
      </c>
      <c r="AR153" s="8">
        <v>28.6</v>
      </c>
      <c r="AS153" s="8">
        <v>0.3</v>
      </c>
      <c r="AT153" s="12">
        <f t="shared" si="29"/>
        <v>31.200000000000003</v>
      </c>
      <c r="AV153" s="11">
        <f t="shared" si="30"/>
        <v>65.064999999999998</v>
      </c>
      <c r="AW153" s="13">
        <f t="shared" si="31"/>
        <v>0</v>
      </c>
      <c r="AX153" s="13">
        <f t="shared" si="32"/>
        <v>1.2011999999999998</v>
      </c>
      <c r="AY153" s="13">
        <f t="shared" si="33"/>
        <v>0</v>
      </c>
      <c r="AZ153" s="13">
        <f t="shared" si="34"/>
        <v>0</v>
      </c>
      <c r="BA153" s="13">
        <f t="shared" si="35"/>
        <v>0.10009999999999999</v>
      </c>
      <c r="BB153" s="13">
        <f t="shared" si="36"/>
        <v>14.314300000000001</v>
      </c>
      <c r="BC153" s="13">
        <f t="shared" si="37"/>
        <v>0.15014999999999998</v>
      </c>
    </row>
    <row r="154" spans="1:55" x14ac:dyDescent="0.3">
      <c r="A154" s="8" t="s">
        <v>233</v>
      </c>
      <c r="B154" s="8" t="s">
        <v>236</v>
      </c>
      <c r="C154" s="8" t="s">
        <v>46</v>
      </c>
      <c r="D154" s="8" t="s">
        <v>28</v>
      </c>
      <c r="E154" s="7" t="s">
        <v>14</v>
      </c>
      <c r="F154" s="8">
        <v>185</v>
      </c>
      <c r="G154" s="8">
        <v>1</v>
      </c>
      <c r="L154" s="8">
        <v>1</v>
      </c>
      <c r="M154" s="8">
        <f t="shared" si="28"/>
        <v>185</v>
      </c>
      <c r="O154" s="8">
        <v>8</v>
      </c>
      <c r="AI154" s="7">
        <v>7005</v>
      </c>
      <c r="AJ154" s="8">
        <v>16028</v>
      </c>
      <c r="AK154" s="8" t="s">
        <v>283</v>
      </c>
      <c r="AL154" s="7">
        <v>127</v>
      </c>
      <c r="AM154" s="8">
        <v>0</v>
      </c>
      <c r="AN154" s="8">
        <v>8.6999999999999993</v>
      </c>
      <c r="AO154" s="8">
        <v>0</v>
      </c>
      <c r="AP154" s="8">
        <v>0</v>
      </c>
      <c r="AQ154" s="8">
        <v>0.5</v>
      </c>
      <c r="AR154" s="8">
        <v>22.8</v>
      </c>
      <c r="AS154" s="8">
        <v>6.4</v>
      </c>
      <c r="AT154" s="12">
        <f t="shared" si="29"/>
        <v>32</v>
      </c>
      <c r="AV154" s="11">
        <f t="shared" si="30"/>
        <v>234.95</v>
      </c>
      <c r="AW154" s="13">
        <f t="shared" si="31"/>
        <v>0</v>
      </c>
      <c r="AX154" s="13">
        <f t="shared" si="32"/>
        <v>16.094999999999999</v>
      </c>
      <c r="AY154" s="13">
        <f t="shared" si="33"/>
        <v>0</v>
      </c>
      <c r="AZ154" s="13">
        <f t="shared" si="34"/>
        <v>0</v>
      </c>
      <c r="BA154" s="13">
        <f t="shared" si="35"/>
        <v>0.92500000000000004</v>
      </c>
      <c r="BB154" s="13">
        <f t="shared" si="36"/>
        <v>42.18</v>
      </c>
      <c r="BC154" s="13">
        <f t="shared" si="37"/>
        <v>11.84</v>
      </c>
    </row>
    <row r="155" spans="1:55" x14ac:dyDescent="0.3">
      <c r="A155" s="8" t="s">
        <v>233</v>
      </c>
      <c r="B155" s="8" t="s">
        <v>236</v>
      </c>
      <c r="C155" s="8" t="s">
        <v>46</v>
      </c>
      <c r="D155" s="8" t="s">
        <v>29</v>
      </c>
      <c r="E155" s="7" t="s">
        <v>21</v>
      </c>
      <c r="K155" s="8">
        <v>1</v>
      </c>
      <c r="L155" s="8">
        <v>0</v>
      </c>
      <c r="M155" s="8">
        <f t="shared" si="28"/>
        <v>0</v>
      </c>
      <c r="O155" s="8">
        <v>8</v>
      </c>
      <c r="AI155" s="7">
        <v>513</v>
      </c>
      <c r="AJ155" s="8">
        <v>11110</v>
      </c>
      <c r="AK155" s="8" t="s">
        <v>290</v>
      </c>
      <c r="AL155" s="7">
        <v>22</v>
      </c>
      <c r="AM155" s="8">
        <v>0</v>
      </c>
      <c r="AN155" s="8">
        <v>1</v>
      </c>
      <c r="AO155" s="8">
        <v>0</v>
      </c>
      <c r="AP155" s="8">
        <v>0</v>
      </c>
      <c r="AQ155" s="8">
        <v>0.4</v>
      </c>
      <c r="AR155" s="8">
        <v>4.5</v>
      </c>
      <c r="AS155" s="8">
        <v>2.8</v>
      </c>
      <c r="AT155" s="12">
        <f t="shared" si="29"/>
        <v>5.9</v>
      </c>
      <c r="AV155" s="11">
        <f t="shared" si="30"/>
        <v>0</v>
      </c>
      <c r="AW155" s="13">
        <f t="shared" si="31"/>
        <v>0</v>
      </c>
      <c r="AX155" s="13">
        <f t="shared" si="32"/>
        <v>0</v>
      </c>
      <c r="AY155" s="13">
        <f t="shared" si="33"/>
        <v>0</v>
      </c>
      <c r="AZ155" s="13">
        <f t="shared" si="34"/>
        <v>0</v>
      </c>
      <c r="BA155" s="13">
        <f t="shared" si="35"/>
        <v>0</v>
      </c>
      <c r="BB155" s="13">
        <f t="shared" si="36"/>
        <v>0</v>
      </c>
      <c r="BC155" s="13">
        <f t="shared" si="37"/>
        <v>0</v>
      </c>
    </row>
    <row r="156" spans="1:55" x14ac:dyDescent="0.3">
      <c r="A156" s="8" t="s">
        <v>233</v>
      </c>
      <c r="B156" s="8" t="s">
        <v>236</v>
      </c>
      <c r="C156" s="8" t="s">
        <v>46</v>
      </c>
      <c r="D156" s="8" t="s">
        <v>30</v>
      </c>
      <c r="E156" s="7" t="s">
        <v>21</v>
      </c>
      <c r="K156" s="8">
        <v>1</v>
      </c>
      <c r="L156" s="8">
        <v>0</v>
      </c>
      <c r="M156" s="8">
        <f t="shared" si="28"/>
        <v>0</v>
      </c>
      <c r="O156" s="8">
        <v>8</v>
      </c>
      <c r="AI156" s="7">
        <v>141</v>
      </c>
      <c r="AJ156" s="8">
        <v>9040</v>
      </c>
      <c r="AK156" s="8" t="s">
        <v>287</v>
      </c>
      <c r="AL156" s="7">
        <v>92</v>
      </c>
      <c r="AM156" s="8">
        <v>0</v>
      </c>
      <c r="AN156" s="8">
        <v>1</v>
      </c>
      <c r="AO156" s="8">
        <v>0</v>
      </c>
      <c r="AP156" s="8">
        <v>0</v>
      </c>
      <c r="AQ156" s="8">
        <v>0.5</v>
      </c>
      <c r="AR156" s="8">
        <v>23.4</v>
      </c>
      <c r="AS156" s="8">
        <v>2.4</v>
      </c>
      <c r="AT156" s="12">
        <f t="shared" si="29"/>
        <v>24.9</v>
      </c>
      <c r="AV156" s="11">
        <f t="shared" si="30"/>
        <v>0</v>
      </c>
      <c r="AW156" s="13">
        <f t="shared" si="31"/>
        <v>0</v>
      </c>
      <c r="AX156" s="13">
        <f t="shared" si="32"/>
        <v>0</v>
      </c>
      <c r="AY156" s="13">
        <f t="shared" si="33"/>
        <v>0</v>
      </c>
      <c r="AZ156" s="13">
        <f t="shared" si="34"/>
        <v>0</v>
      </c>
      <c r="BA156" s="13">
        <f t="shared" si="35"/>
        <v>0</v>
      </c>
      <c r="BB156" s="13">
        <f t="shared" si="36"/>
        <v>0</v>
      </c>
      <c r="BC156" s="13">
        <f t="shared" si="37"/>
        <v>0</v>
      </c>
    </row>
    <row r="157" spans="1:55" x14ac:dyDescent="0.3">
      <c r="A157" s="8" t="s">
        <v>233</v>
      </c>
      <c r="B157" s="8" t="s">
        <v>236</v>
      </c>
      <c r="C157" s="8" t="s">
        <v>46</v>
      </c>
      <c r="D157" s="8" t="s">
        <v>31</v>
      </c>
      <c r="E157" s="7" t="s">
        <v>14</v>
      </c>
      <c r="F157" s="8">
        <v>122</v>
      </c>
      <c r="H157" s="8">
        <v>1</v>
      </c>
      <c r="L157" s="8">
        <v>0.14299999999999999</v>
      </c>
      <c r="M157" s="8">
        <f t="shared" si="28"/>
        <v>17.445999999999998</v>
      </c>
      <c r="O157" s="8">
        <v>8</v>
      </c>
      <c r="AI157" s="7">
        <v>1786</v>
      </c>
      <c r="AJ157" s="8">
        <v>11363</v>
      </c>
      <c r="AK157" s="8" t="s">
        <v>289</v>
      </c>
      <c r="AL157" s="7">
        <v>93</v>
      </c>
      <c r="AM157" s="8">
        <v>0</v>
      </c>
      <c r="AN157" s="8">
        <v>2</v>
      </c>
      <c r="AO157" s="8">
        <v>0</v>
      </c>
      <c r="AP157" s="8">
        <v>0</v>
      </c>
      <c r="AQ157" s="8">
        <v>0.1</v>
      </c>
      <c r="AR157" s="8">
        <v>21.6</v>
      </c>
      <c r="AS157" s="8">
        <v>1.5</v>
      </c>
      <c r="AT157" s="12">
        <f t="shared" si="29"/>
        <v>23.700000000000003</v>
      </c>
      <c r="AV157" s="11">
        <f t="shared" si="30"/>
        <v>16.224779999999999</v>
      </c>
      <c r="AW157" s="13">
        <f t="shared" si="31"/>
        <v>0</v>
      </c>
      <c r="AX157" s="13">
        <f t="shared" si="32"/>
        <v>0.34891999999999995</v>
      </c>
      <c r="AY157" s="13">
        <f t="shared" si="33"/>
        <v>0</v>
      </c>
      <c r="AZ157" s="13">
        <f t="shared" si="34"/>
        <v>0</v>
      </c>
      <c r="BA157" s="13">
        <f t="shared" si="35"/>
        <v>1.7446E-2</v>
      </c>
      <c r="BB157" s="13">
        <f t="shared" si="36"/>
        <v>3.7683359999999997</v>
      </c>
      <c r="BC157" s="13">
        <f t="shared" si="37"/>
        <v>0.26168999999999998</v>
      </c>
    </row>
    <row r="158" spans="1:55" x14ac:dyDescent="0.3">
      <c r="A158" s="8" t="s">
        <v>233</v>
      </c>
      <c r="B158" s="8" t="s">
        <v>236</v>
      </c>
      <c r="C158" s="8" t="s">
        <v>46</v>
      </c>
      <c r="D158" s="8" t="s">
        <v>34</v>
      </c>
      <c r="E158" s="7" t="s">
        <v>14</v>
      </c>
      <c r="F158" s="8">
        <v>125</v>
      </c>
      <c r="H158" s="8">
        <v>1</v>
      </c>
      <c r="L158" s="8">
        <v>0.14299999999999999</v>
      </c>
      <c r="M158" s="8">
        <f t="shared" si="28"/>
        <v>17.875</v>
      </c>
      <c r="O158" s="8">
        <v>8</v>
      </c>
      <c r="AE158" s="7" t="s">
        <v>296</v>
      </c>
      <c r="AF158" s="8" t="s">
        <v>292</v>
      </c>
      <c r="AL158" s="7">
        <v>288</v>
      </c>
      <c r="AN158" s="8">
        <v>6.3</v>
      </c>
      <c r="AQ158" s="8">
        <v>9.1</v>
      </c>
      <c r="AR158" s="8">
        <v>49</v>
      </c>
      <c r="AS158" s="8">
        <v>0</v>
      </c>
      <c r="AT158" s="12">
        <f t="shared" si="29"/>
        <v>64.400000000000006</v>
      </c>
      <c r="AV158" s="11">
        <f t="shared" si="30"/>
        <v>51.48</v>
      </c>
      <c r="AW158" s="13">
        <f t="shared" si="31"/>
        <v>0.17874999999999999</v>
      </c>
      <c r="AX158" s="13">
        <f t="shared" si="32"/>
        <v>1.126125</v>
      </c>
      <c r="AY158" s="13">
        <f t="shared" si="33"/>
        <v>0.17874999999999999</v>
      </c>
      <c r="AZ158" s="13">
        <f t="shared" si="34"/>
        <v>0.17874999999999999</v>
      </c>
      <c r="BA158" s="13">
        <f t="shared" si="35"/>
        <v>1.626625</v>
      </c>
      <c r="BB158" s="13">
        <f t="shared" si="36"/>
        <v>8.7587499999999991</v>
      </c>
      <c r="BC158" s="13">
        <f t="shared" si="37"/>
        <v>0</v>
      </c>
    </row>
    <row r="159" spans="1:55" x14ac:dyDescent="0.3">
      <c r="A159" s="8" t="s">
        <v>234</v>
      </c>
      <c r="B159" s="8" t="s">
        <v>236</v>
      </c>
      <c r="C159" s="8" t="s">
        <v>46</v>
      </c>
      <c r="D159" s="8" t="s">
        <v>248</v>
      </c>
      <c r="E159" s="7" t="s">
        <v>14</v>
      </c>
      <c r="F159" s="8">
        <v>134</v>
      </c>
      <c r="G159" s="8">
        <v>1</v>
      </c>
      <c r="L159" s="8">
        <v>1</v>
      </c>
      <c r="M159" s="8">
        <f t="shared" si="28"/>
        <v>134</v>
      </c>
      <c r="O159" s="8">
        <v>8</v>
      </c>
      <c r="AE159" s="7" t="s">
        <v>296</v>
      </c>
      <c r="AF159" s="8" t="s">
        <v>303</v>
      </c>
      <c r="AL159" s="7">
        <v>163</v>
      </c>
      <c r="AN159" s="8">
        <v>6.3</v>
      </c>
      <c r="AQ159" s="8">
        <v>1.4</v>
      </c>
      <c r="AR159" s="8">
        <v>31.1</v>
      </c>
      <c r="AT159" s="12">
        <f t="shared" si="29"/>
        <v>38.799999999999997</v>
      </c>
      <c r="AV159" s="11">
        <f t="shared" si="30"/>
        <v>218.42</v>
      </c>
      <c r="AW159" s="13">
        <f t="shared" si="31"/>
        <v>1.34</v>
      </c>
      <c r="AX159" s="13">
        <f t="shared" si="32"/>
        <v>8.4420000000000002</v>
      </c>
      <c r="AY159" s="13">
        <f t="shared" si="33"/>
        <v>1.34</v>
      </c>
      <c r="AZ159" s="13">
        <f t="shared" si="34"/>
        <v>1.34</v>
      </c>
      <c r="BA159" s="13">
        <f t="shared" si="35"/>
        <v>1.8759999999999999</v>
      </c>
      <c r="BB159" s="13">
        <f t="shared" si="36"/>
        <v>41.674000000000007</v>
      </c>
      <c r="BC159" s="13">
        <f t="shared" si="37"/>
        <v>1.34</v>
      </c>
    </row>
    <row r="160" spans="1:55" x14ac:dyDescent="0.3">
      <c r="A160" s="8" t="s">
        <v>234</v>
      </c>
      <c r="B160" s="8" t="s">
        <v>236</v>
      </c>
      <c r="C160" s="8" t="s">
        <v>46</v>
      </c>
      <c r="D160" s="8" t="s">
        <v>27</v>
      </c>
      <c r="E160" s="7" t="s">
        <v>14</v>
      </c>
      <c r="F160" s="8">
        <v>114</v>
      </c>
      <c r="H160" s="8">
        <v>1</v>
      </c>
      <c r="L160" s="8">
        <v>0.14299999999999999</v>
      </c>
      <c r="M160" s="8">
        <f t="shared" si="28"/>
        <v>16.302</v>
      </c>
      <c r="O160" s="8">
        <v>8</v>
      </c>
      <c r="AE160" s="7" t="s">
        <v>296</v>
      </c>
      <c r="AF160" s="8" t="s">
        <v>304</v>
      </c>
      <c r="AL160" s="7">
        <v>125</v>
      </c>
      <c r="AN160" s="8">
        <v>2.1</v>
      </c>
      <c r="AQ160" s="8">
        <v>1.3</v>
      </c>
      <c r="AR160" s="8">
        <v>26.2</v>
      </c>
      <c r="AT160" s="12">
        <f t="shared" si="29"/>
        <v>29.6</v>
      </c>
      <c r="AV160" s="11">
        <f t="shared" si="30"/>
        <v>20.377500000000001</v>
      </c>
      <c r="AW160" s="13">
        <f t="shared" si="31"/>
        <v>0.16302</v>
      </c>
      <c r="AX160" s="13">
        <f t="shared" si="32"/>
        <v>0.34234200000000004</v>
      </c>
      <c r="AY160" s="13">
        <f t="shared" si="33"/>
        <v>0.16302</v>
      </c>
      <c r="AZ160" s="13">
        <f t="shared" si="34"/>
        <v>0.16302</v>
      </c>
      <c r="BA160" s="13">
        <f t="shared" si="35"/>
        <v>0.21192599999999998</v>
      </c>
      <c r="BB160" s="13">
        <f t="shared" si="36"/>
        <v>4.2711239999999995</v>
      </c>
      <c r="BC160" s="13">
        <f t="shared" si="37"/>
        <v>0.16302</v>
      </c>
    </row>
    <row r="161" spans="1:55" x14ac:dyDescent="0.3">
      <c r="A161" s="8" t="s">
        <v>234</v>
      </c>
      <c r="B161" s="8" t="s">
        <v>236</v>
      </c>
      <c r="C161" s="8" t="s">
        <v>46</v>
      </c>
      <c r="D161" s="8" t="s">
        <v>32</v>
      </c>
      <c r="E161" s="7" t="s">
        <v>14</v>
      </c>
      <c r="F161" s="8">
        <v>83</v>
      </c>
      <c r="I161" s="8">
        <v>1</v>
      </c>
      <c r="L161" s="8">
        <v>3.3000000000000002E-2</v>
      </c>
      <c r="M161" s="8">
        <f t="shared" si="28"/>
        <v>2.7390000000000003</v>
      </c>
      <c r="O161" s="8">
        <v>8</v>
      </c>
      <c r="AI161" s="7">
        <v>8012</v>
      </c>
      <c r="AJ161" s="8">
        <v>0</v>
      </c>
      <c r="AK161" s="8" t="s">
        <v>307</v>
      </c>
      <c r="AL161" s="7">
        <v>332</v>
      </c>
      <c r="AM161" s="8">
        <v>0</v>
      </c>
      <c r="AN161" s="8">
        <v>10.3</v>
      </c>
      <c r="AO161" s="8">
        <v>0</v>
      </c>
      <c r="AP161" s="8">
        <v>0</v>
      </c>
      <c r="AQ161" s="8">
        <v>3</v>
      </c>
      <c r="AR161" s="8">
        <v>73.7</v>
      </c>
      <c r="AS161" s="8">
        <v>12.7</v>
      </c>
      <c r="AT161" s="12">
        <f t="shared" si="29"/>
        <v>87</v>
      </c>
      <c r="AV161" s="11">
        <f t="shared" si="30"/>
        <v>9.0934800000000013</v>
      </c>
      <c r="AW161" s="13">
        <f t="shared" si="31"/>
        <v>0</v>
      </c>
      <c r="AX161" s="13">
        <f t="shared" si="32"/>
        <v>0.28211700000000006</v>
      </c>
      <c r="AY161" s="13">
        <f t="shared" si="33"/>
        <v>0</v>
      </c>
      <c r="AZ161" s="13">
        <f t="shared" si="34"/>
        <v>0</v>
      </c>
      <c r="BA161" s="13">
        <f t="shared" si="35"/>
        <v>8.2170000000000007E-2</v>
      </c>
      <c r="BB161" s="13">
        <f t="shared" si="36"/>
        <v>2.0186430000000004</v>
      </c>
      <c r="BC161" s="13">
        <f t="shared" si="37"/>
        <v>0.34785299999999997</v>
      </c>
    </row>
    <row r="162" spans="1:55" x14ac:dyDescent="0.3">
      <c r="A162" s="8" t="s">
        <v>234</v>
      </c>
      <c r="B162" s="8" t="s">
        <v>236</v>
      </c>
      <c r="C162" s="8" t="s">
        <v>46</v>
      </c>
      <c r="D162" s="8" t="s">
        <v>74</v>
      </c>
      <c r="E162" s="7" t="s">
        <v>14</v>
      </c>
      <c r="F162" s="8">
        <v>340</v>
      </c>
      <c r="I162" s="8">
        <v>1</v>
      </c>
      <c r="L162" s="8">
        <v>3.3000000000000002E-2</v>
      </c>
      <c r="M162" s="8">
        <f t="shared" si="28"/>
        <v>11.22</v>
      </c>
      <c r="O162" s="8">
        <v>8</v>
      </c>
      <c r="AI162" s="7">
        <v>404</v>
      </c>
      <c r="AJ162" s="8">
        <v>14400</v>
      </c>
      <c r="AK162" s="8" t="s">
        <v>308</v>
      </c>
      <c r="AL162" s="7">
        <v>41</v>
      </c>
      <c r="AM162" s="8">
        <v>0</v>
      </c>
      <c r="AN162" s="8">
        <v>0</v>
      </c>
      <c r="AO162" s="8">
        <v>0</v>
      </c>
      <c r="AP162" s="8">
        <v>0</v>
      </c>
      <c r="AQ162" s="8">
        <v>0</v>
      </c>
      <c r="AR162" s="8">
        <v>10.4</v>
      </c>
      <c r="AS162" s="8">
        <v>0</v>
      </c>
      <c r="AT162" s="12">
        <f t="shared" si="29"/>
        <v>10.4</v>
      </c>
      <c r="AV162" s="11">
        <f t="shared" si="30"/>
        <v>4.6002000000000001</v>
      </c>
      <c r="AW162" s="13">
        <f t="shared" si="31"/>
        <v>0</v>
      </c>
      <c r="AX162" s="13">
        <f t="shared" si="32"/>
        <v>0</v>
      </c>
      <c r="AY162" s="13">
        <f t="shared" si="33"/>
        <v>0</v>
      </c>
      <c r="AZ162" s="13">
        <f t="shared" si="34"/>
        <v>0</v>
      </c>
      <c r="BA162" s="13">
        <f t="shared" si="35"/>
        <v>0</v>
      </c>
      <c r="BB162" s="13">
        <f t="shared" si="36"/>
        <v>1.1668800000000001</v>
      </c>
      <c r="BC162" s="13">
        <f t="shared" si="37"/>
        <v>0</v>
      </c>
    </row>
    <row r="163" spans="1:55" x14ac:dyDescent="0.3">
      <c r="A163" s="8" t="s">
        <v>232</v>
      </c>
      <c r="B163" s="8" t="s">
        <v>236</v>
      </c>
      <c r="C163" s="8" t="s">
        <v>47</v>
      </c>
      <c r="D163" s="8" t="s">
        <v>13</v>
      </c>
      <c r="E163" s="7" t="s">
        <v>14</v>
      </c>
      <c r="F163" s="8">
        <v>112</v>
      </c>
      <c r="J163" s="8">
        <v>4</v>
      </c>
      <c r="L163" s="8">
        <v>1.0999999999999999E-2</v>
      </c>
      <c r="M163" s="8">
        <f t="shared" si="28"/>
        <v>1.232</v>
      </c>
      <c r="N163" s="8">
        <v>2</v>
      </c>
      <c r="O163" s="8">
        <v>9</v>
      </c>
      <c r="AI163" s="7">
        <v>8067</v>
      </c>
      <c r="AJ163" s="8">
        <v>0</v>
      </c>
      <c r="AK163" s="8" t="s">
        <v>265</v>
      </c>
      <c r="AL163" s="7">
        <v>269</v>
      </c>
      <c r="AM163" s="8">
        <v>269</v>
      </c>
      <c r="AN163" s="8">
        <v>24.9</v>
      </c>
      <c r="AO163" s="8">
        <v>24.9</v>
      </c>
      <c r="AP163" s="8">
        <v>24.9</v>
      </c>
      <c r="AQ163" s="8">
        <v>18</v>
      </c>
      <c r="AR163" s="8">
        <v>0</v>
      </c>
      <c r="AS163" s="8">
        <v>0</v>
      </c>
      <c r="AT163" s="12">
        <f t="shared" si="29"/>
        <v>42.9</v>
      </c>
      <c r="AV163" s="11">
        <f t="shared" si="30"/>
        <v>3.3140800000000001</v>
      </c>
      <c r="AW163" s="13">
        <f t="shared" si="31"/>
        <v>3.3140800000000001</v>
      </c>
      <c r="AX163" s="13">
        <f t="shared" si="32"/>
        <v>0.30676799999999999</v>
      </c>
      <c r="AY163" s="13">
        <f t="shared" si="33"/>
        <v>0.30676799999999999</v>
      </c>
      <c r="AZ163" s="13">
        <f t="shared" si="34"/>
        <v>0.30676799999999999</v>
      </c>
      <c r="BA163" s="13">
        <f t="shared" si="35"/>
        <v>0.22175999999999998</v>
      </c>
      <c r="BB163" s="13">
        <f t="shared" si="36"/>
        <v>0</v>
      </c>
      <c r="BC163" s="13">
        <f t="shared" si="37"/>
        <v>0</v>
      </c>
    </row>
    <row r="164" spans="1:55" x14ac:dyDescent="0.3">
      <c r="A164" s="8" t="s">
        <v>232</v>
      </c>
      <c r="B164" s="8" t="s">
        <v>236</v>
      </c>
      <c r="C164" s="8" t="s">
        <v>47</v>
      </c>
      <c r="D164" s="8" t="s">
        <v>15</v>
      </c>
      <c r="E164" s="7" t="s">
        <v>14</v>
      </c>
      <c r="F164" s="8">
        <v>85</v>
      </c>
      <c r="I164" s="8">
        <v>1</v>
      </c>
      <c r="L164" s="8">
        <v>3.3000000000000002E-2</v>
      </c>
      <c r="M164" s="8">
        <f t="shared" si="28"/>
        <v>2.8050000000000002</v>
      </c>
      <c r="O164" s="8">
        <v>9</v>
      </c>
      <c r="AE164" s="7" t="s">
        <v>296</v>
      </c>
      <c r="AF164" s="8" t="s">
        <v>298</v>
      </c>
      <c r="AG164" s="7" t="s">
        <v>299</v>
      </c>
      <c r="AL164" s="7">
        <v>241</v>
      </c>
      <c r="AN164" s="8">
        <v>32.9</v>
      </c>
      <c r="AQ164" s="8">
        <v>10.9</v>
      </c>
      <c r="AR164" s="8">
        <v>0.5</v>
      </c>
      <c r="AS164" s="8">
        <v>0</v>
      </c>
      <c r="AT164" s="12">
        <f t="shared" si="29"/>
        <v>44.3</v>
      </c>
      <c r="AV164" s="11">
        <f t="shared" si="30"/>
        <v>6.7600499999999997</v>
      </c>
      <c r="AW164" s="13">
        <f t="shared" si="31"/>
        <v>2.8050000000000002E-2</v>
      </c>
      <c r="AX164" s="13">
        <f t="shared" si="32"/>
        <v>0.92284499999999992</v>
      </c>
      <c r="AY164" s="13">
        <f t="shared" si="33"/>
        <v>2.8050000000000002E-2</v>
      </c>
      <c r="AZ164" s="13">
        <f t="shared" si="34"/>
        <v>2.8050000000000002E-2</v>
      </c>
      <c r="BA164" s="13">
        <f t="shared" si="35"/>
        <v>0.30574500000000004</v>
      </c>
      <c r="BB164" s="13">
        <f t="shared" si="36"/>
        <v>1.4025000000000001E-2</v>
      </c>
      <c r="BC164" s="13">
        <f t="shared" si="37"/>
        <v>0</v>
      </c>
    </row>
    <row r="165" spans="1:55" x14ac:dyDescent="0.3">
      <c r="A165" s="8" t="s">
        <v>232</v>
      </c>
      <c r="B165" s="8" t="s">
        <v>236</v>
      </c>
      <c r="C165" s="8" t="s">
        <v>47</v>
      </c>
      <c r="D165" s="8" t="s">
        <v>17</v>
      </c>
      <c r="E165" s="7" t="s">
        <v>14</v>
      </c>
      <c r="F165" s="8">
        <v>85</v>
      </c>
      <c r="J165" s="8">
        <v>4</v>
      </c>
      <c r="L165" s="8">
        <v>1.0999999999999999E-2</v>
      </c>
      <c r="M165" s="8">
        <f t="shared" si="28"/>
        <v>0.93499999999999994</v>
      </c>
      <c r="O165" s="8">
        <v>9</v>
      </c>
      <c r="AE165" s="7" t="s">
        <v>300</v>
      </c>
      <c r="AF165" s="8" t="s">
        <v>301</v>
      </c>
      <c r="AG165" s="7" t="s">
        <v>272</v>
      </c>
      <c r="AL165" s="7">
        <v>265</v>
      </c>
      <c r="AN165" s="8">
        <v>16.899999999999999</v>
      </c>
      <c r="AQ165" s="8">
        <v>21.4</v>
      </c>
      <c r="AR165" s="8">
        <v>0</v>
      </c>
      <c r="AS165" s="8">
        <v>0</v>
      </c>
      <c r="AT165" s="12">
        <f t="shared" si="29"/>
        <v>38.299999999999997</v>
      </c>
      <c r="AV165" s="11">
        <f t="shared" si="30"/>
        <v>2.4777499999999999</v>
      </c>
      <c r="AW165" s="13">
        <f t="shared" si="31"/>
        <v>9.3499999999999989E-3</v>
      </c>
      <c r="AX165" s="13">
        <f t="shared" si="32"/>
        <v>0.15801499999999996</v>
      </c>
      <c r="AY165" s="13">
        <f t="shared" si="33"/>
        <v>9.3499999999999989E-3</v>
      </c>
      <c r="AZ165" s="13">
        <f t="shared" si="34"/>
        <v>9.3499999999999989E-3</v>
      </c>
      <c r="BA165" s="13">
        <f t="shared" si="35"/>
        <v>0.20008999999999996</v>
      </c>
      <c r="BB165" s="13">
        <f t="shared" si="36"/>
        <v>0</v>
      </c>
      <c r="BC165" s="13">
        <f t="shared" si="37"/>
        <v>0</v>
      </c>
    </row>
    <row r="166" spans="1:55" x14ac:dyDescent="0.3">
      <c r="A166" s="8" t="s">
        <v>232</v>
      </c>
      <c r="B166" s="8" t="s">
        <v>236</v>
      </c>
      <c r="C166" s="8" t="s">
        <v>47</v>
      </c>
      <c r="D166" s="8" t="s">
        <v>18</v>
      </c>
      <c r="E166" s="7" t="s">
        <v>21</v>
      </c>
      <c r="K166" s="8">
        <v>1</v>
      </c>
      <c r="L166" s="8">
        <v>0</v>
      </c>
      <c r="M166" s="8">
        <f t="shared" si="28"/>
        <v>0</v>
      </c>
      <c r="O166" s="8">
        <v>9</v>
      </c>
      <c r="S166" s="8">
        <v>1095</v>
      </c>
      <c r="T166" s="8" t="s">
        <v>275</v>
      </c>
      <c r="AL166" s="7">
        <v>267</v>
      </c>
      <c r="AN166" s="8">
        <v>19.600000000000001</v>
      </c>
      <c r="AQ166" s="8">
        <v>20.3</v>
      </c>
      <c r="AT166" s="12">
        <f t="shared" si="29"/>
        <v>39.900000000000006</v>
      </c>
      <c r="AV166" s="11">
        <f t="shared" si="30"/>
        <v>0</v>
      </c>
      <c r="AW166" s="13">
        <f t="shared" si="31"/>
        <v>0</v>
      </c>
      <c r="AX166" s="13">
        <f t="shared" si="32"/>
        <v>0</v>
      </c>
      <c r="AY166" s="13">
        <f t="shared" si="33"/>
        <v>0</v>
      </c>
      <c r="AZ166" s="13">
        <f t="shared" si="34"/>
        <v>0</v>
      </c>
      <c r="BA166" s="13">
        <f t="shared" si="35"/>
        <v>0</v>
      </c>
      <c r="BB166" s="13">
        <f t="shared" si="36"/>
        <v>0</v>
      </c>
      <c r="BC166" s="13">
        <f t="shared" si="37"/>
        <v>0</v>
      </c>
    </row>
    <row r="167" spans="1:55" x14ac:dyDescent="0.3">
      <c r="A167" s="8" t="s">
        <v>232</v>
      </c>
      <c r="B167" s="8" t="s">
        <v>236</v>
      </c>
      <c r="C167" s="8" t="s">
        <v>47</v>
      </c>
      <c r="D167" s="8" t="s">
        <v>19</v>
      </c>
      <c r="E167" s="7" t="s">
        <v>14</v>
      </c>
      <c r="F167" s="8">
        <v>112</v>
      </c>
      <c r="J167" s="8">
        <v>1</v>
      </c>
      <c r="L167" s="8">
        <v>3.0000000000000001E-3</v>
      </c>
      <c r="M167" s="8">
        <f t="shared" si="28"/>
        <v>0.33600000000000002</v>
      </c>
      <c r="O167" s="8">
        <v>9</v>
      </c>
      <c r="AI167" s="7">
        <v>8063</v>
      </c>
      <c r="AJ167" s="8">
        <v>5124</v>
      </c>
      <c r="AK167" s="8" t="s">
        <v>273</v>
      </c>
      <c r="AL167" s="7">
        <v>285</v>
      </c>
      <c r="AM167" s="8">
        <v>285</v>
      </c>
      <c r="AN167" s="8">
        <v>26.9</v>
      </c>
      <c r="AO167" s="8">
        <v>26.9</v>
      </c>
      <c r="AP167" s="8">
        <v>26.9</v>
      </c>
      <c r="AQ167" s="8">
        <v>18.899999999999999</v>
      </c>
      <c r="AR167" s="8">
        <v>0</v>
      </c>
      <c r="AS167" s="8">
        <v>0</v>
      </c>
      <c r="AT167" s="12">
        <f t="shared" si="29"/>
        <v>45.8</v>
      </c>
      <c r="AV167" s="11">
        <f t="shared" si="30"/>
        <v>0.95760000000000001</v>
      </c>
      <c r="AW167" s="13">
        <f t="shared" si="31"/>
        <v>0.95760000000000001</v>
      </c>
      <c r="AX167" s="13">
        <f t="shared" si="32"/>
        <v>9.0383999999999992E-2</v>
      </c>
      <c r="AY167" s="13">
        <f t="shared" si="33"/>
        <v>9.0383999999999992E-2</v>
      </c>
      <c r="AZ167" s="13">
        <f t="shared" si="34"/>
        <v>9.0383999999999992E-2</v>
      </c>
      <c r="BA167" s="13">
        <f t="shared" si="35"/>
        <v>6.3503999999999991E-2</v>
      </c>
      <c r="BB167" s="13">
        <f t="shared" si="36"/>
        <v>0</v>
      </c>
      <c r="BC167" s="13">
        <f t="shared" si="37"/>
        <v>0</v>
      </c>
    </row>
    <row r="168" spans="1:55" x14ac:dyDescent="0.3">
      <c r="A168" s="8" t="s">
        <v>232</v>
      </c>
      <c r="B168" s="8" t="s">
        <v>236</v>
      </c>
      <c r="C168" s="8" t="s">
        <v>47</v>
      </c>
      <c r="D168" s="8" t="s">
        <v>22</v>
      </c>
      <c r="E168" s="7" t="s">
        <v>21</v>
      </c>
      <c r="K168" s="8">
        <v>1</v>
      </c>
      <c r="L168" s="8">
        <v>0</v>
      </c>
      <c r="M168" s="8">
        <f t="shared" si="28"/>
        <v>0</v>
      </c>
      <c r="O168" s="8">
        <v>9</v>
      </c>
      <c r="AI168" s="7">
        <v>8063</v>
      </c>
      <c r="AJ168" s="8">
        <v>5124</v>
      </c>
      <c r="AK168" s="8" t="s">
        <v>273</v>
      </c>
      <c r="AL168" s="7">
        <v>285</v>
      </c>
      <c r="AM168" s="8">
        <v>285</v>
      </c>
      <c r="AN168" s="8">
        <v>26.9</v>
      </c>
      <c r="AO168" s="8">
        <v>26.9</v>
      </c>
      <c r="AP168" s="8">
        <v>26.9</v>
      </c>
      <c r="AQ168" s="8">
        <v>18.899999999999999</v>
      </c>
      <c r="AR168" s="8">
        <v>0</v>
      </c>
      <c r="AS168" s="8">
        <v>0</v>
      </c>
      <c r="AT168" s="12">
        <f t="shared" si="29"/>
        <v>45.8</v>
      </c>
      <c r="AV168" s="11">
        <f t="shared" si="30"/>
        <v>0</v>
      </c>
      <c r="AW168" s="13">
        <f t="shared" si="31"/>
        <v>0</v>
      </c>
      <c r="AX168" s="13">
        <f t="shared" si="32"/>
        <v>0</v>
      </c>
      <c r="AY168" s="13">
        <f t="shared" si="33"/>
        <v>0</v>
      </c>
      <c r="AZ168" s="13">
        <f t="shared" si="34"/>
        <v>0</v>
      </c>
      <c r="BA168" s="13">
        <f t="shared" si="35"/>
        <v>0</v>
      </c>
      <c r="BB168" s="13">
        <f t="shared" si="36"/>
        <v>0</v>
      </c>
      <c r="BC168" s="13">
        <f t="shared" si="37"/>
        <v>0</v>
      </c>
    </row>
    <row r="169" spans="1:55" x14ac:dyDescent="0.3">
      <c r="A169" s="8" t="s">
        <v>232</v>
      </c>
      <c r="B169" s="8" t="s">
        <v>236</v>
      </c>
      <c r="C169" s="8" t="s">
        <v>47</v>
      </c>
      <c r="D169" s="8" t="s">
        <v>40</v>
      </c>
      <c r="E169" s="7" t="s">
        <v>14</v>
      </c>
      <c r="F169" s="8">
        <v>112</v>
      </c>
      <c r="J169" s="8">
        <v>1</v>
      </c>
      <c r="L169" s="8">
        <v>3.0000000000000001E-3</v>
      </c>
      <c r="M169" s="8">
        <f t="shared" si="28"/>
        <v>0.33600000000000002</v>
      </c>
      <c r="O169" s="8">
        <v>9</v>
      </c>
      <c r="Z169" s="7">
        <v>700001</v>
      </c>
      <c r="AA169" s="8" t="s">
        <v>318</v>
      </c>
      <c r="AB169" s="8" t="s">
        <v>317</v>
      </c>
      <c r="AC169" s="8" t="s">
        <v>316</v>
      </c>
      <c r="AD169" s="8" t="s">
        <v>319</v>
      </c>
      <c r="AL169" s="7">
        <v>138</v>
      </c>
      <c r="AN169" s="8">
        <v>26.8</v>
      </c>
      <c r="AQ169" s="8">
        <v>2.9</v>
      </c>
      <c r="AR169" s="8">
        <v>0.9</v>
      </c>
      <c r="AS169" s="8">
        <v>0.9</v>
      </c>
      <c r="AT169" s="12">
        <f t="shared" si="29"/>
        <v>30.599999999999998</v>
      </c>
      <c r="AV169" s="11">
        <f t="shared" si="30"/>
        <v>0.46368000000000004</v>
      </c>
      <c r="AW169" s="13">
        <f t="shared" si="31"/>
        <v>3.3600000000000001E-3</v>
      </c>
      <c r="AX169" s="13">
        <f t="shared" si="32"/>
        <v>9.0048000000000017E-2</v>
      </c>
      <c r="AY169" s="13">
        <f t="shared" si="33"/>
        <v>3.3600000000000001E-3</v>
      </c>
      <c r="AZ169" s="13">
        <f t="shared" si="34"/>
        <v>3.3600000000000001E-3</v>
      </c>
      <c r="BA169" s="13">
        <f t="shared" si="35"/>
        <v>9.7440000000000009E-3</v>
      </c>
      <c r="BB169" s="13">
        <f t="shared" si="36"/>
        <v>3.0240000000000002E-3</v>
      </c>
      <c r="BC169" s="13">
        <f t="shared" si="37"/>
        <v>3.0240000000000002E-3</v>
      </c>
    </row>
    <row r="170" spans="1:55" x14ac:dyDescent="0.3">
      <c r="A170" s="8" t="s">
        <v>232</v>
      </c>
      <c r="B170" s="8" t="s">
        <v>236</v>
      </c>
      <c r="C170" s="8" t="s">
        <v>47</v>
      </c>
      <c r="D170" s="8" t="s">
        <v>23</v>
      </c>
      <c r="E170" s="7" t="s">
        <v>14</v>
      </c>
      <c r="F170" s="8">
        <v>64</v>
      </c>
      <c r="I170" s="8">
        <v>2</v>
      </c>
      <c r="L170" s="8">
        <v>6.7000000000000004E-2</v>
      </c>
      <c r="M170" s="8">
        <f t="shared" si="28"/>
        <v>4.2880000000000003</v>
      </c>
      <c r="O170" s="8">
        <v>9</v>
      </c>
      <c r="AI170" s="7">
        <v>974</v>
      </c>
      <c r="AJ170" s="8">
        <v>1129</v>
      </c>
      <c r="AK170" s="8" t="s">
        <v>279</v>
      </c>
      <c r="AL170" s="7">
        <v>155</v>
      </c>
      <c r="AM170" s="8">
        <v>155</v>
      </c>
      <c r="AN170" s="8">
        <v>12.6</v>
      </c>
      <c r="AO170" s="8">
        <v>12.6</v>
      </c>
      <c r="AP170" s="8">
        <v>0</v>
      </c>
      <c r="AQ170" s="8">
        <v>10.6</v>
      </c>
      <c r="AR170" s="8">
        <v>1.1000000000000001</v>
      </c>
      <c r="AS170" s="8">
        <v>0</v>
      </c>
      <c r="AT170" s="12">
        <f t="shared" si="29"/>
        <v>24.3</v>
      </c>
      <c r="AV170" s="11">
        <f t="shared" si="30"/>
        <v>6.6463999999999999</v>
      </c>
      <c r="AW170" s="13">
        <f t="shared" si="31"/>
        <v>6.6463999999999999</v>
      </c>
      <c r="AX170" s="13">
        <f t="shared" si="32"/>
        <v>0.54028799999999999</v>
      </c>
      <c r="AY170" s="13">
        <f t="shared" si="33"/>
        <v>0.54028799999999999</v>
      </c>
      <c r="AZ170" s="13">
        <f t="shared" si="34"/>
        <v>0</v>
      </c>
      <c r="BA170" s="13">
        <f t="shared" si="35"/>
        <v>0.45452800000000004</v>
      </c>
      <c r="BB170" s="13">
        <f t="shared" si="36"/>
        <v>4.7168000000000009E-2</v>
      </c>
      <c r="BC170" s="13">
        <f t="shared" si="37"/>
        <v>0</v>
      </c>
    </row>
    <row r="171" spans="1:55" x14ac:dyDescent="0.3">
      <c r="A171" s="8" t="s">
        <v>232</v>
      </c>
      <c r="B171" s="8" t="s">
        <v>236</v>
      </c>
      <c r="C171" s="8" t="s">
        <v>47</v>
      </c>
      <c r="D171" s="8" t="s">
        <v>24</v>
      </c>
      <c r="E171" s="7" t="s">
        <v>14</v>
      </c>
      <c r="F171" s="8">
        <v>184</v>
      </c>
      <c r="G171" s="8">
        <v>2</v>
      </c>
      <c r="L171" s="8">
        <v>2</v>
      </c>
      <c r="M171" s="8">
        <f t="shared" si="28"/>
        <v>368</v>
      </c>
      <c r="O171" s="8">
        <v>9</v>
      </c>
      <c r="AI171" s="7">
        <v>7075</v>
      </c>
      <c r="AJ171" s="8">
        <v>1106</v>
      </c>
      <c r="AK171" s="8" t="s">
        <v>280</v>
      </c>
      <c r="AL171" s="7">
        <v>69</v>
      </c>
      <c r="AM171" s="8">
        <v>69</v>
      </c>
      <c r="AN171" s="8">
        <v>3.6</v>
      </c>
      <c r="AO171" s="8">
        <v>3.6</v>
      </c>
      <c r="AP171" s="8">
        <v>0</v>
      </c>
      <c r="AQ171" s="8">
        <v>4.0999999999999996</v>
      </c>
      <c r="AR171" s="8">
        <v>4.5</v>
      </c>
      <c r="AS171" s="8">
        <v>0</v>
      </c>
      <c r="AT171" s="12">
        <f t="shared" si="29"/>
        <v>12.2</v>
      </c>
      <c r="AV171" s="11">
        <f t="shared" si="30"/>
        <v>253.92</v>
      </c>
      <c r="AW171" s="13">
        <f t="shared" si="31"/>
        <v>253.92</v>
      </c>
      <c r="AX171" s="13">
        <f t="shared" si="32"/>
        <v>13.247999999999999</v>
      </c>
      <c r="AY171" s="13">
        <f t="shared" si="33"/>
        <v>13.247999999999999</v>
      </c>
      <c r="AZ171" s="13">
        <f t="shared" si="34"/>
        <v>0</v>
      </c>
      <c r="BA171" s="13">
        <f t="shared" si="35"/>
        <v>15.087999999999999</v>
      </c>
      <c r="BB171" s="13">
        <f t="shared" si="36"/>
        <v>16.559999999999999</v>
      </c>
      <c r="BC171" s="13">
        <f t="shared" si="37"/>
        <v>0</v>
      </c>
    </row>
    <row r="172" spans="1:55" x14ac:dyDescent="0.3">
      <c r="A172" s="8" t="s">
        <v>232</v>
      </c>
      <c r="B172" s="8" t="s">
        <v>236</v>
      </c>
      <c r="C172" s="8" t="s">
        <v>47</v>
      </c>
      <c r="D172" s="8" t="s">
        <v>25</v>
      </c>
      <c r="E172" s="7" t="s">
        <v>21</v>
      </c>
      <c r="K172" s="8">
        <v>1</v>
      </c>
      <c r="L172" s="8">
        <v>0</v>
      </c>
      <c r="M172" s="8">
        <f t="shared" si="28"/>
        <v>0</v>
      </c>
      <c r="O172" s="8">
        <v>9</v>
      </c>
      <c r="AI172" s="7">
        <v>646</v>
      </c>
      <c r="AJ172" s="8">
        <v>1009</v>
      </c>
      <c r="AK172" s="8" t="s">
        <v>286</v>
      </c>
      <c r="AL172" s="7">
        <v>403</v>
      </c>
      <c r="AM172" s="8">
        <v>403</v>
      </c>
      <c r="AN172" s="8">
        <v>24.9</v>
      </c>
      <c r="AO172" s="8">
        <v>24.9</v>
      </c>
      <c r="AP172" s="8">
        <v>0</v>
      </c>
      <c r="AQ172" s="8">
        <v>33.1</v>
      </c>
      <c r="AR172" s="8">
        <v>1.3</v>
      </c>
      <c r="AS172" s="8">
        <v>0</v>
      </c>
      <c r="AT172" s="12">
        <f t="shared" si="29"/>
        <v>59.3</v>
      </c>
      <c r="AV172" s="11">
        <f t="shared" si="30"/>
        <v>0</v>
      </c>
      <c r="AW172" s="13">
        <f t="shared" si="31"/>
        <v>0</v>
      </c>
      <c r="AX172" s="13">
        <f t="shared" si="32"/>
        <v>0</v>
      </c>
      <c r="AY172" s="13">
        <f t="shared" si="33"/>
        <v>0</v>
      </c>
      <c r="AZ172" s="13">
        <f t="shared" si="34"/>
        <v>0</v>
      </c>
      <c r="BA172" s="13">
        <f t="shared" si="35"/>
        <v>0</v>
      </c>
      <c r="BB172" s="13">
        <f t="shared" si="36"/>
        <v>0</v>
      </c>
      <c r="BC172" s="13">
        <f t="shared" si="37"/>
        <v>0</v>
      </c>
    </row>
    <row r="173" spans="1:55" x14ac:dyDescent="0.3">
      <c r="A173" s="8" t="s">
        <v>20</v>
      </c>
      <c r="B173" s="8" t="s">
        <v>236</v>
      </c>
      <c r="C173" s="8" t="s">
        <v>47</v>
      </c>
      <c r="D173" s="8" t="s">
        <v>20</v>
      </c>
      <c r="E173" s="7" t="s">
        <v>14</v>
      </c>
      <c r="F173" s="8">
        <v>112</v>
      </c>
      <c r="G173" s="8">
        <v>1</v>
      </c>
      <c r="L173" s="8">
        <v>1</v>
      </c>
      <c r="M173" s="8">
        <f t="shared" si="28"/>
        <v>112</v>
      </c>
      <c r="O173" s="8">
        <v>9</v>
      </c>
      <c r="AI173">
        <v>8041</v>
      </c>
      <c r="AJ173">
        <v>15233</v>
      </c>
      <c r="AK173" t="s">
        <v>378</v>
      </c>
      <c r="AL173">
        <v>105</v>
      </c>
      <c r="AM173">
        <v>105</v>
      </c>
      <c r="AN173">
        <v>18.5</v>
      </c>
      <c r="AO173">
        <v>18.5</v>
      </c>
      <c r="AP173">
        <v>18.5</v>
      </c>
      <c r="AQ173">
        <v>2.9</v>
      </c>
      <c r="AR173">
        <v>0</v>
      </c>
      <c r="AS173">
        <v>0</v>
      </c>
      <c r="AT173" s="12">
        <f t="shared" si="29"/>
        <v>21.4</v>
      </c>
      <c r="AV173" s="11">
        <f t="shared" si="30"/>
        <v>117.6</v>
      </c>
      <c r="AW173" s="13">
        <f t="shared" si="31"/>
        <v>117.6</v>
      </c>
      <c r="AX173" s="13">
        <f t="shared" si="32"/>
        <v>20.72</v>
      </c>
      <c r="AY173" s="13">
        <f t="shared" si="33"/>
        <v>20.72</v>
      </c>
      <c r="AZ173" s="13">
        <f t="shared" si="34"/>
        <v>20.72</v>
      </c>
      <c r="BA173" s="13">
        <f t="shared" si="35"/>
        <v>3.2480000000000002</v>
      </c>
      <c r="BB173" s="13">
        <f t="shared" si="36"/>
        <v>0</v>
      </c>
      <c r="BC173" s="13">
        <f t="shared" si="37"/>
        <v>0</v>
      </c>
    </row>
    <row r="174" spans="1:55" x14ac:dyDescent="0.3">
      <c r="A174" s="8" t="s">
        <v>233</v>
      </c>
      <c r="B174" s="8" t="s">
        <v>236</v>
      </c>
      <c r="C174" s="8" t="s">
        <v>47</v>
      </c>
      <c r="D174" s="8" t="s">
        <v>26</v>
      </c>
      <c r="E174" s="7" t="s">
        <v>14</v>
      </c>
      <c r="F174" s="8">
        <v>175</v>
      </c>
      <c r="H174" s="8">
        <v>2</v>
      </c>
      <c r="L174" s="8">
        <v>0.28599999999999998</v>
      </c>
      <c r="M174" s="8">
        <f t="shared" si="28"/>
        <v>50.05</v>
      </c>
      <c r="O174" s="8">
        <v>9</v>
      </c>
      <c r="AI174" s="7">
        <v>7200</v>
      </c>
      <c r="AJ174" s="8">
        <v>20051</v>
      </c>
      <c r="AK174" s="8" t="s">
        <v>282</v>
      </c>
      <c r="AL174" s="7">
        <v>130</v>
      </c>
      <c r="AM174" s="8">
        <v>0</v>
      </c>
      <c r="AN174" s="8">
        <v>2.4</v>
      </c>
      <c r="AO174" s="8">
        <v>0</v>
      </c>
      <c r="AP174" s="8">
        <v>0</v>
      </c>
      <c r="AQ174" s="8">
        <v>0.2</v>
      </c>
      <c r="AR174" s="8">
        <v>28.6</v>
      </c>
      <c r="AS174" s="8">
        <v>0.3</v>
      </c>
      <c r="AT174" s="12">
        <f t="shared" si="29"/>
        <v>31.200000000000003</v>
      </c>
      <c r="AV174" s="11">
        <f t="shared" si="30"/>
        <v>65.064999999999998</v>
      </c>
      <c r="AW174" s="13">
        <f t="shared" si="31"/>
        <v>0</v>
      </c>
      <c r="AX174" s="13">
        <f t="shared" si="32"/>
        <v>1.2011999999999998</v>
      </c>
      <c r="AY174" s="13">
        <f t="shared" si="33"/>
        <v>0</v>
      </c>
      <c r="AZ174" s="13">
        <f t="shared" si="34"/>
        <v>0</v>
      </c>
      <c r="BA174" s="13">
        <f t="shared" si="35"/>
        <v>0.10009999999999999</v>
      </c>
      <c r="BB174" s="13">
        <f t="shared" si="36"/>
        <v>14.314300000000001</v>
      </c>
      <c r="BC174" s="13">
        <f t="shared" si="37"/>
        <v>0.15014999999999998</v>
      </c>
    </row>
    <row r="175" spans="1:55" x14ac:dyDescent="0.3">
      <c r="A175" s="8" t="s">
        <v>233</v>
      </c>
      <c r="B175" s="8" t="s">
        <v>236</v>
      </c>
      <c r="C175" s="8" t="s">
        <v>47</v>
      </c>
      <c r="D175" s="8" t="s">
        <v>28</v>
      </c>
      <c r="E175" s="7" t="s">
        <v>14</v>
      </c>
      <c r="F175" s="8">
        <v>185</v>
      </c>
      <c r="H175" s="8">
        <v>3</v>
      </c>
      <c r="L175" s="8">
        <v>0.42899999999999999</v>
      </c>
      <c r="M175" s="8">
        <f t="shared" si="28"/>
        <v>79.364999999999995</v>
      </c>
      <c r="O175" s="8">
        <v>9</v>
      </c>
      <c r="AI175" s="7">
        <v>7005</v>
      </c>
      <c r="AJ175" s="8">
        <v>16028</v>
      </c>
      <c r="AK175" s="8" t="s">
        <v>283</v>
      </c>
      <c r="AL175" s="7">
        <v>127</v>
      </c>
      <c r="AM175" s="8">
        <v>0</v>
      </c>
      <c r="AN175" s="8">
        <v>8.6999999999999993</v>
      </c>
      <c r="AO175" s="8">
        <v>0</v>
      </c>
      <c r="AP175" s="8">
        <v>0</v>
      </c>
      <c r="AQ175" s="8">
        <v>0.5</v>
      </c>
      <c r="AR175" s="8">
        <v>22.8</v>
      </c>
      <c r="AS175" s="8">
        <v>6.4</v>
      </c>
      <c r="AT175" s="12">
        <f t="shared" si="29"/>
        <v>32</v>
      </c>
      <c r="AV175" s="11">
        <f t="shared" si="30"/>
        <v>100.79355</v>
      </c>
      <c r="AW175" s="13">
        <f t="shared" si="31"/>
        <v>0</v>
      </c>
      <c r="AX175" s="13">
        <f t="shared" si="32"/>
        <v>6.9047549999999989</v>
      </c>
      <c r="AY175" s="13">
        <f t="shared" si="33"/>
        <v>0</v>
      </c>
      <c r="AZ175" s="13">
        <f t="shared" si="34"/>
        <v>0</v>
      </c>
      <c r="BA175" s="13">
        <f t="shared" si="35"/>
        <v>0.39682499999999998</v>
      </c>
      <c r="BB175" s="13">
        <f t="shared" si="36"/>
        <v>18.095219999999998</v>
      </c>
      <c r="BC175" s="13">
        <f t="shared" si="37"/>
        <v>5.0793599999999994</v>
      </c>
    </row>
    <row r="176" spans="1:55" x14ac:dyDescent="0.3">
      <c r="A176" s="8" t="s">
        <v>233</v>
      </c>
      <c r="B176" s="8" t="s">
        <v>236</v>
      </c>
      <c r="C176" s="8" t="s">
        <v>47</v>
      </c>
      <c r="D176" s="8" t="s">
        <v>29</v>
      </c>
      <c r="E176" s="7" t="s">
        <v>21</v>
      </c>
      <c r="K176" s="8">
        <v>1</v>
      </c>
      <c r="L176" s="8">
        <v>0</v>
      </c>
      <c r="M176" s="8">
        <f t="shared" si="28"/>
        <v>0</v>
      </c>
      <c r="O176" s="8">
        <v>9</v>
      </c>
      <c r="AI176" s="7">
        <v>513</v>
      </c>
      <c r="AJ176" s="8">
        <v>11110</v>
      </c>
      <c r="AK176" s="8" t="s">
        <v>290</v>
      </c>
      <c r="AL176" s="7">
        <v>22</v>
      </c>
      <c r="AM176" s="8">
        <v>0</v>
      </c>
      <c r="AN176" s="8">
        <v>1</v>
      </c>
      <c r="AO176" s="8">
        <v>0</v>
      </c>
      <c r="AP176" s="8">
        <v>0</v>
      </c>
      <c r="AQ176" s="8">
        <v>0.4</v>
      </c>
      <c r="AR176" s="8">
        <v>4.5</v>
      </c>
      <c r="AS176" s="8">
        <v>2.8</v>
      </c>
      <c r="AT176" s="12">
        <f t="shared" si="29"/>
        <v>5.9</v>
      </c>
      <c r="AV176" s="11">
        <f t="shared" si="30"/>
        <v>0</v>
      </c>
      <c r="AW176" s="13">
        <f t="shared" si="31"/>
        <v>0</v>
      </c>
      <c r="AX176" s="13">
        <f t="shared" si="32"/>
        <v>0</v>
      </c>
      <c r="AY176" s="13">
        <f t="shared" si="33"/>
        <v>0</v>
      </c>
      <c r="AZ176" s="13">
        <f t="shared" si="34"/>
        <v>0</v>
      </c>
      <c r="BA176" s="13">
        <f t="shared" si="35"/>
        <v>0</v>
      </c>
      <c r="BB176" s="13">
        <f t="shared" si="36"/>
        <v>0</v>
      </c>
      <c r="BC176" s="13">
        <f t="shared" si="37"/>
        <v>0</v>
      </c>
    </row>
    <row r="177" spans="1:55" x14ac:dyDescent="0.3">
      <c r="A177" s="8" t="s">
        <v>233</v>
      </c>
      <c r="B177" s="8" t="s">
        <v>236</v>
      </c>
      <c r="C177" s="8" t="s">
        <v>47</v>
      </c>
      <c r="D177" s="8" t="s">
        <v>30</v>
      </c>
      <c r="E177" s="7" t="s">
        <v>21</v>
      </c>
      <c r="K177" s="8">
        <v>1</v>
      </c>
      <c r="L177" s="8">
        <v>0</v>
      </c>
      <c r="M177" s="8">
        <f t="shared" si="28"/>
        <v>0</v>
      </c>
      <c r="O177" s="8">
        <v>9</v>
      </c>
      <c r="AI177" s="7">
        <v>141</v>
      </c>
      <c r="AJ177" s="8">
        <v>9040</v>
      </c>
      <c r="AK177" s="8" t="s">
        <v>287</v>
      </c>
      <c r="AL177" s="7">
        <v>92</v>
      </c>
      <c r="AM177" s="8">
        <v>0</v>
      </c>
      <c r="AN177" s="8">
        <v>1</v>
      </c>
      <c r="AO177" s="8">
        <v>0</v>
      </c>
      <c r="AP177" s="8">
        <v>0</v>
      </c>
      <c r="AQ177" s="8">
        <v>0.5</v>
      </c>
      <c r="AR177" s="8">
        <v>23.4</v>
      </c>
      <c r="AS177" s="8">
        <v>2.4</v>
      </c>
      <c r="AT177" s="12">
        <f t="shared" si="29"/>
        <v>24.9</v>
      </c>
      <c r="AV177" s="11">
        <f t="shared" si="30"/>
        <v>0</v>
      </c>
      <c r="AW177" s="13">
        <f t="shared" si="31"/>
        <v>0</v>
      </c>
      <c r="AX177" s="13">
        <f t="shared" si="32"/>
        <v>0</v>
      </c>
      <c r="AY177" s="13">
        <f t="shared" si="33"/>
        <v>0</v>
      </c>
      <c r="AZ177" s="13">
        <f t="shared" si="34"/>
        <v>0</v>
      </c>
      <c r="BA177" s="13">
        <f t="shared" si="35"/>
        <v>0</v>
      </c>
      <c r="BB177" s="13">
        <f t="shared" si="36"/>
        <v>0</v>
      </c>
      <c r="BC177" s="13">
        <f t="shared" si="37"/>
        <v>0</v>
      </c>
    </row>
    <row r="178" spans="1:55" x14ac:dyDescent="0.3">
      <c r="A178" s="8" t="s">
        <v>233</v>
      </c>
      <c r="B178" s="8" t="s">
        <v>236</v>
      </c>
      <c r="C178" s="8" t="s">
        <v>47</v>
      </c>
      <c r="D178" s="8" t="s">
        <v>31</v>
      </c>
      <c r="E178" s="7" t="s">
        <v>14</v>
      </c>
      <c r="F178" s="8">
        <v>122</v>
      </c>
      <c r="I178" s="8">
        <v>1</v>
      </c>
      <c r="L178" s="8">
        <v>3.3000000000000002E-2</v>
      </c>
      <c r="M178" s="8">
        <f t="shared" si="28"/>
        <v>4.0259999999999998</v>
      </c>
      <c r="O178" s="8">
        <v>9</v>
      </c>
      <c r="AI178" s="7">
        <v>1786</v>
      </c>
      <c r="AJ178" s="8">
        <v>11363</v>
      </c>
      <c r="AK178" s="8" t="s">
        <v>289</v>
      </c>
      <c r="AL178" s="7">
        <v>93</v>
      </c>
      <c r="AM178" s="8">
        <v>0</v>
      </c>
      <c r="AN178" s="8">
        <v>2</v>
      </c>
      <c r="AO178" s="8">
        <v>0</v>
      </c>
      <c r="AP178" s="8">
        <v>0</v>
      </c>
      <c r="AQ178" s="8">
        <v>0.1</v>
      </c>
      <c r="AR178" s="8">
        <v>21.6</v>
      </c>
      <c r="AS178" s="8">
        <v>1.5</v>
      </c>
      <c r="AT178" s="12">
        <f t="shared" si="29"/>
        <v>23.700000000000003</v>
      </c>
      <c r="AV178" s="11">
        <f t="shared" si="30"/>
        <v>3.7441800000000001</v>
      </c>
      <c r="AW178" s="13">
        <f t="shared" si="31"/>
        <v>0</v>
      </c>
      <c r="AX178" s="13">
        <f t="shared" si="32"/>
        <v>8.0519999999999994E-2</v>
      </c>
      <c r="AY178" s="13">
        <f t="shared" si="33"/>
        <v>0</v>
      </c>
      <c r="AZ178" s="13">
        <f t="shared" si="34"/>
        <v>0</v>
      </c>
      <c r="BA178" s="13">
        <f t="shared" si="35"/>
        <v>4.0260000000000001E-3</v>
      </c>
      <c r="BB178" s="13">
        <f t="shared" si="36"/>
        <v>0.86961600000000006</v>
      </c>
      <c r="BC178" s="13">
        <f t="shared" si="37"/>
        <v>6.0389999999999999E-2</v>
      </c>
    </row>
    <row r="179" spans="1:55" x14ac:dyDescent="0.3">
      <c r="A179" s="8" t="s">
        <v>233</v>
      </c>
      <c r="B179" s="8" t="s">
        <v>236</v>
      </c>
      <c r="C179" s="8" t="s">
        <v>47</v>
      </c>
      <c r="D179" s="8" t="s">
        <v>34</v>
      </c>
      <c r="E179" s="7" t="s">
        <v>14</v>
      </c>
      <c r="F179" s="8">
        <v>125</v>
      </c>
      <c r="H179" s="8">
        <v>3</v>
      </c>
      <c r="L179" s="8">
        <v>0.42899999999999999</v>
      </c>
      <c r="M179" s="8">
        <f t="shared" si="28"/>
        <v>53.625</v>
      </c>
      <c r="O179" s="8">
        <v>9</v>
      </c>
      <c r="AE179" s="7" t="s">
        <v>296</v>
      </c>
      <c r="AF179" s="8" t="s">
        <v>292</v>
      </c>
      <c r="AL179" s="7">
        <v>288</v>
      </c>
      <c r="AN179" s="8">
        <v>6.3</v>
      </c>
      <c r="AQ179" s="8">
        <v>9.1</v>
      </c>
      <c r="AR179" s="8">
        <v>49</v>
      </c>
      <c r="AS179" s="8">
        <v>0</v>
      </c>
      <c r="AT179" s="12">
        <f t="shared" si="29"/>
        <v>64.400000000000006</v>
      </c>
      <c r="AV179" s="11">
        <f t="shared" si="30"/>
        <v>154.44</v>
      </c>
      <c r="AW179" s="13">
        <f t="shared" si="31"/>
        <v>0.53625</v>
      </c>
      <c r="AX179" s="13">
        <f t="shared" si="32"/>
        <v>3.3783749999999997</v>
      </c>
      <c r="AY179" s="13">
        <f t="shared" si="33"/>
        <v>0.53625</v>
      </c>
      <c r="AZ179" s="13">
        <f t="shared" si="34"/>
        <v>0.53625</v>
      </c>
      <c r="BA179" s="13">
        <f t="shared" si="35"/>
        <v>4.8798749999999993</v>
      </c>
      <c r="BB179" s="13">
        <f t="shared" si="36"/>
        <v>26.276250000000001</v>
      </c>
      <c r="BC179" s="13">
        <f t="shared" si="37"/>
        <v>0</v>
      </c>
    </row>
    <row r="180" spans="1:55" x14ac:dyDescent="0.3">
      <c r="A180" s="8" t="s">
        <v>234</v>
      </c>
      <c r="B180" s="8" t="s">
        <v>236</v>
      </c>
      <c r="C180" s="8" t="s">
        <v>47</v>
      </c>
      <c r="D180" s="8" t="s">
        <v>248</v>
      </c>
      <c r="E180" s="7" t="s">
        <v>14</v>
      </c>
      <c r="F180" s="8">
        <v>134</v>
      </c>
      <c r="G180" s="8">
        <v>1</v>
      </c>
      <c r="L180" s="8">
        <v>1</v>
      </c>
      <c r="M180" s="8">
        <f t="shared" si="28"/>
        <v>134</v>
      </c>
      <c r="O180" s="8">
        <v>9</v>
      </c>
      <c r="AE180" s="7" t="s">
        <v>296</v>
      </c>
      <c r="AF180" s="8" t="s">
        <v>303</v>
      </c>
      <c r="AL180" s="7">
        <v>163</v>
      </c>
      <c r="AN180" s="8">
        <v>6.3</v>
      </c>
      <c r="AQ180" s="8">
        <v>1.4</v>
      </c>
      <c r="AR180" s="8">
        <v>31.1</v>
      </c>
      <c r="AT180" s="12">
        <f t="shared" si="29"/>
        <v>38.799999999999997</v>
      </c>
      <c r="AV180" s="11">
        <f t="shared" si="30"/>
        <v>218.42</v>
      </c>
      <c r="AW180" s="13">
        <f t="shared" si="31"/>
        <v>1.34</v>
      </c>
      <c r="AX180" s="13">
        <f t="shared" si="32"/>
        <v>8.4420000000000002</v>
      </c>
      <c r="AY180" s="13">
        <f t="shared" si="33"/>
        <v>1.34</v>
      </c>
      <c r="AZ180" s="13">
        <f t="shared" si="34"/>
        <v>1.34</v>
      </c>
      <c r="BA180" s="13">
        <f t="shared" si="35"/>
        <v>1.8759999999999999</v>
      </c>
      <c r="BB180" s="13">
        <f t="shared" si="36"/>
        <v>41.674000000000007</v>
      </c>
      <c r="BC180" s="13">
        <f t="shared" si="37"/>
        <v>1.34</v>
      </c>
    </row>
    <row r="181" spans="1:55" x14ac:dyDescent="0.3">
      <c r="A181" s="8" t="s">
        <v>234</v>
      </c>
      <c r="B181" s="8" t="s">
        <v>236</v>
      </c>
      <c r="C181" s="8" t="s">
        <v>47</v>
      </c>
      <c r="D181" s="8" t="s">
        <v>27</v>
      </c>
      <c r="E181" s="7" t="s">
        <v>14</v>
      </c>
      <c r="F181" s="8">
        <v>114</v>
      </c>
      <c r="H181" s="8">
        <v>2</v>
      </c>
      <c r="L181" s="8">
        <v>0.28599999999999998</v>
      </c>
      <c r="M181" s="8">
        <f t="shared" si="28"/>
        <v>32.603999999999999</v>
      </c>
      <c r="O181" s="8">
        <v>9</v>
      </c>
      <c r="AE181" s="7" t="s">
        <v>296</v>
      </c>
      <c r="AF181" s="8" t="s">
        <v>304</v>
      </c>
      <c r="AL181" s="7">
        <v>125</v>
      </c>
      <c r="AN181" s="8">
        <v>2.1</v>
      </c>
      <c r="AQ181" s="8">
        <v>1.3</v>
      </c>
      <c r="AR181" s="8">
        <v>26.2</v>
      </c>
      <c r="AT181" s="12">
        <f t="shared" si="29"/>
        <v>29.6</v>
      </c>
      <c r="AV181" s="11">
        <f t="shared" si="30"/>
        <v>40.755000000000003</v>
      </c>
      <c r="AW181" s="13">
        <f t="shared" si="31"/>
        <v>0.32604</v>
      </c>
      <c r="AX181" s="13">
        <f t="shared" si="32"/>
        <v>0.68468400000000007</v>
      </c>
      <c r="AY181" s="13">
        <f t="shared" si="33"/>
        <v>0.32604</v>
      </c>
      <c r="AZ181" s="13">
        <f t="shared" si="34"/>
        <v>0.32604</v>
      </c>
      <c r="BA181" s="13">
        <f t="shared" si="35"/>
        <v>0.42385199999999995</v>
      </c>
      <c r="BB181" s="13">
        <f t="shared" si="36"/>
        <v>8.542247999999999</v>
      </c>
      <c r="BC181" s="13">
        <f t="shared" si="37"/>
        <v>0.32604</v>
      </c>
    </row>
    <row r="182" spans="1:55" x14ac:dyDescent="0.3">
      <c r="A182" s="8" t="s">
        <v>234</v>
      </c>
      <c r="B182" s="8" t="s">
        <v>236</v>
      </c>
      <c r="C182" s="8" t="s">
        <v>47</v>
      </c>
      <c r="D182" s="8" t="s">
        <v>32</v>
      </c>
      <c r="E182" s="7" t="s">
        <v>21</v>
      </c>
      <c r="K182" s="8">
        <v>1</v>
      </c>
      <c r="L182" s="8">
        <v>0</v>
      </c>
      <c r="M182" s="8">
        <f t="shared" si="28"/>
        <v>0</v>
      </c>
      <c r="O182" s="8">
        <v>9</v>
      </c>
      <c r="AI182" s="7">
        <v>8012</v>
      </c>
      <c r="AJ182" s="8">
        <v>0</v>
      </c>
      <c r="AK182" s="8" t="s">
        <v>307</v>
      </c>
      <c r="AL182" s="7">
        <v>332</v>
      </c>
      <c r="AM182" s="8">
        <v>0</v>
      </c>
      <c r="AN182" s="8">
        <v>10.3</v>
      </c>
      <c r="AO182" s="8">
        <v>0</v>
      </c>
      <c r="AP182" s="8">
        <v>0</v>
      </c>
      <c r="AQ182" s="8">
        <v>3</v>
      </c>
      <c r="AR182" s="8">
        <v>73.7</v>
      </c>
      <c r="AS182" s="8">
        <v>12.7</v>
      </c>
      <c r="AT182" s="12">
        <f t="shared" si="29"/>
        <v>87</v>
      </c>
      <c r="AV182" s="11">
        <f t="shared" si="30"/>
        <v>0</v>
      </c>
      <c r="AW182" s="13">
        <f t="shared" si="31"/>
        <v>0</v>
      </c>
      <c r="AX182" s="13">
        <f t="shared" si="32"/>
        <v>0</v>
      </c>
      <c r="AY182" s="13">
        <f t="shared" si="33"/>
        <v>0</v>
      </c>
      <c r="AZ182" s="13">
        <f t="shared" si="34"/>
        <v>0</v>
      </c>
      <c r="BA182" s="13">
        <f t="shared" si="35"/>
        <v>0</v>
      </c>
      <c r="BB182" s="13">
        <f t="shared" si="36"/>
        <v>0</v>
      </c>
      <c r="BC182" s="13">
        <f t="shared" si="37"/>
        <v>0</v>
      </c>
    </row>
    <row r="183" spans="1:55" x14ac:dyDescent="0.3">
      <c r="A183" s="8" t="s">
        <v>232</v>
      </c>
      <c r="B183" s="8" t="s">
        <v>236</v>
      </c>
      <c r="C183" s="8" t="s">
        <v>48</v>
      </c>
      <c r="D183" s="8" t="s">
        <v>13</v>
      </c>
      <c r="E183" s="7" t="s">
        <v>14</v>
      </c>
      <c r="F183" s="8">
        <v>112</v>
      </c>
      <c r="J183" s="8">
        <v>1</v>
      </c>
      <c r="L183" s="8">
        <v>3.0000000000000001E-3</v>
      </c>
      <c r="M183" s="8">
        <f t="shared" si="28"/>
        <v>0.33600000000000002</v>
      </c>
      <c r="N183" s="8">
        <v>2</v>
      </c>
      <c r="O183" s="8">
        <v>10</v>
      </c>
      <c r="AI183" s="7">
        <v>8067</v>
      </c>
      <c r="AJ183" s="8">
        <v>0</v>
      </c>
      <c r="AK183" s="8" t="s">
        <v>265</v>
      </c>
      <c r="AL183" s="7">
        <v>269</v>
      </c>
      <c r="AM183" s="8">
        <v>269</v>
      </c>
      <c r="AN183" s="8">
        <v>24.9</v>
      </c>
      <c r="AO183" s="8">
        <v>24.9</v>
      </c>
      <c r="AP183" s="8">
        <v>24.9</v>
      </c>
      <c r="AQ183" s="8">
        <v>18</v>
      </c>
      <c r="AR183" s="8">
        <v>0</v>
      </c>
      <c r="AS183" s="8">
        <v>0</v>
      </c>
      <c r="AT183" s="12">
        <f t="shared" si="29"/>
        <v>42.9</v>
      </c>
      <c r="AV183" s="11">
        <f t="shared" si="30"/>
        <v>0.90383999999999998</v>
      </c>
      <c r="AW183" s="13">
        <f t="shared" si="31"/>
        <v>0.90383999999999998</v>
      </c>
      <c r="AX183" s="13">
        <f t="shared" si="32"/>
        <v>8.3664000000000002E-2</v>
      </c>
      <c r="AY183" s="13">
        <f t="shared" si="33"/>
        <v>8.3664000000000002E-2</v>
      </c>
      <c r="AZ183" s="13">
        <f t="shared" si="34"/>
        <v>8.3664000000000002E-2</v>
      </c>
      <c r="BA183" s="13">
        <f t="shared" si="35"/>
        <v>6.0479999999999999E-2</v>
      </c>
      <c r="BB183" s="13">
        <f t="shared" si="36"/>
        <v>0</v>
      </c>
      <c r="BC183" s="13">
        <f t="shared" si="37"/>
        <v>0</v>
      </c>
    </row>
    <row r="184" spans="1:55" x14ac:dyDescent="0.3">
      <c r="A184" s="8" t="s">
        <v>232</v>
      </c>
      <c r="B184" s="8" t="s">
        <v>236</v>
      </c>
      <c r="C184" s="8" t="s">
        <v>48</v>
      </c>
      <c r="D184" s="8" t="s">
        <v>15</v>
      </c>
      <c r="E184" s="7" t="s">
        <v>14</v>
      </c>
      <c r="F184" s="8">
        <v>85</v>
      </c>
      <c r="I184" s="8">
        <v>1</v>
      </c>
      <c r="L184" s="8">
        <v>3.3000000000000002E-2</v>
      </c>
      <c r="M184" s="8">
        <f t="shared" si="28"/>
        <v>2.8050000000000002</v>
      </c>
      <c r="O184" s="8">
        <v>10</v>
      </c>
      <c r="AE184" s="7" t="s">
        <v>296</v>
      </c>
      <c r="AF184" s="8" t="s">
        <v>298</v>
      </c>
      <c r="AG184" s="7" t="s">
        <v>299</v>
      </c>
      <c r="AL184" s="7">
        <v>241</v>
      </c>
      <c r="AN184" s="8">
        <v>32.9</v>
      </c>
      <c r="AQ184" s="8">
        <v>10.9</v>
      </c>
      <c r="AR184" s="8">
        <v>0.5</v>
      </c>
      <c r="AS184" s="8">
        <v>0</v>
      </c>
      <c r="AT184" s="12">
        <f t="shared" si="29"/>
        <v>44.3</v>
      </c>
      <c r="AV184" s="11">
        <f t="shared" si="30"/>
        <v>6.7600499999999997</v>
      </c>
      <c r="AW184" s="13">
        <f t="shared" si="31"/>
        <v>2.8050000000000002E-2</v>
      </c>
      <c r="AX184" s="13">
        <f t="shared" si="32"/>
        <v>0.92284499999999992</v>
      </c>
      <c r="AY184" s="13">
        <f t="shared" si="33"/>
        <v>2.8050000000000002E-2</v>
      </c>
      <c r="AZ184" s="13">
        <f t="shared" si="34"/>
        <v>2.8050000000000002E-2</v>
      </c>
      <c r="BA184" s="13">
        <f t="shared" si="35"/>
        <v>0.30574500000000004</v>
      </c>
      <c r="BB184" s="13">
        <f t="shared" si="36"/>
        <v>1.4025000000000001E-2</v>
      </c>
      <c r="BC184" s="13">
        <f t="shared" si="37"/>
        <v>0</v>
      </c>
    </row>
    <row r="185" spans="1:55" x14ac:dyDescent="0.3">
      <c r="A185" s="8" t="s">
        <v>232</v>
      </c>
      <c r="B185" s="8" t="s">
        <v>236</v>
      </c>
      <c r="C185" s="8" t="s">
        <v>48</v>
      </c>
      <c r="D185" s="8" t="s">
        <v>17</v>
      </c>
      <c r="E185" s="7" t="s">
        <v>14</v>
      </c>
      <c r="F185" s="8">
        <v>85</v>
      </c>
      <c r="I185" s="8">
        <v>1</v>
      </c>
      <c r="L185" s="8">
        <v>3.3000000000000002E-2</v>
      </c>
      <c r="M185" s="8">
        <f t="shared" si="28"/>
        <v>2.8050000000000002</v>
      </c>
      <c r="O185" s="8">
        <v>10</v>
      </c>
      <c r="AE185" s="7" t="s">
        <v>300</v>
      </c>
      <c r="AF185" s="8" t="s">
        <v>301</v>
      </c>
      <c r="AG185" s="7" t="s">
        <v>272</v>
      </c>
      <c r="AL185" s="7">
        <v>265</v>
      </c>
      <c r="AN185" s="8">
        <v>16.899999999999999</v>
      </c>
      <c r="AQ185" s="8">
        <v>21.4</v>
      </c>
      <c r="AR185" s="8">
        <v>0</v>
      </c>
      <c r="AS185" s="8">
        <v>0</v>
      </c>
      <c r="AT185" s="12">
        <f t="shared" si="29"/>
        <v>38.299999999999997</v>
      </c>
      <c r="AV185" s="11">
        <f t="shared" si="30"/>
        <v>7.4332500000000001</v>
      </c>
      <c r="AW185" s="13">
        <f t="shared" si="31"/>
        <v>2.8050000000000002E-2</v>
      </c>
      <c r="AX185" s="13">
        <f t="shared" si="32"/>
        <v>0.47404499999999999</v>
      </c>
      <c r="AY185" s="13">
        <f t="shared" si="33"/>
        <v>2.8050000000000002E-2</v>
      </c>
      <c r="AZ185" s="13">
        <f t="shared" si="34"/>
        <v>2.8050000000000002E-2</v>
      </c>
      <c r="BA185" s="13">
        <f t="shared" si="35"/>
        <v>0.60026999999999997</v>
      </c>
      <c r="BB185" s="13">
        <f t="shared" si="36"/>
        <v>0</v>
      </c>
      <c r="BC185" s="13">
        <f t="shared" si="37"/>
        <v>0</v>
      </c>
    </row>
    <row r="186" spans="1:55" x14ac:dyDescent="0.3">
      <c r="A186" s="8" t="s">
        <v>232</v>
      </c>
      <c r="B186" s="8" t="s">
        <v>236</v>
      </c>
      <c r="C186" s="8" t="s">
        <v>48</v>
      </c>
      <c r="D186" s="8" t="s">
        <v>18</v>
      </c>
      <c r="E186" s="7" t="s">
        <v>14</v>
      </c>
      <c r="F186" s="8">
        <v>112</v>
      </c>
      <c r="J186" s="8">
        <v>1</v>
      </c>
      <c r="L186" s="8">
        <v>3.0000000000000001E-3</v>
      </c>
      <c r="M186" s="8">
        <f t="shared" si="28"/>
        <v>0.33600000000000002</v>
      </c>
      <c r="O186" s="8">
        <v>10</v>
      </c>
      <c r="S186" s="8">
        <v>1095</v>
      </c>
      <c r="T186" s="8" t="s">
        <v>275</v>
      </c>
      <c r="AL186" s="7">
        <v>267</v>
      </c>
      <c r="AN186" s="8">
        <v>19.600000000000001</v>
      </c>
      <c r="AQ186" s="8">
        <v>20.3</v>
      </c>
      <c r="AT186" s="12">
        <f t="shared" si="29"/>
        <v>39.900000000000006</v>
      </c>
      <c r="AV186" s="11">
        <f t="shared" si="30"/>
        <v>0.89712000000000003</v>
      </c>
      <c r="AW186" s="13">
        <f t="shared" si="31"/>
        <v>3.3600000000000001E-3</v>
      </c>
      <c r="AX186" s="13">
        <f t="shared" si="32"/>
        <v>6.5856000000000012E-2</v>
      </c>
      <c r="AY186" s="13">
        <f t="shared" si="33"/>
        <v>3.3600000000000001E-3</v>
      </c>
      <c r="AZ186" s="13">
        <f t="shared" si="34"/>
        <v>3.3600000000000001E-3</v>
      </c>
      <c r="BA186" s="13">
        <f t="shared" si="35"/>
        <v>6.8208000000000005E-2</v>
      </c>
      <c r="BB186" s="13">
        <f t="shared" si="36"/>
        <v>3.3600000000000001E-3</v>
      </c>
      <c r="BC186" s="13">
        <f t="shared" si="37"/>
        <v>3.3600000000000001E-3</v>
      </c>
    </row>
    <row r="187" spans="1:55" x14ac:dyDescent="0.3">
      <c r="A187" s="8" t="s">
        <v>232</v>
      </c>
      <c r="B187" s="8" t="s">
        <v>236</v>
      </c>
      <c r="C187" s="8" t="s">
        <v>48</v>
      </c>
      <c r="D187" s="8" t="s">
        <v>19</v>
      </c>
      <c r="E187" s="7" t="s">
        <v>14</v>
      </c>
      <c r="F187" s="8">
        <v>112</v>
      </c>
      <c r="H187" s="8">
        <v>1</v>
      </c>
      <c r="L187" s="8">
        <v>0.14299999999999999</v>
      </c>
      <c r="M187" s="8">
        <f t="shared" si="28"/>
        <v>16.015999999999998</v>
      </c>
      <c r="O187" s="8">
        <v>10</v>
      </c>
      <c r="AI187" s="7">
        <v>8063</v>
      </c>
      <c r="AJ187" s="8">
        <v>5124</v>
      </c>
      <c r="AK187" s="8" t="s">
        <v>273</v>
      </c>
      <c r="AL187" s="7">
        <v>285</v>
      </c>
      <c r="AM187" s="8">
        <v>285</v>
      </c>
      <c r="AN187" s="8">
        <v>26.9</v>
      </c>
      <c r="AO187" s="8">
        <v>26.9</v>
      </c>
      <c r="AP187" s="8">
        <v>26.9</v>
      </c>
      <c r="AQ187" s="8">
        <v>18.899999999999999</v>
      </c>
      <c r="AR187" s="8">
        <v>0</v>
      </c>
      <c r="AS187" s="8">
        <v>0</v>
      </c>
      <c r="AT187" s="12">
        <f t="shared" si="29"/>
        <v>45.8</v>
      </c>
      <c r="AV187" s="11">
        <f t="shared" si="30"/>
        <v>45.645599999999995</v>
      </c>
      <c r="AW187" s="13">
        <f t="shared" si="31"/>
        <v>45.645599999999995</v>
      </c>
      <c r="AX187" s="13">
        <f t="shared" si="32"/>
        <v>4.3083039999999997</v>
      </c>
      <c r="AY187" s="13">
        <f t="shared" si="33"/>
        <v>4.3083039999999997</v>
      </c>
      <c r="AZ187" s="13">
        <f t="shared" si="34"/>
        <v>4.3083039999999997</v>
      </c>
      <c r="BA187" s="13">
        <f t="shared" si="35"/>
        <v>3.0270239999999995</v>
      </c>
      <c r="BB187" s="13">
        <f t="shared" si="36"/>
        <v>0</v>
      </c>
      <c r="BC187" s="13">
        <f t="shared" si="37"/>
        <v>0</v>
      </c>
    </row>
    <row r="188" spans="1:55" x14ac:dyDescent="0.3">
      <c r="A188" s="8" t="s">
        <v>232</v>
      </c>
      <c r="B188" s="8" t="s">
        <v>236</v>
      </c>
      <c r="C188" s="8" t="s">
        <v>48</v>
      </c>
      <c r="D188" s="8" t="s">
        <v>22</v>
      </c>
      <c r="E188" s="7" t="s">
        <v>21</v>
      </c>
      <c r="K188" s="8">
        <v>1</v>
      </c>
      <c r="L188" s="8">
        <v>0</v>
      </c>
      <c r="M188" s="8">
        <f t="shared" si="28"/>
        <v>0</v>
      </c>
      <c r="O188" s="8">
        <v>10</v>
      </c>
      <c r="AI188" s="7">
        <v>8063</v>
      </c>
      <c r="AJ188" s="8">
        <v>5124</v>
      </c>
      <c r="AK188" s="8" t="s">
        <v>273</v>
      </c>
      <c r="AL188" s="7">
        <v>285</v>
      </c>
      <c r="AM188" s="8">
        <v>285</v>
      </c>
      <c r="AN188" s="8">
        <v>26.9</v>
      </c>
      <c r="AO188" s="8">
        <v>26.9</v>
      </c>
      <c r="AP188" s="8">
        <v>26.9</v>
      </c>
      <c r="AQ188" s="8">
        <v>18.899999999999999</v>
      </c>
      <c r="AR188" s="8">
        <v>0</v>
      </c>
      <c r="AS188" s="8">
        <v>0</v>
      </c>
      <c r="AT188" s="12">
        <f t="shared" si="29"/>
        <v>45.8</v>
      </c>
      <c r="AV188" s="11">
        <f t="shared" si="30"/>
        <v>0</v>
      </c>
      <c r="AW188" s="13">
        <f t="shared" si="31"/>
        <v>0</v>
      </c>
      <c r="AX188" s="13">
        <f t="shared" si="32"/>
        <v>0</v>
      </c>
      <c r="AY188" s="13">
        <f t="shared" si="33"/>
        <v>0</v>
      </c>
      <c r="AZ188" s="13">
        <f t="shared" si="34"/>
        <v>0</v>
      </c>
      <c r="BA188" s="13">
        <f t="shared" si="35"/>
        <v>0</v>
      </c>
      <c r="BB188" s="13">
        <f t="shared" si="36"/>
        <v>0</v>
      </c>
      <c r="BC188" s="13">
        <f t="shared" si="37"/>
        <v>0</v>
      </c>
    </row>
    <row r="189" spans="1:55" x14ac:dyDescent="0.3">
      <c r="A189" s="8" t="s">
        <v>232</v>
      </c>
      <c r="B189" s="8" t="s">
        <v>236</v>
      </c>
      <c r="C189" s="8" t="s">
        <v>48</v>
      </c>
      <c r="D189" s="8" t="s">
        <v>23</v>
      </c>
      <c r="E189" s="7" t="s">
        <v>14</v>
      </c>
      <c r="F189" s="8">
        <v>64</v>
      </c>
      <c r="H189" s="8">
        <v>2</v>
      </c>
      <c r="L189" s="8">
        <v>0.28599999999999998</v>
      </c>
      <c r="M189" s="8">
        <f t="shared" si="28"/>
        <v>18.303999999999998</v>
      </c>
      <c r="O189" s="8">
        <v>10</v>
      </c>
      <c r="AI189" s="7">
        <v>974</v>
      </c>
      <c r="AJ189" s="8">
        <v>1129</v>
      </c>
      <c r="AK189" s="8" t="s">
        <v>279</v>
      </c>
      <c r="AL189" s="7">
        <v>155</v>
      </c>
      <c r="AM189" s="8">
        <v>155</v>
      </c>
      <c r="AN189" s="8">
        <v>12.6</v>
      </c>
      <c r="AO189" s="8">
        <v>12.6</v>
      </c>
      <c r="AP189" s="8">
        <v>0</v>
      </c>
      <c r="AQ189" s="8">
        <v>10.6</v>
      </c>
      <c r="AR189" s="8">
        <v>1.1000000000000001</v>
      </c>
      <c r="AS189" s="8">
        <v>0</v>
      </c>
      <c r="AT189" s="12">
        <f t="shared" si="29"/>
        <v>24.3</v>
      </c>
      <c r="AV189" s="11">
        <f t="shared" si="30"/>
        <v>28.371199999999998</v>
      </c>
      <c r="AW189" s="13">
        <f t="shared" si="31"/>
        <v>28.371199999999998</v>
      </c>
      <c r="AX189" s="13">
        <f t="shared" si="32"/>
        <v>2.3063039999999999</v>
      </c>
      <c r="AY189" s="13">
        <f t="shared" si="33"/>
        <v>2.3063039999999999</v>
      </c>
      <c r="AZ189" s="13">
        <f t="shared" si="34"/>
        <v>0</v>
      </c>
      <c r="BA189" s="13">
        <f t="shared" si="35"/>
        <v>1.9402239999999997</v>
      </c>
      <c r="BB189" s="13">
        <f t="shared" si="36"/>
        <v>0.201344</v>
      </c>
      <c r="BC189" s="13">
        <f t="shared" si="37"/>
        <v>0</v>
      </c>
    </row>
    <row r="190" spans="1:55" x14ac:dyDescent="0.3">
      <c r="A190" s="8" t="s">
        <v>232</v>
      </c>
      <c r="B190" s="8" t="s">
        <v>236</v>
      </c>
      <c r="C190" s="8" t="s">
        <v>48</v>
      </c>
      <c r="D190" s="8" t="s">
        <v>24</v>
      </c>
      <c r="E190" s="7" t="s">
        <v>14</v>
      </c>
      <c r="F190" s="8">
        <v>184</v>
      </c>
      <c r="G190" s="8">
        <v>1</v>
      </c>
      <c r="L190" s="8">
        <v>1</v>
      </c>
      <c r="M190" s="8">
        <f t="shared" ref="M190:M253" si="38">F190*L190</f>
        <v>184</v>
      </c>
      <c r="O190" s="8">
        <v>10</v>
      </c>
      <c r="AI190" s="7">
        <v>7075</v>
      </c>
      <c r="AJ190" s="8">
        <v>1106</v>
      </c>
      <c r="AK190" s="8" t="s">
        <v>280</v>
      </c>
      <c r="AL190" s="7">
        <v>69</v>
      </c>
      <c r="AM190" s="8">
        <v>69</v>
      </c>
      <c r="AN190" s="8">
        <v>3.6</v>
      </c>
      <c r="AO190" s="8">
        <v>3.6</v>
      </c>
      <c r="AP190" s="8">
        <v>0</v>
      </c>
      <c r="AQ190" s="8">
        <v>4.0999999999999996</v>
      </c>
      <c r="AR190" s="8">
        <v>4.5</v>
      </c>
      <c r="AS190" s="8">
        <v>0</v>
      </c>
      <c r="AT190" s="12">
        <f t="shared" si="29"/>
        <v>12.2</v>
      </c>
      <c r="AV190" s="11">
        <f t="shared" si="30"/>
        <v>126.96</v>
      </c>
      <c r="AW190" s="13">
        <f t="shared" si="31"/>
        <v>126.96</v>
      </c>
      <c r="AX190" s="13">
        <f t="shared" si="32"/>
        <v>6.6239999999999997</v>
      </c>
      <c r="AY190" s="13">
        <f t="shared" si="33"/>
        <v>6.6239999999999997</v>
      </c>
      <c r="AZ190" s="13">
        <f t="shared" si="34"/>
        <v>0</v>
      </c>
      <c r="BA190" s="13">
        <f t="shared" si="35"/>
        <v>7.5439999999999996</v>
      </c>
      <c r="BB190" s="13">
        <f t="shared" si="36"/>
        <v>8.2799999999999994</v>
      </c>
      <c r="BC190" s="13">
        <f t="shared" si="37"/>
        <v>0</v>
      </c>
    </row>
    <row r="191" spans="1:55" x14ac:dyDescent="0.3">
      <c r="A191" s="8" t="s">
        <v>232</v>
      </c>
      <c r="B191" s="8" t="s">
        <v>236</v>
      </c>
      <c r="C191" s="8" t="s">
        <v>48</v>
      </c>
      <c r="D191" s="8" t="s">
        <v>25</v>
      </c>
      <c r="E191" s="7" t="s">
        <v>21</v>
      </c>
      <c r="K191" s="8">
        <v>1</v>
      </c>
      <c r="L191" s="8">
        <v>0</v>
      </c>
      <c r="M191" s="8">
        <f t="shared" si="38"/>
        <v>0</v>
      </c>
      <c r="O191" s="8">
        <v>10</v>
      </c>
      <c r="AI191" s="7">
        <v>646</v>
      </c>
      <c r="AJ191" s="8">
        <v>1009</v>
      </c>
      <c r="AK191" s="8" t="s">
        <v>286</v>
      </c>
      <c r="AL191" s="7">
        <v>403</v>
      </c>
      <c r="AM191" s="8">
        <v>403</v>
      </c>
      <c r="AN191" s="8">
        <v>24.9</v>
      </c>
      <c r="AO191" s="8">
        <v>24.9</v>
      </c>
      <c r="AP191" s="8">
        <v>0</v>
      </c>
      <c r="AQ191" s="8">
        <v>33.1</v>
      </c>
      <c r="AR191" s="8">
        <v>1.3</v>
      </c>
      <c r="AS191" s="8">
        <v>0</v>
      </c>
      <c r="AT191" s="12">
        <f t="shared" si="29"/>
        <v>59.3</v>
      </c>
      <c r="AV191" s="11">
        <f t="shared" si="30"/>
        <v>0</v>
      </c>
      <c r="AW191" s="13">
        <f t="shared" si="31"/>
        <v>0</v>
      </c>
      <c r="AX191" s="13">
        <f t="shared" si="32"/>
        <v>0</v>
      </c>
      <c r="AY191" s="13">
        <f t="shared" si="33"/>
        <v>0</v>
      </c>
      <c r="AZ191" s="13">
        <f t="shared" si="34"/>
        <v>0</v>
      </c>
      <c r="BA191" s="13">
        <f t="shared" si="35"/>
        <v>0</v>
      </c>
      <c r="BB191" s="13">
        <f t="shared" si="36"/>
        <v>0</v>
      </c>
      <c r="BC191" s="13">
        <f t="shared" si="37"/>
        <v>0</v>
      </c>
    </row>
    <row r="192" spans="1:55" x14ac:dyDescent="0.3">
      <c r="A192" s="8" t="s">
        <v>20</v>
      </c>
      <c r="B192" s="8" t="s">
        <v>236</v>
      </c>
      <c r="C192" s="8" t="s">
        <v>48</v>
      </c>
      <c r="D192" s="8" t="s">
        <v>20</v>
      </c>
      <c r="E192" s="7" t="s">
        <v>14</v>
      </c>
      <c r="F192" s="8">
        <v>112</v>
      </c>
      <c r="G192" s="8">
        <v>1</v>
      </c>
      <c r="L192" s="8">
        <v>1</v>
      </c>
      <c r="M192" s="8">
        <f t="shared" si="38"/>
        <v>112</v>
      </c>
      <c r="O192" s="8">
        <v>10</v>
      </c>
      <c r="AI192">
        <v>8041</v>
      </c>
      <c r="AJ192">
        <v>15233</v>
      </c>
      <c r="AK192" t="s">
        <v>378</v>
      </c>
      <c r="AL192">
        <v>105</v>
      </c>
      <c r="AM192">
        <v>105</v>
      </c>
      <c r="AN192">
        <v>18.5</v>
      </c>
      <c r="AO192">
        <v>18.5</v>
      </c>
      <c r="AP192">
        <v>18.5</v>
      </c>
      <c r="AQ192">
        <v>2.9</v>
      </c>
      <c r="AR192">
        <v>0</v>
      </c>
      <c r="AS192">
        <v>0</v>
      </c>
      <c r="AT192" s="12">
        <f t="shared" si="29"/>
        <v>21.4</v>
      </c>
      <c r="AV192" s="11">
        <f t="shared" si="30"/>
        <v>117.6</v>
      </c>
      <c r="AW192" s="13">
        <f t="shared" si="31"/>
        <v>117.6</v>
      </c>
      <c r="AX192" s="13">
        <f t="shared" si="32"/>
        <v>20.72</v>
      </c>
      <c r="AY192" s="13">
        <f t="shared" si="33"/>
        <v>20.72</v>
      </c>
      <c r="AZ192" s="13">
        <f t="shared" si="34"/>
        <v>20.72</v>
      </c>
      <c r="BA192" s="13">
        <f t="shared" si="35"/>
        <v>3.2480000000000002</v>
      </c>
      <c r="BB192" s="13">
        <f t="shared" si="36"/>
        <v>0</v>
      </c>
      <c r="BC192" s="13">
        <f t="shared" si="37"/>
        <v>0</v>
      </c>
    </row>
    <row r="193" spans="1:55" x14ac:dyDescent="0.3">
      <c r="A193" s="8" t="s">
        <v>233</v>
      </c>
      <c r="B193" s="8" t="s">
        <v>236</v>
      </c>
      <c r="C193" s="8" t="s">
        <v>48</v>
      </c>
      <c r="D193" s="8" t="s">
        <v>26</v>
      </c>
      <c r="E193" s="7" t="s">
        <v>14</v>
      </c>
      <c r="F193" s="8">
        <v>175</v>
      </c>
      <c r="H193" s="8">
        <v>2</v>
      </c>
      <c r="L193" s="8">
        <v>0.28599999999999998</v>
      </c>
      <c r="M193" s="8">
        <f t="shared" si="38"/>
        <v>50.05</v>
      </c>
      <c r="O193" s="8">
        <v>10</v>
      </c>
      <c r="AI193" s="7">
        <v>7200</v>
      </c>
      <c r="AJ193" s="8">
        <v>20051</v>
      </c>
      <c r="AK193" s="8" t="s">
        <v>282</v>
      </c>
      <c r="AL193" s="7">
        <v>130</v>
      </c>
      <c r="AM193" s="8">
        <v>0</v>
      </c>
      <c r="AN193" s="8">
        <v>2.4</v>
      </c>
      <c r="AO193" s="8">
        <v>0</v>
      </c>
      <c r="AP193" s="8">
        <v>0</v>
      </c>
      <c r="AQ193" s="8">
        <v>0.2</v>
      </c>
      <c r="AR193" s="8">
        <v>28.6</v>
      </c>
      <c r="AS193" s="8">
        <v>0.3</v>
      </c>
      <c r="AT193" s="12">
        <f t="shared" si="29"/>
        <v>31.200000000000003</v>
      </c>
      <c r="AV193" s="11">
        <f t="shared" si="30"/>
        <v>65.064999999999998</v>
      </c>
      <c r="AW193" s="13">
        <f t="shared" si="31"/>
        <v>0</v>
      </c>
      <c r="AX193" s="13">
        <f t="shared" si="32"/>
        <v>1.2011999999999998</v>
      </c>
      <c r="AY193" s="13">
        <f t="shared" si="33"/>
        <v>0</v>
      </c>
      <c r="AZ193" s="13">
        <f t="shared" si="34"/>
        <v>0</v>
      </c>
      <c r="BA193" s="13">
        <f t="shared" si="35"/>
        <v>0.10009999999999999</v>
      </c>
      <c r="BB193" s="13">
        <f t="shared" si="36"/>
        <v>14.314300000000001</v>
      </c>
      <c r="BC193" s="13">
        <f t="shared" si="37"/>
        <v>0.15014999999999998</v>
      </c>
    </row>
    <row r="194" spans="1:55" x14ac:dyDescent="0.3">
      <c r="A194" s="8" t="s">
        <v>233</v>
      </c>
      <c r="B194" s="8" t="s">
        <v>236</v>
      </c>
      <c r="C194" s="8" t="s">
        <v>48</v>
      </c>
      <c r="D194" s="8" t="s">
        <v>28</v>
      </c>
      <c r="E194" s="7" t="s">
        <v>14</v>
      </c>
      <c r="F194" s="8">
        <v>185</v>
      </c>
      <c r="G194" s="8">
        <v>1</v>
      </c>
      <c r="L194" s="8">
        <v>1</v>
      </c>
      <c r="M194" s="8">
        <f t="shared" si="38"/>
        <v>185</v>
      </c>
      <c r="O194" s="8">
        <v>10</v>
      </c>
      <c r="AI194" s="7">
        <v>7005</v>
      </c>
      <c r="AJ194" s="8">
        <v>16028</v>
      </c>
      <c r="AK194" s="8" t="s">
        <v>283</v>
      </c>
      <c r="AL194" s="7">
        <v>127</v>
      </c>
      <c r="AM194" s="8">
        <v>0</v>
      </c>
      <c r="AN194" s="8">
        <v>8.6999999999999993</v>
      </c>
      <c r="AO194" s="8">
        <v>0</v>
      </c>
      <c r="AP194" s="8">
        <v>0</v>
      </c>
      <c r="AQ194" s="8">
        <v>0.5</v>
      </c>
      <c r="AR194" s="8">
        <v>22.8</v>
      </c>
      <c r="AS194" s="8">
        <v>6.4</v>
      </c>
      <c r="AT194" s="12">
        <f t="shared" si="29"/>
        <v>32</v>
      </c>
      <c r="AV194" s="11">
        <f t="shared" si="30"/>
        <v>234.95</v>
      </c>
      <c r="AW194" s="13">
        <f t="shared" si="31"/>
        <v>0</v>
      </c>
      <c r="AX194" s="13">
        <f t="shared" si="32"/>
        <v>16.094999999999999</v>
      </c>
      <c r="AY194" s="13">
        <f t="shared" si="33"/>
        <v>0</v>
      </c>
      <c r="AZ194" s="13">
        <f t="shared" si="34"/>
        <v>0</v>
      </c>
      <c r="BA194" s="13">
        <f t="shared" si="35"/>
        <v>0.92500000000000004</v>
      </c>
      <c r="BB194" s="13">
        <f t="shared" si="36"/>
        <v>42.18</v>
      </c>
      <c r="BC194" s="13">
        <f t="shared" si="37"/>
        <v>11.84</v>
      </c>
    </row>
    <row r="195" spans="1:55" x14ac:dyDescent="0.3">
      <c r="A195" s="8" t="s">
        <v>233</v>
      </c>
      <c r="B195" s="8" t="s">
        <v>236</v>
      </c>
      <c r="C195" s="8" t="s">
        <v>48</v>
      </c>
      <c r="D195" s="8" t="s">
        <v>29</v>
      </c>
      <c r="E195" s="7" t="s">
        <v>21</v>
      </c>
      <c r="K195" s="8">
        <v>1</v>
      </c>
      <c r="L195" s="8">
        <v>0</v>
      </c>
      <c r="M195" s="8">
        <f t="shared" si="38"/>
        <v>0</v>
      </c>
      <c r="O195" s="8">
        <v>10</v>
      </c>
      <c r="AI195" s="7">
        <v>513</v>
      </c>
      <c r="AJ195" s="8">
        <v>11110</v>
      </c>
      <c r="AK195" s="8" t="s">
        <v>290</v>
      </c>
      <c r="AL195" s="7">
        <v>22</v>
      </c>
      <c r="AM195" s="8">
        <v>0</v>
      </c>
      <c r="AN195" s="8">
        <v>1</v>
      </c>
      <c r="AO195" s="8">
        <v>0</v>
      </c>
      <c r="AP195" s="8">
        <v>0</v>
      </c>
      <c r="AQ195" s="8">
        <v>0.4</v>
      </c>
      <c r="AR195" s="8">
        <v>4.5</v>
      </c>
      <c r="AS195" s="8">
        <v>2.8</v>
      </c>
      <c r="AT195" s="12">
        <f t="shared" si="29"/>
        <v>5.9</v>
      </c>
      <c r="AV195" s="11">
        <f t="shared" si="30"/>
        <v>0</v>
      </c>
      <c r="AW195" s="13">
        <f t="shared" si="31"/>
        <v>0</v>
      </c>
      <c r="AX195" s="13">
        <f t="shared" si="32"/>
        <v>0</v>
      </c>
      <c r="AY195" s="13">
        <f t="shared" si="33"/>
        <v>0</v>
      </c>
      <c r="AZ195" s="13">
        <f t="shared" si="34"/>
        <v>0</v>
      </c>
      <c r="BA195" s="13">
        <f t="shared" si="35"/>
        <v>0</v>
      </c>
      <c r="BB195" s="13">
        <f t="shared" si="36"/>
        <v>0</v>
      </c>
      <c r="BC195" s="13">
        <f t="shared" si="37"/>
        <v>0</v>
      </c>
    </row>
    <row r="196" spans="1:55" x14ac:dyDescent="0.3">
      <c r="A196" s="8" t="s">
        <v>233</v>
      </c>
      <c r="B196" s="8" t="s">
        <v>236</v>
      </c>
      <c r="C196" s="8" t="s">
        <v>48</v>
      </c>
      <c r="D196" s="8" t="s">
        <v>30</v>
      </c>
      <c r="E196" s="7" t="s">
        <v>21</v>
      </c>
      <c r="K196" s="8">
        <v>1</v>
      </c>
      <c r="L196" s="8">
        <v>0</v>
      </c>
      <c r="M196" s="8">
        <f t="shared" si="38"/>
        <v>0</v>
      </c>
      <c r="O196" s="8">
        <v>10</v>
      </c>
      <c r="AI196" s="7">
        <v>141</v>
      </c>
      <c r="AJ196" s="8">
        <v>9040</v>
      </c>
      <c r="AK196" s="8" t="s">
        <v>287</v>
      </c>
      <c r="AL196" s="7">
        <v>92</v>
      </c>
      <c r="AM196" s="8">
        <v>0</v>
      </c>
      <c r="AN196" s="8">
        <v>1</v>
      </c>
      <c r="AO196" s="8">
        <v>0</v>
      </c>
      <c r="AP196" s="8">
        <v>0</v>
      </c>
      <c r="AQ196" s="8">
        <v>0.5</v>
      </c>
      <c r="AR196" s="8">
        <v>23.4</v>
      </c>
      <c r="AS196" s="8">
        <v>2.4</v>
      </c>
      <c r="AT196" s="12">
        <f t="shared" ref="AT196:AT259" si="39">SUM(AN196,AQ196,AR196)</f>
        <v>24.9</v>
      </c>
      <c r="AV196" s="11">
        <f t="shared" si="30"/>
        <v>0</v>
      </c>
      <c r="AW196" s="13">
        <f t="shared" si="31"/>
        <v>0</v>
      </c>
      <c r="AX196" s="13">
        <f t="shared" si="32"/>
        <v>0</v>
      </c>
      <c r="AY196" s="13">
        <f t="shared" si="33"/>
        <v>0</v>
      </c>
      <c r="AZ196" s="13">
        <f t="shared" si="34"/>
        <v>0</v>
      </c>
      <c r="BA196" s="13">
        <f t="shared" si="35"/>
        <v>0</v>
      </c>
      <c r="BB196" s="13">
        <f t="shared" si="36"/>
        <v>0</v>
      </c>
      <c r="BC196" s="13">
        <f t="shared" si="37"/>
        <v>0</v>
      </c>
    </row>
    <row r="197" spans="1:55" x14ac:dyDescent="0.3">
      <c r="A197" s="8" t="s">
        <v>233</v>
      </c>
      <c r="B197" s="8" t="s">
        <v>236</v>
      </c>
      <c r="C197" s="8" t="s">
        <v>48</v>
      </c>
      <c r="D197" s="8" t="s">
        <v>31</v>
      </c>
      <c r="E197" s="7" t="s">
        <v>14</v>
      </c>
      <c r="F197" s="8">
        <v>122</v>
      </c>
      <c r="I197" s="8">
        <v>1</v>
      </c>
      <c r="L197" s="8">
        <v>3.3000000000000002E-2</v>
      </c>
      <c r="M197" s="8">
        <f t="shared" si="38"/>
        <v>4.0259999999999998</v>
      </c>
      <c r="O197" s="8">
        <v>10</v>
      </c>
      <c r="AI197" s="7">
        <v>1786</v>
      </c>
      <c r="AJ197" s="8">
        <v>11363</v>
      </c>
      <c r="AK197" s="8" t="s">
        <v>289</v>
      </c>
      <c r="AL197" s="7">
        <v>93</v>
      </c>
      <c r="AM197" s="8">
        <v>0</v>
      </c>
      <c r="AN197" s="8">
        <v>2</v>
      </c>
      <c r="AO197" s="8">
        <v>0</v>
      </c>
      <c r="AP197" s="8">
        <v>0</v>
      </c>
      <c r="AQ197" s="8">
        <v>0.1</v>
      </c>
      <c r="AR197" s="8">
        <v>21.6</v>
      </c>
      <c r="AS197" s="8">
        <v>1.5</v>
      </c>
      <c r="AT197" s="12">
        <f t="shared" si="39"/>
        <v>23.700000000000003</v>
      </c>
      <c r="AV197" s="11">
        <f t="shared" ref="AV197:AV260" si="40">PRODUCT($M197,$Y197,AL197)/100</f>
        <v>3.7441800000000001</v>
      </c>
      <c r="AW197" s="13">
        <f t="shared" si="31"/>
        <v>0</v>
      </c>
      <c r="AX197" s="13">
        <f t="shared" si="32"/>
        <v>8.0519999999999994E-2</v>
      </c>
      <c r="AY197" s="13">
        <f t="shared" si="33"/>
        <v>0</v>
      </c>
      <c r="AZ197" s="13">
        <f t="shared" si="34"/>
        <v>0</v>
      </c>
      <c r="BA197" s="13">
        <f t="shared" si="35"/>
        <v>4.0260000000000001E-3</v>
      </c>
      <c r="BB197" s="13">
        <f t="shared" si="36"/>
        <v>0.86961600000000006</v>
      </c>
      <c r="BC197" s="13">
        <f t="shared" si="37"/>
        <v>6.0389999999999999E-2</v>
      </c>
    </row>
    <row r="198" spans="1:55" x14ac:dyDescent="0.3">
      <c r="A198" s="8" t="s">
        <v>233</v>
      </c>
      <c r="B198" s="8" t="s">
        <v>236</v>
      </c>
      <c r="C198" s="8" t="s">
        <v>48</v>
      </c>
      <c r="D198" s="8" t="s">
        <v>44</v>
      </c>
      <c r="E198" s="7" t="s">
        <v>14</v>
      </c>
      <c r="F198" s="8">
        <v>250</v>
      </c>
      <c r="I198" s="8">
        <v>2</v>
      </c>
      <c r="L198" s="8">
        <v>6.7000000000000004E-2</v>
      </c>
      <c r="M198" s="8">
        <f t="shared" si="38"/>
        <v>16.75</v>
      </c>
      <c r="O198" s="8">
        <v>10</v>
      </c>
      <c r="AI198" s="7">
        <v>8009</v>
      </c>
      <c r="AJ198" s="8">
        <v>20121</v>
      </c>
      <c r="AK198" s="8" t="s">
        <v>370</v>
      </c>
      <c r="AL198" s="7">
        <v>141</v>
      </c>
      <c r="AM198" s="8">
        <v>0</v>
      </c>
      <c r="AN198" s="8">
        <v>4.8</v>
      </c>
      <c r="AO198" s="8">
        <v>0</v>
      </c>
      <c r="AP198" s="8">
        <v>0</v>
      </c>
      <c r="AQ198" s="8">
        <v>0.7</v>
      </c>
      <c r="AR198" s="8">
        <v>28.3</v>
      </c>
      <c r="AS198" s="8">
        <v>1.7</v>
      </c>
      <c r="AT198" s="12">
        <f t="shared" si="39"/>
        <v>33.799999999999997</v>
      </c>
      <c r="AV198" s="11">
        <f t="shared" si="40"/>
        <v>23.6175</v>
      </c>
      <c r="AW198" s="13">
        <f t="shared" ref="AW198:AW261" si="41">PRODUCT($M198,$Y198,AM198)/100</f>
        <v>0</v>
      </c>
      <c r="AX198" s="13">
        <f t="shared" ref="AX198:AX261" si="42">PRODUCT($M198,$Y198,AN198)/100</f>
        <v>0.80399999999999994</v>
      </c>
      <c r="AY198" s="13">
        <f t="shared" ref="AY198:AY261" si="43">PRODUCT($M198,$Y198,AO198)/100</f>
        <v>0</v>
      </c>
      <c r="AZ198" s="13">
        <f t="shared" ref="AZ198:AZ261" si="44">PRODUCT($M198,$Y198,AP198)/100</f>
        <v>0</v>
      </c>
      <c r="BA198" s="13">
        <f t="shared" ref="BA198:BA261" si="45">PRODUCT($M198,$Y198,AQ198)/100</f>
        <v>0.11724999999999999</v>
      </c>
      <c r="BB198" s="13">
        <f t="shared" ref="BB198:BB261" si="46">PRODUCT($M198,$Y198,AR198)/100</f>
        <v>4.7402500000000005</v>
      </c>
      <c r="BC198" s="13">
        <f t="shared" ref="BC198:BC261" si="47">PRODUCT($M198,$Y198,AS198)/100</f>
        <v>0.28475</v>
      </c>
    </row>
    <row r="199" spans="1:55" x14ac:dyDescent="0.3">
      <c r="A199" s="8" t="s">
        <v>234</v>
      </c>
      <c r="B199" s="8" t="s">
        <v>236</v>
      </c>
      <c r="C199" s="8" t="s">
        <v>48</v>
      </c>
      <c r="D199" s="8" t="s">
        <v>248</v>
      </c>
      <c r="E199" s="7" t="s">
        <v>14</v>
      </c>
      <c r="F199" s="8">
        <v>134</v>
      </c>
      <c r="G199" s="8">
        <v>1</v>
      </c>
      <c r="L199" s="8">
        <v>1</v>
      </c>
      <c r="M199" s="8">
        <f t="shared" si="38"/>
        <v>134</v>
      </c>
      <c r="O199" s="8">
        <v>10</v>
      </c>
      <c r="AE199" s="7" t="s">
        <v>296</v>
      </c>
      <c r="AF199" s="8" t="s">
        <v>303</v>
      </c>
      <c r="AL199" s="7">
        <v>163</v>
      </c>
      <c r="AN199" s="8">
        <v>6.3</v>
      </c>
      <c r="AQ199" s="8">
        <v>1.4</v>
      </c>
      <c r="AR199" s="8">
        <v>31.1</v>
      </c>
      <c r="AT199" s="12">
        <f t="shared" si="39"/>
        <v>38.799999999999997</v>
      </c>
      <c r="AV199" s="11">
        <f t="shared" si="40"/>
        <v>218.42</v>
      </c>
      <c r="AW199" s="13">
        <f t="shared" si="41"/>
        <v>1.34</v>
      </c>
      <c r="AX199" s="13">
        <f t="shared" si="42"/>
        <v>8.4420000000000002</v>
      </c>
      <c r="AY199" s="13">
        <f t="shared" si="43"/>
        <v>1.34</v>
      </c>
      <c r="AZ199" s="13">
        <f t="shared" si="44"/>
        <v>1.34</v>
      </c>
      <c r="BA199" s="13">
        <f t="shared" si="45"/>
        <v>1.8759999999999999</v>
      </c>
      <c r="BB199" s="13">
        <f t="shared" si="46"/>
        <v>41.674000000000007</v>
      </c>
      <c r="BC199" s="13">
        <f t="shared" si="47"/>
        <v>1.34</v>
      </c>
    </row>
    <row r="200" spans="1:55" x14ac:dyDescent="0.3">
      <c r="A200" s="8" t="s">
        <v>234</v>
      </c>
      <c r="B200" s="8" t="s">
        <v>236</v>
      </c>
      <c r="C200" s="8" t="s">
        <v>48</v>
      </c>
      <c r="D200" s="8" t="s">
        <v>27</v>
      </c>
      <c r="E200" s="7" t="s">
        <v>14</v>
      </c>
      <c r="F200" s="8">
        <v>114</v>
      </c>
      <c r="H200" s="8">
        <v>2</v>
      </c>
      <c r="L200" s="8">
        <v>0.28599999999999998</v>
      </c>
      <c r="M200" s="8">
        <f t="shared" si="38"/>
        <v>32.603999999999999</v>
      </c>
      <c r="O200" s="8">
        <v>10</v>
      </c>
      <c r="AE200" s="7" t="s">
        <v>296</v>
      </c>
      <c r="AF200" s="8" t="s">
        <v>304</v>
      </c>
      <c r="AL200" s="7">
        <v>125</v>
      </c>
      <c r="AN200" s="8">
        <v>2.1</v>
      </c>
      <c r="AQ200" s="8">
        <v>1.3</v>
      </c>
      <c r="AR200" s="8">
        <v>26.2</v>
      </c>
      <c r="AT200" s="12">
        <f t="shared" si="39"/>
        <v>29.6</v>
      </c>
      <c r="AV200" s="11">
        <f t="shared" si="40"/>
        <v>40.755000000000003</v>
      </c>
      <c r="AW200" s="13">
        <f t="shared" si="41"/>
        <v>0.32604</v>
      </c>
      <c r="AX200" s="13">
        <f t="shared" si="42"/>
        <v>0.68468400000000007</v>
      </c>
      <c r="AY200" s="13">
        <f t="shared" si="43"/>
        <v>0.32604</v>
      </c>
      <c r="AZ200" s="13">
        <f t="shared" si="44"/>
        <v>0.32604</v>
      </c>
      <c r="BA200" s="13">
        <f t="shared" si="45"/>
        <v>0.42385199999999995</v>
      </c>
      <c r="BB200" s="13">
        <f t="shared" si="46"/>
        <v>8.542247999999999</v>
      </c>
      <c r="BC200" s="13">
        <f t="shared" si="47"/>
        <v>0.32604</v>
      </c>
    </row>
    <row r="201" spans="1:55" x14ac:dyDescent="0.3">
      <c r="A201" s="8" t="s">
        <v>234</v>
      </c>
      <c r="B201" s="8" t="s">
        <v>236</v>
      </c>
      <c r="C201" s="8" t="s">
        <v>48</v>
      </c>
      <c r="D201" s="8" t="s">
        <v>32</v>
      </c>
      <c r="E201" s="7" t="s">
        <v>14</v>
      </c>
      <c r="F201" s="8">
        <v>83</v>
      </c>
      <c r="I201" s="8">
        <v>1</v>
      </c>
      <c r="L201" s="8">
        <v>3.3000000000000002E-2</v>
      </c>
      <c r="M201" s="8">
        <f t="shared" si="38"/>
        <v>2.7390000000000003</v>
      </c>
      <c r="O201" s="8">
        <v>10</v>
      </c>
      <c r="AI201" s="7">
        <v>8012</v>
      </c>
      <c r="AJ201" s="8">
        <v>0</v>
      </c>
      <c r="AK201" s="8" t="s">
        <v>307</v>
      </c>
      <c r="AL201" s="7">
        <v>332</v>
      </c>
      <c r="AM201" s="8">
        <v>0</v>
      </c>
      <c r="AN201" s="8">
        <v>10.3</v>
      </c>
      <c r="AO201" s="8">
        <v>0</v>
      </c>
      <c r="AP201" s="8">
        <v>0</v>
      </c>
      <c r="AQ201" s="8">
        <v>3</v>
      </c>
      <c r="AR201" s="8">
        <v>73.7</v>
      </c>
      <c r="AS201" s="8">
        <v>12.7</v>
      </c>
      <c r="AT201" s="12">
        <f t="shared" si="39"/>
        <v>87</v>
      </c>
      <c r="AV201" s="11">
        <f t="shared" si="40"/>
        <v>9.0934800000000013</v>
      </c>
      <c r="AW201" s="13">
        <f t="shared" si="41"/>
        <v>0</v>
      </c>
      <c r="AX201" s="13">
        <f t="shared" si="42"/>
        <v>0.28211700000000006</v>
      </c>
      <c r="AY201" s="13">
        <f t="shared" si="43"/>
        <v>0</v>
      </c>
      <c r="AZ201" s="13">
        <f t="shared" si="44"/>
        <v>0</v>
      </c>
      <c r="BA201" s="13">
        <f t="shared" si="45"/>
        <v>8.2170000000000007E-2</v>
      </c>
      <c r="BB201" s="13">
        <f t="shared" si="46"/>
        <v>2.0186430000000004</v>
      </c>
      <c r="BC201" s="13">
        <f t="shared" si="47"/>
        <v>0.34785299999999997</v>
      </c>
    </row>
    <row r="202" spans="1:55" x14ac:dyDescent="0.3">
      <c r="A202" s="8" t="s">
        <v>232</v>
      </c>
      <c r="B202" s="8" t="s">
        <v>236</v>
      </c>
      <c r="C202" s="8" t="s">
        <v>49</v>
      </c>
      <c r="D202" s="8" t="s">
        <v>13</v>
      </c>
      <c r="E202" s="7" t="s">
        <v>21</v>
      </c>
      <c r="K202" s="8">
        <v>1</v>
      </c>
      <c r="L202" s="8">
        <v>0</v>
      </c>
      <c r="M202" s="8">
        <f t="shared" si="38"/>
        <v>0</v>
      </c>
      <c r="N202" s="8">
        <v>2</v>
      </c>
      <c r="O202" s="8">
        <v>11</v>
      </c>
      <c r="AI202" s="7">
        <v>8067</v>
      </c>
      <c r="AJ202" s="8">
        <v>0</v>
      </c>
      <c r="AK202" s="8" t="s">
        <v>265</v>
      </c>
      <c r="AL202" s="7">
        <v>269</v>
      </c>
      <c r="AM202" s="8">
        <v>269</v>
      </c>
      <c r="AN202" s="8">
        <v>24.9</v>
      </c>
      <c r="AO202" s="8">
        <v>24.9</v>
      </c>
      <c r="AP202" s="8">
        <v>24.9</v>
      </c>
      <c r="AQ202" s="8">
        <v>18</v>
      </c>
      <c r="AR202" s="8">
        <v>0</v>
      </c>
      <c r="AS202" s="8">
        <v>0</v>
      </c>
      <c r="AT202" s="12">
        <f t="shared" si="39"/>
        <v>42.9</v>
      </c>
      <c r="AV202" s="11">
        <f t="shared" si="40"/>
        <v>0</v>
      </c>
      <c r="AW202" s="13">
        <f t="shared" si="41"/>
        <v>0</v>
      </c>
      <c r="AX202" s="13">
        <f t="shared" si="42"/>
        <v>0</v>
      </c>
      <c r="AY202" s="13">
        <f t="shared" si="43"/>
        <v>0</v>
      </c>
      <c r="AZ202" s="13">
        <f t="shared" si="44"/>
        <v>0</v>
      </c>
      <c r="BA202" s="13">
        <f t="shared" si="45"/>
        <v>0</v>
      </c>
      <c r="BB202" s="13">
        <f t="shared" si="46"/>
        <v>0</v>
      </c>
      <c r="BC202" s="13">
        <f t="shared" si="47"/>
        <v>0</v>
      </c>
    </row>
    <row r="203" spans="1:55" x14ac:dyDescent="0.3">
      <c r="A203" s="8" t="s">
        <v>232</v>
      </c>
      <c r="B203" s="8" t="s">
        <v>236</v>
      </c>
      <c r="C203" s="8" t="s">
        <v>49</v>
      </c>
      <c r="D203" s="8" t="s">
        <v>15</v>
      </c>
      <c r="E203" s="7" t="s">
        <v>14</v>
      </c>
      <c r="F203" s="8">
        <v>85</v>
      </c>
      <c r="I203" s="8">
        <v>1</v>
      </c>
      <c r="L203" s="8">
        <v>3.3000000000000002E-2</v>
      </c>
      <c r="M203" s="8">
        <f t="shared" si="38"/>
        <v>2.8050000000000002</v>
      </c>
      <c r="O203" s="8">
        <v>11</v>
      </c>
      <c r="AE203" s="7" t="s">
        <v>296</v>
      </c>
      <c r="AF203" s="8" t="s">
        <v>298</v>
      </c>
      <c r="AG203" s="7" t="s">
        <v>299</v>
      </c>
      <c r="AL203" s="7">
        <v>241</v>
      </c>
      <c r="AN203" s="8">
        <v>32.9</v>
      </c>
      <c r="AQ203" s="8">
        <v>10.9</v>
      </c>
      <c r="AR203" s="8">
        <v>0.5</v>
      </c>
      <c r="AS203" s="8">
        <v>0</v>
      </c>
      <c r="AT203" s="12">
        <f t="shared" si="39"/>
        <v>44.3</v>
      </c>
      <c r="AV203" s="11">
        <f t="shared" si="40"/>
        <v>6.7600499999999997</v>
      </c>
      <c r="AW203" s="13">
        <f t="shared" si="41"/>
        <v>2.8050000000000002E-2</v>
      </c>
      <c r="AX203" s="13">
        <f t="shared" si="42"/>
        <v>0.92284499999999992</v>
      </c>
      <c r="AY203" s="13">
        <f t="shared" si="43"/>
        <v>2.8050000000000002E-2</v>
      </c>
      <c r="AZ203" s="13">
        <f t="shared" si="44"/>
        <v>2.8050000000000002E-2</v>
      </c>
      <c r="BA203" s="13">
        <f t="shared" si="45"/>
        <v>0.30574500000000004</v>
      </c>
      <c r="BB203" s="13">
        <f t="shared" si="46"/>
        <v>1.4025000000000001E-2</v>
      </c>
      <c r="BC203" s="13">
        <f t="shared" si="47"/>
        <v>0</v>
      </c>
    </row>
    <row r="204" spans="1:55" x14ac:dyDescent="0.3">
      <c r="A204" s="8" t="s">
        <v>232</v>
      </c>
      <c r="B204" s="8" t="s">
        <v>236</v>
      </c>
      <c r="C204" s="8" t="s">
        <v>49</v>
      </c>
      <c r="D204" s="8" t="s">
        <v>17</v>
      </c>
      <c r="E204" s="7" t="s">
        <v>14</v>
      </c>
      <c r="F204" s="8">
        <v>85</v>
      </c>
      <c r="I204" s="8">
        <v>1</v>
      </c>
      <c r="L204" s="8">
        <v>3.3000000000000002E-2</v>
      </c>
      <c r="M204" s="8">
        <f t="shared" si="38"/>
        <v>2.8050000000000002</v>
      </c>
      <c r="O204" s="8">
        <v>11</v>
      </c>
      <c r="AE204" s="7" t="s">
        <v>300</v>
      </c>
      <c r="AF204" s="8" t="s">
        <v>301</v>
      </c>
      <c r="AG204" s="7" t="s">
        <v>272</v>
      </c>
      <c r="AL204" s="7">
        <v>265</v>
      </c>
      <c r="AN204" s="8">
        <v>16.899999999999999</v>
      </c>
      <c r="AQ204" s="8">
        <v>21.4</v>
      </c>
      <c r="AR204" s="8">
        <v>0</v>
      </c>
      <c r="AS204" s="8">
        <v>0</v>
      </c>
      <c r="AT204" s="12">
        <f t="shared" si="39"/>
        <v>38.299999999999997</v>
      </c>
      <c r="AV204" s="11">
        <f t="shared" si="40"/>
        <v>7.4332500000000001</v>
      </c>
      <c r="AW204" s="13">
        <f t="shared" si="41"/>
        <v>2.8050000000000002E-2</v>
      </c>
      <c r="AX204" s="13">
        <f t="shared" si="42"/>
        <v>0.47404499999999999</v>
      </c>
      <c r="AY204" s="13">
        <f t="shared" si="43"/>
        <v>2.8050000000000002E-2</v>
      </c>
      <c r="AZ204" s="13">
        <f t="shared" si="44"/>
        <v>2.8050000000000002E-2</v>
      </c>
      <c r="BA204" s="13">
        <f t="shared" si="45"/>
        <v>0.60026999999999997</v>
      </c>
      <c r="BB204" s="13">
        <f t="shared" si="46"/>
        <v>0</v>
      </c>
      <c r="BC204" s="13">
        <f t="shared" si="47"/>
        <v>0</v>
      </c>
    </row>
    <row r="205" spans="1:55" x14ac:dyDescent="0.3">
      <c r="A205" s="8" t="s">
        <v>232</v>
      </c>
      <c r="B205" s="8" t="s">
        <v>236</v>
      </c>
      <c r="C205" s="8" t="s">
        <v>49</v>
      </c>
      <c r="D205" s="8" t="s">
        <v>18</v>
      </c>
      <c r="E205" s="7" t="s">
        <v>21</v>
      </c>
      <c r="K205" s="8">
        <v>1</v>
      </c>
      <c r="L205" s="8">
        <v>0</v>
      </c>
      <c r="M205" s="8">
        <f t="shared" si="38"/>
        <v>0</v>
      </c>
      <c r="O205" s="8">
        <v>11</v>
      </c>
      <c r="S205" s="8">
        <v>1095</v>
      </c>
      <c r="T205" s="8" t="s">
        <v>275</v>
      </c>
      <c r="AL205" s="7">
        <v>267</v>
      </c>
      <c r="AN205" s="8">
        <v>19.600000000000001</v>
      </c>
      <c r="AQ205" s="8">
        <v>20.3</v>
      </c>
      <c r="AT205" s="12">
        <f t="shared" si="39"/>
        <v>39.900000000000006</v>
      </c>
      <c r="AV205" s="11">
        <f t="shared" si="40"/>
        <v>0</v>
      </c>
      <c r="AW205" s="13">
        <f t="shared" si="41"/>
        <v>0</v>
      </c>
      <c r="AX205" s="13">
        <f t="shared" si="42"/>
        <v>0</v>
      </c>
      <c r="AY205" s="13">
        <f t="shared" si="43"/>
        <v>0</v>
      </c>
      <c r="AZ205" s="13">
        <f t="shared" si="44"/>
        <v>0</v>
      </c>
      <c r="BA205" s="13">
        <f t="shared" si="45"/>
        <v>0</v>
      </c>
      <c r="BB205" s="13">
        <f t="shared" si="46"/>
        <v>0</v>
      </c>
      <c r="BC205" s="13">
        <f t="shared" si="47"/>
        <v>0</v>
      </c>
    </row>
    <row r="206" spans="1:55" x14ac:dyDescent="0.3">
      <c r="A206" s="8" t="s">
        <v>232</v>
      </c>
      <c r="B206" s="8" t="s">
        <v>236</v>
      </c>
      <c r="C206" s="8" t="s">
        <v>49</v>
      </c>
      <c r="D206" s="8" t="s">
        <v>19</v>
      </c>
      <c r="E206" s="7" t="s">
        <v>14</v>
      </c>
      <c r="F206" s="8">
        <v>112</v>
      </c>
      <c r="H206" s="8">
        <v>1</v>
      </c>
      <c r="L206" s="8">
        <v>0.14299999999999999</v>
      </c>
      <c r="M206" s="8">
        <f t="shared" si="38"/>
        <v>16.015999999999998</v>
      </c>
      <c r="O206" s="8">
        <v>11</v>
      </c>
      <c r="AI206" s="7">
        <v>8063</v>
      </c>
      <c r="AJ206" s="8">
        <v>5124</v>
      </c>
      <c r="AK206" s="8" t="s">
        <v>273</v>
      </c>
      <c r="AL206" s="7">
        <v>285</v>
      </c>
      <c r="AM206" s="8">
        <v>285</v>
      </c>
      <c r="AN206" s="8">
        <v>26.9</v>
      </c>
      <c r="AO206" s="8">
        <v>26.9</v>
      </c>
      <c r="AP206" s="8">
        <v>26.9</v>
      </c>
      <c r="AQ206" s="8">
        <v>18.899999999999999</v>
      </c>
      <c r="AR206" s="8">
        <v>0</v>
      </c>
      <c r="AS206" s="8">
        <v>0</v>
      </c>
      <c r="AT206" s="12">
        <f t="shared" si="39"/>
        <v>45.8</v>
      </c>
      <c r="AV206" s="11">
        <f t="shared" si="40"/>
        <v>45.645599999999995</v>
      </c>
      <c r="AW206" s="13">
        <f t="shared" si="41"/>
        <v>45.645599999999995</v>
      </c>
      <c r="AX206" s="13">
        <f t="shared" si="42"/>
        <v>4.3083039999999997</v>
      </c>
      <c r="AY206" s="13">
        <f t="shared" si="43"/>
        <v>4.3083039999999997</v>
      </c>
      <c r="AZ206" s="13">
        <f t="shared" si="44"/>
        <v>4.3083039999999997</v>
      </c>
      <c r="BA206" s="13">
        <f t="shared" si="45"/>
        <v>3.0270239999999995</v>
      </c>
      <c r="BB206" s="13">
        <f t="shared" si="46"/>
        <v>0</v>
      </c>
      <c r="BC206" s="13">
        <f t="shared" si="47"/>
        <v>0</v>
      </c>
    </row>
    <row r="207" spans="1:55" x14ac:dyDescent="0.3">
      <c r="A207" s="8" t="s">
        <v>232</v>
      </c>
      <c r="B207" s="8" t="s">
        <v>236</v>
      </c>
      <c r="C207" s="8" t="s">
        <v>49</v>
      </c>
      <c r="D207" s="8" t="s">
        <v>22</v>
      </c>
      <c r="E207" s="7" t="s">
        <v>21</v>
      </c>
      <c r="K207" s="8">
        <v>1</v>
      </c>
      <c r="L207" s="8">
        <v>0</v>
      </c>
      <c r="M207" s="8">
        <f t="shared" si="38"/>
        <v>0</v>
      </c>
      <c r="O207" s="8">
        <v>11</v>
      </c>
      <c r="AI207" s="7">
        <v>8063</v>
      </c>
      <c r="AJ207" s="8">
        <v>5124</v>
      </c>
      <c r="AK207" s="8" t="s">
        <v>273</v>
      </c>
      <c r="AL207" s="7">
        <v>285</v>
      </c>
      <c r="AM207" s="8">
        <v>285</v>
      </c>
      <c r="AN207" s="8">
        <v>26.9</v>
      </c>
      <c r="AO207" s="8">
        <v>26.9</v>
      </c>
      <c r="AP207" s="8">
        <v>26.9</v>
      </c>
      <c r="AQ207" s="8">
        <v>18.899999999999999</v>
      </c>
      <c r="AR207" s="8">
        <v>0</v>
      </c>
      <c r="AS207" s="8">
        <v>0</v>
      </c>
      <c r="AT207" s="12">
        <f t="shared" si="39"/>
        <v>45.8</v>
      </c>
      <c r="AV207" s="11">
        <f t="shared" si="40"/>
        <v>0</v>
      </c>
      <c r="AW207" s="13">
        <f t="shared" si="41"/>
        <v>0</v>
      </c>
      <c r="AX207" s="13">
        <f t="shared" si="42"/>
        <v>0</v>
      </c>
      <c r="AY207" s="13">
        <f t="shared" si="43"/>
        <v>0</v>
      </c>
      <c r="AZ207" s="13">
        <f t="shared" si="44"/>
        <v>0</v>
      </c>
      <c r="BA207" s="13">
        <f t="shared" si="45"/>
        <v>0</v>
      </c>
      <c r="BB207" s="13">
        <f t="shared" si="46"/>
        <v>0</v>
      </c>
      <c r="BC207" s="13">
        <f t="shared" si="47"/>
        <v>0</v>
      </c>
    </row>
    <row r="208" spans="1:55" x14ac:dyDescent="0.3">
      <c r="A208" s="8" t="s">
        <v>232</v>
      </c>
      <c r="B208" s="8" t="s">
        <v>236</v>
      </c>
      <c r="C208" s="8" t="s">
        <v>49</v>
      </c>
      <c r="D208" s="8" t="s">
        <v>23</v>
      </c>
      <c r="E208" s="7" t="s">
        <v>36</v>
      </c>
      <c r="F208" s="8">
        <v>104</v>
      </c>
      <c r="H208" s="8">
        <v>2</v>
      </c>
      <c r="L208" s="8">
        <v>0.28599999999999998</v>
      </c>
      <c r="M208" s="8">
        <f t="shared" si="38"/>
        <v>29.743999999999996</v>
      </c>
      <c r="O208" s="8">
        <v>11</v>
      </c>
      <c r="AI208" s="7">
        <v>974</v>
      </c>
      <c r="AJ208" s="8">
        <v>1129</v>
      </c>
      <c r="AK208" s="8" t="s">
        <v>279</v>
      </c>
      <c r="AL208" s="7">
        <v>155</v>
      </c>
      <c r="AM208" s="8">
        <v>155</v>
      </c>
      <c r="AN208" s="8">
        <v>12.6</v>
      </c>
      <c r="AO208" s="8">
        <v>12.6</v>
      </c>
      <c r="AP208" s="8">
        <v>0</v>
      </c>
      <c r="AQ208" s="8">
        <v>10.6</v>
      </c>
      <c r="AR208" s="8">
        <v>1.1000000000000001</v>
      </c>
      <c r="AS208" s="8">
        <v>0</v>
      </c>
      <c r="AT208" s="12">
        <f t="shared" si="39"/>
        <v>24.3</v>
      </c>
      <c r="AV208" s="11">
        <f t="shared" si="40"/>
        <v>46.103199999999994</v>
      </c>
      <c r="AW208" s="13">
        <f t="shared" si="41"/>
        <v>46.103199999999994</v>
      </c>
      <c r="AX208" s="13">
        <f t="shared" si="42"/>
        <v>3.7477439999999995</v>
      </c>
      <c r="AY208" s="13">
        <f t="shared" si="43"/>
        <v>3.7477439999999995</v>
      </c>
      <c r="AZ208" s="13">
        <f t="shared" si="44"/>
        <v>0</v>
      </c>
      <c r="BA208" s="13">
        <f t="shared" si="45"/>
        <v>3.1528639999999997</v>
      </c>
      <c r="BB208" s="13">
        <f t="shared" si="46"/>
        <v>0.32718399999999997</v>
      </c>
      <c r="BC208" s="13">
        <f t="shared" si="47"/>
        <v>0</v>
      </c>
    </row>
    <row r="209" spans="1:55" x14ac:dyDescent="0.3">
      <c r="A209" s="8" t="s">
        <v>232</v>
      </c>
      <c r="B209" s="8" t="s">
        <v>236</v>
      </c>
      <c r="C209" s="8" t="s">
        <v>49</v>
      </c>
      <c r="D209" s="8" t="s">
        <v>24</v>
      </c>
      <c r="E209" s="7" t="s">
        <v>14</v>
      </c>
      <c r="F209" s="8">
        <v>184</v>
      </c>
      <c r="G209" s="8">
        <v>1</v>
      </c>
      <c r="L209" s="8">
        <v>1</v>
      </c>
      <c r="M209" s="8">
        <f t="shared" si="38"/>
        <v>184</v>
      </c>
      <c r="O209" s="8">
        <v>11</v>
      </c>
      <c r="AI209" s="7">
        <v>7075</v>
      </c>
      <c r="AJ209" s="8">
        <v>1106</v>
      </c>
      <c r="AK209" s="8" t="s">
        <v>280</v>
      </c>
      <c r="AL209" s="7">
        <v>69</v>
      </c>
      <c r="AM209" s="8">
        <v>69</v>
      </c>
      <c r="AN209" s="8">
        <v>3.6</v>
      </c>
      <c r="AO209" s="8">
        <v>3.6</v>
      </c>
      <c r="AP209" s="8">
        <v>0</v>
      </c>
      <c r="AQ209" s="8">
        <v>4.0999999999999996</v>
      </c>
      <c r="AR209" s="8">
        <v>4.5</v>
      </c>
      <c r="AS209" s="8">
        <v>0</v>
      </c>
      <c r="AT209" s="12">
        <f t="shared" si="39"/>
        <v>12.2</v>
      </c>
      <c r="AV209" s="11">
        <f t="shared" si="40"/>
        <v>126.96</v>
      </c>
      <c r="AW209" s="13">
        <f t="shared" si="41"/>
        <v>126.96</v>
      </c>
      <c r="AX209" s="13">
        <f t="shared" si="42"/>
        <v>6.6239999999999997</v>
      </c>
      <c r="AY209" s="13">
        <f t="shared" si="43"/>
        <v>6.6239999999999997</v>
      </c>
      <c r="AZ209" s="13">
        <f t="shared" si="44"/>
        <v>0</v>
      </c>
      <c r="BA209" s="13">
        <f t="shared" si="45"/>
        <v>7.5439999999999996</v>
      </c>
      <c r="BB209" s="13">
        <f t="shared" si="46"/>
        <v>8.2799999999999994</v>
      </c>
      <c r="BC209" s="13">
        <f t="shared" si="47"/>
        <v>0</v>
      </c>
    </row>
    <row r="210" spans="1:55" x14ac:dyDescent="0.3">
      <c r="A210" s="8" t="s">
        <v>232</v>
      </c>
      <c r="B210" s="8" t="s">
        <v>236</v>
      </c>
      <c r="C210" s="8" t="s">
        <v>49</v>
      </c>
      <c r="D210" s="8" t="s">
        <v>25</v>
      </c>
      <c r="E210" s="7" t="s">
        <v>21</v>
      </c>
      <c r="K210" s="8">
        <v>1</v>
      </c>
      <c r="L210" s="8">
        <v>0</v>
      </c>
      <c r="M210" s="8">
        <f t="shared" si="38"/>
        <v>0</v>
      </c>
      <c r="O210" s="8">
        <v>11</v>
      </c>
      <c r="AI210" s="7">
        <v>646</v>
      </c>
      <c r="AJ210" s="8">
        <v>1009</v>
      </c>
      <c r="AK210" s="8" t="s">
        <v>286</v>
      </c>
      <c r="AL210" s="7">
        <v>403</v>
      </c>
      <c r="AM210" s="8">
        <v>403</v>
      </c>
      <c r="AN210" s="8">
        <v>24.9</v>
      </c>
      <c r="AO210" s="8">
        <v>24.9</v>
      </c>
      <c r="AP210" s="8">
        <v>0</v>
      </c>
      <c r="AQ210" s="8">
        <v>33.1</v>
      </c>
      <c r="AR210" s="8">
        <v>1.3</v>
      </c>
      <c r="AS210" s="8">
        <v>0</v>
      </c>
      <c r="AT210" s="12">
        <f t="shared" si="39"/>
        <v>59.3</v>
      </c>
      <c r="AV210" s="11">
        <f t="shared" si="40"/>
        <v>0</v>
      </c>
      <c r="AW210" s="13">
        <f t="shared" si="41"/>
        <v>0</v>
      </c>
      <c r="AX210" s="13">
        <f t="shared" si="42"/>
        <v>0</v>
      </c>
      <c r="AY210" s="13">
        <f t="shared" si="43"/>
        <v>0</v>
      </c>
      <c r="AZ210" s="13">
        <f t="shared" si="44"/>
        <v>0</v>
      </c>
      <c r="BA210" s="13">
        <f t="shared" si="45"/>
        <v>0</v>
      </c>
      <c r="BB210" s="13">
        <f t="shared" si="46"/>
        <v>0</v>
      </c>
      <c r="BC210" s="13">
        <f t="shared" si="47"/>
        <v>0</v>
      </c>
    </row>
    <row r="211" spans="1:55" x14ac:dyDescent="0.3">
      <c r="A211" s="8" t="s">
        <v>20</v>
      </c>
      <c r="B211" s="8" t="s">
        <v>236</v>
      </c>
      <c r="C211" s="8" t="s">
        <v>49</v>
      </c>
      <c r="D211" s="8" t="s">
        <v>20</v>
      </c>
      <c r="E211" s="7" t="s">
        <v>14</v>
      </c>
      <c r="F211" s="8">
        <v>112</v>
      </c>
      <c r="G211" s="8">
        <v>1</v>
      </c>
      <c r="L211" s="8">
        <v>1</v>
      </c>
      <c r="M211" s="8">
        <f t="shared" si="38"/>
        <v>112</v>
      </c>
      <c r="O211" s="8">
        <v>11</v>
      </c>
      <c r="AI211">
        <v>8041</v>
      </c>
      <c r="AJ211">
        <v>15233</v>
      </c>
      <c r="AK211" t="s">
        <v>378</v>
      </c>
      <c r="AL211">
        <v>105</v>
      </c>
      <c r="AM211">
        <v>105</v>
      </c>
      <c r="AN211">
        <v>18.5</v>
      </c>
      <c r="AO211">
        <v>18.5</v>
      </c>
      <c r="AP211">
        <v>18.5</v>
      </c>
      <c r="AQ211">
        <v>2.9</v>
      </c>
      <c r="AR211">
        <v>0</v>
      </c>
      <c r="AS211">
        <v>0</v>
      </c>
      <c r="AT211" s="12">
        <f t="shared" si="39"/>
        <v>21.4</v>
      </c>
      <c r="AV211" s="11">
        <f t="shared" si="40"/>
        <v>117.6</v>
      </c>
      <c r="AW211" s="13">
        <f t="shared" si="41"/>
        <v>117.6</v>
      </c>
      <c r="AX211" s="13">
        <f t="shared" si="42"/>
        <v>20.72</v>
      </c>
      <c r="AY211" s="13">
        <f t="shared" si="43"/>
        <v>20.72</v>
      </c>
      <c r="AZ211" s="13">
        <f t="shared" si="44"/>
        <v>20.72</v>
      </c>
      <c r="BA211" s="13">
        <f t="shared" si="45"/>
        <v>3.2480000000000002</v>
      </c>
      <c r="BB211" s="13">
        <f t="shared" si="46"/>
        <v>0</v>
      </c>
      <c r="BC211" s="13">
        <f t="shared" si="47"/>
        <v>0</v>
      </c>
    </row>
    <row r="212" spans="1:55" x14ac:dyDescent="0.3">
      <c r="A212" s="8" t="s">
        <v>233</v>
      </c>
      <c r="B212" s="8" t="s">
        <v>236</v>
      </c>
      <c r="C212" s="8" t="s">
        <v>49</v>
      </c>
      <c r="D212" s="8" t="s">
        <v>26</v>
      </c>
      <c r="E212" s="7" t="s">
        <v>14</v>
      </c>
      <c r="F212" s="8">
        <v>175</v>
      </c>
      <c r="H212" s="8">
        <v>2</v>
      </c>
      <c r="L212" s="8">
        <v>0.28599999999999998</v>
      </c>
      <c r="M212" s="8">
        <f t="shared" si="38"/>
        <v>50.05</v>
      </c>
      <c r="O212" s="8">
        <v>11</v>
      </c>
      <c r="AI212" s="7">
        <v>7200</v>
      </c>
      <c r="AJ212" s="8">
        <v>20051</v>
      </c>
      <c r="AK212" s="8" t="s">
        <v>282</v>
      </c>
      <c r="AL212" s="7">
        <v>130</v>
      </c>
      <c r="AM212" s="8">
        <v>0</v>
      </c>
      <c r="AN212" s="8">
        <v>2.4</v>
      </c>
      <c r="AO212" s="8">
        <v>0</v>
      </c>
      <c r="AP212" s="8">
        <v>0</v>
      </c>
      <c r="AQ212" s="8">
        <v>0.2</v>
      </c>
      <c r="AR212" s="8">
        <v>28.6</v>
      </c>
      <c r="AS212" s="8">
        <v>0.3</v>
      </c>
      <c r="AT212" s="12">
        <f t="shared" si="39"/>
        <v>31.200000000000003</v>
      </c>
      <c r="AV212" s="11">
        <f t="shared" si="40"/>
        <v>65.064999999999998</v>
      </c>
      <c r="AW212" s="13">
        <f t="shared" si="41"/>
        <v>0</v>
      </c>
      <c r="AX212" s="13">
        <f t="shared" si="42"/>
        <v>1.2011999999999998</v>
      </c>
      <c r="AY212" s="13">
        <f t="shared" si="43"/>
        <v>0</v>
      </c>
      <c r="AZ212" s="13">
        <f t="shared" si="44"/>
        <v>0</v>
      </c>
      <c r="BA212" s="13">
        <f t="shared" si="45"/>
        <v>0.10009999999999999</v>
      </c>
      <c r="BB212" s="13">
        <f t="shared" si="46"/>
        <v>14.314300000000001</v>
      </c>
      <c r="BC212" s="13">
        <f t="shared" si="47"/>
        <v>0.15014999999999998</v>
      </c>
    </row>
    <row r="213" spans="1:55" x14ac:dyDescent="0.3">
      <c r="A213" s="8" t="s">
        <v>233</v>
      </c>
      <c r="B213" s="8" t="s">
        <v>236</v>
      </c>
      <c r="C213" s="8" t="s">
        <v>49</v>
      </c>
      <c r="D213" s="8" t="s">
        <v>28</v>
      </c>
      <c r="E213" s="7" t="s">
        <v>14</v>
      </c>
      <c r="F213" s="8">
        <v>185</v>
      </c>
      <c r="G213" s="8">
        <v>1</v>
      </c>
      <c r="L213" s="8">
        <v>1</v>
      </c>
      <c r="M213" s="8">
        <f t="shared" si="38"/>
        <v>185</v>
      </c>
      <c r="O213" s="8">
        <v>11</v>
      </c>
      <c r="AI213" s="7">
        <v>7005</v>
      </c>
      <c r="AJ213" s="8">
        <v>16028</v>
      </c>
      <c r="AK213" s="8" t="s">
        <v>283</v>
      </c>
      <c r="AL213" s="7">
        <v>127</v>
      </c>
      <c r="AM213" s="8">
        <v>0</v>
      </c>
      <c r="AN213" s="8">
        <v>8.6999999999999993</v>
      </c>
      <c r="AO213" s="8">
        <v>0</v>
      </c>
      <c r="AP213" s="8">
        <v>0</v>
      </c>
      <c r="AQ213" s="8">
        <v>0.5</v>
      </c>
      <c r="AR213" s="8">
        <v>22.8</v>
      </c>
      <c r="AS213" s="8">
        <v>6.4</v>
      </c>
      <c r="AT213" s="12">
        <f t="shared" si="39"/>
        <v>32</v>
      </c>
      <c r="AV213" s="11">
        <f t="shared" si="40"/>
        <v>234.95</v>
      </c>
      <c r="AW213" s="13">
        <f t="shared" si="41"/>
        <v>0</v>
      </c>
      <c r="AX213" s="13">
        <f t="shared" si="42"/>
        <v>16.094999999999999</v>
      </c>
      <c r="AY213" s="13">
        <f t="shared" si="43"/>
        <v>0</v>
      </c>
      <c r="AZ213" s="13">
        <f t="shared" si="44"/>
        <v>0</v>
      </c>
      <c r="BA213" s="13">
        <f t="shared" si="45"/>
        <v>0.92500000000000004</v>
      </c>
      <c r="BB213" s="13">
        <f t="shared" si="46"/>
        <v>42.18</v>
      </c>
      <c r="BC213" s="13">
        <f t="shared" si="47"/>
        <v>11.84</v>
      </c>
    </row>
    <row r="214" spans="1:55" x14ac:dyDescent="0.3">
      <c r="A214" s="8" t="s">
        <v>233</v>
      </c>
      <c r="B214" s="8" t="s">
        <v>236</v>
      </c>
      <c r="C214" s="8" t="s">
        <v>49</v>
      </c>
      <c r="D214" s="8" t="s">
        <v>29</v>
      </c>
      <c r="E214" s="7" t="s">
        <v>21</v>
      </c>
      <c r="K214" s="8">
        <v>1</v>
      </c>
      <c r="L214" s="8">
        <v>0</v>
      </c>
      <c r="M214" s="8">
        <f t="shared" si="38"/>
        <v>0</v>
      </c>
      <c r="O214" s="8">
        <v>11</v>
      </c>
      <c r="AI214" s="7">
        <v>513</v>
      </c>
      <c r="AJ214" s="8">
        <v>11110</v>
      </c>
      <c r="AK214" s="8" t="s">
        <v>290</v>
      </c>
      <c r="AL214" s="7">
        <v>22</v>
      </c>
      <c r="AM214" s="8">
        <v>0</v>
      </c>
      <c r="AN214" s="8">
        <v>1</v>
      </c>
      <c r="AO214" s="8">
        <v>0</v>
      </c>
      <c r="AP214" s="8">
        <v>0</v>
      </c>
      <c r="AQ214" s="8">
        <v>0.4</v>
      </c>
      <c r="AR214" s="8">
        <v>4.5</v>
      </c>
      <c r="AS214" s="8">
        <v>2.8</v>
      </c>
      <c r="AT214" s="12">
        <f t="shared" si="39"/>
        <v>5.9</v>
      </c>
      <c r="AV214" s="11">
        <f t="shared" si="40"/>
        <v>0</v>
      </c>
      <c r="AW214" s="13">
        <f t="shared" si="41"/>
        <v>0</v>
      </c>
      <c r="AX214" s="13">
        <f t="shared" si="42"/>
        <v>0</v>
      </c>
      <c r="AY214" s="13">
        <f t="shared" si="43"/>
        <v>0</v>
      </c>
      <c r="AZ214" s="13">
        <f t="shared" si="44"/>
        <v>0</v>
      </c>
      <c r="BA214" s="13">
        <f t="shared" si="45"/>
        <v>0</v>
      </c>
      <c r="BB214" s="13">
        <f t="shared" si="46"/>
        <v>0</v>
      </c>
      <c r="BC214" s="13">
        <f t="shared" si="47"/>
        <v>0</v>
      </c>
    </row>
    <row r="215" spans="1:55" x14ac:dyDescent="0.3">
      <c r="A215" s="8" t="s">
        <v>233</v>
      </c>
      <c r="B215" s="8" t="s">
        <v>236</v>
      </c>
      <c r="C215" s="8" t="s">
        <v>49</v>
      </c>
      <c r="D215" s="8" t="s">
        <v>30</v>
      </c>
      <c r="E215" s="7" t="s">
        <v>21</v>
      </c>
      <c r="K215" s="8">
        <v>1</v>
      </c>
      <c r="L215" s="8">
        <v>0</v>
      </c>
      <c r="M215" s="8">
        <f t="shared" si="38"/>
        <v>0</v>
      </c>
      <c r="O215" s="8">
        <v>11</v>
      </c>
      <c r="AI215" s="7">
        <v>141</v>
      </c>
      <c r="AJ215" s="8">
        <v>9040</v>
      </c>
      <c r="AK215" s="8" t="s">
        <v>287</v>
      </c>
      <c r="AL215" s="7">
        <v>92</v>
      </c>
      <c r="AM215" s="8">
        <v>0</v>
      </c>
      <c r="AN215" s="8">
        <v>1</v>
      </c>
      <c r="AO215" s="8">
        <v>0</v>
      </c>
      <c r="AP215" s="8">
        <v>0</v>
      </c>
      <c r="AQ215" s="8">
        <v>0.5</v>
      </c>
      <c r="AR215" s="8">
        <v>23.4</v>
      </c>
      <c r="AS215" s="8">
        <v>2.4</v>
      </c>
      <c r="AT215" s="12">
        <f t="shared" si="39"/>
        <v>24.9</v>
      </c>
      <c r="AV215" s="11">
        <f t="shared" si="40"/>
        <v>0</v>
      </c>
      <c r="AW215" s="13">
        <f t="shared" si="41"/>
        <v>0</v>
      </c>
      <c r="AX215" s="13">
        <f t="shared" si="42"/>
        <v>0</v>
      </c>
      <c r="AY215" s="13">
        <f t="shared" si="43"/>
        <v>0</v>
      </c>
      <c r="AZ215" s="13">
        <f t="shared" si="44"/>
        <v>0</v>
      </c>
      <c r="BA215" s="13">
        <f t="shared" si="45"/>
        <v>0</v>
      </c>
      <c r="BB215" s="13">
        <f t="shared" si="46"/>
        <v>0</v>
      </c>
      <c r="BC215" s="13">
        <f t="shared" si="47"/>
        <v>0</v>
      </c>
    </row>
    <row r="216" spans="1:55" x14ac:dyDescent="0.3">
      <c r="A216" s="8" t="s">
        <v>233</v>
      </c>
      <c r="B216" s="8" t="s">
        <v>236</v>
      </c>
      <c r="C216" s="8" t="s">
        <v>49</v>
      </c>
      <c r="D216" s="8" t="s">
        <v>31</v>
      </c>
      <c r="E216" s="7" t="s">
        <v>21</v>
      </c>
      <c r="K216" s="8">
        <v>1</v>
      </c>
      <c r="L216" s="8">
        <v>0</v>
      </c>
      <c r="M216" s="8">
        <f t="shared" si="38"/>
        <v>0</v>
      </c>
      <c r="O216" s="8">
        <v>11</v>
      </c>
      <c r="AI216" s="7">
        <v>1786</v>
      </c>
      <c r="AJ216" s="8">
        <v>11363</v>
      </c>
      <c r="AK216" s="8" t="s">
        <v>289</v>
      </c>
      <c r="AL216" s="7">
        <v>93</v>
      </c>
      <c r="AM216" s="8">
        <v>0</v>
      </c>
      <c r="AN216" s="8">
        <v>2</v>
      </c>
      <c r="AO216" s="8">
        <v>0</v>
      </c>
      <c r="AP216" s="8">
        <v>0</v>
      </c>
      <c r="AQ216" s="8">
        <v>0.1</v>
      </c>
      <c r="AR216" s="8">
        <v>21.6</v>
      </c>
      <c r="AS216" s="8">
        <v>1.5</v>
      </c>
      <c r="AT216" s="12">
        <f t="shared" si="39"/>
        <v>23.700000000000003</v>
      </c>
      <c r="AV216" s="11">
        <f t="shared" si="40"/>
        <v>0</v>
      </c>
      <c r="AW216" s="13">
        <f t="shared" si="41"/>
        <v>0</v>
      </c>
      <c r="AX216" s="13">
        <f t="shared" si="42"/>
        <v>0</v>
      </c>
      <c r="AY216" s="13">
        <f t="shared" si="43"/>
        <v>0</v>
      </c>
      <c r="AZ216" s="13">
        <f t="shared" si="44"/>
        <v>0</v>
      </c>
      <c r="BA216" s="13">
        <f t="shared" si="45"/>
        <v>0</v>
      </c>
      <c r="BB216" s="13">
        <f t="shared" si="46"/>
        <v>0</v>
      </c>
      <c r="BC216" s="13">
        <f t="shared" si="47"/>
        <v>0</v>
      </c>
    </row>
    <row r="217" spans="1:55" x14ac:dyDescent="0.3">
      <c r="A217" s="8" t="s">
        <v>233</v>
      </c>
      <c r="B217" s="8" t="s">
        <v>236</v>
      </c>
      <c r="C217" s="8" t="s">
        <v>49</v>
      </c>
      <c r="D217" s="8" t="s">
        <v>34</v>
      </c>
      <c r="E217" s="7" t="s">
        <v>14</v>
      </c>
      <c r="F217" s="8">
        <v>125</v>
      </c>
      <c r="I217" s="8">
        <v>1</v>
      </c>
      <c r="L217" s="8">
        <v>3.3000000000000002E-2</v>
      </c>
      <c r="M217" s="8">
        <f t="shared" si="38"/>
        <v>4.125</v>
      </c>
      <c r="O217" s="8">
        <v>11</v>
      </c>
      <c r="AE217" s="7" t="s">
        <v>296</v>
      </c>
      <c r="AF217" s="8" t="s">
        <v>292</v>
      </c>
      <c r="AL217" s="7">
        <v>288</v>
      </c>
      <c r="AN217" s="8">
        <v>6.3</v>
      </c>
      <c r="AQ217" s="8">
        <v>9.1</v>
      </c>
      <c r="AR217" s="8">
        <v>49</v>
      </c>
      <c r="AS217" s="8">
        <v>0</v>
      </c>
      <c r="AT217" s="12">
        <f t="shared" si="39"/>
        <v>64.400000000000006</v>
      </c>
      <c r="AV217" s="11">
        <f t="shared" si="40"/>
        <v>11.88</v>
      </c>
      <c r="AW217" s="13">
        <f t="shared" si="41"/>
        <v>4.1250000000000002E-2</v>
      </c>
      <c r="AX217" s="13">
        <f t="shared" si="42"/>
        <v>0.25987500000000002</v>
      </c>
      <c r="AY217" s="13">
        <f t="shared" si="43"/>
        <v>4.1250000000000002E-2</v>
      </c>
      <c r="AZ217" s="13">
        <f t="shared" si="44"/>
        <v>4.1250000000000002E-2</v>
      </c>
      <c r="BA217" s="13">
        <f t="shared" si="45"/>
        <v>0.37537500000000001</v>
      </c>
      <c r="BB217" s="13">
        <f t="shared" si="46"/>
        <v>2.0212500000000002</v>
      </c>
      <c r="BC217" s="13">
        <f t="shared" si="47"/>
        <v>0</v>
      </c>
    </row>
    <row r="218" spans="1:55" x14ac:dyDescent="0.3">
      <c r="A218" s="8" t="s">
        <v>234</v>
      </c>
      <c r="B218" s="8" t="s">
        <v>236</v>
      </c>
      <c r="C218" s="8" t="s">
        <v>49</v>
      </c>
      <c r="D218" s="8" t="s">
        <v>248</v>
      </c>
      <c r="E218" s="7" t="s">
        <v>14</v>
      </c>
      <c r="F218" s="8">
        <v>134</v>
      </c>
      <c r="G218" s="8">
        <v>1</v>
      </c>
      <c r="L218" s="8">
        <v>1</v>
      </c>
      <c r="M218" s="8">
        <f t="shared" si="38"/>
        <v>134</v>
      </c>
      <c r="O218" s="8">
        <v>11</v>
      </c>
      <c r="AE218" s="7" t="s">
        <v>296</v>
      </c>
      <c r="AF218" s="8" t="s">
        <v>303</v>
      </c>
      <c r="AL218" s="7">
        <v>163</v>
      </c>
      <c r="AN218" s="8">
        <v>6.3</v>
      </c>
      <c r="AQ218" s="8">
        <v>1.4</v>
      </c>
      <c r="AR218" s="8">
        <v>31.1</v>
      </c>
      <c r="AT218" s="12">
        <f t="shared" si="39"/>
        <v>38.799999999999997</v>
      </c>
      <c r="AV218" s="11">
        <f t="shared" si="40"/>
        <v>218.42</v>
      </c>
      <c r="AW218" s="13">
        <f t="shared" si="41"/>
        <v>1.34</v>
      </c>
      <c r="AX218" s="13">
        <f t="shared" si="42"/>
        <v>8.4420000000000002</v>
      </c>
      <c r="AY218" s="13">
        <f t="shared" si="43"/>
        <v>1.34</v>
      </c>
      <c r="AZ218" s="13">
        <f t="shared" si="44"/>
        <v>1.34</v>
      </c>
      <c r="BA218" s="13">
        <f t="shared" si="45"/>
        <v>1.8759999999999999</v>
      </c>
      <c r="BB218" s="13">
        <f t="shared" si="46"/>
        <v>41.674000000000007</v>
      </c>
      <c r="BC218" s="13">
        <f t="shared" si="47"/>
        <v>1.34</v>
      </c>
    </row>
    <row r="219" spans="1:55" x14ac:dyDescent="0.3">
      <c r="A219" s="8" t="s">
        <v>234</v>
      </c>
      <c r="B219" s="8" t="s">
        <v>236</v>
      </c>
      <c r="C219" s="8" t="s">
        <v>49</v>
      </c>
      <c r="D219" s="8" t="s">
        <v>27</v>
      </c>
      <c r="E219" s="7" t="s">
        <v>14</v>
      </c>
      <c r="F219" s="8">
        <v>114</v>
      </c>
      <c r="G219" s="8">
        <v>1</v>
      </c>
      <c r="L219" s="8">
        <v>1</v>
      </c>
      <c r="M219" s="8">
        <f t="shared" si="38"/>
        <v>114</v>
      </c>
      <c r="O219" s="8">
        <v>11</v>
      </c>
      <c r="AE219" s="7" t="s">
        <v>296</v>
      </c>
      <c r="AF219" s="8" t="s">
        <v>304</v>
      </c>
      <c r="AL219" s="7">
        <v>125</v>
      </c>
      <c r="AN219" s="8">
        <v>2.1</v>
      </c>
      <c r="AQ219" s="8">
        <v>1.3</v>
      </c>
      <c r="AR219" s="8">
        <v>26.2</v>
      </c>
      <c r="AT219" s="12">
        <f t="shared" si="39"/>
        <v>29.6</v>
      </c>
      <c r="AV219" s="11">
        <f t="shared" si="40"/>
        <v>142.5</v>
      </c>
      <c r="AW219" s="13">
        <f t="shared" si="41"/>
        <v>1.1399999999999999</v>
      </c>
      <c r="AX219" s="13">
        <f t="shared" si="42"/>
        <v>2.3940000000000001</v>
      </c>
      <c r="AY219" s="13">
        <f t="shared" si="43"/>
        <v>1.1399999999999999</v>
      </c>
      <c r="AZ219" s="13">
        <f t="shared" si="44"/>
        <v>1.1399999999999999</v>
      </c>
      <c r="BA219" s="13">
        <f t="shared" si="45"/>
        <v>1.4820000000000002</v>
      </c>
      <c r="BB219" s="13">
        <f t="shared" si="46"/>
        <v>29.867999999999999</v>
      </c>
      <c r="BC219" s="13">
        <f t="shared" si="47"/>
        <v>1.1399999999999999</v>
      </c>
    </row>
    <row r="220" spans="1:55" x14ac:dyDescent="0.3">
      <c r="A220" s="8" t="s">
        <v>234</v>
      </c>
      <c r="B220" s="8" t="s">
        <v>236</v>
      </c>
      <c r="C220" s="8" t="s">
        <v>49</v>
      </c>
      <c r="D220" s="8" t="s">
        <v>32</v>
      </c>
      <c r="E220" s="7" t="s">
        <v>14</v>
      </c>
      <c r="F220" s="8">
        <v>83</v>
      </c>
      <c r="I220" s="8">
        <v>1</v>
      </c>
      <c r="L220" s="8">
        <v>3.3000000000000002E-2</v>
      </c>
      <c r="M220" s="8">
        <f t="shared" si="38"/>
        <v>2.7390000000000003</v>
      </c>
      <c r="O220" s="8">
        <v>11</v>
      </c>
      <c r="AI220" s="7">
        <v>8012</v>
      </c>
      <c r="AJ220" s="8">
        <v>0</v>
      </c>
      <c r="AK220" s="8" t="s">
        <v>307</v>
      </c>
      <c r="AL220" s="7">
        <v>332</v>
      </c>
      <c r="AM220" s="8">
        <v>0</v>
      </c>
      <c r="AN220" s="8">
        <v>10.3</v>
      </c>
      <c r="AO220" s="8">
        <v>0</v>
      </c>
      <c r="AP220" s="8">
        <v>0</v>
      </c>
      <c r="AQ220" s="8">
        <v>3</v>
      </c>
      <c r="AR220" s="8">
        <v>73.7</v>
      </c>
      <c r="AS220" s="8">
        <v>12.7</v>
      </c>
      <c r="AT220" s="12">
        <f t="shared" si="39"/>
        <v>87</v>
      </c>
      <c r="AV220" s="11">
        <f t="shared" si="40"/>
        <v>9.0934800000000013</v>
      </c>
      <c r="AW220" s="13">
        <f t="shared" si="41"/>
        <v>0</v>
      </c>
      <c r="AX220" s="13">
        <f t="shared" si="42"/>
        <v>0.28211700000000006</v>
      </c>
      <c r="AY220" s="13">
        <f t="shared" si="43"/>
        <v>0</v>
      </c>
      <c r="AZ220" s="13">
        <f t="shared" si="44"/>
        <v>0</v>
      </c>
      <c r="BA220" s="13">
        <f t="shared" si="45"/>
        <v>8.2170000000000007E-2</v>
      </c>
      <c r="BB220" s="13">
        <f t="shared" si="46"/>
        <v>2.0186430000000004</v>
      </c>
      <c r="BC220" s="13">
        <f t="shared" si="47"/>
        <v>0.34785299999999997</v>
      </c>
    </row>
    <row r="221" spans="1:55" x14ac:dyDescent="0.3">
      <c r="A221" s="8" t="s">
        <v>234</v>
      </c>
      <c r="B221" s="8" t="s">
        <v>236</v>
      </c>
      <c r="C221" s="8" t="s">
        <v>49</v>
      </c>
      <c r="D221" s="8" t="s">
        <v>74</v>
      </c>
      <c r="E221" s="7" t="s">
        <v>14</v>
      </c>
      <c r="F221" s="8">
        <v>340</v>
      </c>
      <c r="H221" s="8">
        <v>1</v>
      </c>
      <c r="L221" s="8">
        <v>0.14299999999999999</v>
      </c>
      <c r="M221" s="8">
        <f t="shared" si="38"/>
        <v>48.62</v>
      </c>
      <c r="O221" s="8">
        <v>11</v>
      </c>
      <c r="AI221" s="7">
        <v>404</v>
      </c>
      <c r="AJ221" s="8">
        <v>14400</v>
      </c>
      <c r="AK221" s="8" t="s">
        <v>308</v>
      </c>
      <c r="AL221" s="7">
        <v>41</v>
      </c>
      <c r="AM221" s="8">
        <v>0</v>
      </c>
      <c r="AN221" s="8">
        <v>0</v>
      </c>
      <c r="AO221" s="8">
        <v>0</v>
      </c>
      <c r="AP221" s="8">
        <v>0</v>
      </c>
      <c r="AQ221" s="8">
        <v>0</v>
      </c>
      <c r="AR221" s="8">
        <v>10.4</v>
      </c>
      <c r="AS221" s="8">
        <v>0</v>
      </c>
      <c r="AT221" s="12">
        <f t="shared" si="39"/>
        <v>10.4</v>
      </c>
      <c r="AV221" s="11">
        <f t="shared" si="40"/>
        <v>19.934199999999997</v>
      </c>
      <c r="AW221" s="13">
        <f t="shared" si="41"/>
        <v>0</v>
      </c>
      <c r="AX221" s="13">
        <f t="shared" si="42"/>
        <v>0</v>
      </c>
      <c r="AY221" s="13">
        <f t="shared" si="43"/>
        <v>0</v>
      </c>
      <c r="AZ221" s="13">
        <f t="shared" si="44"/>
        <v>0</v>
      </c>
      <c r="BA221" s="13">
        <f t="shared" si="45"/>
        <v>0</v>
      </c>
      <c r="BB221" s="13">
        <f t="shared" si="46"/>
        <v>5.0564799999999996</v>
      </c>
      <c r="BC221" s="13">
        <f t="shared" si="47"/>
        <v>0</v>
      </c>
    </row>
    <row r="222" spans="1:55" x14ac:dyDescent="0.3">
      <c r="A222" s="8" t="s">
        <v>232</v>
      </c>
      <c r="B222" s="8" t="s">
        <v>236</v>
      </c>
      <c r="C222" s="8" t="s">
        <v>50</v>
      </c>
      <c r="D222" s="8" t="s">
        <v>13</v>
      </c>
      <c r="E222" s="7" t="s">
        <v>14</v>
      </c>
      <c r="F222" s="8">
        <v>112</v>
      </c>
      <c r="J222" s="8">
        <v>1</v>
      </c>
      <c r="L222" s="8">
        <v>3.0000000000000001E-3</v>
      </c>
      <c r="M222" s="8">
        <f t="shared" si="38"/>
        <v>0.33600000000000002</v>
      </c>
      <c r="N222" s="8">
        <v>2</v>
      </c>
      <c r="O222" s="8">
        <v>12</v>
      </c>
      <c r="AI222" s="7">
        <v>8067</v>
      </c>
      <c r="AJ222" s="8">
        <v>0</v>
      </c>
      <c r="AK222" s="8" t="s">
        <v>265</v>
      </c>
      <c r="AL222" s="7">
        <v>269</v>
      </c>
      <c r="AM222" s="8">
        <v>269</v>
      </c>
      <c r="AN222" s="8">
        <v>24.9</v>
      </c>
      <c r="AO222" s="8">
        <v>24.9</v>
      </c>
      <c r="AP222" s="8">
        <v>24.9</v>
      </c>
      <c r="AQ222" s="8">
        <v>18</v>
      </c>
      <c r="AR222" s="8">
        <v>0</v>
      </c>
      <c r="AS222" s="8">
        <v>0</v>
      </c>
      <c r="AT222" s="12">
        <f t="shared" si="39"/>
        <v>42.9</v>
      </c>
      <c r="AV222" s="11">
        <f t="shared" si="40"/>
        <v>0.90383999999999998</v>
      </c>
      <c r="AW222" s="13">
        <f t="shared" si="41"/>
        <v>0.90383999999999998</v>
      </c>
      <c r="AX222" s="13">
        <f t="shared" si="42"/>
        <v>8.3664000000000002E-2</v>
      </c>
      <c r="AY222" s="13">
        <f t="shared" si="43"/>
        <v>8.3664000000000002E-2</v>
      </c>
      <c r="AZ222" s="13">
        <f t="shared" si="44"/>
        <v>8.3664000000000002E-2</v>
      </c>
      <c r="BA222" s="13">
        <f t="shared" si="45"/>
        <v>6.0479999999999999E-2</v>
      </c>
      <c r="BB222" s="13">
        <f t="shared" si="46"/>
        <v>0</v>
      </c>
      <c r="BC222" s="13">
        <f t="shared" si="47"/>
        <v>0</v>
      </c>
    </row>
    <row r="223" spans="1:55" x14ac:dyDescent="0.3">
      <c r="A223" s="8" t="s">
        <v>232</v>
      </c>
      <c r="B223" s="8" t="s">
        <v>236</v>
      </c>
      <c r="C223" s="8" t="s">
        <v>50</v>
      </c>
      <c r="D223" s="8" t="s">
        <v>15</v>
      </c>
      <c r="E223" s="7" t="s">
        <v>14</v>
      </c>
      <c r="F223" s="8">
        <v>85</v>
      </c>
      <c r="I223" s="8">
        <v>2</v>
      </c>
      <c r="L223" s="8">
        <v>6.7000000000000004E-2</v>
      </c>
      <c r="M223" s="8">
        <f t="shared" si="38"/>
        <v>5.6950000000000003</v>
      </c>
      <c r="O223" s="8">
        <v>12</v>
      </c>
      <c r="AE223" s="7" t="s">
        <v>296</v>
      </c>
      <c r="AF223" s="8" t="s">
        <v>298</v>
      </c>
      <c r="AG223" s="7" t="s">
        <v>299</v>
      </c>
      <c r="AL223" s="7">
        <v>241</v>
      </c>
      <c r="AN223" s="8">
        <v>32.9</v>
      </c>
      <c r="AQ223" s="8">
        <v>10.9</v>
      </c>
      <c r="AR223" s="8">
        <v>0.5</v>
      </c>
      <c r="AS223" s="8">
        <v>0</v>
      </c>
      <c r="AT223" s="12">
        <f t="shared" si="39"/>
        <v>44.3</v>
      </c>
      <c r="AV223" s="11">
        <f t="shared" si="40"/>
        <v>13.724950000000002</v>
      </c>
      <c r="AW223" s="13">
        <f t="shared" si="41"/>
        <v>5.6950000000000001E-2</v>
      </c>
      <c r="AX223" s="13">
        <f t="shared" si="42"/>
        <v>1.8736550000000001</v>
      </c>
      <c r="AY223" s="13">
        <f t="shared" si="43"/>
        <v>5.6950000000000001E-2</v>
      </c>
      <c r="AZ223" s="13">
        <f t="shared" si="44"/>
        <v>5.6950000000000001E-2</v>
      </c>
      <c r="BA223" s="13">
        <f t="shared" si="45"/>
        <v>0.62075500000000006</v>
      </c>
      <c r="BB223" s="13">
        <f t="shared" si="46"/>
        <v>2.8475E-2</v>
      </c>
      <c r="BC223" s="13">
        <f t="shared" si="47"/>
        <v>0</v>
      </c>
    </row>
    <row r="224" spans="1:55" x14ac:dyDescent="0.3">
      <c r="A224" s="8" t="s">
        <v>232</v>
      </c>
      <c r="B224" s="8" t="s">
        <v>236</v>
      </c>
      <c r="C224" s="8" t="s">
        <v>50</v>
      </c>
      <c r="D224" s="8" t="s">
        <v>17</v>
      </c>
      <c r="E224" s="7" t="s">
        <v>14</v>
      </c>
      <c r="F224" s="8">
        <v>85</v>
      </c>
      <c r="I224" s="8">
        <v>2</v>
      </c>
      <c r="L224" s="8">
        <v>6.7000000000000004E-2</v>
      </c>
      <c r="M224" s="8">
        <f t="shared" si="38"/>
        <v>5.6950000000000003</v>
      </c>
      <c r="O224" s="8">
        <v>12</v>
      </c>
      <c r="AE224" s="7" t="s">
        <v>300</v>
      </c>
      <c r="AF224" s="8" t="s">
        <v>301</v>
      </c>
      <c r="AG224" s="7" t="s">
        <v>272</v>
      </c>
      <c r="AL224" s="7">
        <v>265</v>
      </c>
      <c r="AN224" s="8">
        <v>16.899999999999999</v>
      </c>
      <c r="AQ224" s="8">
        <v>21.4</v>
      </c>
      <c r="AR224" s="8">
        <v>0</v>
      </c>
      <c r="AS224" s="8">
        <v>0</v>
      </c>
      <c r="AT224" s="12">
        <f t="shared" si="39"/>
        <v>38.299999999999997</v>
      </c>
      <c r="AV224" s="11">
        <f t="shared" si="40"/>
        <v>15.091750000000001</v>
      </c>
      <c r="AW224" s="13">
        <f t="shared" si="41"/>
        <v>5.6950000000000001E-2</v>
      </c>
      <c r="AX224" s="13">
        <f t="shared" si="42"/>
        <v>0.96245499999999995</v>
      </c>
      <c r="AY224" s="13">
        <f t="shared" si="43"/>
        <v>5.6950000000000001E-2</v>
      </c>
      <c r="AZ224" s="13">
        <f t="shared" si="44"/>
        <v>5.6950000000000001E-2</v>
      </c>
      <c r="BA224" s="13">
        <f t="shared" si="45"/>
        <v>1.2187300000000001</v>
      </c>
      <c r="BB224" s="13">
        <f t="shared" si="46"/>
        <v>0</v>
      </c>
      <c r="BC224" s="13">
        <f t="shared" si="47"/>
        <v>0</v>
      </c>
    </row>
    <row r="225" spans="1:55" x14ac:dyDescent="0.3">
      <c r="A225" s="8" t="s">
        <v>232</v>
      </c>
      <c r="B225" s="8" t="s">
        <v>236</v>
      </c>
      <c r="C225" s="8" t="s">
        <v>50</v>
      </c>
      <c r="D225" s="8" t="s">
        <v>18</v>
      </c>
      <c r="E225" s="7" t="s">
        <v>21</v>
      </c>
      <c r="K225" s="8">
        <v>1</v>
      </c>
      <c r="L225" s="8">
        <v>0</v>
      </c>
      <c r="M225" s="8">
        <f t="shared" si="38"/>
        <v>0</v>
      </c>
      <c r="O225" s="8">
        <v>12</v>
      </c>
      <c r="S225" s="8">
        <v>1095</v>
      </c>
      <c r="T225" s="8" t="s">
        <v>275</v>
      </c>
      <c r="AL225" s="7">
        <v>267</v>
      </c>
      <c r="AN225" s="8">
        <v>19.600000000000001</v>
      </c>
      <c r="AQ225" s="8">
        <v>20.3</v>
      </c>
      <c r="AT225" s="12">
        <f t="shared" si="39"/>
        <v>39.900000000000006</v>
      </c>
      <c r="AV225" s="11">
        <f t="shared" si="40"/>
        <v>0</v>
      </c>
      <c r="AW225" s="13">
        <f t="shared" si="41"/>
        <v>0</v>
      </c>
      <c r="AX225" s="13">
        <f t="shared" si="42"/>
        <v>0</v>
      </c>
      <c r="AY225" s="13">
        <f t="shared" si="43"/>
        <v>0</v>
      </c>
      <c r="AZ225" s="13">
        <f t="shared" si="44"/>
        <v>0</v>
      </c>
      <c r="BA225" s="13">
        <f t="shared" si="45"/>
        <v>0</v>
      </c>
      <c r="BB225" s="13">
        <f t="shared" si="46"/>
        <v>0</v>
      </c>
      <c r="BC225" s="13">
        <f t="shared" si="47"/>
        <v>0</v>
      </c>
    </row>
    <row r="226" spans="1:55" x14ac:dyDescent="0.3">
      <c r="A226" s="8" t="s">
        <v>232</v>
      </c>
      <c r="B226" s="8" t="s">
        <v>236</v>
      </c>
      <c r="C226" s="8" t="s">
        <v>50</v>
      </c>
      <c r="D226" s="8" t="s">
        <v>19</v>
      </c>
      <c r="E226" s="7" t="s">
        <v>14</v>
      </c>
      <c r="F226" s="8">
        <v>112</v>
      </c>
      <c r="H226" s="8">
        <v>1</v>
      </c>
      <c r="L226" s="8">
        <v>0.14299999999999999</v>
      </c>
      <c r="M226" s="8">
        <f t="shared" si="38"/>
        <v>16.015999999999998</v>
      </c>
      <c r="O226" s="8">
        <v>12</v>
      </c>
      <c r="AI226" s="7">
        <v>8063</v>
      </c>
      <c r="AJ226" s="8">
        <v>5124</v>
      </c>
      <c r="AK226" s="8" t="s">
        <v>273</v>
      </c>
      <c r="AL226" s="7">
        <v>285</v>
      </c>
      <c r="AM226" s="8">
        <v>285</v>
      </c>
      <c r="AN226" s="8">
        <v>26.9</v>
      </c>
      <c r="AO226" s="8">
        <v>26.9</v>
      </c>
      <c r="AP226" s="8">
        <v>26.9</v>
      </c>
      <c r="AQ226" s="8">
        <v>18.899999999999999</v>
      </c>
      <c r="AR226" s="8">
        <v>0</v>
      </c>
      <c r="AS226" s="8">
        <v>0</v>
      </c>
      <c r="AT226" s="12">
        <f t="shared" si="39"/>
        <v>45.8</v>
      </c>
      <c r="AV226" s="11">
        <f t="shared" si="40"/>
        <v>45.645599999999995</v>
      </c>
      <c r="AW226" s="13">
        <f t="shared" si="41"/>
        <v>45.645599999999995</v>
      </c>
      <c r="AX226" s="13">
        <f t="shared" si="42"/>
        <v>4.3083039999999997</v>
      </c>
      <c r="AY226" s="13">
        <f t="shared" si="43"/>
        <v>4.3083039999999997</v>
      </c>
      <c r="AZ226" s="13">
        <f t="shared" si="44"/>
        <v>4.3083039999999997</v>
      </c>
      <c r="BA226" s="13">
        <f t="shared" si="45"/>
        <v>3.0270239999999995</v>
      </c>
      <c r="BB226" s="13">
        <f t="shared" si="46"/>
        <v>0</v>
      </c>
      <c r="BC226" s="13">
        <f t="shared" si="47"/>
        <v>0</v>
      </c>
    </row>
    <row r="227" spans="1:55" x14ac:dyDescent="0.3">
      <c r="A227" s="8" t="s">
        <v>232</v>
      </c>
      <c r="B227" s="8" t="s">
        <v>236</v>
      </c>
      <c r="C227" s="8" t="s">
        <v>50</v>
      </c>
      <c r="D227" s="8" t="s">
        <v>22</v>
      </c>
      <c r="E227" s="7" t="s">
        <v>21</v>
      </c>
      <c r="K227" s="8">
        <v>1</v>
      </c>
      <c r="L227" s="8">
        <v>0</v>
      </c>
      <c r="M227" s="8">
        <f t="shared" si="38"/>
        <v>0</v>
      </c>
      <c r="O227" s="8">
        <v>12</v>
      </c>
      <c r="AI227" s="7">
        <v>8063</v>
      </c>
      <c r="AJ227" s="8">
        <v>5124</v>
      </c>
      <c r="AK227" s="8" t="s">
        <v>273</v>
      </c>
      <c r="AL227" s="7">
        <v>285</v>
      </c>
      <c r="AM227" s="8">
        <v>285</v>
      </c>
      <c r="AN227" s="8">
        <v>26.9</v>
      </c>
      <c r="AO227" s="8">
        <v>26.9</v>
      </c>
      <c r="AP227" s="8">
        <v>26.9</v>
      </c>
      <c r="AQ227" s="8">
        <v>18.899999999999999</v>
      </c>
      <c r="AR227" s="8">
        <v>0</v>
      </c>
      <c r="AS227" s="8">
        <v>0</v>
      </c>
      <c r="AT227" s="12">
        <f t="shared" si="39"/>
        <v>45.8</v>
      </c>
      <c r="AV227" s="11">
        <f t="shared" si="40"/>
        <v>0</v>
      </c>
      <c r="AW227" s="13">
        <f t="shared" si="41"/>
        <v>0</v>
      </c>
      <c r="AX227" s="13">
        <f t="shared" si="42"/>
        <v>0</v>
      </c>
      <c r="AY227" s="13">
        <f t="shared" si="43"/>
        <v>0</v>
      </c>
      <c r="AZ227" s="13">
        <f t="shared" si="44"/>
        <v>0</v>
      </c>
      <c r="BA227" s="13">
        <f t="shared" si="45"/>
        <v>0</v>
      </c>
      <c r="BB227" s="13">
        <f t="shared" si="46"/>
        <v>0</v>
      </c>
      <c r="BC227" s="13">
        <f t="shared" si="47"/>
        <v>0</v>
      </c>
    </row>
    <row r="228" spans="1:55" x14ac:dyDescent="0.3">
      <c r="A228" s="8" t="s">
        <v>232</v>
      </c>
      <c r="B228" s="8" t="s">
        <v>236</v>
      </c>
      <c r="C228" s="8" t="s">
        <v>50</v>
      </c>
      <c r="D228" s="8" t="s">
        <v>23</v>
      </c>
      <c r="E228" s="7" t="s">
        <v>36</v>
      </c>
      <c r="F228" s="8">
        <v>104</v>
      </c>
      <c r="H228" s="8">
        <v>2</v>
      </c>
      <c r="L228" s="8">
        <v>0.28599999999999998</v>
      </c>
      <c r="M228" s="8">
        <f t="shared" si="38"/>
        <v>29.743999999999996</v>
      </c>
      <c r="O228" s="8">
        <v>12</v>
      </c>
      <c r="AI228" s="7">
        <v>974</v>
      </c>
      <c r="AJ228" s="8">
        <v>1129</v>
      </c>
      <c r="AK228" s="8" t="s">
        <v>279</v>
      </c>
      <c r="AL228" s="7">
        <v>155</v>
      </c>
      <c r="AM228" s="8">
        <v>155</v>
      </c>
      <c r="AN228" s="8">
        <v>12.6</v>
      </c>
      <c r="AO228" s="8">
        <v>12.6</v>
      </c>
      <c r="AP228" s="8">
        <v>0</v>
      </c>
      <c r="AQ228" s="8">
        <v>10.6</v>
      </c>
      <c r="AR228" s="8">
        <v>1.1000000000000001</v>
      </c>
      <c r="AS228" s="8">
        <v>0</v>
      </c>
      <c r="AT228" s="12">
        <f t="shared" si="39"/>
        <v>24.3</v>
      </c>
      <c r="AV228" s="11">
        <f t="shared" si="40"/>
        <v>46.103199999999994</v>
      </c>
      <c r="AW228" s="13">
        <f t="shared" si="41"/>
        <v>46.103199999999994</v>
      </c>
      <c r="AX228" s="13">
        <f t="shared" si="42"/>
        <v>3.7477439999999995</v>
      </c>
      <c r="AY228" s="13">
        <f t="shared" si="43"/>
        <v>3.7477439999999995</v>
      </c>
      <c r="AZ228" s="13">
        <f t="shared" si="44"/>
        <v>0</v>
      </c>
      <c r="BA228" s="13">
        <f t="shared" si="45"/>
        <v>3.1528639999999997</v>
      </c>
      <c r="BB228" s="13">
        <f t="shared" si="46"/>
        <v>0.32718399999999997</v>
      </c>
      <c r="BC228" s="13">
        <f t="shared" si="47"/>
        <v>0</v>
      </c>
    </row>
    <row r="229" spans="1:55" x14ac:dyDescent="0.3">
      <c r="A229" s="8" t="s">
        <v>232</v>
      </c>
      <c r="B229" s="8" t="s">
        <v>236</v>
      </c>
      <c r="C229" s="8" t="s">
        <v>50</v>
      </c>
      <c r="D229" s="8" t="s">
        <v>24</v>
      </c>
      <c r="E229" s="7" t="s">
        <v>14</v>
      </c>
      <c r="F229" s="8">
        <v>184</v>
      </c>
      <c r="G229" s="8">
        <v>2</v>
      </c>
      <c r="L229" s="8">
        <v>2</v>
      </c>
      <c r="M229" s="8">
        <f t="shared" si="38"/>
        <v>368</v>
      </c>
      <c r="O229" s="8">
        <v>12</v>
      </c>
      <c r="AI229" s="7">
        <v>7075</v>
      </c>
      <c r="AJ229" s="8">
        <v>1106</v>
      </c>
      <c r="AK229" s="8" t="s">
        <v>280</v>
      </c>
      <c r="AL229" s="7">
        <v>69</v>
      </c>
      <c r="AM229" s="8">
        <v>69</v>
      </c>
      <c r="AN229" s="8">
        <v>3.6</v>
      </c>
      <c r="AO229" s="8">
        <v>3.6</v>
      </c>
      <c r="AP229" s="8">
        <v>0</v>
      </c>
      <c r="AQ229" s="8">
        <v>4.0999999999999996</v>
      </c>
      <c r="AR229" s="8">
        <v>4.5</v>
      </c>
      <c r="AS229" s="8">
        <v>0</v>
      </c>
      <c r="AT229" s="12">
        <f t="shared" si="39"/>
        <v>12.2</v>
      </c>
      <c r="AV229" s="11">
        <f t="shared" si="40"/>
        <v>253.92</v>
      </c>
      <c r="AW229" s="13">
        <f t="shared" si="41"/>
        <v>253.92</v>
      </c>
      <c r="AX229" s="13">
        <f t="shared" si="42"/>
        <v>13.247999999999999</v>
      </c>
      <c r="AY229" s="13">
        <f t="shared" si="43"/>
        <v>13.247999999999999</v>
      </c>
      <c r="AZ229" s="13">
        <f t="shared" si="44"/>
        <v>0</v>
      </c>
      <c r="BA229" s="13">
        <f t="shared" si="45"/>
        <v>15.087999999999999</v>
      </c>
      <c r="BB229" s="13">
        <f t="shared" si="46"/>
        <v>16.559999999999999</v>
      </c>
      <c r="BC229" s="13">
        <f t="shared" si="47"/>
        <v>0</v>
      </c>
    </row>
    <row r="230" spans="1:55" x14ac:dyDescent="0.3">
      <c r="A230" s="8" t="s">
        <v>232</v>
      </c>
      <c r="B230" s="8" t="s">
        <v>236</v>
      </c>
      <c r="C230" s="8" t="s">
        <v>50</v>
      </c>
      <c r="D230" s="8" t="s">
        <v>25</v>
      </c>
      <c r="E230" s="7" t="s">
        <v>21</v>
      </c>
      <c r="K230" s="8">
        <v>1</v>
      </c>
      <c r="L230" s="8">
        <v>0</v>
      </c>
      <c r="M230" s="8">
        <f t="shared" si="38"/>
        <v>0</v>
      </c>
      <c r="O230" s="8">
        <v>12</v>
      </c>
      <c r="AI230" s="7">
        <v>646</v>
      </c>
      <c r="AJ230" s="8">
        <v>1009</v>
      </c>
      <c r="AK230" s="8" t="s">
        <v>286</v>
      </c>
      <c r="AL230" s="7">
        <v>403</v>
      </c>
      <c r="AM230" s="8">
        <v>403</v>
      </c>
      <c r="AN230" s="8">
        <v>24.9</v>
      </c>
      <c r="AO230" s="8">
        <v>24.9</v>
      </c>
      <c r="AP230" s="8">
        <v>0</v>
      </c>
      <c r="AQ230" s="8">
        <v>33.1</v>
      </c>
      <c r="AR230" s="8">
        <v>1.3</v>
      </c>
      <c r="AS230" s="8">
        <v>0</v>
      </c>
      <c r="AT230" s="12">
        <f t="shared" si="39"/>
        <v>59.3</v>
      </c>
      <c r="AV230" s="11">
        <f t="shared" si="40"/>
        <v>0</v>
      </c>
      <c r="AW230" s="13">
        <f t="shared" si="41"/>
        <v>0</v>
      </c>
      <c r="AX230" s="13">
        <f t="shared" si="42"/>
        <v>0</v>
      </c>
      <c r="AY230" s="13">
        <f t="shared" si="43"/>
        <v>0</v>
      </c>
      <c r="AZ230" s="13">
        <f t="shared" si="44"/>
        <v>0</v>
      </c>
      <c r="BA230" s="13">
        <f t="shared" si="45"/>
        <v>0</v>
      </c>
      <c r="BB230" s="13">
        <f t="shared" si="46"/>
        <v>0</v>
      </c>
      <c r="BC230" s="13">
        <f t="shared" si="47"/>
        <v>0</v>
      </c>
    </row>
    <row r="231" spans="1:55" x14ac:dyDescent="0.3">
      <c r="A231" s="8" t="s">
        <v>20</v>
      </c>
      <c r="B231" s="8" t="s">
        <v>236</v>
      </c>
      <c r="C231" s="8" t="s">
        <v>50</v>
      </c>
      <c r="D231" s="8" t="s">
        <v>20</v>
      </c>
      <c r="E231" s="7" t="s">
        <v>14</v>
      </c>
      <c r="F231" s="8">
        <v>112</v>
      </c>
      <c r="H231" s="8">
        <v>4</v>
      </c>
      <c r="L231" s="8">
        <v>0.57099999999999995</v>
      </c>
      <c r="M231" s="8">
        <f t="shared" si="38"/>
        <v>63.951999999999998</v>
      </c>
      <c r="O231" s="8">
        <v>12</v>
      </c>
      <c r="AI231">
        <v>8041</v>
      </c>
      <c r="AJ231">
        <v>15233</v>
      </c>
      <c r="AK231" t="s">
        <v>378</v>
      </c>
      <c r="AL231">
        <v>105</v>
      </c>
      <c r="AM231">
        <v>105</v>
      </c>
      <c r="AN231">
        <v>18.5</v>
      </c>
      <c r="AO231">
        <v>18.5</v>
      </c>
      <c r="AP231">
        <v>18.5</v>
      </c>
      <c r="AQ231">
        <v>2.9</v>
      </c>
      <c r="AR231">
        <v>0</v>
      </c>
      <c r="AS231">
        <v>0</v>
      </c>
      <c r="AT231" s="12">
        <f t="shared" si="39"/>
        <v>21.4</v>
      </c>
      <c r="AV231" s="11">
        <f t="shared" si="40"/>
        <v>67.149600000000007</v>
      </c>
      <c r="AW231" s="13">
        <f t="shared" si="41"/>
        <v>67.149600000000007</v>
      </c>
      <c r="AX231" s="13">
        <f t="shared" si="42"/>
        <v>11.83112</v>
      </c>
      <c r="AY231" s="13">
        <f t="shared" si="43"/>
        <v>11.83112</v>
      </c>
      <c r="AZ231" s="13">
        <f t="shared" si="44"/>
        <v>11.83112</v>
      </c>
      <c r="BA231" s="13">
        <f t="shared" si="45"/>
        <v>1.8546079999999998</v>
      </c>
      <c r="BB231" s="13">
        <f t="shared" si="46"/>
        <v>0</v>
      </c>
      <c r="BC231" s="13">
        <f t="shared" si="47"/>
        <v>0</v>
      </c>
    </row>
    <row r="232" spans="1:55" x14ac:dyDescent="0.3">
      <c r="A232" s="8" t="s">
        <v>233</v>
      </c>
      <c r="B232" s="8" t="s">
        <v>236</v>
      </c>
      <c r="C232" s="8" t="s">
        <v>50</v>
      </c>
      <c r="D232" s="8" t="s">
        <v>26</v>
      </c>
      <c r="E232" s="7" t="s">
        <v>14</v>
      </c>
      <c r="F232" s="8">
        <v>175</v>
      </c>
      <c r="H232" s="8">
        <v>2</v>
      </c>
      <c r="L232" s="8">
        <v>0.28599999999999998</v>
      </c>
      <c r="M232" s="8">
        <f t="shared" si="38"/>
        <v>50.05</v>
      </c>
      <c r="O232" s="8">
        <v>12</v>
      </c>
      <c r="AI232" s="7">
        <v>7200</v>
      </c>
      <c r="AJ232" s="8">
        <v>20051</v>
      </c>
      <c r="AK232" s="8" t="s">
        <v>282</v>
      </c>
      <c r="AL232" s="7">
        <v>130</v>
      </c>
      <c r="AM232" s="8">
        <v>0</v>
      </c>
      <c r="AN232" s="8">
        <v>2.4</v>
      </c>
      <c r="AO232" s="8">
        <v>0</v>
      </c>
      <c r="AP232" s="8">
        <v>0</v>
      </c>
      <c r="AQ232" s="8">
        <v>0.2</v>
      </c>
      <c r="AR232" s="8">
        <v>28.6</v>
      </c>
      <c r="AS232" s="8">
        <v>0.3</v>
      </c>
      <c r="AT232" s="12">
        <f t="shared" si="39"/>
        <v>31.200000000000003</v>
      </c>
      <c r="AV232" s="11">
        <f t="shared" si="40"/>
        <v>65.064999999999998</v>
      </c>
      <c r="AW232" s="13">
        <f t="shared" si="41"/>
        <v>0</v>
      </c>
      <c r="AX232" s="13">
        <f t="shared" si="42"/>
        <v>1.2011999999999998</v>
      </c>
      <c r="AY232" s="13">
        <f t="shared" si="43"/>
        <v>0</v>
      </c>
      <c r="AZ232" s="13">
        <f t="shared" si="44"/>
        <v>0</v>
      </c>
      <c r="BA232" s="13">
        <f t="shared" si="45"/>
        <v>0.10009999999999999</v>
      </c>
      <c r="BB232" s="13">
        <f t="shared" si="46"/>
        <v>14.314300000000001</v>
      </c>
      <c r="BC232" s="13">
        <f t="shared" si="47"/>
        <v>0.15014999999999998</v>
      </c>
    </row>
    <row r="233" spans="1:55" x14ac:dyDescent="0.3">
      <c r="A233" s="8" t="s">
        <v>233</v>
      </c>
      <c r="B233" s="8" t="s">
        <v>236</v>
      </c>
      <c r="C233" s="8" t="s">
        <v>50</v>
      </c>
      <c r="D233" s="8" t="s">
        <v>28</v>
      </c>
      <c r="E233" s="7" t="s">
        <v>14</v>
      </c>
      <c r="F233" s="8">
        <v>185</v>
      </c>
      <c r="G233" s="8">
        <v>1</v>
      </c>
      <c r="L233" s="8">
        <v>1</v>
      </c>
      <c r="M233" s="8">
        <f t="shared" si="38"/>
        <v>185</v>
      </c>
      <c r="O233" s="8">
        <v>12</v>
      </c>
      <c r="AI233" s="7">
        <v>7005</v>
      </c>
      <c r="AJ233" s="8">
        <v>16028</v>
      </c>
      <c r="AK233" s="8" t="s">
        <v>283</v>
      </c>
      <c r="AL233" s="7">
        <v>127</v>
      </c>
      <c r="AM233" s="8">
        <v>0</v>
      </c>
      <c r="AN233" s="8">
        <v>8.6999999999999993</v>
      </c>
      <c r="AO233" s="8">
        <v>0</v>
      </c>
      <c r="AP233" s="8">
        <v>0</v>
      </c>
      <c r="AQ233" s="8">
        <v>0.5</v>
      </c>
      <c r="AR233" s="8">
        <v>22.8</v>
      </c>
      <c r="AS233" s="8">
        <v>6.4</v>
      </c>
      <c r="AT233" s="12">
        <f t="shared" si="39"/>
        <v>32</v>
      </c>
      <c r="AV233" s="11">
        <f t="shared" si="40"/>
        <v>234.95</v>
      </c>
      <c r="AW233" s="13">
        <f t="shared" si="41"/>
        <v>0</v>
      </c>
      <c r="AX233" s="13">
        <f t="shared" si="42"/>
        <v>16.094999999999999</v>
      </c>
      <c r="AY233" s="13">
        <f t="shared" si="43"/>
        <v>0</v>
      </c>
      <c r="AZ233" s="13">
        <f t="shared" si="44"/>
        <v>0</v>
      </c>
      <c r="BA233" s="13">
        <f t="shared" si="45"/>
        <v>0.92500000000000004</v>
      </c>
      <c r="BB233" s="13">
        <f t="shared" si="46"/>
        <v>42.18</v>
      </c>
      <c r="BC233" s="13">
        <f t="shared" si="47"/>
        <v>11.84</v>
      </c>
    </row>
    <row r="234" spans="1:55" x14ac:dyDescent="0.3">
      <c r="A234" s="8" t="s">
        <v>233</v>
      </c>
      <c r="B234" s="8" t="s">
        <v>236</v>
      </c>
      <c r="C234" s="8" t="s">
        <v>50</v>
      </c>
      <c r="D234" s="8" t="s">
        <v>29</v>
      </c>
      <c r="E234" s="7" t="s">
        <v>21</v>
      </c>
      <c r="K234" s="8">
        <v>1</v>
      </c>
      <c r="L234" s="8">
        <v>0</v>
      </c>
      <c r="M234" s="8">
        <f t="shared" si="38"/>
        <v>0</v>
      </c>
      <c r="O234" s="8">
        <v>12</v>
      </c>
      <c r="AI234" s="7">
        <v>513</v>
      </c>
      <c r="AJ234" s="8">
        <v>11110</v>
      </c>
      <c r="AK234" s="8" t="s">
        <v>290</v>
      </c>
      <c r="AL234" s="7">
        <v>22</v>
      </c>
      <c r="AM234" s="8">
        <v>0</v>
      </c>
      <c r="AN234" s="8">
        <v>1</v>
      </c>
      <c r="AO234" s="8">
        <v>0</v>
      </c>
      <c r="AP234" s="8">
        <v>0</v>
      </c>
      <c r="AQ234" s="8">
        <v>0.4</v>
      </c>
      <c r="AR234" s="8">
        <v>4.5</v>
      </c>
      <c r="AS234" s="8">
        <v>2.8</v>
      </c>
      <c r="AT234" s="12">
        <f t="shared" si="39"/>
        <v>5.9</v>
      </c>
      <c r="AV234" s="11">
        <f t="shared" si="40"/>
        <v>0</v>
      </c>
      <c r="AW234" s="13">
        <f t="shared" si="41"/>
        <v>0</v>
      </c>
      <c r="AX234" s="13">
        <f t="shared" si="42"/>
        <v>0</v>
      </c>
      <c r="AY234" s="13">
        <f t="shared" si="43"/>
        <v>0</v>
      </c>
      <c r="AZ234" s="13">
        <f t="shared" si="44"/>
        <v>0</v>
      </c>
      <c r="BA234" s="13">
        <f t="shared" si="45"/>
        <v>0</v>
      </c>
      <c r="BB234" s="13">
        <f t="shared" si="46"/>
        <v>0</v>
      </c>
      <c r="BC234" s="13">
        <f t="shared" si="47"/>
        <v>0</v>
      </c>
    </row>
    <row r="235" spans="1:55" x14ac:dyDescent="0.3">
      <c r="A235" s="8" t="s">
        <v>233</v>
      </c>
      <c r="B235" s="8" t="s">
        <v>236</v>
      </c>
      <c r="C235" s="8" t="s">
        <v>50</v>
      </c>
      <c r="D235" s="8" t="s">
        <v>30</v>
      </c>
      <c r="E235" s="7" t="s">
        <v>21</v>
      </c>
      <c r="K235" s="8">
        <v>1</v>
      </c>
      <c r="L235" s="8">
        <v>0</v>
      </c>
      <c r="M235" s="8">
        <f t="shared" si="38"/>
        <v>0</v>
      </c>
      <c r="O235" s="8">
        <v>12</v>
      </c>
      <c r="AI235" s="7">
        <v>141</v>
      </c>
      <c r="AJ235" s="8">
        <v>9040</v>
      </c>
      <c r="AK235" s="8" t="s">
        <v>287</v>
      </c>
      <c r="AL235" s="7">
        <v>92</v>
      </c>
      <c r="AM235" s="8">
        <v>0</v>
      </c>
      <c r="AN235" s="8">
        <v>1</v>
      </c>
      <c r="AO235" s="8">
        <v>0</v>
      </c>
      <c r="AP235" s="8">
        <v>0</v>
      </c>
      <c r="AQ235" s="8">
        <v>0.5</v>
      </c>
      <c r="AR235" s="8">
        <v>23.4</v>
      </c>
      <c r="AS235" s="8">
        <v>2.4</v>
      </c>
      <c r="AT235" s="12">
        <f t="shared" si="39"/>
        <v>24.9</v>
      </c>
      <c r="AV235" s="11">
        <f t="shared" si="40"/>
        <v>0</v>
      </c>
      <c r="AW235" s="13">
        <f t="shared" si="41"/>
        <v>0</v>
      </c>
      <c r="AX235" s="13">
        <f t="shared" si="42"/>
        <v>0</v>
      </c>
      <c r="AY235" s="13">
        <f t="shared" si="43"/>
        <v>0</v>
      </c>
      <c r="AZ235" s="13">
        <f t="shared" si="44"/>
        <v>0</v>
      </c>
      <c r="BA235" s="13">
        <f t="shared" si="45"/>
        <v>0</v>
      </c>
      <c r="BB235" s="13">
        <f t="shared" si="46"/>
        <v>0</v>
      </c>
      <c r="BC235" s="13">
        <f t="shared" si="47"/>
        <v>0</v>
      </c>
    </row>
    <row r="236" spans="1:55" x14ac:dyDescent="0.3">
      <c r="A236" s="8" t="s">
        <v>233</v>
      </c>
      <c r="B236" s="8" t="s">
        <v>236</v>
      </c>
      <c r="C236" s="8" t="s">
        <v>50</v>
      </c>
      <c r="D236" s="8" t="s">
        <v>31</v>
      </c>
      <c r="E236" s="7" t="s">
        <v>21</v>
      </c>
      <c r="K236" s="8">
        <v>1</v>
      </c>
      <c r="L236" s="8">
        <v>0</v>
      </c>
      <c r="M236" s="8">
        <f t="shared" si="38"/>
        <v>0</v>
      </c>
      <c r="O236" s="8">
        <v>12</v>
      </c>
      <c r="AI236" s="7">
        <v>1786</v>
      </c>
      <c r="AJ236" s="8">
        <v>11363</v>
      </c>
      <c r="AK236" s="8" t="s">
        <v>289</v>
      </c>
      <c r="AL236" s="7">
        <v>93</v>
      </c>
      <c r="AM236" s="8">
        <v>0</v>
      </c>
      <c r="AN236" s="8">
        <v>2</v>
      </c>
      <c r="AO236" s="8">
        <v>0</v>
      </c>
      <c r="AP236" s="8">
        <v>0</v>
      </c>
      <c r="AQ236" s="8">
        <v>0.1</v>
      </c>
      <c r="AR236" s="8">
        <v>21.6</v>
      </c>
      <c r="AS236" s="8">
        <v>1.5</v>
      </c>
      <c r="AT236" s="12">
        <f t="shared" si="39"/>
        <v>23.700000000000003</v>
      </c>
      <c r="AV236" s="11">
        <f t="shared" si="40"/>
        <v>0</v>
      </c>
      <c r="AW236" s="13">
        <f t="shared" si="41"/>
        <v>0</v>
      </c>
      <c r="AX236" s="13">
        <f t="shared" si="42"/>
        <v>0</v>
      </c>
      <c r="AY236" s="13">
        <f t="shared" si="43"/>
        <v>0</v>
      </c>
      <c r="AZ236" s="13">
        <f t="shared" si="44"/>
        <v>0</v>
      </c>
      <c r="BA236" s="13">
        <f t="shared" si="45"/>
        <v>0</v>
      </c>
      <c r="BB236" s="13">
        <f t="shared" si="46"/>
        <v>0</v>
      </c>
      <c r="BC236" s="13">
        <f t="shared" si="47"/>
        <v>0</v>
      </c>
    </row>
    <row r="237" spans="1:55" x14ac:dyDescent="0.3">
      <c r="A237" s="8" t="s">
        <v>233</v>
      </c>
      <c r="B237" s="8" t="s">
        <v>236</v>
      </c>
      <c r="C237" s="8" t="s">
        <v>50</v>
      </c>
      <c r="D237" s="8" t="s">
        <v>34</v>
      </c>
      <c r="E237" s="7" t="s">
        <v>14</v>
      </c>
      <c r="F237" s="8">
        <v>125</v>
      </c>
      <c r="H237" s="8">
        <v>3</v>
      </c>
      <c r="L237" s="8">
        <v>0.42899999999999999</v>
      </c>
      <c r="M237" s="8">
        <f t="shared" si="38"/>
        <v>53.625</v>
      </c>
      <c r="O237" s="8">
        <v>12</v>
      </c>
      <c r="AE237" s="7" t="s">
        <v>296</v>
      </c>
      <c r="AF237" s="8" t="s">
        <v>292</v>
      </c>
      <c r="AL237" s="7">
        <v>288</v>
      </c>
      <c r="AN237" s="8">
        <v>6.3</v>
      </c>
      <c r="AQ237" s="8">
        <v>9.1</v>
      </c>
      <c r="AR237" s="8">
        <v>49</v>
      </c>
      <c r="AS237" s="8">
        <v>0</v>
      </c>
      <c r="AT237" s="12">
        <f t="shared" si="39"/>
        <v>64.400000000000006</v>
      </c>
      <c r="AV237" s="11">
        <f t="shared" si="40"/>
        <v>154.44</v>
      </c>
      <c r="AW237" s="13">
        <f t="shared" si="41"/>
        <v>0.53625</v>
      </c>
      <c r="AX237" s="13">
        <f t="shared" si="42"/>
        <v>3.3783749999999997</v>
      </c>
      <c r="AY237" s="13">
        <f t="shared" si="43"/>
        <v>0.53625</v>
      </c>
      <c r="AZ237" s="13">
        <f t="shared" si="44"/>
        <v>0.53625</v>
      </c>
      <c r="BA237" s="13">
        <f t="shared" si="45"/>
        <v>4.8798749999999993</v>
      </c>
      <c r="BB237" s="13">
        <f t="shared" si="46"/>
        <v>26.276250000000001</v>
      </c>
      <c r="BC237" s="13">
        <f t="shared" si="47"/>
        <v>0</v>
      </c>
    </row>
    <row r="238" spans="1:55" x14ac:dyDescent="0.3">
      <c r="A238" s="8" t="s">
        <v>234</v>
      </c>
      <c r="B238" s="8" t="s">
        <v>236</v>
      </c>
      <c r="C238" s="8" t="s">
        <v>50</v>
      </c>
      <c r="D238" s="8" t="s">
        <v>248</v>
      </c>
      <c r="E238" s="7" t="s">
        <v>14</v>
      </c>
      <c r="F238" s="8">
        <v>134</v>
      </c>
      <c r="G238" s="8">
        <v>1</v>
      </c>
      <c r="L238" s="8">
        <v>1</v>
      </c>
      <c r="M238" s="8">
        <f t="shared" si="38"/>
        <v>134</v>
      </c>
      <c r="O238" s="8">
        <v>12</v>
      </c>
      <c r="AE238" s="7" t="s">
        <v>296</v>
      </c>
      <c r="AF238" s="8" t="s">
        <v>303</v>
      </c>
      <c r="AL238" s="7">
        <v>163</v>
      </c>
      <c r="AN238" s="8">
        <v>6.3</v>
      </c>
      <c r="AQ238" s="8">
        <v>1.4</v>
      </c>
      <c r="AR238" s="8">
        <v>31.1</v>
      </c>
      <c r="AT238" s="12">
        <f t="shared" si="39"/>
        <v>38.799999999999997</v>
      </c>
      <c r="AV238" s="11">
        <f t="shared" si="40"/>
        <v>218.42</v>
      </c>
      <c r="AW238" s="13">
        <f t="shared" si="41"/>
        <v>1.34</v>
      </c>
      <c r="AX238" s="13">
        <f t="shared" si="42"/>
        <v>8.4420000000000002</v>
      </c>
      <c r="AY238" s="13">
        <f t="shared" si="43"/>
        <v>1.34</v>
      </c>
      <c r="AZ238" s="13">
        <f t="shared" si="44"/>
        <v>1.34</v>
      </c>
      <c r="BA238" s="13">
        <f t="shared" si="45"/>
        <v>1.8759999999999999</v>
      </c>
      <c r="BB238" s="13">
        <f t="shared" si="46"/>
        <v>41.674000000000007</v>
      </c>
      <c r="BC238" s="13">
        <f t="shared" si="47"/>
        <v>1.34</v>
      </c>
    </row>
    <row r="239" spans="1:55" x14ac:dyDescent="0.3">
      <c r="A239" s="8" t="s">
        <v>234</v>
      </c>
      <c r="B239" s="8" t="s">
        <v>236</v>
      </c>
      <c r="C239" s="8" t="s">
        <v>50</v>
      </c>
      <c r="D239" s="8" t="s">
        <v>27</v>
      </c>
      <c r="E239" s="7" t="s">
        <v>14</v>
      </c>
      <c r="F239" s="8">
        <v>114</v>
      </c>
      <c r="G239" s="8">
        <v>1</v>
      </c>
      <c r="L239" s="8">
        <v>1</v>
      </c>
      <c r="M239" s="8">
        <f t="shared" si="38"/>
        <v>114</v>
      </c>
      <c r="O239" s="8">
        <v>12</v>
      </c>
      <c r="AE239" s="7" t="s">
        <v>296</v>
      </c>
      <c r="AF239" s="8" t="s">
        <v>304</v>
      </c>
      <c r="AL239" s="7">
        <v>125</v>
      </c>
      <c r="AN239" s="8">
        <v>2.1</v>
      </c>
      <c r="AQ239" s="8">
        <v>1.3</v>
      </c>
      <c r="AR239" s="8">
        <v>26.2</v>
      </c>
      <c r="AT239" s="12">
        <f t="shared" si="39"/>
        <v>29.6</v>
      </c>
      <c r="AV239" s="11">
        <f t="shared" si="40"/>
        <v>142.5</v>
      </c>
      <c r="AW239" s="13">
        <f t="shared" si="41"/>
        <v>1.1399999999999999</v>
      </c>
      <c r="AX239" s="13">
        <f t="shared" si="42"/>
        <v>2.3940000000000001</v>
      </c>
      <c r="AY239" s="13">
        <f t="shared" si="43"/>
        <v>1.1399999999999999</v>
      </c>
      <c r="AZ239" s="13">
        <f t="shared" si="44"/>
        <v>1.1399999999999999</v>
      </c>
      <c r="BA239" s="13">
        <f t="shared" si="45"/>
        <v>1.4820000000000002</v>
      </c>
      <c r="BB239" s="13">
        <f t="shared" si="46"/>
        <v>29.867999999999999</v>
      </c>
      <c r="BC239" s="13">
        <f t="shared" si="47"/>
        <v>1.1399999999999999</v>
      </c>
    </row>
    <row r="240" spans="1:55" x14ac:dyDescent="0.3">
      <c r="A240" s="8" t="s">
        <v>234</v>
      </c>
      <c r="B240" s="8" t="s">
        <v>236</v>
      </c>
      <c r="C240" s="8" t="s">
        <v>50</v>
      </c>
      <c r="D240" s="8" t="s">
        <v>32</v>
      </c>
      <c r="E240" s="7" t="s">
        <v>21</v>
      </c>
      <c r="K240" s="8">
        <v>1</v>
      </c>
      <c r="L240" s="8">
        <v>0</v>
      </c>
      <c r="M240" s="8">
        <f t="shared" si="38"/>
        <v>0</v>
      </c>
      <c r="O240" s="8">
        <v>12</v>
      </c>
      <c r="AI240" s="7">
        <v>8012</v>
      </c>
      <c r="AJ240" s="8">
        <v>0</v>
      </c>
      <c r="AK240" s="8" t="s">
        <v>307</v>
      </c>
      <c r="AL240" s="7">
        <v>332</v>
      </c>
      <c r="AM240" s="8">
        <v>0</v>
      </c>
      <c r="AN240" s="8">
        <v>10.3</v>
      </c>
      <c r="AO240" s="8">
        <v>0</v>
      </c>
      <c r="AP240" s="8">
        <v>0</v>
      </c>
      <c r="AQ240" s="8">
        <v>3</v>
      </c>
      <c r="AR240" s="8">
        <v>73.7</v>
      </c>
      <c r="AS240" s="8">
        <v>12.7</v>
      </c>
      <c r="AT240" s="12">
        <f t="shared" si="39"/>
        <v>87</v>
      </c>
      <c r="AV240" s="11">
        <f t="shared" si="40"/>
        <v>0</v>
      </c>
      <c r="AW240" s="13">
        <f t="shared" si="41"/>
        <v>0</v>
      </c>
      <c r="AX240" s="13">
        <f t="shared" si="42"/>
        <v>0</v>
      </c>
      <c r="AY240" s="13">
        <f t="shared" si="43"/>
        <v>0</v>
      </c>
      <c r="AZ240" s="13">
        <f t="shared" si="44"/>
        <v>0</v>
      </c>
      <c r="BA240" s="13">
        <f t="shared" si="45"/>
        <v>0</v>
      </c>
      <c r="BB240" s="13">
        <f t="shared" si="46"/>
        <v>0</v>
      </c>
      <c r="BC240" s="13">
        <f t="shared" si="47"/>
        <v>0</v>
      </c>
    </row>
    <row r="241" spans="1:55" x14ac:dyDescent="0.3">
      <c r="A241" s="8" t="s">
        <v>232</v>
      </c>
      <c r="B241" s="8" t="s">
        <v>236</v>
      </c>
      <c r="C241" s="8" t="s">
        <v>51</v>
      </c>
      <c r="D241" s="8" t="s">
        <v>13</v>
      </c>
      <c r="E241" s="7" t="s">
        <v>14</v>
      </c>
      <c r="F241" s="8">
        <v>112</v>
      </c>
      <c r="K241" s="8">
        <v>1</v>
      </c>
      <c r="L241" s="8">
        <v>0</v>
      </c>
      <c r="M241" s="8">
        <f t="shared" si="38"/>
        <v>0</v>
      </c>
      <c r="N241" s="8">
        <v>2</v>
      </c>
      <c r="O241" s="8">
        <v>13</v>
      </c>
      <c r="AI241" s="7">
        <v>8067</v>
      </c>
      <c r="AJ241" s="8">
        <v>0</v>
      </c>
      <c r="AK241" s="8" t="s">
        <v>265</v>
      </c>
      <c r="AL241" s="7">
        <v>269</v>
      </c>
      <c r="AM241" s="8">
        <v>269</v>
      </c>
      <c r="AN241" s="8">
        <v>24.9</v>
      </c>
      <c r="AO241" s="8">
        <v>24.9</v>
      </c>
      <c r="AP241" s="8">
        <v>24.9</v>
      </c>
      <c r="AQ241" s="8">
        <v>18</v>
      </c>
      <c r="AR241" s="8">
        <v>0</v>
      </c>
      <c r="AS241" s="8">
        <v>0</v>
      </c>
      <c r="AT241" s="12">
        <f t="shared" si="39"/>
        <v>42.9</v>
      </c>
      <c r="AV241" s="11">
        <f t="shared" si="40"/>
        <v>0</v>
      </c>
      <c r="AW241" s="13">
        <f t="shared" si="41"/>
        <v>0</v>
      </c>
      <c r="AX241" s="13">
        <f t="shared" si="42"/>
        <v>0</v>
      </c>
      <c r="AY241" s="13">
        <f t="shared" si="43"/>
        <v>0</v>
      </c>
      <c r="AZ241" s="13">
        <f t="shared" si="44"/>
        <v>0</v>
      </c>
      <c r="BA241" s="13">
        <f t="shared" si="45"/>
        <v>0</v>
      </c>
      <c r="BB241" s="13">
        <f t="shared" si="46"/>
        <v>0</v>
      </c>
      <c r="BC241" s="13">
        <f t="shared" si="47"/>
        <v>0</v>
      </c>
    </row>
    <row r="242" spans="1:55" x14ac:dyDescent="0.3">
      <c r="A242" s="8" t="s">
        <v>232</v>
      </c>
      <c r="B242" s="8" t="s">
        <v>236</v>
      </c>
      <c r="C242" s="8" t="s">
        <v>51</v>
      </c>
      <c r="D242" s="8" t="s">
        <v>15</v>
      </c>
      <c r="E242" s="7" t="s">
        <v>14</v>
      </c>
      <c r="F242" s="8">
        <v>85</v>
      </c>
      <c r="H242" s="8">
        <v>1</v>
      </c>
      <c r="L242" s="8">
        <v>0.14299999999999999</v>
      </c>
      <c r="M242" s="8">
        <f t="shared" si="38"/>
        <v>12.154999999999999</v>
      </c>
      <c r="O242" s="8">
        <v>13</v>
      </c>
      <c r="AE242" s="7" t="s">
        <v>296</v>
      </c>
      <c r="AF242" s="8" t="s">
        <v>298</v>
      </c>
      <c r="AG242" s="7" t="s">
        <v>299</v>
      </c>
      <c r="AL242" s="7">
        <v>241</v>
      </c>
      <c r="AN242" s="8">
        <v>32.9</v>
      </c>
      <c r="AQ242" s="8">
        <v>10.9</v>
      </c>
      <c r="AR242" s="8">
        <v>0.5</v>
      </c>
      <c r="AS242" s="8">
        <v>0</v>
      </c>
      <c r="AT242" s="12">
        <f t="shared" si="39"/>
        <v>44.3</v>
      </c>
      <c r="AV242" s="11">
        <f t="shared" si="40"/>
        <v>29.29355</v>
      </c>
      <c r="AW242" s="13">
        <f t="shared" si="41"/>
        <v>0.12154999999999999</v>
      </c>
      <c r="AX242" s="13">
        <f t="shared" si="42"/>
        <v>3.9989949999999999</v>
      </c>
      <c r="AY242" s="13">
        <f t="shared" si="43"/>
        <v>0.12154999999999999</v>
      </c>
      <c r="AZ242" s="13">
        <f t="shared" si="44"/>
        <v>0.12154999999999999</v>
      </c>
      <c r="BA242" s="13">
        <f t="shared" si="45"/>
        <v>1.3248949999999999</v>
      </c>
      <c r="BB242" s="13">
        <f t="shared" si="46"/>
        <v>6.0774999999999996E-2</v>
      </c>
      <c r="BC242" s="13">
        <f t="shared" si="47"/>
        <v>0</v>
      </c>
    </row>
    <row r="243" spans="1:55" x14ac:dyDescent="0.3">
      <c r="A243" s="8" t="s">
        <v>232</v>
      </c>
      <c r="B243" s="8" t="s">
        <v>236</v>
      </c>
      <c r="C243" s="8" t="s">
        <v>51</v>
      </c>
      <c r="D243" s="8" t="s">
        <v>17</v>
      </c>
      <c r="E243" s="7" t="s">
        <v>21</v>
      </c>
      <c r="K243" s="8">
        <v>1</v>
      </c>
      <c r="L243" s="8">
        <v>0</v>
      </c>
      <c r="M243" s="8">
        <f t="shared" si="38"/>
        <v>0</v>
      </c>
      <c r="O243" s="8">
        <v>13</v>
      </c>
      <c r="AE243" s="7" t="s">
        <v>300</v>
      </c>
      <c r="AF243" s="8" t="s">
        <v>301</v>
      </c>
      <c r="AG243" s="7" t="s">
        <v>272</v>
      </c>
      <c r="AL243" s="7">
        <v>265</v>
      </c>
      <c r="AN243" s="8">
        <v>16.899999999999999</v>
      </c>
      <c r="AQ243" s="8">
        <v>21.4</v>
      </c>
      <c r="AR243" s="8">
        <v>0</v>
      </c>
      <c r="AS243" s="8">
        <v>0</v>
      </c>
      <c r="AT243" s="12">
        <f t="shared" si="39"/>
        <v>38.299999999999997</v>
      </c>
      <c r="AV243" s="11">
        <f t="shared" si="40"/>
        <v>0</v>
      </c>
      <c r="AW243" s="13">
        <f t="shared" si="41"/>
        <v>0</v>
      </c>
      <c r="AX243" s="13">
        <f t="shared" si="42"/>
        <v>0</v>
      </c>
      <c r="AY243" s="13">
        <f t="shared" si="43"/>
        <v>0</v>
      </c>
      <c r="AZ243" s="13">
        <f t="shared" si="44"/>
        <v>0</v>
      </c>
      <c r="BA243" s="13">
        <f t="shared" si="45"/>
        <v>0</v>
      </c>
      <c r="BB243" s="13">
        <f t="shared" si="46"/>
        <v>0</v>
      </c>
      <c r="BC243" s="13">
        <f t="shared" si="47"/>
        <v>0</v>
      </c>
    </row>
    <row r="244" spans="1:55" x14ac:dyDescent="0.3">
      <c r="A244" s="8" t="s">
        <v>232</v>
      </c>
      <c r="B244" s="8" t="s">
        <v>236</v>
      </c>
      <c r="C244" s="8" t="s">
        <v>51</v>
      </c>
      <c r="D244" s="8" t="s">
        <v>18</v>
      </c>
      <c r="E244" s="7" t="s">
        <v>14</v>
      </c>
      <c r="F244" s="8">
        <v>112</v>
      </c>
      <c r="J244" s="8">
        <v>1</v>
      </c>
      <c r="L244" s="8">
        <v>3.0000000000000001E-3</v>
      </c>
      <c r="M244" s="8">
        <f t="shared" si="38"/>
        <v>0.33600000000000002</v>
      </c>
      <c r="O244" s="8">
        <v>13</v>
      </c>
      <c r="S244" s="8">
        <v>1095</v>
      </c>
      <c r="T244" s="8" t="s">
        <v>275</v>
      </c>
      <c r="AL244" s="7">
        <v>267</v>
      </c>
      <c r="AN244" s="8">
        <v>19.600000000000001</v>
      </c>
      <c r="AQ244" s="8">
        <v>20.3</v>
      </c>
      <c r="AT244" s="12">
        <f t="shared" si="39"/>
        <v>39.900000000000006</v>
      </c>
      <c r="AV244" s="11">
        <f t="shared" si="40"/>
        <v>0.89712000000000003</v>
      </c>
      <c r="AW244" s="13">
        <f t="shared" si="41"/>
        <v>3.3600000000000001E-3</v>
      </c>
      <c r="AX244" s="13">
        <f t="shared" si="42"/>
        <v>6.5856000000000012E-2</v>
      </c>
      <c r="AY244" s="13">
        <f t="shared" si="43"/>
        <v>3.3600000000000001E-3</v>
      </c>
      <c r="AZ244" s="13">
        <f t="shared" si="44"/>
        <v>3.3600000000000001E-3</v>
      </c>
      <c r="BA244" s="13">
        <f t="shared" si="45"/>
        <v>6.8208000000000005E-2</v>
      </c>
      <c r="BB244" s="13">
        <f t="shared" si="46"/>
        <v>3.3600000000000001E-3</v>
      </c>
      <c r="BC244" s="13">
        <f t="shared" si="47"/>
        <v>3.3600000000000001E-3</v>
      </c>
    </row>
    <row r="245" spans="1:55" x14ac:dyDescent="0.3">
      <c r="A245" s="8" t="s">
        <v>232</v>
      </c>
      <c r="B245" s="8" t="s">
        <v>236</v>
      </c>
      <c r="C245" s="8" t="s">
        <v>51</v>
      </c>
      <c r="D245" s="8" t="s">
        <v>19</v>
      </c>
      <c r="E245" s="7" t="s">
        <v>14</v>
      </c>
      <c r="F245" s="8">
        <v>112</v>
      </c>
      <c r="I245" s="8">
        <v>1</v>
      </c>
      <c r="L245" s="8">
        <v>3.3000000000000002E-2</v>
      </c>
      <c r="M245" s="8">
        <f t="shared" si="38"/>
        <v>3.6960000000000002</v>
      </c>
      <c r="O245" s="8">
        <v>13</v>
      </c>
      <c r="AI245" s="7">
        <v>8063</v>
      </c>
      <c r="AJ245" s="8">
        <v>5124</v>
      </c>
      <c r="AK245" s="8" t="s">
        <v>273</v>
      </c>
      <c r="AL245" s="7">
        <v>285</v>
      </c>
      <c r="AM245" s="8">
        <v>285</v>
      </c>
      <c r="AN245" s="8">
        <v>26.9</v>
      </c>
      <c r="AO245" s="8">
        <v>26.9</v>
      </c>
      <c r="AP245" s="8">
        <v>26.9</v>
      </c>
      <c r="AQ245" s="8">
        <v>18.899999999999999</v>
      </c>
      <c r="AR245" s="8">
        <v>0</v>
      </c>
      <c r="AS245" s="8">
        <v>0</v>
      </c>
      <c r="AT245" s="12">
        <f t="shared" si="39"/>
        <v>45.8</v>
      </c>
      <c r="AV245" s="11">
        <f t="shared" si="40"/>
        <v>10.533600000000002</v>
      </c>
      <c r="AW245" s="13">
        <f t="shared" si="41"/>
        <v>10.533600000000002</v>
      </c>
      <c r="AX245" s="13">
        <f t="shared" si="42"/>
        <v>0.994224</v>
      </c>
      <c r="AY245" s="13">
        <f t="shared" si="43"/>
        <v>0.994224</v>
      </c>
      <c r="AZ245" s="13">
        <f t="shared" si="44"/>
        <v>0.994224</v>
      </c>
      <c r="BA245" s="13">
        <f t="shared" si="45"/>
        <v>0.69854399999999994</v>
      </c>
      <c r="BB245" s="13">
        <f t="shared" si="46"/>
        <v>0</v>
      </c>
      <c r="BC245" s="13">
        <f t="shared" si="47"/>
        <v>0</v>
      </c>
    </row>
    <row r="246" spans="1:55" x14ac:dyDescent="0.3">
      <c r="A246" s="8" t="s">
        <v>232</v>
      </c>
      <c r="B246" s="8" t="s">
        <v>236</v>
      </c>
      <c r="C246" s="8" t="s">
        <v>51</v>
      </c>
      <c r="D246" s="8" t="s">
        <v>22</v>
      </c>
      <c r="E246" s="7" t="s">
        <v>21</v>
      </c>
      <c r="K246" s="8">
        <v>1</v>
      </c>
      <c r="L246" s="8">
        <v>0</v>
      </c>
      <c r="M246" s="8">
        <f t="shared" si="38"/>
        <v>0</v>
      </c>
      <c r="O246" s="8">
        <v>13</v>
      </c>
      <c r="AI246" s="7">
        <v>8063</v>
      </c>
      <c r="AJ246" s="8">
        <v>5124</v>
      </c>
      <c r="AK246" s="8" t="s">
        <v>273</v>
      </c>
      <c r="AL246" s="7">
        <v>285</v>
      </c>
      <c r="AM246" s="8">
        <v>285</v>
      </c>
      <c r="AN246" s="8">
        <v>26.9</v>
      </c>
      <c r="AO246" s="8">
        <v>26.9</v>
      </c>
      <c r="AP246" s="8">
        <v>26.9</v>
      </c>
      <c r="AQ246" s="8">
        <v>18.899999999999999</v>
      </c>
      <c r="AR246" s="8">
        <v>0</v>
      </c>
      <c r="AS246" s="8">
        <v>0</v>
      </c>
      <c r="AT246" s="12">
        <f t="shared" si="39"/>
        <v>45.8</v>
      </c>
      <c r="AV246" s="11">
        <f t="shared" si="40"/>
        <v>0</v>
      </c>
      <c r="AW246" s="13">
        <f t="shared" si="41"/>
        <v>0</v>
      </c>
      <c r="AX246" s="13">
        <f t="shared" si="42"/>
        <v>0</v>
      </c>
      <c r="AY246" s="13">
        <f t="shared" si="43"/>
        <v>0</v>
      </c>
      <c r="AZ246" s="13">
        <f t="shared" si="44"/>
        <v>0</v>
      </c>
      <c r="BA246" s="13">
        <f t="shared" si="45"/>
        <v>0</v>
      </c>
      <c r="BB246" s="13">
        <f t="shared" si="46"/>
        <v>0</v>
      </c>
      <c r="BC246" s="13">
        <f t="shared" si="47"/>
        <v>0</v>
      </c>
    </row>
    <row r="247" spans="1:55" x14ac:dyDescent="0.3">
      <c r="A247" s="8" t="s">
        <v>232</v>
      </c>
      <c r="B247" s="8" t="s">
        <v>236</v>
      </c>
      <c r="C247" s="8" t="s">
        <v>51</v>
      </c>
      <c r="D247" s="8" t="s">
        <v>23</v>
      </c>
      <c r="E247" s="7" t="s">
        <v>36</v>
      </c>
      <c r="F247" s="8">
        <v>104</v>
      </c>
      <c r="I247" s="8">
        <v>1</v>
      </c>
      <c r="L247" s="8">
        <v>3.3000000000000002E-2</v>
      </c>
      <c r="M247" s="8">
        <f t="shared" si="38"/>
        <v>3.4320000000000004</v>
      </c>
      <c r="O247" s="8">
        <v>13</v>
      </c>
      <c r="AI247" s="7">
        <v>974</v>
      </c>
      <c r="AJ247" s="8">
        <v>1129</v>
      </c>
      <c r="AK247" s="8" t="s">
        <v>279</v>
      </c>
      <c r="AL247" s="7">
        <v>155</v>
      </c>
      <c r="AM247" s="8">
        <v>155</v>
      </c>
      <c r="AN247" s="8">
        <v>12.6</v>
      </c>
      <c r="AO247" s="8">
        <v>12.6</v>
      </c>
      <c r="AP247" s="8">
        <v>0</v>
      </c>
      <c r="AQ247" s="8">
        <v>10.6</v>
      </c>
      <c r="AR247" s="8">
        <v>1.1000000000000001</v>
      </c>
      <c r="AS247" s="8">
        <v>0</v>
      </c>
      <c r="AT247" s="12">
        <f t="shared" si="39"/>
        <v>24.3</v>
      </c>
      <c r="AV247" s="11">
        <f t="shared" si="40"/>
        <v>5.3196000000000003</v>
      </c>
      <c r="AW247" s="13">
        <f t="shared" si="41"/>
        <v>5.3196000000000003</v>
      </c>
      <c r="AX247" s="13">
        <f t="shared" si="42"/>
        <v>0.43243200000000004</v>
      </c>
      <c r="AY247" s="13">
        <f t="shared" si="43"/>
        <v>0.43243200000000004</v>
      </c>
      <c r="AZ247" s="13">
        <f t="shared" si="44"/>
        <v>0</v>
      </c>
      <c r="BA247" s="13">
        <f t="shared" si="45"/>
        <v>0.36379200000000006</v>
      </c>
      <c r="BB247" s="13">
        <f t="shared" si="46"/>
        <v>3.7752000000000008E-2</v>
      </c>
      <c r="BC247" s="13">
        <f t="shared" si="47"/>
        <v>0</v>
      </c>
    </row>
    <row r="248" spans="1:55" x14ac:dyDescent="0.3">
      <c r="A248" s="8" t="s">
        <v>232</v>
      </c>
      <c r="B248" s="8" t="s">
        <v>236</v>
      </c>
      <c r="C248" s="8" t="s">
        <v>51</v>
      </c>
      <c r="D248" s="8" t="s">
        <v>24</v>
      </c>
      <c r="E248" s="7" t="s">
        <v>14</v>
      </c>
      <c r="F248" s="8">
        <v>184</v>
      </c>
      <c r="G248" s="8">
        <v>1</v>
      </c>
      <c r="L248" s="8">
        <v>1</v>
      </c>
      <c r="M248" s="8">
        <f t="shared" si="38"/>
        <v>184</v>
      </c>
      <c r="O248" s="8">
        <v>13</v>
      </c>
      <c r="AI248" s="7">
        <v>7075</v>
      </c>
      <c r="AJ248" s="8">
        <v>1106</v>
      </c>
      <c r="AK248" s="8" t="s">
        <v>280</v>
      </c>
      <c r="AL248" s="7">
        <v>69</v>
      </c>
      <c r="AM248" s="8">
        <v>69</v>
      </c>
      <c r="AN248" s="8">
        <v>3.6</v>
      </c>
      <c r="AO248" s="8">
        <v>3.6</v>
      </c>
      <c r="AP248" s="8">
        <v>0</v>
      </c>
      <c r="AQ248" s="8">
        <v>4.0999999999999996</v>
      </c>
      <c r="AR248" s="8">
        <v>4.5</v>
      </c>
      <c r="AS248" s="8">
        <v>0</v>
      </c>
      <c r="AT248" s="12">
        <f t="shared" si="39"/>
        <v>12.2</v>
      </c>
      <c r="AV248" s="11">
        <f t="shared" si="40"/>
        <v>126.96</v>
      </c>
      <c r="AW248" s="13">
        <f t="shared" si="41"/>
        <v>126.96</v>
      </c>
      <c r="AX248" s="13">
        <f t="shared" si="42"/>
        <v>6.6239999999999997</v>
      </c>
      <c r="AY248" s="13">
        <f t="shared" si="43"/>
        <v>6.6239999999999997</v>
      </c>
      <c r="AZ248" s="13">
        <f t="shared" si="44"/>
        <v>0</v>
      </c>
      <c r="BA248" s="13">
        <f t="shared" si="45"/>
        <v>7.5439999999999996</v>
      </c>
      <c r="BB248" s="13">
        <f t="shared" si="46"/>
        <v>8.2799999999999994</v>
      </c>
      <c r="BC248" s="13">
        <f t="shared" si="47"/>
        <v>0</v>
      </c>
    </row>
    <row r="249" spans="1:55" x14ac:dyDescent="0.3">
      <c r="A249" s="8" t="s">
        <v>232</v>
      </c>
      <c r="B249" s="8" t="s">
        <v>236</v>
      </c>
      <c r="C249" s="8" t="s">
        <v>51</v>
      </c>
      <c r="D249" s="8" t="s">
        <v>25</v>
      </c>
      <c r="E249" s="7" t="s">
        <v>21</v>
      </c>
      <c r="K249" s="8">
        <v>1</v>
      </c>
      <c r="L249" s="8">
        <v>0</v>
      </c>
      <c r="M249" s="8">
        <f t="shared" si="38"/>
        <v>0</v>
      </c>
      <c r="O249" s="8">
        <v>13</v>
      </c>
      <c r="AI249" s="7">
        <v>646</v>
      </c>
      <c r="AJ249" s="8">
        <v>1009</v>
      </c>
      <c r="AK249" s="8" t="s">
        <v>286</v>
      </c>
      <c r="AL249" s="7">
        <v>403</v>
      </c>
      <c r="AM249" s="8">
        <v>403</v>
      </c>
      <c r="AN249" s="8">
        <v>24.9</v>
      </c>
      <c r="AO249" s="8">
        <v>24.9</v>
      </c>
      <c r="AP249" s="8">
        <v>0</v>
      </c>
      <c r="AQ249" s="8">
        <v>33.1</v>
      </c>
      <c r="AR249" s="8">
        <v>1.3</v>
      </c>
      <c r="AS249" s="8">
        <v>0</v>
      </c>
      <c r="AT249" s="12">
        <f t="shared" si="39"/>
        <v>59.3</v>
      </c>
      <c r="AV249" s="11">
        <f t="shared" si="40"/>
        <v>0</v>
      </c>
      <c r="AW249" s="13">
        <f t="shared" si="41"/>
        <v>0</v>
      </c>
      <c r="AX249" s="13">
        <f t="shared" si="42"/>
        <v>0</v>
      </c>
      <c r="AY249" s="13">
        <f t="shared" si="43"/>
        <v>0</v>
      </c>
      <c r="AZ249" s="13">
        <f t="shared" si="44"/>
        <v>0</v>
      </c>
      <c r="BA249" s="13">
        <f t="shared" si="45"/>
        <v>0</v>
      </c>
      <c r="BB249" s="13">
        <f t="shared" si="46"/>
        <v>0</v>
      </c>
      <c r="BC249" s="13">
        <f t="shared" si="47"/>
        <v>0</v>
      </c>
    </row>
    <row r="250" spans="1:55" x14ac:dyDescent="0.3">
      <c r="A250" s="8" t="s">
        <v>20</v>
      </c>
      <c r="B250" s="8" t="s">
        <v>236</v>
      </c>
      <c r="C250" s="8" t="s">
        <v>51</v>
      </c>
      <c r="D250" s="8" t="s">
        <v>20</v>
      </c>
      <c r="E250" s="7" t="s">
        <v>14</v>
      </c>
      <c r="F250" s="8">
        <v>112</v>
      </c>
      <c r="G250" s="8">
        <v>1</v>
      </c>
      <c r="L250" s="8">
        <v>1</v>
      </c>
      <c r="M250" s="8">
        <f t="shared" si="38"/>
        <v>112</v>
      </c>
      <c r="O250" s="8">
        <v>13</v>
      </c>
      <c r="AI250">
        <v>8041</v>
      </c>
      <c r="AJ250">
        <v>15233</v>
      </c>
      <c r="AK250" t="s">
        <v>378</v>
      </c>
      <c r="AL250">
        <v>105</v>
      </c>
      <c r="AM250">
        <v>105</v>
      </c>
      <c r="AN250">
        <v>18.5</v>
      </c>
      <c r="AO250">
        <v>18.5</v>
      </c>
      <c r="AP250">
        <v>18.5</v>
      </c>
      <c r="AQ250">
        <v>2.9</v>
      </c>
      <c r="AR250">
        <v>0</v>
      </c>
      <c r="AS250">
        <v>0</v>
      </c>
      <c r="AT250" s="12">
        <f t="shared" si="39"/>
        <v>21.4</v>
      </c>
      <c r="AV250" s="11">
        <f t="shared" si="40"/>
        <v>117.6</v>
      </c>
      <c r="AW250" s="13">
        <f t="shared" si="41"/>
        <v>117.6</v>
      </c>
      <c r="AX250" s="13">
        <f t="shared" si="42"/>
        <v>20.72</v>
      </c>
      <c r="AY250" s="13">
        <f t="shared" si="43"/>
        <v>20.72</v>
      </c>
      <c r="AZ250" s="13">
        <f t="shared" si="44"/>
        <v>20.72</v>
      </c>
      <c r="BA250" s="13">
        <f t="shared" si="45"/>
        <v>3.2480000000000002</v>
      </c>
      <c r="BB250" s="13">
        <f t="shared" si="46"/>
        <v>0</v>
      </c>
      <c r="BC250" s="13">
        <f t="shared" si="47"/>
        <v>0</v>
      </c>
    </row>
    <row r="251" spans="1:55" x14ac:dyDescent="0.3">
      <c r="A251" s="8" t="s">
        <v>233</v>
      </c>
      <c r="B251" s="8" t="s">
        <v>236</v>
      </c>
      <c r="C251" s="8" t="s">
        <v>51</v>
      </c>
      <c r="D251" s="8" t="s">
        <v>26</v>
      </c>
      <c r="E251" s="7" t="s">
        <v>14</v>
      </c>
      <c r="F251" s="8">
        <v>175</v>
      </c>
      <c r="H251" s="8">
        <v>2</v>
      </c>
      <c r="L251" s="8">
        <v>0.28599999999999998</v>
      </c>
      <c r="M251" s="8">
        <f t="shared" si="38"/>
        <v>50.05</v>
      </c>
      <c r="O251" s="8">
        <v>13</v>
      </c>
      <c r="AI251" s="7">
        <v>7200</v>
      </c>
      <c r="AJ251" s="8">
        <v>20051</v>
      </c>
      <c r="AK251" s="8" t="s">
        <v>282</v>
      </c>
      <c r="AL251" s="7">
        <v>130</v>
      </c>
      <c r="AM251" s="8">
        <v>0</v>
      </c>
      <c r="AN251" s="8">
        <v>2.4</v>
      </c>
      <c r="AO251" s="8">
        <v>0</v>
      </c>
      <c r="AP251" s="8">
        <v>0</v>
      </c>
      <c r="AQ251" s="8">
        <v>0.2</v>
      </c>
      <c r="AR251" s="8">
        <v>28.6</v>
      </c>
      <c r="AS251" s="8">
        <v>0.3</v>
      </c>
      <c r="AT251" s="12">
        <f t="shared" si="39"/>
        <v>31.200000000000003</v>
      </c>
      <c r="AV251" s="11">
        <f t="shared" si="40"/>
        <v>65.064999999999998</v>
      </c>
      <c r="AW251" s="13">
        <f t="shared" si="41"/>
        <v>0</v>
      </c>
      <c r="AX251" s="13">
        <f t="shared" si="42"/>
        <v>1.2011999999999998</v>
      </c>
      <c r="AY251" s="13">
        <f t="shared" si="43"/>
        <v>0</v>
      </c>
      <c r="AZ251" s="13">
        <f t="shared" si="44"/>
        <v>0</v>
      </c>
      <c r="BA251" s="13">
        <f t="shared" si="45"/>
        <v>0.10009999999999999</v>
      </c>
      <c r="BB251" s="13">
        <f t="shared" si="46"/>
        <v>14.314300000000001</v>
      </c>
      <c r="BC251" s="13">
        <f t="shared" si="47"/>
        <v>0.15014999999999998</v>
      </c>
    </row>
    <row r="252" spans="1:55" x14ac:dyDescent="0.3">
      <c r="A252" s="8" t="s">
        <v>233</v>
      </c>
      <c r="B252" s="8" t="s">
        <v>236</v>
      </c>
      <c r="C252" s="8" t="s">
        <v>51</v>
      </c>
      <c r="D252" s="8" t="s">
        <v>28</v>
      </c>
      <c r="E252" s="7" t="s">
        <v>14</v>
      </c>
      <c r="F252" s="8">
        <v>175</v>
      </c>
      <c r="G252" s="8">
        <v>1</v>
      </c>
      <c r="L252" s="8">
        <v>1</v>
      </c>
      <c r="M252" s="8">
        <f t="shared" si="38"/>
        <v>175</v>
      </c>
      <c r="O252" s="8">
        <v>13</v>
      </c>
      <c r="AI252" s="7">
        <v>7005</v>
      </c>
      <c r="AJ252" s="8">
        <v>16028</v>
      </c>
      <c r="AK252" s="8" t="s">
        <v>283</v>
      </c>
      <c r="AL252" s="7">
        <v>127</v>
      </c>
      <c r="AM252" s="8">
        <v>0</v>
      </c>
      <c r="AN252" s="8">
        <v>8.6999999999999993</v>
      </c>
      <c r="AO252" s="8">
        <v>0</v>
      </c>
      <c r="AP252" s="8">
        <v>0</v>
      </c>
      <c r="AQ252" s="8">
        <v>0.5</v>
      </c>
      <c r="AR252" s="8">
        <v>22.8</v>
      </c>
      <c r="AS252" s="8">
        <v>6.4</v>
      </c>
      <c r="AT252" s="12">
        <f t="shared" si="39"/>
        <v>32</v>
      </c>
      <c r="AV252" s="11">
        <f t="shared" si="40"/>
        <v>222.25</v>
      </c>
      <c r="AW252" s="13">
        <f t="shared" si="41"/>
        <v>0</v>
      </c>
      <c r="AX252" s="13">
        <f t="shared" si="42"/>
        <v>15.224999999999998</v>
      </c>
      <c r="AY252" s="13">
        <f t="shared" si="43"/>
        <v>0</v>
      </c>
      <c r="AZ252" s="13">
        <f t="shared" si="44"/>
        <v>0</v>
      </c>
      <c r="BA252" s="13">
        <f t="shared" si="45"/>
        <v>0.875</v>
      </c>
      <c r="BB252" s="13">
        <f t="shared" si="46"/>
        <v>39.9</v>
      </c>
      <c r="BC252" s="13">
        <f t="shared" si="47"/>
        <v>11.2</v>
      </c>
    </row>
    <row r="253" spans="1:55" x14ac:dyDescent="0.3">
      <c r="A253" s="8" t="s">
        <v>233</v>
      </c>
      <c r="B253" s="8" t="s">
        <v>236</v>
      </c>
      <c r="C253" s="8" t="s">
        <v>51</v>
      </c>
      <c r="D253" s="8" t="s">
        <v>29</v>
      </c>
      <c r="E253" s="7" t="s">
        <v>21</v>
      </c>
      <c r="K253" s="8">
        <v>1</v>
      </c>
      <c r="L253" s="8">
        <v>0</v>
      </c>
      <c r="M253" s="8">
        <f t="shared" si="38"/>
        <v>0</v>
      </c>
      <c r="O253" s="8">
        <v>13</v>
      </c>
      <c r="AI253" s="7">
        <v>513</v>
      </c>
      <c r="AJ253" s="8">
        <v>11110</v>
      </c>
      <c r="AK253" s="8" t="s">
        <v>290</v>
      </c>
      <c r="AL253" s="7">
        <v>22</v>
      </c>
      <c r="AM253" s="8">
        <v>0</v>
      </c>
      <c r="AN253" s="8">
        <v>1</v>
      </c>
      <c r="AO253" s="8">
        <v>0</v>
      </c>
      <c r="AP253" s="8">
        <v>0</v>
      </c>
      <c r="AQ253" s="8">
        <v>0.4</v>
      </c>
      <c r="AR253" s="8">
        <v>4.5</v>
      </c>
      <c r="AS253" s="8">
        <v>2.8</v>
      </c>
      <c r="AT253" s="12">
        <f t="shared" si="39"/>
        <v>5.9</v>
      </c>
      <c r="AV253" s="11">
        <f t="shared" si="40"/>
        <v>0</v>
      </c>
      <c r="AW253" s="13">
        <f t="shared" si="41"/>
        <v>0</v>
      </c>
      <c r="AX253" s="13">
        <f t="shared" si="42"/>
        <v>0</v>
      </c>
      <c r="AY253" s="13">
        <f t="shared" si="43"/>
        <v>0</v>
      </c>
      <c r="AZ253" s="13">
        <f t="shared" si="44"/>
        <v>0</v>
      </c>
      <c r="BA253" s="13">
        <f t="shared" si="45"/>
        <v>0</v>
      </c>
      <c r="BB253" s="13">
        <f t="shared" si="46"/>
        <v>0</v>
      </c>
      <c r="BC253" s="13">
        <f t="shared" si="47"/>
        <v>0</v>
      </c>
    </row>
    <row r="254" spans="1:55" x14ac:dyDescent="0.3">
      <c r="A254" s="8" t="s">
        <v>233</v>
      </c>
      <c r="B254" s="8" t="s">
        <v>236</v>
      </c>
      <c r="C254" s="8" t="s">
        <v>51</v>
      </c>
      <c r="D254" s="8" t="s">
        <v>30</v>
      </c>
      <c r="E254" s="7" t="s">
        <v>21</v>
      </c>
      <c r="K254" s="8">
        <v>1</v>
      </c>
      <c r="L254" s="8">
        <v>0</v>
      </c>
      <c r="M254" s="8">
        <f t="shared" ref="M254:M317" si="48">F254*L254</f>
        <v>0</v>
      </c>
      <c r="O254" s="8">
        <v>13</v>
      </c>
      <c r="AI254" s="7">
        <v>141</v>
      </c>
      <c r="AJ254" s="8">
        <v>9040</v>
      </c>
      <c r="AK254" s="8" t="s">
        <v>287</v>
      </c>
      <c r="AL254" s="7">
        <v>92</v>
      </c>
      <c r="AM254" s="8">
        <v>0</v>
      </c>
      <c r="AN254" s="8">
        <v>1</v>
      </c>
      <c r="AO254" s="8">
        <v>0</v>
      </c>
      <c r="AP254" s="8">
        <v>0</v>
      </c>
      <c r="AQ254" s="8">
        <v>0.5</v>
      </c>
      <c r="AR254" s="8">
        <v>23.4</v>
      </c>
      <c r="AS254" s="8">
        <v>2.4</v>
      </c>
      <c r="AT254" s="12">
        <f t="shared" si="39"/>
        <v>24.9</v>
      </c>
      <c r="AV254" s="11">
        <f t="shared" si="40"/>
        <v>0</v>
      </c>
      <c r="AW254" s="13">
        <f t="shared" si="41"/>
        <v>0</v>
      </c>
      <c r="AX254" s="13">
        <f t="shared" si="42"/>
        <v>0</v>
      </c>
      <c r="AY254" s="13">
        <f t="shared" si="43"/>
        <v>0</v>
      </c>
      <c r="AZ254" s="13">
        <f t="shared" si="44"/>
        <v>0</v>
      </c>
      <c r="BA254" s="13">
        <f t="shared" si="45"/>
        <v>0</v>
      </c>
      <c r="BB254" s="13">
        <f t="shared" si="46"/>
        <v>0</v>
      </c>
      <c r="BC254" s="13">
        <f t="shared" si="47"/>
        <v>0</v>
      </c>
    </row>
    <row r="255" spans="1:55" x14ac:dyDescent="0.3">
      <c r="A255" s="8" t="s">
        <v>233</v>
      </c>
      <c r="B255" s="8" t="s">
        <v>236</v>
      </c>
      <c r="C255" s="8" t="s">
        <v>51</v>
      </c>
      <c r="D255" s="8" t="s">
        <v>31</v>
      </c>
      <c r="E255" s="7" t="s">
        <v>14</v>
      </c>
      <c r="F255" s="8">
        <v>122</v>
      </c>
      <c r="I255" s="8">
        <v>1</v>
      </c>
      <c r="L255" s="8">
        <v>3.3000000000000002E-2</v>
      </c>
      <c r="M255" s="8">
        <f t="shared" si="48"/>
        <v>4.0259999999999998</v>
      </c>
      <c r="O255" s="8">
        <v>13</v>
      </c>
      <c r="AI255" s="7">
        <v>1786</v>
      </c>
      <c r="AJ255" s="8">
        <v>11363</v>
      </c>
      <c r="AK255" s="8" t="s">
        <v>289</v>
      </c>
      <c r="AL255" s="7">
        <v>93</v>
      </c>
      <c r="AM255" s="8">
        <v>0</v>
      </c>
      <c r="AN255" s="8">
        <v>2</v>
      </c>
      <c r="AO255" s="8">
        <v>0</v>
      </c>
      <c r="AP255" s="8">
        <v>0</v>
      </c>
      <c r="AQ255" s="8">
        <v>0.1</v>
      </c>
      <c r="AR255" s="8">
        <v>21.6</v>
      </c>
      <c r="AS255" s="8">
        <v>1.5</v>
      </c>
      <c r="AT255" s="12">
        <f t="shared" si="39"/>
        <v>23.700000000000003</v>
      </c>
      <c r="AV255" s="11">
        <f t="shared" si="40"/>
        <v>3.7441800000000001</v>
      </c>
      <c r="AW255" s="13">
        <f t="shared" si="41"/>
        <v>0</v>
      </c>
      <c r="AX255" s="13">
        <f t="shared" si="42"/>
        <v>8.0519999999999994E-2</v>
      </c>
      <c r="AY255" s="13">
        <f t="shared" si="43"/>
        <v>0</v>
      </c>
      <c r="AZ255" s="13">
        <f t="shared" si="44"/>
        <v>0</v>
      </c>
      <c r="BA255" s="13">
        <f t="shared" si="45"/>
        <v>4.0260000000000001E-3</v>
      </c>
      <c r="BB255" s="13">
        <f t="shared" si="46"/>
        <v>0.86961600000000006</v>
      </c>
      <c r="BC255" s="13">
        <f t="shared" si="47"/>
        <v>6.0389999999999999E-2</v>
      </c>
    </row>
    <row r="256" spans="1:55" x14ac:dyDescent="0.3">
      <c r="A256" s="8" t="s">
        <v>233</v>
      </c>
      <c r="B256" s="8" t="s">
        <v>236</v>
      </c>
      <c r="C256" s="8" t="s">
        <v>51</v>
      </c>
      <c r="D256" s="8" t="s">
        <v>44</v>
      </c>
      <c r="E256" s="7" t="s">
        <v>14</v>
      </c>
      <c r="F256" s="8">
        <v>250</v>
      </c>
      <c r="K256" s="8">
        <v>1</v>
      </c>
      <c r="L256" s="8">
        <v>0</v>
      </c>
      <c r="M256" s="8">
        <f t="shared" si="48"/>
        <v>0</v>
      </c>
      <c r="O256" s="8">
        <v>13</v>
      </c>
      <c r="AI256" s="7">
        <v>8009</v>
      </c>
      <c r="AJ256" s="8">
        <v>20121</v>
      </c>
      <c r="AK256" s="8" t="s">
        <v>370</v>
      </c>
      <c r="AL256" s="7">
        <v>141</v>
      </c>
      <c r="AM256" s="8">
        <v>0</v>
      </c>
      <c r="AN256" s="8">
        <v>4.8</v>
      </c>
      <c r="AO256" s="8">
        <v>0</v>
      </c>
      <c r="AP256" s="8">
        <v>0</v>
      </c>
      <c r="AQ256" s="8">
        <v>0.7</v>
      </c>
      <c r="AR256" s="8">
        <v>28.3</v>
      </c>
      <c r="AS256" s="8">
        <v>1.7</v>
      </c>
      <c r="AT256" s="12">
        <f t="shared" si="39"/>
        <v>33.799999999999997</v>
      </c>
      <c r="AV256" s="11">
        <f t="shared" si="40"/>
        <v>0</v>
      </c>
      <c r="AW256" s="13">
        <f t="shared" si="41"/>
        <v>0</v>
      </c>
      <c r="AX256" s="13">
        <f t="shared" si="42"/>
        <v>0</v>
      </c>
      <c r="AY256" s="13">
        <f t="shared" si="43"/>
        <v>0</v>
      </c>
      <c r="AZ256" s="13">
        <f t="shared" si="44"/>
        <v>0</v>
      </c>
      <c r="BA256" s="13">
        <f t="shared" si="45"/>
        <v>0</v>
      </c>
      <c r="BB256" s="13">
        <f t="shared" si="46"/>
        <v>0</v>
      </c>
      <c r="BC256" s="13">
        <f t="shared" si="47"/>
        <v>0</v>
      </c>
    </row>
    <row r="257" spans="1:55" x14ac:dyDescent="0.3">
      <c r="A257" s="8" t="s">
        <v>233</v>
      </c>
      <c r="B257" s="8" t="s">
        <v>236</v>
      </c>
      <c r="C257" s="8" t="s">
        <v>51</v>
      </c>
      <c r="D257" s="8" t="s">
        <v>34</v>
      </c>
      <c r="E257" s="7" t="s">
        <v>14</v>
      </c>
      <c r="F257" s="8">
        <v>125</v>
      </c>
      <c r="I257" s="8">
        <v>1</v>
      </c>
      <c r="L257" s="8">
        <v>3.3000000000000002E-2</v>
      </c>
      <c r="M257" s="8">
        <f t="shared" si="48"/>
        <v>4.125</v>
      </c>
      <c r="O257" s="8">
        <v>13</v>
      </c>
      <c r="AE257" s="7" t="s">
        <v>296</v>
      </c>
      <c r="AF257" s="8" t="s">
        <v>292</v>
      </c>
      <c r="AL257" s="7">
        <v>288</v>
      </c>
      <c r="AN257" s="8">
        <v>6.3</v>
      </c>
      <c r="AQ257" s="8">
        <v>9.1</v>
      </c>
      <c r="AR257" s="8">
        <v>49</v>
      </c>
      <c r="AS257" s="8">
        <v>0</v>
      </c>
      <c r="AT257" s="12">
        <f t="shared" si="39"/>
        <v>64.400000000000006</v>
      </c>
      <c r="AV257" s="11">
        <f t="shared" si="40"/>
        <v>11.88</v>
      </c>
      <c r="AW257" s="13">
        <f t="shared" si="41"/>
        <v>4.1250000000000002E-2</v>
      </c>
      <c r="AX257" s="13">
        <f t="shared" si="42"/>
        <v>0.25987500000000002</v>
      </c>
      <c r="AY257" s="13">
        <f t="shared" si="43"/>
        <v>4.1250000000000002E-2</v>
      </c>
      <c r="AZ257" s="13">
        <f t="shared" si="44"/>
        <v>4.1250000000000002E-2</v>
      </c>
      <c r="BA257" s="13">
        <f t="shared" si="45"/>
        <v>0.37537500000000001</v>
      </c>
      <c r="BB257" s="13">
        <f t="shared" si="46"/>
        <v>2.0212500000000002</v>
      </c>
      <c r="BC257" s="13">
        <f t="shared" si="47"/>
        <v>0</v>
      </c>
    </row>
    <row r="258" spans="1:55" x14ac:dyDescent="0.3">
      <c r="A258" s="8" t="s">
        <v>234</v>
      </c>
      <c r="B258" s="8" t="s">
        <v>236</v>
      </c>
      <c r="C258" s="8" t="s">
        <v>51</v>
      </c>
      <c r="D258" s="8" t="s">
        <v>248</v>
      </c>
      <c r="E258" s="7" t="s">
        <v>14</v>
      </c>
      <c r="F258" s="8">
        <v>134</v>
      </c>
      <c r="G258" s="8">
        <v>1</v>
      </c>
      <c r="L258" s="8">
        <v>1</v>
      </c>
      <c r="M258" s="8">
        <f t="shared" si="48"/>
        <v>134</v>
      </c>
      <c r="O258" s="8">
        <v>13</v>
      </c>
      <c r="AE258" s="7" t="s">
        <v>296</v>
      </c>
      <c r="AF258" s="8" t="s">
        <v>303</v>
      </c>
      <c r="AL258" s="7">
        <v>163</v>
      </c>
      <c r="AN258" s="8">
        <v>6.3</v>
      </c>
      <c r="AQ258" s="8">
        <v>1.4</v>
      </c>
      <c r="AR258" s="8">
        <v>31.1</v>
      </c>
      <c r="AT258" s="12">
        <f t="shared" si="39"/>
        <v>38.799999999999997</v>
      </c>
      <c r="AV258" s="11">
        <f t="shared" si="40"/>
        <v>218.42</v>
      </c>
      <c r="AW258" s="13">
        <f t="shared" si="41"/>
        <v>1.34</v>
      </c>
      <c r="AX258" s="13">
        <f t="shared" si="42"/>
        <v>8.4420000000000002</v>
      </c>
      <c r="AY258" s="13">
        <f t="shared" si="43"/>
        <v>1.34</v>
      </c>
      <c r="AZ258" s="13">
        <f t="shared" si="44"/>
        <v>1.34</v>
      </c>
      <c r="BA258" s="13">
        <f t="shared" si="45"/>
        <v>1.8759999999999999</v>
      </c>
      <c r="BB258" s="13">
        <f t="shared" si="46"/>
        <v>41.674000000000007</v>
      </c>
      <c r="BC258" s="13">
        <f t="shared" si="47"/>
        <v>1.34</v>
      </c>
    </row>
    <row r="259" spans="1:55" x14ac:dyDescent="0.3">
      <c r="A259" s="8" t="s">
        <v>234</v>
      </c>
      <c r="B259" s="8" t="s">
        <v>236</v>
      </c>
      <c r="C259" s="8" t="s">
        <v>51</v>
      </c>
      <c r="D259" s="8" t="s">
        <v>27</v>
      </c>
      <c r="E259" s="7" t="s">
        <v>14</v>
      </c>
      <c r="F259" s="8">
        <v>114</v>
      </c>
      <c r="H259" s="8">
        <v>3</v>
      </c>
      <c r="L259" s="8">
        <v>0.42899999999999999</v>
      </c>
      <c r="M259" s="8">
        <f t="shared" si="48"/>
        <v>48.905999999999999</v>
      </c>
      <c r="O259" s="8">
        <v>13</v>
      </c>
      <c r="AE259" s="7" t="s">
        <v>296</v>
      </c>
      <c r="AF259" s="8" t="s">
        <v>304</v>
      </c>
      <c r="AL259" s="7">
        <v>125</v>
      </c>
      <c r="AN259" s="8">
        <v>2.1</v>
      </c>
      <c r="AQ259" s="8">
        <v>1.3</v>
      </c>
      <c r="AR259" s="8">
        <v>26.2</v>
      </c>
      <c r="AT259" s="12">
        <f t="shared" si="39"/>
        <v>29.6</v>
      </c>
      <c r="AV259" s="11">
        <f t="shared" si="40"/>
        <v>61.1325</v>
      </c>
      <c r="AW259" s="13">
        <f t="shared" si="41"/>
        <v>0.48905999999999999</v>
      </c>
      <c r="AX259" s="13">
        <f t="shared" si="42"/>
        <v>1.027026</v>
      </c>
      <c r="AY259" s="13">
        <f t="shared" si="43"/>
        <v>0.48905999999999999</v>
      </c>
      <c r="AZ259" s="13">
        <f t="shared" si="44"/>
        <v>0.48905999999999999</v>
      </c>
      <c r="BA259" s="13">
        <f t="shared" si="45"/>
        <v>0.63577800000000007</v>
      </c>
      <c r="BB259" s="13">
        <f t="shared" si="46"/>
        <v>12.813371999999999</v>
      </c>
      <c r="BC259" s="13">
        <f t="shared" si="47"/>
        <v>0.48905999999999999</v>
      </c>
    </row>
    <row r="260" spans="1:55" x14ac:dyDescent="0.3">
      <c r="A260" s="8" t="s">
        <v>234</v>
      </c>
      <c r="B260" s="8" t="s">
        <v>236</v>
      </c>
      <c r="C260" s="8" t="s">
        <v>51</v>
      </c>
      <c r="D260" s="8" t="s">
        <v>32</v>
      </c>
      <c r="E260" s="7" t="s">
        <v>21</v>
      </c>
      <c r="K260" s="8">
        <v>1</v>
      </c>
      <c r="L260" s="8">
        <v>0</v>
      </c>
      <c r="M260" s="8">
        <f t="shared" si="48"/>
        <v>0</v>
      </c>
      <c r="O260" s="8">
        <v>13</v>
      </c>
      <c r="AI260" s="7">
        <v>8012</v>
      </c>
      <c r="AJ260" s="8">
        <v>0</v>
      </c>
      <c r="AK260" s="8" t="s">
        <v>307</v>
      </c>
      <c r="AL260" s="7">
        <v>332</v>
      </c>
      <c r="AM260" s="8">
        <v>0</v>
      </c>
      <c r="AN260" s="8">
        <v>10.3</v>
      </c>
      <c r="AO260" s="8">
        <v>0</v>
      </c>
      <c r="AP260" s="8">
        <v>0</v>
      </c>
      <c r="AQ260" s="8">
        <v>3</v>
      </c>
      <c r="AR260" s="8">
        <v>73.7</v>
      </c>
      <c r="AS260" s="8">
        <v>12.7</v>
      </c>
      <c r="AT260" s="12">
        <f t="shared" ref="AT260:AT323" si="49">SUM(AN260,AQ260,AR260)</f>
        <v>87</v>
      </c>
      <c r="AV260" s="11">
        <f t="shared" si="40"/>
        <v>0</v>
      </c>
      <c r="AW260" s="13">
        <f t="shared" si="41"/>
        <v>0</v>
      </c>
      <c r="AX260" s="13">
        <f t="shared" si="42"/>
        <v>0</v>
      </c>
      <c r="AY260" s="13">
        <f t="shared" si="43"/>
        <v>0</v>
      </c>
      <c r="AZ260" s="13">
        <f t="shared" si="44"/>
        <v>0</v>
      </c>
      <c r="BA260" s="13">
        <f t="shared" si="45"/>
        <v>0</v>
      </c>
      <c r="BB260" s="13">
        <f t="shared" si="46"/>
        <v>0</v>
      </c>
      <c r="BC260" s="13">
        <f t="shared" si="47"/>
        <v>0</v>
      </c>
    </row>
    <row r="261" spans="1:55" x14ac:dyDescent="0.3">
      <c r="A261" s="8" t="s">
        <v>234</v>
      </c>
      <c r="B261" s="8" t="s">
        <v>236</v>
      </c>
      <c r="C261" s="8" t="s">
        <v>51</v>
      </c>
      <c r="D261" s="8" t="s">
        <v>74</v>
      </c>
      <c r="E261" s="7" t="s">
        <v>14</v>
      </c>
      <c r="F261" s="8">
        <v>340</v>
      </c>
      <c r="K261" s="8">
        <v>1</v>
      </c>
      <c r="L261" s="8">
        <v>0</v>
      </c>
      <c r="M261" s="8">
        <f t="shared" si="48"/>
        <v>0</v>
      </c>
      <c r="O261" s="8">
        <v>13</v>
      </c>
      <c r="AI261" s="7">
        <v>404</v>
      </c>
      <c r="AJ261" s="8">
        <v>14400</v>
      </c>
      <c r="AK261" s="8" t="s">
        <v>308</v>
      </c>
      <c r="AL261" s="7">
        <v>41</v>
      </c>
      <c r="AM261" s="8">
        <v>0</v>
      </c>
      <c r="AN261" s="8">
        <v>0</v>
      </c>
      <c r="AO261" s="8">
        <v>0</v>
      </c>
      <c r="AP261" s="8">
        <v>0</v>
      </c>
      <c r="AQ261" s="8">
        <v>0</v>
      </c>
      <c r="AR261" s="8">
        <v>10.4</v>
      </c>
      <c r="AS261" s="8">
        <v>0</v>
      </c>
      <c r="AT261" s="12">
        <f t="shared" si="49"/>
        <v>10.4</v>
      </c>
      <c r="AV261" s="11">
        <f t="shared" ref="AV261:AV324" si="50">PRODUCT($M261,$Y261,AL261)/100</f>
        <v>0</v>
      </c>
      <c r="AW261" s="13">
        <f t="shared" si="41"/>
        <v>0</v>
      </c>
      <c r="AX261" s="13">
        <f t="shared" si="42"/>
        <v>0</v>
      </c>
      <c r="AY261" s="13">
        <f t="shared" si="43"/>
        <v>0</v>
      </c>
      <c r="AZ261" s="13">
        <f t="shared" si="44"/>
        <v>0</v>
      </c>
      <c r="BA261" s="13">
        <f t="shared" si="45"/>
        <v>0</v>
      </c>
      <c r="BB261" s="13">
        <f t="shared" si="46"/>
        <v>0</v>
      </c>
      <c r="BC261" s="13">
        <f t="shared" si="47"/>
        <v>0</v>
      </c>
    </row>
    <row r="262" spans="1:55" x14ac:dyDescent="0.3">
      <c r="A262" s="8" t="s">
        <v>232</v>
      </c>
      <c r="B262" s="8" t="s">
        <v>236</v>
      </c>
      <c r="C262" s="8" t="s">
        <v>52</v>
      </c>
      <c r="D262" s="8" t="s">
        <v>13</v>
      </c>
      <c r="E262" s="7" t="s">
        <v>14</v>
      </c>
      <c r="F262" s="8">
        <v>112</v>
      </c>
      <c r="J262" s="8">
        <v>1</v>
      </c>
      <c r="L262" s="8">
        <v>3.0000000000000001E-3</v>
      </c>
      <c r="M262" s="8">
        <f t="shared" si="48"/>
        <v>0.33600000000000002</v>
      </c>
      <c r="N262" s="8">
        <v>3</v>
      </c>
      <c r="O262" s="8">
        <v>14</v>
      </c>
      <c r="AI262" s="7">
        <v>8067</v>
      </c>
      <c r="AJ262" s="8">
        <v>0</v>
      </c>
      <c r="AK262" s="8" t="s">
        <v>265</v>
      </c>
      <c r="AL262" s="7">
        <v>269</v>
      </c>
      <c r="AM262" s="8">
        <v>269</v>
      </c>
      <c r="AN262" s="8">
        <v>24.9</v>
      </c>
      <c r="AO262" s="8">
        <v>24.9</v>
      </c>
      <c r="AP262" s="8">
        <v>24.9</v>
      </c>
      <c r="AQ262" s="8">
        <v>18</v>
      </c>
      <c r="AR262" s="8">
        <v>0</v>
      </c>
      <c r="AS262" s="8">
        <v>0</v>
      </c>
      <c r="AT262" s="12">
        <f t="shared" si="49"/>
        <v>42.9</v>
      </c>
      <c r="AV262" s="11">
        <f t="shared" si="50"/>
        <v>0.90383999999999998</v>
      </c>
      <c r="AW262" s="13">
        <f t="shared" ref="AW262:AW325" si="51">PRODUCT($M262,$Y262,AM262)/100</f>
        <v>0.90383999999999998</v>
      </c>
      <c r="AX262" s="13">
        <f t="shared" ref="AX262:AX325" si="52">PRODUCT($M262,$Y262,AN262)/100</f>
        <v>8.3664000000000002E-2</v>
      </c>
      <c r="AY262" s="13">
        <f t="shared" ref="AY262:AY325" si="53">PRODUCT($M262,$Y262,AO262)/100</f>
        <v>8.3664000000000002E-2</v>
      </c>
      <c r="AZ262" s="13">
        <f t="shared" ref="AZ262:AZ325" si="54">PRODUCT($M262,$Y262,AP262)/100</f>
        <v>8.3664000000000002E-2</v>
      </c>
      <c r="BA262" s="13">
        <f t="shared" ref="BA262:BA325" si="55">PRODUCT($M262,$Y262,AQ262)/100</f>
        <v>6.0479999999999999E-2</v>
      </c>
      <c r="BB262" s="13">
        <f t="shared" ref="BB262:BB325" si="56">PRODUCT($M262,$Y262,AR262)/100</f>
        <v>0</v>
      </c>
      <c r="BC262" s="13">
        <f t="shared" ref="BC262:BC325" si="57">PRODUCT($M262,$Y262,AS262)/100</f>
        <v>0</v>
      </c>
    </row>
    <row r="263" spans="1:55" x14ac:dyDescent="0.3">
      <c r="A263" s="8" t="s">
        <v>232</v>
      </c>
      <c r="B263" s="8" t="s">
        <v>236</v>
      </c>
      <c r="C263" s="8" t="s">
        <v>52</v>
      </c>
      <c r="D263" s="8" t="s">
        <v>15</v>
      </c>
      <c r="E263" s="7" t="s">
        <v>14</v>
      </c>
      <c r="F263" s="8">
        <v>85</v>
      </c>
      <c r="I263" s="8">
        <v>1</v>
      </c>
      <c r="L263" s="8">
        <v>3.3000000000000002E-2</v>
      </c>
      <c r="M263" s="8">
        <f t="shared" si="48"/>
        <v>2.8050000000000002</v>
      </c>
      <c r="O263" s="8">
        <v>14</v>
      </c>
      <c r="AE263" s="7" t="s">
        <v>296</v>
      </c>
      <c r="AF263" s="8" t="s">
        <v>298</v>
      </c>
      <c r="AG263" s="7" t="s">
        <v>299</v>
      </c>
      <c r="AL263" s="7">
        <v>241</v>
      </c>
      <c r="AN263" s="8">
        <v>32.9</v>
      </c>
      <c r="AQ263" s="8">
        <v>10.9</v>
      </c>
      <c r="AR263" s="8">
        <v>0.5</v>
      </c>
      <c r="AS263" s="8">
        <v>0</v>
      </c>
      <c r="AT263" s="12">
        <f t="shared" si="49"/>
        <v>44.3</v>
      </c>
      <c r="AV263" s="11">
        <f t="shared" si="50"/>
        <v>6.7600499999999997</v>
      </c>
      <c r="AW263" s="13">
        <f t="shared" si="51"/>
        <v>2.8050000000000002E-2</v>
      </c>
      <c r="AX263" s="13">
        <f t="shared" si="52"/>
        <v>0.92284499999999992</v>
      </c>
      <c r="AY263" s="13">
        <f t="shared" si="53"/>
        <v>2.8050000000000002E-2</v>
      </c>
      <c r="AZ263" s="13">
        <f t="shared" si="54"/>
        <v>2.8050000000000002E-2</v>
      </c>
      <c r="BA263" s="13">
        <f t="shared" si="55"/>
        <v>0.30574500000000004</v>
      </c>
      <c r="BB263" s="13">
        <f t="shared" si="56"/>
        <v>1.4025000000000001E-2</v>
      </c>
      <c r="BC263" s="13">
        <f t="shared" si="57"/>
        <v>0</v>
      </c>
    </row>
    <row r="264" spans="1:55" x14ac:dyDescent="0.3">
      <c r="A264" s="8" t="s">
        <v>232</v>
      </c>
      <c r="B264" s="8" t="s">
        <v>236</v>
      </c>
      <c r="C264" s="8" t="s">
        <v>52</v>
      </c>
      <c r="D264" s="8" t="s">
        <v>17</v>
      </c>
      <c r="E264" s="7" t="s">
        <v>14</v>
      </c>
      <c r="F264" s="8">
        <v>85</v>
      </c>
      <c r="I264" s="8">
        <v>1</v>
      </c>
      <c r="L264" s="8">
        <v>3.3000000000000002E-2</v>
      </c>
      <c r="M264" s="8">
        <f t="shared" si="48"/>
        <v>2.8050000000000002</v>
      </c>
      <c r="O264" s="8">
        <v>14</v>
      </c>
      <c r="AE264" s="7" t="s">
        <v>300</v>
      </c>
      <c r="AF264" s="8" t="s">
        <v>301</v>
      </c>
      <c r="AG264" s="7" t="s">
        <v>272</v>
      </c>
      <c r="AL264" s="7">
        <v>265</v>
      </c>
      <c r="AN264" s="8">
        <v>16.899999999999999</v>
      </c>
      <c r="AQ264" s="8">
        <v>21.4</v>
      </c>
      <c r="AR264" s="8">
        <v>0</v>
      </c>
      <c r="AS264" s="8">
        <v>0</v>
      </c>
      <c r="AT264" s="12">
        <f t="shared" si="49"/>
        <v>38.299999999999997</v>
      </c>
      <c r="AV264" s="11">
        <f t="shared" si="50"/>
        <v>7.4332500000000001</v>
      </c>
      <c r="AW264" s="13">
        <f t="shared" si="51"/>
        <v>2.8050000000000002E-2</v>
      </c>
      <c r="AX264" s="13">
        <f t="shared" si="52"/>
        <v>0.47404499999999999</v>
      </c>
      <c r="AY264" s="13">
        <f t="shared" si="53"/>
        <v>2.8050000000000002E-2</v>
      </c>
      <c r="AZ264" s="13">
        <f t="shared" si="54"/>
        <v>2.8050000000000002E-2</v>
      </c>
      <c r="BA264" s="13">
        <f t="shared" si="55"/>
        <v>0.60026999999999997</v>
      </c>
      <c r="BB264" s="13">
        <f t="shared" si="56"/>
        <v>0</v>
      </c>
      <c r="BC264" s="13">
        <f t="shared" si="57"/>
        <v>0</v>
      </c>
    </row>
    <row r="265" spans="1:55" x14ac:dyDescent="0.3">
      <c r="A265" s="8" t="s">
        <v>232</v>
      </c>
      <c r="B265" s="8" t="s">
        <v>236</v>
      </c>
      <c r="C265" s="8" t="s">
        <v>52</v>
      </c>
      <c r="D265" s="8" t="s">
        <v>18</v>
      </c>
      <c r="E265" s="7" t="s">
        <v>14</v>
      </c>
      <c r="F265" s="8">
        <v>112</v>
      </c>
      <c r="J265" s="8">
        <v>1</v>
      </c>
      <c r="L265" s="8">
        <v>3.0000000000000001E-3</v>
      </c>
      <c r="M265" s="8">
        <f t="shared" si="48"/>
        <v>0.33600000000000002</v>
      </c>
      <c r="O265" s="8">
        <v>14</v>
      </c>
      <c r="S265" s="8">
        <v>1095</v>
      </c>
      <c r="T265" s="8" t="s">
        <v>275</v>
      </c>
      <c r="AL265" s="7">
        <v>267</v>
      </c>
      <c r="AN265" s="8">
        <v>19.600000000000001</v>
      </c>
      <c r="AQ265" s="8">
        <v>20.3</v>
      </c>
      <c r="AT265" s="12">
        <f t="shared" si="49"/>
        <v>39.900000000000006</v>
      </c>
      <c r="AV265" s="11">
        <f t="shared" si="50"/>
        <v>0.89712000000000003</v>
      </c>
      <c r="AW265" s="13">
        <f t="shared" si="51"/>
        <v>3.3600000000000001E-3</v>
      </c>
      <c r="AX265" s="13">
        <f t="shared" si="52"/>
        <v>6.5856000000000012E-2</v>
      </c>
      <c r="AY265" s="13">
        <f t="shared" si="53"/>
        <v>3.3600000000000001E-3</v>
      </c>
      <c r="AZ265" s="13">
        <f t="shared" si="54"/>
        <v>3.3600000000000001E-3</v>
      </c>
      <c r="BA265" s="13">
        <f t="shared" si="55"/>
        <v>6.8208000000000005E-2</v>
      </c>
      <c r="BB265" s="13">
        <f t="shared" si="56"/>
        <v>3.3600000000000001E-3</v>
      </c>
      <c r="BC265" s="13">
        <f t="shared" si="57"/>
        <v>3.3600000000000001E-3</v>
      </c>
    </row>
    <row r="266" spans="1:55" x14ac:dyDescent="0.3">
      <c r="A266" s="8" t="s">
        <v>232</v>
      </c>
      <c r="B266" s="8" t="s">
        <v>236</v>
      </c>
      <c r="C266" s="8" t="s">
        <v>52</v>
      </c>
      <c r="D266" s="8" t="s">
        <v>19</v>
      </c>
      <c r="E266" s="7" t="s">
        <v>14</v>
      </c>
      <c r="F266" s="8">
        <v>112</v>
      </c>
      <c r="H266" s="8">
        <v>2</v>
      </c>
      <c r="L266" s="8">
        <v>0.28599999999999998</v>
      </c>
      <c r="M266" s="8">
        <f t="shared" si="48"/>
        <v>32.031999999999996</v>
      </c>
      <c r="O266" s="8">
        <v>14</v>
      </c>
      <c r="AI266" s="7">
        <v>8063</v>
      </c>
      <c r="AJ266" s="8">
        <v>5124</v>
      </c>
      <c r="AK266" s="8" t="s">
        <v>273</v>
      </c>
      <c r="AL266" s="7">
        <v>285</v>
      </c>
      <c r="AM266" s="8">
        <v>285</v>
      </c>
      <c r="AN266" s="8">
        <v>26.9</v>
      </c>
      <c r="AO266" s="8">
        <v>26.9</v>
      </c>
      <c r="AP266" s="8">
        <v>26.9</v>
      </c>
      <c r="AQ266" s="8">
        <v>18.899999999999999</v>
      </c>
      <c r="AR266" s="8">
        <v>0</v>
      </c>
      <c r="AS266" s="8">
        <v>0</v>
      </c>
      <c r="AT266" s="12">
        <f t="shared" si="49"/>
        <v>45.8</v>
      </c>
      <c r="AV266" s="11">
        <f t="shared" si="50"/>
        <v>91.291199999999989</v>
      </c>
      <c r="AW266" s="13">
        <f t="shared" si="51"/>
        <v>91.291199999999989</v>
      </c>
      <c r="AX266" s="13">
        <f t="shared" si="52"/>
        <v>8.6166079999999994</v>
      </c>
      <c r="AY266" s="13">
        <f t="shared" si="53"/>
        <v>8.6166079999999994</v>
      </c>
      <c r="AZ266" s="13">
        <f t="shared" si="54"/>
        <v>8.6166079999999994</v>
      </c>
      <c r="BA266" s="13">
        <f t="shared" si="55"/>
        <v>6.054047999999999</v>
      </c>
      <c r="BB266" s="13">
        <f t="shared" si="56"/>
        <v>0</v>
      </c>
      <c r="BC266" s="13">
        <f t="shared" si="57"/>
        <v>0</v>
      </c>
    </row>
    <row r="267" spans="1:55" x14ac:dyDescent="0.3">
      <c r="A267" s="8" t="s">
        <v>232</v>
      </c>
      <c r="B267" s="8" t="s">
        <v>236</v>
      </c>
      <c r="C267" s="8" t="s">
        <v>52</v>
      </c>
      <c r="D267" s="8" t="s">
        <v>22</v>
      </c>
      <c r="E267" s="7" t="s">
        <v>21</v>
      </c>
      <c r="K267" s="8">
        <v>1</v>
      </c>
      <c r="L267" s="8">
        <v>0</v>
      </c>
      <c r="M267" s="8">
        <f t="shared" si="48"/>
        <v>0</v>
      </c>
      <c r="O267" s="8">
        <v>14</v>
      </c>
      <c r="AI267" s="7">
        <v>8063</v>
      </c>
      <c r="AJ267" s="8">
        <v>5124</v>
      </c>
      <c r="AK267" s="8" t="s">
        <v>273</v>
      </c>
      <c r="AL267" s="7">
        <v>285</v>
      </c>
      <c r="AM267" s="8">
        <v>285</v>
      </c>
      <c r="AN267" s="8">
        <v>26.9</v>
      </c>
      <c r="AO267" s="8">
        <v>26.9</v>
      </c>
      <c r="AP267" s="8">
        <v>26.9</v>
      </c>
      <c r="AQ267" s="8">
        <v>18.899999999999999</v>
      </c>
      <c r="AR267" s="8">
        <v>0</v>
      </c>
      <c r="AS267" s="8">
        <v>0</v>
      </c>
      <c r="AT267" s="12">
        <f t="shared" si="49"/>
        <v>45.8</v>
      </c>
      <c r="AV267" s="11">
        <f t="shared" si="50"/>
        <v>0</v>
      </c>
      <c r="AW267" s="13">
        <f t="shared" si="51"/>
        <v>0</v>
      </c>
      <c r="AX267" s="13">
        <f t="shared" si="52"/>
        <v>0</v>
      </c>
      <c r="AY267" s="13">
        <f t="shared" si="53"/>
        <v>0</v>
      </c>
      <c r="AZ267" s="13">
        <f t="shared" si="54"/>
        <v>0</v>
      </c>
      <c r="BA267" s="13">
        <f t="shared" si="55"/>
        <v>0</v>
      </c>
      <c r="BB267" s="13">
        <f t="shared" si="56"/>
        <v>0</v>
      </c>
      <c r="BC267" s="13">
        <f t="shared" si="57"/>
        <v>0</v>
      </c>
    </row>
    <row r="268" spans="1:55" x14ac:dyDescent="0.3">
      <c r="A268" s="8" t="s">
        <v>232</v>
      </c>
      <c r="B268" s="8" t="s">
        <v>236</v>
      </c>
      <c r="C268" s="8" t="s">
        <v>52</v>
      </c>
      <c r="D268" s="8" t="s">
        <v>23</v>
      </c>
      <c r="E268" s="7" t="s">
        <v>36</v>
      </c>
      <c r="F268" s="8">
        <v>104</v>
      </c>
      <c r="H268" s="8">
        <v>3</v>
      </c>
      <c r="L268" s="8">
        <v>0.42899999999999999</v>
      </c>
      <c r="M268" s="8">
        <f t="shared" si="48"/>
        <v>44.616</v>
      </c>
      <c r="O268" s="8">
        <v>14</v>
      </c>
      <c r="AI268" s="7">
        <v>974</v>
      </c>
      <c r="AJ268" s="8">
        <v>1129</v>
      </c>
      <c r="AK268" s="8" t="s">
        <v>279</v>
      </c>
      <c r="AL268" s="7">
        <v>155</v>
      </c>
      <c r="AM268" s="8">
        <v>155</v>
      </c>
      <c r="AN268" s="8">
        <v>12.6</v>
      </c>
      <c r="AO268" s="8">
        <v>12.6</v>
      </c>
      <c r="AP268" s="8">
        <v>0</v>
      </c>
      <c r="AQ268" s="8">
        <v>10.6</v>
      </c>
      <c r="AR268" s="8">
        <v>1.1000000000000001</v>
      </c>
      <c r="AS268" s="8">
        <v>0</v>
      </c>
      <c r="AT268" s="12">
        <f t="shared" si="49"/>
        <v>24.3</v>
      </c>
      <c r="AV268" s="11">
        <f t="shared" si="50"/>
        <v>69.154799999999994</v>
      </c>
      <c r="AW268" s="13">
        <f t="shared" si="51"/>
        <v>69.154799999999994</v>
      </c>
      <c r="AX268" s="13">
        <f t="shared" si="52"/>
        <v>5.6216160000000004</v>
      </c>
      <c r="AY268" s="13">
        <f t="shared" si="53"/>
        <v>5.6216160000000004</v>
      </c>
      <c r="AZ268" s="13">
        <f t="shared" si="54"/>
        <v>0</v>
      </c>
      <c r="BA268" s="13">
        <f t="shared" si="55"/>
        <v>4.7292959999999997</v>
      </c>
      <c r="BB268" s="13">
        <f t="shared" si="56"/>
        <v>0.49077600000000005</v>
      </c>
      <c r="BC268" s="13">
        <f t="shared" si="57"/>
        <v>0</v>
      </c>
    </row>
    <row r="269" spans="1:55" x14ac:dyDescent="0.3">
      <c r="A269" s="8" t="s">
        <v>232</v>
      </c>
      <c r="B269" s="8" t="s">
        <v>236</v>
      </c>
      <c r="C269" s="8" t="s">
        <v>52</v>
      </c>
      <c r="D269" s="8" t="s">
        <v>24</v>
      </c>
      <c r="E269" s="7" t="s">
        <v>14</v>
      </c>
      <c r="F269" s="8">
        <v>184</v>
      </c>
      <c r="G269" s="8">
        <v>2</v>
      </c>
      <c r="L269" s="8">
        <v>2</v>
      </c>
      <c r="M269" s="8">
        <f t="shared" si="48"/>
        <v>368</v>
      </c>
      <c r="O269" s="8">
        <v>14</v>
      </c>
      <c r="AI269" s="7">
        <v>7075</v>
      </c>
      <c r="AJ269" s="8">
        <v>1106</v>
      </c>
      <c r="AK269" s="8" t="s">
        <v>280</v>
      </c>
      <c r="AL269" s="7">
        <v>69</v>
      </c>
      <c r="AM269" s="8">
        <v>69</v>
      </c>
      <c r="AN269" s="8">
        <v>3.6</v>
      </c>
      <c r="AO269" s="8">
        <v>3.6</v>
      </c>
      <c r="AP269" s="8">
        <v>0</v>
      </c>
      <c r="AQ269" s="8">
        <v>4.0999999999999996</v>
      </c>
      <c r="AR269" s="8">
        <v>4.5</v>
      </c>
      <c r="AS269" s="8">
        <v>0</v>
      </c>
      <c r="AT269" s="12">
        <f t="shared" si="49"/>
        <v>12.2</v>
      </c>
      <c r="AV269" s="11">
        <f t="shared" si="50"/>
        <v>253.92</v>
      </c>
      <c r="AW269" s="13">
        <f t="shared" si="51"/>
        <v>253.92</v>
      </c>
      <c r="AX269" s="13">
        <f t="shared" si="52"/>
        <v>13.247999999999999</v>
      </c>
      <c r="AY269" s="13">
        <f t="shared" si="53"/>
        <v>13.247999999999999</v>
      </c>
      <c r="AZ269" s="13">
        <f t="shared" si="54"/>
        <v>0</v>
      </c>
      <c r="BA269" s="13">
        <f t="shared" si="55"/>
        <v>15.087999999999999</v>
      </c>
      <c r="BB269" s="13">
        <f t="shared" si="56"/>
        <v>16.559999999999999</v>
      </c>
      <c r="BC269" s="13">
        <f t="shared" si="57"/>
        <v>0</v>
      </c>
    </row>
    <row r="270" spans="1:55" x14ac:dyDescent="0.3">
      <c r="A270" s="8" t="s">
        <v>232</v>
      </c>
      <c r="B270" s="8" t="s">
        <v>236</v>
      </c>
      <c r="C270" s="8" t="s">
        <v>52</v>
      </c>
      <c r="D270" s="8" t="s">
        <v>25</v>
      </c>
      <c r="E270" s="7" t="s">
        <v>21</v>
      </c>
      <c r="K270" s="8">
        <v>1</v>
      </c>
      <c r="L270" s="8">
        <v>0</v>
      </c>
      <c r="M270" s="8">
        <f t="shared" si="48"/>
        <v>0</v>
      </c>
      <c r="O270" s="8">
        <v>14</v>
      </c>
      <c r="AI270" s="7">
        <v>646</v>
      </c>
      <c r="AJ270" s="8">
        <v>1009</v>
      </c>
      <c r="AK270" s="8" t="s">
        <v>286</v>
      </c>
      <c r="AL270" s="7">
        <v>403</v>
      </c>
      <c r="AM270" s="8">
        <v>403</v>
      </c>
      <c r="AN270" s="8">
        <v>24.9</v>
      </c>
      <c r="AO270" s="8">
        <v>24.9</v>
      </c>
      <c r="AP270" s="8">
        <v>0</v>
      </c>
      <c r="AQ270" s="8">
        <v>33.1</v>
      </c>
      <c r="AR270" s="8">
        <v>1.3</v>
      </c>
      <c r="AS270" s="8">
        <v>0</v>
      </c>
      <c r="AT270" s="12">
        <f t="shared" si="49"/>
        <v>59.3</v>
      </c>
      <c r="AV270" s="11">
        <f t="shared" si="50"/>
        <v>0</v>
      </c>
      <c r="AW270" s="13">
        <f t="shared" si="51"/>
        <v>0</v>
      </c>
      <c r="AX270" s="13">
        <f t="shared" si="52"/>
        <v>0</v>
      </c>
      <c r="AY270" s="13">
        <f t="shared" si="53"/>
        <v>0</v>
      </c>
      <c r="AZ270" s="13">
        <f t="shared" si="54"/>
        <v>0</v>
      </c>
      <c r="BA270" s="13">
        <f t="shared" si="55"/>
        <v>0</v>
      </c>
      <c r="BB270" s="13">
        <f t="shared" si="56"/>
        <v>0</v>
      </c>
      <c r="BC270" s="13">
        <f t="shared" si="57"/>
        <v>0</v>
      </c>
    </row>
    <row r="271" spans="1:55" x14ac:dyDescent="0.3">
      <c r="A271" s="8" t="s">
        <v>20</v>
      </c>
      <c r="B271" s="8" t="s">
        <v>236</v>
      </c>
      <c r="C271" s="8" t="s">
        <v>52</v>
      </c>
      <c r="D271" s="8" t="s">
        <v>20</v>
      </c>
      <c r="E271" s="7" t="s">
        <v>14</v>
      </c>
      <c r="F271" s="8">
        <v>112</v>
      </c>
      <c r="G271" s="8">
        <v>1</v>
      </c>
      <c r="L271" s="8">
        <v>1</v>
      </c>
      <c r="M271" s="8">
        <f t="shared" si="48"/>
        <v>112</v>
      </c>
      <c r="O271" s="8">
        <v>14</v>
      </c>
      <c r="AI271">
        <v>8041</v>
      </c>
      <c r="AJ271">
        <v>15233</v>
      </c>
      <c r="AK271" t="s">
        <v>378</v>
      </c>
      <c r="AL271">
        <v>105</v>
      </c>
      <c r="AM271">
        <v>105</v>
      </c>
      <c r="AN271">
        <v>18.5</v>
      </c>
      <c r="AO271">
        <v>18.5</v>
      </c>
      <c r="AP271">
        <v>18.5</v>
      </c>
      <c r="AQ271">
        <v>2.9</v>
      </c>
      <c r="AR271">
        <v>0</v>
      </c>
      <c r="AS271">
        <v>0</v>
      </c>
      <c r="AT271" s="12">
        <f t="shared" si="49"/>
        <v>21.4</v>
      </c>
      <c r="AV271" s="11">
        <f t="shared" si="50"/>
        <v>117.6</v>
      </c>
      <c r="AW271" s="13">
        <f t="shared" si="51"/>
        <v>117.6</v>
      </c>
      <c r="AX271" s="13">
        <f t="shared" si="52"/>
        <v>20.72</v>
      </c>
      <c r="AY271" s="13">
        <f t="shared" si="53"/>
        <v>20.72</v>
      </c>
      <c r="AZ271" s="13">
        <f t="shared" si="54"/>
        <v>20.72</v>
      </c>
      <c r="BA271" s="13">
        <f t="shared" si="55"/>
        <v>3.2480000000000002</v>
      </c>
      <c r="BB271" s="13">
        <f t="shared" si="56"/>
        <v>0</v>
      </c>
      <c r="BC271" s="13">
        <f t="shared" si="57"/>
        <v>0</v>
      </c>
    </row>
    <row r="272" spans="1:55" x14ac:dyDescent="0.3">
      <c r="A272" s="8" t="s">
        <v>233</v>
      </c>
      <c r="B272" s="8" t="s">
        <v>236</v>
      </c>
      <c r="C272" s="8" t="s">
        <v>52</v>
      </c>
      <c r="D272" s="8" t="s">
        <v>26</v>
      </c>
      <c r="E272" s="7" t="s">
        <v>14</v>
      </c>
      <c r="F272" s="8">
        <v>175</v>
      </c>
      <c r="I272" s="8">
        <v>3</v>
      </c>
      <c r="L272" s="8">
        <v>0.1</v>
      </c>
      <c r="M272" s="8">
        <f t="shared" si="48"/>
        <v>17.5</v>
      </c>
      <c r="O272" s="8">
        <v>14</v>
      </c>
      <c r="AI272" s="7">
        <v>7200</v>
      </c>
      <c r="AJ272" s="8">
        <v>20051</v>
      </c>
      <c r="AK272" s="8" t="s">
        <v>282</v>
      </c>
      <c r="AL272" s="7">
        <v>130</v>
      </c>
      <c r="AM272" s="8">
        <v>0</v>
      </c>
      <c r="AN272" s="8">
        <v>2.4</v>
      </c>
      <c r="AO272" s="8">
        <v>0</v>
      </c>
      <c r="AP272" s="8">
        <v>0</v>
      </c>
      <c r="AQ272" s="8">
        <v>0.2</v>
      </c>
      <c r="AR272" s="8">
        <v>28.6</v>
      </c>
      <c r="AS272" s="8">
        <v>0.3</v>
      </c>
      <c r="AT272" s="12">
        <f t="shared" si="49"/>
        <v>31.200000000000003</v>
      </c>
      <c r="AV272" s="11">
        <f t="shared" si="50"/>
        <v>22.75</v>
      </c>
      <c r="AW272" s="13">
        <f t="shared" si="51"/>
        <v>0</v>
      </c>
      <c r="AX272" s="13">
        <f t="shared" si="52"/>
        <v>0.42</v>
      </c>
      <c r="AY272" s="13">
        <f t="shared" si="53"/>
        <v>0</v>
      </c>
      <c r="AZ272" s="13">
        <f t="shared" si="54"/>
        <v>0</v>
      </c>
      <c r="BA272" s="13">
        <f t="shared" si="55"/>
        <v>3.5000000000000003E-2</v>
      </c>
      <c r="BB272" s="13">
        <f t="shared" si="56"/>
        <v>5.0049999999999999</v>
      </c>
      <c r="BC272" s="13">
        <f t="shared" si="57"/>
        <v>5.2499999999999998E-2</v>
      </c>
    </row>
    <row r="273" spans="1:55" x14ac:dyDescent="0.3">
      <c r="A273" s="8" t="s">
        <v>233</v>
      </c>
      <c r="B273" s="8" t="s">
        <v>236</v>
      </c>
      <c r="C273" s="8" t="s">
        <v>52</v>
      </c>
      <c r="D273" s="8" t="s">
        <v>28</v>
      </c>
      <c r="E273" s="7" t="s">
        <v>14</v>
      </c>
      <c r="F273" s="8">
        <v>185</v>
      </c>
      <c r="G273" s="8">
        <v>1</v>
      </c>
      <c r="L273" s="8">
        <v>1</v>
      </c>
      <c r="M273" s="8">
        <f t="shared" si="48"/>
        <v>185</v>
      </c>
      <c r="O273" s="8">
        <v>14</v>
      </c>
      <c r="AI273" s="7">
        <v>7005</v>
      </c>
      <c r="AJ273" s="8">
        <v>16028</v>
      </c>
      <c r="AK273" s="8" t="s">
        <v>283</v>
      </c>
      <c r="AL273" s="7">
        <v>127</v>
      </c>
      <c r="AM273" s="8">
        <v>0</v>
      </c>
      <c r="AN273" s="8">
        <v>8.6999999999999993</v>
      </c>
      <c r="AO273" s="8">
        <v>0</v>
      </c>
      <c r="AP273" s="8">
        <v>0</v>
      </c>
      <c r="AQ273" s="8">
        <v>0.5</v>
      </c>
      <c r="AR273" s="8">
        <v>22.8</v>
      </c>
      <c r="AS273" s="8">
        <v>6.4</v>
      </c>
      <c r="AT273" s="12">
        <f t="shared" si="49"/>
        <v>32</v>
      </c>
      <c r="AV273" s="11">
        <f t="shared" si="50"/>
        <v>234.95</v>
      </c>
      <c r="AW273" s="13">
        <f t="shared" si="51"/>
        <v>0</v>
      </c>
      <c r="AX273" s="13">
        <f t="shared" si="52"/>
        <v>16.094999999999999</v>
      </c>
      <c r="AY273" s="13">
        <f t="shared" si="53"/>
        <v>0</v>
      </c>
      <c r="AZ273" s="13">
        <f t="shared" si="54"/>
        <v>0</v>
      </c>
      <c r="BA273" s="13">
        <f t="shared" si="55"/>
        <v>0.92500000000000004</v>
      </c>
      <c r="BB273" s="13">
        <f t="shared" si="56"/>
        <v>42.18</v>
      </c>
      <c r="BC273" s="13">
        <f t="shared" si="57"/>
        <v>11.84</v>
      </c>
    </row>
    <row r="274" spans="1:55" x14ac:dyDescent="0.3">
      <c r="A274" s="8" t="s">
        <v>233</v>
      </c>
      <c r="B274" s="8" t="s">
        <v>236</v>
      </c>
      <c r="C274" s="8" t="s">
        <v>52</v>
      </c>
      <c r="D274" s="8" t="s">
        <v>29</v>
      </c>
      <c r="E274" s="7" t="s">
        <v>21</v>
      </c>
      <c r="K274" s="8">
        <v>1</v>
      </c>
      <c r="L274" s="8">
        <v>0</v>
      </c>
      <c r="M274" s="8">
        <f t="shared" si="48"/>
        <v>0</v>
      </c>
      <c r="O274" s="8">
        <v>14</v>
      </c>
      <c r="AI274" s="7">
        <v>513</v>
      </c>
      <c r="AJ274" s="8">
        <v>11110</v>
      </c>
      <c r="AK274" s="8" t="s">
        <v>290</v>
      </c>
      <c r="AL274" s="7">
        <v>22</v>
      </c>
      <c r="AM274" s="8">
        <v>0</v>
      </c>
      <c r="AN274" s="8">
        <v>1</v>
      </c>
      <c r="AO274" s="8">
        <v>0</v>
      </c>
      <c r="AP274" s="8">
        <v>0</v>
      </c>
      <c r="AQ274" s="8">
        <v>0.4</v>
      </c>
      <c r="AR274" s="8">
        <v>4.5</v>
      </c>
      <c r="AS274" s="8">
        <v>2.8</v>
      </c>
      <c r="AT274" s="12">
        <f t="shared" si="49"/>
        <v>5.9</v>
      </c>
      <c r="AV274" s="11">
        <f t="shared" si="50"/>
        <v>0</v>
      </c>
      <c r="AW274" s="13">
        <f t="shared" si="51"/>
        <v>0</v>
      </c>
      <c r="AX274" s="13">
        <f t="shared" si="52"/>
        <v>0</v>
      </c>
      <c r="AY274" s="13">
        <f t="shared" si="53"/>
        <v>0</v>
      </c>
      <c r="AZ274" s="13">
        <f t="shared" si="54"/>
        <v>0</v>
      </c>
      <c r="BA274" s="13">
        <f t="shared" si="55"/>
        <v>0</v>
      </c>
      <c r="BB274" s="13">
        <f t="shared" si="56"/>
        <v>0</v>
      </c>
      <c r="BC274" s="13">
        <f t="shared" si="57"/>
        <v>0</v>
      </c>
    </row>
    <row r="275" spans="1:55" x14ac:dyDescent="0.3">
      <c r="A275" s="8" t="s">
        <v>233</v>
      </c>
      <c r="B275" s="8" t="s">
        <v>236</v>
      </c>
      <c r="C275" s="8" t="s">
        <v>52</v>
      </c>
      <c r="D275" s="8" t="s">
        <v>30</v>
      </c>
      <c r="E275" s="7" t="s">
        <v>21</v>
      </c>
      <c r="K275" s="8">
        <v>1</v>
      </c>
      <c r="L275" s="8">
        <v>0</v>
      </c>
      <c r="M275" s="8">
        <f t="shared" si="48"/>
        <v>0</v>
      </c>
      <c r="O275" s="8">
        <v>14</v>
      </c>
      <c r="AI275" s="7">
        <v>141</v>
      </c>
      <c r="AJ275" s="8">
        <v>9040</v>
      </c>
      <c r="AK275" s="8" t="s">
        <v>287</v>
      </c>
      <c r="AL275" s="7">
        <v>92</v>
      </c>
      <c r="AM275" s="8">
        <v>0</v>
      </c>
      <c r="AN275" s="8">
        <v>1</v>
      </c>
      <c r="AO275" s="8">
        <v>0</v>
      </c>
      <c r="AP275" s="8">
        <v>0</v>
      </c>
      <c r="AQ275" s="8">
        <v>0.5</v>
      </c>
      <c r="AR275" s="8">
        <v>23.4</v>
      </c>
      <c r="AS275" s="8">
        <v>2.4</v>
      </c>
      <c r="AT275" s="12">
        <f t="shared" si="49"/>
        <v>24.9</v>
      </c>
      <c r="AV275" s="11">
        <f t="shared" si="50"/>
        <v>0</v>
      </c>
      <c r="AW275" s="13">
        <f t="shared" si="51"/>
        <v>0</v>
      </c>
      <c r="AX275" s="13">
        <f t="shared" si="52"/>
        <v>0</v>
      </c>
      <c r="AY275" s="13">
        <f t="shared" si="53"/>
        <v>0</v>
      </c>
      <c r="AZ275" s="13">
        <f t="shared" si="54"/>
        <v>0</v>
      </c>
      <c r="BA275" s="13">
        <f t="shared" si="55"/>
        <v>0</v>
      </c>
      <c r="BB275" s="13">
        <f t="shared" si="56"/>
        <v>0</v>
      </c>
      <c r="BC275" s="13">
        <f t="shared" si="57"/>
        <v>0</v>
      </c>
    </row>
    <row r="276" spans="1:55" x14ac:dyDescent="0.3">
      <c r="A276" s="8" t="s">
        <v>233</v>
      </c>
      <c r="B276" s="8" t="s">
        <v>236</v>
      </c>
      <c r="C276" s="8" t="s">
        <v>52</v>
      </c>
      <c r="D276" s="8" t="s">
        <v>31</v>
      </c>
      <c r="E276" s="7" t="s">
        <v>14</v>
      </c>
      <c r="F276" s="8">
        <v>122</v>
      </c>
      <c r="I276" s="8">
        <v>1</v>
      </c>
      <c r="L276" s="8">
        <v>3.3000000000000002E-2</v>
      </c>
      <c r="M276" s="8">
        <f t="shared" si="48"/>
        <v>4.0259999999999998</v>
      </c>
      <c r="O276" s="8">
        <v>14</v>
      </c>
      <c r="AI276" s="7">
        <v>1786</v>
      </c>
      <c r="AJ276" s="8">
        <v>11363</v>
      </c>
      <c r="AK276" s="8" t="s">
        <v>289</v>
      </c>
      <c r="AL276" s="7">
        <v>93</v>
      </c>
      <c r="AM276" s="8">
        <v>0</v>
      </c>
      <c r="AN276" s="8">
        <v>2</v>
      </c>
      <c r="AO276" s="8">
        <v>0</v>
      </c>
      <c r="AP276" s="8">
        <v>0</v>
      </c>
      <c r="AQ276" s="8">
        <v>0.1</v>
      </c>
      <c r="AR276" s="8">
        <v>21.6</v>
      </c>
      <c r="AS276" s="8">
        <v>1.5</v>
      </c>
      <c r="AT276" s="12">
        <f t="shared" si="49"/>
        <v>23.700000000000003</v>
      </c>
      <c r="AV276" s="11">
        <f t="shared" si="50"/>
        <v>3.7441800000000001</v>
      </c>
      <c r="AW276" s="13">
        <f t="shared" si="51"/>
        <v>0</v>
      </c>
      <c r="AX276" s="13">
        <f t="shared" si="52"/>
        <v>8.0519999999999994E-2</v>
      </c>
      <c r="AY276" s="13">
        <f t="shared" si="53"/>
        <v>0</v>
      </c>
      <c r="AZ276" s="13">
        <f t="shared" si="54"/>
        <v>0</v>
      </c>
      <c r="BA276" s="13">
        <f t="shared" si="55"/>
        <v>4.0260000000000001E-3</v>
      </c>
      <c r="BB276" s="13">
        <f t="shared" si="56"/>
        <v>0.86961600000000006</v>
      </c>
      <c r="BC276" s="13">
        <f t="shared" si="57"/>
        <v>6.0389999999999999E-2</v>
      </c>
    </row>
    <row r="277" spans="1:55" x14ac:dyDescent="0.3">
      <c r="A277" s="8" t="s">
        <v>233</v>
      </c>
      <c r="B277" s="8" t="s">
        <v>236</v>
      </c>
      <c r="C277" s="8" t="s">
        <v>52</v>
      </c>
      <c r="D277" s="8" t="s">
        <v>34</v>
      </c>
      <c r="E277" s="7" t="s">
        <v>14</v>
      </c>
      <c r="F277" s="8">
        <v>125</v>
      </c>
      <c r="I277" s="8">
        <v>2</v>
      </c>
      <c r="L277" s="8">
        <v>6.7000000000000004E-2</v>
      </c>
      <c r="M277" s="8">
        <f t="shared" si="48"/>
        <v>8.375</v>
      </c>
      <c r="O277" s="8">
        <v>14</v>
      </c>
      <c r="AE277" s="7" t="s">
        <v>296</v>
      </c>
      <c r="AF277" s="8" t="s">
        <v>292</v>
      </c>
      <c r="AL277" s="7">
        <v>288</v>
      </c>
      <c r="AN277" s="8">
        <v>6.3</v>
      </c>
      <c r="AQ277" s="8">
        <v>9.1</v>
      </c>
      <c r="AR277" s="8">
        <v>49</v>
      </c>
      <c r="AS277" s="8">
        <v>0</v>
      </c>
      <c r="AT277" s="12">
        <f t="shared" si="49"/>
        <v>64.400000000000006</v>
      </c>
      <c r="AV277" s="11">
        <f t="shared" si="50"/>
        <v>24.12</v>
      </c>
      <c r="AW277" s="13">
        <f t="shared" si="51"/>
        <v>8.3750000000000005E-2</v>
      </c>
      <c r="AX277" s="13">
        <f t="shared" si="52"/>
        <v>0.52762500000000001</v>
      </c>
      <c r="AY277" s="13">
        <f t="shared" si="53"/>
        <v>8.3750000000000005E-2</v>
      </c>
      <c r="AZ277" s="13">
        <f t="shared" si="54"/>
        <v>8.3750000000000005E-2</v>
      </c>
      <c r="BA277" s="13">
        <f t="shared" si="55"/>
        <v>0.76212499999999994</v>
      </c>
      <c r="BB277" s="13">
        <f t="shared" si="56"/>
        <v>4.1037499999999998</v>
      </c>
      <c r="BC277" s="13">
        <f t="shared" si="57"/>
        <v>0</v>
      </c>
    </row>
    <row r="278" spans="1:55" x14ac:dyDescent="0.3">
      <c r="A278" s="8" t="s">
        <v>233</v>
      </c>
      <c r="B278" s="8" t="s">
        <v>236</v>
      </c>
      <c r="C278" s="8" t="s">
        <v>52</v>
      </c>
      <c r="D278" s="8" t="s">
        <v>44</v>
      </c>
      <c r="E278" s="7" t="s">
        <v>14</v>
      </c>
      <c r="F278" s="8">
        <v>250</v>
      </c>
      <c r="I278" s="8">
        <v>1</v>
      </c>
      <c r="L278" s="8">
        <v>3.3000000000000002E-2</v>
      </c>
      <c r="M278" s="8">
        <f t="shared" si="48"/>
        <v>8.25</v>
      </c>
      <c r="O278" s="8">
        <v>14</v>
      </c>
      <c r="AI278" s="7">
        <v>8009</v>
      </c>
      <c r="AJ278" s="8">
        <v>20121</v>
      </c>
      <c r="AK278" s="8" t="s">
        <v>370</v>
      </c>
      <c r="AL278" s="7">
        <v>141</v>
      </c>
      <c r="AM278" s="8">
        <v>0</v>
      </c>
      <c r="AN278" s="8">
        <v>4.8</v>
      </c>
      <c r="AO278" s="8">
        <v>0</v>
      </c>
      <c r="AP278" s="8">
        <v>0</v>
      </c>
      <c r="AQ278" s="8">
        <v>0.7</v>
      </c>
      <c r="AR278" s="8">
        <v>28.3</v>
      </c>
      <c r="AS278" s="8">
        <v>1.7</v>
      </c>
      <c r="AT278" s="12">
        <f t="shared" si="49"/>
        <v>33.799999999999997</v>
      </c>
      <c r="AV278" s="11">
        <f t="shared" si="50"/>
        <v>11.6325</v>
      </c>
      <c r="AW278" s="13">
        <f t="shared" si="51"/>
        <v>0</v>
      </c>
      <c r="AX278" s="13">
        <f t="shared" si="52"/>
        <v>0.39600000000000002</v>
      </c>
      <c r="AY278" s="13">
        <f t="shared" si="53"/>
        <v>0</v>
      </c>
      <c r="AZ278" s="13">
        <f t="shared" si="54"/>
        <v>0</v>
      </c>
      <c r="BA278" s="13">
        <f t="shared" si="55"/>
        <v>5.7749999999999996E-2</v>
      </c>
      <c r="BB278" s="13">
        <f t="shared" si="56"/>
        <v>2.3347500000000001</v>
      </c>
      <c r="BC278" s="13">
        <f t="shared" si="57"/>
        <v>0.14025000000000001</v>
      </c>
    </row>
    <row r="279" spans="1:55" x14ac:dyDescent="0.3">
      <c r="A279" s="8" t="s">
        <v>234</v>
      </c>
      <c r="B279" s="8" t="s">
        <v>236</v>
      </c>
      <c r="C279" s="8" t="s">
        <v>52</v>
      </c>
      <c r="D279" s="8" t="s">
        <v>248</v>
      </c>
      <c r="E279" s="7" t="s">
        <v>14</v>
      </c>
      <c r="F279" s="8">
        <v>134</v>
      </c>
      <c r="G279" s="8">
        <v>1</v>
      </c>
      <c r="L279" s="8">
        <v>1</v>
      </c>
      <c r="M279" s="8">
        <f t="shared" si="48"/>
        <v>134</v>
      </c>
      <c r="O279" s="8">
        <v>14</v>
      </c>
      <c r="AE279" s="7" t="s">
        <v>296</v>
      </c>
      <c r="AF279" s="8" t="s">
        <v>303</v>
      </c>
      <c r="AL279" s="7">
        <v>163</v>
      </c>
      <c r="AN279" s="8">
        <v>6.3</v>
      </c>
      <c r="AQ279" s="8">
        <v>1.4</v>
      </c>
      <c r="AR279" s="8">
        <v>31.1</v>
      </c>
      <c r="AT279" s="12">
        <f t="shared" si="49"/>
        <v>38.799999999999997</v>
      </c>
      <c r="AV279" s="11">
        <f t="shared" si="50"/>
        <v>218.42</v>
      </c>
      <c r="AW279" s="13">
        <f t="shared" si="51"/>
        <v>1.34</v>
      </c>
      <c r="AX279" s="13">
        <f t="shared" si="52"/>
        <v>8.4420000000000002</v>
      </c>
      <c r="AY279" s="13">
        <f t="shared" si="53"/>
        <v>1.34</v>
      </c>
      <c r="AZ279" s="13">
        <f t="shared" si="54"/>
        <v>1.34</v>
      </c>
      <c r="BA279" s="13">
        <f t="shared" si="55"/>
        <v>1.8759999999999999</v>
      </c>
      <c r="BB279" s="13">
        <f t="shared" si="56"/>
        <v>41.674000000000007</v>
      </c>
      <c r="BC279" s="13">
        <f t="shared" si="57"/>
        <v>1.34</v>
      </c>
    </row>
    <row r="280" spans="1:55" x14ac:dyDescent="0.3">
      <c r="A280" s="8" t="s">
        <v>234</v>
      </c>
      <c r="B280" s="8" t="s">
        <v>236</v>
      </c>
      <c r="C280" s="8" t="s">
        <v>52</v>
      </c>
      <c r="D280" s="8" t="s">
        <v>27</v>
      </c>
      <c r="E280" s="7" t="s">
        <v>14</v>
      </c>
      <c r="F280" s="8">
        <v>114</v>
      </c>
      <c r="G280" s="8">
        <v>1</v>
      </c>
      <c r="L280" s="8">
        <v>1</v>
      </c>
      <c r="M280" s="8">
        <f t="shared" si="48"/>
        <v>114</v>
      </c>
      <c r="O280" s="8">
        <v>14</v>
      </c>
      <c r="AE280" s="7" t="s">
        <v>296</v>
      </c>
      <c r="AF280" s="8" t="s">
        <v>304</v>
      </c>
      <c r="AL280" s="7">
        <v>125</v>
      </c>
      <c r="AN280" s="8">
        <v>2.1</v>
      </c>
      <c r="AQ280" s="8">
        <v>1.3</v>
      </c>
      <c r="AR280" s="8">
        <v>26.2</v>
      </c>
      <c r="AT280" s="12">
        <f t="shared" si="49"/>
        <v>29.6</v>
      </c>
      <c r="AV280" s="11">
        <f t="shared" si="50"/>
        <v>142.5</v>
      </c>
      <c r="AW280" s="13">
        <f t="shared" si="51"/>
        <v>1.1399999999999999</v>
      </c>
      <c r="AX280" s="13">
        <f t="shared" si="52"/>
        <v>2.3940000000000001</v>
      </c>
      <c r="AY280" s="13">
        <f t="shared" si="53"/>
        <v>1.1399999999999999</v>
      </c>
      <c r="AZ280" s="13">
        <f t="shared" si="54"/>
        <v>1.1399999999999999</v>
      </c>
      <c r="BA280" s="13">
        <f t="shared" si="55"/>
        <v>1.4820000000000002</v>
      </c>
      <c r="BB280" s="13">
        <f t="shared" si="56"/>
        <v>29.867999999999999</v>
      </c>
      <c r="BC280" s="13">
        <f t="shared" si="57"/>
        <v>1.1399999999999999</v>
      </c>
    </row>
    <row r="281" spans="1:55" x14ac:dyDescent="0.3">
      <c r="A281" s="8" t="s">
        <v>234</v>
      </c>
      <c r="B281" s="8" t="s">
        <v>236</v>
      </c>
      <c r="C281" s="8" t="s">
        <v>52</v>
      </c>
      <c r="D281" s="8" t="s">
        <v>32</v>
      </c>
      <c r="E281" s="7" t="s">
        <v>14</v>
      </c>
      <c r="F281" s="8">
        <v>83</v>
      </c>
      <c r="I281" s="8">
        <v>1</v>
      </c>
      <c r="L281" s="8">
        <v>3.3000000000000002E-2</v>
      </c>
      <c r="M281" s="8">
        <f t="shared" si="48"/>
        <v>2.7390000000000003</v>
      </c>
      <c r="O281" s="8">
        <v>14</v>
      </c>
      <c r="AI281" s="7">
        <v>8012</v>
      </c>
      <c r="AJ281" s="8">
        <v>0</v>
      </c>
      <c r="AK281" s="8" t="s">
        <v>307</v>
      </c>
      <c r="AL281" s="7">
        <v>332</v>
      </c>
      <c r="AM281" s="8">
        <v>0</v>
      </c>
      <c r="AN281" s="8">
        <v>10.3</v>
      </c>
      <c r="AO281" s="8">
        <v>0</v>
      </c>
      <c r="AP281" s="8">
        <v>0</v>
      </c>
      <c r="AQ281" s="8">
        <v>3</v>
      </c>
      <c r="AR281" s="8">
        <v>73.7</v>
      </c>
      <c r="AS281" s="8">
        <v>12.7</v>
      </c>
      <c r="AT281" s="12">
        <f t="shared" si="49"/>
        <v>87</v>
      </c>
      <c r="AV281" s="11">
        <f t="shared" si="50"/>
        <v>9.0934800000000013</v>
      </c>
      <c r="AW281" s="13">
        <f t="shared" si="51"/>
        <v>0</v>
      </c>
      <c r="AX281" s="13">
        <f t="shared" si="52"/>
        <v>0.28211700000000006</v>
      </c>
      <c r="AY281" s="13">
        <f t="shared" si="53"/>
        <v>0</v>
      </c>
      <c r="AZ281" s="13">
        <f t="shared" si="54"/>
        <v>0</v>
      </c>
      <c r="BA281" s="13">
        <f t="shared" si="55"/>
        <v>8.2170000000000007E-2</v>
      </c>
      <c r="BB281" s="13">
        <f t="shared" si="56"/>
        <v>2.0186430000000004</v>
      </c>
      <c r="BC281" s="13">
        <f t="shared" si="57"/>
        <v>0.34785299999999997</v>
      </c>
    </row>
    <row r="282" spans="1:55" x14ac:dyDescent="0.3">
      <c r="A282" s="8" t="s">
        <v>234</v>
      </c>
      <c r="B282" s="8" t="s">
        <v>236</v>
      </c>
      <c r="C282" s="8" t="s">
        <v>52</v>
      </c>
      <c r="D282" s="8" t="s">
        <v>74</v>
      </c>
      <c r="E282" s="7" t="s">
        <v>14</v>
      </c>
      <c r="F282" s="8">
        <v>340</v>
      </c>
      <c r="I282" s="8">
        <v>1</v>
      </c>
      <c r="L282" s="8">
        <v>3.3000000000000002E-2</v>
      </c>
      <c r="M282" s="8">
        <f t="shared" si="48"/>
        <v>11.22</v>
      </c>
      <c r="O282" s="8">
        <v>14</v>
      </c>
      <c r="AI282" s="7">
        <v>404</v>
      </c>
      <c r="AJ282" s="8">
        <v>14400</v>
      </c>
      <c r="AK282" s="8" t="s">
        <v>308</v>
      </c>
      <c r="AL282" s="7">
        <v>41</v>
      </c>
      <c r="AM282" s="8">
        <v>0</v>
      </c>
      <c r="AN282" s="8">
        <v>0</v>
      </c>
      <c r="AO282" s="8">
        <v>0</v>
      </c>
      <c r="AP282" s="8">
        <v>0</v>
      </c>
      <c r="AQ282" s="8">
        <v>0</v>
      </c>
      <c r="AR282" s="8">
        <v>10.4</v>
      </c>
      <c r="AS282" s="8">
        <v>0</v>
      </c>
      <c r="AT282" s="12">
        <f t="shared" si="49"/>
        <v>10.4</v>
      </c>
      <c r="AV282" s="11">
        <f t="shared" si="50"/>
        <v>4.6002000000000001</v>
      </c>
      <c r="AW282" s="13">
        <f t="shared" si="51"/>
        <v>0</v>
      </c>
      <c r="AX282" s="13">
        <f t="shared" si="52"/>
        <v>0</v>
      </c>
      <c r="AY282" s="13">
        <f t="shared" si="53"/>
        <v>0</v>
      </c>
      <c r="AZ282" s="13">
        <f t="shared" si="54"/>
        <v>0</v>
      </c>
      <c r="BA282" s="13">
        <f t="shared" si="55"/>
        <v>0</v>
      </c>
      <c r="BB282" s="13">
        <f t="shared" si="56"/>
        <v>1.1668800000000001</v>
      </c>
      <c r="BC282" s="13">
        <f t="shared" si="57"/>
        <v>0</v>
      </c>
    </row>
    <row r="283" spans="1:55" x14ac:dyDescent="0.3">
      <c r="A283" s="8" t="s">
        <v>232</v>
      </c>
      <c r="B283" s="8" t="s">
        <v>236</v>
      </c>
      <c r="C283" s="8" t="s">
        <v>53</v>
      </c>
      <c r="D283" s="8" t="s">
        <v>13</v>
      </c>
      <c r="E283" s="7" t="s">
        <v>14</v>
      </c>
      <c r="F283" s="8">
        <v>112</v>
      </c>
      <c r="J283" s="8">
        <v>1</v>
      </c>
      <c r="L283" s="8">
        <v>3.0000000000000001E-3</v>
      </c>
      <c r="M283" s="8">
        <f t="shared" si="48"/>
        <v>0.33600000000000002</v>
      </c>
      <c r="N283" s="8">
        <v>3</v>
      </c>
      <c r="O283" s="8">
        <v>15</v>
      </c>
      <c r="AI283" s="7">
        <v>8067</v>
      </c>
      <c r="AJ283" s="8">
        <v>0</v>
      </c>
      <c r="AK283" s="8" t="s">
        <v>265</v>
      </c>
      <c r="AL283" s="7">
        <v>269</v>
      </c>
      <c r="AM283" s="8">
        <v>269</v>
      </c>
      <c r="AN283" s="8">
        <v>24.9</v>
      </c>
      <c r="AO283" s="8">
        <v>24.9</v>
      </c>
      <c r="AP283" s="8">
        <v>24.9</v>
      </c>
      <c r="AQ283" s="8">
        <v>18</v>
      </c>
      <c r="AR283" s="8">
        <v>0</v>
      </c>
      <c r="AS283" s="8">
        <v>0</v>
      </c>
      <c r="AT283" s="12">
        <f t="shared" si="49"/>
        <v>42.9</v>
      </c>
      <c r="AV283" s="11">
        <f t="shared" si="50"/>
        <v>0.90383999999999998</v>
      </c>
      <c r="AW283" s="13">
        <f t="shared" si="51"/>
        <v>0.90383999999999998</v>
      </c>
      <c r="AX283" s="13">
        <f t="shared" si="52"/>
        <v>8.3664000000000002E-2</v>
      </c>
      <c r="AY283" s="13">
        <f t="shared" si="53"/>
        <v>8.3664000000000002E-2</v>
      </c>
      <c r="AZ283" s="13">
        <f t="shared" si="54"/>
        <v>8.3664000000000002E-2</v>
      </c>
      <c r="BA283" s="13">
        <f t="shared" si="55"/>
        <v>6.0479999999999999E-2</v>
      </c>
      <c r="BB283" s="13">
        <f t="shared" si="56"/>
        <v>0</v>
      </c>
      <c r="BC283" s="13">
        <f t="shared" si="57"/>
        <v>0</v>
      </c>
    </row>
    <row r="284" spans="1:55" x14ac:dyDescent="0.3">
      <c r="A284" s="8" t="s">
        <v>232</v>
      </c>
      <c r="B284" s="8" t="s">
        <v>236</v>
      </c>
      <c r="C284" s="8" t="s">
        <v>53</v>
      </c>
      <c r="D284" s="8" t="s">
        <v>15</v>
      </c>
      <c r="E284" s="7" t="s">
        <v>14</v>
      </c>
      <c r="F284" s="8">
        <v>85</v>
      </c>
      <c r="I284" s="8">
        <v>2</v>
      </c>
      <c r="L284" s="8">
        <v>6.7000000000000004E-2</v>
      </c>
      <c r="M284" s="8">
        <f t="shared" si="48"/>
        <v>5.6950000000000003</v>
      </c>
      <c r="O284" s="8">
        <v>15</v>
      </c>
      <c r="AE284" s="7" t="s">
        <v>296</v>
      </c>
      <c r="AF284" s="8" t="s">
        <v>298</v>
      </c>
      <c r="AG284" s="7" t="s">
        <v>299</v>
      </c>
      <c r="AL284" s="7">
        <v>241</v>
      </c>
      <c r="AN284" s="8">
        <v>32.9</v>
      </c>
      <c r="AQ284" s="8">
        <v>10.9</v>
      </c>
      <c r="AR284" s="8">
        <v>0.5</v>
      </c>
      <c r="AS284" s="8">
        <v>0</v>
      </c>
      <c r="AT284" s="12">
        <f t="shared" si="49"/>
        <v>44.3</v>
      </c>
      <c r="AV284" s="11">
        <f t="shared" si="50"/>
        <v>13.724950000000002</v>
      </c>
      <c r="AW284" s="13">
        <f t="shared" si="51"/>
        <v>5.6950000000000001E-2</v>
      </c>
      <c r="AX284" s="13">
        <f t="shared" si="52"/>
        <v>1.8736550000000001</v>
      </c>
      <c r="AY284" s="13">
        <f t="shared" si="53"/>
        <v>5.6950000000000001E-2</v>
      </c>
      <c r="AZ284" s="13">
        <f t="shared" si="54"/>
        <v>5.6950000000000001E-2</v>
      </c>
      <c r="BA284" s="13">
        <f t="shared" si="55"/>
        <v>0.62075500000000006</v>
      </c>
      <c r="BB284" s="13">
        <f t="shared" si="56"/>
        <v>2.8475E-2</v>
      </c>
      <c r="BC284" s="13">
        <f t="shared" si="57"/>
        <v>0</v>
      </c>
    </row>
    <row r="285" spans="1:55" x14ac:dyDescent="0.3">
      <c r="A285" s="8" t="s">
        <v>232</v>
      </c>
      <c r="B285" s="8" t="s">
        <v>236</v>
      </c>
      <c r="C285" s="8" t="s">
        <v>53</v>
      </c>
      <c r="D285" s="8" t="s">
        <v>17</v>
      </c>
      <c r="E285" s="7" t="s">
        <v>14</v>
      </c>
      <c r="F285" s="8">
        <v>85</v>
      </c>
      <c r="I285" s="8">
        <v>2</v>
      </c>
      <c r="L285" s="8">
        <v>6.7000000000000004E-2</v>
      </c>
      <c r="M285" s="8">
        <f t="shared" si="48"/>
        <v>5.6950000000000003</v>
      </c>
      <c r="O285" s="8">
        <v>15</v>
      </c>
      <c r="AE285" s="7" t="s">
        <v>300</v>
      </c>
      <c r="AF285" s="8" t="s">
        <v>301</v>
      </c>
      <c r="AG285" s="7" t="s">
        <v>272</v>
      </c>
      <c r="AL285" s="7">
        <v>265</v>
      </c>
      <c r="AN285" s="8">
        <v>16.899999999999999</v>
      </c>
      <c r="AQ285" s="8">
        <v>21.4</v>
      </c>
      <c r="AR285" s="8">
        <v>0</v>
      </c>
      <c r="AS285" s="8">
        <v>0</v>
      </c>
      <c r="AT285" s="12">
        <f t="shared" si="49"/>
        <v>38.299999999999997</v>
      </c>
      <c r="AV285" s="11">
        <f t="shared" si="50"/>
        <v>15.091750000000001</v>
      </c>
      <c r="AW285" s="13">
        <f t="shared" si="51"/>
        <v>5.6950000000000001E-2</v>
      </c>
      <c r="AX285" s="13">
        <f t="shared" si="52"/>
        <v>0.96245499999999995</v>
      </c>
      <c r="AY285" s="13">
        <f t="shared" si="53"/>
        <v>5.6950000000000001E-2</v>
      </c>
      <c r="AZ285" s="13">
        <f t="shared" si="54"/>
        <v>5.6950000000000001E-2</v>
      </c>
      <c r="BA285" s="13">
        <f t="shared" si="55"/>
        <v>1.2187300000000001</v>
      </c>
      <c r="BB285" s="13">
        <f t="shared" si="56"/>
        <v>0</v>
      </c>
      <c r="BC285" s="13">
        <f t="shared" si="57"/>
        <v>0</v>
      </c>
    </row>
    <row r="286" spans="1:55" x14ac:dyDescent="0.3">
      <c r="A286" s="8" t="s">
        <v>232</v>
      </c>
      <c r="B286" s="8" t="s">
        <v>236</v>
      </c>
      <c r="C286" s="8" t="s">
        <v>53</v>
      </c>
      <c r="D286" s="8" t="s">
        <v>18</v>
      </c>
      <c r="E286" s="7" t="s">
        <v>14</v>
      </c>
      <c r="F286" s="8">
        <v>112</v>
      </c>
      <c r="J286" s="8">
        <v>1</v>
      </c>
      <c r="L286" s="8">
        <v>3.0000000000000001E-3</v>
      </c>
      <c r="M286" s="8">
        <f t="shared" si="48"/>
        <v>0.33600000000000002</v>
      </c>
      <c r="O286" s="8">
        <v>15</v>
      </c>
      <c r="S286" s="8">
        <v>1095</v>
      </c>
      <c r="T286" s="8" t="s">
        <v>275</v>
      </c>
      <c r="AL286" s="7">
        <v>267</v>
      </c>
      <c r="AN286" s="8">
        <v>19.600000000000001</v>
      </c>
      <c r="AQ286" s="8">
        <v>20.3</v>
      </c>
      <c r="AT286" s="12">
        <f t="shared" si="49"/>
        <v>39.900000000000006</v>
      </c>
      <c r="AV286" s="11">
        <f t="shared" si="50"/>
        <v>0.89712000000000003</v>
      </c>
      <c r="AW286" s="13">
        <f t="shared" si="51"/>
        <v>3.3600000000000001E-3</v>
      </c>
      <c r="AX286" s="13">
        <f t="shared" si="52"/>
        <v>6.5856000000000012E-2</v>
      </c>
      <c r="AY286" s="13">
        <f t="shared" si="53"/>
        <v>3.3600000000000001E-3</v>
      </c>
      <c r="AZ286" s="13">
        <f t="shared" si="54"/>
        <v>3.3600000000000001E-3</v>
      </c>
      <c r="BA286" s="13">
        <f t="shared" si="55"/>
        <v>6.8208000000000005E-2</v>
      </c>
      <c r="BB286" s="13">
        <f t="shared" si="56"/>
        <v>3.3600000000000001E-3</v>
      </c>
      <c r="BC286" s="13">
        <f t="shared" si="57"/>
        <v>3.3600000000000001E-3</v>
      </c>
    </row>
    <row r="287" spans="1:55" x14ac:dyDescent="0.3">
      <c r="A287" s="8" t="s">
        <v>232</v>
      </c>
      <c r="B287" s="8" t="s">
        <v>236</v>
      </c>
      <c r="C287" s="8" t="s">
        <v>53</v>
      </c>
      <c r="D287" s="8" t="s">
        <v>19</v>
      </c>
      <c r="E287" s="7" t="s">
        <v>14</v>
      </c>
      <c r="F287" s="8">
        <v>112</v>
      </c>
      <c r="H287" s="8">
        <v>2</v>
      </c>
      <c r="L287" s="8">
        <v>0.28599999999999998</v>
      </c>
      <c r="M287" s="8">
        <f t="shared" si="48"/>
        <v>32.031999999999996</v>
      </c>
      <c r="O287" s="8">
        <v>15</v>
      </c>
      <c r="AI287" s="7">
        <v>8063</v>
      </c>
      <c r="AJ287" s="8">
        <v>5124</v>
      </c>
      <c r="AK287" s="8" t="s">
        <v>273</v>
      </c>
      <c r="AL287" s="7">
        <v>285</v>
      </c>
      <c r="AM287" s="8">
        <v>285</v>
      </c>
      <c r="AN287" s="8">
        <v>26.9</v>
      </c>
      <c r="AO287" s="8">
        <v>26.9</v>
      </c>
      <c r="AP287" s="8">
        <v>26.9</v>
      </c>
      <c r="AQ287" s="8">
        <v>18.899999999999999</v>
      </c>
      <c r="AR287" s="8">
        <v>0</v>
      </c>
      <c r="AS287" s="8">
        <v>0</v>
      </c>
      <c r="AT287" s="12">
        <f t="shared" si="49"/>
        <v>45.8</v>
      </c>
      <c r="AV287" s="11">
        <f t="shared" si="50"/>
        <v>91.291199999999989</v>
      </c>
      <c r="AW287" s="13">
        <f t="shared" si="51"/>
        <v>91.291199999999989</v>
      </c>
      <c r="AX287" s="13">
        <f t="shared" si="52"/>
        <v>8.6166079999999994</v>
      </c>
      <c r="AY287" s="13">
        <f t="shared" si="53"/>
        <v>8.6166079999999994</v>
      </c>
      <c r="AZ287" s="13">
        <f t="shared" si="54"/>
        <v>8.6166079999999994</v>
      </c>
      <c r="BA287" s="13">
        <f t="shared" si="55"/>
        <v>6.054047999999999</v>
      </c>
      <c r="BB287" s="13">
        <f t="shared" si="56"/>
        <v>0</v>
      </c>
      <c r="BC287" s="13">
        <f t="shared" si="57"/>
        <v>0</v>
      </c>
    </row>
    <row r="288" spans="1:55" x14ac:dyDescent="0.3">
      <c r="A288" s="8" t="s">
        <v>232</v>
      </c>
      <c r="B288" s="8" t="s">
        <v>236</v>
      </c>
      <c r="C288" s="8" t="s">
        <v>53</v>
      </c>
      <c r="D288" s="8" t="s">
        <v>22</v>
      </c>
      <c r="E288" s="7" t="s">
        <v>21</v>
      </c>
      <c r="K288" s="8">
        <v>1</v>
      </c>
      <c r="L288" s="8">
        <v>0</v>
      </c>
      <c r="M288" s="8">
        <f t="shared" si="48"/>
        <v>0</v>
      </c>
      <c r="O288" s="8">
        <v>15</v>
      </c>
      <c r="AI288" s="7">
        <v>8063</v>
      </c>
      <c r="AJ288" s="8">
        <v>5124</v>
      </c>
      <c r="AK288" s="8" t="s">
        <v>273</v>
      </c>
      <c r="AL288" s="7">
        <v>285</v>
      </c>
      <c r="AM288" s="8">
        <v>285</v>
      </c>
      <c r="AN288" s="8">
        <v>26.9</v>
      </c>
      <c r="AO288" s="8">
        <v>26.9</v>
      </c>
      <c r="AP288" s="8">
        <v>26.9</v>
      </c>
      <c r="AQ288" s="8">
        <v>18.899999999999999</v>
      </c>
      <c r="AR288" s="8">
        <v>0</v>
      </c>
      <c r="AS288" s="8">
        <v>0</v>
      </c>
      <c r="AT288" s="12">
        <f t="shared" si="49"/>
        <v>45.8</v>
      </c>
      <c r="AV288" s="11">
        <f t="shared" si="50"/>
        <v>0</v>
      </c>
      <c r="AW288" s="13">
        <f t="shared" si="51"/>
        <v>0</v>
      </c>
      <c r="AX288" s="13">
        <f t="shared" si="52"/>
        <v>0</v>
      </c>
      <c r="AY288" s="13">
        <f t="shared" si="53"/>
        <v>0</v>
      </c>
      <c r="AZ288" s="13">
        <f t="shared" si="54"/>
        <v>0</v>
      </c>
      <c r="BA288" s="13">
        <f t="shared" si="55"/>
        <v>0</v>
      </c>
      <c r="BB288" s="13">
        <f t="shared" si="56"/>
        <v>0</v>
      </c>
      <c r="BC288" s="13">
        <f t="shared" si="57"/>
        <v>0</v>
      </c>
    </row>
    <row r="289" spans="1:55" x14ac:dyDescent="0.3">
      <c r="A289" s="8" t="s">
        <v>232</v>
      </c>
      <c r="B289" s="8" t="s">
        <v>236</v>
      </c>
      <c r="C289" s="8" t="s">
        <v>53</v>
      </c>
      <c r="D289" s="8" t="s">
        <v>23</v>
      </c>
      <c r="E289" s="7" t="s">
        <v>36</v>
      </c>
      <c r="F289" s="8">
        <v>104</v>
      </c>
      <c r="H289" s="8">
        <v>2</v>
      </c>
      <c r="L289" s="8">
        <v>0.28599999999999998</v>
      </c>
      <c r="M289" s="8">
        <f t="shared" si="48"/>
        <v>29.743999999999996</v>
      </c>
      <c r="O289" s="8">
        <v>15</v>
      </c>
      <c r="AI289" s="7">
        <v>974</v>
      </c>
      <c r="AJ289" s="8">
        <v>1129</v>
      </c>
      <c r="AK289" s="8" t="s">
        <v>279</v>
      </c>
      <c r="AL289" s="7">
        <v>155</v>
      </c>
      <c r="AM289" s="8">
        <v>155</v>
      </c>
      <c r="AN289" s="8">
        <v>12.6</v>
      </c>
      <c r="AO289" s="8">
        <v>12.6</v>
      </c>
      <c r="AP289" s="8">
        <v>0</v>
      </c>
      <c r="AQ289" s="8">
        <v>10.6</v>
      </c>
      <c r="AR289" s="8">
        <v>1.1000000000000001</v>
      </c>
      <c r="AS289" s="8">
        <v>0</v>
      </c>
      <c r="AT289" s="12">
        <f t="shared" si="49"/>
        <v>24.3</v>
      </c>
      <c r="AV289" s="11">
        <f t="shared" si="50"/>
        <v>46.103199999999994</v>
      </c>
      <c r="AW289" s="13">
        <f t="shared" si="51"/>
        <v>46.103199999999994</v>
      </c>
      <c r="AX289" s="13">
        <f t="shared" si="52"/>
        <v>3.7477439999999995</v>
      </c>
      <c r="AY289" s="13">
        <f t="shared" si="53"/>
        <v>3.7477439999999995</v>
      </c>
      <c r="AZ289" s="13">
        <f t="shared" si="54"/>
        <v>0</v>
      </c>
      <c r="BA289" s="13">
        <f t="shared" si="55"/>
        <v>3.1528639999999997</v>
      </c>
      <c r="BB289" s="13">
        <f t="shared" si="56"/>
        <v>0.32718399999999997</v>
      </c>
      <c r="BC289" s="13">
        <f t="shared" si="57"/>
        <v>0</v>
      </c>
    </row>
    <row r="290" spans="1:55" x14ac:dyDescent="0.3">
      <c r="A290" s="8" t="s">
        <v>232</v>
      </c>
      <c r="B290" s="8" t="s">
        <v>236</v>
      </c>
      <c r="C290" s="8" t="s">
        <v>53</v>
      </c>
      <c r="D290" s="8" t="s">
        <v>24</v>
      </c>
      <c r="E290" s="7" t="s">
        <v>14</v>
      </c>
      <c r="F290" s="8">
        <v>184</v>
      </c>
      <c r="G290" s="8">
        <v>1</v>
      </c>
      <c r="L290" s="8">
        <v>1</v>
      </c>
      <c r="M290" s="8">
        <f t="shared" si="48"/>
        <v>184</v>
      </c>
      <c r="O290" s="8">
        <v>15</v>
      </c>
      <c r="AI290" s="7">
        <v>7075</v>
      </c>
      <c r="AJ290" s="8">
        <v>1106</v>
      </c>
      <c r="AK290" s="8" t="s">
        <v>280</v>
      </c>
      <c r="AL290" s="7">
        <v>69</v>
      </c>
      <c r="AM290" s="8">
        <v>69</v>
      </c>
      <c r="AN290" s="8">
        <v>3.6</v>
      </c>
      <c r="AO290" s="8">
        <v>3.6</v>
      </c>
      <c r="AP290" s="8">
        <v>0</v>
      </c>
      <c r="AQ290" s="8">
        <v>4.0999999999999996</v>
      </c>
      <c r="AR290" s="8">
        <v>4.5</v>
      </c>
      <c r="AS290" s="8">
        <v>0</v>
      </c>
      <c r="AT290" s="12">
        <f t="shared" si="49"/>
        <v>12.2</v>
      </c>
      <c r="AV290" s="11">
        <f t="shared" si="50"/>
        <v>126.96</v>
      </c>
      <c r="AW290" s="13">
        <f t="shared" si="51"/>
        <v>126.96</v>
      </c>
      <c r="AX290" s="13">
        <f t="shared" si="52"/>
        <v>6.6239999999999997</v>
      </c>
      <c r="AY290" s="13">
        <f t="shared" si="53"/>
        <v>6.6239999999999997</v>
      </c>
      <c r="AZ290" s="13">
        <f t="shared" si="54"/>
        <v>0</v>
      </c>
      <c r="BA290" s="13">
        <f t="shared" si="55"/>
        <v>7.5439999999999996</v>
      </c>
      <c r="BB290" s="13">
        <f t="shared" si="56"/>
        <v>8.2799999999999994</v>
      </c>
      <c r="BC290" s="13">
        <f t="shared" si="57"/>
        <v>0</v>
      </c>
    </row>
    <row r="291" spans="1:55" x14ac:dyDescent="0.3">
      <c r="A291" s="8" t="s">
        <v>232</v>
      </c>
      <c r="B291" s="8" t="s">
        <v>236</v>
      </c>
      <c r="C291" s="8" t="s">
        <v>53</v>
      </c>
      <c r="D291" s="8" t="s">
        <v>25</v>
      </c>
      <c r="E291" s="7" t="s">
        <v>21</v>
      </c>
      <c r="K291" s="8">
        <v>1</v>
      </c>
      <c r="L291" s="8">
        <v>0</v>
      </c>
      <c r="M291" s="8">
        <f t="shared" si="48"/>
        <v>0</v>
      </c>
      <c r="O291" s="8">
        <v>15</v>
      </c>
      <c r="AI291" s="7">
        <v>646</v>
      </c>
      <c r="AJ291" s="8">
        <v>1009</v>
      </c>
      <c r="AK291" s="8" t="s">
        <v>286</v>
      </c>
      <c r="AL291" s="7">
        <v>403</v>
      </c>
      <c r="AM291" s="8">
        <v>403</v>
      </c>
      <c r="AN291" s="8">
        <v>24.9</v>
      </c>
      <c r="AO291" s="8">
        <v>24.9</v>
      </c>
      <c r="AP291" s="8">
        <v>0</v>
      </c>
      <c r="AQ291" s="8">
        <v>33.1</v>
      </c>
      <c r="AR291" s="8">
        <v>1.3</v>
      </c>
      <c r="AS291" s="8">
        <v>0</v>
      </c>
      <c r="AT291" s="12">
        <f t="shared" si="49"/>
        <v>59.3</v>
      </c>
      <c r="AV291" s="11">
        <f t="shared" si="50"/>
        <v>0</v>
      </c>
      <c r="AW291" s="13">
        <f t="shared" si="51"/>
        <v>0</v>
      </c>
      <c r="AX291" s="13">
        <f t="shared" si="52"/>
        <v>0</v>
      </c>
      <c r="AY291" s="13">
        <f t="shared" si="53"/>
        <v>0</v>
      </c>
      <c r="AZ291" s="13">
        <f t="shared" si="54"/>
        <v>0</v>
      </c>
      <c r="BA291" s="13">
        <f t="shared" si="55"/>
        <v>0</v>
      </c>
      <c r="BB291" s="13">
        <f t="shared" si="56"/>
        <v>0</v>
      </c>
      <c r="BC291" s="13">
        <f t="shared" si="57"/>
        <v>0</v>
      </c>
    </row>
    <row r="292" spans="1:55" x14ac:dyDescent="0.3">
      <c r="A292" s="8" t="s">
        <v>20</v>
      </c>
      <c r="B292" s="8" t="s">
        <v>236</v>
      </c>
      <c r="C292" s="8" t="s">
        <v>53</v>
      </c>
      <c r="D292" s="8" t="s">
        <v>20</v>
      </c>
      <c r="E292" s="7" t="s">
        <v>14</v>
      </c>
      <c r="F292" s="8">
        <v>112</v>
      </c>
      <c r="G292" s="8">
        <v>1</v>
      </c>
      <c r="L292" s="8">
        <v>1</v>
      </c>
      <c r="M292" s="8">
        <f t="shared" si="48"/>
        <v>112</v>
      </c>
      <c r="O292" s="8">
        <v>15</v>
      </c>
      <c r="AI292">
        <v>8041</v>
      </c>
      <c r="AJ292">
        <v>15233</v>
      </c>
      <c r="AK292" t="s">
        <v>378</v>
      </c>
      <c r="AL292">
        <v>105</v>
      </c>
      <c r="AM292">
        <v>105</v>
      </c>
      <c r="AN292">
        <v>18.5</v>
      </c>
      <c r="AO292">
        <v>18.5</v>
      </c>
      <c r="AP292">
        <v>18.5</v>
      </c>
      <c r="AQ292">
        <v>2.9</v>
      </c>
      <c r="AR292">
        <v>0</v>
      </c>
      <c r="AS292">
        <v>0</v>
      </c>
      <c r="AT292" s="12">
        <f t="shared" si="49"/>
        <v>21.4</v>
      </c>
      <c r="AV292" s="11">
        <f t="shared" si="50"/>
        <v>117.6</v>
      </c>
      <c r="AW292" s="13">
        <f t="shared" si="51"/>
        <v>117.6</v>
      </c>
      <c r="AX292" s="13">
        <f t="shared" si="52"/>
        <v>20.72</v>
      </c>
      <c r="AY292" s="13">
        <f t="shared" si="53"/>
        <v>20.72</v>
      </c>
      <c r="AZ292" s="13">
        <f t="shared" si="54"/>
        <v>20.72</v>
      </c>
      <c r="BA292" s="13">
        <f t="shared" si="55"/>
        <v>3.2480000000000002</v>
      </c>
      <c r="BB292" s="13">
        <f t="shared" si="56"/>
        <v>0</v>
      </c>
      <c r="BC292" s="13">
        <f t="shared" si="57"/>
        <v>0</v>
      </c>
    </row>
    <row r="293" spans="1:55" x14ac:dyDescent="0.3">
      <c r="A293" s="8" t="s">
        <v>233</v>
      </c>
      <c r="B293" s="8" t="s">
        <v>236</v>
      </c>
      <c r="C293" s="8" t="s">
        <v>53</v>
      </c>
      <c r="D293" s="8" t="s">
        <v>26</v>
      </c>
      <c r="E293" s="7" t="s">
        <v>14</v>
      </c>
      <c r="F293" s="8">
        <v>175</v>
      </c>
      <c r="H293" s="8">
        <v>3</v>
      </c>
      <c r="L293" s="8">
        <v>0.42899999999999999</v>
      </c>
      <c r="M293" s="8">
        <f t="shared" si="48"/>
        <v>75.075000000000003</v>
      </c>
      <c r="O293" s="8">
        <v>15</v>
      </c>
      <c r="AI293" s="7">
        <v>7200</v>
      </c>
      <c r="AJ293" s="8">
        <v>20051</v>
      </c>
      <c r="AK293" s="8" t="s">
        <v>282</v>
      </c>
      <c r="AL293" s="7">
        <v>130</v>
      </c>
      <c r="AM293" s="8">
        <v>0</v>
      </c>
      <c r="AN293" s="8">
        <v>2.4</v>
      </c>
      <c r="AO293" s="8">
        <v>0</v>
      </c>
      <c r="AP293" s="8">
        <v>0</v>
      </c>
      <c r="AQ293" s="8">
        <v>0.2</v>
      </c>
      <c r="AR293" s="8">
        <v>28.6</v>
      </c>
      <c r="AS293" s="8">
        <v>0.3</v>
      </c>
      <c r="AT293" s="12">
        <f t="shared" si="49"/>
        <v>31.200000000000003</v>
      </c>
      <c r="AV293" s="11">
        <f t="shared" si="50"/>
        <v>97.597499999999997</v>
      </c>
      <c r="AW293" s="13">
        <f t="shared" si="51"/>
        <v>0</v>
      </c>
      <c r="AX293" s="13">
        <f t="shared" si="52"/>
        <v>1.8018000000000001</v>
      </c>
      <c r="AY293" s="13">
        <f t="shared" si="53"/>
        <v>0</v>
      </c>
      <c r="AZ293" s="13">
        <f t="shared" si="54"/>
        <v>0</v>
      </c>
      <c r="BA293" s="13">
        <f t="shared" si="55"/>
        <v>0.15015000000000001</v>
      </c>
      <c r="BB293" s="13">
        <f t="shared" si="56"/>
        <v>21.471450000000001</v>
      </c>
      <c r="BC293" s="13">
        <f t="shared" si="57"/>
        <v>0.22522500000000001</v>
      </c>
    </row>
    <row r="294" spans="1:55" x14ac:dyDescent="0.3">
      <c r="A294" s="8" t="s">
        <v>233</v>
      </c>
      <c r="B294" s="8" t="s">
        <v>236</v>
      </c>
      <c r="C294" s="8" t="s">
        <v>53</v>
      </c>
      <c r="D294" s="8" t="s">
        <v>28</v>
      </c>
      <c r="E294" s="7" t="s">
        <v>14</v>
      </c>
      <c r="F294" s="8">
        <v>185</v>
      </c>
      <c r="H294" s="8">
        <v>2</v>
      </c>
      <c r="L294" s="8">
        <v>0.28599999999999998</v>
      </c>
      <c r="M294" s="8">
        <f t="shared" si="48"/>
        <v>52.91</v>
      </c>
      <c r="O294" s="8">
        <v>15</v>
      </c>
      <c r="AI294" s="7">
        <v>7005</v>
      </c>
      <c r="AJ294" s="8">
        <v>16028</v>
      </c>
      <c r="AK294" s="8" t="s">
        <v>283</v>
      </c>
      <c r="AL294" s="7">
        <v>127</v>
      </c>
      <c r="AM294" s="8">
        <v>0</v>
      </c>
      <c r="AN294" s="8">
        <v>8.6999999999999993</v>
      </c>
      <c r="AO294" s="8">
        <v>0</v>
      </c>
      <c r="AP294" s="8">
        <v>0</v>
      </c>
      <c r="AQ294" s="8">
        <v>0.5</v>
      </c>
      <c r="AR294" s="8">
        <v>22.8</v>
      </c>
      <c r="AS294" s="8">
        <v>6.4</v>
      </c>
      <c r="AT294" s="12">
        <f t="shared" si="49"/>
        <v>32</v>
      </c>
      <c r="AV294" s="11">
        <f t="shared" si="50"/>
        <v>67.195700000000002</v>
      </c>
      <c r="AW294" s="13">
        <f t="shared" si="51"/>
        <v>0</v>
      </c>
      <c r="AX294" s="13">
        <f t="shared" si="52"/>
        <v>4.6031699999999995</v>
      </c>
      <c r="AY294" s="13">
        <f t="shared" si="53"/>
        <v>0</v>
      </c>
      <c r="AZ294" s="13">
        <f t="shared" si="54"/>
        <v>0</v>
      </c>
      <c r="BA294" s="13">
        <f t="shared" si="55"/>
        <v>0.26455000000000001</v>
      </c>
      <c r="BB294" s="13">
        <f t="shared" si="56"/>
        <v>12.06348</v>
      </c>
      <c r="BC294" s="13">
        <f t="shared" si="57"/>
        <v>3.3862400000000004</v>
      </c>
    </row>
    <row r="295" spans="1:55" x14ac:dyDescent="0.3">
      <c r="A295" s="8" t="s">
        <v>233</v>
      </c>
      <c r="B295" s="8" t="s">
        <v>236</v>
      </c>
      <c r="C295" s="8" t="s">
        <v>53</v>
      </c>
      <c r="D295" s="8" t="s">
        <v>29</v>
      </c>
      <c r="E295" s="7" t="s">
        <v>21</v>
      </c>
      <c r="K295" s="8">
        <v>1</v>
      </c>
      <c r="L295" s="8">
        <v>0</v>
      </c>
      <c r="M295" s="8">
        <f t="shared" si="48"/>
        <v>0</v>
      </c>
      <c r="O295" s="8">
        <v>15</v>
      </c>
      <c r="AI295" s="7">
        <v>513</v>
      </c>
      <c r="AJ295" s="8">
        <v>11110</v>
      </c>
      <c r="AK295" s="8" t="s">
        <v>290</v>
      </c>
      <c r="AL295" s="7">
        <v>22</v>
      </c>
      <c r="AM295" s="8">
        <v>0</v>
      </c>
      <c r="AN295" s="8">
        <v>1</v>
      </c>
      <c r="AO295" s="8">
        <v>0</v>
      </c>
      <c r="AP295" s="8">
        <v>0</v>
      </c>
      <c r="AQ295" s="8">
        <v>0.4</v>
      </c>
      <c r="AR295" s="8">
        <v>4.5</v>
      </c>
      <c r="AS295" s="8">
        <v>2.8</v>
      </c>
      <c r="AT295" s="12">
        <f t="shared" si="49"/>
        <v>5.9</v>
      </c>
      <c r="AV295" s="11">
        <f t="shared" si="50"/>
        <v>0</v>
      </c>
      <c r="AW295" s="13">
        <f t="shared" si="51"/>
        <v>0</v>
      </c>
      <c r="AX295" s="13">
        <f t="shared" si="52"/>
        <v>0</v>
      </c>
      <c r="AY295" s="13">
        <f t="shared" si="53"/>
        <v>0</v>
      </c>
      <c r="AZ295" s="13">
        <f t="shared" si="54"/>
        <v>0</v>
      </c>
      <c r="BA295" s="13">
        <f t="shared" si="55"/>
        <v>0</v>
      </c>
      <c r="BB295" s="13">
        <f t="shared" si="56"/>
        <v>0</v>
      </c>
      <c r="BC295" s="13">
        <f t="shared" si="57"/>
        <v>0</v>
      </c>
    </row>
    <row r="296" spans="1:55" x14ac:dyDescent="0.3">
      <c r="A296" s="8" t="s">
        <v>233</v>
      </c>
      <c r="B296" s="8" t="s">
        <v>236</v>
      </c>
      <c r="C296" s="8" t="s">
        <v>53</v>
      </c>
      <c r="D296" s="8" t="s">
        <v>30</v>
      </c>
      <c r="E296" s="7" t="s">
        <v>21</v>
      </c>
      <c r="K296" s="8">
        <v>1</v>
      </c>
      <c r="L296" s="8">
        <v>0</v>
      </c>
      <c r="M296" s="8">
        <f t="shared" si="48"/>
        <v>0</v>
      </c>
      <c r="O296" s="8">
        <v>15</v>
      </c>
      <c r="AI296" s="7">
        <v>141</v>
      </c>
      <c r="AJ296" s="8">
        <v>9040</v>
      </c>
      <c r="AK296" s="8" t="s">
        <v>287</v>
      </c>
      <c r="AL296" s="7">
        <v>92</v>
      </c>
      <c r="AM296" s="8">
        <v>0</v>
      </c>
      <c r="AN296" s="8">
        <v>1</v>
      </c>
      <c r="AO296" s="8">
        <v>0</v>
      </c>
      <c r="AP296" s="8">
        <v>0</v>
      </c>
      <c r="AQ296" s="8">
        <v>0.5</v>
      </c>
      <c r="AR296" s="8">
        <v>23.4</v>
      </c>
      <c r="AS296" s="8">
        <v>2.4</v>
      </c>
      <c r="AT296" s="12">
        <f t="shared" si="49"/>
        <v>24.9</v>
      </c>
      <c r="AV296" s="11">
        <f t="shared" si="50"/>
        <v>0</v>
      </c>
      <c r="AW296" s="13">
        <f t="shared" si="51"/>
        <v>0</v>
      </c>
      <c r="AX296" s="13">
        <f t="shared" si="52"/>
        <v>0</v>
      </c>
      <c r="AY296" s="13">
        <f t="shared" si="53"/>
        <v>0</v>
      </c>
      <c r="AZ296" s="13">
        <f t="shared" si="54"/>
        <v>0</v>
      </c>
      <c r="BA296" s="13">
        <f t="shared" si="55"/>
        <v>0</v>
      </c>
      <c r="BB296" s="13">
        <f t="shared" si="56"/>
        <v>0</v>
      </c>
      <c r="BC296" s="13">
        <f t="shared" si="57"/>
        <v>0</v>
      </c>
    </row>
    <row r="297" spans="1:55" x14ac:dyDescent="0.3">
      <c r="A297" s="8" t="s">
        <v>233</v>
      </c>
      <c r="B297" s="8" t="s">
        <v>236</v>
      </c>
      <c r="C297" s="8" t="s">
        <v>53</v>
      </c>
      <c r="D297" s="8" t="s">
        <v>31</v>
      </c>
      <c r="E297" s="7" t="s">
        <v>21</v>
      </c>
      <c r="K297" s="8">
        <v>1</v>
      </c>
      <c r="L297" s="8">
        <v>0</v>
      </c>
      <c r="M297" s="8">
        <f t="shared" si="48"/>
        <v>0</v>
      </c>
      <c r="O297" s="8">
        <v>15</v>
      </c>
      <c r="AI297" s="7">
        <v>1786</v>
      </c>
      <c r="AJ297" s="8">
        <v>11363</v>
      </c>
      <c r="AK297" s="8" t="s">
        <v>289</v>
      </c>
      <c r="AL297" s="7">
        <v>93</v>
      </c>
      <c r="AM297" s="8">
        <v>0</v>
      </c>
      <c r="AN297" s="8">
        <v>2</v>
      </c>
      <c r="AO297" s="8">
        <v>0</v>
      </c>
      <c r="AP297" s="8">
        <v>0</v>
      </c>
      <c r="AQ297" s="8">
        <v>0.1</v>
      </c>
      <c r="AR297" s="8">
        <v>21.6</v>
      </c>
      <c r="AS297" s="8">
        <v>1.5</v>
      </c>
      <c r="AT297" s="12">
        <f t="shared" si="49"/>
        <v>23.700000000000003</v>
      </c>
      <c r="AV297" s="11">
        <f t="shared" si="50"/>
        <v>0</v>
      </c>
      <c r="AW297" s="13">
        <f t="shared" si="51"/>
        <v>0</v>
      </c>
      <c r="AX297" s="13">
        <f t="shared" si="52"/>
        <v>0</v>
      </c>
      <c r="AY297" s="13">
        <f t="shared" si="53"/>
        <v>0</v>
      </c>
      <c r="AZ297" s="13">
        <f t="shared" si="54"/>
        <v>0</v>
      </c>
      <c r="BA297" s="13">
        <f t="shared" si="55"/>
        <v>0</v>
      </c>
      <c r="BB297" s="13">
        <f t="shared" si="56"/>
        <v>0</v>
      </c>
      <c r="BC297" s="13">
        <f t="shared" si="57"/>
        <v>0</v>
      </c>
    </row>
    <row r="298" spans="1:55" x14ac:dyDescent="0.3">
      <c r="A298" s="8" t="s">
        <v>233</v>
      </c>
      <c r="B298" s="8" t="s">
        <v>236</v>
      </c>
      <c r="C298" s="8" t="s">
        <v>53</v>
      </c>
      <c r="D298" s="8" t="s">
        <v>34</v>
      </c>
      <c r="E298" s="7" t="s">
        <v>14</v>
      </c>
      <c r="F298" s="8">
        <v>125</v>
      </c>
      <c r="H298" s="8">
        <v>2</v>
      </c>
      <c r="L298" s="8">
        <v>0.28599999999999998</v>
      </c>
      <c r="M298" s="8">
        <f t="shared" si="48"/>
        <v>35.75</v>
      </c>
      <c r="O298" s="8">
        <v>15</v>
      </c>
      <c r="AE298" s="7" t="s">
        <v>296</v>
      </c>
      <c r="AF298" s="8" t="s">
        <v>292</v>
      </c>
      <c r="AL298" s="7">
        <v>288</v>
      </c>
      <c r="AN298" s="8">
        <v>6.3</v>
      </c>
      <c r="AQ298" s="8">
        <v>9.1</v>
      </c>
      <c r="AR298" s="8">
        <v>49</v>
      </c>
      <c r="AS298" s="8">
        <v>0</v>
      </c>
      <c r="AT298" s="12">
        <f t="shared" si="49"/>
        <v>64.400000000000006</v>
      </c>
      <c r="AV298" s="11">
        <f t="shared" si="50"/>
        <v>102.96</v>
      </c>
      <c r="AW298" s="13">
        <f t="shared" si="51"/>
        <v>0.35749999999999998</v>
      </c>
      <c r="AX298" s="13">
        <f t="shared" si="52"/>
        <v>2.2522500000000001</v>
      </c>
      <c r="AY298" s="13">
        <f t="shared" si="53"/>
        <v>0.35749999999999998</v>
      </c>
      <c r="AZ298" s="13">
        <f t="shared" si="54"/>
        <v>0.35749999999999998</v>
      </c>
      <c r="BA298" s="13">
        <f t="shared" si="55"/>
        <v>3.25325</v>
      </c>
      <c r="BB298" s="13">
        <f t="shared" si="56"/>
        <v>17.517499999999998</v>
      </c>
      <c r="BC298" s="13">
        <f t="shared" si="57"/>
        <v>0</v>
      </c>
    </row>
    <row r="299" spans="1:55" x14ac:dyDescent="0.3">
      <c r="A299" s="8" t="s">
        <v>233</v>
      </c>
      <c r="B299" s="8" t="s">
        <v>236</v>
      </c>
      <c r="C299" s="8" t="s">
        <v>53</v>
      </c>
      <c r="D299" s="8" t="s">
        <v>44</v>
      </c>
      <c r="E299" s="7" t="s">
        <v>14</v>
      </c>
      <c r="F299" s="8">
        <v>250</v>
      </c>
      <c r="I299" s="8">
        <v>1</v>
      </c>
      <c r="L299" s="8">
        <v>3.3000000000000002E-2</v>
      </c>
      <c r="M299" s="8">
        <f t="shared" si="48"/>
        <v>8.25</v>
      </c>
      <c r="O299" s="8">
        <v>15</v>
      </c>
      <c r="AI299" s="7">
        <v>8009</v>
      </c>
      <c r="AJ299" s="8">
        <v>20121</v>
      </c>
      <c r="AK299" s="8" t="s">
        <v>370</v>
      </c>
      <c r="AL299" s="7">
        <v>141</v>
      </c>
      <c r="AM299" s="8">
        <v>0</v>
      </c>
      <c r="AN299" s="8">
        <v>4.8</v>
      </c>
      <c r="AO299" s="8">
        <v>0</v>
      </c>
      <c r="AP299" s="8">
        <v>0</v>
      </c>
      <c r="AQ299" s="8">
        <v>0.7</v>
      </c>
      <c r="AR299" s="8">
        <v>28.3</v>
      </c>
      <c r="AS299" s="8">
        <v>1.7</v>
      </c>
      <c r="AT299" s="12">
        <f t="shared" si="49"/>
        <v>33.799999999999997</v>
      </c>
      <c r="AV299" s="11">
        <f t="shared" si="50"/>
        <v>11.6325</v>
      </c>
      <c r="AW299" s="13">
        <f t="shared" si="51"/>
        <v>0</v>
      </c>
      <c r="AX299" s="13">
        <f t="shared" si="52"/>
        <v>0.39600000000000002</v>
      </c>
      <c r="AY299" s="13">
        <f t="shared" si="53"/>
        <v>0</v>
      </c>
      <c r="AZ299" s="13">
        <f t="shared" si="54"/>
        <v>0</v>
      </c>
      <c r="BA299" s="13">
        <f t="shared" si="55"/>
        <v>5.7749999999999996E-2</v>
      </c>
      <c r="BB299" s="13">
        <f t="shared" si="56"/>
        <v>2.3347500000000001</v>
      </c>
      <c r="BC299" s="13">
        <f t="shared" si="57"/>
        <v>0.14025000000000001</v>
      </c>
    </row>
    <row r="300" spans="1:55" x14ac:dyDescent="0.3">
      <c r="A300" s="8" t="s">
        <v>234</v>
      </c>
      <c r="B300" s="8" t="s">
        <v>236</v>
      </c>
      <c r="C300" s="8" t="s">
        <v>53</v>
      </c>
      <c r="D300" s="8" t="s">
        <v>248</v>
      </c>
      <c r="E300" s="7" t="s">
        <v>14</v>
      </c>
      <c r="F300" s="8">
        <v>134</v>
      </c>
      <c r="G300" s="8">
        <v>1</v>
      </c>
      <c r="L300" s="8">
        <v>1</v>
      </c>
      <c r="M300" s="8">
        <f t="shared" si="48"/>
        <v>134</v>
      </c>
      <c r="O300" s="8">
        <v>15</v>
      </c>
      <c r="AE300" s="7" t="s">
        <v>296</v>
      </c>
      <c r="AF300" s="8" t="s">
        <v>303</v>
      </c>
      <c r="AL300" s="7">
        <v>163</v>
      </c>
      <c r="AN300" s="8">
        <v>6.3</v>
      </c>
      <c r="AQ300" s="8">
        <v>1.4</v>
      </c>
      <c r="AR300" s="8">
        <v>31.1</v>
      </c>
      <c r="AT300" s="12">
        <f t="shared" si="49"/>
        <v>38.799999999999997</v>
      </c>
      <c r="AV300" s="11">
        <f t="shared" si="50"/>
        <v>218.42</v>
      </c>
      <c r="AW300" s="13">
        <f t="shared" si="51"/>
        <v>1.34</v>
      </c>
      <c r="AX300" s="13">
        <f t="shared" si="52"/>
        <v>8.4420000000000002</v>
      </c>
      <c r="AY300" s="13">
        <f t="shared" si="53"/>
        <v>1.34</v>
      </c>
      <c r="AZ300" s="13">
        <f t="shared" si="54"/>
        <v>1.34</v>
      </c>
      <c r="BA300" s="13">
        <f t="shared" si="55"/>
        <v>1.8759999999999999</v>
      </c>
      <c r="BB300" s="13">
        <f t="shared" si="56"/>
        <v>41.674000000000007</v>
      </c>
      <c r="BC300" s="13">
        <f t="shared" si="57"/>
        <v>1.34</v>
      </c>
    </row>
    <row r="301" spans="1:55" x14ac:dyDescent="0.3">
      <c r="A301" s="8" t="s">
        <v>234</v>
      </c>
      <c r="B301" s="8" t="s">
        <v>236</v>
      </c>
      <c r="C301" s="8" t="s">
        <v>53</v>
      </c>
      <c r="D301" s="8" t="s">
        <v>27</v>
      </c>
      <c r="E301" s="7" t="s">
        <v>14</v>
      </c>
      <c r="F301" s="8">
        <v>114</v>
      </c>
      <c r="G301" s="8">
        <v>1</v>
      </c>
      <c r="L301" s="8">
        <v>1</v>
      </c>
      <c r="M301" s="8">
        <f t="shared" si="48"/>
        <v>114</v>
      </c>
      <c r="O301" s="8">
        <v>15</v>
      </c>
      <c r="AE301" s="7" t="s">
        <v>296</v>
      </c>
      <c r="AF301" s="8" t="s">
        <v>304</v>
      </c>
      <c r="AL301" s="7">
        <v>125</v>
      </c>
      <c r="AN301" s="8">
        <v>2.1</v>
      </c>
      <c r="AQ301" s="8">
        <v>1.3</v>
      </c>
      <c r="AR301" s="8">
        <v>26.2</v>
      </c>
      <c r="AT301" s="12">
        <f t="shared" si="49"/>
        <v>29.6</v>
      </c>
      <c r="AV301" s="11">
        <f t="shared" si="50"/>
        <v>142.5</v>
      </c>
      <c r="AW301" s="13">
        <f t="shared" si="51"/>
        <v>1.1399999999999999</v>
      </c>
      <c r="AX301" s="13">
        <f t="shared" si="52"/>
        <v>2.3940000000000001</v>
      </c>
      <c r="AY301" s="13">
        <f t="shared" si="53"/>
        <v>1.1399999999999999</v>
      </c>
      <c r="AZ301" s="13">
        <f t="shared" si="54"/>
        <v>1.1399999999999999</v>
      </c>
      <c r="BA301" s="13">
        <f t="shared" si="55"/>
        <v>1.4820000000000002</v>
      </c>
      <c r="BB301" s="13">
        <f t="shared" si="56"/>
        <v>29.867999999999999</v>
      </c>
      <c r="BC301" s="13">
        <f t="shared" si="57"/>
        <v>1.1399999999999999</v>
      </c>
    </row>
    <row r="302" spans="1:55" x14ac:dyDescent="0.3">
      <c r="A302" s="8" t="s">
        <v>234</v>
      </c>
      <c r="B302" s="8" t="s">
        <v>236</v>
      </c>
      <c r="C302" s="8" t="s">
        <v>53</v>
      </c>
      <c r="D302" s="8" t="s">
        <v>32</v>
      </c>
      <c r="E302" s="7" t="s">
        <v>21</v>
      </c>
      <c r="K302" s="8">
        <v>1</v>
      </c>
      <c r="L302" s="8">
        <v>0</v>
      </c>
      <c r="M302" s="8">
        <f t="shared" si="48"/>
        <v>0</v>
      </c>
      <c r="O302" s="8">
        <v>15</v>
      </c>
      <c r="AI302" s="7">
        <v>8012</v>
      </c>
      <c r="AJ302" s="8">
        <v>0</v>
      </c>
      <c r="AK302" s="8" t="s">
        <v>307</v>
      </c>
      <c r="AL302" s="7">
        <v>332</v>
      </c>
      <c r="AM302" s="8">
        <v>0</v>
      </c>
      <c r="AN302" s="8">
        <v>10.3</v>
      </c>
      <c r="AO302" s="8">
        <v>0</v>
      </c>
      <c r="AP302" s="8">
        <v>0</v>
      </c>
      <c r="AQ302" s="8">
        <v>3</v>
      </c>
      <c r="AR302" s="8">
        <v>73.7</v>
      </c>
      <c r="AS302" s="8">
        <v>12.7</v>
      </c>
      <c r="AT302" s="12">
        <f t="shared" si="49"/>
        <v>87</v>
      </c>
      <c r="AV302" s="11">
        <f t="shared" si="50"/>
        <v>0</v>
      </c>
      <c r="AW302" s="13">
        <f t="shared" si="51"/>
        <v>0</v>
      </c>
      <c r="AX302" s="13">
        <f t="shared" si="52"/>
        <v>0</v>
      </c>
      <c r="AY302" s="13">
        <f t="shared" si="53"/>
        <v>0</v>
      </c>
      <c r="AZ302" s="13">
        <f t="shared" si="54"/>
        <v>0</v>
      </c>
      <c r="BA302" s="13">
        <f t="shared" si="55"/>
        <v>0</v>
      </c>
      <c r="BB302" s="13">
        <f t="shared" si="56"/>
        <v>0</v>
      </c>
      <c r="BC302" s="13">
        <f t="shared" si="57"/>
        <v>0</v>
      </c>
    </row>
    <row r="303" spans="1:55" x14ac:dyDescent="0.3">
      <c r="A303" s="8" t="s">
        <v>234</v>
      </c>
      <c r="B303" s="8" t="s">
        <v>236</v>
      </c>
      <c r="C303" s="8" t="s">
        <v>53</v>
      </c>
      <c r="D303" s="8" t="s">
        <v>74</v>
      </c>
      <c r="E303" s="7" t="s">
        <v>14</v>
      </c>
      <c r="F303" s="8">
        <v>340</v>
      </c>
      <c r="I303" s="8">
        <v>1</v>
      </c>
      <c r="L303" s="8">
        <v>3.3000000000000002E-2</v>
      </c>
      <c r="M303" s="8">
        <f t="shared" si="48"/>
        <v>11.22</v>
      </c>
      <c r="O303" s="8">
        <v>15</v>
      </c>
      <c r="AI303" s="7">
        <v>404</v>
      </c>
      <c r="AJ303" s="8">
        <v>14400</v>
      </c>
      <c r="AK303" s="8" t="s">
        <v>308</v>
      </c>
      <c r="AL303" s="7">
        <v>41</v>
      </c>
      <c r="AM303" s="8">
        <v>0</v>
      </c>
      <c r="AN303" s="8">
        <v>0</v>
      </c>
      <c r="AO303" s="8">
        <v>0</v>
      </c>
      <c r="AP303" s="8">
        <v>0</v>
      </c>
      <c r="AQ303" s="8">
        <v>0</v>
      </c>
      <c r="AR303" s="8">
        <v>10.4</v>
      </c>
      <c r="AS303" s="8">
        <v>0</v>
      </c>
      <c r="AT303" s="12">
        <f t="shared" si="49"/>
        <v>10.4</v>
      </c>
      <c r="AV303" s="11">
        <f t="shared" si="50"/>
        <v>4.6002000000000001</v>
      </c>
      <c r="AW303" s="13">
        <f t="shared" si="51"/>
        <v>0</v>
      </c>
      <c r="AX303" s="13">
        <f t="shared" si="52"/>
        <v>0</v>
      </c>
      <c r="AY303" s="13">
        <f t="shared" si="53"/>
        <v>0</v>
      </c>
      <c r="AZ303" s="13">
        <f t="shared" si="54"/>
        <v>0</v>
      </c>
      <c r="BA303" s="13">
        <f t="shared" si="55"/>
        <v>0</v>
      </c>
      <c r="BB303" s="13">
        <f t="shared" si="56"/>
        <v>1.1668800000000001</v>
      </c>
      <c r="BC303" s="13">
        <f t="shared" si="57"/>
        <v>0</v>
      </c>
    </row>
    <row r="304" spans="1:55" x14ac:dyDescent="0.3">
      <c r="A304" s="8" t="s">
        <v>232</v>
      </c>
      <c r="B304" s="8" t="s">
        <v>236</v>
      </c>
      <c r="C304" s="8" t="s">
        <v>54</v>
      </c>
      <c r="D304" s="8" t="s">
        <v>13</v>
      </c>
      <c r="E304" s="7" t="s">
        <v>14</v>
      </c>
      <c r="F304" s="8">
        <v>112</v>
      </c>
      <c r="J304" s="8">
        <v>1</v>
      </c>
      <c r="L304" s="8">
        <v>3.0000000000000001E-3</v>
      </c>
      <c r="M304" s="8">
        <f t="shared" si="48"/>
        <v>0.33600000000000002</v>
      </c>
      <c r="N304" s="8">
        <v>2</v>
      </c>
      <c r="O304" s="8">
        <v>16</v>
      </c>
      <c r="AI304" s="7">
        <v>8067</v>
      </c>
      <c r="AJ304" s="8">
        <v>0</v>
      </c>
      <c r="AK304" s="8" t="s">
        <v>265</v>
      </c>
      <c r="AL304" s="7">
        <v>269</v>
      </c>
      <c r="AM304" s="8">
        <v>269</v>
      </c>
      <c r="AN304" s="8">
        <v>24.9</v>
      </c>
      <c r="AO304" s="8">
        <v>24.9</v>
      </c>
      <c r="AP304" s="8">
        <v>24.9</v>
      </c>
      <c r="AQ304" s="8">
        <v>18</v>
      </c>
      <c r="AR304" s="8">
        <v>0</v>
      </c>
      <c r="AS304" s="8">
        <v>0</v>
      </c>
      <c r="AT304" s="12">
        <f t="shared" si="49"/>
        <v>42.9</v>
      </c>
      <c r="AV304" s="11">
        <f t="shared" si="50"/>
        <v>0.90383999999999998</v>
      </c>
      <c r="AW304" s="13">
        <f t="shared" si="51"/>
        <v>0.90383999999999998</v>
      </c>
      <c r="AX304" s="13">
        <f t="shared" si="52"/>
        <v>8.3664000000000002E-2</v>
      </c>
      <c r="AY304" s="13">
        <f t="shared" si="53"/>
        <v>8.3664000000000002E-2</v>
      </c>
      <c r="AZ304" s="13">
        <f t="shared" si="54"/>
        <v>8.3664000000000002E-2</v>
      </c>
      <c r="BA304" s="13">
        <f t="shared" si="55"/>
        <v>6.0479999999999999E-2</v>
      </c>
      <c r="BB304" s="13">
        <f t="shared" si="56"/>
        <v>0</v>
      </c>
      <c r="BC304" s="13">
        <f t="shared" si="57"/>
        <v>0</v>
      </c>
    </row>
    <row r="305" spans="1:55" x14ac:dyDescent="0.3">
      <c r="A305" s="8" t="s">
        <v>232</v>
      </c>
      <c r="B305" s="8" t="s">
        <v>236</v>
      </c>
      <c r="C305" s="8" t="s">
        <v>54</v>
      </c>
      <c r="D305" s="8" t="s">
        <v>15</v>
      </c>
      <c r="E305" s="7" t="s">
        <v>14</v>
      </c>
      <c r="F305" s="8">
        <v>85</v>
      </c>
      <c r="I305" s="8">
        <v>1</v>
      </c>
      <c r="L305" s="8">
        <v>3.3000000000000002E-2</v>
      </c>
      <c r="M305" s="8">
        <f t="shared" si="48"/>
        <v>2.8050000000000002</v>
      </c>
      <c r="O305" s="8">
        <v>16</v>
      </c>
      <c r="AE305" s="7" t="s">
        <v>296</v>
      </c>
      <c r="AF305" s="8" t="s">
        <v>298</v>
      </c>
      <c r="AG305" s="7" t="s">
        <v>299</v>
      </c>
      <c r="AL305" s="7">
        <v>241</v>
      </c>
      <c r="AN305" s="8">
        <v>32.9</v>
      </c>
      <c r="AQ305" s="8">
        <v>10.9</v>
      </c>
      <c r="AR305" s="8">
        <v>0.5</v>
      </c>
      <c r="AS305" s="8">
        <v>0</v>
      </c>
      <c r="AT305" s="12">
        <f t="shared" si="49"/>
        <v>44.3</v>
      </c>
      <c r="AV305" s="11">
        <f t="shared" si="50"/>
        <v>6.7600499999999997</v>
      </c>
      <c r="AW305" s="13">
        <f t="shared" si="51"/>
        <v>2.8050000000000002E-2</v>
      </c>
      <c r="AX305" s="13">
        <f t="shared" si="52"/>
        <v>0.92284499999999992</v>
      </c>
      <c r="AY305" s="13">
        <f t="shared" si="53"/>
        <v>2.8050000000000002E-2</v>
      </c>
      <c r="AZ305" s="13">
        <f t="shared" si="54"/>
        <v>2.8050000000000002E-2</v>
      </c>
      <c r="BA305" s="13">
        <f t="shared" si="55"/>
        <v>0.30574500000000004</v>
      </c>
      <c r="BB305" s="13">
        <f t="shared" si="56"/>
        <v>1.4025000000000001E-2</v>
      </c>
      <c r="BC305" s="13">
        <f t="shared" si="57"/>
        <v>0</v>
      </c>
    </row>
    <row r="306" spans="1:55" x14ac:dyDescent="0.3">
      <c r="A306" s="8" t="s">
        <v>232</v>
      </c>
      <c r="B306" s="8" t="s">
        <v>236</v>
      </c>
      <c r="C306" s="8" t="s">
        <v>54</v>
      </c>
      <c r="D306" s="8" t="s">
        <v>17</v>
      </c>
      <c r="E306" s="7" t="s">
        <v>14</v>
      </c>
      <c r="F306" s="8">
        <v>85</v>
      </c>
      <c r="I306" s="8">
        <v>1</v>
      </c>
      <c r="L306" s="8">
        <v>3.3000000000000002E-2</v>
      </c>
      <c r="M306" s="8">
        <f t="shared" si="48"/>
        <v>2.8050000000000002</v>
      </c>
      <c r="O306" s="8">
        <v>16</v>
      </c>
      <c r="AE306" s="7" t="s">
        <v>300</v>
      </c>
      <c r="AF306" s="8" t="s">
        <v>301</v>
      </c>
      <c r="AG306" s="7" t="s">
        <v>272</v>
      </c>
      <c r="AL306" s="7">
        <v>265</v>
      </c>
      <c r="AN306" s="8">
        <v>16.899999999999999</v>
      </c>
      <c r="AQ306" s="8">
        <v>21.4</v>
      </c>
      <c r="AR306" s="8">
        <v>0</v>
      </c>
      <c r="AS306" s="8">
        <v>0</v>
      </c>
      <c r="AT306" s="12">
        <f t="shared" si="49"/>
        <v>38.299999999999997</v>
      </c>
      <c r="AV306" s="11">
        <f t="shared" si="50"/>
        <v>7.4332500000000001</v>
      </c>
      <c r="AW306" s="13">
        <f t="shared" si="51"/>
        <v>2.8050000000000002E-2</v>
      </c>
      <c r="AX306" s="13">
        <f t="shared" si="52"/>
        <v>0.47404499999999999</v>
      </c>
      <c r="AY306" s="13">
        <f t="shared" si="53"/>
        <v>2.8050000000000002E-2</v>
      </c>
      <c r="AZ306" s="13">
        <f t="shared" si="54"/>
        <v>2.8050000000000002E-2</v>
      </c>
      <c r="BA306" s="13">
        <f t="shared" si="55"/>
        <v>0.60026999999999997</v>
      </c>
      <c r="BB306" s="13">
        <f t="shared" si="56"/>
        <v>0</v>
      </c>
      <c r="BC306" s="13">
        <f t="shared" si="57"/>
        <v>0</v>
      </c>
    </row>
    <row r="307" spans="1:55" x14ac:dyDescent="0.3">
      <c r="A307" s="8" t="s">
        <v>232</v>
      </c>
      <c r="B307" s="8" t="s">
        <v>236</v>
      </c>
      <c r="C307" s="8" t="s">
        <v>54</v>
      </c>
      <c r="D307" s="8" t="s">
        <v>18</v>
      </c>
      <c r="E307" s="7" t="s">
        <v>14</v>
      </c>
      <c r="F307" s="8">
        <v>112</v>
      </c>
      <c r="J307" s="8">
        <v>1</v>
      </c>
      <c r="L307" s="8">
        <v>3.0000000000000001E-3</v>
      </c>
      <c r="M307" s="8">
        <f t="shared" si="48"/>
        <v>0.33600000000000002</v>
      </c>
      <c r="O307" s="8">
        <v>16</v>
      </c>
      <c r="S307" s="8">
        <v>1095</v>
      </c>
      <c r="T307" s="8" t="s">
        <v>275</v>
      </c>
      <c r="AL307" s="7">
        <v>267</v>
      </c>
      <c r="AN307" s="8">
        <v>19.600000000000001</v>
      </c>
      <c r="AQ307" s="8">
        <v>20.3</v>
      </c>
      <c r="AT307" s="12">
        <f t="shared" si="49"/>
        <v>39.900000000000006</v>
      </c>
      <c r="AV307" s="11">
        <f t="shared" si="50"/>
        <v>0.89712000000000003</v>
      </c>
      <c r="AW307" s="13">
        <f t="shared" si="51"/>
        <v>3.3600000000000001E-3</v>
      </c>
      <c r="AX307" s="13">
        <f t="shared" si="52"/>
        <v>6.5856000000000012E-2</v>
      </c>
      <c r="AY307" s="13">
        <f t="shared" si="53"/>
        <v>3.3600000000000001E-3</v>
      </c>
      <c r="AZ307" s="13">
        <f t="shared" si="54"/>
        <v>3.3600000000000001E-3</v>
      </c>
      <c r="BA307" s="13">
        <f t="shared" si="55"/>
        <v>6.8208000000000005E-2</v>
      </c>
      <c r="BB307" s="13">
        <f t="shared" si="56"/>
        <v>3.3600000000000001E-3</v>
      </c>
      <c r="BC307" s="13">
        <f t="shared" si="57"/>
        <v>3.3600000000000001E-3</v>
      </c>
    </row>
    <row r="308" spans="1:55" x14ac:dyDescent="0.3">
      <c r="A308" s="8" t="s">
        <v>232</v>
      </c>
      <c r="B308" s="8" t="s">
        <v>236</v>
      </c>
      <c r="C308" s="8" t="s">
        <v>54</v>
      </c>
      <c r="D308" s="8" t="s">
        <v>19</v>
      </c>
      <c r="E308" s="7" t="s">
        <v>14</v>
      </c>
      <c r="F308" s="8">
        <v>112</v>
      </c>
      <c r="H308" s="8">
        <v>1</v>
      </c>
      <c r="L308" s="8">
        <v>0.14299999999999999</v>
      </c>
      <c r="M308" s="8">
        <f t="shared" si="48"/>
        <v>16.015999999999998</v>
      </c>
      <c r="O308" s="8">
        <v>16</v>
      </c>
      <c r="AI308" s="7">
        <v>8063</v>
      </c>
      <c r="AJ308" s="8">
        <v>5124</v>
      </c>
      <c r="AK308" s="8" t="s">
        <v>273</v>
      </c>
      <c r="AL308" s="7">
        <v>285</v>
      </c>
      <c r="AM308" s="8">
        <v>285</v>
      </c>
      <c r="AN308" s="8">
        <v>26.9</v>
      </c>
      <c r="AO308" s="8">
        <v>26.9</v>
      </c>
      <c r="AP308" s="8">
        <v>26.9</v>
      </c>
      <c r="AQ308" s="8">
        <v>18.899999999999999</v>
      </c>
      <c r="AR308" s="8">
        <v>0</v>
      </c>
      <c r="AS308" s="8">
        <v>0</v>
      </c>
      <c r="AT308" s="12">
        <f t="shared" si="49"/>
        <v>45.8</v>
      </c>
      <c r="AV308" s="11">
        <f t="shared" si="50"/>
        <v>45.645599999999995</v>
      </c>
      <c r="AW308" s="13">
        <f t="shared" si="51"/>
        <v>45.645599999999995</v>
      </c>
      <c r="AX308" s="13">
        <f t="shared" si="52"/>
        <v>4.3083039999999997</v>
      </c>
      <c r="AY308" s="13">
        <f t="shared" si="53"/>
        <v>4.3083039999999997</v>
      </c>
      <c r="AZ308" s="13">
        <f t="shared" si="54"/>
        <v>4.3083039999999997</v>
      </c>
      <c r="BA308" s="13">
        <f t="shared" si="55"/>
        <v>3.0270239999999995</v>
      </c>
      <c r="BB308" s="13">
        <f t="shared" si="56"/>
        <v>0</v>
      </c>
      <c r="BC308" s="13">
        <f t="shared" si="57"/>
        <v>0</v>
      </c>
    </row>
    <row r="309" spans="1:55" x14ac:dyDescent="0.3">
      <c r="A309" s="8" t="s">
        <v>232</v>
      </c>
      <c r="B309" s="8" t="s">
        <v>236</v>
      </c>
      <c r="C309" s="8" t="s">
        <v>54</v>
      </c>
      <c r="D309" s="8" t="s">
        <v>22</v>
      </c>
      <c r="E309" s="7" t="s">
        <v>21</v>
      </c>
      <c r="K309" s="8">
        <v>1</v>
      </c>
      <c r="L309" s="8">
        <v>0</v>
      </c>
      <c r="M309" s="8">
        <f t="shared" si="48"/>
        <v>0</v>
      </c>
      <c r="O309" s="8">
        <v>16</v>
      </c>
      <c r="AI309" s="7">
        <v>8063</v>
      </c>
      <c r="AJ309" s="8">
        <v>5124</v>
      </c>
      <c r="AK309" s="8" t="s">
        <v>273</v>
      </c>
      <c r="AL309" s="7">
        <v>285</v>
      </c>
      <c r="AM309" s="8">
        <v>285</v>
      </c>
      <c r="AN309" s="8">
        <v>26.9</v>
      </c>
      <c r="AO309" s="8">
        <v>26.9</v>
      </c>
      <c r="AP309" s="8">
        <v>26.9</v>
      </c>
      <c r="AQ309" s="8">
        <v>18.899999999999999</v>
      </c>
      <c r="AR309" s="8">
        <v>0</v>
      </c>
      <c r="AS309" s="8">
        <v>0</v>
      </c>
      <c r="AT309" s="12">
        <f t="shared" si="49"/>
        <v>45.8</v>
      </c>
      <c r="AV309" s="11">
        <f t="shared" si="50"/>
        <v>0</v>
      </c>
      <c r="AW309" s="13">
        <f t="shared" si="51"/>
        <v>0</v>
      </c>
      <c r="AX309" s="13">
        <f t="shared" si="52"/>
        <v>0</v>
      </c>
      <c r="AY309" s="13">
        <f t="shared" si="53"/>
        <v>0</v>
      </c>
      <c r="AZ309" s="13">
        <f t="shared" si="54"/>
        <v>0</v>
      </c>
      <c r="BA309" s="13">
        <f t="shared" si="55"/>
        <v>0</v>
      </c>
      <c r="BB309" s="13">
        <f t="shared" si="56"/>
        <v>0</v>
      </c>
      <c r="BC309" s="13">
        <f t="shared" si="57"/>
        <v>0</v>
      </c>
    </row>
    <row r="310" spans="1:55" x14ac:dyDescent="0.3">
      <c r="A310" s="8" t="s">
        <v>232</v>
      </c>
      <c r="B310" s="8" t="s">
        <v>236</v>
      </c>
      <c r="C310" s="8" t="s">
        <v>54</v>
      </c>
      <c r="D310" s="8" t="s">
        <v>23</v>
      </c>
      <c r="E310" s="7" t="s">
        <v>21</v>
      </c>
      <c r="K310" s="8">
        <v>1</v>
      </c>
      <c r="L310" s="8">
        <v>0</v>
      </c>
      <c r="M310" s="8">
        <f t="shared" si="48"/>
        <v>0</v>
      </c>
      <c r="O310" s="8">
        <v>16</v>
      </c>
      <c r="AI310" s="7">
        <v>974</v>
      </c>
      <c r="AJ310" s="8">
        <v>1129</v>
      </c>
      <c r="AK310" s="8" t="s">
        <v>279</v>
      </c>
      <c r="AL310" s="7">
        <v>155</v>
      </c>
      <c r="AM310" s="8">
        <v>155</v>
      </c>
      <c r="AN310" s="8">
        <v>12.6</v>
      </c>
      <c r="AO310" s="8">
        <v>12.6</v>
      </c>
      <c r="AP310" s="8">
        <v>0</v>
      </c>
      <c r="AQ310" s="8">
        <v>10.6</v>
      </c>
      <c r="AR310" s="8">
        <v>1.1000000000000001</v>
      </c>
      <c r="AS310" s="8">
        <v>0</v>
      </c>
      <c r="AT310" s="12">
        <f t="shared" si="49"/>
        <v>24.3</v>
      </c>
      <c r="AV310" s="11">
        <f t="shared" si="50"/>
        <v>0</v>
      </c>
      <c r="AW310" s="13">
        <f t="shared" si="51"/>
        <v>0</v>
      </c>
      <c r="AX310" s="13">
        <f t="shared" si="52"/>
        <v>0</v>
      </c>
      <c r="AY310" s="13">
        <f t="shared" si="53"/>
        <v>0</v>
      </c>
      <c r="AZ310" s="13">
        <f t="shared" si="54"/>
        <v>0</v>
      </c>
      <c r="BA310" s="13">
        <f t="shared" si="55"/>
        <v>0</v>
      </c>
      <c r="BB310" s="13">
        <f t="shared" si="56"/>
        <v>0</v>
      </c>
      <c r="BC310" s="13">
        <f t="shared" si="57"/>
        <v>0</v>
      </c>
    </row>
    <row r="311" spans="1:55" x14ac:dyDescent="0.3">
      <c r="A311" s="8" t="s">
        <v>232</v>
      </c>
      <c r="B311" s="8" t="s">
        <v>236</v>
      </c>
      <c r="C311" s="8" t="s">
        <v>54</v>
      </c>
      <c r="D311" s="8" t="s">
        <v>24</v>
      </c>
      <c r="E311" s="7" t="s">
        <v>14</v>
      </c>
      <c r="F311" s="8">
        <v>184</v>
      </c>
      <c r="G311" s="8">
        <v>3</v>
      </c>
      <c r="L311" s="8">
        <v>3</v>
      </c>
      <c r="M311" s="8">
        <f t="shared" si="48"/>
        <v>552</v>
      </c>
      <c r="O311" s="8">
        <v>16</v>
      </c>
      <c r="AI311" s="7">
        <v>7075</v>
      </c>
      <c r="AJ311" s="8">
        <v>1106</v>
      </c>
      <c r="AK311" s="8" t="s">
        <v>280</v>
      </c>
      <c r="AL311" s="7">
        <v>69</v>
      </c>
      <c r="AM311" s="8">
        <v>69</v>
      </c>
      <c r="AN311" s="8">
        <v>3.6</v>
      </c>
      <c r="AO311" s="8">
        <v>3.6</v>
      </c>
      <c r="AP311" s="8">
        <v>0</v>
      </c>
      <c r="AQ311" s="8">
        <v>4.0999999999999996</v>
      </c>
      <c r="AR311" s="8">
        <v>4.5</v>
      </c>
      <c r="AS311" s="8">
        <v>0</v>
      </c>
      <c r="AT311" s="12">
        <f t="shared" si="49"/>
        <v>12.2</v>
      </c>
      <c r="AV311" s="11">
        <f t="shared" si="50"/>
        <v>380.88</v>
      </c>
      <c r="AW311" s="13">
        <f t="shared" si="51"/>
        <v>380.88</v>
      </c>
      <c r="AX311" s="13">
        <f t="shared" si="52"/>
        <v>19.872</v>
      </c>
      <c r="AY311" s="13">
        <f t="shared" si="53"/>
        <v>19.872</v>
      </c>
      <c r="AZ311" s="13">
        <f t="shared" si="54"/>
        <v>0</v>
      </c>
      <c r="BA311" s="13">
        <f t="shared" si="55"/>
        <v>22.631999999999998</v>
      </c>
      <c r="BB311" s="13">
        <f t="shared" si="56"/>
        <v>24.84</v>
      </c>
      <c r="BC311" s="13">
        <f t="shared" si="57"/>
        <v>0</v>
      </c>
    </row>
    <row r="312" spans="1:55" x14ac:dyDescent="0.3">
      <c r="A312" s="8" t="s">
        <v>232</v>
      </c>
      <c r="B312" s="8" t="s">
        <v>236</v>
      </c>
      <c r="C312" s="8" t="s">
        <v>54</v>
      </c>
      <c r="D312" s="8" t="s">
        <v>25</v>
      </c>
      <c r="E312" s="7" t="s">
        <v>21</v>
      </c>
      <c r="K312" s="8">
        <v>1</v>
      </c>
      <c r="L312" s="8">
        <v>0</v>
      </c>
      <c r="M312" s="8">
        <f t="shared" si="48"/>
        <v>0</v>
      </c>
      <c r="O312" s="8">
        <v>16</v>
      </c>
      <c r="AI312" s="7">
        <v>646</v>
      </c>
      <c r="AJ312" s="8">
        <v>1009</v>
      </c>
      <c r="AK312" s="8" t="s">
        <v>286</v>
      </c>
      <c r="AL312" s="7">
        <v>403</v>
      </c>
      <c r="AM312" s="8">
        <v>403</v>
      </c>
      <c r="AN312" s="8">
        <v>24.9</v>
      </c>
      <c r="AO312" s="8">
        <v>24.9</v>
      </c>
      <c r="AP312" s="8">
        <v>0</v>
      </c>
      <c r="AQ312" s="8">
        <v>33.1</v>
      </c>
      <c r="AR312" s="8">
        <v>1.3</v>
      </c>
      <c r="AS312" s="8">
        <v>0</v>
      </c>
      <c r="AT312" s="12">
        <f t="shared" si="49"/>
        <v>59.3</v>
      </c>
      <c r="AV312" s="11">
        <f t="shared" si="50"/>
        <v>0</v>
      </c>
      <c r="AW312" s="13">
        <f t="shared" si="51"/>
        <v>0</v>
      </c>
      <c r="AX312" s="13">
        <f t="shared" si="52"/>
        <v>0</v>
      </c>
      <c r="AY312" s="13">
        <f t="shared" si="53"/>
        <v>0</v>
      </c>
      <c r="AZ312" s="13">
        <f t="shared" si="54"/>
        <v>0</v>
      </c>
      <c r="BA312" s="13">
        <f t="shared" si="55"/>
        <v>0</v>
      </c>
      <c r="BB312" s="13">
        <f t="shared" si="56"/>
        <v>0</v>
      </c>
      <c r="BC312" s="13">
        <f t="shared" si="57"/>
        <v>0</v>
      </c>
    </row>
    <row r="313" spans="1:55" x14ac:dyDescent="0.3">
      <c r="A313" s="8" t="s">
        <v>20</v>
      </c>
      <c r="B313" s="8" t="s">
        <v>236</v>
      </c>
      <c r="C313" s="8" t="s">
        <v>54</v>
      </c>
      <c r="D313" s="8" t="s">
        <v>20</v>
      </c>
      <c r="E313" s="7" t="s">
        <v>14</v>
      </c>
      <c r="F313" s="8">
        <v>112</v>
      </c>
      <c r="G313" s="8">
        <v>1</v>
      </c>
      <c r="L313" s="8">
        <v>1</v>
      </c>
      <c r="M313" s="8">
        <f t="shared" si="48"/>
        <v>112</v>
      </c>
      <c r="O313" s="8">
        <v>16</v>
      </c>
      <c r="AI313">
        <v>8041</v>
      </c>
      <c r="AJ313">
        <v>15233</v>
      </c>
      <c r="AK313" t="s">
        <v>378</v>
      </c>
      <c r="AL313">
        <v>105</v>
      </c>
      <c r="AM313">
        <v>105</v>
      </c>
      <c r="AN313">
        <v>18.5</v>
      </c>
      <c r="AO313">
        <v>18.5</v>
      </c>
      <c r="AP313">
        <v>18.5</v>
      </c>
      <c r="AQ313">
        <v>2.9</v>
      </c>
      <c r="AR313">
        <v>0</v>
      </c>
      <c r="AS313">
        <v>0</v>
      </c>
      <c r="AT313" s="12">
        <f t="shared" si="49"/>
        <v>21.4</v>
      </c>
      <c r="AV313" s="11">
        <f t="shared" si="50"/>
        <v>117.6</v>
      </c>
      <c r="AW313" s="13">
        <f t="shared" si="51"/>
        <v>117.6</v>
      </c>
      <c r="AX313" s="13">
        <f t="shared" si="52"/>
        <v>20.72</v>
      </c>
      <c r="AY313" s="13">
        <f t="shared" si="53"/>
        <v>20.72</v>
      </c>
      <c r="AZ313" s="13">
        <f t="shared" si="54"/>
        <v>20.72</v>
      </c>
      <c r="BA313" s="13">
        <f t="shared" si="55"/>
        <v>3.2480000000000002</v>
      </c>
      <c r="BB313" s="13">
        <f t="shared" si="56"/>
        <v>0</v>
      </c>
      <c r="BC313" s="13">
        <f t="shared" si="57"/>
        <v>0</v>
      </c>
    </row>
    <row r="314" spans="1:55" x14ac:dyDescent="0.3">
      <c r="A314" s="8" t="s">
        <v>233</v>
      </c>
      <c r="B314" s="8" t="s">
        <v>236</v>
      </c>
      <c r="C314" s="8" t="s">
        <v>54</v>
      </c>
      <c r="D314" s="8" t="s">
        <v>26</v>
      </c>
      <c r="E314" s="7" t="s">
        <v>14</v>
      </c>
      <c r="F314" s="8">
        <v>175</v>
      </c>
      <c r="H314" s="8">
        <v>3</v>
      </c>
      <c r="L314" s="8">
        <v>0.42899999999999999</v>
      </c>
      <c r="M314" s="8">
        <f t="shared" si="48"/>
        <v>75.075000000000003</v>
      </c>
      <c r="O314" s="8">
        <v>16</v>
      </c>
      <c r="AI314" s="7">
        <v>7200</v>
      </c>
      <c r="AJ314" s="8">
        <v>20051</v>
      </c>
      <c r="AK314" s="8" t="s">
        <v>282</v>
      </c>
      <c r="AL314" s="7">
        <v>130</v>
      </c>
      <c r="AM314" s="8">
        <v>0</v>
      </c>
      <c r="AN314" s="8">
        <v>2.4</v>
      </c>
      <c r="AO314" s="8">
        <v>0</v>
      </c>
      <c r="AP314" s="8">
        <v>0</v>
      </c>
      <c r="AQ314" s="8">
        <v>0.2</v>
      </c>
      <c r="AR314" s="8">
        <v>28.6</v>
      </c>
      <c r="AS314" s="8">
        <v>0.3</v>
      </c>
      <c r="AT314" s="12">
        <f t="shared" si="49"/>
        <v>31.200000000000003</v>
      </c>
      <c r="AV314" s="11">
        <f t="shared" si="50"/>
        <v>97.597499999999997</v>
      </c>
      <c r="AW314" s="13">
        <f t="shared" si="51"/>
        <v>0</v>
      </c>
      <c r="AX314" s="13">
        <f t="shared" si="52"/>
        <v>1.8018000000000001</v>
      </c>
      <c r="AY314" s="13">
        <f t="shared" si="53"/>
        <v>0</v>
      </c>
      <c r="AZ314" s="13">
        <f t="shared" si="54"/>
        <v>0</v>
      </c>
      <c r="BA314" s="13">
        <f t="shared" si="55"/>
        <v>0.15015000000000001</v>
      </c>
      <c r="BB314" s="13">
        <f t="shared" si="56"/>
        <v>21.471450000000001</v>
      </c>
      <c r="BC314" s="13">
        <f t="shared" si="57"/>
        <v>0.22522500000000001</v>
      </c>
    </row>
    <row r="315" spans="1:55" x14ac:dyDescent="0.3">
      <c r="A315" s="8" t="s">
        <v>233</v>
      </c>
      <c r="B315" s="8" t="s">
        <v>236</v>
      </c>
      <c r="C315" s="8" t="s">
        <v>54</v>
      </c>
      <c r="D315" s="8" t="s">
        <v>28</v>
      </c>
      <c r="E315" s="7" t="s">
        <v>14</v>
      </c>
      <c r="F315" s="8">
        <v>185</v>
      </c>
      <c r="G315" s="8">
        <v>1</v>
      </c>
      <c r="L315" s="8">
        <v>1</v>
      </c>
      <c r="M315" s="8">
        <f t="shared" si="48"/>
        <v>185</v>
      </c>
      <c r="O315" s="8">
        <v>16</v>
      </c>
      <c r="AI315" s="7">
        <v>7005</v>
      </c>
      <c r="AJ315" s="8">
        <v>16028</v>
      </c>
      <c r="AK315" s="8" t="s">
        <v>283</v>
      </c>
      <c r="AL315" s="7">
        <v>127</v>
      </c>
      <c r="AM315" s="8">
        <v>0</v>
      </c>
      <c r="AN315" s="8">
        <v>8.6999999999999993</v>
      </c>
      <c r="AO315" s="8">
        <v>0</v>
      </c>
      <c r="AP315" s="8">
        <v>0</v>
      </c>
      <c r="AQ315" s="8">
        <v>0.5</v>
      </c>
      <c r="AR315" s="8">
        <v>22.8</v>
      </c>
      <c r="AS315" s="8">
        <v>6.4</v>
      </c>
      <c r="AT315" s="12">
        <f t="shared" si="49"/>
        <v>32</v>
      </c>
      <c r="AV315" s="11">
        <f t="shared" si="50"/>
        <v>234.95</v>
      </c>
      <c r="AW315" s="13">
        <f t="shared" si="51"/>
        <v>0</v>
      </c>
      <c r="AX315" s="13">
        <f t="shared" si="52"/>
        <v>16.094999999999999</v>
      </c>
      <c r="AY315" s="13">
        <f t="shared" si="53"/>
        <v>0</v>
      </c>
      <c r="AZ315" s="13">
        <f t="shared" si="54"/>
        <v>0</v>
      </c>
      <c r="BA315" s="13">
        <f t="shared" si="55"/>
        <v>0.92500000000000004</v>
      </c>
      <c r="BB315" s="13">
        <f t="shared" si="56"/>
        <v>42.18</v>
      </c>
      <c r="BC315" s="13">
        <f t="shared" si="57"/>
        <v>11.84</v>
      </c>
    </row>
    <row r="316" spans="1:55" x14ac:dyDescent="0.3">
      <c r="A316" s="8" t="s">
        <v>233</v>
      </c>
      <c r="B316" s="8" t="s">
        <v>236</v>
      </c>
      <c r="C316" s="8" t="s">
        <v>54</v>
      </c>
      <c r="D316" s="8" t="s">
        <v>29</v>
      </c>
      <c r="E316" s="7" t="s">
        <v>21</v>
      </c>
      <c r="K316" s="8">
        <v>1</v>
      </c>
      <c r="L316" s="8">
        <v>0</v>
      </c>
      <c r="M316" s="8">
        <f t="shared" si="48"/>
        <v>0</v>
      </c>
      <c r="O316" s="8">
        <v>16</v>
      </c>
      <c r="AI316" s="7">
        <v>513</v>
      </c>
      <c r="AJ316" s="8">
        <v>11110</v>
      </c>
      <c r="AK316" s="8" t="s">
        <v>290</v>
      </c>
      <c r="AL316" s="7">
        <v>22</v>
      </c>
      <c r="AM316" s="8">
        <v>0</v>
      </c>
      <c r="AN316" s="8">
        <v>1</v>
      </c>
      <c r="AO316" s="8">
        <v>0</v>
      </c>
      <c r="AP316" s="8">
        <v>0</v>
      </c>
      <c r="AQ316" s="8">
        <v>0.4</v>
      </c>
      <c r="AR316" s="8">
        <v>4.5</v>
      </c>
      <c r="AS316" s="8">
        <v>2.8</v>
      </c>
      <c r="AT316" s="12">
        <f t="shared" si="49"/>
        <v>5.9</v>
      </c>
      <c r="AV316" s="11">
        <f t="shared" si="50"/>
        <v>0</v>
      </c>
      <c r="AW316" s="13">
        <f t="shared" si="51"/>
        <v>0</v>
      </c>
      <c r="AX316" s="13">
        <f t="shared" si="52"/>
        <v>0</v>
      </c>
      <c r="AY316" s="13">
        <f t="shared" si="53"/>
        <v>0</v>
      </c>
      <c r="AZ316" s="13">
        <f t="shared" si="54"/>
        <v>0</v>
      </c>
      <c r="BA316" s="13">
        <f t="shared" si="55"/>
        <v>0</v>
      </c>
      <c r="BB316" s="13">
        <f t="shared" si="56"/>
        <v>0</v>
      </c>
      <c r="BC316" s="13">
        <f t="shared" si="57"/>
        <v>0</v>
      </c>
    </row>
    <row r="317" spans="1:55" x14ac:dyDescent="0.3">
      <c r="A317" s="8" t="s">
        <v>233</v>
      </c>
      <c r="B317" s="8" t="s">
        <v>236</v>
      </c>
      <c r="C317" s="8" t="s">
        <v>54</v>
      </c>
      <c r="D317" s="8" t="s">
        <v>30</v>
      </c>
      <c r="E317" s="7" t="s">
        <v>21</v>
      </c>
      <c r="K317" s="8">
        <v>1</v>
      </c>
      <c r="L317" s="8">
        <v>0</v>
      </c>
      <c r="M317" s="8">
        <f t="shared" si="48"/>
        <v>0</v>
      </c>
      <c r="O317" s="8">
        <v>16</v>
      </c>
      <c r="AI317" s="7">
        <v>141</v>
      </c>
      <c r="AJ317" s="8">
        <v>9040</v>
      </c>
      <c r="AK317" s="8" t="s">
        <v>287</v>
      </c>
      <c r="AL317" s="7">
        <v>92</v>
      </c>
      <c r="AM317" s="8">
        <v>0</v>
      </c>
      <c r="AN317" s="8">
        <v>1</v>
      </c>
      <c r="AO317" s="8">
        <v>0</v>
      </c>
      <c r="AP317" s="8">
        <v>0</v>
      </c>
      <c r="AQ317" s="8">
        <v>0.5</v>
      </c>
      <c r="AR317" s="8">
        <v>23.4</v>
      </c>
      <c r="AS317" s="8">
        <v>2.4</v>
      </c>
      <c r="AT317" s="12">
        <f t="shared" si="49"/>
        <v>24.9</v>
      </c>
      <c r="AV317" s="11">
        <f t="shared" si="50"/>
        <v>0</v>
      </c>
      <c r="AW317" s="13">
        <f t="shared" si="51"/>
        <v>0</v>
      </c>
      <c r="AX317" s="13">
        <f t="shared" si="52"/>
        <v>0</v>
      </c>
      <c r="AY317" s="13">
        <f t="shared" si="53"/>
        <v>0</v>
      </c>
      <c r="AZ317" s="13">
        <f t="shared" si="54"/>
        <v>0</v>
      </c>
      <c r="BA317" s="13">
        <f t="shared" si="55"/>
        <v>0</v>
      </c>
      <c r="BB317" s="13">
        <f t="shared" si="56"/>
        <v>0</v>
      </c>
      <c r="BC317" s="13">
        <f t="shared" si="57"/>
        <v>0</v>
      </c>
    </row>
    <row r="318" spans="1:55" x14ac:dyDescent="0.3">
      <c r="A318" s="8" t="s">
        <v>233</v>
      </c>
      <c r="B318" s="8" t="s">
        <v>236</v>
      </c>
      <c r="C318" s="8" t="s">
        <v>54</v>
      </c>
      <c r="D318" s="8" t="s">
        <v>31</v>
      </c>
      <c r="E318" s="7" t="s">
        <v>14</v>
      </c>
      <c r="F318" s="8">
        <v>122</v>
      </c>
      <c r="I318" s="8">
        <v>2</v>
      </c>
      <c r="L318" s="8">
        <v>6.7000000000000004E-2</v>
      </c>
      <c r="M318" s="8">
        <f t="shared" ref="M318:M381" si="58">F318*L318</f>
        <v>8.1740000000000013</v>
      </c>
      <c r="O318" s="8">
        <v>16</v>
      </c>
      <c r="AI318" s="7">
        <v>1786</v>
      </c>
      <c r="AJ318" s="8">
        <v>11363</v>
      </c>
      <c r="AK318" s="8" t="s">
        <v>289</v>
      </c>
      <c r="AL318" s="7">
        <v>93</v>
      </c>
      <c r="AM318" s="8">
        <v>0</v>
      </c>
      <c r="AN318" s="8">
        <v>2</v>
      </c>
      <c r="AO318" s="8">
        <v>0</v>
      </c>
      <c r="AP318" s="8">
        <v>0</v>
      </c>
      <c r="AQ318" s="8">
        <v>0.1</v>
      </c>
      <c r="AR318" s="8">
        <v>21.6</v>
      </c>
      <c r="AS318" s="8">
        <v>1.5</v>
      </c>
      <c r="AT318" s="12">
        <f t="shared" si="49"/>
        <v>23.700000000000003</v>
      </c>
      <c r="AV318" s="11">
        <f t="shared" si="50"/>
        <v>7.6018200000000009</v>
      </c>
      <c r="AW318" s="13">
        <f t="shared" si="51"/>
        <v>0</v>
      </c>
      <c r="AX318" s="13">
        <f t="shared" si="52"/>
        <v>0.16348000000000001</v>
      </c>
      <c r="AY318" s="13">
        <f t="shared" si="53"/>
        <v>0</v>
      </c>
      <c r="AZ318" s="13">
        <f t="shared" si="54"/>
        <v>0</v>
      </c>
      <c r="BA318" s="13">
        <f t="shared" si="55"/>
        <v>8.1740000000000007E-3</v>
      </c>
      <c r="BB318" s="13">
        <f t="shared" si="56"/>
        <v>1.7655840000000003</v>
      </c>
      <c r="BC318" s="13">
        <f t="shared" si="57"/>
        <v>0.12261000000000002</v>
      </c>
    </row>
    <row r="319" spans="1:55" x14ac:dyDescent="0.3">
      <c r="A319" s="8" t="s">
        <v>233</v>
      </c>
      <c r="B319" s="8" t="s">
        <v>236</v>
      </c>
      <c r="C319" s="8" t="s">
        <v>54</v>
      </c>
      <c r="D319" s="8" t="s">
        <v>34</v>
      </c>
      <c r="E319" s="7" t="s">
        <v>14</v>
      </c>
      <c r="F319" s="8">
        <v>125</v>
      </c>
      <c r="H319" s="8">
        <v>1</v>
      </c>
      <c r="L319" s="8">
        <v>0.14299999999999999</v>
      </c>
      <c r="M319" s="8">
        <f t="shared" si="58"/>
        <v>17.875</v>
      </c>
      <c r="O319" s="8">
        <v>16</v>
      </c>
      <c r="AE319" s="7" t="s">
        <v>296</v>
      </c>
      <c r="AF319" s="8" t="s">
        <v>292</v>
      </c>
      <c r="AL319" s="7">
        <v>288</v>
      </c>
      <c r="AN319" s="8">
        <v>6.3</v>
      </c>
      <c r="AQ319" s="8">
        <v>9.1</v>
      </c>
      <c r="AR319" s="8">
        <v>49</v>
      </c>
      <c r="AS319" s="8">
        <v>0</v>
      </c>
      <c r="AT319" s="12">
        <f t="shared" si="49"/>
        <v>64.400000000000006</v>
      </c>
      <c r="AV319" s="11">
        <f t="shared" si="50"/>
        <v>51.48</v>
      </c>
      <c r="AW319" s="13">
        <f t="shared" si="51"/>
        <v>0.17874999999999999</v>
      </c>
      <c r="AX319" s="13">
        <f t="shared" si="52"/>
        <v>1.126125</v>
      </c>
      <c r="AY319" s="13">
        <f t="shared" si="53"/>
        <v>0.17874999999999999</v>
      </c>
      <c r="AZ319" s="13">
        <f t="shared" si="54"/>
        <v>0.17874999999999999</v>
      </c>
      <c r="BA319" s="13">
        <f t="shared" si="55"/>
        <v>1.626625</v>
      </c>
      <c r="BB319" s="13">
        <f t="shared" si="56"/>
        <v>8.7587499999999991</v>
      </c>
      <c r="BC319" s="13">
        <f t="shared" si="57"/>
        <v>0</v>
      </c>
    </row>
    <row r="320" spans="1:55" x14ac:dyDescent="0.3">
      <c r="A320" s="8" t="s">
        <v>233</v>
      </c>
      <c r="B320" s="8" t="s">
        <v>236</v>
      </c>
      <c r="C320" s="8" t="s">
        <v>54</v>
      </c>
      <c r="D320" s="8" t="s">
        <v>44</v>
      </c>
      <c r="E320" s="7" t="s">
        <v>14</v>
      </c>
      <c r="F320" s="8">
        <v>250</v>
      </c>
      <c r="I320" s="8">
        <v>1</v>
      </c>
      <c r="L320" s="8">
        <v>3.3000000000000002E-2</v>
      </c>
      <c r="M320" s="8">
        <f t="shared" si="58"/>
        <v>8.25</v>
      </c>
      <c r="O320" s="8">
        <v>16</v>
      </c>
      <c r="AI320" s="7">
        <v>8009</v>
      </c>
      <c r="AJ320" s="8">
        <v>20121</v>
      </c>
      <c r="AK320" s="8" t="s">
        <v>370</v>
      </c>
      <c r="AL320" s="7">
        <v>141</v>
      </c>
      <c r="AM320" s="8">
        <v>0</v>
      </c>
      <c r="AN320" s="8">
        <v>4.8</v>
      </c>
      <c r="AO320" s="8">
        <v>0</v>
      </c>
      <c r="AP320" s="8">
        <v>0</v>
      </c>
      <c r="AQ320" s="8">
        <v>0.7</v>
      </c>
      <c r="AR320" s="8">
        <v>28.3</v>
      </c>
      <c r="AS320" s="8">
        <v>1.7</v>
      </c>
      <c r="AT320" s="12">
        <f t="shared" si="49"/>
        <v>33.799999999999997</v>
      </c>
      <c r="AV320" s="11">
        <f t="shared" si="50"/>
        <v>11.6325</v>
      </c>
      <c r="AW320" s="13">
        <f t="shared" si="51"/>
        <v>0</v>
      </c>
      <c r="AX320" s="13">
        <f t="shared" si="52"/>
        <v>0.39600000000000002</v>
      </c>
      <c r="AY320" s="13">
        <f t="shared" si="53"/>
        <v>0</v>
      </c>
      <c r="AZ320" s="13">
        <f t="shared" si="54"/>
        <v>0</v>
      </c>
      <c r="BA320" s="13">
        <f t="shared" si="55"/>
        <v>5.7749999999999996E-2</v>
      </c>
      <c r="BB320" s="13">
        <f t="shared" si="56"/>
        <v>2.3347500000000001</v>
      </c>
      <c r="BC320" s="13">
        <f t="shared" si="57"/>
        <v>0.14025000000000001</v>
      </c>
    </row>
    <row r="321" spans="1:55" x14ac:dyDescent="0.3">
      <c r="A321" s="8" t="s">
        <v>234</v>
      </c>
      <c r="B321" s="8" t="s">
        <v>236</v>
      </c>
      <c r="C321" s="8" t="s">
        <v>54</v>
      </c>
      <c r="D321" s="8" t="s">
        <v>248</v>
      </c>
      <c r="E321" s="7" t="s">
        <v>14</v>
      </c>
      <c r="F321" s="8">
        <v>134</v>
      </c>
      <c r="H321" s="8">
        <v>3</v>
      </c>
      <c r="L321" s="8">
        <v>0.42899999999999999</v>
      </c>
      <c r="M321" s="8">
        <f t="shared" si="58"/>
        <v>57.485999999999997</v>
      </c>
      <c r="O321" s="8">
        <v>16</v>
      </c>
      <c r="AE321" s="7" t="s">
        <v>296</v>
      </c>
      <c r="AF321" s="8" t="s">
        <v>303</v>
      </c>
      <c r="AL321" s="7">
        <v>163</v>
      </c>
      <c r="AN321" s="8">
        <v>6.3</v>
      </c>
      <c r="AQ321" s="8">
        <v>1.4</v>
      </c>
      <c r="AR321" s="8">
        <v>31.1</v>
      </c>
      <c r="AT321" s="12">
        <f t="shared" si="49"/>
        <v>38.799999999999997</v>
      </c>
      <c r="AV321" s="11">
        <f t="shared" si="50"/>
        <v>93.702179999999984</v>
      </c>
      <c r="AW321" s="13">
        <f t="shared" si="51"/>
        <v>0.57485999999999993</v>
      </c>
      <c r="AX321" s="13">
        <f t="shared" si="52"/>
        <v>3.6216179999999998</v>
      </c>
      <c r="AY321" s="13">
        <f t="shared" si="53"/>
        <v>0.57485999999999993</v>
      </c>
      <c r="AZ321" s="13">
        <f t="shared" si="54"/>
        <v>0.57485999999999993</v>
      </c>
      <c r="BA321" s="13">
        <f t="shared" si="55"/>
        <v>0.80480399999999985</v>
      </c>
      <c r="BB321" s="13">
        <f t="shared" si="56"/>
        <v>17.878146000000001</v>
      </c>
      <c r="BC321" s="13">
        <f t="shared" si="57"/>
        <v>0.57485999999999993</v>
      </c>
    </row>
    <row r="322" spans="1:55" x14ac:dyDescent="0.3">
      <c r="A322" s="8" t="s">
        <v>234</v>
      </c>
      <c r="B322" s="8" t="s">
        <v>236</v>
      </c>
      <c r="C322" s="8" t="s">
        <v>54</v>
      </c>
      <c r="D322" s="8" t="s">
        <v>27</v>
      </c>
      <c r="E322" s="7" t="s">
        <v>14</v>
      </c>
      <c r="F322" s="8">
        <v>114</v>
      </c>
      <c r="H322" s="8">
        <v>1</v>
      </c>
      <c r="L322" s="8">
        <v>0.14299999999999999</v>
      </c>
      <c r="M322" s="8">
        <f t="shared" si="58"/>
        <v>16.302</v>
      </c>
      <c r="O322" s="8">
        <v>16</v>
      </c>
      <c r="AE322" s="7" t="s">
        <v>296</v>
      </c>
      <c r="AF322" s="8" t="s">
        <v>304</v>
      </c>
      <c r="AL322" s="7">
        <v>125</v>
      </c>
      <c r="AN322" s="8">
        <v>2.1</v>
      </c>
      <c r="AQ322" s="8">
        <v>1.3</v>
      </c>
      <c r="AR322" s="8">
        <v>26.2</v>
      </c>
      <c r="AT322" s="12">
        <f t="shared" si="49"/>
        <v>29.6</v>
      </c>
      <c r="AV322" s="11">
        <f t="shared" si="50"/>
        <v>20.377500000000001</v>
      </c>
      <c r="AW322" s="13">
        <f t="shared" si="51"/>
        <v>0.16302</v>
      </c>
      <c r="AX322" s="13">
        <f t="shared" si="52"/>
        <v>0.34234200000000004</v>
      </c>
      <c r="AY322" s="13">
        <f t="shared" si="53"/>
        <v>0.16302</v>
      </c>
      <c r="AZ322" s="13">
        <f t="shared" si="54"/>
        <v>0.16302</v>
      </c>
      <c r="BA322" s="13">
        <f t="shared" si="55"/>
        <v>0.21192599999999998</v>
      </c>
      <c r="BB322" s="13">
        <f t="shared" si="56"/>
        <v>4.2711239999999995</v>
      </c>
      <c r="BC322" s="13">
        <f t="shared" si="57"/>
        <v>0.16302</v>
      </c>
    </row>
    <row r="323" spans="1:55" x14ac:dyDescent="0.3">
      <c r="A323" s="8" t="s">
        <v>234</v>
      </c>
      <c r="B323" s="8" t="s">
        <v>236</v>
      </c>
      <c r="C323" s="8" t="s">
        <v>54</v>
      </c>
      <c r="D323" s="8" t="s">
        <v>32</v>
      </c>
      <c r="E323" s="7" t="s">
        <v>14</v>
      </c>
      <c r="F323" s="8">
        <v>83</v>
      </c>
      <c r="I323" s="8">
        <v>1</v>
      </c>
      <c r="L323" s="8">
        <v>3.3000000000000002E-2</v>
      </c>
      <c r="M323" s="8">
        <f t="shared" si="58"/>
        <v>2.7390000000000003</v>
      </c>
      <c r="O323" s="8">
        <v>16</v>
      </c>
      <c r="AI323" s="7">
        <v>8012</v>
      </c>
      <c r="AJ323" s="8">
        <v>0</v>
      </c>
      <c r="AK323" s="8" t="s">
        <v>307</v>
      </c>
      <c r="AL323" s="7">
        <v>332</v>
      </c>
      <c r="AM323" s="8">
        <v>0</v>
      </c>
      <c r="AN323" s="8">
        <v>10.3</v>
      </c>
      <c r="AO323" s="8">
        <v>0</v>
      </c>
      <c r="AP323" s="8">
        <v>0</v>
      </c>
      <c r="AQ323" s="8">
        <v>3</v>
      </c>
      <c r="AR323" s="8">
        <v>73.7</v>
      </c>
      <c r="AS323" s="8">
        <v>12.7</v>
      </c>
      <c r="AT323" s="12">
        <f t="shared" si="49"/>
        <v>87</v>
      </c>
      <c r="AV323" s="11">
        <f t="shared" si="50"/>
        <v>9.0934800000000013</v>
      </c>
      <c r="AW323" s="13">
        <f t="shared" si="51"/>
        <v>0</v>
      </c>
      <c r="AX323" s="13">
        <f t="shared" si="52"/>
        <v>0.28211700000000006</v>
      </c>
      <c r="AY323" s="13">
        <f t="shared" si="53"/>
        <v>0</v>
      </c>
      <c r="AZ323" s="13">
        <f t="shared" si="54"/>
        <v>0</v>
      </c>
      <c r="BA323" s="13">
        <f t="shared" si="55"/>
        <v>8.2170000000000007E-2</v>
      </c>
      <c r="BB323" s="13">
        <f t="shared" si="56"/>
        <v>2.0186430000000004</v>
      </c>
      <c r="BC323" s="13">
        <f t="shared" si="57"/>
        <v>0.34785299999999997</v>
      </c>
    </row>
    <row r="324" spans="1:55" x14ac:dyDescent="0.3">
      <c r="A324" s="8" t="s">
        <v>234</v>
      </c>
      <c r="B324" s="8" t="s">
        <v>236</v>
      </c>
      <c r="C324" s="8" t="s">
        <v>54</v>
      </c>
      <c r="D324" s="8" t="s">
        <v>74</v>
      </c>
      <c r="E324" s="7" t="s">
        <v>14</v>
      </c>
      <c r="F324" s="8">
        <v>340</v>
      </c>
      <c r="I324" s="8">
        <v>1</v>
      </c>
      <c r="L324" s="8">
        <v>3.3000000000000002E-2</v>
      </c>
      <c r="M324" s="8">
        <f t="shared" si="58"/>
        <v>11.22</v>
      </c>
      <c r="O324" s="8">
        <v>16</v>
      </c>
      <c r="AI324" s="7">
        <v>404</v>
      </c>
      <c r="AJ324" s="8">
        <v>14400</v>
      </c>
      <c r="AK324" s="8" t="s">
        <v>308</v>
      </c>
      <c r="AL324" s="7">
        <v>41</v>
      </c>
      <c r="AM324" s="8">
        <v>0</v>
      </c>
      <c r="AN324" s="8">
        <v>0</v>
      </c>
      <c r="AO324" s="8">
        <v>0</v>
      </c>
      <c r="AP324" s="8">
        <v>0</v>
      </c>
      <c r="AQ324" s="8">
        <v>0</v>
      </c>
      <c r="AR324" s="8">
        <v>10.4</v>
      </c>
      <c r="AS324" s="8">
        <v>0</v>
      </c>
      <c r="AT324" s="12">
        <f t="shared" ref="AT324:AT387" si="59">SUM(AN324,AQ324,AR324)</f>
        <v>10.4</v>
      </c>
      <c r="AV324" s="11">
        <f t="shared" si="50"/>
        <v>4.6002000000000001</v>
      </c>
      <c r="AW324" s="13">
        <f t="shared" si="51"/>
        <v>0</v>
      </c>
      <c r="AX324" s="13">
        <f t="shared" si="52"/>
        <v>0</v>
      </c>
      <c r="AY324" s="13">
        <f t="shared" si="53"/>
        <v>0</v>
      </c>
      <c r="AZ324" s="13">
        <f t="shared" si="54"/>
        <v>0</v>
      </c>
      <c r="BA324" s="13">
        <f t="shared" si="55"/>
        <v>0</v>
      </c>
      <c r="BB324" s="13">
        <f t="shared" si="56"/>
        <v>1.1668800000000001</v>
      </c>
      <c r="BC324" s="13">
        <f t="shared" si="57"/>
        <v>0</v>
      </c>
    </row>
    <row r="325" spans="1:55" x14ac:dyDescent="0.3">
      <c r="A325" s="8" t="s">
        <v>227</v>
      </c>
      <c r="B325" s="8" t="s">
        <v>236</v>
      </c>
      <c r="C325" s="8" t="s">
        <v>54</v>
      </c>
      <c r="D325" s="8" t="s">
        <v>55</v>
      </c>
      <c r="E325" s="7" t="s">
        <v>36</v>
      </c>
      <c r="F325" s="8">
        <v>28</v>
      </c>
      <c r="I325" s="8">
        <v>2</v>
      </c>
      <c r="L325" s="8">
        <v>6.7000000000000004E-2</v>
      </c>
      <c r="M325" s="8">
        <f t="shared" si="58"/>
        <v>1.8760000000000001</v>
      </c>
      <c r="O325" s="8">
        <v>16</v>
      </c>
      <c r="AI325" s="7">
        <v>812</v>
      </c>
      <c r="AJ325" s="8">
        <v>18204</v>
      </c>
      <c r="AK325" s="8" t="s">
        <v>324</v>
      </c>
      <c r="AL325" s="7">
        <v>478</v>
      </c>
      <c r="AM325" s="8">
        <v>0</v>
      </c>
      <c r="AN325" s="8">
        <v>5.0999999999999996</v>
      </c>
      <c r="AO325" s="8">
        <v>0</v>
      </c>
      <c r="AP325" s="8">
        <v>0</v>
      </c>
      <c r="AQ325" s="8">
        <v>21.1</v>
      </c>
      <c r="AR325" s="8">
        <v>67.900000000000006</v>
      </c>
      <c r="AS325" s="8">
        <v>0.5</v>
      </c>
      <c r="AT325" s="12">
        <f t="shared" si="59"/>
        <v>94.100000000000009</v>
      </c>
      <c r="AV325" s="11">
        <f t="shared" ref="AV325:AV388" si="60">PRODUCT($M325,$Y325,AL325)/100</f>
        <v>8.9672800000000006</v>
      </c>
      <c r="AW325" s="13">
        <f t="shared" si="51"/>
        <v>0</v>
      </c>
      <c r="AX325" s="13">
        <f t="shared" si="52"/>
        <v>9.5676000000000011E-2</v>
      </c>
      <c r="AY325" s="13">
        <f t="shared" si="53"/>
        <v>0</v>
      </c>
      <c r="AZ325" s="13">
        <f t="shared" si="54"/>
        <v>0</v>
      </c>
      <c r="BA325" s="13">
        <f t="shared" si="55"/>
        <v>0.39583600000000002</v>
      </c>
      <c r="BB325" s="13">
        <f t="shared" si="56"/>
        <v>1.2738040000000002</v>
      </c>
      <c r="BC325" s="13">
        <f t="shared" si="57"/>
        <v>9.3800000000000012E-3</v>
      </c>
    </row>
    <row r="326" spans="1:55" x14ac:dyDescent="0.3">
      <c r="A326" s="8" t="s">
        <v>232</v>
      </c>
      <c r="B326" s="8" t="s">
        <v>236</v>
      </c>
      <c r="C326" s="8" t="s">
        <v>56</v>
      </c>
      <c r="D326" s="8" t="s">
        <v>13</v>
      </c>
      <c r="E326" s="7" t="s">
        <v>21</v>
      </c>
      <c r="K326" s="8">
        <v>1</v>
      </c>
      <c r="L326" s="8">
        <v>0</v>
      </c>
      <c r="M326" s="8">
        <f t="shared" si="58"/>
        <v>0</v>
      </c>
      <c r="N326" s="8">
        <v>3</v>
      </c>
      <c r="O326" s="8">
        <v>17</v>
      </c>
      <c r="AI326" s="7">
        <v>8067</v>
      </c>
      <c r="AJ326" s="8">
        <v>0</v>
      </c>
      <c r="AK326" s="8" t="s">
        <v>265</v>
      </c>
      <c r="AL326" s="7">
        <v>269</v>
      </c>
      <c r="AM326" s="8">
        <v>269</v>
      </c>
      <c r="AN326" s="8">
        <v>24.9</v>
      </c>
      <c r="AO326" s="8">
        <v>24.9</v>
      </c>
      <c r="AP326" s="8">
        <v>24.9</v>
      </c>
      <c r="AQ326" s="8">
        <v>18</v>
      </c>
      <c r="AR326" s="8">
        <v>0</v>
      </c>
      <c r="AS326" s="8">
        <v>0</v>
      </c>
      <c r="AT326" s="12">
        <f t="shared" si="59"/>
        <v>42.9</v>
      </c>
      <c r="AV326" s="11">
        <f t="shared" si="60"/>
        <v>0</v>
      </c>
      <c r="AW326" s="13">
        <f t="shared" ref="AW326:AW389" si="61">PRODUCT($M326,$Y326,AM326)/100</f>
        <v>0</v>
      </c>
      <c r="AX326" s="13">
        <f t="shared" ref="AX326:AX389" si="62">PRODUCT($M326,$Y326,AN326)/100</f>
        <v>0</v>
      </c>
      <c r="AY326" s="13">
        <f t="shared" ref="AY326:AY389" si="63">PRODUCT($M326,$Y326,AO326)/100</f>
        <v>0</v>
      </c>
      <c r="AZ326" s="13">
        <f t="shared" ref="AZ326:AZ389" si="64">PRODUCT($M326,$Y326,AP326)/100</f>
        <v>0</v>
      </c>
      <c r="BA326" s="13">
        <f t="shared" ref="BA326:BA389" si="65">PRODUCT($M326,$Y326,AQ326)/100</f>
        <v>0</v>
      </c>
      <c r="BB326" s="13">
        <f t="shared" ref="BB326:BB389" si="66">PRODUCT($M326,$Y326,AR326)/100</f>
        <v>0</v>
      </c>
      <c r="BC326" s="13">
        <f t="shared" ref="BC326:BC389" si="67">PRODUCT($M326,$Y326,AS326)/100</f>
        <v>0</v>
      </c>
    </row>
    <row r="327" spans="1:55" x14ac:dyDescent="0.3">
      <c r="A327" s="8" t="s">
        <v>232</v>
      </c>
      <c r="B327" s="8" t="s">
        <v>236</v>
      </c>
      <c r="C327" s="8" t="s">
        <v>56</v>
      </c>
      <c r="D327" s="8" t="s">
        <v>15</v>
      </c>
      <c r="E327" s="7" t="s">
        <v>14</v>
      </c>
      <c r="F327" s="8">
        <v>85</v>
      </c>
      <c r="J327" s="8">
        <v>3</v>
      </c>
      <c r="L327" s="8">
        <v>8.0000000000000002E-3</v>
      </c>
      <c r="M327" s="8">
        <f t="shared" si="58"/>
        <v>0.68</v>
      </c>
      <c r="O327" s="8">
        <v>17</v>
      </c>
      <c r="AE327" s="7" t="s">
        <v>296</v>
      </c>
      <c r="AF327" s="8" t="s">
        <v>298</v>
      </c>
      <c r="AG327" s="7" t="s">
        <v>299</v>
      </c>
      <c r="AL327" s="7">
        <v>241</v>
      </c>
      <c r="AN327" s="8">
        <v>32.9</v>
      </c>
      <c r="AQ327" s="8">
        <v>10.9</v>
      </c>
      <c r="AR327" s="8">
        <v>0.5</v>
      </c>
      <c r="AS327" s="8">
        <v>0</v>
      </c>
      <c r="AT327" s="12">
        <f t="shared" si="59"/>
        <v>44.3</v>
      </c>
      <c r="AV327" s="11">
        <f t="shared" si="60"/>
        <v>1.6388000000000003</v>
      </c>
      <c r="AW327" s="13">
        <f t="shared" si="61"/>
        <v>6.8000000000000005E-3</v>
      </c>
      <c r="AX327" s="13">
        <f t="shared" si="62"/>
        <v>0.22372</v>
      </c>
      <c r="AY327" s="13">
        <f t="shared" si="63"/>
        <v>6.8000000000000005E-3</v>
      </c>
      <c r="AZ327" s="13">
        <f t="shared" si="64"/>
        <v>6.8000000000000005E-3</v>
      </c>
      <c r="BA327" s="13">
        <f t="shared" si="65"/>
        <v>7.4120000000000005E-2</v>
      </c>
      <c r="BB327" s="13">
        <f t="shared" si="66"/>
        <v>3.4000000000000002E-3</v>
      </c>
      <c r="BC327" s="13">
        <f t="shared" si="67"/>
        <v>0</v>
      </c>
    </row>
    <row r="328" spans="1:55" x14ac:dyDescent="0.3">
      <c r="A328" s="8" t="s">
        <v>232</v>
      </c>
      <c r="B328" s="8" t="s">
        <v>236</v>
      </c>
      <c r="C328" s="8" t="s">
        <v>56</v>
      </c>
      <c r="D328" s="8" t="s">
        <v>17</v>
      </c>
      <c r="E328" s="7" t="s">
        <v>14</v>
      </c>
      <c r="F328" s="8">
        <v>85</v>
      </c>
      <c r="J328" s="8">
        <v>3</v>
      </c>
      <c r="L328" s="8">
        <v>8.0000000000000002E-3</v>
      </c>
      <c r="M328" s="8">
        <f t="shared" si="58"/>
        <v>0.68</v>
      </c>
      <c r="O328" s="8">
        <v>17</v>
      </c>
      <c r="AE328" s="7" t="s">
        <v>300</v>
      </c>
      <c r="AF328" s="8" t="s">
        <v>301</v>
      </c>
      <c r="AG328" s="7" t="s">
        <v>272</v>
      </c>
      <c r="AL328" s="7">
        <v>265</v>
      </c>
      <c r="AN328" s="8">
        <v>16.899999999999999</v>
      </c>
      <c r="AQ328" s="8">
        <v>21.4</v>
      </c>
      <c r="AR328" s="8">
        <v>0</v>
      </c>
      <c r="AS328" s="8">
        <v>0</v>
      </c>
      <c r="AT328" s="12">
        <f t="shared" si="59"/>
        <v>38.299999999999997</v>
      </c>
      <c r="AV328" s="11">
        <f t="shared" si="60"/>
        <v>1.8020000000000003</v>
      </c>
      <c r="AW328" s="13">
        <f t="shared" si="61"/>
        <v>6.8000000000000005E-3</v>
      </c>
      <c r="AX328" s="13">
        <f t="shared" si="62"/>
        <v>0.11491999999999999</v>
      </c>
      <c r="AY328" s="13">
        <f t="shared" si="63"/>
        <v>6.8000000000000005E-3</v>
      </c>
      <c r="AZ328" s="13">
        <f t="shared" si="64"/>
        <v>6.8000000000000005E-3</v>
      </c>
      <c r="BA328" s="13">
        <f t="shared" si="65"/>
        <v>0.14551999999999998</v>
      </c>
      <c r="BB328" s="13">
        <f t="shared" si="66"/>
        <v>0</v>
      </c>
      <c r="BC328" s="13">
        <f t="shared" si="67"/>
        <v>0</v>
      </c>
    </row>
    <row r="329" spans="1:55" x14ac:dyDescent="0.3">
      <c r="A329" s="8" t="s">
        <v>232</v>
      </c>
      <c r="B329" s="8" t="s">
        <v>236</v>
      </c>
      <c r="C329" s="8" t="s">
        <v>56</v>
      </c>
      <c r="D329" s="8" t="s">
        <v>18</v>
      </c>
      <c r="E329" s="7" t="s">
        <v>21</v>
      </c>
      <c r="K329" s="8">
        <v>1</v>
      </c>
      <c r="L329" s="8">
        <v>0</v>
      </c>
      <c r="M329" s="8">
        <f t="shared" si="58"/>
        <v>0</v>
      </c>
      <c r="O329" s="8">
        <v>17</v>
      </c>
      <c r="S329" s="8">
        <v>1095</v>
      </c>
      <c r="T329" s="8" t="s">
        <v>275</v>
      </c>
      <c r="AL329" s="7">
        <v>267</v>
      </c>
      <c r="AN329" s="8">
        <v>19.600000000000001</v>
      </c>
      <c r="AQ329" s="8">
        <v>20.3</v>
      </c>
      <c r="AT329" s="12">
        <f t="shared" si="59"/>
        <v>39.900000000000006</v>
      </c>
      <c r="AV329" s="11">
        <f t="shared" si="60"/>
        <v>0</v>
      </c>
      <c r="AW329" s="13">
        <f t="shared" si="61"/>
        <v>0</v>
      </c>
      <c r="AX329" s="13">
        <f t="shared" si="62"/>
        <v>0</v>
      </c>
      <c r="AY329" s="13">
        <f t="shared" si="63"/>
        <v>0</v>
      </c>
      <c r="AZ329" s="13">
        <f t="shared" si="64"/>
        <v>0</v>
      </c>
      <c r="BA329" s="13">
        <f t="shared" si="65"/>
        <v>0</v>
      </c>
      <c r="BB329" s="13">
        <f t="shared" si="66"/>
        <v>0</v>
      </c>
      <c r="BC329" s="13">
        <f t="shared" si="67"/>
        <v>0</v>
      </c>
    </row>
    <row r="330" spans="1:55" x14ac:dyDescent="0.3">
      <c r="A330" s="8" t="s">
        <v>232</v>
      </c>
      <c r="B330" s="8" t="s">
        <v>236</v>
      </c>
      <c r="C330" s="8" t="s">
        <v>56</v>
      </c>
      <c r="D330" s="8" t="s">
        <v>19</v>
      </c>
      <c r="E330" s="7" t="s">
        <v>14</v>
      </c>
      <c r="F330" s="8">
        <v>112</v>
      </c>
      <c r="I330" s="8">
        <v>1</v>
      </c>
      <c r="L330" s="8">
        <v>3.3000000000000002E-2</v>
      </c>
      <c r="M330" s="8">
        <f t="shared" si="58"/>
        <v>3.6960000000000002</v>
      </c>
      <c r="O330" s="8">
        <v>17</v>
      </c>
      <c r="AI330" s="7">
        <v>8063</v>
      </c>
      <c r="AJ330" s="8">
        <v>5124</v>
      </c>
      <c r="AK330" s="8" t="s">
        <v>273</v>
      </c>
      <c r="AL330" s="7">
        <v>285</v>
      </c>
      <c r="AM330" s="8">
        <v>285</v>
      </c>
      <c r="AN330" s="8">
        <v>26.9</v>
      </c>
      <c r="AO330" s="8">
        <v>26.9</v>
      </c>
      <c r="AP330" s="8">
        <v>26.9</v>
      </c>
      <c r="AQ330" s="8">
        <v>18.899999999999999</v>
      </c>
      <c r="AR330" s="8">
        <v>0</v>
      </c>
      <c r="AS330" s="8">
        <v>0</v>
      </c>
      <c r="AT330" s="12">
        <f t="shared" si="59"/>
        <v>45.8</v>
      </c>
      <c r="AV330" s="11">
        <f t="shared" si="60"/>
        <v>10.533600000000002</v>
      </c>
      <c r="AW330" s="13">
        <f t="shared" si="61"/>
        <v>10.533600000000002</v>
      </c>
      <c r="AX330" s="13">
        <f t="shared" si="62"/>
        <v>0.994224</v>
      </c>
      <c r="AY330" s="13">
        <f t="shared" si="63"/>
        <v>0.994224</v>
      </c>
      <c r="AZ330" s="13">
        <f t="shared" si="64"/>
        <v>0.994224</v>
      </c>
      <c r="BA330" s="13">
        <f t="shared" si="65"/>
        <v>0.69854399999999994</v>
      </c>
      <c r="BB330" s="13">
        <f t="shared" si="66"/>
        <v>0</v>
      </c>
      <c r="BC330" s="13">
        <f t="shared" si="67"/>
        <v>0</v>
      </c>
    </row>
    <row r="331" spans="1:55" x14ac:dyDescent="0.3">
      <c r="A331" s="8" t="s">
        <v>232</v>
      </c>
      <c r="B331" s="8" t="s">
        <v>236</v>
      </c>
      <c r="C331" s="8" t="s">
        <v>56</v>
      </c>
      <c r="D331" s="8" t="s">
        <v>22</v>
      </c>
      <c r="E331" s="7" t="s">
        <v>21</v>
      </c>
      <c r="K331" s="8">
        <v>1</v>
      </c>
      <c r="L331" s="8">
        <v>0</v>
      </c>
      <c r="M331" s="8">
        <f t="shared" si="58"/>
        <v>0</v>
      </c>
      <c r="O331" s="8">
        <v>17</v>
      </c>
      <c r="AI331" s="7">
        <v>8063</v>
      </c>
      <c r="AJ331" s="8">
        <v>5124</v>
      </c>
      <c r="AK331" s="8" t="s">
        <v>273</v>
      </c>
      <c r="AL331" s="7">
        <v>285</v>
      </c>
      <c r="AM331" s="8">
        <v>285</v>
      </c>
      <c r="AN331" s="8">
        <v>26.9</v>
      </c>
      <c r="AO331" s="8">
        <v>26.9</v>
      </c>
      <c r="AP331" s="8">
        <v>26.9</v>
      </c>
      <c r="AQ331" s="8">
        <v>18.899999999999999</v>
      </c>
      <c r="AR331" s="8">
        <v>0</v>
      </c>
      <c r="AS331" s="8">
        <v>0</v>
      </c>
      <c r="AT331" s="12">
        <f t="shared" si="59"/>
        <v>45.8</v>
      </c>
      <c r="AV331" s="11">
        <f t="shared" si="60"/>
        <v>0</v>
      </c>
      <c r="AW331" s="13">
        <f t="shared" si="61"/>
        <v>0</v>
      </c>
      <c r="AX331" s="13">
        <f t="shared" si="62"/>
        <v>0</v>
      </c>
      <c r="AY331" s="13">
        <f t="shared" si="63"/>
        <v>0</v>
      </c>
      <c r="AZ331" s="13">
        <f t="shared" si="64"/>
        <v>0</v>
      </c>
      <c r="BA331" s="13">
        <f t="shared" si="65"/>
        <v>0</v>
      </c>
      <c r="BB331" s="13">
        <f t="shared" si="66"/>
        <v>0</v>
      </c>
      <c r="BC331" s="13">
        <f t="shared" si="67"/>
        <v>0</v>
      </c>
    </row>
    <row r="332" spans="1:55" x14ac:dyDescent="0.3">
      <c r="A332" s="8" t="s">
        <v>232</v>
      </c>
      <c r="B332" s="8" t="s">
        <v>236</v>
      </c>
      <c r="C332" s="8" t="s">
        <v>56</v>
      </c>
      <c r="D332" s="8" t="s">
        <v>23</v>
      </c>
      <c r="E332" s="7" t="s">
        <v>36</v>
      </c>
      <c r="F332" s="8">
        <v>104</v>
      </c>
      <c r="H332" s="8">
        <v>2</v>
      </c>
      <c r="L332" s="8">
        <v>0.28599999999999998</v>
      </c>
      <c r="M332" s="8">
        <f t="shared" si="58"/>
        <v>29.743999999999996</v>
      </c>
      <c r="O332" s="8">
        <v>17</v>
      </c>
      <c r="AI332" s="7">
        <v>974</v>
      </c>
      <c r="AJ332" s="8">
        <v>1129</v>
      </c>
      <c r="AK332" s="8" t="s">
        <v>279</v>
      </c>
      <c r="AL332" s="7">
        <v>155</v>
      </c>
      <c r="AM332" s="8">
        <v>155</v>
      </c>
      <c r="AN332" s="8">
        <v>12.6</v>
      </c>
      <c r="AO332" s="8">
        <v>12.6</v>
      </c>
      <c r="AP332" s="8">
        <v>0</v>
      </c>
      <c r="AQ332" s="8">
        <v>10.6</v>
      </c>
      <c r="AR332" s="8">
        <v>1.1000000000000001</v>
      </c>
      <c r="AS332" s="8">
        <v>0</v>
      </c>
      <c r="AT332" s="12">
        <f t="shared" si="59"/>
        <v>24.3</v>
      </c>
      <c r="AV332" s="11">
        <f t="shared" si="60"/>
        <v>46.103199999999994</v>
      </c>
      <c r="AW332" s="13">
        <f t="shared" si="61"/>
        <v>46.103199999999994</v>
      </c>
      <c r="AX332" s="13">
        <f t="shared" si="62"/>
        <v>3.7477439999999995</v>
      </c>
      <c r="AY332" s="13">
        <f t="shared" si="63"/>
        <v>3.7477439999999995</v>
      </c>
      <c r="AZ332" s="13">
        <f t="shared" si="64"/>
        <v>0</v>
      </c>
      <c r="BA332" s="13">
        <f t="shared" si="65"/>
        <v>3.1528639999999997</v>
      </c>
      <c r="BB332" s="13">
        <f t="shared" si="66"/>
        <v>0.32718399999999997</v>
      </c>
      <c r="BC332" s="13">
        <f t="shared" si="67"/>
        <v>0</v>
      </c>
    </row>
    <row r="333" spans="1:55" x14ac:dyDescent="0.3">
      <c r="A333" s="8" t="s">
        <v>232</v>
      </c>
      <c r="B333" s="8" t="s">
        <v>236</v>
      </c>
      <c r="C333" s="8" t="s">
        <v>56</v>
      </c>
      <c r="D333" s="8" t="s">
        <v>24</v>
      </c>
      <c r="E333" s="7" t="s">
        <v>14</v>
      </c>
      <c r="F333" s="8">
        <v>184</v>
      </c>
      <c r="G333" s="8">
        <v>1</v>
      </c>
      <c r="L333" s="8">
        <v>1</v>
      </c>
      <c r="M333" s="8">
        <f t="shared" si="58"/>
        <v>184</v>
      </c>
      <c r="O333" s="8">
        <v>17</v>
      </c>
      <c r="AI333" s="7">
        <v>7075</v>
      </c>
      <c r="AJ333" s="8">
        <v>1106</v>
      </c>
      <c r="AK333" s="8" t="s">
        <v>280</v>
      </c>
      <c r="AL333" s="7">
        <v>69</v>
      </c>
      <c r="AM333" s="8">
        <v>69</v>
      </c>
      <c r="AN333" s="8">
        <v>3.6</v>
      </c>
      <c r="AO333" s="8">
        <v>3.6</v>
      </c>
      <c r="AP333" s="8">
        <v>0</v>
      </c>
      <c r="AQ333" s="8">
        <v>4.0999999999999996</v>
      </c>
      <c r="AR333" s="8">
        <v>4.5</v>
      </c>
      <c r="AS333" s="8">
        <v>0</v>
      </c>
      <c r="AT333" s="12">
        <f t="shared" si="59"/>
        <v>12.2</v>
      </c>
      <c r="AV333" s="11">
        <f t="shared" si="60"/>
        <v>126.96</v>
      </c>
      <c r="AW333" s="13">
        <f t="shared" si="61"/>
        <v>126.96</v>
      </c>
      <c r="AX333" s="13">
        <f t="shared" si="62"/>
        <v>6.6239999999999997</v>
      </c>
      <c r="AY333" s="13">
        <f t="shared" si="63"/>
        <v>6.6239999999999997</v>
      </c>
      <c r="AZ333" s="13">
        <f t="shared" si="64"/>
        <v>0</v>
      </c>
      <c r="BA333" s="13">
        <f t="shared" si="65"/>
        <v>7.5439999999999996</v>
      </c>
      <c r="BB333" s="13">
        <f t="shared" si="66"/>
        <v>8.2799999999999994</v>
      </c>
      <c r="BC333" s="13">
        <f t="shared" si="67"/>
        <v>0</v>
      </c>
    </row>
    <row r="334" spans="1:55" x14ac:dyDescent="0.3">
      <c r="A334" s="8" t="s">
        <v>232</v>
      </c>
      <c r="B334" s="8" t="s">
        <v>236</v>
      </c>
      <c r="C334" s="8" t="s">
        <v>56</v>
      </c>
      <c r="D334" s="8" t="s">
        <v>25</v>
      </c>
      <c r="E334" s="7" t="s">
        <v>21</v>
      </c>
      <c r="K334" s="8">
        <v>1</v>
      </c>
      <c r="L334" s="8">
        <v>0</v>
      </c>
      <c r="M334" s="8">
        <f t="shared" si="58"/>
        <v>0</v>
      </c>
      <c r="O334" s="8">
        <v>17</v>
      </c>
      <c r="AI334" s="7">
        <v>646</v>
      </c>
      <c r="AJ334" s="8">
        <v>1009</v>
      </c>
      <c r="AK334" s="8" t="s">
        <v>286</v>
      </c>
      <c r="AL334" s="7">
        <v>403</v>
      </c>
      <c r="AM334" s="8">
        <v>403</v>
      </c>
      <c r="AN334" s="8">
        <v>24.9</v>
      </c>
      <c r="AO334" s="8">
        <v>24.9</v>
      </c>
      <c r="AP334" s="8">
        <v>0</v>
      </c>
      <c r="AQ334" s="8">
        <v>33.1</v>
      </c>
      <c r="AR334" s="8">
        <v>1.3</v>
      </c>
      <c r="AS334" s="8">
        <v>0</v>
      </c>
      <c r="AT334" s="12">
        <f t="shared" si="59"/>
        <v>59.3</v>
      </c>
      <c r="AV334" s="11">
        <f t="shared" si="60"/>
        <v>0</v>
      </c>
      <c r="AW334" s="13">
        <f t="shared" si="61"/>
        <v>0</v>
      </c>
      <c r="AX334" s="13">
        <f t="shared" si="62"/>
        <v>0</v>
      </c>
      <c r="AY334" s="13">
        <f t="shared" si="63"/>
        <v>0</v>
      </c>
      <c r="AZ334" s="13">
        <f t="shared" si="64"/>
        <v>0</v>
      </c>
      <c r="BA334" s="13">
        <f t="shared" si="65"/>
        <v>0</v>
      </c>
      <c r="BB334" s="13">
        <f t="shared" si="66"/>
        <v>0</v>
      </c>
      <c r="BC334" s="13">
        <f t="shared" si="67"/>
        <v>0</v>
      </c>
    </row>
    <row r="335" spans="1:55" x14ac:dyDescent="0.3">
      <c r="A335" s="8" t="s">
        <v>20</v>
      </c>
      <c r="B335" s="8" t="s">
        <v>236</v>
      </c>
      <c r="C335" s="8" t="s">
        <v>56</v>
      </c>
      <c r="D335" s="8" t="s">
        <v>20</v>
      </c>
      <c r="E335" s="7" t="s">
        <v>14</v>
      </c>
      <c r="F335" s="8">
        <v>112</v>
      </c>
      <c r="G335" s="8">
        <v>1</v>
      </c>
      <c r="L335" s="8">
        <v>1</v>
      </c>
      <c r="M335" s="8">
        <f t="shared" si="58"/>
        <v>112</v>
      </c>
      <c r="O335" s="8">
        <v>17</v>
      </c>
      <c r="AI335">
        <v>8041</v>
      </c>
      <c r="AJ335">
        <v>15233</v>
      </c>
      <c r="AK335" t="s">
        <v>378</v>
      </c>
      <c r="AL335">
        <v>105</v>
      </c>
      <c r="AM335">
        <v>105</v>
      </c>
      <c r="AN335">
        <v>18.5</v>
      </c>
      <c r="AO335">
        <v>18.5</v>
      </c>
      <c r="AP335">
        <v>18.5</v>
      </c>
      <c r="AQ335">
        <v>2.9</v>
      </c>
      <c r="AR335">
        <v>0</v>
      </c>
      <c r="AS335">
        <v>0</v>
      </c>
      <c r="AT335" s="12">
        <f t="shared" si="59"/>
        <v>21.4</v>
      </c>
      <c r="AV335" s="11">
        <f t="shared" si="60"/>
        <v>117.6</v>
      </c>
      <c r="AW335" s="13">
        <f t="shared" si="61"/>
        <v>117.6</v>
      </c>
      <c r="AX335" s="13">
        <f t="shared" si="62"/>
        <v>20.72</v>
      </c>
      <c r="AY335" s="13">
        <f t="shared" si="63"/>
        <v>20.72</v>
      </c>
      <c r="AZ335" s="13">
        <f t="shared" si="64"/>
        <v>20.72</v>
      </c>
      <c r="BA335" s="13">
        <f t="shared" si="65"/>
        <v>3.2480000000000002</v>
      </c>
      <c r="BB335" s="13">
        <f t="shared" si="66"/>
        <v>0</v>
      </c>
      <c r="BC335" s="13">
        <f t="shared" si="67"/>
        <v>0</v>
      </c>
    </row>
    <row r="336" spans="1:55" x14ac:dyDescent="0.3">
      <c r="A336" s="8" t="s">
        <v>233</v>
      </c>
      <c r="B336" s="8" t="s">
        <v>236</v>
      </c>
      <c r="C336" s="8" t="s">
        <v>56</v>
      </c>
      <c r="D336" s="8" t="s">
        <v>26</v>
      </c>
      <c r="E336" s="7" t="s">
        <v>16</v>
      </c>
      <c r="F336" s="8">
        <v>88</v>
      </c>
      <c r="H336" s="8">
        <v>2</v>
      </c>
      <c r="L336" s="8">
        <v>0.28599999999999998</v>
      </c>
      <c r="M336" s="8">
        <f t="shared" si="58"/>
        <v>25.167999999999999</v>
      </c>
      <c r="O336" s="8">
        <v>17</v>
      </c>
      <c r="AI336" s="7">
        <v>7200</v>
      </c>
      <c r="AJ336" s="8">
        <v>20051</v>
      </c>
      <c r="AK336" s="8" t="s">
        <v>282</v>
      </c>
      <c r="AL336" s="7">
        <v>130</v>
      </c>
      <c r="AM336" s="8">
        <v>0</v>
      </c>
      <c r="AN336" s="8">
        <v>2.4</v>
      </c>
      <c r="AO336" s="8">
        <v>0</v>
      </c>
      <c r="AP336" s="8">
        <v>0</v>
      </c>
      <c r="AQ336" s="8">
        <v>0.2</v>
      </c>
      <c r="AR336" s="8">
        <v>28.6</v>
      </c>
      <c r="AS336" s="8">
        <v>0.3</v>
      </c>
      <c r="AT336" s="12">
        <f t="shared" si="59"/>
        <v>31.200000000000003</v>
      </c>
      <c r="AV336" s="11">
        <f t="shared" si="60"/>
        <v>32.718399999999995</v>
      </c>
      <c r="AW336" s="13">
        <f t="shared" si="61"/>
        <v>0</v>
      </c>
      <c r="AX336" s="13">
        <f t="shared" si="62"/>
        <v>0.60403200000000001</v>
      </c>
      <c r="AY336" s="13">
        <f t="shared" si="63"/>
        <v>0</v>
      </c>
      <c r="AZ336" s="13">
        <f t="shared" si="64"/>
        <v>0</v>
      </c>
      <c r="BA336" s="13">
        <f t="shared" si="65"/>
        <v>5.0335999999999999E-2</v>
      </c>
      <c r="BB336" s="13">
        <f t="shared" si="66"/>
        <v>7.198048</v>
      </c>
      <c r="BC336" s="13">
        <f t="shared" si="67"/>
        <v>7.5504000000000002E-2</v>
      </c>
    </row>
    <row r="337" spans="1:55" x14ac:dyDescent="0.3">
      <c r="A337" s="8" t="s">
        <v>233</v>
      </c>
      <c r="B337" s="8" t="s">
        <v>236</v>
      </c>
      <c r="C337" s="8" t="s">
        <v>56</v>
      </c>
      <c r="D337" s="8" t="s">
        <v>28</v>
      </c>
      <c r="E337" s="7" t="s">
        <v>16</v>
      </c>
      <c r="F337" s="8">
        <v>95</v>
      </c>
      <c r="H337" s="8">
        <v>2</v>
      </c>
      <c r="L337" s="8">
        <v>0.28599999999999998</v>
      </c>
      <c r="M337" s="8">
        <f t="shared" si="58"/>
        <v>27.169999999999998</v>
      </c>
      <c r="O337" s="8">
        <v>17</v>
      </c>
      <c r="AI337" s="7">
        <v>7005</v>
      </c>
      <c r="AJ337" s="8">
        <v>16028</v>
      </c>
      <c r="AK337" s="8" t="s">
        <v>283</v>
      </c>
      <c r="AL337" s="7">
        <v>127</v>
      </c>
      <c r="AM337" s="8">
        <v>0</v>
      </c>
      <c r="AN337" s="8">
        <v>8.6999999999999993</v>
      </c>
      <c r="AO337" s="8">
        <v>0</v>
      </c>
      <c r="AP337" s="8">
        <v>0</v>
      </c>
      <c r="AQ337" s="8">
        <v>0.5</v>
      </c>
      <c r="AR337" s="8">
        <v>22.8</v>
      </c>
      <c r="AS337" s="8">
        <v>6.4</v>
      </c>
      <c r="AT337" s="12">
        <f t="shared" si="59"/>
        <v>32</v>
      </c>
      <c r="AV337" s="11">
        <f t="shared" si="60"/>
        <v>34.505899999999997</v>
      </c>
      <c r="AW337" s="13">
        <f t="shared" si="61"/>
        <v>0</v>
      </c>
      <c r="AX337" s="13">
        <f t="shared" si="62"/>
        <v>2.3637899999999998</v>
      </c>
      <c r="AY337" s="13">
        <f t="shared" si="63"/>
        <v>0</v>
      </c>
      <c r="AZ337" s="13">
        <f t="shared" si="64"/>
        <v>0</v>
      </c>
      <c r="BA337" s="13">
        <f t="shared" si="65"/>
        <v>0.13585</v>
      </c>
      <c r="BB337" s="13">
        <f t="shared" si="66"/>
        <v>6.1947599999999996</v>
      </c>
      <c r="BC337" s="13">
        <f t="shared" si="67"/>
        <v>1.73888</v>
      </c>
    </row>
    <row r="338" spans="1:55" x14ac:dyDescent="0.3">
      <c r="A338" s="8" t="s">
        <v>233</v>
      </c>
      <c r="B338" s="8" t="s">
        <v>236</v>
      </c>
      <c r="C338" s="8" t="s">
        <v>56</v>
      </c>
      <c r="D338" s="8" t="s">
        <v>29</v>
      </c>
      <c r="E338" s="7" t="s">
        <v>21</v>
      </c>
      <c r="K338" s="8">
        <v>1</v>
      </c>
      <c r="L338" s="8">
        <v>0</v>
      </c>
      <c r="M338" s="8">
        <f t="shared" si="58"/>
        <v>0</v>
      </c>
      <c r="O338" s="8">
        <v>17</v>
      </c>
      <c r="AI338" s="7">
        <v>513</v>
      </c>
      <c r="AJ338" s="8">
        <v>11110</v>
      </c>
      <c r="AK338" s="8" t="s">
        <v>290</v>
      </c>
      <c r="AL338" s="7">
        <v>22</v>
      </c>
      <c r="AM338" s="8">
        <v>0</v>
      </c>
      <c r="AN338" s="8">
        <v>1</v>
      </c>
      <c r="AO338" s="8">
        <v>0</v>
      </c>
      <c r="AP338" s="8">
        <v>0</v>
      </c>
      <c r="AQ338" s="8">
        <v>0.4</v>
      </c>
      <c r="AR338" s="8">
        <v>4.5</v>
      </c>
      <c r="AS338" s="8">
        <v>2.8</v>
      </c>
      <c r="AT338" s="12">
        <f t="shared" si="59"/>
        <v>5.9</v>
      </c>
      <c r="AV338" s="11">
        <f t="shared" si="60"/>
        <v>0</v>
      </c>
      <c r="AW338" s="13">
        <f t="shared" si="61"/>
        <v>0</v>
      </c>
      <c r="AX338" s="13">
        <f t="shared" si="62"/>
        <v>0</v>
      </c>
      <c r="AY338" s="13">
        <f t="shared" si="63"/>
        <v>0</v>
      </c>
      <c r="AZ338" s="13">
        <f t="shared" si="64"/>
        <v>0</v>
      </c>
      <c r="BA338" s="13">
        <f t="shared" si="65"/>
        <v>0</v>
      </c>
      <c r="BB338" s="13">
        <f t="shared" si="66"/>
        <v>0</v>
      </c>
      <c r="BC338" s="13">
        <f t="shared" si="67"/>
        <v>0</v>
      </c>
    </row>
    <row r="339" spans="1:55" x14ac:dyDescent="0.3">
      <c r="A339" s="8" t="s">
        <v>233</v>
      </c>
      <c r="B339" s="8" t="s">
        <v>236</v>
      </c>
      <c r="C339" s="8" t="s">
        <v>56</v>
      </c>
      <c r="D339" s="8" t="s">
        <v>30</v>
      </c>
      <c r="E339" s="7" t="s">
        <v>21</v>
      </c>
      <c r="K339" s="8">
        <v>1</v>
      </c>
      <c r="L339" s="8">
        <v>0</v>
      </c>
      <c r="M339" s="8">
        <f t="shared" si="58"/>
        <v>0</v>
      </c>
      <c r="O339" s="8">
        <v>17</v>
      </c>
      <c r="AI339" s="7">
        <v>141</v>
      </c>
      <c r="AJ339" s="8">
        <v>9040</v>
      </c>
      <c r="AK339" s="8" t="s">
        <v>287</v>
      </c>
      <c r="AL339" s="7">
        <v>92</v>
      </c>
      <c r="AM339" s="8">
        <v>0</v>
      </c>
      <c r="AN339" s="8">
        <v>1</v>
      </c>
      <c r="AO339" s="8">
        <v>0</v>
      </c>
      <c r="AP339" s="8">
        <v>0</v>
      </c>
      <c r="AQ339" s="8">
        <v>0.5</v>
      </c>
      <c r="AR339" s="8">
        <v>23.4</v>
      </c>
      <c r="AS339" s="8">
        <v>2.4</v>
      </c>
      <c r="AT339" s="12">
        <f t="shared" si="59"/>
        <v>24.9</v>
      </c>
      <c r="AV339" s="11">
        <f t="shared" si="60"/>
        <v>0</v>
      </c>
      <c r="AW339" s="13">
        <f t="shared" si="61"/>
        <v>0</v>
      </c>
      <c r="AX339" s="13">
        <f t="shared" si="62"/>
        <v>0</v>
      </c>
      <c r="AY339" s="13">
        <f t="shared" si="63"/>
        <v>0</v>
      </c>
      <c r="AZ339" s="13">
        <f t="shared" si="64"/>
        <v>0</v>
      </c>
      <c r="BA339" s="13">
        <f t="shared" si="65"/>
        <v>0</v>
      </c>
      <c r="BB339" s="13">
        <f t="shared" si="66"/>
        <v>0</v>
      </c>
      <c r="BC339" s="13">
        <f t="shared" si="67"/>
        <v>0</v>
      </c>
    </row>
    <row r="340" spans="1:55" x14ac:dyDescent="0.3">
      <c r="A340" s="8" t="s">
        <v>233</v>
      </c>
      <c r="B340" s="8" t="s">
        <v>236</v>
      </c>
      <c r="C340" s="8" t="s">
        <v>56</v>
      </c>
      <c r="D340" s="8" t="s">
        <v>31</v>
      </c>
      <c r="E340" s="7" t="s">
        <v>14</v>
      </c>
      <c r="F340" s="8">
        <v>122</v>
      </c>
      <c r="I340" s="8">
        <v>1</v>
      </c>
      <c r="L340" s="8">
        <v>3.3000000000000002E-2</v>
      </c>
      <c r="M340" s="8">
        <f t="shared" si="58"/>
        <v>4.0259999999999998</v>
      </c>
      <c r="O340" s="8">
        <v>17</v>
      </c>
      <c r="AI340" s="7">
        <v>1786</v>
      </c>
      <c r="AJ340" s="8">
        <v>11363</v>
      </c>
      <c r="AK340" s="8" t="s">
        <v>289</v>
      </c>
      <c r="AL340" s="7">
        <v>93</v>
      </c>
      <c r="AM340" s="8">
        <v>0</v>
      </c>
      <c r="AN340" s="8">
        <v>2</v>
      </c>
      <c r="AO340" s="8">
        <v>0</v>
      </c>
      <c r="AP340" s="8">
        <v>0</v>
      </c>
      <c r="AQ340" s="8">
        <v>0.1</v>
      </c>
      <c r="AR340" s="8">
        <v>21.6</v>
      </c>
      <c r="AS340" s="8">
        <v>1.5</v>
      </c>
      <c r="AT340" s="12">
        <f t="shared" si="59"/>
        <v>23.700000000000003</v>
      </c>
      <c r="AV340" s="11">
        <f t="shared" si="60"/>
        <v>3.7441800000000001</v>
      </c>
      <c r="AW340" s="13">
        <f t="shared" si="61"/>
        <v>0</v>
      </c>
      <c r="AX340" s="13">
        <f t="shared" si="62"/>
        <v>8.0519999999999994E-2</v>
      </c>
      <c r="AY340" s="13">
        <f t="shared" si="63"/>
        <v>0</v>
      </c>
      <c r="AZ340" s="13">
        <f t="shared" si="64"/>
        <v>0</v>
      </c>
      <c r="BA340" s="13">
        <f t="shared" si="65"/>
        <v>4.0260000000000001E-3</v>
      </c>
      <c r="BB340" s="13">
        <f t="shared" si="66"/>
        <v>0.86961600000000006</v>
      </c>
      <c r="BC340" s="13">
        <f t="shared" si="67"/>
        <v>6.0389999999999999E-2</v>
      </c>
    </row>
    <row r="341" spans="1:55" x14ac:dyDescent="0.3">
      <c r="A341" s="8" t="s">
        <v>233</v>
      </c>
      <c r="B341" s="8" t="s">
        <v>236</v>
      </c>
      <c r="C341" s="8" t="s">
        <v>56</v>
      </c>
      <c r="D341" s="8" t="s">
        <v>34</v>
      </c>
      <c r="E341" s="7" t="s">
        <v>14</v>
      </c>
      <c r="F341" s="8">
        <v>125</v>
      </c>
      <c r="I341" s="8">
        <v>8</v>
      </c>
      <c r="L341" s="8">
        <v>0.26700000000000002</v>
      </c>
      <c r="M341" s="8">
        <f t="shared" si="58"/>
        <v>33.375</v>
      </c>
      <c r="O341" s="8">
        <v>17</v>
      </c>
      <c r="AE341" s="7" t="s">
        <v>296</v>
      </c>
      <c r="AF341" s="8" t="s">
        <v>292</v>
      </c>
      <c r="AL341" s="7">
        <v>288</v>
      </c>
      <c r="AN341" s="8">
        <v>6.3</v>
      </c>
      <c r="AQ341" s="8">
        <v>9.1</v>
      </c>
      <c r="AR341" s="8">
        <v>49</v>
      </c>
      <c r="AS341" s="8">
        <v>0</v>
      </c>
      <c r="AT341" s="12">
        <f t="shared" si="59"/>
        <v>64.400000000000006</v>
      </c>
      <c r="AV341" s="11">
        <f t="shared" si="60"/>
        <v>96.12</v>
      </c>
      <c r="AW341" s="13">
        <f t="shared" si="61"/>
        <v>0.33374999999999999</v>
      </c>
      <c r="AX341" s="13">
        <f t="shared" si="62"/>
        <v>2.1026249999999997</v>
      </c>
      <c r="AY341" s="13">
        <f t="shared" si="63"/>
        <v>0.33374999999999999</v>
      </c>
      <c r="AZ341" s="13">
        <f t="shared" si="64"/>
        <v>0.33374999999999999</v>
      </c>
      <c r="BA341" s="13">
        <f t="shared" si="65"/>
        <v>3.0371249999999996</v>
      </c>
      <c r="BB341" s="13">
        <f t="shared" si="66"/>
        <v>16.353750000000002</v>
      </c>
      <c r="BC341" s="13">
        <f t="shared" si="67"/>
        <v>0</v>
      </c>
    </row>
    <row r="342" spans="1:55" x14ac:dyDescent="0.3">
      <c r="A342" s="8" t="s">
        <v>234</v>
      </c>
      <c r="B342" s="8" t="s">
        <v>236</v>
      </c>
      <c r="C342" s="8" t="s">
        <v>56</v>
      </c>
      <c r="D342" s="8" t="s">
        <v>248</v>
      </c>
      <c r="E342" s="7" t="s">
        <v>16</v>
      </c>
      <c r="F342" s="8">
        <v>86</v>
      </c>
      <c r="H342" s="8">
        <v>2</v>
      </c>
      <c r="L342" s="8">
        <v>0.28599999999999998</v>
      </c>
      <c r="M342" s="8">
        <f t="shared" si="58"/>
        <v>24.595999999999997</v>
      </c>
      <c r="O342" s="8">
        <v>17</v>
      </c>
      <c r="AE342" s="7" t="s">
        <v>296</v>
      </c>
      <c r="AF342" s="8" t="s">
        <v>303</v>
      </c>
      <c r="AL342" s="7">
        <v>163</v>
      </c>
      <c r="AN342" s="8">
        <v>6.3</v>
      </c>
      <c r="AQ342" s="8">
        <v>1.4</v>
      </c>
      <c r="AR342" s="8">
        <v>31.1</v>
      </c>
      <c r="AT342" s="12">
        <f t="shared" si="59"/>
        <v>38.799999999999997</v>
      </c>
      <c r="AV342" s="11">
        <f t="shared" si="60"/>
        <v>40.09147999999999</v>
      </c>
      <c r="AW342" s="13">
        <f t="shared" si="61"/>
        <v>0.24595999999999996</v>
      </c>
      <c r="AX342" s="13">
        <f t="shared" si="62"/>
        <v>1.5495479999999997</v>
      </c>
      <c r="AY342" s="13">
        <f t="shared" si="63"/>
        <v>0.24595999999999996</v>
      </c>
      <c r="AZ342" s="13">
        <f t="shared" si="64"/>
        <v>0.24595999999999996</v>
      </c>
      <c r="BA342" s="13">
        <f t="shared" si="65"/>
        <v>0.34434399999999987</v>
      </c>
      <c r="BB342" s="13">
        <f t="shared" si="66"/>
        <v>7.6493559999999992</v>
      </c>
      <c r="BC342" s="13">
        <f t="shared" si="67"/>
        <v>0.24595999999999996</v>
      </c>
    </row>
    <row r="343" spans="1:55" x14ac:dyDescent="0.3">
      <c r="A343" s="8" t="s">
        <v>234</v>
      </c>
      <c r="B343" s="8" t="s">
        <v>236</v>
      </c>
      <c r="C343" s="8" t="s">
        <v>56</v>
      </c>
      <c r="D343" s="8" t="s">
        <v>27</v>
      </c>
      <c r="E343" s="7" t="s">
        <v>14</v>
      </c>
      <c r="F343" s="8">
        <v>114</v>
      </c>
      <c r="H343" s="8">
        <v>3</v>
      </c>
      <c r="L343" s="8">
        <v>0.42899999999999999</v>
      </c>
      <c r="M343" s="8">
        <f t="shared" si="58"/>
        <v>48.905999999999999</v>
      </c>
      <c r="O343" s="8">
        <v>17</v>
      </c>
      <c r="AE343" s="7" t="s">
        <v>296</v>
      </c>
      <c r="AF343" s="8" t="s">
        <v>304</v>
      </c>
      <c r="AL343" s="7">
        <v>125</v>
      </c>
      <c r="AN343" s="8">
        <v>2.1</v>
      </c>
      <c r="AQ343" s="8">
        <v>1.3</v>
      </c>
      <c r="AR343" s="8">
        <v>26.2</v>
      </c>
      <c r="AT343" s="12">
        <f t="shared" si="59"/>
        <v>29.6</v>
      </c>
      <c r="AV343" s="11">
        <f t="shared" si="60"/>
        <v>61.1325</v>
      </c>
      <c r="AW343" s="13">
        <f t="shared" si="61"/>
        <v>0.48905999999999999</v>
      </c>
      <c r="AX343" s="13">
        <f t="shared" si="62"/>
        <v>1.027026</v>
      </c>
      <c r="AY343" s="13">
        <f t="shared" si="63"/>
        <v>0.48905999999999999</v>
      </c>
      <c r="AZ343" s="13">
        <f t="shared" si="64"/>
        <v>0.48905999999999999</v>
      </c>
      <c r="BA343" s="13">
        <f t="shared" si="65"/>
        <v>0.63577800000000007</v>
      </c>
      <c r="BB343" s="13">
        <f t="shared" si="66"/>
        <v>12.813371999999999</v>
      </c>
      <c r="BC343" s="13">
        <f t="shared" si="67"/>
        <v>0.48905999999999999</v>
      </c>
    </row>
    <row r="344" spans="1:55" x14ac:dyDescent="0.3">
      <c r="A344" s="8" t="s">
        <v>234</v>
      </c>
      <c r="B344" s="8" t="s">
        <v>236</v>
      </c>
      <c r="C344" s="8" t="s">
        <v>56</v>
      </c>
      <c r="D344" s="8" t="s">
        <v>32</v>
      </c>
      <c r="E344" s="7" t="s">
        <v>21</v>
      </c>
      <c r="K344" s="8">
        <v>1</v>
      </c>
      <c r="L344" s="8">
        <v>0</v>
      </c>
      <c r="M344" s="8">
        <f t="shared" si="58"/>
        <v>0</v>
      </c>
      <c r="O344" s="8">
        <v>17</v>
      </c>
      <c r="AI344" s="7">
        <v>8012</v>
      </c>
      <c r="AJ344" s="8">
        <v>0</v>
      </c>
      <c r="AK344" s="8" t="s">
        <v>307</v>
      </c>
      <c r="AL344" s="7">
        <v>332</v>
      </c>
      <c r="AM344" s="8">
        <v>0</v>
      </c>
      <c r="AN344" s="8">
        <v>10.3</v>
      </c>
      <c r="AO344" s="8">
        <v>0</v>
      </c>
      <c r="AP344" s="8">
        <v>0</v>
      </c>
      <c r="AQ344" s="8">
        <v>3</v>
      </c>
      <c r="AR344" s="8">
        <v>73.7</v>
      </c>
      <c r="AS344" s="8">
        <v>12.7</v>
      </c>
      <c r="AT344" s="12">
        <f t="shared" si="59"/>
        <v>87</v>
      </c>
      <c r="AV344" s="11">
        <f t="shared" si="60"/>
        <v>0</v>
      </c>
      <c r="AW344" s="13">
        <f t="shared" si="61"/>
        <v>0</v>
      </c>
      <c r="AX344" s="13">
        <f t="shared" si="62"/>
        <v>0</v>
      </c>
      <c r="AY344" s="13">
        <f t="shared" si="63"/>
        <v>0</v>
      </c>
      <c r="AZ344" s="13">
        <f t="shared" si="64"/>
        <v>0</v>
      </c>
      <c r="BA344" s="13">
        <f t="shared" si="65"/>
        <v>0</v>
      </c>
      <c r="BB344" s="13">
        <f t="shared" si="66"/>
        <v>0</v>
      </c>
      <c r="BC344" s="13">
        <f t="shared" si="67"/>
        <v>0</v>
      </c>
    </row>
    <row r="345" spans="1:55" x14ac:dyDescent="0.3">
      <c r="A345" s="8" t="s">
        <v>234</v>
      </c>
      <c r="B345" s="8" t="s">
        <v>236</v>
      </c>
      <c r="C345" s="8" t="s">
        <v>56</v>
      </c>
      <c r="D345" s="8" t="s">
        <v>74</v>
      </c>
      <c r="E345" s="7" t="s">
        <v>14</v>
      </c>
      <c r="F345" s="8">
        <v>340</v>
      </c>
      <c r="H345" s="8">
        <v>1</v>
      </c>
      <c r="L345" s="8">
        <v>0.14299999999999999</v>
      </c>
      <c r="M345" s="8">
        <f t="shared" si="58"/>
        <v>48.62</v>
      </c>
      <c r="O345" s="8">
        <v>17</v>
      </c>
      <c r="AI345" s="7">
        <v>404</v>
      </c>
      <c r="AJ345" s="8">
        <v>14400</v>
      </c>
      <c r="AK345" s="8" t="s">
        <v>308</v>
      </c>
      <c r="AL345" s="7">
        <v>41</v>
      </c>
      <c r="AM345" s="8">
        <v>0</v>
      </c>
      <c r="AN345" s="8">
        <v>0</v>
      </c>
      <c r="AO345" s="8">
        <v>0</v>
      </c>
      <c r="AP345" s="8">
        <v>0</v>
      </c>
      <c r="AQ345" s="8">
        <v>0</v>
      </c>
      <c r="AR345" s="8">
        <v>10.4</v>
      </c>
      <c r="AS345" s="8">
        <v>0</v>
      </c>
      <c r="AT345" s="12">
        <f t="shared" si="59"/>
        <v>10.4</v>
      </c>
      <c r="AV345" s="11">
        <f t="shared" si="60"/>
        <v>19.934199999999997</v>
      </c>
      <c r="AW345" s="13">
        <f t="shared" si="61"/>
        <v>0</v>
      </c>
      <c r="AX345" s="13">
        <f t="shared" si="62"/>
        <v>0</v>
      </c>
      <c r="AY345" s="13">
        <f t="shared" si="63"/>
        <v>0</v>
      </c>
      <c r="AZ345" s="13">
        <f t="shared" si="64"/>
        <v>0</v>
      </c>
      <c r="BA345" s="13">
        <f t="shared" si="65"/>
        <v>0</v>
      </c>
      <c r="BB345" s="13">
        <f t="shared" si="66"/>
        <v>5.0564799999999996</v>
      </c>
      <c r="BC345" s="13">
        <f t="shared" si="67"/>
        <v>0</v>
      </c>
    </row>
    <row r="346" spans="1:55" x14ac:dyDescent="0.3">
      <c r="A346" s="8" t="s">
        <v>232</v>
      </c>
      <c r="B346" s="8" t="s">
        <v>236</v>
      </c>
      <c r="C346" s="8" t="s">
        <v>57</v>
      </c>
      <c r="D346" s="8" t="s">
        <v>13</v>
      </c>
      <c r="E346" s="7" t="s">
        <v>21</v>
      </c>
      <c r="K346" s="8">
        <v>1</v>
      </c>
      <c r="L346" s="8">
        <v>0</v>
      </c>
      <c r="M346" s="8">
        <f t="shared" si="58"/>
        <v>0</v>
      </c>
      <c r="N346" s="8">
        <v>3</v>
      </c>
      <c r="O346" s="8">
        <v>18</v>
      </c>
      <c r="AI346" s="7">
        <v>8067</v>
      </c>
      <c r="AJ346" s="8">
        <v>0</v>
      </c>
      <c r="AK346" s="8" t="s">
        <v>265</v>
      </c>
      <c r="AL346" s="7">
        <v>269</v>
      </c>
      <c r="AM346" s="8">
        <v>269</v>
      </c>
      <c r="AN346" s="8">
        <v>24.9</v>
      </c>
      <c r="AO346" s="8">
        <v>24.9</v>
      </c>
      <c r="AP346" s="8">
        <v>24.9</v>
      </c>
      <c r="AQ346" s="8">
        <v>18</v>
      </c>
      <c r="AR346" s="8">
        <v>0</v>
      </c>
      <c r="AS346" s="8">
        <v>0</v>
      </c>
      <c r="AT346" s="12">
        <f t="shared" si="59"/>
        <v>42.9</v>
      </c>
      <c r="AV346" s="11">
        <f t="shared" si="60"/>
        <v>0</v>
      </c>
      <c r="AW346" s="13">
        <f t="shared" si="61"/>
        <v>0</v>
      </c>
      <c r="AX346" s="13">
        <f t="shared" si="62"/>
        <v>0</v>
      </c>
      <c r="AY346" s="13">
        <f t="shared" si="63"/>
        <v>0</v>
      </c>
      <c r="AZ346" s="13">
        <f t="shared" si="64"/>
        <v>0</v>
      </c>
      <c r="BA346" s="13">
        <f t="shared" si="65"/>
        <v>0</v>
      </c>
      <c r="BB346" s="13">
        <f t="shared" si="66"/>
        <v>0</v>
      </c>
      <c r="BC346" s="13">
        <f t="shared" si="67"/>
        <v>0</v>
      </c>
    </row>
    <row r="347" spans="1:55" x14ac:dyDescent="0.3">
      <c r="A347" s="8" t="s">
        <v>232</v>
      </c>
      <c r="B347" s="8" t="s">
        <v>236</v>
      </c>
      <c r="C347" s="8" t="s">
        <v>57</v>
      </c>
      <c r="D347" s="8" t="s">
        <v>15</v>
      </c>
      <c r="E347" s="7" t="s">
        <v>14</v>
      </c>
      <c r="F347" s="8">
        <v>85</v>
      </c>
      <c r="I347" s="8">
        <v>1</v>
      </c>
      <c r="L347" s="8">
        <v>3.3000000000000002E-2</v>
      </c>
      <c r="M347" s="8">
        <f t="shared" si="58"/>
        <v>2.8050000000000002</v>
      </c>
      <c r="O347" s="8">
        <v>18</v>
      </c>
      <c r="AE347" s="7" t="s">
        <v>296</v>
      </c>
      <c r="AF347" s="8" t="s">
        <v>298</v>
      </c>
      <c r="AG347" s="7" t="s">
        <v>299</v>
      </c>
      <c r="AL347" s="7">
        <v>241</v>
      </c>
      <c r="AN347" s="8">
        <v>32.9</v>
      </c>
      <c r="AQ347" s="8">
        <v>10.9</v>
      </c>
      <c r="AR347" s="8">
        <v>0.5</v>
      </c>
      <c r="AS347" s="8">
        <v>0</v>
      </c>
      <c r="AT347" s="12">
        <f t="shared" si="59"/>
        <v>44.3</v>
      </c>
      <c r="AV347" s="11">
        <f t="shared" si="60"/>
        <v>6.7600499999999997</v>
      </c>
      <c r="AW347" s="13">
        <f t="shared" si="61"/>
        <v>2.8050000000000002E-2</v>
      </c>
      <c r="AX347" s="13">
        <f t="shared" si="62"/>
        <v>0.92284499999999992</v>
      </c>
      <c r="AY347" s="13">
        <f t="shared" si="63"/>
        <v>2.8050000000000002E-2</v>
      </c>
      <c r="AZ347" s="13">
        <f t="shared" si="64"/>
        <v>2.8050000000000002E-2</v>
      </c>
      <c r="BA347" s="13">
        <f t="shared" si="65"/>
        <v>0.30574500000000004</v>
      </c>
      <c r="BB347" s="13">
        <f t="shared" si="66"/>
        <v>1.4025000000000001E-2</v>
      </c>
      <c r="BC347" s="13">
        <f t="shared" si="67"/>
        <v>0</v>
      </c>
    </row>
    <row r="348" spans="1:55" x14ac:dyDescent="0.3">
      <c r="A348" s="8" t="s">
        <v>232</v>
      </c>
      <c r="B348" s="8" t="s">
        <v>236</v>
      </c>
      <c r="C348" s="8" t="s">
        <v>57</v>
      </c>
      <c r="D348" s="8" t="s">
        <v>17</v>
      </c>
      <c r="E348" s="7" t="s">
        <v>21</v>
      </c>
      <c r="K348" s="8">
        <v>1</v>
      </c>
      <c r="L348" s="8">
        <v>0</v>
      </c>
      <c r="M348" s="8">
        <f t="shared" si="58"/>
        <v>0</v>
      </c>
      <c r="O348" s="8">
        <v>18</v>
      </c>
      <c r="AE348" s="7" t="s">
        <v>300</v>
      </c>
      <c r="AF348" s="8" t="s">
        <v>301</v>
      </c>
      <c r="AG348" s="7" t="s">
        <v>272</v>
      </c>
      <c r="AL348" s="7">
        <v>265</v>
      </c>
      <c r="AN348" s="8">
        <v>16.899999999999999</v>
      </c>
      <c r="AQ348" s="8">
        <v>21.4</v>
      </c>
      <c r="AR348" s="8">
        <v>0</v>
      </c>
      <c r="AS348" s="8">
        <v>0</v>
      </c>
      <c r="AT348" s="12">
        <f t="shared" si="59"/>
        <v>38.299999999999997</v>
      </c>
      <c r="AV348" s="11">
        <f t="shared" si="60"/>
        <v>0</v>
      </c>
      <c r="AW348" s="13">
        <f t="shared" si="61"/>
        <v>0</v>
      </c>
      <c r="AX348" s="13">
        <f t="shared" si="62"/>
        <v>0</v>
      </c>
      <c r="AY348" s="13">
        <f t="shared" si="63"/>
        <v>0</v>
      </c>
      <c r="AZ348" s="13">
        <f t="shared" si="64"/>
        <v>0</v>
      </c>
      <c r="BA348" s="13">
        <f t="shared" si="65"/>
        <v>0</v>
      </c>
      <c r="BB348" s="13">
        <f t="shared" si="66"/>
        <v>0</v>
      </c>
      <c r="BC348" s="13">
        <f t="shared" si="67"/>
        <v>0</v>
      </c>
    </row>
    <row r="349" spans="1:55" x14ac:dyDescent="0.3">
      <c r="A349" s="8" t="s">
        <v>232</v>
      </c>
      <c r="B349" s="8" t="s">
        <v>236</v>
      </c>
      <c r="C349" s="8" t="s">
        <v>57</v>
      </c>
      <c r="D349" s="8" t="s">
        <v>18</v>
      </c>
      <c r="E349" s="7" t="s">
        <v>21</v>
      </c>
      <c r="K349" s="8">
        <v>1</v>
      </c>
      <c r="L349" s="8">
        <v>0</v>
      </c>
      <c r="M349" s="8">
        <f t="shared" si="58"/>
        <v>0</v>
      </c>
      <c r="O349" s="8">
        <v>18</v>
      </c>
      <c r="S349" s="8">
        <v>1095</v>
      </c>
      <c r="T349" s="8" t="s">
        <v>275</v>
      </c>
      <c r="AL349" s="7">
        <v>267</v>
      </c>
      <c r="AN349" s="8">
        <v>19.600000000000001</v>
      </c>
      <c r="AQ349" s="8">
        <v>20.3</v>
      </c>
      <c r="AT349" s="12">
        <f t="shared" si="59"/>
        <v>39.900000000000006</v>
      </c>
      <c r="AV349" s="11">
        <f t="shared" si="60"/>
        <v>0</v>
      </c>
      <c r="AW349" s="13">
        <f t="shared" si="61"/>
        <v>0</v>
      </c>
      <c r="AX349" s="13">
        <f t="shared" si="62"/>
        <v>0</v>
      </c>
      <c r="AY349" s="13">
        <f t="shared" si="63"/>
        <v>0</v>
      </c>
      <c r="AZ349" s="13">
        <f t="shared" si="64"/>
        <v>0</v>
      </c>
      <c r="BA349" s="13">
        <f t="shared" si="65"/>
        <v>0</v>
      </c>
      <c r="BB349" s="13">
        <f t="shared" si="66"/>
        <v>0</v>
      </c>
      <c r="BC349" s="13">
        <f t="shared" si="67"/>
        <v>0</v>
      </c>
    </row>
    <row r="350" spans="1:55" x14ac:dyDescent="0.3">
      <c r="A350" s="8" t="s">
        <v>232</v>
      </c>
      <c r="B350" s="8" t="s">
        <v>236</v>
      </c>
      <c r="C350" s="8" t="s">
        <v>57</v>
      </c>
      <c r="D350" s="8" t="s">
        <v>19</v>
      </c>
      <c r="E350" s="7" t="s">
        <v>14</v>
      </c>
      <c r="F350" s="8">
        <v>112</v>
      </c>
      <c r="H350" s="8">
        <v>1</v>
      </c>
      <c r="L350" s="8">
        <v>0.14299999999999999</v>
      </c>
      <c r="M350" s="8">
        <f t="shared" si="58"/>
        <v>16.015999999999998</v>
      </c>
      <c r="O350" s="8">
        <v>18</v>
      </c>
      <c r="AI350" s="7">
        <v>8063</v>
      </c>
      <c r="AJ350" s="8">
        <v>5124</v>
      </c>
      <c r="AK350" s="8" t="s">
        <v>273</v>
      </c>
      <c r="AL350" s="7">
        <v>285</v>
      </c>
      <c r="AM350" s="8">
        <v>285</v>
      </c>
      <c r="AN350" s="8">
        <v>26.9</v>
      </c>
      <c r="AO350" s="8">
        <v>26.9</v>
      </c>
      <c r="AP350" s="8">
        <v>26.9</v>
      </c>
      <c r="AQ350" s="8">
        <v>18.899999999999999</v>
      </c>
      <c r="AR350" s="8">
        <v>0</v>
      </c>
      <c r="AS350" s="8">
        <v>0</v>
      </c>
      <c r="AT350" s="12">
        <f t="shared" si="59"/>
        <v>45.8</v>
      </c>
      <c r="AV350" s="11">
        <f t="shared" si="60"/>
        <v>45.645599999999995</v>
      </c>
      <c r="AW350" s="13">
        <f t="shared" si="61"/>
        <v>45.645599999999995</v>
      </c>
      <c r="AX350" s="13">
        <f t="shared" si="62"/>
        <v>4.3083039999999997</v>
      </c>
      <c r="AY350" s="13">
        <f t="shared" si="63"/>
        <v>4.3083039999999997</v>
      </c>
      <c r="AZ350" s="13">
        <f t="shared" si="64"/>
        <v>4.3083039999999997</v>
      </c>
      <c r="BA350" s="13">
        <f t="shared" si="65"/>
        <v>3.0270239999999995</v>
      </c>
      <c r="BB350" s="13">
        <f t="shared" si="66"/>
        <v>0</v>
      </c>
      <c r="BC350" s="13">
        <f t="shared" si="67"/>
        <v>0</v>
      </c>
    </row>
    <row r="351" spans="1:55" x14ac:dyDescent="0.3">
      <c r="A351" s="8" t="s">
        <v>232</v>
      </c>
      <c r="B351" s="8" t="s">
        <v>236</v>
      </c>
      <c r="C351" s="8" t="s">
        <v>57</v>
      </c>
      <c r="D351" s="8" t="s">
        <v>22</v>
      </c>
      <c r="E351" s="7" t="s">
        <v>21</v>
      </c>
      <c r="K351" s="8">
        <v>1</v>
      </c>
      <c r="L351" s="8">
        <v>0</v>
      </c>
      <c r="M351" s="8">
        <f t="shared" si="58"/>
        <v>0</v>
      </c>
      <c r="O351" s="8">
        <v>18</v>
      </c>
      <c r="AI351" s="7">
        <v>8063</v>
      </c>
      <c r="AJ351" s="8">
        <v>5124</v>
      </c>
      <c r="AK351" s="8" t="s">
        <v>273</v>
      </c>
      <c r="AL351" s="7">
        <v>285</v>
      </c>
      <c r="AM351" s="8">
        <v>285</v>
      </c>
      <c r="AN351" s="8">
        <v>26.9</v>
      </c>
      <c r="AO351" s="8">
        <v>26.9</v>
      </c>
      <c r="AP351" s="8">
        <v>26.9</v>
      </c>
      <c r="AQ351" s="8">
        <v>18.899999999999999</v>
      </c>
      <c r="AR351" s="8">
        <v>0</v>
      </c>
      <c r="AS351" s="8">
        <v>0</v>
      </c>
      <c r="AT351" s="12">
        <f t="shared" si="59"/>
        <v>45.8</v>
      </c>
      <c r="AV351" s="11">
        <f t="shared" si="60"/>
        <v>0</v>
      </c>
      <c r="AW351" s="13">
        <f t="shared" si="61"/>
        <v>0</v>
      </c>
      <c r="AX351" s="13">
        <f t="shared" si="62"/>
        <v>0</v>
      </c>
      <c r="AY351" s="13">
        <f t="shared" si="63"/>
        <v>0</v>
      </c>
      <c r="AZ351" s="13">
        <f t="shared" si="64"/>
        <v>0</v>
      </c>
      <c r="BA351" s="13">
        <f t="shared" si="65"/>
        <v>0</v>
      </c>
      <c r="BB351" s="13">
        <f t="shared" si="66"/>
        <v>0</v>
      </c>
      <c r="BC351" s="13">
        <f t="shared" si="67"/>
        <v>0</v>
      </c>
    </row>
    <row r="352" spans="1:55" x14ac:dyDescent="0.3">
      <c r="A352" s="8" t="s">
        <v>232</v>
      </c>
      <c r="B352" s="8" t="s">
        <v>236</v>
      </c>
      <c r="C352" s="8" t="s">
        <v>57</v>
      </c>
      <c r="D352" s="8" t="s">
        <v>23</v>
      </c>
      <c r="E352" s="7" t="s">
        <v>36</v>
      </c>
      <c r="F352" s="8">
        <v>104</v>
      </c>
      <c r="H352" s="8">
        <v>1</v>
      </c>
      <c r="L352" s="8">
        <v>0.14299999999999999</v>
      </c>
      <c r="M352" s="8">
        <f t="shared" si="58"/>
        <v>14.871999999999998</v>
      </c>
      <c r="O352" s="8">
        <v>18</v>
      </c>
      <c r="AI352" s="7">
        <v>974</v>
      </c>
      <c r="AJ352" s="8">
        <v>1129</v>
      </c>
      <c r="AK352" s="8" t="s">
        <v>279</v>
      </c>
      <c r="AL352" s="7">
        <v>155</v>
      </c>
      <c r="AM352" s="8">
        <v>155</v>
      </c>
      <c r="AN352" s="8">
        <v>12.6</v>
      </c>
      <c r="AO352" s="8">
        <v>12.6</v>
      </c>
      <c r="AP352" s="8">
        <v>0</v>
      </c>
      <c r="AQ352" s="8">
        <v>10.6</v>
      </c>
      <c r="AR352" s="8">
        <v>1.1000000000000001</v>
      </c>
      <c r="AS352" s="8">
        <v>0</v>
      </c>
      <c r="AT352" s="12">
        <f t="shared" si="59"/>
        <v>24.3</v>
      </c>
      <c r="AV352" s="11">
        <f t="shared" si="60"/>
        <v>23.051599999999997</v>
      </c>
      <c r="AW352" s="13">
        <f t="shared" si="61"/>
        <v>23.051599999999997</v>
      </c>
      <c r="AX352" s="13">
        <f t="shared" si="62"/>
        <v>1.8738719999999998</v>
      </c>
      <c r="AY352" s="13">
        <f t="shared" si="63"/>
        <v>1.8738719999999998</v>
      </c>
      <c r="AZ352" s="13">
        <f t="shared" si="64"/>
        <v>0</v>
      </c>
      <c r="BA352" s="13">
        <f t="shared" si="65"/>
        <v>1.5764319999999998</v>
      </c>
      <c r="BB352" s="13">
        <f t="shared" si="66"/>
        <v>0.16359199999999999</v>
      </c>
      <c r="BC352" s="13">
        <f t="shared" si="67"/>
        <v>0</v>
      </c>
    </row>
    <row r="353" spans="1:55" x14ac:dyDescent="0.3">
      <c r="A353" s="8" t="s">
        <v>232</v>
      </c>
      <c r="B353" s="8" t="s">
        <v>236</v>
      </c>
      <c r="C353" s="8" t="s">
        <v>57</v>
      </c>
      <c r="D353" s="8" t="s">
        <v>24</v>
      </c>
      <c r="E353" s="7" t="s">
        <v>14</v>
      </c>
      <c r="F353" s="8">
        <v>184</v>
      </c>
      <c r="G353" s="8">
        <v>3</v>
      </c>
      <c r="L353" s="8">
        <v>3</v>
      </c>
      <c r="M353" s="8">
        <f t="shared" si="58"/>
        <v>552</v>
      </c>
      <c r="O353" s="8">
        <v>18</v>
      </c>
      <c r="AI353" s="7">
        <v>7075</v>
      </c>
      <c r="AJ353" s="8">
        <v>1106</v>
      </c>
      <c r="AK353" s="8" t="s">
        <v>280</v>
      </c>
      <c r="AL353" s="7">
        <v>69</v>
      </c>
      <c r="AM353" s="8">
        <v>69</v>
      </c>
      <c r="AN353" s="8">
        <v>3.6</v>
      </c>
      <c r="AO353" s="8">
        <v>3.6</v>
      </c>
      <c r="AP353" s="8">
        <v>0</v>
      </c>
      <c r="AQ353" s="8">
        <v>4.0999999999999996</v>
      </c>
      <c r="AR353" s="8">
        <v>4.5</v>
      </c>
      <c r="AS353" s="8">
        <v>0</v>
      </c>
      <c r="AT353" s="12">
        <f t="shared" si="59"/>
        <v>12.2</v>
      </c>
      <c r="AV353" s="11">
        <f t="shared" si="60"/>
        <v>380.88</v>
      </c>
      <c r="AW353" s="13">
        <f t="shared" si="61"/>
        <v>380.88</v>
      </c>
      <c r="AX353" s="13">
        <f t="shared" si="62"/>
        <v>19.872</v>
      </c>
      <c r="AY353" s="13">
        <f t="shared" si="63"/>
        <v>19.872</v>
      </c>
      <c r="AZ353" s="13">
        <f t="shared" si="64"/>
        <v>0</v>
      </c>
      <c r="BA353" s="13">
        <f t="shared" si="65"/>
        <v>22.631999999999998</v>
      </c>
      <c r="BB353" s="13">
        <f t="shared" si="66"/>
        <v>24.84</v>
      </c>
      <c r="BC353" s="13">
        <f t="shared" si="67"/>
        <v>0</v>
      </c>
    </row>
    <row r="354" spans="1:55" x14ac:dyDescent="0.3">
      <c r="A354" s="8" t="s">
        <v>232</v>
      </c>
      <c r="B354" s="8" t="s">
        <v>236</v>
      </c>
      <c r="C354" s="8" t="s">
        <v>57</v>
      </c>
      <c r="D354" s="8" t="s">
        <v>25</v>
      </c>
      <c r="E354" s="7" t="s">
        <v>21</v>
      </c>
      <c r="K354" s="8">
        <v>1</v>
      </c>
      <c r="L354" s="8">
        <v>0</v>
      </c>
      <c r="M354" s="8">
        <f t="shared" si="58"/>
        <v>0</v>
      </c>
      <c r="O354" s="8">
        <v>18</v>
      </c>
      <c r="AI354" s="7">
        <v>646</v>
      </c>
      <c r="AJ354" s="8">
        <v>1009</v>
      </c>
      <c r="AK354" s="8" t="s">
        <v>286</v>
      </c>
      <c r="AL354" s="7">
        <v>403</v>
      </c>
      <c r="AM354" s="8">
        <v>403</v>
      </c>
      <c r="AN354" s="8">
        <v>24.9</v>
      </c>
      <c r="AO354" s="8">
        <v>24.9</v>
      </c>
      <c r="AP354" s="8">
        <v>0</v>
      </c>
      <c r="AQ354" s="8">
        <v>33.1</v>
      </c>
      <c r="AR354" s="8">
        <v>1.3</v>
      </c>
      <c r="AS354" s="8">
        <v>0</v>
      </c>
      <c r="AT354" s="12">
        <f t="shared" si="59"/>
        <v>59.3</v>
      </c>
      <c r="AV354" s="11">
        <f t="shared" si="60"/>
        <v>0</v>
      </c>
      <c r="AW354" s="13">
        <f t="shared" si="61"/>
        <v>0</v>
      </c>
      <c r="AX354" s="13">
        <f t="shared" si="62"/>
        <v>0</v>
      </c>
      <c r="AY354" s="13">
        <f t="shared" si="63"/>
        <v>0</v>
      </c>
      <c r="AZ354" s="13">
        <f t="shared" si="64"/>
        <v>0</v>
      </c>
      <c r="BA354" s="13">
        <f t="shared" si="65"/>
        <v>0</v>
      </c>
      <c r="BB354" s="13">
        <f t="shared" si="66"/>
        <v>0</v>
      </c>
      <c r="BC354" s="13">
        <f t="shared" si="67"/>
        <v>0</v>
      </c>
    </row>
    <row r="355" spans="1:55" x14ac:dyDescent="0.3">
      <c r="A355" s="8" t="s">
        <v>20</v>
      </c>
      <c r="B355" s="8" t="s">
        <v>236</v>
      </c>
      <c r="C355" s="8" t="s">
        <v>57</v>
      </c>
      <c r="D355" s="8" t="s">
        <v>20</v>
      </c>
      <c r="E355" s="7" t="s">
        <v>14</v>
      </c>
      <c r="F355" s="8">
        <v>112</v>
      </c>
      <c r="G355" s="8">
        <v>1</v>
      </c>
      <c r="L355" s="8">
        <v>1</v>
      </c>
      <c r="M355" s="8">
        <f t="shared" si="58"/>
        <v>112</v>
      </c>
      <c r="O355" s="8">
        <v>18</v>
      </c>
      <c r="AI355">
        <v>8041</v>
      </c>
      <c r="AJ355">
        <v>15233</v>
      </c>
      <c r="AK355" t="s">
        <v>378</v>
      </c>
      <c r="AL355">
        <v>105</v>
      </c>
      <c r="AM355">
        <v>105</v>
      </c>
      <c r="AN355">
        <v>18.5</v>
      </c>
      <c r="AO355">
        <v>18.5</v>
      </c>
      <c r="AP355">
        <v>18.5</v>
      </c>
      <c r="AQ355">
        <v>2.9</v>
      </c>
      <c r="AR355">
        <v>0</v>
      </c>
      <c r="AS355">
        <v>0</v>
      </c>
      <c r="AT355" s="12">
        <f t="shared" si="59"/>
        <v>21.4</v>
      </c>
      <c r="AV355" s="11">
        <f t="shared" si="60"/>
        <v>117.6</v>
      </c>
      <c r="AW355" s="13">
        <f t="shared" si="61"/>
        <v>117.6</v>
      </c>
      <c r="AX355" s="13">
        <f t="shared" si="62"/>
        <v>20.72</v>
      </c>
      <c r="AY355" s="13">
        <f t="shared" si="63"/>
        <v>20.72</v>
      </c>
      <c r="AZ355" s="13">
        <f t="shared" si="64"/>
        <v>20.72</v>
      </c>
      <c r="BA355" s="13">
        <f t="shared" si="65"/>
        <v>3.2480000000000002</v>
      </c>
      <c r="BB355" s="13">
        <f t="shared" si="66"/>
        <v>0</v>
      </c>
      <c r="BC355" s="13">
        <f t="shared" si="67"/>
        <v>0</v>
      </c>
    </row>
    <row r="356" spans="1:55" x14ac:dyDescent="0.3">
      <c r="A356" s="8" t="s">
        <v>233</v>
      </c>
      <c r="B356" s="8" t="s">
        <v>236</v>
      </c>
      <c r="C356" s="8" t="s">
        <v>57</v>
      </c>
      <c r="D356" s="8" t="s">
        <v>26</v>
      </c>
      <c r="E356" s="7" t="s">
        <v>14</v>
      </c>
      <c r="F356" s="8">
        <v>175</v>
      </c>
      <c r="H356" s="8">
        <v>2</v>
      </c>
      <c r="L356" s="8">
        <v>0.28599999999999998</v>
      </c>
      <c r="M356" s="8">
        <f t="shared" si="58"/>
        <v>50.05</v>
      </c>
      <c r="O356" s="8">
        <v>18</v>
      </c>
      <c r="AI356" s="7">
        <v>7200</v>
      </c>
      <c r="AJ356" s="8">
        <v>20051</v>
      </c>
      <c r="AK356" s="8" t="s">
        <v>282</v>
      </c>
      <c r="AL356" s="7">
        <v>130</v>
      </c>
      <c r="AM356" s="8">
        <v>0</v>
      </c>
      <c r="AN356" s="8">
        <v>2.4</v>
      </c>
      <c r="AO356" s="8">
        <v>0</v>
      </c>
      <c r="AP356" s="8">
        <v>0</v>
      </c>
      <c r="AQ356" s="8">
        <v>0.2</v>
      </c>
      <c r="AR356" s="8">
        <v>28.6</v>
      </c>
      <c r="AS356" s="8">
        <v>0.3</v>
      </c>
      <c r="AT356" s="12">
        <f t="shared" si="59"/>
        <v>31.200000000000003</v>
      </c>
      <c r="AV356" s="11">
        <f t="shared" si="60"/>
        <v>65.064999999999998</v>
      </c>
      <c r="AW356" s="13">
        <f t="shared" si="61"/>
        <v>0</v>
      </c>
      <c r="AX356" s="13">
        <f t="shared" si="62"/>
        <v>1.2011999999999998</v>
      </c>
      <c r="AY356" s="13">
        <f t="shared" si="63"/>
        <v>0</v>
      </c>
      <c r="AZ356" s="13">
        <f t="shared" si="64"/>
        <v>0</v>
      </c>
      <c r="BA356" s="13">
        <f t="shared" si="65"/>
        <v>0.10009999999999999</v>
      </c>
      <c r="BB356" s="13">
        <f t="shared" si="66"/>
        <v>14.314300000000001</v>
      </c>
      <c r="BC356" s="13">
        <f t="shared" si="67"/>
        <v>0.15014999999999998</v>
      </c>
    </row>
    <row r="357" spans="1:55" x14ac:dyDescent="0.3">
      <c r="A357" s="8" t="s">
        <v>233</v>
      </c>
      <c r="B357" s="8" t="s">
        <v>236</v>
      </c>
      <c r="C357" s="8" t="s">
        <v>57</v>
      </c>
      <c r="D357" s="8" t="s">
        <v>28</v>
      </c>
      <c r="E357" s="7" t="s">
        <v>16</v>
      </c>
      <c r="F357" s="8">
        <v>95</v>
      </c>
      <c r="G357" s="8">
        <v>1</v>
      </c>
      <c r="L357" s="8">
        <v>1</v>
      </c>
      <c r="M357" s="8">
        <f t="shared" si="58"/>
        <v>95</v>
      </c>
      <c r="O357" s="8">
        <v>18</v>
      </c>
      <c r="AI357" s="7">
        <v>7005</v>
      </c>
      <c r="AJ357" s="8">
        <v>16028</v>
      </c>
      <c r="AK357" s="8" t="s">
        <v>283</v>
      </c>
      <c r="AL357" s="7">
        <v>127</v>
      </c>
      <c r="AM357" s="8">
        <v>0</v>
      </c>
      <c r="AN357" s="8">
        <v>8.6999999999999993</v>
      </c>
      <c r="AO357" s="8">
        <v>0</v>
      </c>
      <c r="AP357" s="8">
        <v>0</v>
      </c>
      <c r="AQ357" s="8">
        <v>0.5</v>
      </c>
      <c r="AR357" s="8">
        <v>22.8</v>
      </c>
      <c r="AS357" s="8">
        <v>6.4</v>
      </c>
      <c r="AT357" s="12">
        <f t="shared" si="59"/>
        <v>32</v>
      </c>
      <c r="AV357" s="11">
        <f t="shared" si="60"/>
        <v>120.65</v>
      </c>
      <c r="AW357" s="13">
        <f t="shared" si="61"/>
        <v>0</v>
      </c>
      <c r="AX357" s="13">
        <f t="shared" si="62"/>
        <v>8.2649999999999988</v>
      </c>
      <c r="AY357" s="13">
        <f t="shared" si="63"/>
        <v>0</v>
      </c>
      <c r="AZ357" s="13">
        <f t="shared" si="64"/>
        <v>0</v>
      </c>
      <c r="BA357" s="13">
        <f t="shared" si="65"/>
        <v>0.47499999999999998</v>
      </c>
      <c r="BB357" s="13">
        <f t="shared" si="66"/>
        <v>21.66</v>
      </c>
      <c r="BC357" s="13">
        <f t="shared" si="67"/>
        <v>6.08</v>
      </c>
    </row>
    <row r="358" spans="1:55" x14ac:dyDescent="0.3">
      <c r="A358" s="8" t="s">
        <v>233</v>
      </c>
      <c r="B358" s="8" t="s">
        <v>236</v>
      </c>
      <c r="C358" s="8" t="s">
        <v>57</v>
      </c>
      <c r="D358" s="8" t="s">
        <v>34</v>
      </c>
      <c r="E358" s="7" t="s">
        <v>36</v>
      </c>
      <c r="F358" s="8">
        <v>150</v>
      </c>
      <c r="H358" s="8">
        <v>1</v>
      </c>
      <c r="L358" s="8">
        <v>0.14299999999999999</v>
      </c>
      <c r="M358" s="8">
        <f t="shared" si="58"/>
        <v>21.45</v>
      </c>
      <c r="O358" s="8">
        <v>18</v>
      </c>
      <c r="AE358" s="7" t="s">
        <v>296</v>
      </c>
      <c r="AF358" s="8" t="s">
        <v>292</v>
      </c>
      <c r="AL358" s="7">
        <v>288</v>
      </c>
      <c r="AN358" s="8">
        <v>6.3</v>
      </c>
      <c r="AQ358" s="8">
        <v>9.1</v>
      </c>
      <c r="AR358" s="8">
        <v>49</v>
      </c>
      <c r="AS358" s="8">
        <v>0</v>
      </c>
      <c r="AT358" s="12">
        <f t="shared" si="59"/>
        <v>64.400000000000006</v>
      </c>
      <c r="AV358" s="11">
        <f t="shared" si="60"/>
        <v>61.775999999999996</v>
      </c>
      <c r="AW358" s="13">
        <f t="shared" si="61"/>
        <v>0.2145</v>
      </c>
      <c r="AX358" s="13">
        <f t="shared" si="62"/>
        <v>1.3513499999999998</v>
      </c>
      <c r="AY358" s="13">
        <f t="shared" si="63"/>
        <v>0.2145</v>
      </c>
      <c r="AZ358" s="13">
        <f t="shared" si="64"/>
        <v>0.2145</v>
      </c>
      <c r="BA358" s="13">
        <f t="shared" si="65"/>
        <v>1.9519499999999999</v>
      </c>
      <c r="BB358" s="13">
        <f t="shared" si="66"/>
        <v>10.5105</v>
      </c>
      <c r="BC358" s="13">
        <f t="shared" si="67"/>
        <v>0</v>
      </c>
    </row>
    <row r="359" spans="1:55" x14ac:dyDescent="0.3">
      <c r="A359" s="8" t="s">
        <v>233</v>
      </c>
      <c r="B359" s="8" t="s">
        <v>236</v>
      </c>
      <c r="C359" s="8" t="s">
        <v>57</v>
      </c>
      <c r="D359" s="8" t="s">
        <v>29</v>
      </c>
      <c r="E359" s="7" t="s">
        <v>21</v>
      </c>
      <c r="K359" s="8">
        <v>1</v>
      </c>
      <c r="L359" s="8">
        <v>0</v>
      </c>
      <c r="M359" s="8">
        <f t="shared" si="58"/>
        <v>0</v>
      </c>
      <c r="O359" s="8">
        <v>18</v>
      </c>
      <c r="AI359" s="7">
        <v>513</v>
      </c>
      <c r="AJ359" s="8">
        <v>11110</v>
      </c>
      <c r="AK359" s="8" t="s">
        <v>290</v>
      </c>
      <c r="AL359" s="7">
        <v>22</v>
      </c>
      <c r="AM359" s="8">
        <v>0</v>
      </c>
      <c r="AN359" s="8">
        <v>1</v>
      </c>
      <c r="AO359" s="8">
        <v>0</v>
      </c>
      <c r="AP359" s="8">
        <v>0</v>
      </c>
      <c r="AQ359" s="8">
        <v>0.4</v>
      </c>
      <c r="AR359" s="8">
        <v>4.5</v>
      </c>
      <c r="AS359" s="8">
        <v>2.8</v>
      </c>
      <c r="AT359" s="12">
        <f t="shared" si="59"/>
        <v>5.9</v>
      </c>
      <c r="AV359" s="11">
        <f t="shared" si="60"/>
        <v>0</v>
      </c>
      <c r="AW359" s="13">
        <f t="shared" si="61"/>
        <v>0</v>
      </c>
      <c r="AX359" s="13">
        <f t="shared" si="62"/>
        <v>0</v>
      </c>
      <c r="AY359" s="13">
        <f t="shared" si="63"/>
        <v>0</v>
      </c>
      <c r="AZ359" s="13">
        <f t="shared" si="64"/>
        <v>0</v>
      </c>
      <c r="BA359" s="13">
        <f t="shared" si="65"/>
        <v>0</v>
      </c>
      <c r="BB359" s="13">
        <f t="shared" si="66"/>
        <v>0</v>
      </c>
      <c r="BC359" s="13">
        <f t="shared" si="67"/>
        <v>0</v>
      </c>
    </row>
    <row r="360" spans="1:55" x14ac:dyDescent="0.3">
      <c r="A360" s="8" t="s">
        <v>233</v>
      </c>
      <c r="B360" s="8" t="s">
        <v>236</v>
      </c>
      <c r="C360" s="8" t="s">
        <v>57</v>
      </c>
      <c r="D360" s="8" t="s">
        <v>30</v>
      </c>
      <c r="E360" s="7" t="s">
        <v>21</v>
      </c>
      <c r="K360" s="8">
        <v>1</v>
      </c>
      <c r="L360" s="8">
        <v>0</v>
      </c>
      <c r="M360" s="8">
        <f t="shared" si="58"/>
        <v>0</v>
      </c>
      <c r="O360" s="8">
        <v>18</v>
      </c>
      <c r="AI360" s="7">
        <v>141</v>
      </c>
      <c r="AJ360" s="8">
        <v>9040</v>
      </c>
      <c r="AK360" s="8" t="s">
        <v>287</v>
      </c>
      <c r="AL360" s="7">
        <v>92</v>
      </c>
      <c r="AM360" s="8">
        <v>0</v>
      </c>
      <c r="AN360" s="8">
        <v>1</v>
      </c>
      <c r="AO360" s="8">
        <v>0</v>
      </c>
      <c r="AP360" s="8">
        <v>0</v>
      </c>
      <c r="AQ360" s="8">
        <v>0.5</v>
      </c>
      <c r="AR360" s="8">
        <v>23.4</v>
      </c>
      <c r="AS360" s="8">
        <v>2.4</v>
      </c>
      <c r="AT360" s="12">
        <f t="shared" si="59"/>
        <v>24.9</v>
      </c>
      <c r="AV360" s="11">
        <f t="shared" si="60"/>
        <v>0</v>
      </c>
      <c r="AW360" s="13">
        <f t="shared" si="61"/>
        <v>0</v>
      </c>
      <c r="AX360" s="13">
        <f t="shared" si="62"/>
        <v>0</v>
      </c>
      <c r="AY360" s="13">
        <f t="shared" si="63"/>
        <v>0</v>
      </c>
      <c r="AZ360" s="13">
        <f t="shared" si="64"/>
        <v>0</v>
      </c>
      <c r="BA360" s="13">
        <f t="shared" si="65"/>
        <v>0</v>
      </c>
      <c r="BB360" s="13">
        <f t="shared" si="66"/>
        <v>0</v>
      </c>
      <c r="BC360" s="13">
        <f t="shared" si="67"/>
        <v>0</v>
      </c>
    </row>
    <row r="361" spans="1:55" x14ac:dyDescent="0.3">
      <c r="A361" s="8" t="s">
        <v>233</v>
      </c>
      <c r="B361" s="8" t="s">
        <v>236</v>
      </c>
      <c r="C361" s="8" t="s">
        <v>57</v>
      </c>
      <c r="D361" s="8" t="s">
        <v>31</v>
      </c>
      <c r="E361" s="7" t="s">
        <v>21</v>
      </c>
      <c r="K361" s="8">
        <v>1</v>
      </c>
      <c r="L361" s="8">
        <v>0</v>
      </c>
      <c r="M361" s="8">
        <f t="shared" si="58"/>
        <v>0</v>
      </c>
      <c r="O361" s="8">
        <v>18</v>
      </c>
      <c r="AI361" s="7">
        <v>1786</v>
      </c>
      <c r="AJ361" s="8">
        <v>11363</v>
      </c>
      <c r="AK361" s="8" t="s">
        <v>289</v>
      </c>
      <c r="AL361" s="7">
        <v>93</v>
      </c>
      <c r="AM361" s="8">
        <v>0</v>
      </c>
      <c r="AN361" s="8">
        <v>2</v>
      </c>
      <c r="AO361" s="8">
        <v>0</v>
      </c>
      <c r="AP361" s="8">
        <v>0</v>
      </c>
      <c r="AQ361" s="8">
        <v>0.1</v>
      </c>
      <c r="AR361" s="8">
        <v>21.6</v>
      </c>
      <c r="AS361" s="8">
        <v>1.5</v>
      </c>
      <c r="AT361" s="12">
        <f t="shared" si="59"/>
        <v>23.700000000000003</v>
      </c>
      <c r="AV361" s="11">
        <f t="shared" si="60"/>
        <v>0</v>
      </c>
      <c r="AW361" s="13">
        <f t="shared" si="61"/>
        <v>0</v>
      </c>
      <c r="AX361" s="13">
        <f t="shared" si="62"/>
        <v>0</v>
      </c>
      <c r="AY361" s="13">
        <f t="shared" si="63"/>
        <v>0</v>
      </c>
      <c r="AZ361" s="13">
        <f t="shared" si="64"/>
        <v>0</v>
      </c>
      <c r="BA361" s="13">
        <f t="shared" si="65"/>
        <v>0</v>
      </c>
      <c r="BB361" s="13">
        <f t="shared" si="66"/>
        <v>0</v>
      </c>
      <c r="BC361" s="13">
        <f t="shared" si="67"/>
        <v>0</v>
      </c>
    </row>
    <row r="362" spans="1:55" x14ac:dyDescent="0.3">
      <c r="A362" s="8" t="s">
        <v>234</v>
      </c>
      <c r="B362" s="8" t="s">
        <v>236</v>
      </c>
      <c r="C362" s="8" t="s">
        <v>57</v>
      </c>
      <c r="D362" s="8" t="s">
        <v>248</v>
      </c>
      <c r="E362" s="7" t="s">
        <v>16</v>
      </c>
      <c r="F362" s="8">
        <v>86</v>
      </c>
      <c r="G362" s="8">
        <v>1</v>
      </c>
      <c r="L362" s="8">
        <v>1</v>
      </c>
      <c r="M362" s="8">
        <f t="shared" si="58"/>
        <v>86</v>
      </c>
      <c r="O362" s="8">
        <v>18</v>
      </c>
      <c r="AE362" s="7" t="s">
        <v>296</v>
      </c>
      <c r="AF362" s="8" t="s">
        <v>303</v>
      </c>
      <c r="AL362" s="7">
        <v>163</v>
      </c>
      <c r="AN362" s="8">
        <v>6.3</v>
      </c>
      <c r="AQ362" s="8">
        <v>1.4</v>
      </c>
      <c r="AR362" s="8">
        <v>31.1</v>
      </c>
      <c r="AT362" s="12">
        <f t="shared" si="59"/>
        <v>38.799999999999997</v>
      </c>
      <c r="AV362" s="11">
        <f t="shared" si="60"/>
        <v>140.18</v>
      </c>
      <c r="AW362" s="13">
        <f t="shared" si="61"/>
        <v>0.86</v>
      </c>
      <c r="AX362" s="13">
        <f t="shared" si="62"/>
        <v>5.4179999999999993</v>
      </c>
      <c r="AY362" s="13">
        <f t="shared" si="63"/>
        <v>0.86</v>
      </c>
      <c r="AZ362" s="13">
        <f t="shared" si="64"/>
        <v>0.86</v>
      </c>
      <c r="BA362" s="13">
        <f t="shared" si="65"/>
        <v>1.204</v>
      </c>
      <c r="BB362" s="13">
        <f t="shared" si="66"/>
        <v>26.745999999999999</v>
      </c>
      <c r="BC362" s="13">
        <f t="shared" si="67"/>
        <v>0.86</v>
      </c>
    </row>
    <row r="363" spans="1:55" x14ac:dyDescent="0.3">
      <c r="A363" s="8" t="s">
        <v>234</v>
      </c>
      <c r="B363" s="8" t="s">
        <v>236</v>
      </c>
      <c r="C363" s="8" t="s">
        <v>57</v>
      </c>
      <c r="D363" s="8" t="s">
        <v>27</v>
      </c>
      <c r="E363" s="7" t="s">
        <v>14</v>
      </c>
      <c r="F363" s="8">
        <v>114</v>
      </c>
      <c r="H363" s="8">
        <v>3</v>
      </c>
      <c r="L363" s="8">
        <v>0.42899999999999999</v>
      </c>
      <c r="M363" s="8">
        <f t="shared" si="58"/>
        <v>48.905999999999999</v>
      </c>
      <c r="O363" s="8">
        <v>18</v>
      </c>
      <c r="AE363" s="7" t="s">
        <v>296</v>
      </c>
      <c r="AF363" s="8" t="s">
        <v>304</v>
      </c>
      <c r="AL363" s="7">
        <v>125</v>
      </c>
      <c r="AN363" s="8">
        <v>2.1</v>
      </c>
      <c r="AQ363" s="8">
        <v>1.3</v>
      </c>
      <c r="AR363" s="8">
        <v>26.2</v>
      </c>
      <c r="AT363" s="12">
        <f t="shared" si="59"/>
        <v>29.6</v>
      </c>
      <c r="AV363" s="11">
        <f t="shared" si="60"/>
        <v>61.1325</v>
      </c>
      <c r="AW363" s="13">
        <f t="shared" si="61"/>
        <v>0.48905999999999999</v>
      </c>
      <c r="AX363" s="13">
        <f t="shared" si="62"/>
        <v>1.027026</v>
      </c>
      <c r="AY363" s="13">
        <f t="shared" si="63"/>
        <v>0.48905999999999999</v>
      </c>
      <c r="AZ363" s="13">
        <f t="shared" si="64"/>
        <v>0.48905999999999999</v>
      </c>
      <c r="BA363" s="13">
        <f t="shared" si="65"/>
        <v>0.63577800000000007</v>
      </c>
      <c r="BB363" s="13">
        <f t="shared" si="66"/>
        <v>12.813371999999999</v>
      </c>
      <c r="BC363" s="13">
        <f t="shared" si="67"/>
        <v>0.48905999999999999</v>
      </c>
    </row>
    <row r="364" spans="1:55" x14ac:dyDescent="0.3">
      <c r="A364" s="8" t="s">
        <v>234</v>
      </c>
      <c r="B364" s="8" t="s">
        <v>236</v>
      </c>
      <c r="C364" s="8" t="s">
        <v>57</v>
      </c>
      <c r="D364" s="8" t="s">
        <v>32</v>
      </c>
      <c r="E364" s="7" t="s">
        <v>21</v>
      </c>
      <c r="K364" s="8">
        <v>1</v>
      </c>
      <c r="L364" s="8">
        <v>0</v>
      </c>
      <c r="M364" s="8">
        <f t="shared" si="58"/>
        <v>0</v>
      </c>
      <c r="O364" s="8">
        <v>18</v>
      </c>
      <c r="AI364" s="7">
        <v>8012</v>
      </c>
      <c r="AJ364" s="8">
        <v>0</v>
      </c>
      <c r="AK364" s="8" t="s">
        <v>307</v>
      </c>
      <c r="AL364" s="7">
        <v>332</v>
      </c>
      <c r="AM364" s="8">
        <v>0</v>
      </c>
      <c r="AN364" s="8">
        <v>10.3</v>
      </c>
      <c r="AO364" s="8">
        <v>0</v>
      </c>
      <c r="AP364" s="8">
        <v>0</v>
      </c>
      <c r="AQ364" s="8">
        <v>3</v>
      </c>
      <c r="AR364" s="8">
        <v>73.7</v>
      </c>
      <c r="AS364" s="8">
        <v>12.7</v>
      </c>
      <c r="AT364" s="12">
        <f t="shared" si="59"/>
        <v>87</v>
      </c>
      <c r="AV364" s="11">
        <f t="shared" si="60"/>
        <v>0</v>
      </c>
      <c r="AW364" s="13">
        <f t="shared" si="61"/>
        <v>0</v>
      </c>
      <c r="AX364" s="13">
        <f t="shared" si="62"/>
        <v>0</v>
      </c>
      <c r="AY364" s="13">
        <f t="shared" si="63"/>
        <v>0</v>
      </c>
      <c r="AZ364" s="13">
        <f t="shared" si="64"/>
        <v>0</v>
      </c>
      <c r="BA364" s="13">
        <f t="shared" si="65"/>
        <v>0</v>
      </c>
      <c r="BB364" s="13">
        <f t="shared" si="66"/>
        <v>0</v>
      </c>
      <c r="BC364" s="13">
        <f t="shared" si="67"/>
        <v>0</v>
      </c>
    </row>
    <row r="365" spans="1:55" x14ac:dyDescent="0.3">
      <c r="A365" s="8" t="s">
        <v>234</v>
      </c>
      <c r="B365" s="8" t="s">
        <v>236</v>
      </c>
      <c r="C365" s="8" t="s">
        <v>57</v>
      </c>
      <c r="D365" s="8" t="s">
        <v>74</v>
      </c>
      <c r="E365" s="7" t="s">
        <v>14</v>
      </c>
      <c r="F365" s="8">
        <v>340</v>
      </c>
      <c r="H365" s="8">
        <v>2</v>
      </c>
      <c r="L365" s="8">
        <v>0.28599999999999998</v>
      </c>
      <c r="M365" s="8">
        <f t="shared" si="58"/>
        <v>97.24</v>
      </c>
      <c r="O365" s="8">
        <v>18</v>
      </c>
      <c r="AI365" s="7">
        <v>404</v>
      </c>
      <c r="AJ365" s="8">
        <v>14400</v>
      </c>
      <c r="AK365" s="8" t="s">
        <v>308</v>
      </c>
      <c r="AL365" s="7">
        <v>41</v>
      </c>
      <c r="AM365" s="8">
        <v>0</v>
      </c>
      <c r="AN365" s="8">
        <v>0</v>
      </c>
      <c r="AO365" s="8">
        <v>0</v>
      </c>
      <c r="AP365" s="8">
        <v>0</v>
      </c>
      <c r="AQ365" s="8">
        <v>0</v>
      </c>
      <c r="AR365" s="8">
        <v>10.4</v>
      </c>
      <c r="AS365" s="8">
        <v>0</v>
      </c>
      <c r="AT365" s="12">
        <f t="shared" si="59"/>
        <v>10.4</v>
      </c>
      <c r="AV365" s="11">
        <f t="shared" si="60"/>
        <v>39.868399999999994</v>
      </c>
      <c r="AW365" s="13">
        <f t="shared" si="61"/>
        <v>0</v>
      </c>
      <c r="AX365" s="13">
        <f t="shared" si="62"/>
        <v>0</v>
      </c>
      <c r="AY365" s="13">
        <f t="shared" si="63"/>
        <v>0</v>
      </c>
      <c r="AZ365" s="13">
        <f t="shared" si="64"/>
        <v>0</v>
      </c>
      <c r="BA365" s="13">
        <f t="shared" si="65"/>
        <v>0</v>
      </c>
      <c r="BB365" s="13">
        <f t="shared" si="66"/>
        <v>10.112959999999999</v>
      </c>
      <c r="BC365" s="13">
        <f t="shared" si="67"/>
        <v>0</v>
      </c>
    </row>
    <row r="366" spans="1:55" x14ac:dyDescent="0.3">
      <c r="A366" s="8" t="s">
        <v>232</v>
      </c>
      <c r="B366" s="8" t="s">
        <v>236</v>
      </c>
      <c r="C366" s="8" t="s">
        <v>58</v>
      </c>
      <c r="D366" s="8" t="s">
        <v>13</v>
      </c>
      <c r="E366" s="7" t="s">
        <v>14</v>
      </c>
      <c r="F366" s="8">
        <v>112</v>
      </c>
      <c r="I366" s="8">
        <v>1</v>
      </c>
      <c r="L366" s="8">
        <v>3.3000000000000002E-2</v>
      </c>
      <c r="M366" s="8">
        <f t="shared" si="58"/>
        <v>3.6960000000000002</v>
      </c>
      <c r="N366" s="8">
        <v>3</v>
      </c>
      <c r="O366" s="8">
        <v>19</v>
      </c>
      <c r="AI366" s="7">
        <v>8067</v>
      </c>
      <c r="AJ366" s="8">
        <v>0</v>
      </c>
      <c r="AK366" s="8" t="s">
        <v>265</v>
      </c>
      <c r="AL366" s="7">
        <v>269</v>
      </c>
      <c r="AM366" s="8">
        <v>269</v>
      </c>
      <c r="AN366" s="8">
        <v>24.9</v>
      </c>
      <c r="AO366" s="8">
        <v>24.9</v>
      </c>
      <c r="AP366" s="8">
        <v>24.9</v>
      </c>
      <c r="AQ366" s="8">
        <v>18</v>
      </c>
      <c r="AR366" s="8">
        <v>0</v>
      </c>
      <c r="AS366" s="8">
        <v>0</v>
      </c>
      <c r="AT366" s="12">
        <f t="shared" si="59"/>
        <v>42.9</v>
      </c>
      <c r="AV366" s="11">
        <f t="shared" si="60"/>
        <v>9.94224</v>
      </c>
      <c r="AW366" s="13">
        <f t="shared" si="61"/>
        <v>9.94224</v>
      </c>
      <c r="AX366" s="13">
        <f t="shared" si="62"/>
        <v>0.92030400000000001</v>
      </c>
      <c r="AY366" s="13">
        <f t="shared" si="63"/>
        <v>0.92030400000000001</v>
      </c>
      <c r="AZ366" s="13">
        <f t="shared" si="64"/>
        <v>0.92030400000000001</v>
      </c>
      <c r="BA366" s="13">
        <f t="shared" si="65"/>
        <v>0.66528000000000009</v>
      </c>
      <c r="BB366" s="13">
        <f t="shared" si="66"/>
        <v>0</v>
      </c>
      <c r="BC366" s="13">
        <f t="shared" si="67"/>
        <v>0</v>
      </c>
    </row>
    <row r="367" spans="1:55" x14ac:dyDescent="0.3">
      <c r="A367" s="8" t="s">
        <v>232</v>
      </c>
      <c r="B367" s="8" t="s">
        <v>236</v>
      </c>
      <c r="C367" s="8" t="s">
        <v>58</v>
      </c>
      <c r="D367" s="8" t="s">
        <v>15</v>
      </c>
      <c r="E367" s="7" t="s">
        <v>14</v>
      </c>
      <c r="F367" s="8">
        <v>85</v>
      </c>
      <c r="I367" s="8">
        <v>1</v>
      </c>
      <c r="L367" s="8">
        <v>3.3000000000000002E-2</v>
      </c>
      <c r="M367" s="8">
        <f t="shared" si="58"/>
        <v>2.8050000000000002</v>
      </c>
      <c r="O367" s="8">
        <v>19</v>
      </c>
      <c r="AE367" s="7" t="s">
        <v>296</v>
      </c>
      <c r="AF367" s="8" t="s">
        <v>298</v>
      </c>
      <c r="AG367" s="7" t="s">
        <v>299</v>
      </c>
      <c r="AL367" s="7">
        <v>241</v>
      </c>
      <c r="AN367" s="8">
        <v>32.9</v>
      </c>
      <c r="AQ367" s="8">
        <v>10.9</v>
      </c>
      <c r="AR367" s="8">
        <v>0.5</v>
      </c>
      <c r="AS367" s="8">
        <v>0</v>
      </c>
      <c r="AT367" s="12">
        <f t="shared" si="59"/>
        <v>44.3</v>
      </c>
      <c r="AV367" s="11">
        <f t="shared" si="60"/>
        <v>6.7600499999999997</v>
      </c>
      <c r="AW367" s="13">
        <f t="shared" si="61"/>
        <v>2.8050000000000002E-2</v>
      </c>
      <c r="AX367" s="13">
        <f t="shared" si="62"/>
        <v>0.92284499999999992</v>
      </c>
      <c r="AY367" s="13">
        <f t="shared" si="63"/>
        <v>2.8050000000000002E-2</v>
      </c>
      <c r="AZ367" s="13">
        <f t="shared" si="64"/>
        <v>2.8050000000000002E-2</v>
      </c>
      <c r="BA367" s="13">
        <f t="shared" si="65"/>
        <v>0.30574500000000004</v>
      </c>
      <c r="BB367" s="13">
        <f t="shared" si="66"/>
        <v>1.4025000000000001E-2</v>
      </c>
      <c r="BC367" s="13">
        <f t="shared" si="67"/>
        <v>0</v>
      </c>
    </row>
    <row r="368" spans="1:55" x14ac:dyDescent="0.3">
      <c r="A368" s="8" t="s">
        <v>232</v>
      </c>
      <c r="B368" s="8" t="s">
        <v>236</v>
      </c>
      <c r="C368" s="8" t="s">
        <v>58</v>
      </c>
      <c r="D368" s="8" t="s">
        <v>17</v>
      </c>
      <c r="E368" s="7" t="s">
        <v>14</v>
      </c>
      <c r="F368" s="8">
        <v>85</v>
      </c>
      <c r="I368" s="8">
        <v>1</v>
      </c>
      <c r="L368" s="8">
        <v>3.3000000000000002E-2</v>
      </c>
      <c r="M368" s="8">
        <f t="shared" si="58"/>
        <v>2.8050000000000002</v>
      </c>
      <c r="O368" s="8">
        <v>19</v>
      </c>
      <c r="AE368" s="7" t="s">
        <v>300</v>
      </c>
      <c r="AF368" s="8" t="s">
        <v>301</v>
      </c>
      <c r="AG368" s="7" t="s">
        <v>272</v>
      </c>
      <c r="AL368" s="7">
        <v>265</v>
      </c>
      <c r="AN368" s="8">
        <v>16.899999999999999</v>
      </c>
      <c r="AQ368" s="8">
        <v>21.4</v>
      </c>
      <c r="AR368" s="8">
        <v>0</v>
      </c>
      <c r="AS368" s="8">
        <v>0</v>
      </c>
      <c r="AT368" s="12">
        <f t="shared" si="59"/>
        <v>38.299999999999997</v>
      </c>
      <c r="AV368" s="11">
        <f t="shared" si="60"/>
        <v>7.4332500000000001</v>
      </c>
      <c r="AW368" s="13">
        <f t="shared" si="61"/>
        <v>2.8050000000000002E-2</v>
      </c>
      <c r="AX368" s="13">
        <f t="shared" si="62"/>
        <v>0.47404499999999999</v>
      </c>
      <c r="AY368" s="13">
        <f t="shared" si="63"/>
        <v>2.8050000000000002E-2</v>
      </c>
      <c r="AZ368" s="13">
        <f t="shared" si="64"/>
        <v>2.8050000000000002E-2</v>
      </c>
      <c r="BA368" s="13">
        <f t="shared" si="65"/>
        <v>0.60026999999999997</v>
      </c>
      <c r="BB368" s="13">
        <f t="shared" si="66"/>
        <v>0</v>
      </c>
      <c r="BC368" s="13">
        <f t="shared" si="67"/>
        <v>0</v>
      </c>
    </row>
    <row r="369" spans="1:55" x14ac:dyDescent="0.3">
      <c r="A369" s="8" t="s">
        <v>232</v>
      </c>
      <c r="B369" s="8" t="s">
        <v>236</v>
      </c>
      <c r="C369" s="8" t="s">
        <v>58</v>
      </c>
      <c r="D369" s="8" t="s">
        <v>18</v>
      </c>
      <c r="E369" s="7" t="s">
        <v>21</v>
      </c>
      <c r="K369" s="8">
        <v>1</v>
      </c>
      <c r="L369" s="8">
        <v>0</v>
      </c>
      <c r="M369" s="8">
        <f t="shared" si="58"/>
        <v>0</v>
      </c>
      <c r="O369" s="8">
        <v>19</v>
      </c>
      <c r="S369" s="8">
        <v>1095</v>
      </c>
      <c r="T369" s="8" t="s">
        <v>275</v>
      </c>
      <c r="AL369" s="7">
        <v>267</v>
      </c>
      <c r="AN369" s="8">
        <v>19.600000000000001</v>
      </c>
      <c r="AQ369" s="8">
        <v>20.3</v>
      </c>
      <c r="AT369" s="12">
        <f t="shared" si="59"/>
        <v>39.900000000000006</v>
      </c>
      <c r="AV369" s="11">
        <f t="shared" si="60"/>
        <v>0</v>
      </c>
      <c r="AW369" s="13">
        <f t="shared" si="61"/>
        <v>0</v>
      </c>
      <c r="AX369" s="13">
        <f t="shared" si="62"/>
        <v>0</v>
      </c>
      <c r="AY369" s="13">
        <f t="shared" si="63"/>
        <v>0</v>
      </c>
      <c r="AZ369" s="13">
        <f t="shared" si="64"/>
        <v>0</v>
      </c>
      <c r="BA369" s="13">
        <f t="shared" si="65"/>
        <v>0</v>
      </c>
      <c r="BB369" s="13">
        <f t="shared" si="66"/>
        <v>0</v>
      </c>
      <c r="BC369" s="13">
        <f t="shared" si="67"/>
        <v>0</v>
      </c>
    </row>
    <row r="370" spans="1:55" x14ac:dyDescent="0.3">
      <c r="A370" s="8" t="s">
        <v>232</v>
      </c>
      <c r="B370" s="8" t="s">
        <v>236</v>
      </c>
      <c r="C370" s="8" t="s">
        <v>58</v>
      </c>
      <c r="D370" s="8" t="s">
        <v>19</v>
      </c>
      <c r="E370" s="7" t="s">
        <v>14</v>
      </c>
      <c r="F370" s="8">
        <v>112</v>
      </c>
      <c r="H370" s="8">
        <v>2</v>
      </c>
      <c r="L370" s="8">
        <v>0.28599999999999998</v>
      </c>
      <c r="M370" s="8">
        <f t="shared" si="58"/>
        <v>32.031999999999996</v>
      </c>
      <c r="O370" s="8">
        <v>19</v>
      </c>
      <c r="AI370" s="7">
        <v>8063</v>
      </c>
      <c r="AJ370" s="8">
        <v>5124</v>
      </c>
      <c r="AK370" s="8" t="s">
        <v>273</v>
      </c>
      <c r="AL370" s="7">
        <v>285</v>
      </c>
      <c r="AM370" s="8">
        <v>285</v>
      </c>
      <c r="AN370" s="8">
        <v>26.9</v>
      </c>
      <c r="AO370" s="8">
        <v>26.9</v>
      </c>
      <c r="AP370" s="8">
        <v>26.9</v>
      </c>
      <c r="AQ370" s="8">
        <v>18.899999999999999</v>
      </c>
      <c r="AR370" s="8">
        <v>0</v>
      </c>
      <c r="AS370" s="8">
        <v>0</v>
      </c>
      <c r="AT370" s="12">
        <f t="shared" si="59"/>
        <v>45.8</v>
      </c>
      <c r="AV370" s="11">
        <f t="shared" si="60"/>
        <v>91.291199999999989</v>
      </c>
      <c r="AW370" s="13">
        <f t="shared" si="61"/>
        <v>91.291199999999989</v>
      </c>
      <c r="AX370" s="13">
        <f t="shared" si="62"/>
        <v>8.6166079999999994</v>
      </c>
      <c r="AY370" s="13">
        <f t="shared" si="63"/>
        <v>8.6166079999999994</v>
      </c>
      <c r="AZ370" s="13">
        <f t="shared" si="64"/>
        <v>8.6166079999999994</v>
      </c>
      <c r="BA370" s="13">
        <f t="shared" si="65"/>
        <v>6.054047999999999</v>
      </c>
      <c r="BB370" s="13">
        <f t="shared" si="66"/>
        <v>0</v>
      </c>
      <c r="BC370" s="13">
        <f t="shared" si="67"/>
        <v>0</v>
      </c>
    </row>
    <row r="371" spans="1:55" x14ac:dyDescent="0.3">
      <c r="A371" s="8" t="s">
        <v>232</v>
      </c>
      <c r="B371" s="8" t="s">
        <v>236</v>
      </c>
      <c r="C371" s="8" t="s">
        <v>58</v>
      </c>
      <c r="D371" s="8" t="s">
        <v>22</v>
      </c>
      <c r="E371" s="7" t="s">
        <v>21</v>
      </c>
      <c r="K371" s="8">
        <v>1</v>
      </c>
      <c r="L371" s="8">
        <v>0</v>
      </c>
      <c r="M371" s="8">
        <f t="shared" si="58"/>
        <v>0</v>
      </c>
      <c r="O371" s="8">
        <v>19</v>
      </c>
      <c r="AI371" s="7">
        <v>8063</v>
      </c>
      <c r="AJ371" s="8">
        <v>5124</v>
      </c>
      <c r="AK371" s="8" t="s">
        <v>273</v>
      </c>
      <c r="AL371" s="7">
        <v>285</v>
      </c>
      <c r="AM371" s="8">
        <v>285</v>
      </c>
      <c r="AN371" s="8">
        <v>26.9</v>
      </c>
      <c r="AO371" s="8">
        <v>26.9</v>
      </c>
      <c r="AP371" s="8">
        <v>26.9</v>
      </c>
      <c r="AQ371" s="8">
        <v>18.899999999999999</v>
      </c>
      <c r="AR371" s="8">
        <v>0</v>
      </c>
      <c r="AS371" s="8">
        <v>0</v>
      </c>
      <c r="AT371" s="12">
        <f t="shared" si="59"/>
        <v>45.8</v>
      </c>
      <c r="AV371" s="11">
        <f t="shared" si="60"/>
        <v>0</v>
      </c>
      <c r="AW371" s="13">
        <f t="shared" si="61"/>
        <v>0</v>
      </c>
      <c r="AX371" s="13">
        <f t="shared" si="62"/>
        <v>0</v>
      </c>
      <c r="AY371" s="13">
        <f t="shared" si="63"/>
        <v>0</v>
      </c>
      <c r="AZ371" s="13">
        <f t="shared" si="64"/>
        <v>0</v>
      </c>
      <c r="BA371" s="13">
        <f t="shared" si="65"/>
        <v>0</v>
      </c>
      <c r="BB371" s="13">
        <f t="shared" si="66"/>
        <v>0</v>
      </c>
      <c r="BC371" s="13">
        <f t="shared" si="67"/>
        <v>0</v>
      </c>
    </row>
    <row r="372" spans="1:55" x14ac:dyDescent="0.3">
      <c r="A372" s="8" t="s">
        <v>232</v>
      </c>
      <c r="B372" s="8" t="s">
        <v>236</v>
      </c>
      <c r="C372" s="8" t="s">
        <v>58</v>
      </c>
      <c r="D372" s="8" t="s">
        <v>23</v>
      </c>
      <c r="E372" s="7" t="s">
        <v>36</v>
      </c>
      <c r="F372" s="8">
        <v>104</v>
      </c>
      <c r="H372" s="8">
        <v>2</v>
      </c>
      <c r="L372" s="8">
        <v>0.28599999999999998</v>
      </c>
      <c r="M372" s="8">
        <f t="shared" si="58"/>
        <v>29.743999999999996</v>
      </c>
      <c r="O372" s="8">
        <v>19</v>
      </c>
      <c r="AI372" s="7">
        <v>974</v>
      </c>
      <c r="AJ372" s="8">
        <v>1129</v>
      </c>
      <c r="AK372" s="8" t="s">
        <v>279</v>
      </c>
      <c r="AL372" s="7">
        <v>155</v>
      </c>
      <c r="AM372" s="8">
        <v>155</v>
      </c>
      <c r="AN372" s="8">
        <v>12.6</v>
      </c>
      <c r="AO372" s="8">
        <v>12.6</v>
      </c>
      <c r="AP372" s="8">
        <v>0</v>
      </c>
      <c r="AQ372" s="8">
        <v>10.6</v>
      </c>
      <c r="AR372" s="8">
        <v>1.1000000000000001</v>
      </c>
      <c r="AS372" s="8">
        <v>0</v>
      </c>
      <c r="AT372" s="12">
        <f t="shared" si="59"/>
        <v>24.3</v>
      </c>
      <c r="AV372" s="11">
        <f t="shared" si="60"/>
        <v>46.103199999999994</v>
      </c>
      <c r="AW372" s="13">
        <f t="shared" si="61"/>
        <v>46.103199999999994</v>
      </c>
      <c r="AX372" s="13">
        <f t="shared" si="62"/>
        <v>3.7477439999999995</v>
      </c>
      <c r="AY372" s="13">
        <f t="shared" si="63"/>
        <v>3.7477439999999995</v>
      </c>
      <c r="AZ372" s="13">
        <f t="shared" si="64"/>
        <v>0</v>
      </c>
      <c r="BA372" s="13">
        <f t="shared" si="65"/>
        <v>3.1528639999999997</v>
      </c>
      <c r="BB372" s="13">
        <f t="shared" si="66"/>
        <v>0.32718399999999997</v>
      </c>
      <c r="BC372" s="13">
        <f t="shared" si="67"/>
        <v>0</v>
      </c>
    </row>
    <row r="373" spans="1:55" x14ac:dyDescent="0.3">
      <c r="A373" s="8" t="s">
        <v>232</v>
      </c>
      <c r="B373" s="8" t="s">
        <v>236</v>
      </c>
      <c r="C373" s="8" t="s">
        <v>58</v>
      </c>
      <c r="D373" s="8" t="s">
        <v>24</v>
      </c>
      <c r="E373" s="7" t="s">
        <v>14</v>
      </c>
      <c r="F373" s="8">
        <v>184</v>
      </c>
      <c r="G373" s="8">
        <v>1</v>
      </c>
      <c r="L373" s="8">
        <v>1</v>
      </c>
      <c r="M373" s="8">
        <f t="shared" si="58"/>
        <v>184</v>
      </c>
      <c r="O373" s="8">
        <v>19</v>
      </c>
      <c r="AI373" s="7">
        <v>7075</v>
      </c>
      <c r="AJ373" s="8">
        <v>1106</v>
      </c>
      <c r="AK373" s="8" t="s">
        <v>280</v>
      </c>
      <c r="AL373" s="7">
        <v>69</v>
      </c>
      <c r="AM373" s="8">
        <v>69</v>
      </c>
      <c r="AN373" s="8">
        <v>3.6</v>
      </c>
      <c r="AO373" s="8">
        <v>3.6</v>
      </c>
      <c r="AP373" s="8">
        <v>0</v>
      </c>
      <c r="AQ373" s="8">
        <v>4.0999999999999996</v>
      </c>
      <c r="AR373" s="8">
        <v>4.5</v>
      </c>
      <c r="AS373" s="8">
        <v>0</v>
      </c>
      <c r="AT373" s="12">
        <f t="shared" si="59"/>
        <v>12.2</v>
      </c>
      <c r="AV373" s="11">
        <f t="shared" si="60"/>
        <v>126.96</v>
      </c>
      <c r="AW373" s="13">
        <f t="shared" si="61"/>
        <v>126.96</v>
      </c>
      <c r="AX373" s="13">
        <f t="shared" si="62"/>
        <v>6.6239999999999997</v>
      </c>
      <c r="AY373" s="13">
        <f t="shared" si="63"/>
        <v>6.6239999999999997</v>
      </c>
      <c r="AZ373" s="13">
        <f t="shared" si="64"/>
        <v>0</v>
      </c>
      <c r="BA373" s="13">
        <f t="shared" si="65"/>
        <v>7.5439999999999996</v>
      </c>
      <c r="BB373" s="13">
        <f t="shared" si="66"/>
        <v>8.2799999999999994</v>
      </c>
      <c r="BC373" s="13">
        <f t="shared" si="67"/>
        <v>0</v>
      </c>
    </row>
    <row r="374" spans="1:55" x14ac:dyDescent="0.3">
      <c r="A374" s="8" t="s">
        <v>232</v>
      </c>
      <c r="B374" s="8" t="s">
        <v>236</v>
      </c>
      <c r="C374" s="8" t="s">
        <v>58</v>
      </c>
      <c r="D374" s="8" t="s">
        <v>25</v>
      </c>
      <c r="E374" s="7" t="s">
        <v>21</v>
      </c>
      <c r="K374" s="8">
        <v>1</v>
      </c>
      <c r="L374" s="8">
        <v>0</v>
      </c>
      <c r="M374" s="8">
        <f t="shared" si="58"/>
        <v>0</v>
      </c>
      <c r="O374" s="8">
        <v>19</v>
      </c>
      <c r="AI374" s="7">
        <v>646</v>
      </c>
      <c r="AJ374" s="8">
        <v>1009</v>
      </c>
      <c r="AK374" s="8" t="s">
        <v>286</v>
      </c>
      <c r="AL374" s="7">
        <v>403</v>
      </c>
      <c r="AM374" s="8">
        <v>403</v>
      </c>
      <c r="AN374" s="8">
        <v>24.9</v>
      </c>
      <c r="AO374" s="8">
        <v>24.9</v>
      </c>
      <c r="AP374" s="8">
        <v>0</v>
      </c>
      <c r="AQ374" s="8">
        <v>33.1</v>
      </c>
      <c r="AR374" s="8">
        <v>1.3</v>
      </c>
      <c r="AS374" s="8">
        <v>0</v>
      </c>
      <c r="AT374" s="12">
        <f t="shared" si="59"/>
        <v>59.3</v>
      </c>
      <c r="AV374" s="11">
        <f t="shared" si="60"/>
        <v>0</v>
      </c>
      <c r="AW374" s="13">
        <f t="shared" si="61"/>
        <v>0</v>
      </c>
      <c r="AX374" s="13">
        <f t="shared" si="62"/>
        <v>0</v>
      </c>
      <c r="AY374" s="13">
        <f t="shared" si="63"/>
        <v>0</v>
      </c>
      <c r="AZ374" s="13">
        <f t="shared" si="64"/>
        <v>0</v>
      </c>
      <c r="BA374" s="13">
        <f t="shared" si="65"/>
        <v>0</v>
      </c>
      <c r="BB374" s="13">
        <f t="shared" si="66"/>
        <v>0</v>
      </c>
      <c r="BC374" s="13">
        <f t="shared" si="67"/>
        <v>0</v>
      </c>
    </row>
    <row r="375" spans="1:55" x14ac:dyDescent="0.3">
      <c r="A375" s="8" t="s">
        <v>20</v>
      </c>
      <c r="B375" s="8" t="s">
        <v>236</v>
      </c>
      <c r="C375" s="8" t="s">
        <v>58</v>
      </c>
      <c r="D375" s="8" t="s">
        <v>20</v>
      </c>
      <c r="E375" s="7" t="s">
        <v>14</v>
      </c>
      <c r="F375" s="8">
        <v>112</v>
      </c>
      <c r="G375" s="8">
        <v>1</v>
      </c>
      <c r="L375" s="8">
        <v>1</v>
      </c>
      <c r="M375" s="8">
        <f t="shared" si="58"/>
        <v>112</v>
      </c>
      <c r="O375" s="8">
        <v>19</v>
      </c>
      <c r="AI375">
        <v>8041</v>
      </c>
      <c r="AJ375">
        <v>15233</v>
      </c>
      <c r="AK375" t="s">
        <v>378</v>
      </c>
      <c r="AL375">
        <v>105</v>
      </c>
      <c r="AM375">
        <v>105</v>
      </c>
      <c r="AN375">
        <v>18.5</v>
      </c>
      <c r="AO375">
        <v>18.5</v>
      </c>
      <c r="AP375">
        <v>18.5</v>
      </c>
      <c r="AQ375">
        <v>2.9</v>
      </c>
      <c r="AR375">
        <v>0</v>
      </c>
      <c r="AS375">
        <v>0</v>
      </c>
      <c r="AT375" s="12">
        <f t="shared" si="59"/>
        <v>21.4</v>
      </c>
      <c r="AV375" s="11">
        <f t="shared" si="60"/>
        <v>117.6</v>
      </c>
      <c r="AW375" s="13">
        <f t="shared" si="61"/>
        <v>117.6</v>
      </c>
      <c r="AX375" s="13">
        <f t="shared" si="62"/>
        <v>20.72</v>
      </c>
      <c r="AY375" s="13">
        <f t="shared" si="63"/>
        <v>20.72</v>
      </c>
      <c r="AZ375" s="13">
        <f t="shared" si="64"/>
        <v>20.72</v>
      </c>
      <c r="BA375" s="13">
        <f t="shared" si="65"/>
        <v>3.2480000000000002</v>
      </c>
      <c r="BB375" s="13">
        <f t="shared" si="66"/>
        <v>0</v>
      </c>
      <c r="BC375" s="13">
        <f t="shared" si="67"/>
        <v>0</v>
      </c>
    </row>
    <row r="376" spans="1:55" x14ac:dyDescent="0.3">
      <c r="A376" s="8" t="s">
        <v>233</v>
      </c>
      <c r="B376" s="8" t="s">
        <v>236</v>
      </c>
      <c r="C376" s="8" t="s">
        <v>58</v>
      </c>
      <c r="D376" s="8" t="s">
        <v>26</v>
      </c>
      <c r="E376" s="7" t="s">
        <v>14</v>
      </c>
      <c r="F376" s="8">
        <v>175</v>
      </c>
      <c r="H376" s="8">
        <v>1</v>
      </c>
      <c r="L376" s="8">
        <v>0.14299999999999999</v>
      </c>
      <c r="M376" s="8">
        <f t="shared" si="58"/>
        <v>25.024999999999999</v>
      </c>
      <c r="O376" s="8">
        <v>19</v>
      </c>
      <c r="AI376" s="7">
        <v>7200</v>
      </c>
      <c r="AJ376" s="8">
        <v>20051</v>
      </c>
      <c r="AK376" s="8" t="s">
        <v>282</v>
      </c>
      <c r="AL376" s="7">
        <v>130</v>
      </c>
      <c r="AM376" s="8">
        <v>0</v>
      </c>
      <c r="AN376" s="8">
        <v>2.4</v>
      </c>
      <c r="AO376" s="8">
        <v>0</v>
      </c>
      <c r="AP376" s="8">
        <v>0</v>
      </c>
      <c r="AQ376" s="8">
        <v>0.2</v>
      </c>
      <c r="AR376" s="8">
        <v>28.6</v>
      </c>
      <c r="AS376" s="8">
        <v>0.3</v>
      </c>
      <c r="AT376" s="12">
        <f t="shared" si="59"/>
        <v>31.200000000000003</v>
      </c>
      <c r="AV376" s="11">
        <f t="shared" si="60"/>
        <v>32.532499999999999</v>
      </c>
      <c r="AW376" s="13">
        <f t="shared" si="61"/>
        <v>0</v>
      </c>
      <c r="AX376" s="13">
        <f t="shared" si="62"/>
        <v>0.60059999999999991</v>
      </c>
      <c r="AY376" s="13">
        <f t="shared" si="63"/>
        <v>0</v>
      </c>
      <c r="AZ376" s="13">
        <f t="shared" si="64"/>
        <v>0</v>
      </c>
      <c r="BA376" s="13">
        <f t="shared" si="65"/>
        <v>5.0049999999999997E-2</v>
      </c>
      <c r="BB376" s="13">
        <f t="shared" si="66"/>
        <v>7.1571500000000006</v>
      </c>
      <c r="BC376" s="13">
        <f t="shared" si="67"/>
        <v>7.5074999999999989E-2</v>
      </c>
    </row>
    <row r="377" spans="1:55" x14ac:dyDescent="0.3">
      <c r="A377" s="8" t="s">
        <v>233</v>
      </c>
      <c r="B377" s="8" t="s">
        <v>236</v>
      </c>
      <c r="C377" s="8" t="s">
        <v>58</v>
      </c>
      <c r="D377" s="8" t="s">
        <v>28</v>
      </c>
      <c r="E377" s="7" t="s">
        <v>14</v>
      </c>
      <c r="F377" s="8">
        <v>185</v>
      </c>
      <c r="G377" s="8">
        <v>1</v>
      </c>
      <c r="L377" s="8">
        <v>1</v>
      </c>
      <c r="M377" s="8">
        <f t="shared" si="58"/>
        <v>185</v>
      </c>
      <c r="O377" s="8">
        <v>19</v>
      </c>
      <c r="AI377" s="7">
        <v>7005</v>
      </c>
      <c r="AJ377" s="8">
        <v>16028</v>
      </c>
      <c r="AK377" s="8" t="s">
        <v>283</v>
      </c>
      <c r="AL377" s="7">
        <v>127</v>
      </c>
      <c r="AM377" s="8">
        <v>0</v>
      </c>
      <c r="AN377" s="8">
        <v>8.6999999999999993</v>
      </c>
      <c r="AO377" s="8">
        <v>0</v>
      </c>
      <c r="AP377" s="8">
        <v>0</v>
      </c>
      <c r="AQ377" s="8">
        <v>0.5</v>
      </c>
      <c r="AR377" s="8">
        <v>22.8</v>
      </c>
      <c r="AS377" s="8">
        <v>6.4</v>
      </c>
      <c r="AT377" s="12">
        <f t="shared" si="59"/>
        <v>32</v>
      </c>
      <c r="AV377" s="11">
        <f t="shared" si="60"/>
        <v>234.95</v>
      </c>
      <c r="AW377" s="13">
        <f t="shared" si="61"/>
        <v>0</v>
      </c>
      <c r="AX377" s="13">
        <f t="shared" si="62"/>
        <v>16.094999999999999</v>
      </c>
      <c r="AY377" s="13">
        <f t="shared" si="63"/>
        <v>0</v>
      </c>
      <c r="AZ377" s="13">
        <f t="shared" si="64"/>
        <v>0</v>
      </c>
      <c r="BA377" s="13">
        <f t="shared" si="65"/>
        <v>0.92500000000000004</v>
      </c>
      <c r="BB377" s="13">
        <f t="shared" si="66"/>
        <v>42.18</v>
      </c>
      <c r="BC377" s="13">
        <f t="shared" si="67"/>
        <v>11.84</v>
      </c>
    </row>
    <row r="378" spans="1:55" x14ac:dyDescent="0.3">
      <c r="A378" s="8" t="s">
        <v>233</v>
      </c>
      <c r="B378" s="8" t="s">
        <v>236</v>
      </c>
      <c r="C378" s="8" t="s">
        <v>58</v>
      </c>
      <c r="D378" s="8" t="s">
        <v>29</v>
      </c>
      <c r="E378" s="7" t="s">
        <v>21</v>
      </c>
      <c r="K378" s="8">
        <v>1</v>
      </c>
      <c r="L378" s="8">
        <v>0</v>
      </c>
      <c r="M378" s="8">
        <f t="shared" si="58"/>
        <v>0</v>
      </c>
      <c r="O378" s="8">
        <v>19</v>
      </c>
      <c r="AI378" s="7">
        <v>513</v>
      </c>
      <c r="AJ378" s="8">
        <v>11110</v>
      </c>
      <c r="AK378" s="8" t="s">
        <v>290</v>
      </c>
      <c r="AL378" s="7">
        <v>22</v>
      </c>
      <c r="AM378" s="8">
        <v>0</v>
      </c>
      <c r="AN378" s="8">
        <v>1</v>
      </c>
      <c r="AO378" s="8">
        <v>0</v>
      </c>
      <c r="AP378" s="8">
        <v>0</v>
      </c>
      <c r="AQ378" s="8">
        <v>0.4</v>
      </c>
      <c r="AR378" s="8">
        <v>4.5</v>
      </c>
      <c r="AS378" s="8">
        <v>2.8</v>
      </c>
      <c r="AT378" s="12">
        <f t="shared" si="59"/>
        <v>5.9</v>
      </c>
      <c r="AV378" s="11">
        <f t="shared" si="60"/>
        <v>0</v>
      </c>
      <c r="AW378" s="13">
        <f t="shared" si="61"/>
        <v>0</v>
      </c>
      <c r="AX378" s="13">
        <f t="shared" si="62"/>
        <v>0</v>
      </c>
      <c r="AY378" s="13">
        <f t="shared" si="63"/>
        <v>0</v>
      </c>
      <c r="AZ378" s="13">
        <f t="shared" si="64"/>
        <v>0</v>
      </c>
      <c r="BA378" s="13">
        <f t="shared" si="65"/>
        <v>0</v>
      </c>
      <c r="BB378" s="13">
        <f t="shared" si="66"/>
        <v>0</v>
      </c>
      <c r="BC378" s="13">
        <f t="shared" si="67"/>
        <v>0</v>
      </c>
    </row>
    <row r="379" spans="1:55" x14ac:dyDescent="0.3">
      <c r="A379" s="8" t="s">
        <v>233</v>
      </c>
      <c r="B379" s="8" t="s">
        <v>236</v>
      </c>
      <c r="C379" s="8" t="s">
        <v>58</v>
      </c>
      <c r="D379" s="8" t="s">
        <v>30</v>
      </c>
      <c r="E379" s="7" t="s">
        <v>21</v>
      </c>
      <c r="K379" s="8">
        <v>1</v>
      </c>
      <c r="L379" s="8">
        <v>0</v>
      </c>
      <c r="M379" s="8">
        <f t="shared" si="58"/>
        <v>0</v>
      </c>
      <c r="O379" s="8">
        <v>19</v>
      </c>
      <c r="AI379" s="7">
        <v>141</v>
      </c>
      <c r="AJ379" s="8">
        <v>9040</v>
      </c>
      <c r="AK379" s="8" t="s">
        <v>287</v>
      </c>
      <c r="AL379" s="7">
        <v>92</v>
      </c>
      <c r="AM379" s="8">
        <v>0</v>
      </c>
      <c r="AN379" s="8">
        <v>1</v>
      </c>
      <c r="AO379" s="8">
        <v>0</v>
      </c>
      <c r="AP379" s="8">
        <v>0</v>
      </c>
      <c r="AQ379" s="8">
        <v>0.5</v>
      </c>
      <c r="AR379" s="8">
        <v>23.4</v>
      </c>
      <c r="AS379" s="8">
        <v>2.4</v>
      </c>
      <c r="AT379" s="12">
        <f t="shared" si="59"/>
        <v>24.9</v>
      </c>
      <c r="AV379" s="11">
        <f t="shared" si="60"/>
        <v>0</v>
      </c>
      <c r="AW379" s="13">
        <f t="shared" si="61"/>
        <v>0</v>
      </c>
      <c r="AX379" s="13">
        <f t="shared" si="62"/>
        <v>0</v>
      </c>
      <c r="AY379" s="13">
        <f t="shared" si="63"/>
        <v>0</v>
      </c>
      <c r="AZ379" s="13">
        <f t="shared" si="64"/>
        <v>0</v>
      </c>
      <c r="BA379" s="13">
        <f t="shared" si="65"/>
        <v>0</v>
      </c>
      <c r="BB379" s="13">
        <f t="shared" si="66"/>
        <v>0</v>
      </c>
      <c r="BC379" s="13">
        <f t="shared" si="67"/>
        <v>0</v>
      </c>
    </row>
    <row r="380" spans="1:55" x14ac:dyDescent="0.3">
      <c r="A380" s="8" t="s">
        <v>233</v>
      </c>
      <c r="B380" s="8" t="s">
        <v>236</v>
      </c>
      <c r="C380" s="8" t="s">
        <v>58</v>
      </c>
      <c r="D380" s="8" t="s">
        <v>31</v>
      </c>
      <c r="E380" s="7" t="s">
        <v>14</v>
      </c>
      <c r="F380" s="8">
        <v>122</v>
      </c>
      <c r="H380" s="8">
        <v>1</v>
      </c>
      <c r="K380" s="8">
        <v>1</v>
      </c>
      <c r="L380" s="8">
        <v>0.14299999999999999</v>
      </c>
      <c r="M380" s="8">
        <f t="shared" si="58"/>
        <v>17.445999999999998</v>
      </c>
      <c r="O380" s="8">
        <v>19</v>
      </c>
      <c r="AI380" s="7">
        <v>1786</v>
      </c>
      <c r="AJ380" s="8">
        <v>11363</v>
      </c>
      <c r="AK380" s="8" t="s">
        <v>289</v>
      </c>
      <c r="AL380" s="7">
        <v>93</v>
      </c>
      <c r="AM380" s="8">
        <v>0</v>
      </c>
      <c r="AN380" s="8">
        <v>2</v>
      </c>
      <c r="AO380" s="8">
        <v>0</v>
      </c>
      <c r="AP380" s="8">
        <v>0</v>
      </c>
      <c r="AQ380" s="8">
        <v>0.1</v>
      </c>
      <c r="AR380" s="8">
        <v>21.6</v>
      </c>
      <c r="AS380" s="8">
        <v>1.5</v>
      </c>
      <c r="AT380" s="12">
        <f t="shared" si="59"/>
        <v>23.700000000000003</v>
      </c>
      <c r="AV380" s="11">
        <f t="shared" si="60"/>
        <v>16.224779999999999</v>
      </c>
      <c r="AW380" s="13">
        <f t="shared" si="61"/>
        <v>0</v>
      </c>
      <c r="AX380" s="13">
        <f t="shared" si="62"/>
        <v>0.34891999999999995</v>
      </c>
      <c r="AY380" s="13">
        <f t="shared" si="63"/>
        <v>0</v>
      </c>
      <c r="AZ380" s="13">
        <f t="shared" si="64"/>
        <v>0</v>
      </c>
      <c r="BA380" s="13">
        <f t="shared" si="65"/>
        <v>1.7446E-2</v>
      </c>
      <c r="BB380" s="13">
        <f t="shared" si="66"/>
        <v>3.7683359999999997</v>
      </c>
      <c r="BC380" s="13">
        <f t="shared" si="67"/>
        <v>0.26168999999999998</v>
      </c>
    </row>
    <row r="381" spans="1:55" x14ac:dyDescent="0.3">
      <c r="A381" s="8" t="s">
        <v>233</v>
      </c>
      <c r="B381" s="8" t="s">
        <v>236</v>
      </c>
      <c r="C381" s="8" t="s">
        <v>58</v>
      </c>
      <c r="D381" s="8" t="s">
        <v>34</v>
      </c>
      <c r="E381" s="7" t="s">
        <v>36</v>
      </c>
      <c r="F381" s="8">
        <v>150</v>
      </c>
      <c r="H381" s="8">
        <v>2</v>
      </c>
      <c r="L381" s="8">
        <v>0.28599999999999998</v>
      </c>
      <c r="M381" s="8">
        <f t="shared" si="58"/>
        <v>42.9</v>
      </c>
      <c r="O381" s="8">
        <v>19</v>
      </c>
      <c r="AE381" s="7" t="s">
        <v>296</v>
      </c>
      <c r="AF381" s="8" t="s">
        <v>292</v>
      </c>
      <c r="AL381" s="7">
        <v>288</v>
      </c>
      <c r="AN381" s="8">
        <v>6.3</v>
      </c>
      <c r="AQ381" s="8">
        <v>9.1</v>
      </c>
      <c r="AR381" s="8">
        <v>49</v>
      </c>
      <c r="AS381" s="8">
        <v>0</v>
      </c>
      <c r="AT381" s="12">
        <f t="shared" si="59"/>
        <v>64.400000000000006</v>
      </c>
      <c r="AV381" s="11">
        <f t="shared" si="60"/>
        <v>123.55199999999999</v>
      </c>
      <c r="AW381" s="13">
        <f t="shared" si="61"/>
        <v>0.42899999999999999</v>
      </c>
      <c r="AX381" s="13">
        <f t="shared" si="62"/>
        <v>2.7026999999999997</v>
      </c>
      <c r="AY381" s="13">
        <f t="shared" si="63"/>
        <v>0.42899999999999999</v>
      </c>
      <c r="AZ381" s="13">
        <f t="shared" si="64"/>
        <v>0.42899999999999999</v>
      </c>
      <c r="BA381" s="13">
        <f t="shared" si="65"/>
        <v>3.9038999999999997</v>
      </c>
      <c r="BB381" s="13">
        <f t="shared" si="66"/>
        <v>21.021000000000001</v>
      </c>
      <c r="BC381" s="13">
        <f t="shared" si="67"/>
        <v>0</v>
      </c>
    </row>
    <row r="382" spans="1:55" x14ac:dyDescent="0.3">
      <c r="A382" s="8" t="s">
        <v>234</v>
      </c>
      <c r="B382" s="8" t="s">
        <v>236</v>
      </c>
      <c r="C382" s="8" t="s">
        <v>58</v>
      </c>
      <c r="D382" s="8" t="s">
        <v>248</v>
      </c>
      <c r="E382" s="7" t="s">
        <v>14</v>
      </c>
      <c r="F382" s="8">
        <v>134</v>
      </c>
      <c r="G382" s="8">
        <v>1</v>
      </c>
      <c r="L382" s="8">
        <v>1</v>
      </c>
      <c r="M382" s="8">
        <f t="shared" ref="M382:M445" si="68">F382*L382</f>
        <v>134</v>
      </c>
      <c r="O382" s="8">
        <v>19</v>
      </c>
      <c r="AE382" s="7" t="s">
        <v>296</v>
      </c>
      <c r="AF382" s="8" t="s">
        <v>303</v>
      </c>
      <c r="AL382" s="7">
        <v>163</v>
      </c>
      <c r="AN382" s="8">
        <v>6.3</v>
      </c>
      <c r="AQ382" s="8">
        <v>1.4</v>
      </c>
      <c r="AR382" s="8">
        <v>31.1</v>
      </c>
      <c r="AT382" s="12">
        <f t="shared" si="59"/>
        <v>38.799999999999997</v>
      </c>
      <c r="AV382" s="11">
        <f t="shared" si="60"/>
        <v>218.42</v>
      </c>
      <c r="AW382" s="13">
        <f t="shared" si="61"/>
        <v>1.34</v>
      </c>
      <c r="AX382" s="13">
        <f t="shared" si="62"/>
        <v>8.4420000000000002</v>
      </c>
      <c r="AY382" s="13">
        <f t="shared" si="63"/>
        <v>1.34</v>
      </c>
      <c r="AZ382" s="13">
        <f t="shared" si="64"/>
        <v>1.34</v>
      </c>
      <c r="BA382" s="13">
        <f t="shared" si="65"/>
        <v>1.8759999999999999</v>
      </c>
      <c r="BB382" s="13">
        <f t="shared" si="66"/>
        <v>41.674000000000007</v>
      </c>
      <c r="BC382" s="13">
        <f t="shared" si="67"/>
        <v>1.34</v>
      </c>
    </row>
    <row r="383" spans="1:55" x14ac:dyDescent="0.3">
      <c r="A383" s="8" t="s">
        <v>234</v>
      </c>
      <c r="B383" s="8" t="s">
        <v>236</v>
      </c>
      <c r="C383" s="8" t="s">
        <v>58</v>
      </c>
      <c r="D383" s="8" t="s">
        <v>27</v>
      </c>
      <c r="E383" s="7" t="s">
        <v>14</v>
      </c>
      <c r="F383" s="8">
        <v>114</v>
      </c>
      <c r="G383" s="8">
        <v>1</v>
      </c>
      <c r="L383" s="8">
        <v>1</v>
      </c>
      <c r="M383" s="8">
        <f t="shared" si="68"/>
        <v>114</v>
      </c>
      <c r="O383" s="8">
        <v>19</v>
      </c>
      <c r="AE383" s="7" t="s">
        <v>296</v>
      </c>
      <c r="AF383" s="8" t="s">
        <v>304</v>
      </c>
      <c r="AL383" s="7">
        <v>125</v>
      </c>
      <c r="AN383" s="8">
        <v>2.1</v>
      </c>
      <c r="AQ383" s="8">
        <v>1.3</v>
      </c>
      <c r="AR383" s="8">
        <v>26.2</v>
      </c>
      <c r="AT383" s="12">
        <f t="shared" si="59"/>
        <v>29.6</v>
      </c>
      <c r="AV383" s="11">
        <f t="shared" si="60"/>
        <v>142.5</v>
      </c>
      <c r="AW383" s="13">
        <f t="shared" si="61"/>
        <v>1.1399999999999999</v>
      </c>
      <c r="AX383" s="13">
        <f t="shared" si="62"/>
        <v>2.3940000000000001</v>
      </c>
      <c r="AY383" s="13">
        <f t="shared" si="63"/>
        <v>1.1399999999999999</v>
      </c>
      <c r="AZ383" s="13">
        <f t="shared" si="64"/>
        <v>1.1399999999999999</v>
      </c>
      <c r="BA383" s="13">
        <f t="shared" si="65"/>
        <v>1.4820000000000002</v>
      </c>
      <c r="BB383" s="13">
        <f t="shared" si="66"/>
        <v>29.867999999999999</v>
      </c>
      <c r="BC383" s="13">
        <f t="shared" si="67"/>
        <v>1.1399999999999999</v>
      </c>
    </row>
    <row r="384" spans="1:55" x14ac:dyDescent="0.3">
      <c r="A384" s="8" t="s">
        <v>234</v>
      </c>
      <c r="B384" s="8" t="s">
        <v>236</v>
      </c>
      <c r="C384" s="8" t="s">
        <v>58</v>
      </c>
      <c r="D384" s="8" t="s">
        <v>32</v>
      </c>
      <c r="E384" s="7" t="s">
        <v>14</v>
      </c>
      <c r="F384" s="8">
        <v>83</v>
      </c>
      <c r="I384" s="8">
        <v>1</v>
      </c>
      <c r="L384" s="8">
        <v>3.3000000000000002E-2</v>
      </c>
      <c r="M384" s="8">
        <f t="shared" si="68"/>
        <v>2.7390000000000003</v>
      </c>
      <c r="O384" s="8">
        <v>19</v>
      </c>
      <c r="AI384" s="7">
        <v>8012</v>
      </c>
      <c r="AJ384" s="8">
        <v>0</v>
      </c>
      <c r="AK384" s="8" t="s">
        <v>307</v>
      </c>
      <c r="AL384" s="7">
        <v>332</v>
      </c>
      <c r="AM384" s="8">
        <v>0</v>
      </c>
      <c r="AN384" s="8">
        <v>10.3</v>
      </c>
      <c r="AO384" s="8">
        <v>0</v>
      </c>
      <c r="AP384" s="8">
        <v>0</v>
      </c>
      <c r="AQ384" s="8">
        <v>3</v>
      </c>
      <c r="AR384" s="8">
        <v>73.7</v>
      </c>
      <c r="AS384" s="8">
        <v>12.7</v>
      </c>
      <c r="AT384" s="12">
        <f t="shared" si="59"/>
        <v>87</v>
      </c>
      <c r="AV384" s="11">
        <f t="shared" si="60"/>
        <v>9.0934800000000013</v>
      </c>
      <c r="AW384" s="13">
        <f t="shared" si="61"/>
        <v>0</v>
      </c>
      <c r="AX384" s="13">
        <f t="shared" si="62"/>
        <v>0.28211700000000006</v>
      </c>
      <c r="AY384" s="13">
        <f t="shared" si="63"/>
        <v>0</v>
      </c>
      <c r="AZ384" s="13">
        <f t="shared" si="64"/>
        <v>0</v>
      </c>
      <c r="BA384" s="13">
        <f t="shared" si="65"/>
        <v>8.2170000000000007E-2</v>
      </c>
      <c r="BB384" s="13">
        <f t="shared" si="66"/>
        <v>2.0186430000000004</v>
      </c>
      <c r="BC384" s="13">
        <f t="shared" si="67"/>
        <v>0.34785299999999997</v>
      </c>
    </row>
    <row r="385" spans="1:55" x14ac:dyDescent="0.3">
      <c r="A385" s="8" t="s">
        <v>234</v>
      </c>
      <c r="B385" s="8" t="s">
        <v>236</v>
      </c>
      <c r="C385" s="8" t="s">
        <v>58</v>
      </c>
      <c r="D385" s="8" t="s">
        <v>74</v>
      </c>
      <c r="E385" s="7" t="s">
        <v>14</v>
      </c>
      <c r="F385" s="8">
        <v>340</v>
      </c>
      <c r="I385" s="8">
        <v>2</v>
      </c>
      <c r="L385" s="8">
        <v>6.7000000000000004E-2</v>
      </c>
      <c r="M385" s="8">
        <f t="shared" si="68"/>
        <v>22.78</v>
      </c>
      <c r="O385" s="8">
        <v>19</v>
      </c>
      <c r="AI385" s="7">
        <v>404</v>
      </c>
      <c r="AJ385" s="8">
        <v>14400</v>
      </c>
      <c r="AK385" s="8" t="s">
        <v>308</v>
      </c>
      <c r="AL385" s="7">
        <v>41</v>
      </c>
      <c r="AM385" s="8">
        <v>0</v>
      </c>
      <c r="AN385" s="8">
        <v>0</v>
      </c>
      <c r="AO385" s="8">
        <v>0</v>
      </c>
      <c r="AP385" s="8">
        <v>0</v>
      </c>
      <c r="AQ385" s="8">
        <v>0</v>
      </c>
      <c r="AR385" s="8">
        <v>10.4</v>
      </c>
      <c r="AS385" s="8">
        <v>0</v>
      </c>
      <c r="AT385" s="12">
        <f t="shared" si="59"/>
        <v>10.4</v>
      </c>
      <c r="AV385" s="11">
        <f t="shared" si="60"/>
        <v>9.3398000000000003</v>
      </c>
      <c r="AW385" s="13">
        <f t="shared" si="61"/>
        <v>0</v>
      </c>
      <c r="AX385" s="13">
        <f t="shared" si="62"/>
        <v>0</v>
      </c>
      <c r="AY385" s="13">
        <f t="shared" si="63"/>
        <v>0</v>
      </c>
      <c r="AZ385" s="13">
        <f t="shared" si="64"/>
        <v>0</v>
      </c>
      <c r="BA385" s="13">
        <f t="shared" si="65"/>
        <v>0</v>
      </c>
      <c r="BB385" s="13">
        <f t="shared" si="66"/>
        <v>2.3691200000000001</v>
      </c>
      <c r="BC385" s="13">
        <f t="shared" si="67"/>
        <v>0</v>
      </c>
    </row>
    <row r="386" spans="1:55" x14ac:dyDescent="0.3">
      <c r="A386" s="8" t="s">
        <v>232</v>
      </c>
      <c r="B386" s="8" t="s">
        <v>236</v>
      </c>
      <c r="C386" s="8" t="s">
        <v>59</v>
      </c>
      <c r="D386" s="8" t="s">
        <v>13</v>
      </c>
      <c r="E386" s="7" t="s">
        <v>21</v>
      </c>
      <c r="K386" s="8">
        <v>1</v>
      </c>
      <c r="L386" s="8">
        <v>0</v>
      </c>
      <c r="M386" s="8">
        <f t="shared" si="68"/>
        <v>0</v>
      </c>
      <c r="N386" s="8">
        <v>3</v>
      </c>
      <c r="O386" s="8">
        <v>20</v>
      </c>
      <c r="AI386" s="7">
        <v>8067</v>
      </c>
      <c r="AJ386" s="8">
        <v>0</v>
      </c>
      <c r="AK386" s="8" t="s">
        <v>265</v>
      </c>
      <c r="AL386" s="7">
        <v>269</v>
      </c>
      <c r="AM386" s="8">
        <v>269</v>
      </c>
      <c r="AN386" s="8">
        <v>24.9</v>
      </c>
      <c r="AO386" s="8">
        <v>24.9</v>
      </c>
      <c r="AP386" s="8">
        <v>24.9</v>
      </c>
      <c r="AQ386" s="8">
        <v>18</v>
      </c>
      <c r="AR386" s="8">
        <v>0</v>
      </c>
      <c r="AS386" s="8">
        <v>0</v>
      </c>
      <c r="AT386" s="12">
        <f t="shared" si="59"/>
        <v>42.9</v>
      </c>
      <c r="AV386" s="11">
        <f t="shared" si="60"/>
        <v>0</v>
      </c>
      <c r="AW386" s="13">
        <f t="shared" si="61"/>
        <v>0</v>
      </c>
      <c r="AX386" s="13">
        <f t="shared" si="62"/>
        <v>0</v>
      </c>
      <c r="AY386" s="13">
        <f t="shared" si="63"/>
        <v>0</v>
      </c>
      <c r="AZ386" s="13">
        <f t="shared" si="64"/>
        <v>0</v>
      </c>
      <c r="BA386" s="13">
        <f t="shared" si="65"/>
        <v>0</v>
      </c>
      <c r="BB386" s="13">
        <f t="shared" si="66"/>
        <v>0</v>
      </c>
      <c r="BC386" s="13">
        <f t="shared" si="67"/>
        <v>0</v>
      </c>
    </row>
    <row r="387" spans="1:55" x14ac:dyDescent="0.3">
      <c r="A387" s="8" t="s">
        <v>232</v>
      </c>
      <c r="B387" s="8" t="s">
        <v>236</v>
      </c>
      <c r="C387" s="8" t="s">
        <v>59</v>
      </c>
      <c r="D387" s="8" t="s">
        <v>15</v>
      </c>
      <c r="E387" s="7" t="s">
        <v>14</v>
      </c>
      <c r="F387" s="8">
        <v>85</v>
      </c>
      <c r="I387" s="8">
        <v>1</v>
      </c>
      <c r="L387" s="8">
        <v>3.3000000000000002E-2</v>
      </c>
      <c r="M387" s="8">
        <f t="shared" si="68"/>
        <v>2.8050000000000002</v>
      </c>
      <c r="O387" s="8">
        <v>20</v>
      </c>
      <c r="AE387" s="7" t="s">
        <v>296</v>
      </c>
      <c r="AF387" s="8" t="s">
        <v>298</v>
      </c>
      <c r="AG387" s="7" t="s">
        <v>299</v>
      </c>
      <c r="AL387" s="7">
        <v>241</v>
      </c>
      <c r="AN387" s="8">
        <v>32.9</v>
      </c>
      <c r="AQ387" s="8">
        <v>10.9</v>
      </c>
      <c r="AR387" s="8">
        <v>0.5</v>
      </c>
      <c r="AS387" s="8">
        <v>0</v>
      </c>
      <c r="AT387" s="12">
        <f t="shared" si="59"/>
        <v>44.3</v>
      </c>
      <c r="AV387" s="11">
        <f t="shared" si="60"/>
        <v>6.7600499999999997</v>
      </c>
      <c r="AW387" s="13">
        <f t="shared" si="61"/>
        <v>2.8050000000000002E-2</v>
      </c>
      <c r="AX387" s="13">
        <f t="shared" si="62"/>
        <v>0.92284499999999992</v>
      </c>
      <c r="AY387" s="13">
        <f t="shared" si="63"/>
        <v>2.8050000000000002E-2</v>
      </c>
      <c r="AZ387" s="13">
        <f t="shared" si="64"/>
        <v>2.8050000000000002E-2</v>
      </c>
      <c r="BA387" s="13">
        <f t="shared" si="65"/>
        <v>0.30574500000000004</v>
      </c>
      <c r="BB387" s="13">
        <f t="shared" si="66"/>
        <v>1.4025000000000001E-2</v>
      </c>
      <c r="BC387" s="13">
        <f t="shared" si="67"/>
        <v>0</v>
      </c>
    </row>
    <row r="388" spans="1:55" x14ac:dyDescent="0.3">
      <c r="A388" s="8" t="s">
        <v>232</v>
      </c>
      <c r="B388" s="8" t="s">
        <v>236</v>
      </c>
      <c r="C388" s="8" t="s">
        <v>59</v>
      </c>
      <c r="D388" s="8" t="s">
        <v>17</v>
      </c>
      <c r="E388" s="7" t="s">
        <v>14</v>
      </c>
      <c r="F388" s="8">
        <v>85</v>
      </c>
      <c r="I388" s="8">
        <v>1</v>
      </c>
      <c r="L388" s="8">
        <v>3.3000000000000002E-2</v>
      </c>
      <c r="M388" s="8">
        <f t="shared" si="68"/>
        <v>2.8050000000000002</v>
      </c>
      <c r="O388" s="8">
        <v>20</v>
      </c>
      <c r="AE388" s="7" t="s">
        <v>300</v>
      </c>
      <c r="AF388" s="8" t="s">
        <v>301</v>
      </c>
      <c r="AG388" s="7" t="s">
        <v>272</v>
      </c>
      <c r="AL388" s="7">
        <v>265</v>
      </c>
      <c r="AN388" s="8">
        <v>16.899999999999999</v>
      </c>
      <c r="AQ388" s="8">
        <v>21.4</v>
      </c>
      <c r="AR388" s="8">
        <v>0</v>
      </c>
      <c r="AS388" s="8">
        <v>0</v>
      </c>
      <c r="AT388" s="12">
        <f t="shared" ref="AT388:AT451" si="69">SUM(AN388,AQ388,AR388)</f>
        <v>38.299999999999997</v>
      </c>
      <c r="AV388" s="11">
        <f t="shared" si="60"/>
        <v>7.4332500000000001</v>
      </c>
      <c r="AW388" s="13">
        <f t="shared" si="61"/>
        <v>2.8050000000000002E-2</v>
      </c>
      <c r="AX388" s="13">
        <f t="shared" si="62"/>
        <v>0.47404499999999999</v>
      </c>
      <c r="AY388" s="13">
        <f t="shared" si="63"/>
        <v>2.8050000000000002E-2</v>
      </c>
      <c r="AZ388" s="13">
        <f t="shared" si="64"/>
        <v>2.8050000000000002E-2</v>
      </c>
      <c r="BA388" s="13">
        <f t="shared" si="65"/>
        <v>0.60026999999999997</v>
      </c>
      <c r="BB388" s="13">
        <f t="shared" si="66"/>
        <v>0</v>
      </c>
      <c r="BC388" s="13">
        <f t="shared" si="67"/>
        <v>0</v>
      </c>
    </row>
    <row r="389" spans="1:55" x14ac:dyDescent="0.3">
      <c r="A389" s="8" t="s">
        <v>232</v>
      </c>
      <c r="B389" s="8" t="s">
        <v>236</v>
      </c>
      <c r="C389" s="8" t="s">
        <v>59</v>
      </c>
      <c r="D389" s="8" t="s">
        <v>18</v>
      </c>
      <c r="E389" s="7" t="s">
        <v>21</v>
      </c>
      <c r="K389" s="8">
        <v>1</v>
      </c>
      <c r="L389" s="8">
        <v>0</v>
      </c>
      <c r="M389" s="8">
        <f t="shared" si="68"/>
        <v>0</v>
      </c>
      <c r="O389" s="8">
        <v>20</v>
      </c>
      <c r="S389" s="8">
        <v>1095</v>
      </c>
      <c r="T389" s="8" t="s">
        <v>275</v>
      </c>
      <c r="AL389" s="7">
        <v>267</v>
      </c>
      <c r="AN389" s="8">
        <v>19.600000000000001</v>
      </c>
      <c r="AQ389" s="8">
        <v>20.3</v>
      </c>
      <c r="AT389" s="12">
        <f t="shared" si="69"/>
        <v>39.900000000000006</v>
      </c>
      <c r="AV389" s="11">
        <f t="shared" ref="AV389:AV452" si="70">PRODUCT($M389,$Y389,AL389)/100</f>
        <v>0</v>
      </c>
      <c r="AW389" s="13">
        <f t="shared" si="61"/>
        <v>0</v>
      </c>
      <c r="AX389" s="13">
        <f t="shared" si="62"/>
        <v>0</v>
      </c>
      <c r="AY389" s="13">
        <f t="shared" si="63"/>
        <v>0</v>
      </c>
      <c r="AZ389" s="13">
        <f t="shared" si="64"/>
        <v>0</v>
      </c>
      <c r="BA389" s="13">
        <f t="shared" si="65"/>
        <v>0</v>
      </c>
      <c r="BB389" s="13">
        <f t="shared" si="66"/>
        <v>0</v>
      </c>
      <c r="BC389" s="13">
        <f t="shared" si="67"/>
        <v>0</v>
      </c>
    </row>
    <row r="390" spans="1:55" x14ac:dyDescent="0.3">
      <c r="A390" s="8" t="s">
        <v>232</v>
      </c>
      <c r="B390" s="8" t="s">
        <v>236</v>
      </c>
      <c r="C390" s="8" t="s">
        <v>59</v>
      </c>
      <c r="D390" s="8" t="s">
        <v>19</v>
      </c>
      <c r="E390" s="7" t="s">
        <v>14</v>
      </c>
      <c r="F390" s="8">
        <v>112</v>
      </c>
      <c r="I390" s="8">
        <v>1</v>
      </c>
      <c r="L390" s="8">
        <v>3.3000000000000002E-2</v>
      </c>
      <c r="M390" s="8">
        <f t="shared" si="68"/>
        <v>3.6960000000000002</v>
      </c>
      <c r="O390" s="8">
        <v>20</v>
      </c>
      <c r="AI390" s="7">
        <v>8063</v>
      </c>
      <c r="AJ390" s="8">
        <v>5124</v>
      </c>
      <c r="AK390" s="8" t="s">
        <v>273</v>
      </c>
      <c r="AL390" s="7">
        <v>285</v>
      </c>
      <c r="AM390" s="8">
        <v>285</v>
      </c>
      <c r="AN390" s="8">
        <v>26.9</v>
      </c>
      <c r="AO390" s="8">
        <v>26.9</v>
      </c>
      <c r="AP390" s="8">
        <v>26.9</v>
      </c>
      <c r="AQ390" s="8">
        <v>18.899999999999999</v>
      </c>
      <c r="AR390" s="8">
        <v>0</v>
      </c>
      <c r="AS390" s="8">
        <v>0</v>
      </c>
      <c r="AT390" s="12">
        <f t="shared" si="69"/>
        <v>45.8</v>
      </c>
      <c r="AV390" s="11">
        <f t="shared" si="70"/>
        <v>10.533600000000002</v>
      </c>
      <c r="AW390" s="13">
        <f t="shared" ref="AW390:AW453" si="71">PRODUCT($M390,$Y390,AM390)/100</f>
        <v>10.533600000000002</v>
      </c>
      <c r="AX390" s="13">
        <f t="shared" ref="AX390:AX453" si="72">PRODUCT($M390,$Y390,AN390)/100</f>
        <v>0.994224</v>
      </c>
      <c r="AY390" s="13">
        <f t="shared" ref="AY390:AY453" si="73">PRODUCT($M390,$Y390,AO390)/100</f>
        <v>0.994224</v>
      </c>
      <c r="AZ390" s="13">
        <f t="shared" ref="AZ390:AZ453" si="74">PRODUCT($M390,$Y390,AP390)/100</f>
        <v>0.994224</v>
      </c>
      <c r="BA390" s="13">
        <f t="shared" ref="BA390:BA453" si="75">PRODUCT($M390,$Y390,AQ390)/100</f>
        <v>0.69854399999999994</v>
      </c>
      <c r="BB390" s="13">
        <f t="shared" ref="BB390:BB453" si="76">PRODUCT($M390,$Y390,AR390)/100</f>
        <v>0</v>
      </c>
      <c r="BC390" s="13">
        <f t="shared" ref="BC390:BC453" si="77">PRODUCT($M390,$Y390,AS390)/100</f>
        <v>0</v>
      </c>
    </row>
    <row r="391" spans="1:55" x14ac:dyDescent="0.3">
      <c r="A391" s="8" t="s">
        <v>232</v>
      </c>
      <c r="B391" s="8" t="s">
        <v>236</v>
      </c>
      <c r="C391" s="8" t="s">
        <v>59</v>
      </c>
      <c r="D391" s="8" t="s">
        <v>22</v>
      </c>
      <c r="E391" s="7" t="s">
        <v>21</v>
      </c>
      <c r="K391" s="8">
        <v>1</v>
      </c>
      <c r="L391" s="8">
        <v>0</v>
      </c>
      <c r="M391" s="8">
        <f t="shared" si="68"/>
        <v>0</v>
      </c>
      <c r="O391" s="8">
        <v>20</v>
      </c>
      <c r="AI391" s="7">
        <v>8063</v>
      </c>
      <c r="AJ391" s="8">
        <v>5124</v>
      </c>
      <c r="AK391" s="8" t="s">
        <v>273</v>
      </c>
      <c r="AL391" s="7">
        <v>285</v>
      </c>
      <c r="AM391" s="8">
        <v>285</v>
      </c>
      <c r="AN391" s="8">
        <v>26.9</v>
      </c>
      <c r="AO391" s="8">
        <v>26.9</v>
      </c>
      <c r="AP391" s="8">
        <v>26.9</v>
      </c>
      <c r="AQ391" s="8">
        <v>18.899999999999999</v>
      </c>
      <c r="AR391" s="8">
        <v>0</v>
      </c>
      <c r="AS391" s="8">
        <v>0</v>
      </c>
      <c r="AT391" s="12">
        <f t="shared" si="69"/>
        <v>45.8</v>
      </c>
      <c r="AV391" s="11">
        <f t="shared" si="70"/>
        <v>0</v>
      </c>
      <c r="AW391" s="13">
        <f t="shared" si="71"/>
        <v>0</v>
      </c>
      <c r="AX391" s="13">
        <f t="shared" si="72"/>
        <v>0</v>
      </c>
      <c r="AY391" s="13">
        <f t="shared" si="73"/>
        <v>0</v>
      </c>
      <c r="AZ391" s="13">
        <f t="shared" si="74"/>
        <v>0</v>
      </c>
      <c r="BA391" s="13">
        <f t="shared" si="75"/>
        <v>0</v>
      </c>
      <c r="BB391" s="13">
        <f t="shared" si="76"/>
        <v>0</v>
      </c>
      <c r="BC391" s="13">
        <f t="shared" si="77"/>
        <v>0</v>
      </c>
    </row>
    <row r="392" spans="1:55" x14ac:dyDescent="0.3">
      <c r="A392" s="8" t="s">
        <v>232</v>
      </c>
      <c r="B392" s="8" t="s">
        <v>236</v>
      </c>
      <c r="C392" s="8" t="s">
        <v>59</v>
      </c>
      <c r="D392" s="8" t="s">
        <v>23</v>
      </c>
      <c r="E392" s="7" t="s">
        <v>14</v>
      </c>
      <c r="F392" s="8">
        <v>64</v>
      </c>
      <c r="H392" s="8">
        <v>2</v>
      </c>
      <c r="L392" s="8">
        <v>0.28599999999999998</v>
      </c>
      <c r="M392" s="8">
        <f t="shared" si="68"/>
        <v>18.303999999999998</v>
      </c>
      <c r="O392" s="8">
        <v>20</v>
      </c>
      <c r="AI392" s="7">
        <v>974</v>
      </c>
      <c r="AJ392" s="8">
        <v>1129</v>
      </c>
      <c r="AK392" s="8" t="s">
        <v>279</v>
      </c>
      <c r="AL392" s="7">
        <v>155</v>
      </c>
      <c r="AM392" s="8">
        <v>155</v>
      </c>
      <c r="AN392" s="8">
        <v>12.6</v>
      </c>
      <c r="AO392" s="8">
        <v>12.6</v>
      </c>
      <c r="AP392" s="8">
        <v>0</v>
      </c>
      <c r="AQ392" s="8">
        <v>10.6</v>
      </c>
      <c r="AR392" s="8">
        <v>1.1000000000000001</v>
      </c>
      <c r="AS392" s="8">
        <v>0</v>
      </c>
      <c r="AT392" s="12">
        <f t="shared" si="69"/>
        <v>24.3</v>
      </c>
      <c r="AV392" s="11">
        <f t="shared" si="70"/>
        <v>28.371199999999998</v>
      </c>
      <c r="AW392" s="13">
        <f t="shared" si="71"/>
        <v>28.371199999999998</v>
      </c>
      <c r="AX392" s="13">
        <f t="shared" si="72"/>
        <v>2.3063039999999999</v>
      </c>
      <c r="AY392" s="13">
        <f t="shared" si="73"/>
        <v>2.3063039999999999</v>
      </c>
      <c r="AZ392" s="13">
        <f t="shared" si="74"/>
        <v>0</v>
      </c>
      <c r="BA392" s="13">
        <f t="shared" si="75"/>
        <v>1.9402239999999997</v>
      </c>
      <c r="BB392" s="13">
        <f t="shared" si="76"/>
        <v>0.201344</v>
      </c>
      <c r="BC392" s="13">
        <f t="shared" si="77"/>
        <v>0</v>
      </c>
    </row>
    <row r="393" spans="1:55" x14ac:dyDescent="0.3">
      <c r="A393" s="8" t="s">
        <v>232</v>
      </c>
      <c r="B393" s="8" t="s">
        <v>236</v>
      </c>
      <c r="C393" s="8" t="s">
        <v>59</v>
      </c>
      <c r="D393" s="8" t="s">
        <v>24</v>
      </c>
      <c r="E393" s="7" t="s">
        <v>14</v>
      </c>
      <c r="F393" s="8">
        <v>184</v>
      </c>
      <c r="G393" s="8">
        <v>1</v>
      </c>
      <c r="L393" s="8">
        <v>1</v>
      </c>
      <c r="M393" s="8">
        <f t="shared" si="68"/>
        <v>184</v>
      </c>
      <c r="O393" s="8">
        <v>20</v>
      </c>
      <c r="AI393" s="7">
        <v>7075</v>
      </c>
      <c r="AJ393" s="8">
        <v>1106</v>
      </c>
      <c r="AK393" s="8" t="s">
        <v>280</v>
      </c>
      <c r="AL393" s="7">
        <v>69</v>
      </c>
      <c r="AM393" s="8">
        <v>69</v>
      </c>
      <c r="AN393" s="8">
        <v>3.6</v>
      </c>
      <c r="AO393" s="8">
        <v>3.6</v>
      </c>
      <c r="AP393" s="8">
        <v>0</v>
      </c>
      <c r="AQ393" s="8">
        <v>4.0999999999999996</v>
      </c>
      <c r="AR393" s="8">
        <v>4.5</v>
      </c>
      <c r="AS393" s="8">
        <v>0</v>
      </c>
      <c r="AT393" s="12">
        <f t="shared" si="69"/>
        <v>12.2</v>
      </c>
      <c r="AV393" s="11">
        <f t="shared" si="70"/>
        <v>126.96</v>
      </c>
      <c r="AW393" s="13">
        <f t="shared" si="71"/>
        <v>126.96</v>
      </c>
      <c r="AX393" s="13">
        <f t="shared" si="72"/>
        <v>6.6239999999999997</v>
      </c>
      <c r="AY393" s="13">
        <f t="shared" si="73"/>
        <v>6.6239999999999997</v>
      </c>
      <c r="AZ393" s="13">
        <f t="shared" si="74"/>
        <v>0</v>
      </c>
      <c r="BA393" s="13">
        <f t="shared" si="75"/>
        <v>7.5439999999999996</v>
      </c>
      <c r="BB393" s="13">
        <f t="shared" si="76"/>
        <v>8.2799999999999994</v>
      </c>
      <c r="BC393" s="13">
        <f t="shared" si="77"/>
        <v>0</v>
      </c>
    </row>
    <row r="394" spans="1:55" x14ac:dyDescent="0.3">
      <c r="A394" s="8" t="s">
        <v>232</v>
      </c>
      <c r="B394" s="8" t="s">
        <v>236</v>
      </c>
      <c r="C394" s="8" t="s">
        <v>59</v>
      </c>
      <c r="D394" s="8" t="s">
        <v>25</v>
      </c>
      <c r="E394" s="7" t="s">
        <v>21</v>
      </c>
      <c r="K394" s="8">
        <v>1</v>
      </c>
      <c r="L394" s="8">
        <v>0</v>
      </c>
      <c r="M394" s="8">
        <f t="shared" si="68"/>
        <v>0</v>
      </c>
      <c r="O394" s="8">
        <v>20</v>
      </c>
      <c r="AI394" s="7">
        <v>646</v>
      </c>
      <c r="AJ394" s="8">
        <v>1009</v>
      </c>
      <c r="AK394" s="8" t="s">
        <v>286</v>
      </c>
      <c r="AL394" s="7">
        <v>403</v>
      </c>
      <c r="AM394" s="8">
        <v>403</v>
      </c>
      <c r="AN394" s="8">
        <v>24.9</v>
      </c>
      <c r="AO394" s="8">
        <v>24.9</v>
      </c>
      <c r="AP394" s="8">
        <v>0</v>
      </c>
      <c r="AQ394" s="8">
        <v>33.1</v>
      </c>
      <c r="AR394" s="8">
        <v>1.3</v>
      </c>
      <c r="AS394" s="8">
        <v>0</v>
      </c>
      <c r="AT394" s="12">
        <f t="shared" si="69"/>
        <v>59.3</v>
      </c>
      <c r="AV394" s="11">
        <f t="shared" si="70"/>
        <v>0</v>
      </c>
      <c r="AW394" s="13">
        <f t="shared" si="71"/>
        <v>0</v>
      </c>
      <c r="AX394" s="13">
        <f t="shared" si="72"/>
        <v>0</v>
      </c>
      <c r="AY394" s="13">
        <f t="shared" si="73"/>
        <v>0</v>
      </c>
      <c r="AZ394" s="13">
        <f t="shared" si="74"/>
        <v>0</v>
      </c>
      <c r="BA394" s="13">
        <f t="shared" si="75"/>
        <v>0</v>
      </c>
      <c r="BB394" s="13">
        <f t="shared" si="76"/>
        <v>0</v>
      </c>
      <c r="BC394" s="13">
        <f t="shared" si="77"/>
        <v>0</v>
      </c>
    </row>
    <row r="395" spans="1:55" x14ac:dyDescent="0.3">
      <c r="A395" s="8" t="s">
        <v>20</v>
      </c>
      <c r="B395" s="8" t="s">
        <v>236</v>
      </c>
      <c r="C395" s="8" t="s">
        <v>59</v>
      </c>
      <c r="D395" s="8" t="s">
        <v>20</v>
      </c>
      <c r="E395" s="7" t="s">
        <v>14</v>
      </c>
      <c r="F395" s="8">
        <v>112</v>
      </c>
      <c r="H395" s="8">
        <v>1</v>
      </c>
      <c r="L395" s="8">
        <v>0.14299999999999999</v>
      </c>
      <c r="M395" s="8">
        <f t="shared" si="68"/>
        <v>16.015999999999998</v>
      </c>
      <c r="O395" s="8">
        <v>20</v>
      </c>
      <c r="AI395">
        <v>8041</v>
      </c>
      <c r="AJ395">
        <v>15233</v>
      </c>
      <c r="AK395" t="s">
        <v>378</v>
      </c>
      <c r="AL395">
        <v>105</v>
      </c>
      <c r="AM395">
        <v>105</v>
      </c>
      <c r="AN395">
        <v>18.5</v>
      </c>
      <c r="AO395">
        <v>18.5</v>
      </c>
      <c r="AP395">
        <v>18.5</v>
      </c>
      <c r="AQ395">
        <v>2.9</v>
      </c>
      <c r="AR395">
        <v>0</v>
      </c>
      <c r="AS395">
        <v>0</v>
      </c>
      <c r="AT395" s="12">
        <f t="shared" si="69"/>
        <v>21.4</v>
      </c>
      <c r="AV395" s="11">
        <f t="shared" si="70"/>
        <v>16.816799999999997</v>
      </c>
      <c r="AW395" s="13">
        <f t="shared" si="71"/>
        <v>16.816799999999997</v>
      </c>
      <c r="AX395" s="13">
        <f t="shared" si="72"/>
        <v>2.9629599999999998</v>
      </c>
      <c r="AY395" s="13">
        <f t="shared" si="73"/>
        <v>2.9629599999999998</v>
      </c>
      <c r="AZ395" s="13">
        <f t="shared" si="74"/>
        <v>2.9629599999999998</v>
      </c>
      <c r="BA395" s="13">
        <f t="shared" si="75"/>
        <v>0.46446399999999999</v>
      </c>
      <c r="BB395" s="13">
        <f t="shared" si="76"/>
        <v>0</v>
      </c>
      <c r="BC395" s="13">
        <f t="shared" si="77"/>
        <v>0</v>
      </c>
    </row>
    <row r="396" spans="1:55" x14ac:dyDescent="0.3">
      <c r="A396" s="8" t="s">
        <v>233</v>
      </c>
      <c r="B396" s="8" t="s">
        <v>236</v>
      </c>
      <c r="C396" s="8" t="s">
        <v>59</v>
      </c>
      <c r="D396" s="8" t="s">
        <v>26</v>
      </c>
      <c r="E396" s="7" t="s">
        <v>14</v>
      </c>
      <c r="F396" s="8">
        <v>175</v>
      </c>
      <c r="H396" s="8">
        <v>3</v>
      </c>
      <c r="L396" s="8">
        <v>0.42899999999999999</v>
      </c>
      <c r="M396" s="8">
        <f t="shared" si="68"/>
        <v>75.075000000000003</v>
      </c>
      <c r="O396" s="8">
        <v>20</v>
      </c>
      <c r="AI396" s="7">
        <v>7200</v>
      </c>
      <c r="AJ396" s="8">
        <v>20051</v>
      </c>
      <c r="AK396" s="8" t="s">
        <v>282</v>
      </c>
      <c r="AL396" s="7">
        <v>130</v>
      </c>
      <c r="AM396" s="8">
        <v>0</v>
      </c>
      <c r="AN396" s="8">
        <v>2.4</v>
      </c>
      <c r="AO396" s="8">
        <v>0</v>
      </c>
      <c r="AP396" s="8">
        <v>0</v>
      </c>
      <c r="AQ396" s="8">
        <v>0.2</v>
      </c>
      <c r="AR396" s="8">
        <v>28.6</v>
      </c>
      <c r="AS396" s="8">
        <v>0.3</v>
      </c>
      <c r="AT396" s="12">
        <f t="shared" si="69"/>
        <v>31.200000000000003</v>
      </c>
      <c r="AV396" s="11">
        <f t="shared" si="70"/>
        <v>97.597499999999997</v>
      </c>
      <c r="AW396" s="13">
        <f t="shared" si="71"/>
        <v>0</v>
      </c>
      <c r="AX396" s="13">
        <f t="shared" si="72"/>
        <v>1.8018000000000001</v>
      </c>
      <c r="AY396" s="13">
        <f t="shared" si="73"/>
        <v>0</v>
      </c>
      <c r="AZ396" s="13">
        <f t="shared" si="74"/>
        <v>0</v>
      </c>
      <c r="BA396" s="13">
        <f t="shared" si="75"/>
        <v>0.15015000000000001</v>
      </c>
      <c r="BB396" s="13">
        <f t="shared" si="76"/>
        <v>21.471450000000001</v>
      </c>
      <c r="BC396" s="13">
        <f t="shared" si="77"/>
        <v>0.22522500000000001</v>
      </c>
    </row>
    <row r="397" spans="1:55" x14ac:dyDescent="0.3">
      <c r="A397" s="8" t="s">
        <v>233</v>
      </c>
      <c r="B397" s="8" t="s">
        <v>236</v>
      </c>
      <c r="C397" s="8" t="s">
        <v>59</v>
      </c>
      <c r="D397" s="8" t="s">
        <v>28</v>
      </c>
      <c r="E397" s="7" t="s">
        <v>14</v>
      </c>
      <c r="F397" s="8">
        <v>185</v>
      </c>
      <c r="H397" s="8">
        <v>3</v>
      </c>
      <c r="L397" s="8">
        <v>0.42899999999999999</v>
      </c>
      <c r="M397" s="8">
        <f t="shared" si="68"/>
        <v>79.364999999999995</v>
      </c>
      <c r="O397" s="8">
        <v>20</v>
      </c>
      <c r="AI397" s="7">
        <v>7005</v>
      </c>
      <c r="AJ397" s="8">
        <v>16028</v>
      </c>
      <c r="AK397" s="8" t="s">
        <v>283</v>
      </c>
      <c r="AL397" s="7">
        <v>127</v>
      </c>
      <c r="AM397" s="8">
        <v>0</v>
      </c>
      <c r="AN397" s="8">
        <v>8.6999999999999993</v>
      </c>
      <c r="AO397" s="8">
        <v>0</v>
      </c>
      <c r="AP397" s="8">
        <v>0</v>
      </c>
      <c r="AQ397" s="8">
        <v>0.5</v>
      </c>
      <c r="AR397" s="8">
        <v>22.8</v>
      </c>
      <c r="AS397" s="8">
        <v>6.4</v>
      </c>
      <c r="AT397" s="12">
        <f t="shared" si="69"/>
        <v>32</v>
      </c>
      <c r="AV397" s="11">
        <f t="shared" si="70"/>
        <v>100.79355</v>
      </c>
      <c r="AW397" s="13">
        <f t="shared" si="71"/>
        <v>0</v>
      </c>
      <c r="AX397" s="13">
        <f t="shared" si="72"/>
        <v>6.9047549999999989</v>
      </c>
      <c r="AY397" s="13">
        <f t="shared" si="73"/>
        <v>0</v>
      </c>
      <c r="AZ397" s="13">
        <f t="shared" si="74"/>
        <v>0</v>
      </c>
      <c r="BA397" s="13">
        <f t="shared" si="75"/>
        <v>0.39682499999999998</v>
      </c>
      <c r="BB397" s="13">
        <f t="shared" si="76"/>
        <v>18.095219999999998</v>
      </c>
      <c r="BC397" s="13">
        <f t="shared" si="77"/>
        <v>5.0793599999999994</v>
      </c>
    </row>
    <row r="398" spans="1:55" x14ac:dyDescent="0.3">
      <c r="A398" s="8" t="s">
        <v>233</v>
      </c>
      <c r="B398" s="8" t="s">
        <v>236</v>
      </c>
      <c r="C398" s="8" t="s">
        <v>59</v>
      </c>
      <c r="D398" s="8" t="s">
        <v>29</v>
      </c>
      <c r="E398" s="7" t="s">
        <v>14</v>
      </c>
      <c r="F398" s="8">
        <v>60</v>
      </c>
      <c r="I398" s="8">
        <v>1</v>
      </c>
      <c r="L398" s="8">
        <v>3.3000000000000002E-2</v>
      </c>
      <c r="M398" s="8">
        <f t="shared" si="68"/>
        <v>1.98</v>
      </c>
      <c r="O398" s="8">
        <v>20</v>
      </c>
      <c r="AI398" s="7">
        <v>513</v>
      </c>
      <c r="AJ398" s="8">
        <v>11110</v>
      </c>
      <c r="AK398" s="8" t="s">
        <v>290</v>
      </c>
      <c r="AL398" s="7">
        <v>22</v>
      </c>
      <c r="AM398" s="8">
        <v>0</v>
      </c>
      <c r="AN398" s="8">
        <v>1</v>
      </c>
      <c r="AO398" s="8">
        <v>0</v>
      </c>
      <c r="AP398" s="8">
        <v>0</v>
      </c>
      <c r="AQ398" s="8">
        <v>0.4</v>
      </c>
      <c r="AR398" s="8">
        <v>4.5</v>
      </c>
      <c r="AS398" s="8">
        <v>2.8</v>
      </c>
      <c r="AT398" s="12">
        <f t="shared" si="69"/>
        <v>5.9</v>
      </c>
      <c r="AV398" s="11">
        <f t="shared" si="70"/>
        <v>0.43560000000000004</v>
      </c>
      <c r="AW398" s="13">
        <f t="shared" si="71"/>
        <v>0</v>
      </c>
      <c r="AX398" s="13">
        <f t="shared" si="72"/>
        <v>1.9799999999999998E-2</v>
      </c>
      <c r="AY398" s="13">
        <f t="shared" si="73"/>
        <v>0</v>
      </c>
      <c r="AZ398" s="13">
        <f t="shared" si="74"/>
        <v>0</v>
      </c>
      <c r="BA398" s="13">
        <f t="shared" si="75"/>
        <v>7.92E-3</v>
      </c>
      <c r="BB398" s="13">
        <f t="shared" si="76"/>
        <v>8.9099999999999999E-2</v>
      </c>
      <c r="BC398" s="13">
        <f t="shared" si="77"/>
        <v>5.5439999999999996E-2</v>
      </c>
    </row>
    <row r="399" spans="1:55" x14ac:dyDescent="0.3">
      <c r="A399" s="8" t="s">
        <v>233</v>
      </c>
      <c r="B399" s="8" t="s">
        <v>236</v>
      </c>
      <c r="C399" s="8" t="s">
        <v>59</v>
      </c>
      <c r="D399" s="8" t="s">
        <v>30</v>
      </c>
      <c r="E399" s="7" t="s">
        <v>14</v>
      </c>
      <c r="F399" s="8">
        <v>119</v>
      </c>
      <c r="I399" s="8">
        <v>2</v>
      </c>
      <c r="L399" s="8">
        <v>6.7000000000000004E-2</v>
      </c>
      <c r="M399" s="8">
        <f t="shared" si="68"/>
        <v>7.9730000000000008</v>
      </c>
      <c r="O399" s="8">
        <v>20</v>
      </c>
      <c r="AI399" s="7">
        <v>141</v>
      </c>
      <c r="AJ399" s="8">
        <v>9040</v>
      </c>
      <c r="AK399" s="8" t="s">
        <v>287</v>
      </c>
      <c r="AL399" s="7">
        <v>92</v>
      </c>
      <c r="AM399" s="8">
        <v>0</v>
      </c>
      <c r="AN399" s="8">
        <v>1</v>
      </c>
      <c r="AO399" s="8">
        <v>0</v>
      </c>
      <c r="AP399" s="8">
        <v>0</v>
      </c>
      <c r="AQ399" s="8">
        <v>0.5</v>
      </c>
      <c r="AR399" s="8">
        <v>23.4</v>
      </c>
      <c r="AS399" s="8">
        <v>2.4</v>
      </c>
      <c r="AT399" s="12">
        <f t="shared" si="69"/>
        <v>24.9</v>
      </c>
      <c r="AV399" s="11">
        <f t="shared" si="70"/>
        <v>7.335160000000001</v>
      </c>
      <c r="AW399" s="13">
        <f t="shared" si="71"/>
        <v>0</v>
      </c>
      <c r="AX399" s="13">
        <f t="shared" si="72"/>
        <v>7.9730000000000009E-2</v>
      </c>
      <c r="AY399" s="13">
        <f t="shared" si="73"/>
        <v>0</v>
      </c>
      <c r="AZ399" s="13">
        <f t="shared" si="74"/>
        <v>0</v>
      </c>
      <c r="BA399" s="13">
        <f t="shared" si="75"/>
        <v>3.9865000000000005E-2</v>
      </c>
      <c r="BB399" s="13">
        <f t="shared" si="76"/>
        <v>1.8656820000000003</v>
      </c>
      <c r="BC399" s="13">
        <f t="shared" si="77"/>
        <v>0.19135200000000002</v>
      </c>
    </row>
    <row r="400" spans="1:55" x14ac:dyDescent="0.3">
      <c r="A400" s="8" t="s">
        <v>233</v>
      </c>
      <c r="B400" s="8" t="s">
        <v>236</v>
      </c>
      <c r="C400" s="8" t="s">
        <v>59</v>
      </c>
      <c r="D400" s="8" t="s">
        <v>31</v>
      </c>
      <c r="E400" s="7" t="s">
        <v>14</v>
      </c>
      <c r="F400" s="8">
        <v>122</v>
      </c>
      <c r="I400" s="8">
        <v>2</v>
      </c>
      <c r="L400" s="8">
        <v>6.7000000000000004E-2</v>
      </c>
      <c r="M400" s="8">
        <f t="shared" si="68"/>
        <v>8.1740000000000013</v>
      </c>
      <c r="O400" s="8">
        <v>20</v>
      </c>
      <c r="AI400" s="7">
        <v>1786</v>
      </c>
      <c r="AJ400" s="8">
        <v>11363</v>
      </c>
      <c r="AK400" s="8" t="s">
        <v>289</v>
      </c>
      <c r="AL400" s="7">
        <v>93</v>
      </c>
      <c r="AM400" s="8">
        <v>0</v>
      </c>
      <c r="AN400" s="8">
        <v>2</v>
      </c>
      <c r="AO400" s="8">
        <v>0</v>
      </c>
      <c r="AP400" s="8">
        <v>0</v>
      </c>
      <c r="AQ400" s="8">
        <v>0.1</v>
      </c>
      <c r="AR400" s="8">
        <v>21.6</v>
      </c>
      <c r="AS400" s="8">
        <v>1.5</v>
      </c>
      <c r="AT400" s="12">
        <f t="shared" si="69"/>
        <v>23.700000000000003</v>
      </c>
      <c r="AV400" s="11">
        <f t="shared" si="70"/>
        <v>7.6018200000000009</v>
      </c>
      <c r="AW400" s="13">
        <f t="shared" si="71"/>
        <v>0</v>
      </c>
      <c r="AX400" s="13">
        <f t="shared" si="72"/>
        <v>0.16348000000000001</v>
      </c>
      <c r="AY400" s="13">
        <f t="shared" si="73"/>
        <v>0</v>
      </c>
      <c r="AZ400" s="13">
        <f t="shared" si="74"/>
        <v>0</v>
      </c>
      <c r="BA400" s="13">
        <f t="shared" si="75"/>
        <v>8.1740000000000007E-3</v>
      </c>
      <c r="BB400" s="13">
        <f t="shared" si="76"/>
        <v>1.7655840000000003</v>
      </c>
      <c r="BC400" s="13">
        <f t="shared" si="77"/>
        <v>0.12261000000000002</v>
      </c>
    </row>
    <row r="401" spans="1:55" x14ac:dyDescent="0.3">
      <c r="A401" s="8" t="s">
        <v>233</v>
      </c>
      <c r="B401" s="8" t="s">
        <v>236</v>
      </c>
      <c r="C401" s="8" t="s">
        <v>59</v>
      </c>
      <c r="D401" s="8" t="s">
        <v>34</v>
      </c>
      <c r="E401" s="7" t="s">
        <v>14</v>
      </c>
      <c r="F401" s="8">
        <v>125</v>
      </c>
      <c r="H401" s="8">
        <v>5</v>
      </c>
      <c r="L401" s="8">
        <v>0.71399999999999997</v>
      </c>
      <c r="M401" s="8">
        <f t="shared" si="68"/>
        <v>89.25</v>
      </c>
      <c r="O401" s="8">
        <v>20</v>
      </c>
      <c r="AE401" s="7" t="s">
        <v>296</v>
      </c>
      <c r="AF401" s="8" t="s">
        <v>292</v>
      </c>
      <c r="AL401" s="7">
        <v>288</v>
      </c>
      <c r="AN401" s="8">
        <v>6.3</v>
      </c>
      <c r="AQ401" s="8">
        <v>9.1</v>
      </c>
      <c r="AR401" s="8">
        <v>49</v>
      </c>
      <c r="AS401" s="8">
        <v>0</v>
      </c>
      <c r="AT401" s="12">
        <f t="shared" si="69"/>
        <v>64.400000000000006</v>
      </c>
      <c r="AV401" s="11">
        <f t="shared" si="70"/>
        <v>257.04000000000002</v>
      </c>
      <c r="AW401" s="13">
        <f t="shared" si="71"/>
        <v>0.89249999999999996</v>
      </c>
      <c r="AX401" s="13">
        <f t="shared" si="72"/>
        <v>5.6227499999999999</v>
      </c>
      <c r="AY401" s="13">
        <f t="shared" si="73"/>
        <v>0.89249999999999996</v>
      </c>
      <c r="AZ401" s="13">
        <f t="shared" si="74"/>
        <v>0.89249999999999996</v>
      </c>
      <c r="BA401" s="13">
        <f t="shared" si="75"/>
        <v>8.1217499999999987</v>
      </c>
      <c r="BB401" s="13">
        <f t="shared" si="76"/>
        <v>43.732500000000002</v>
      </c>
      <c r="BC401" s="13">
        <f t="shared" si="77"/>
        <v>0</v>
      </c>
    </row>
    <row r="402" spans="1:55" x14ac:dyDescent="0.3">
      <c r="A402" s="8" t="s">
        <v>233</v>
      </c>
      <c r="B402" s="8" t="s">
        <v>236</v>
      </c>
      <c r="C402" s="8" t="s">
        <v>59</v>
      </c>
      <c r="D402" s="8" t="s">
        <v>44</v>
      </c>
      <c r="E402" s="7" t="s">
        <v>14</v>
      </c>
      <c r="F402" s="8">
        <v>250</v>
      </c>
      <c r="I402" s="8">
        <v>2</v>
      </c>
      <c r="L402" s="8">
        <v>6.7000000000000004E-2</v>
      </c>
      <c r="M402" s="8">
        <f t="shared" si="68"/>
        <v>16.75</v>
      </c>
      <c r="O402" s="8">
        <v>20</v>
      </c>
      <c r="AI402" s="7">
        <v>8009</v>
      </c>
      <c r="AJ402" s="8">
        <v>20121</v>
      </c>
      <c r="AK402" s="8" t="s">
        <v>370</v>
      </c>
      <c r="AL402" s="7">
        <v>141</v>
      </c>
      <c r="AM402" s="8">
        <v>0</v>
      </c>
      <c r="AN402" s="8">
        <v>4.8</v>
      </c>
      <c r="AO402" s="8">
        <v>0</v>
      </c>
      <c r="AP402" s="8">
        <v>0</v>
      </c>
      <c r="AQ402" s="8">
        <v>0.7</v>
      </c>
      <c r="AR402" s="8">
        <v>28.3</v>
      </c>
      <c r="AS402" s="8">
        <v>1.7</v>
      </c>
      <c r="AT402" s="12">
        <f t="shared" si="69"/>
        <v>33.799999999999997</v>
      </c>
      <c r="AV402" s="11">
        <f t="shared" si="70"/>
        <v>23.6175</v>
      </c>
      <c r="AW402" s="13">
        <f t="shared" si="71"/>
        <v>0</v>
      </c>
      <c r="AX402" s="13">
        <f t="shared" si="72"/>
        <v>0.80399999999999994</v>
      </c>
      <c r="AY402" s="13">
        <f t="shared" si="73"/>
        <v>0</v>
      </c>
      <c r="AZ402" s="13">
        <f t="shared" si="74"/>
        <v>0</v>
      </c>
      <c r="BA402" s="13">
        <f t="shared" si="75"/>
        <v>0.11724999999999999</v>
      </c>
      <c r="BB402" s="13">
        <f t="shared" si="76"/>
        <v>4.7402500000000005</v>
      </c>
      <c r="BC402" s="13">
        <f t="shared" si="77"/>
        <v>0.28475</v>
      </c>
    </row>
    <row r="403" spans="1:55" x14ac:dyDescent="0.3">
      <c r="A403" s="8" t="s">
        <v>234</v>
      </c>
      <c r="B403" s="8" t="s">
        <v>236</v>
      </c>
      <c r="C403" s="8" t="s">
        <v>59</v>
      </c>
      <c r="D403" s="8" t="s">
        <v>248</v>
      </c>
      <c r="E403" s="7" t="s">
        <v>14</v>
      </c>
      <c r="F403" s="8">
        <v>134</v>
      </c>
      <c r="I403" s="8">
        <v>1</v>
      </c>
      <c r="L403" s="8">
        <v>3.3000000000000002E-2</v>
      </c>
      <c r="M403" s="8">
        <f t="shared" si="68"/>
        <v>4.4220000000000006</v>
      </c>
      <c r="O403" s="8">
        <v>20</v>
      </c>
      <c r="AE403" s="7" t="s">
        <v>296</v>
      </c>
      <c r="AF403" s="8" t="s">
        <v>303</v>
      </c>
      <c r="AL403" s="7">
        <v>163</v>
      </c>
      <c r="AN403" s="8">
        <v>6.3</v>
      </c>
      <c r="AQ403" s="8">
        <v>1.4</v>
      </c>
      <c r="AR403" s="8">
        <v>31.1</v>
      </c>
      <c r="AT403" s="12">
        <f t="shared" si="69"/>
        <v>38.799999999999997</v>
      </c>
      <c r="AV403" s="11">
        <f t="shared" si="70"/>
        <v>7.2078600000000002</v>
      </c>
      <c r="AW403" s="13">
        <f t="shared" si="71"/>
        <v>4.4220000000000009E-2</v>
      </c>
      <c r="AX403" s="13">
        <f t="shared" si="72"/>
        <v>0.278586</v>
      </c>
      <c r="AY403" s="13">
        <f t="shared" si="73"/>
        <v>4.4220000000000009E-2</v>
      </c>
      <c r="AZ403" s="13">
        <f t="shared" si="74"/>
        <v>4.4220000000000009E-2</v>
      </c>
      <c r="BA403" s="13">
        <f t="shared" si="75"/>
        <v>6.1908000000000005E-2</v>
      </c>
      <c r="BB403" s="13">
        <f t="shared" si="76"/>
        <v>1.3752420000000003</v>
      </c>
      <c r="BC403" s="13">
        <f t="shared" si="77"/>
        <v>4.4220000000000009E-2</v>
      </c>
    </row>
    <row r="404" spans="1:55" x14ac:dyDescent="0.3">
      <c r="A404" s="8" t="s">
        <v>234</v>
      </c>
      <c r="B404" s="8" t="s">
        <v>236</v>
      </c>
      <c r="C404" s="8" t="s">
        <v>59</v>
      </c>
      <c r="D404" s="8" t="s">
        <v>27</v>
      </c>
      <c r="E404" s="7" t="s">
        <v>14</v>
      </c>
      <c r="F404" s="8">
        <v>114</v>
      </c>
      <c r="H404" s="8">
        <v>2</v>
      </c>
      <c r="L404" s="8">
        <v>0.28599999999999998</v>
      </c>
      <c r="M404" s="8">
        <f t="shared" si="68"/>
        <v>32.603999999999999</v>
      </c>
      <c r="O404" s="8">
        <v>20</v>
      </c>
      <c r="AE404" s="7" t="s">
        <v>296</v>
      </c>
      <c r="AF404" s="8" t="s">
        <v>304</v>
      </c>
      <c r="AL404" s="7">
        <v>125</v>
      </c>
      <c r="AN404" s="8">
        <v>2.1</v>
      </c>
      <c r="AQ404" s="8">
        <v>1.3</v>
      </c>
      <c r="AR404" s="8">
        <v>26.2</v>
      </c>
      <c r="AT404" s="12">
        <f t="shared" si="69"/>
        <v>29.6</v>
      </c>
      <c r="AV404" s="11">
        <f t="shared" si="70"/>
        <v>40.755000000000003</v>
      </c>
      <c r="AW404" s="13">
        <f t="shared" si="71"/>
        <v>0.32604</v>
      </c>
      <c r="AX404" s="13">
        <f t="shared" si="72"/>
        <v>0.68468400000000007</v>
      </c>
      <c r="AY404" s="13">
        <f t="shared" si="73"/>
        <v>0.32604</v>
      </c>
      <c r="AZ404" s="13">
        <f t="shared" si="74"/>
        <v>0.32604</v>
      </c>
      <c r="BA404" s="13">
        <f t="shared" si="75"/>
        <v>0.42385199999999995</v>
      </c>
      <c r="BB404" s="13">
        <f t="shared" si="76"/>
        <v>8.542247999999999</v>
      </c>
      <c r="BC404" s="13">
        <f t="shared" si="77"/>
        <v>0.32604</v>
      </c>
    </row>
    <row r="405" spans="1:55" x14ac:dyDescent="0.3">
      <c r="A405" s="8" t="s">
        <v>234</v>
      </c>
      <c r="B405" s="8" t="s">
        <v>236</v>
      </c>
      <c r="C405" s="8" t="s">
        <v>59</v>
      </c>
      <c r="D405" s="8" t="s">
        <v>32</v>
      </c>
      <c r="E405" s="7" t="s">
        <v>14</v>
      </c>
      <c r="F405" s="8">
        <v>83</v>
      </c>
      <c r="I405" s="8">
        <v>1</v>
      </c>
      <c r="L405" s="8">
        <v>3.3000000000000002E-2</v>
      </c>
      <c r="M405" s="8">
        <f t="shared" si="68"/>
        <v>2.7390000000000003</v>
      </c>
      <c r="O405" s="8">
        <v>20</v>
      </c>
      <c r="AI405" s="7">
        <v>8012</v>
      </c>
      <c r="AJ405" s="8">
        <v>0</v>
      </c>
      <c r="AK405" s="8" t="s">
        <v>307</v>
      </c>
      <c r="AL405" s="7">
        <v>332</v>
      </c>
      <c r="AM405" s="8">
        <v>0</v>
      </c>
      <c r="AN405" s="8">
        <v>10.3</v>
      </c>
      <c r="AO405" s="8">
        <v>0</v>
      </c>
      <c r="AP405" s="8">
        <v>0</v>
      </c>
      <c r="AQ405" s="8">
        <v>3</v>
      </c>
      <c r="AR405" s="8">
        <v>73.7</v>
      </c>
      <c r="AS405" s="8">
        <v>12.7</v>
      </c>
      <c r="AT405" s="12">
        <f t="shared" si="69"/>
        <v>87</v>
      </c>
      <c r="AV405" s="11">
        <f t="shared" si="70"/>
        <v>9.0934800000000013</v>
      </c>
      <c r="AW405" s="13">
        <f t="shared" si="71"/>
        <v>0</v>
      </c>
      <c r="AX405" s="13">
        <f t="shared" si="72"/>
        <v>0.28211700000000006</v>
      </c>
      <c r="AY405" s="13">
        <f t="shared" si="73"/>
        <v>0</v>
      </c>
      <c r="AZ405" s="13">
        <f t="shared" si="74"/>
        <v>0</v>
      </c>
      <c r="BA405" s="13">
        <f t="shared" si="75"/>
        <v>8.2170000000000007E-2</v>
      </c>
      <c r="BB405" s="13">
        <f t="shared" si="76"/>
        <v>2.0186430000000004</v>
      </c>
      <c r="BC405" s="13">
        <f t="shared" si="77"/>
        <v>0.34785299999999997</v>
      </c>
    </row>
    <row r="406" spans="1:55" x14ac:dyDescent="0.3">
      <c r="A406" s="8" t="s">
        <v>234</v>
      </c>
      <c r="B406" s="8" t="s">
        <v>236</v>
      </c>
      <c r="C406" s="8" t="s">
        <v>59</v>
      </c>
      <c r="D406" s="8" t="s">
        <v>74</v>
      </c>
      <c r="E406" s="7" t="s">
        <v>14</v>
      </c>
      <c r="F406" s="8">
        <v>340</v>
      </c>
      <c r="I406" s="8">
        <v>2</v>
      </c>
      <c r="L406" s="8">
        <v>6.7000000000000004E-2</v>
      </c>
      <c r="M406" s="8">
        <f t="shared" si="68"/>
        <v>22.78</v>
      </c>
      <c r="O406" s="8">
        <v>20</v>
      </c>
      <c r="AI406" s="7">
        <v>404</v>
      </c>
      <c r="AJ406" s="8">
        <v>14400</v>
      </c>
      <c r="AK406" s="8" t="s">
        <v>308</v>
      </c>
      <c r="AL406" s="7">
        <v>41</v>
      </c>
      <c r="AM406" s="8">
        <v>0</v>
      </c>
      <c r="AN406" s="8">
        <v>0</v>
      </c>
      <c r="AO406" s="8">
        <v>0</v>
      </c>
      <c r="AP406" s="8">
        <v>0</v>
      </c>
      <c r="AQ406" s="8">
        <v>0</v>
      </c>
      <c r="AR406" s="8">
        <v>10.4</v>
      </c>
      <c r="AS406" s="8">
        <v>0</v>
      </c>
      <c r="AT406" s="12">
        <f t="shared" si="69"/>
        <v>10.4</v>
      </c>
      <c r="AV406" s="11">
        <f t="shared" si="70"/>
        <v>9.3398000000000003</v>
      </c>
      <c r="AW406" s="13">
        <f t="shared" si="71"/>
        <v>0</v>
      </c>
      <c r="AX406" s="13">
        <f t="shared" si="72"/>
        <v>0</v>
      </c>
      <c r="AY406" s="13">
        <f t="shared" si="73"/>
        <v>0</v>
      </c>
      <c r="AZ406" s="13">
        <f t="shared" si="74"/>
        <v>0</v>
      </c>
      <c r="BA406" s="13">
        <f t="shared" si="75"/>
        <v>0</v>
      </c>
      <c r="BB406" s="13">
        <f t="shared" si="76"/>
        <v>2.3691200000000001</v>
      </c>
      <c r="BC406" s="13">
        <f t="shared" si="77"/>
        <v>0</v>
      </c>
    </row>
    <row r="407" spans="1:55" x14ac:dyDescent="0.3">
      <c r="A407" s="8" t="s">
        <v>232</v>
      </c>
      <c r="B407" s="8" t="s">
        <v>236</v>
      </c>
      <c r="C407" s="8" t="s">
        <v>60</v>
      </c>
      <c r="D407" s="8" t="s">
        <v>13</v>
      </c>
      <c r="E407" s="7" t="s">
        <v>21</v>
      </c>
      <c r="K407" s="8">
        <v>1</v>
      </c>
      <c r="L407" s="8">
        <v>0</v>
      </c>
      <c r="M407" s="8">
        <f t="shared" si="68"/>
        <v>0</v>
      </c>
      <c r="N407" s="8">
        <v>2</v>
      </c>
      <c r="O407" s="8">
        <v>21</v>
      </c>
      <c r="AI407" s="7">
        <v>8067</v>
      </c>
      <c r="AJ407" s="8">
        <v>0</v>
      </c>
      <c r="AK407" s="8" t="s">
        <v>265</v>
      </c>
      <c r="AL407" s="7">
        <v>269</v>
      </c>
      <c r="AM407" s="8">
        <v>269</v>
      </c>
      <c r="AN407" s="8">
        <v>24.9</v>
      </c>
      <c r="AO407" s="8">
        <v>24.9</v>
      </c>
      <c r="AP407" s="8">
        <v>24.9</v>
      </c>
      <c r="AQ407" s="8">
        <v>18</v>
      </c>
      <c r="AR407" s="8">
        <v>0</v>
      </c>
      <c r="AS407" s="8">
        <v>0</v>
      </c>
      <c r="AT407" s="12">
        <f t="shared" si="69"/>
        <v>42.9</v>
      </c>
      <c r="AV407" s="11">
        <f t="shared" si="70"/>
        <v>0</v>
      </c>
      <c r="AW407" s="13">
        <f t="shared" si="71"/>
        <v>0</v>
      </c>
      <c r="AX407" s="13">
        <f t="shared" si="72"/>
        <v>0</v>
      </c>
      <c r="AY407" s="13">
        <f t="shared" si="73"/>
        <v>0</v>
      </c>
      <c r="AZ407" s="13">
        <f t="shared" si="74"/>
        <v>0</v>
      </c>
      <c r="BA407" s="13">
        <f t="shared" si="75"/>
        <v>0</v>
      </c>
      <c r="BB407" s="13">
        <f t="shared" si="76"/>
        <v>0</v>
      </c>
      <c r="BC407" s="13">
        <f t="shared" si="77"/>
        <v>0</v>
      </c>
    </row>
    <row r="408" spans="1:55" x14ac:dyDescent="0.3">
      <c r="A408" s="8" t="s">
        <v>232</v>
      </c>
      <c r="B408" s="8" t="s">
        <v>236</v>
      </c>
      <c r="C408" s="8" t="s">
        <v>60</v>
      </c>
      <c r="D408" s="8" t="s">
        <v>15</v>
      </c>
      <c r="E408" s="7" t="s">
        <v>14</v>
      </c>
      <c r="F408" s="8">
        <v>85</v>
      </c>
      <c r="I408" s="8">
        <v>1</v>
      </c>
      <c r="L408" s="8">
        <v>3.3000000000000002E-2</v>
      </c>
      <c r="M408" s="8">
        <f t="shared" si="68"/>
        <v>2.8050000000000002</v>
      </c>
      <c r="O408" s="8">
        <v>21</v>
      </c>
      <c r="AE408" s="7" t="s">
        <v>296</v>
      </c>
      <c r="AF408" s="8" t="s">
        <v>298</v>
      </c>
      <c r="AG408" s="7" t="s">
        <v>299</v>
      </c>
      <c r="AL408" s="7">
        <v>241</v>
      </c>
      <c r="AN408" s="8">
        <v>32.9</v>
      </c>
      <c r="AQ408" s="8">
        <v>10.9</v>
      </c>
      <c r="AR408" s="8">
        <v>0.5</v>
      </c>
      <c r="AS408" s="8">
        <v>0</v>
      </c>
      <c r="AT408" s="12">
        <f t="shared" si="69"/>
        <v>44.3</v>
      </c>
      <c r="AV408" s="11">
        <f t="shared" si="70"/>
        <v>6.7600499999999997</v>
      </c>
      <c r="AW408" s="13">
        <f t="shared" si="71"/>
        <v>2.8050000000000002E-2</v>
      </c>
      <c r="AX408" s="13">
        <f t="shared" si="72"/>
        <v>0.92284499999999992</v>
      </c>
      <c r="AY408" s="13">
        <f t="shared" si="73"/>
        <v>2.8050000000000002E-2</v>
      </c>
      <c r="AZ408" s="13">
        <f t="shared" si="74"/>
        <v>2.8050000000000002E-2</v>
      </c>
      <c r="BA408" s="13">
        <f t="shared" si="75"/>
        <v>0.30574500000000004</v>
      </c>
      <c r="BB408" s="13">
        <f t="shared" si="76"/>
        <v>1.4025000000000001E-2</v>
      </c>
      <c r="BC408" s="13">
        <f t="shared" si="77"/>
        <v>0</v>
      </c>
    </row>
    <row r="409" spans="1:55" x14ac:dyDescent="0.3">
      <c r="A409" s="8" t="s">
        <v>232</v>
      </c>
      <c r="B409" s="8" t="s">
        <v>236</v>
      </c>
      <c r="C409" s="8" t="s">
        <v>60</v>
      </c>
      <c r="D409" s="8" t="s">
        <v>17</v>
      </c>
      <c r="E409" s="7" t="s">
        <v>14</v>
      </c>
      <c r="F409" s="8">
        <v>85</v>
      </c>
      <c r="I409" s="8">
        <v>1</v>
      </c>
      <c r="L409" s="8">
        <v>3.3000000000000002E-2</v>
      </c>
      <c r="M409" s="8">
        <f t="shared" si="68"/>
        <v>2.8050000000000002</v>
      </c>
      <c r="O409" s="8">
        <v>21</v>
      </c>
      <c r="AE409" s="7" t="s">
        <v>300</v>
      </c>
      <c r="AF409" s="8" t="s">
        <v>301</v>
      </c>
      <c r="AG409" s="7" t="s">
        <v>272</v>
      </c>
      <c r="AL409" s="7">
        <v>265</v>
      </c>
      <c r="AN409" s="8">
        <v>16.899999999999999</v>
      </c>
      <c r="AQ409" s="8">
        <v>21.4</v>
      </c>
      <c r="AR409" s="8">
        <v>0</v>
      </c>
      <c r="AS409" s="8">
        <v>0</v>
      </c>
      <c r="AT409" s="12">
        <f t="shared" si="69"/>
        <v>38.299999999999997</v>
      </c>
      <c r="AV409" s="11">
        <f t="shared" si="70"/>
        <v>7.4332500000000001</v>
      </c>
      <c r="AW409" s="13">
        <f t="shared" si="71"/>
        <v>2.8050000000000002E-2</v>
      </c>
      <c r="AX409" s="13">
        <f t="shared" si="72"/>
        <v>0.47404499999999999</v>
      </c>
      <c r="AY409" s="13">
        <f t="shared" si="73"/>
        <v>2.8050000000000002E-2</v>
      </c>
      <c r="AZ409" s="13">
        <f t="shared" si="74"/>
        <v>2.8050000000000002E-2</v>
      </c>
      <c r="BA409" s="13">
        <f t="shared" si="75"/>
        <v>0.60026999999999997</v>
      </c>
      <c r="BB409" s="13">
        <f t="shared" si="76"/>
        <v>0</v>
      </c>
      <c r="BC409" s="13">
        <f t="shared" si="77"/>
        <v>0</v>
      </c>
    </row>
    <row r="410" spans="1:55" x14ac:dyDescent="0.3">
      <c r="A410" s="8" t="s">
        <v>232</v>
      </c>
      <c r="B410" s="8" t="s">
        <v>236</v>
      </c>
      <c r="C410" s="8" t="s">
        <v>60</v>
      </c>
      <c r="D410" s="8" t="s">
        <v>18</v>
      </c>
      <c r="E410" s="7" t="s">
        <v>14</v>
      </c>
      <c r="F410" s="8">
        <v>112</v>
      </c>
      <c r="K410" s="8">
        <v>1</v>
      </c>
      <c r="L410" s="8">
        <v>0</v>
      </c>
      <c r="M410" s="8">
        <f t="shared" si="68"/>
        <v>0</v>
      </c>
      <c r="O410" s="8">
        <v>21</v>
      </c>
      <c r="S410" s="8">
        <v>1095</v>
      </c>
      <c r="T410" s="8" t="s">
        <v>275</v>
      </c>
      <c r="AL410" s="7">
        <v>267</v>
      </c>
      <c r="AN410" s="8">
        <v>19.600000000000001</v>
      </c>
      <c r="AQ410" s="8">
        <v>20.3</v>
      </c>
      <c r="AT410" s="12">
        <f t="shared" si="69"/>
        <v>39.900000000000006</v>
      </c>
      <c r="AV410" s="11">
        <f t="shared" si="70"/>
        <v>0</v>
      </c>
      <c r="AW410" s="13">
        <f t="shared" si="71"/>
        <v>0</v>
      </c>
      <c r="AX410" s="13">
        <f t="shared" si="72"/>
        <v>0</v>
      </c>
      <c r="AY410" s="13">
        <f t="shared" si="73"/>
        <v>0</v>
      </c>
      <c r="AZ410" s="13">
        <f t="shared" si="74"/>
        <v>0</v>
      </c>
      <c r="BA410" s="13">
        <f t="shared" si="75"/>
        <v>0</v>
      </c>
      <c r="BB410" s="13">
        <f t="shared" si="76"/>
        <v>0</v>
      </c>
      <c r="BC410" s="13">
        <f t="shared" si="77"/>
        <v>0</v>
      </c>
    </row>
    <row r="411" spans="1:55" x14ac:dyDescent="0.3">
      <c r="A411" s="8" t="s">
        <v>232</v>
      </c>
      <c r="B411" s="8" t="s">
        <v>236</v>
      </c>
      <c r="C411" s="8" t="s">
        <v>60</v>
      </c>
      <c r="D411" s="8" t="s">
        <v>19</v>
      </c>
      <c r="E411" s="7" t="s">
        <v>14</v>
      </c>
      <c r="F411" s="8">
        <v>112</v>
      </c>
      <c r="K411" s="8">
        <v>1</v>
      </c>
      <c r="L411" s="8">
        <v>0</v>
      </c>
      <c r="M411" s="8">
        <f t="shared" si="68"/>
        <v>0</v>
      </c>
      <c r="O411" s="8">
        <v>21</v>
      </c>
      <c r="AI411" s="7">
        <v>8063</v>
      </c>
      <c r="AJ411" s="8">
        <v>5124</v>
      </c>
      <c r="AK411" s="8" t="s">
        <v>273</v>
      </c>
      <c r="AL411" s="7">
        <v>285</v>
      </c>
      <c r="AM411" s="8">
        <v>285</v>
      </c>
      <c r="AN411" s="8">
        <v>26.9</v>
      </c>
      <c r="AO411" s="8">
        <v>26.9</v>
      </c>
      <c r="AP411" s="8">
        <v>26.9</v>
      </c>
      <c r="AQ411" s="8">
        <v>18.899999999999999</v>
      </c>
      <c r="AR411" s="8">
        <v>0</v>
      </c>
      <c r="AS411" s="8">
        <v>0</v>
      </c>
      <c r="AT411" s="12">
        <f t="shared" si="69"/>
        <v>45.8</v>
      </c>
      <c r="AV411" s="11">
        <f t="shared" si="70"/>
        <v>0</v>
      </c>
      <c r="AW411" s="13">
        <f t="shared" si="71"/>
        <v>0</v>
      </c>
      <c r="AX411" s="13">
        <f t="shared" si="72"/>
        <v>0</v>
      </c>
      <c r="AY411" s="13">
        <f t="shared" si="73"/>
        <v>0</v>
      </c>
      <c r="AZ411" s="13">
        <f t="shared" si="74"/>
        <v>0</v>
      </c>
      <c r="BA411" s="13">
        <f t="shared" si="75"/>
        <v>0</v>
      </c>
      <c r="BB411" s="13">
        <f t="shared" si="76"/>
        <v>0</v>
      </c>
      <c r="BC411" s="13">
        <f t="shared" si="77"/>
        <v>0</v>
      </c>
    </row>
    <row r="412" spans="1:55" x14ac:dyDescent="0.3">
      <c r="A412" s="8" t="s">
        <v>232</v>
      </c>
      <c r="B412" s="8" t="s">
        <v>236</v>
      </c>
      <c r="C412" s="8" t="s">
        <v>60</v>
      </c>
      <c r="D412" s="8" t="s">
        <v>22</v>
      </c>
      <c r="E412" s="7" t="s">
        <v>21</v>
      </c>
      <c r="K412" s="8">
        <v>1</v>
      </c>
      <c r="L412" s="8">
        <v>0</v>
      </c>
      <c r="M412" s="8">
        <f t="shared" si="68"/>
        <v>0</v>
      </c>
      <c r="O412" s="8">
        <v>21</v>
      </c>
      <c r="AI412" s="7">
        <v>8063</v>
      </c>
      <c r="AJ412" s="8">
        <v>5124</v>
      </c>
      <c r="AK412" s="8" t="s">
        <v>273</v>
      </c>
      <c r="AL412" s="7">
        <v>285</v>
      </c>
      <c r="AM412" s="8">
        <v>285</v>
      </c>
      <c r="AN412" s="8">
        <v>26.9</v>
      </c>
      <c r="AO412" s="8">
        <v>26.9</v>
      </c>
      <c r="AP412" s="8">
        <v>26.9</v>
      </c>
      <c r="AQ412" s="8">
        <v>18.899999999999999</v>
      </c>
      <c r="AR412" s="8">
        <v>0</v>
      </c>
      <c r="AS412" s="8">
        <v>0</v>
      </c>
      <c r="AT412" s="12">
        <f t="shared" si="69"/>
        <v>45.8</v>
      </c>
      <c r="AV412" s="11">
        <f t="shared" si="70"/>
        <v>0</v>
      </c>
      <c r="AW412" s="13">
        <f t="shared" si="71"/>
        <v>0</v>
      </c>
      <c r="AX412" s="13">
        <f t="shared" si="72"/>
        <v>0</v>
      </c>
      <c r="AY412" s="13">
        <f t="shared" si="73"/>
        <v>0</v>
      </c>
      <c r="AZ412" s="13">
        <f t="shared" si="74"/>
        <v>0</v>
      </c>
      <c r="BA412" s="13">
        <f t="shared" si="75"/>
        <v>0</v>
      </c>
      <c r="BB412" s="13">
        <f t="shared" si="76"/>
        <v>0</v>
      </c>
      <c r="BC412" s="13">
        <f t="shared" si="77"/>
        <v>0</v>
      </c>
    </row>
    <row r="413" spans="1:55" x14ac:dyDescent="0.3">
      <c r="A413" s="8" t="s">
        <v>232</v>
      </c>
      <c r="B413" s="8" t="s">
        <v>236</v>
      </c>
      <c r="C413" s="8" t="s">
        <v>60</v>
      </c>
      <c r="D413" s="8" t="s">
        <v>23</v>
      </c>
      <c r="E413" s="7" t="s">
        <v>14</v>
      </c>
      <c r="F413" s="8">
        <v>64</v>
      </c>
      <c r="K413" s="8">
        <v>1</v>
      </c>
      <c r="L413" s="8">
        <v>0</v>
      </c>
      <c r="M413" s="8">
        <f t="shared" si="68"/>
        <v>0</v>
      </c>
      <c r="O413" s="8">
        <v>21</v>
      </c>
      <c r="AI413" s="7">
        <v>974</v>
      </c>
      <c r="AJ413" s="8">
        <v>1129</v>
      </c>
      <c r="AK413" s="8" t="s">
        <v>279</v>
      </c>
      <c r="AL413" s="7">
        <v>155</v>
      </c>
      <c r="AM413" s="8">
        <v>155</v>
      </c>
      <c r="AN413" s="8">
        <v>12.6</v>
      </c>
      <c r="AO413" s="8">
        <v>12.6</v>
      </c>
      <c r="AP413" s="8">
        <v>0</v>
      </c>
      <c r="AQ413" s="8">
        <v>10.6</v>
      </c>
      <c r="AR413" s="8">
        <v>1.1000000000000001</v>
      </c>
      <c r="AS413" s="8">
        <v>0</v>
      </c>
      <c r="AT413" s="12">
        <f t="shared" si="69"/>
        <v>24.3</v>
      </c>
      <c r="AV413" s="11">
        <f t="shared" si="70"/>
        <v>0</v>
      </c>
      <c r="AW413" s="13">
        <f t="shared" si="71"/>
        <v>0</v>
      </c>
      <c r="AX413" s="13">
        <f t="shared" si="72"/>
        <v>0</v>
      </c>
      <c r="AY413" s="13">
        <f t="shared" si="73"/>
        <v>0</v>
      </c>
      <c r="AZ413" s="13">
        <f t="shared" si="74"/>
        <v>0</v>
      </c>
      <c r="BA413" s="13">
        <f t="shared" si="75"/>
        <v>0</v>
      </c>
      <c r="BB413" s="13">
        <f t="shared" si="76"/>
        <v>0</v>
      </c>
      <c r="BC413" s="13">
        <f t="shared" si="77"/>
        <v>0</v>
      </c>
    </row>
    <row r="414" spans="1:55" x14ac:dyDescent="0.3">
      <c r="A414" s="8" t="s">
        <v>232</v>
      </c>
      <c r="B414" s="8" t="s">
        <v>236</v>
      </c>
      <c r="C414" s="8" t="s">
        <v>60</v>
      </c>
      <c r="D414" s="8" t="s">
        <v>24</v>
      </c>
      <c r="E414" s="7" t="s">
        <v>14</v>
      </c>
      <c r="F414" s="8">
        <v>184</v>
      </c>
      <c r="I414" s="8">
        <v>2</v>
      </c>
      <c r="L414" s="8">
        <v>6.7000000000000004E-2</v>
      </c>
      <c r="M414" s="8">
        <f t="shared" si="68"/>
        <v>12.328000000000001</v>
      </c>
      <c r="O414" s="8">
        <v>21</v>
      </c>
      <c r="AI414" s="7">
        <v>7075</v>
      </c>
      <c r="AJ414" s="8">
        <v>1106</v>
      </c>
      <c r="AK414" s="8" t="s">
        <v>280</v>
      </c>
      <c r="AL414" s="7">
        <v>69</v>
      </c>
      <c r="AM414" s="8">
        <v>69</v>
      </c>
      <c r="AN414" s="8">
        <v>3.6</v>
      </c>
      <c r="AO414" s="8">
        <v>3.6</v>
      </c>
      <c r="AP414" s="8">
        <v>0</v>
      </c>
      <c r="AQ414" s="8">
        <v>4.0999999999999996</v>
      </c>
      <c r="AR414" s="8">
        <v>4.5</v>
      </c>
      <c r="AS414" s="8">
        <v>0</v>
      </c>
      <c r="AT414" s="12">
        <f t="shared" si="69"/>
        <v>12.2</v>
      </c>
      <c r="AV414" s="11">
        <f t="shared" si="70"/>
        <v>8.5063200000000005</v>
      </c>
      <c r="AW414" s="13">
        <f t="shared" si="71"/>
        <v>8.5063200000000005</v>
      </c>
      <c r="AX414" s="13">
        <f t="shared" si="72"/>
        <v>0.44380800000000009</v>
      </c>
      <c r="AY414" s="13">
        <f t="shared" si="73"/>
        <v>0.44380800000000009</v>
      </c>
      <c r="AZ414" s="13">
        <f t="shared" si="74"/>
        <v>0</v>
      </c>
      <c r="BA414" s="13">
        <f t="shared" si="75"/>
        <v>0.50544800000000001</v>
      </c>
      <c r="BB414" s="13">
        <f t="shared" si="76"/>
        <v>0.55476000000000003</v>
      </c>
      <c r="BC414" s="13">
        <f t="shared" si="77"/>
        <v>0</v>
      </c>
    </row>
    <row r="415" spans="1:55" x14ac:dyDescent="0.3">
      <c r="A415" s="8" t="s">
        <v>232</v>
      </c>
      <c r="B415" s="8" t="s">
        <v>236</v>
      </c>
      <c r="C415" s="8" t="s">
        <v>60</v>
      </c>
      <c r="D415" s="8" t="s">
        <v>25</v>
      </c>
      <c r="E415" s="7" t="s">
        <v>21</v>
      </c>
      <c r="K415" s="8">
        <v>1</v>
      </c>
      <c r="L415" s="8">
        <v>0</v>
      </c>
      <c r="M415" s="8">
        <f t="shared" si="68"/>
        <v>0</v>
      </c>
      <c r="O415" s="8">
        <v>21</v>
      </c>
      <c r="AI415" s="7">
        <v>646</v>
      </c>
      <c r="AJ415" s="8">
        <v>1009</v>
      </c>
      <c r="AK415" s="8" t="s">
        <v>286</v>
      </c>
      <c r="AL415" s="7">
        <v>403</v>
      </c>
      <c r="AM415" s="8">
        <v>403</v>
      </c>
      <c r="AN415" s="8">
        <v>24.9</v>
      </c>
      <c r="AO415" s="8">
        <v>24.9</v>
      </c>
      <c r="AP415" s="8">
        <v>0</v>
      </c>
      <c r="AQ415" s="8">
        <v>33.1</v>
      </c>
      <c r="AR415" s="8">
        <v>1.3</v>
      </c>
      <c r="AS415" s="8">
        <v>0</v>
      </c>
      <c r="AT415" s="12">
        <f t="shared" si="69"/>
        <v>59.3</v>
      </c>
      <c r="AV415" s="11">
        <f t="shared" si="70"/>
        <v>0</v>
      </c>
      <c r="AW415" s="13">
        <f t="shared" si="71"/>
        <v>0</v>
      </c>
      <c r="AX415" s="13">
        <f t="shared" si="72"/>
        <v>0</v>
      </c>
      <c r="AY415" s="13">
        <f t="shared" si="73"/>
        <v>0</v>
      </c>
      <c r="AZ415" s="13">
        <f t="shared" si="74"/>
        <v>0</v>
      </c>
      <c r="BA415" s="13">
        <f t="shared" si="75"/>
        <v>0</v>
      </c>
      <c r="BB415" s="13">
        <f t="shared" si="76"/>
        <v>0</v>
      </c>
      <c r="BC415" s="13">
        <f t="shared" si="77"/>
        <v>0</v>
      </c>
    </row>
    <row r="416" spans="1:55" x14ac:dyDescent="0.3">
      <c r="A416" s="8" t="s">
        <v>20</v>
      </c>
      <c r="B416" s="8" t="s">
        <v>236</v>
      </c>
      <c r="C416" s="8" t="s">
        <v>60</v>
      </c>
      <c r="D416" s="8" t="s">
        <v>20</v>
      </c>
      <c r="E416" s="7" t="s">
        <v>14</v>
      </c>
      <c r="F416" s="8">
        <v>112</v>
      </c>
      <c r="H416" s="8">
        <v>2</v>
      </c>
      <c r="L416" s="8">
        <v>0.28599999999999998</v>
      </c>
      <c r="M416" s="8">
        <f t="shared" si="68"/>
        <v>32.031999999999996</v>
      </c>
      <c r="O416" s="8">
        <v>21</v>
      </c>
      <c r="AI416">
        <v>8041</v>
      </c>
      <c r="AJ416">
        <v>15233</v>
      </c>
      <c r="AK416" t="s">
        <v>378</v>
      </c>
      <c r="AL416">
        <v>105</v>
      </c>
      <c r="AM416">
        <v>105</v>
      </c>
      <c r="AN416">
        <v>18.5</v>
      </c>
      <c r="AO416">
        <v>18.5</v>
      </c>
      <c r="AP416">
        <v>18.5</v>
      </c>
      <c r="AQ416">
        <v>2.9</v>
      </c>
      <c r="AR416">
        <v>0</v>
      </c>
      <c r="AS416">
        <v>0</v>
      </c>
      <c r="AT416" s="12">
        <f t="shared" si="69"/>
        <v>21.4</v>
      </c>
      <c r="AV416" s="11">
        <f t="shared" si="70"/>
        <v>33.633599999999994</v>
      </c>
      <c r="AW416" s="13">
        <f t="shared" si="71"/>
        <v>33.633599999999994</v>
      </c>
      <c r="AX416" s="13">
        <f t="shared" si="72"/>
        <v>5.9259199999999996</v>
      </c>
      <c r="AY416" s="13">
        <f t="shared" si="73"/>
        <v>5.9259199999999996</v>
      </c>
      <c r="AZ416" s="13">
        <f t="shared" si="74"/>
        <v>5.9259199999999996</v>
      </c>
      <c r="BA416" s="13">
        <f t="shared" si="75"/>
        <v>0.92892799999999998</v>
      </c>
      <c r="BB416" s="13">
        <f t="shared" si="76"/>
        <v>0</v>
      </c>
      <c r="BC416" s="13">
        <f t="shared" si="77"/>
        <v>0</v>
      </c>
    </row>
    <row r="417" spans="1:55" x14ac:dyDescent="0.3">
      <c r="A417" s="8" t="s">
        <v>233</v>
      </c>
      <c r="B417" s="8" t="s">
        <v>236</v>
      </c>
      <c r="C417" s="8" t="s">
        <v>60</v>
      </c>
      <c r="D417" s="8" t="s">
        <v>26</v>
      </c>
      <c r="E417" s="7" t="s">
        <v>14</v>
      </c>
      <c r="F417" s="8">
        <v>175</v>
      </c>
      <c r="I417" s="8">
        <v>2</v>
      </c>
      <c r="L417" s="8">
        <v>6.7000000000000004E-2</v>
      </c>
      <c r="M417" s="8">
        <f t="shared" si="68"/>
        <v>11.725000000000001</v>
      </c>
      <c r="O417" s="8">
        <v>21</v>
      </c>
      <c r="AI417" s="7">
        <v>7200</v>
      </c>
      <c r="AJ417" s="8">
        <v>20051</v>
      </c>
      <c r="AK417" s="8" t="s">
        <v>282</v>
      </c>
      <c r="AL417" s="7">
        <v>130</v>
      </c>
      <c r="AM417" s="8">
        <v>0</v>
      </c>
      <c r="AN417" s="8">
        <v>2.4</v>
      </c>
      <c r="AO417" s="8">
        <v>0</v>
      </c>
      <c r="AP417" s="8">
        <v>0</v>
      </c>
      <c r="AQ417" s="8">
        <v>0.2</v>
      </c>
      <c r="AR417" s="8">
        <v>28.6</v>
      </c>
      <c r="AS417" s="8">
        <v>0.3</v>
      </c>
      <c r="AT417" s="12">
        <f t="shared" si="69"/>
        <v>31.200000000000003</v>
      </c>
      <c r="AV417" s="11">
        <f t="shared" si="70"/>
        <v>15.242500000000001</v>
      </c>
      <c r="AW417" s="13">
        <f t="shared" si="71"/>
        <v>0</v>
      </c>
      <c r="AX417" s="13">
        <f t="shared" si="72"/>
        <v>0.28140000000000004</v>
      </c>
      <c r="AY417" s="13">
        <f t="shared" si="73"/>
        <v>0</v>
      </c>
      <c r="AZ417" s="13">
        <f t="shared" si="74"/>
        <v>0</v>
      </c>
      <c r="BA417" s="13">
        <f t="shared" si="75"/>
        <v>2.3450000000000002E-2</v>
      </c>
      <c r="BB417" s="13">
        <f t="shared" si="76"/>
        <v>3.3533500000000003</v>
      </c>
      <c r="BC417" s="13">
        <f t="shared" si="77"/>
        <v>3.5175000000000005E-2</v>
      </c>
    </row>
    <row r="418" spans="1:55" x14ac:dyDescent="0.3">
      <c r="A418" s="8" t="s">
        <v>233</v>
      </c>
      <c r="B418" s="8" t="s">
        <v>236</v>
      </c>
      <c r="C418" s="8" t="s">
        <v>60</v>
      </c>
      <c r="D418" s="8" t="s">
        <v>28</v>
      </c>
      <c r="E418" s="7" t="s">
        <v>14</v>
      </c>
      <c r="F418" s="8">
        <v>185</v>
      </c>
      <c r="H418" s="8">
        <v>3</v>
      </c>
      <c r="L418" s="8">
        <v>0.42899999999999999</v>
      </c>
      <c r="M418" s="8">
        <f t="shared" si="68"/>
        <v>79.364999999999995</v>
      </c>
      <c r="O418" s="8">
        <v>21</v>
      </c>
      <c r="AI418" s="7">
        <v>7005</v>
      </c>
      <c r="AJ418" s="8">
        <v>16028</v>
      </c>
      <c r="AK418" s="8" t="s">
        <v>283</v>
      </c>
      <c r="AL418" s="7">
        <v>127</v>
      </c>
      <c r="AM418" s="8">
        <v>0</v>
      </c>
      <c r="AN418" s="8">
        <v>8.6999999999999993</v>
      </c>
      <c r="AO418" s="8">
        <v>0</v>
      </c>
      <c r="AP418" s="8">
        <v>0</v>
      </c>
      <c r="AQ418" s="8">
        <v>0.5</v>
      </c>
      <c r="AR418" s="8">
        <v>22.8</v>
      </c>
      <c r="AS418" s="8">
        <v>6.4</v>
      </c>
      <c r="AT418" s="12">
        <f t="shared" si="69"/>
        <v>32</v>
      </c>
      <c r="AV418" s="11">
        <f t="shared" si="70"/>
        <v>100.79355</v>
      </c>
      <c r="AW418" s="13">
        <f t="shared" si="71"/>
        <v>0</v>
      </c>
      <c r="AX418" s="13">
        <f t="shared" si="72"/>
        <v>6.9047549999999989</v>
      </c>
      <c r="AY418" s="13">
        <f t="shared" si="73"/>
        <v>0</v>
      </c>
      <c r="AZ418" s="13">
        <f t="shared" si="74"/>
        <v>0</v>
      </c>
      <c r="BA418" s="13">
        <f t="shared" si="75"/>
        <v>0.39682499999999998</v>
      </c>
      <c r="BB418" s="13">
        <f t="shared" si="76"/>
        <v>18.095219999999998</v>
      </c>
      <c r="BC418" s="13">
        <f t="shared" si="77"/>
        <v>5.0793599999999994</v>
      </c>
    </row>
    <row r="419" spans="1:55" x14ac:dyDescent="0.3">
      <c r="A419" s="8" t="s">
        <v>233</v>
      </c>
      <c r="B419" s="8" t="s">
        <v>236</v>
      </c>
      <c r="C419" s="8" t="s">
        <v>60</v>
      </c>
      <c r="D419" s="8" t="s">
        <v>29</v>
      </c>
      <c r="E419" s="7" t="s">
        <v>21</v>
      </c>
      <c r="K419" s="8">
        <v>1</v>
      </c>
      <c r="L419" s="8">
        <v>0</v>
      </c>
      <c r="M419" s="8">
        <f t="shared" si="68"/>
        <v>0</v>
      </c>
      <c r="O419" s="8">
        <v>21</v>
      </c>
      <c r="AI419" s="7">
        <v>513</v>
      </c>
      <c r="AJ419" s="8">
        <v>11110</v>
      </c>
      <c r="AK419" s="8" t="s">
        <v>290</v>
      </c>
      <c r="AL419" s="7">
        <v>22</v>
      </c>
      <c r="AM419" s="8">
        <v>0</v>
      </c>
      <c r="AN419" s="8">
        <v>1</v>
      </c>
      <c r="AO419" s="8">
        <v>0</v>
      </c>
      <c r="AP419" s="8">
        <v>0</v>
      </c>
      <c r="AQ419" s="8">
        <v>0.4</v>
      </c>
      <c r="AR419" s="8">
        <v>4.5</v>
      </c>
      <c r="AS419" s="8">
        <v>2.8</v>
      </c>
      <c r="AT419" s="12">
        <f t="shared" si="69"/>
        <v>5.9</v>
      </c>
      <c r="AV419" s="11">
        <f t="shared" si="70"/>
        <v>0</v>
      </c>
      <c r="AW419" s="13">
        <f t="shared" si="71"/>
        <v>0</v>
      </c>
      <c r="AX419" s="13">
        <f t="shared" si="72"/>
        <v>0</v>
      </c>
      <c r="AY419" s="13">
        <f t="shared" si="73"/>
        <v>0</v>
      </c>
      <c r="AZ419" s="13">
        <f t="shared" si="74"/>
        <v>0</v>
      </c>
      <c r="BA419" s="13">
        <f t="shared" si="75"/>
        <v>0</v>
      </c>
      <c r="BB419" s="13">
        <f t="shared" si="76"/>
        <v>0</v>
      </c>
      <c r="BC419" s="13">
        <f t="shared" si="77"/>
        <v>0</v>
      </c>
    </row>
    <row r="420" spans="1:55" x14ac:dyDescent="0.3">
      <c r="A420" s="8" t="s">
        <v>233</v>
      </c>
      <c r="B420" s="8" t="s">
        <v>236</v>
      </c>
      <c r="C420" s="8" t="s">
        <v>60</v>
      </c>
      <c r="D420" s="8" t="s">
        <v>30</v>
      </c>
      <c r="E420" s="7" t="s">
        <v>21</v>
      </c>
      <c r="K420" s="8">
        <v>1</v>
      </c>
      <c r="L420" s="8">
        <v>0</v>
      </c>
      <c r="M420" s="8">
        <f t="shared" si="68"/>
        <v>0</v>
      </c>
      <c r="O420" s="8">
        <v>21</v>
      </c>
      <c r="AI420" s="7">
        <v>141</v>
      </c>
      <c r="AJ420" s="8">
        <v>9040</v>
      </c>
      <c r="AK420" s="8" t="s">
        <v>287</v>
      </c>
      <c r="AL420" s="7">
        <v>92</v>
      </c>
      <c r="AM420" s="8">
        <v>0</v>
      </c>
      <c r="AN420" s="8">
        <v>1</v>
      </c>
      <c r="AO420" s="8">
        <v>0</v>
      </c>
      <c r="AP420" s="8">
        <v>0</v>
      </c>
      <c r="AQ420" s="8">
        <v>0.5</v>
      </c>
      <c r="AR420" s="8">
        <v>23.4</v>
      </c>
      <c r="AS420" s="8">
        <v>2.4</v>
      </c>
      <c r="AT420" s="12">
        <f t="shared" si="69"/>
        <v>24.9</v>
      </c>
      <c r="AV420" s="11">
        <f t="shared" si="70"/>
        <v>0</v>
      </c>
      <c r="AW420" s="13">
        <f t="shared" si="71"/>
        <v>0</v>
      </c>
      <c r="AX420" s="13">
        <f t="shared" si="72"/>
        <v>0</v>
      </c>
      <c r="AY420" s="13">
        <f t="shared" si="73"/>
        <v>0</v>
      </c>
      <c r="AZ420" s="13">
        <f t="shared" si="74"/>
        <v>0</v>
      </c>
      <c r="BA420" s="13">
        <f t="shared" si="75"/>
        <v>0</v>
      </c>
      <c r="BB420" s="13">
        <f t="shared" si="76"/>
        <v>0</v>
      </c>
      <c r="BC420" s="13">
        <f t="shared" si="77"/>
        <v>0</v>
      </c>
    </row>
    <row r="421" spans="1:55" x14ac:dyDescent="0.3">
      <c r="A421" s="8" t="s">
        <v>233</v>
      </c>
      <c r="B421" s="8" t="s">
        <v>236</v>
      </c>
      <c r="C421" s="8" t="s">
        <v>60</v>
      </c>
      <c r="D421" s="8" t="s">
        <v>31</v>
      </c>
      <c r="E421" s="7" t="s">
        <v>21</v>
      </c>
      <c r="K421" s="8">
        <v>1</v>
      </c>
      <c r="L421" s="8">
        <v>0</v>
      </c>
      <c r="M421" s="8">
        <f t="shared" si="68"/>
        <v>0</v>
      </c>
      <c r="O421" s="8">
        <v>21</v>
      </c>
      <c r="AI421" s="7">
        <v>1786</v>
      </c>
      <c r="AJ421" s="8">
        <v>11363</v>
      </c>
      <c r="AK421" s="8" t="s">
        <v>289</v>
      </c>
      <c r="AL421" s="7">
        <v>93</v>
      </c>
      <c r="AM421" s="8">
        <v>0</v>
      </c>
      <c r="AN421" s="8">
        <v>2</v>
      </c>
      <c r="AO421" s="8">
        <v>0</v>
      </c>
      <c r="AP421" s="8">
        <v>0</v>
      </c>
      <c r="AQ421" s="8">
        <v>0.1</v>
      </c>
      <c r="AR421" s="8">
        <v>21.6</v>
      </c>
      <c r="AS421" s="8">
        <v>1.5</v>
      </c>
      <c r="AT421" s="12">
        <f t="shared" si="69"/>
        <v>23.700000000000003</v>
      </c>
      <c r="AV421" s="11">
        <f t="shared" si="70"/>
        <v>0</v>
      </c>
      <c r="AW421" s="13">
        <f t="shared" si="71"/>
        <v>0</v>
      </c>
      <c r="AX421" s="13">
        <f t="shared" si="72"/>
        <v>0</v>
      </c>
      <c r="AY421" s="13">
        <f t="shared" si="73"/>
        <v>0</v>
      </c>
      <c r="AZ421" s="13">
        <f t="shared" si="74"/>
        <v>0</v>
      </c>
      <c r="BA421" s="13">
        <f t="shared" si="75"/>
        <v>0</v>
      </c>
      <c r="BB421" s="13">
        <f t="shared" si="76"/>
        <v>0</v>
      </c>
      <c r="BC421" s="13">
        <f t="shared" si="77"/>
        <v>0</v>
      </c>
    </row>
    <row r="422" spans="1:55" x14ac:dyDescent="0.3">
      <c r="A422" s="8" t="s">
        <v>233</v>
      </c>
      <c r="B422" s="8" t="s">
        <v>236</v>
      </c>
      <c r="C422" s="8" t="s">
        <v>60</v>
      </c>
      <c r="D422" s="8" t="s">
        <v>34</v>
      </c>
      <c r="E422" s="7" t="s">
        <v>14</v>
      </c>
      <c r="F422" s="8">
        <v>125</v>
      </c>
      <c r="H422" s="8">
        <v>2</v>
      </c>
      <c r="L422" s="8">
        <v>0.28599999999999998</v>
      </c>
      <c r="M422" s="8">
        <f t="shared" si="68"/>
        <v>35.75</v>
      </c>
      <c r="O422" s="8">
        <v>21</v>
      </c>
      <c r="AE422" s="7" t="s">
        <v>296</v>
      </c>
      <c r="AF422" s="8" t="s">
        <v>292</v>
      </c>
      <c r="AL422" s="7">
        <v>288</v>
      </c>
      <c r="AN422" s="8">
        <v>6.3</v>
      </c>
      <c r="AQ422" s="8">
        <v>9.1</v>
      </c>
      <c r="AR422" s="8">
        <v>49</v>
      </c>
      <c r="AS422" s="8">
        <v>0</v>
      </c>
      <c r="AT422" s="12">
        <f t="shared" si="69"/>
        <v>64.400000000000006</v>
      </c>
      <c r="AV422" s="11">
        <f t="shared" si="70"/>
        <v>102.96</v>
      </c>
      <c r="AW422" s="13">
        <f t="shared" si="71"/>
        <v>0.35749999999999998</v>
      </c>
      <c r="AX422" s="13">
        <f t="shared" si="72"/>
        <v>2.2522500000000001</v>
      </c>
      <c r="AY422" s="13">
        <f t="shared" si="73"/>
        <v>0.35749999999999998</v>
      </c>
      <c r="AZ422" s="13">
        <f t="shared" si="74"/>
        <v>0.35749999999999998</v>
      </c>
      <c r="BA422" s="13">
        <f t="shared" si="75"/>
        <v>3.25325</v>
      </c>
      <c r="BB422" s="13">
        <f t="shared" si="76"/>
        <v>17.517499999999998</v>
      </c>
      <c r="BC422" s="13">
        <f t="shared" si="77"/>
        <v>0</v>
      </c>
    </row>
    <row r="423" spans="1:55" x14ac:dyDescent="0.3">
      <c r="A423" s="8" t="s">
        <v>233</v>
      </c>
      <c r="B423" s="8" t="s">
        <v>236</v>
      </c>
      <c r="C423" s="8" t="s">
        <v>60</v>
      </c>
      <c r="D423" s="8" t="s">
        <v>44</v>
      </c>
      <c r="E423" s="7" t="s">
        <v>14</v>
      </c>
      <c r="F423" s="8">
        <v>250</v>
      </c>
      <c r="H423" s="8">
        <v>1</v>
      </c>
      <c r="L423" s="8">
        <v>0.14299999999999999</v>
      </c>
      <c r="M423" s="8">
        <f t="shared" si="68"/>
        <v>35.75</v>
      </c>
      <c r="O423" s="8">
        <v>21</v>
      </c>
      <c r="AI423" s="7">
        <v>8009</v>
      </c>
      <c r="AJ423" s="8">
        <v>20121</v>
      </c>
      <c r="AK423" s="8" t="s">
        <v>370</v>
      </c>
      <c r="AL423" s="7">
        <v>141</v>
      </c>
      <c r="AM423" s="8">
        <v>0</v>
      </c>
      <c r="AN423" s="8">
        <v>4.8</v>
      </c>
      <c r="AO423" s="8">
        <v>0</v>
      </c>
      <c r="AP423" s="8">
        <v>0</v>
      </c>
      <c r="AQ423" s="8">
        <v>0.7</v>
      </c>
      <c r="AR423" s="8">
        <v>28.3</v>
      </c>
      <c r="AS423" s="8">
        <v>1.7</v>
      </c>
      <c r="AT423" s="12">
        <f t="shared" si="69"/>
        <v>33.799999999999997</v>
      </c>
      <c r="AV423" s="11">
        <f t="shared" si="70"/>
        <v>50.407499999999999</v>
      </c>
      <c r="AW423" s="13">
        <f t="shared" si="71"/>
        <v>0</v>
      </c>
      <c r="AX423" s="13">
        <f t="shared" si="72"/>
        <v>1.716</v>
      </c>
      <c r="AY423" s="13">
        <f t="shared" si="73"/>
        <v>0</v>
      </c>
      <c r="AZ423" s="13">
        <f t="shared" si="74"/>
        <v>0</v>
      </c>
      <c r="BA423" s="13">
        <f t="shared" si="75"/>
        <v>0.25024999999999997</v>
      </c>
      <c r="BB423" s="13">
        <f t="shared" si="76"/>
        <v>10.11725</v>
      </c>
      <c r="BC423" s="13">
        <f t="shared" si="77"/>
        <v>0.60775000000000001</v>
      </c>
    </row>
    <row r="424" spans="1:55" x14ac:dyDescent="0.3">
      <c r="A424" s="8" t="s">
        <v>234</v>
      </c>
      <c r="B424" s="8" t="s">
        <v>236</v>
      </c>
      <c r="C424" s="8" t="s">
        <v>60</v>
      </c>
      <c r="D424" s="8" t="s">
        <v>248</v>
      </c>
      <c r="E424" s="7" t="s">
        <v>14</v>
      </c>
      <c r="F424" s="8">
        <v>134</v>
      </c>
      <c r="H424" s="8">
        <v>3</v>
      </c>
      <c r="L424" s="8">
        <v>0.42899999999999999</v>
      </c>
      <c r="M424" s="8">
        <f t="shared" si="68"/>
        <v>57.485999999999997</v>
      </c>
      <c r="O424" s="8">
        <v>21</v>
      </c>
      <c r="AE424" s="7" t="s">
        <v>296</v>
      </c>
      <c r="AF424" s="8" t="s">
        <v>303</v>
      </c>
      <c r="AL424" s="7">
        <v>163</v>
      </c>
      <c r="AN424" s="8">
        <v>6.3</v>
      </c>
      <c r="AQ424" s="8">
        <v>1.4</v>
      </c>
      <c r="AR424" s="8">
        <v>31.1</v>
      </c>
      <c r="AT424" s="12">
        <f t="shared" si="69"/>
        <v>38.799999999999997</v>
      </c>
      <c r="AV424" s="11">
        <f t="shared" si="70"/>
        <v>93.702179999999984</v>
      </c>
      <c r="AW424" s="13">
        <f t="shared" si="71"/>
        <v>0.57485999999999993</v>
      </c>
      <c r="AX424" s="13">
        <f t="shared" si="72"/>
        <v>3.6216179999999998</v>
      </c>
      <c r="AY424" s="13">
        <f t="shared" si="73"/>
        <v>0.57485999999999993</v>
      </c>
      <c r="AZ424" s="13">
        <f t="shared" si="74"/>
        <v>0.57485999999999993</v>
      </c>
      <c r="BA424" s="13">
        <f t="shared" si="75"/>
        <v>0.80480399999999985</v>
      </c>
      <c r="BB424" s="13">
        <f t="shared" si="76"/>
        <v>17.878146000000001</v>
      </c>
      <c r="BC424" s="13">
        <f t="shared" si="77"/>
        <v>0.57485999999999993</v>
      </c>
    </row>
    <row r="425" spans="1:55" x14ac:dyDescent="0.3">
      <c r="A425" s="8" t="s">
        <v>234</v>
      </c>
      <c r="B425" s="8" t="s">
        <v>236</v>
      </c>
      <c r="C425" s="8" t="s">
        <v>60</v>
      </c>
      <c r="D425" s="8" t="s">
        <v>27</v>
      </c>
      <c r="E425" s="7" t="s">
        <v>14</v>
      </c>
      <c r="F425" s="8">
        <v>114</v>
      </c>
      <c r="H425" s="8">
        <v>2</v>
      </c>
      <c r="L425" s="8">
        <v>0.28599999999999998</v>
      </c>
      <c r="M425" s="8">
        <f t="shared" si="68"/>
        <v>32.603999999999999</v>
      </c>
      <c r="O425" s="8">
        <v>21</v>
      </c>
      <c r="AE425" s="7" t="s">
        <v>296</v>
      </c>
      <c r="AF425" s="8" t="s">
        <v>304</v>
      </c>
      <c r="AL425" s="7">
        <v>125</v>
      </c>
      <c r="AN425" s="8">
        <v>2.1</v>
      </c>
      <c r="AQ425" s="8">
        <v>1.3</v>
      </c>
      <c r="AR425" s="8">
        <v>26.2</v>
      </c>
      <c r="AT425" s="12">
        <f t="shared" si="69"/>
        <v>29.6</v>
      </c>
      <c r="AV425" s="11">
        <f t="shared" si="70"/>
        <v>40.755000000000003</v>
      </c>
      <c r="AW425" s="13">
        <f t="shared" si="71"/>
        <v>0.32604</v>
      </c>
      <c r="AX425" s="13">
        <f t="shared" si="72"/>
        <v>0.68468400000000007</v>
      </c>
      <c r="AY425" s="13">
        <f t="shared" si="73"/>
        <v>0.32604</v>
      </c>
      <c r="AZ425" s="13">
        <f t="shared" si="74"/>
        <v>0.32604</v>
      </c>
      <c r="BA425" s="13">
        <f t="shared" si="75"/>
        <v>0.42385199999999995</v>
      </c>
      <c r="BB425" s="13">
        <f t="shared" si="76"/>
        <v>8.542247999999999</v>
      </c>
      <c r="BC425" s="13">
        <f t="shared" si="77"/>
        <v>0.32604</v>
      </c>
    </row>
    <row r="426" spans="1:55" x14ac:dyDescent="0.3">
      <c r="A426" s="8" t="s">
        <v>234</v>
      </c>
      <c r="B426" s="8" t="s">
        <v>236</v>
      </c>
      <c r="C426" s="8" t="s">
        <v>60</v>
      </c>
      <c r="D426" s="8" t="s">
        <v>32</v>
      </c>
      <c r="E426" s="7" t="s">
        <v>14</v>
      </c>
      <c r="F426" s="8">
        <v>83</v>
      </c>
      <c r="I426" s="8">
        <v>1</v>
      </c>
      <c r="L426" s="8">
        <v>3.3000000000000002E-2</v>
      </c>
      <c r="M426" s="8">
        <f t="shared" si="68"/>
        <v>2.7390000000000003</v>
      </c>
      <c r="O426" s="8">
        <v>21</v>
      </c>
      <c r="AI426" s="7">
        <v>8012</v>
      </c>
      <c r="AJ426" s="8">
        <v>0</v>
      </c>
      <c r="AK426" s="8" t="s">
        <v>307</v>
      </c>
      <c r="AL426" s="7">
        <v>332</v>
      </c>
      <c r="AM426" s="8">
        <v>0</v>
      </c>
      <c r="AN426" s="8">
        <v>10.3</v>
      </c>
      <c r="AO426" s="8">
        <v>0</v>
      </c>
      <c r="AP426" s="8">
        <v>0</v>
      </c>
      <c r="AQ426" s="8">
        <v>3</v>
      </c>
      <c r="AR426" s="8">
        <v>73.7</v>
      </c>
      <c r="AS426" s="8">
        <v>12.7</v>
      </c>
      <c r="AT426" s="12">
        <f t="shared" si="69"/>
        <v>87</v>
      </c>
      <c r="AV426" s="11">
        <f t="shared" si="70"/>
        <v>9.0934800000000013</v>
      </c>
      <c r="AW426" s="13">
        <f t="shared" si="71"/>
        <v>0</v>
      </c>
      <c r="AX426" s="13">
        <f t="shared" si="72"/>
        <v>0.28211700000000006</v>
      </c>
      <c r="AY426" s="13">
        <f t="shared" si="73"/>
        <v>0</v>
      </c>
      <c r="AZ426" s="13">
        <f t="shared" si="74"/>
        <v>0</v>
      </c>
      <c r="BA426" s="13">
        <f t="shared" si="75"/>
        <v>8.2170000000000007E-2</v>
      </c>
      <c r="BB426" s="13">
        <f t="shared" si="76"/>
        <v>2.0186430000000004</v>
      </c>
      <c r="BC426" s="13">
        <f t="shared" si="77"/>
        <v>0.34785299999999997</v>
      </c>
    </row>
    <row r="427" spans="1:55" x14ac:dyDescent="0.3">
      <c r="A427" s="8" t="s">
        <v>234</v>
      </c>
      <c r="B427" s="8" t="s">
        <v>236</v>
      </c>
      <c r="C427" s="8" t="s">
        <v>60</v>
      </c>
      <c r="D427" s="8" t="s">
        <v>74</v>
      </c>
      <c r="E427" s="7" t="s">
        <v>14</v>
      </c>
      <c r="F427" s="8">
        <v>340</v>
      </c>
      <c r="I427" s="8">
        <v>2</v>
      </c>
      <c r="L427" s="8">
        <v>6.7000000000000004E-2</v>
      </c>
      <c r="M427" s="8">
        <f t="shared" si="68"/>
        <v>22.78</v>
      </c>
      <c r="O427" s="8">
        <v>21</v>
      </c>
      <c r="AI427" s="7">
        <v>404</v>
      </c>
      <c r="AJ427" s="8">
        <v>14400</v>
      </c>
      <c r="AK427" s="8" t="s">
        <v>308</v>
      </c>
      <c r="AL427" s="7">
        <v>41</v>
      </c>
      <c r="AM427" s="8">
        <v>0</v>
      </c>
      <c r="AN427" s="8">
        <v>0</v>
      </c>
      <c r="AO427" s="8">
        <v>0</v>
      </c>
      <c r="AP427" s="8">
        <v>0</v>
      </c>
      <c r="AQ427" s="8">
        <v>0</v>
      </c>
      <c r="AR427" s="8">
        <v>10.4</v>
      </c>
      <c r="AS427" s="8">
        <v>0</v>
      </c>
      <c r="AT427" s="12">
        <f t="shared" si="69"/>
        <v>10.4</v>
      </c>
      <c r="AV427" s="11">
        <f t="shared" si="70"/>
        <v>9.3398000000000003</v>
      </c>
      <c r="AW427" s="13">
        <f t="shared" si="71"/>
        <v>0</v>
      </c>
      <c r="AX427" s="13">
        <f t="shared" si="72"/>
        <v>0</v>
      </c>
      <c r="AY427" s="13">
        <f t="shared" si="73"/>
        <v>0</v>
      </c>
      <c r="AZ427" s="13">
        <f t="shared" si="74"/>
        <v>0</v>
      </c>
      <c r="BA427" s="13">
        <f t="shared" si="75"/>
        <v>0</v>
      </c>
      <c r="BB427" s="13">
        <f t="shared" si="76"/>
        <v>2.3691200000000001</v>
      </c>
      <c r="BC427" s="13">
        <f t="shared" si="77"/>
        <v>0</v>
      </c>
    </row>
    <row r="428" spans="1:55" x14ac:dyDescent="0.3">
      <c r="A428" s="8" t="s">
        <v>232</v>
      </c>
      <c r="B428" s="8" t="s">
        <v>236</v>
      </c>
      <c r="C428" s="8" t="s">
        <v>61</v>
      </c>
      <c r="D428" s="8" t="s">
        <v>13</v>
      </c>
      <c r="E428" s="7" t="s">
        <v>14</v>
      </c>
      <c r="F428" s="8">
        <v>112</v>
      </c>
      <c r="J428" s="8">
        <v>1</v>
      </c>
      <c r="L428" s="8">
        <v>3.0000000000000001E-3</v>
      </c>
      <c r="M428" s="8">
        <f t="shared" si="68"/>
        <v>0.33600000000000002</v>
      </c>
      <c r="N428" s="8">
        <v>3</v>
      </c>
      <c r="O428" s="8">
        <v>22</v>
      </c>
      <c r="AI428" s="7">
        <v>8067</v>
      </c>
      <c r="AJ428" s="8">
        <v>0</v>
      </c>
      <c r="AK428" s="8" t="s">
        <v>265</v>
      </c>
      <c r="AL428" s="7">
        <v>269</v>
      </c>
      <c r="AM428" s="8">
        <v>269</v>
      </c>
      <c r="AN428" s="8">
        <v>24.9</v>
      </c>
      <c r="AO428" s="8">
        <v>24.9</v>
      </c>
      <c r="AP428" s="8">
        <v>24.9</v>
      </c>
      <c r="AQ428" s="8">
        <v>18</v>
      </c>
      <c r="AR428" s="8">
        <v>0</v>
      </c>
      <c r="AS428" s="8">
        <v>0</v>
      </c>
      <c r="AT428" s="12">
        <f t="shared" si="69"/>
        <v>42.9</v>
      </c>
      <c r="AV428" s="11">
        <f t="shared" si="70"/>
        <v>0.90383999999999998</v>
      </c>
      <c r="AW428" s="13">
        <f t="shared" si="71"/>
        <v>0.90383999999999998</v>
      </c>
      <c r="AX428" s="13">
        <f t="shared" si="72"/>
        <v>8.3664000000000002E-2</v>
      </c>
      <c r="AY428" s="13">
        <f t="shared" si="73"/>
        <v>8.3664000000000002E-2</v>
      </c>
      <c r="AZ428" s="13">
        <f t="shared" si="74"/>
        <v>8.3664000000000002E-2</v>
      </c>
      <c r="BA428" s="13">
        <f t="shared" si="75"/>
        <v>6.0479999999999999E-2</v>
      </c>
      <c r="BB428" s="13">
        <f t="shared" si="76"/>
        <v>0</v>
      </c>
      <c r="BC428" s="13">
        <f t="shared" si="77"/>
        <v>0</v>
      </c>
    </row>
    <row r="429" spans="1:55" x14ac:dyDescent="0.3">
      <c r="A429" s="8" t="s">
        <v>232</v>
      </c>
      <c r="B429" s="8" t="s">
        <v>236</v>
      </c>
      <c r="C429" s="8" t="s">
        <v>61</v>
      </c>
      <c r="D429" s="8" t="s">
        <v>15</v>
      </c>
      <c r="E429" s="7" t="s">
        <v>14</v>
      </c>
      <c r="F429" s="8">
        <v>85</v>
      </c>
      <c r="I429" s="8">
        <v>1</v>
      </c>
      <c r="L429" s="8">
        <v>3.3000000000000002E-2</v>
      </c>
      <c r="M429" s="8">
        <f t="shared" si="68"/>
        <v>2.8050000000000002</v>
      </c>
      <c r="O429" s="8">
        <v>22</v>
      </c>
      <c r="AE429" s="7" t="s">
        <v>296</v>
      </c>
      <c r="AF429" s="8" t="s">
        <v>298</v>
      </c>
      <c r="AG429" s="7" t="s">
        <v>299</v>
      </c>
      <c r="AL429" s="7">
        <v>241</v>
      </c>
      <c r="AN429" s="8">
        <v>32.9</v>
      </c>
      <c r="AQ429" s="8">
        <v>10.9</v>
      </c>
      <c r="AR429" s="8">
        <v>0.5</v>
      </c>
      <c r="AS429" s="8">
        <v>0</v>
      </c>
      <c r="AT429" s="12">
        <f t="shared" si="69"/>
        <v>44.3</v>
      </c>
      <c r="AV429" s="11">
        <f t="shared" si="70"/>
        <v>6.7600499999999997</v>
      </c>
      <c r="AW429" s="13">
        <f t="shared" si="71"/>
        <v>2.8050000000000002E-2</v>
      </c>
      <c r="AX429" s="13">
        <f t="shared" si="72"/>
        <v>0.92284499999999992</v>
      </c>
      <c r="AY429" s="13">
        <f t="shared" si="73"/>
        <v>2.8050000000000002E-2</v>
      </c>
      <c r="AZ429" s="13">
        <f t="shared" si="74"/>
        <v>2.8050000000000002E-2</v>
      </c>
      <c r="BA429" s="13">
        <f t="shared" si="75"/>
        <v>0.30574500000000004</v>
      </c>
      <c r="BB429" s="13">
        <f t="shared" si="76"/>
        <v>1.4025000000000001E-2</v>
      </c>
      <c r="BC429" s="13">
        <f t="shared" si="77"/>
        <v>0</v>
      </c>
    </row>
    <row r="430" spans="1:55" x14ac:dyDescent="0.3">
      <c r="A430" s="8" t="s">
        <v>232</v>
      </c>
      <c r="B430" s="8" t="s">
        <v>236</v>
      </c>
      <c r="C430" s="8" t="s">
        <v>61</v>
      </c>
      <c r="D430" s="8" t="s">
        <v>17</v>
      </c>
      <c r="E430" s="7" t="s">
        <v>14</v>
      </c>
      <c r="F430" s="8">
        <v>85</v>
      </c>
      <c r="I430" s="8">
        <v>1</v>
      </c>
      <c r="L430" s="8">
        <v>3.3000000000000002E-2</v>
      </c>
      <c r="M430" s="8">
        <f t="shared" si="68"/>
        <v>2.8050000000000002</v>
      </c>
      <c r="O430" s="8">
        <v>22</v>
      </c>
      <c r="AE430" s="7" t="s">
        <v>300</v>
      </c>
      <c r="AF430" s="8" t="s">
        <v>301</v>
      </c>
      <c r="AG430" s="7" t="s">
        <v>272</v>
      </c>
      <c r="AL430" s="7">
        <v>265</v>
      </c>
      <c r="AN430" s="8">
        <v>16.899999999999999</v>
      </c>
      <c r="AQ430" s="8">
        <v>21.4</v>
      </c>
      <c r="AR430" s="8">
        <v>0</v>
      </c>
      <c r="AS430" s="8">
        <v>0</v>
      </c>
      <c r="AT430" s="12">
        <f t="shared" si="69"/>
        <v>38.299999999999997</v>
      </c>
      <c r="AV430" s="11">
        <f t="shared" si="70"/>
        <v>7.4332500000000001</v>
      </c>
      <c r="AW430" s="13">
        <f t="shared" si="71"/>
        <v>2.8050000000000002E-2</v>
      </c>
      <c r="AX430" s="13">
        <f t="shared" si="72"/>
        <v>0.47404499999999999</v>
      </c>
      <c r="AY430" s="13">
        <f t="shared" si="73"/>
        <v>2.8050000000000002E-2</v>
      </c>
      <c r="AZ430" s="13">
        <f t="shared" si="74"/>
        <v>2.8050000000000002E-2</v>
      </c>
      <c r="BA430" s="13">
        <f t="shared" si="75"/>
        <v>0.60026999999999997</v>
      </c>
      <c r="BB430" s="13">
        <f t="shared" si="76"/>
        <v>0</v>
      </c>
      <c r="BC430" s="13">
        <f t="shared" si="77"/>
        <v>0</v>
      </c>
    </row>
    <row r="431" spans="1:55" x14ac:dyDescent="0.3">
      <c r="A431" s="8" t="s">
        <v>232</v>
      </c>
      <c r="B431" s="8" t="s">
        <v>236</v>
      </c>
      <c r="C431" s="8" t="s">
        <v>61</v>
      </c>
      <c r="D431" s="8" t="s">
        <v>18</v>
      </c>
      <c r="E431" s="7" t="s">
        <v>14</v>
      </c>
      <c r="F431" s="8">
        <v>112</v>
      </c>
      <c r="J431" s="8">
        <v>1</v>
      </c>
      <c r="L431" s="8">
        <v>3.0000000000000001E-3</v>
      </c>
      <c r="M431" s="8">
        <f t="shared" si="68"/>
        <v>0.33600000000000002</v>
      </c>
      <c r="O431" s="8">
        <v>22</v>
      </c>
      <c r="S431" s="8">
        <v>1095</v>
      </c>
      <c r="T431" s="8" t="s">
        <v>275</v>
      </c>
      <c r="AL431" s="7">
        <v>267</v>
      </c>
      <c r="AN431" s="8">
        <v>19.600000000000001</v>
      </c>
      <c r="AQ431" s="8">
        <v>20.3</v>
      </c>
      <c r="AT431" s="12">
        <f t="shared" si="69"/>
        <v>39.900000000000006</v>
      </c>
      <c r="AV431" s="11">
        <f t="shared" si="70"/>
        <v>0.89712000000000003</v>
      </c>
      <c r="AW431" s="13">
        <f t="shared" si="71"/>
        <v>3.3600000000000001E-3</v>
      </c>
      <c r="AX431" s="13">
        <f t="shared" si="72"/>
        <v>6.5856000000000012E-2</v>
      </c>
      <c r="AY431" s="13">
        <f t="shared" si="73"/>
        <v>3.3600000000000001E-3</v>
      </c>
      <c r="AZ431" s="13">
        <f t="shared" si="74"/>
        <v>3.3600000000000001E-3</v>
      </c>
      <c r="BA431" s="13">
        <f t="shared" si="75"/>
        <v>6.8208000000000005E-2</v>
      </c>
      <c r="BB431" s="13">
        <f t="shared" si="76"/>
        <v>3.3600000000000001E-3</v>
      </c>
      <c r="BC431" s="13">
        <f t="shared" si="77"/>
        <v>3.3600000000000001E-3</v>
      </c>
    </row>
    <row r="432" spans="1:55" x14ac:dyDescent="0.3">
      <c r="A432" s="8" t="s">
        <v>232</v>
      </c>
      <c r="B432" s="8" t="s">
        <v>236</v>
      </c>
      <c r="C432" s="8" t="s">
        <v>61</v>
      </c>
      <c r="D432" s="8" t="s">
        <v>19</v>
      </c>
      <c r="E432" s="7" t="s">
        <v>21</v>
      </c>
      <c r="K432" s="8">
        <v>1</v>
      </c>
      <c r="L432" s="8">
        <v>0</v>
      </c>
      <c r="M432" s="8">
        <f t="shared" si="68"/>
        <v>0</v>
      </c>
      <c r="O432" s="8">
        <v>22</v>
      </c>
      <c r="AI432" s="7">
        <v>8063</v>
      </c>
      <c r="AJ432" s="8">
        <v>5124</v>
      </c>
      <c r="AK432" s="8" t="s">
        <v>273</v>
      </c>
      <c r="AL432" s="7">
        <v>285</v>
      </c>
      <c r="AM432" s="8">
        <v>285</v>
      </c>
      <c r="AN432" s="8">
        <v>26.9</v>
      </c>
      <c r="AO432" s="8">
        <v>26.9</v>
      </c>
      <c r="AP432" s="8">
        <v>26.9</v>
      </c>
      <c r="AQ432" s="8">
        <v>18.899999999999999</v>
      </c>
      <c r="AR432" s="8">
        <v>0</v>
      </c>
      <c r="AS432" s="8">
        <v>0</v>
      </c>
      <c r="AT432" s="12">
        <f t="shared" si="69"/>
        <v>45.8</v>
      </c>
      <c r="AV432" s="11">
        <f t="shared" si="70"/>
        <v>0</v>
      </c>
      <c r="AW432" s="13">
        <f t="shared" si="71"/>
        <v>0</v>
      </c>
      <c r="AX432" s="13">
        <f t="shared" si="72"/>
        <v>0</v>
      </c>
      <c r="AY432" s="13">
        <f t="shared" si="73"/>
        <v>0</v>
      </c>
      <c r="AZ432" s="13">
        <f t="shared" si="74"/>
        <v>0</v>
      </c>
      <c r="BA432" s="13">
        <f t="shared" si="75"/>
        <v>0</v>
      </c>
      <c r="BB432" s="13">
        <f t="shared" si="76"/>
        <v>0</v>
      </c>
      <c r="BC432" s="13">
        <f t="shared" si="77"/>
        <v>0</v>
      </c>
    </row>
    <row r="433" spans="1:55" x14ac:dyDescent="0.3">
      <c r="A433" s="8" t="s">
        <v>232</v>
      </c>
      <c r="B433" s="8" t="s">
        <v>236</v>
      </c>
      <c r="C433" s="8" t="s">
        <v>61</v>
      </c>
      <c r="D433" s="8" t="s">
        <v>22</v>
      </c>
      <c r="E433" s="7" t="s">
        <v>21</v>
      </c>
      <c r="K433" s="8">
        <v>1</v>
      </c>
      <c r="L433" s="8">
        <v>0</v>
      </c>
      <c r="M433" s="8">
        <f t="shared" si="68"/>
        <v>0</v>
      </c>
      <c r="O433" s="8">
        <v>22</v>
      </c>
      <c r="AI433" s="7">
        <v>8063</v>
      </c>
      <c r="AJ433" s="8">
        <v>5124</v>
      </c>
      <c r="AK433" s="8" t="s">
        <v>273</v>
      </c>
      <c r="AL433" s="7">
        <v>285</v>
      </c>
      <c r="AM433" s="8">
        <v>285</v>
      </c>
      <c r="AN433" s="8">
        <v>26.9</v>
      </c>
      <c r="AO433" s="8">
        <v>26.9</v>
      </c>
      <c r="AP433" s="8">
        <v>26.9</v>
      </c>
      <c r="AQ433" s="8">
        <v>18.899999999999999</v>
      </c>
      <c r="AR433" s="8">
        <v>0</v>
      </c>
      <c r="AS433" s="8">
        <v>0</v>
      </c>
      <c r="AT433" s="12">
        <f t="shared" si="69"/>
        <v>45.8</v>
      </c>
      <c r="AV433" s="11">
        <f t="shared" si="70"/>
        <v>0</v>
      </c>
      <c r="AW433" s="13">
        <f t="shared" si="71"/>
        <v>0</v>
      </c>
      <c r="AX433" s="13">
        <f t="shared" si="72"/>
        <v>0</v>
      </c>
      <c r="AY433" s="13">
        <f t="shared" si="73"/>
        <v>0</v>
      </c>
      <c r="AZ433" s="13">
        <f t="shared" si="74"/>
        <v>0</v>
      </c>
      <c r="BA433" s="13">
        <f t="shared" si="75"/>
        <v>0</v>
      </c>
      <c r="BB433" s="13">
        <f t="shared" si="76"/>
        <v>0</v>
      </c>
      <c r="BC433" s="13">
        <f t="shared" si="77"/>
        <v>0</v>
      </c>
    </row>
    <row r="434" spans="1:55" x14ac:dyDescent="0.3">
      <c r="A434" s="8" t="s">
        <v>232</v>
      </c>
      <c r="B434" s="8" t="s">
        <v>236</v>
      </c>
      <c r="C434" s="8" t="s">
        <v>61</v>
      </c>
      <c r="D434" s="8" t="s">
        <v>39</v>
      </c>
      <c r="E434" s="7" t="s">
        <v>14</v>
      </c>
      <c r="F434" s="8">
        <v>112</v>
      </c>
      <c r="J434" s="8">
        <v>1</v>
      </c>
      <c r="L434" s="8">
        <v>3.0000000000000001E-3</v>
      </c>
      <c r="M434" s="8">
        <f t="shared" si="68"/>
        <v>0.33600000000000002</v>
      </c>
      <c r="O434" s="8">
        <v>22</v>
      </c>
      <c r="U434" s="7" t="s">
        <v>320</v>
      </c>
      <c r="V434" s="8" t="s">
        <v>321</v>
      </c>
      <c r="X434" s="8" t="s">
        <v>322</v>
      </c>
      <c r="AL434" s="7">
        <v>121</v>
      </c>
      <c r="AN434" s="8">
        <v>19.399999999999999</v>
      </c>
      <c r="AQ434" s="8">
        <v>4.8</v>
      </c>
      <c r="AR434" s="8">
        <v>0</v>
      </c>
      <c r="AS434" s="8">
        <v>0</v>
      </c>
      <c r="AT434" s="12">
        <f t="shared" si="69"/>
        <v>24.2</v>
      </c>
      <c r="AV434" s="11">
        <f t="shared" si="70"/>
        <v>0.40656000000000003</v>
      </c>
      <c r="AW434" s="13">
        <f t="shared" si="71"/>
        <v>3.3600000000000001E-3</v>
      </c>
      <c r="AX434" s="13">
        <f t="shared" si="72"/>
        <v>6.5183999999999992E-2</v>
      </c>
      <c r="AY434" s="13">
        <f t="shared" si="73"/>
        <v>3.3600000000000001E-3</v>
      </c>
      <c r="AZ434" s="13">
        <f t="shared" si="74"/>
        <v>3.3600000000000001E-3</v>
      </c>
      <c r="BA434" s="13">
        <f t="shared" si="75"/>
        <v>1.6128E-2</v>
      </c>
      <c r="BB434" s="13">
        <f t="shared" si="76"/>
        <v>0</v>
      </c>
      <c r="BC434" s="13">
        <f t="shared" si="77"/>
        <v>0</v>
      </c>
    </row>
    <row r="435" spans="1:55" x14ac:dyDescent="0.3">
      <c r="A435" s="8" t="s">
        <v>232</v>
      </c>
      <c r="B435" s="8" t="s">
        <v>236</v>
      </c>
      <c r="C435" s="8" t="s">
        <v>61</v>
      </c>
      <c r="D435" s="8" t="s">
        <v>62</v>
      </c>
      <c r="F435" s="8">
        <v>64</v>
      </c>
      <c r="J435" s="8">
        <v>1</v>
      </c>
      <c r="L435" s="8">
        <v>3.0000000000000001E-3</v>
      </c>
      <c r="M435" s="8">
        <f t="shared" si="68"/>
        <v>0.192</v>
      </c>
      <c r="O435" s="8">
        <v>22</v>
      </c>
      <c r="AI435" s="7">
        <v>974</v>
      </c>
      <c r="AJ435" s="8">
        <v>1129</v>
      </c>
      <c r="AK435" s="8" t="s">
        <v>279</v>
      </c>
      <c r="AL435" s="7">
        <v>155</v>
      </c>
      <c r="AM435" s="8">
        <v>155</v>
      </c>
      <c r="AN435" s="8">
        <v>12.6</v>
      </c>
      <c r="AO435" s="8">
        <v>12.6</v>
      </c>
      <c r="AP435" s="8">
        <v>0</v>
      </c>
      <c r="AQ435" s="8">
        <v>10.6</v>
      </c>
      <c r="AR435" s="8">
        <v>1.1000000000000001</v>
      </c>
      <c r="AS435" s="8">
        <v>0</v>
      </c>
      <c r="AT435" s="12">
        <f t="shared" si="69"/>
        <v>24.3</v>
      </c>
      <c r="AU435" s="8" t="s">
        <v>325</v>
      </c>
      <c r="AV435" s="11">
        <f t="shared" si="70"/>
        <v>0.29760000000000003</v>
      </c>
      <c r="AW435" s="13">
        <f t="shared" si="71"/>
        <v>0.29760000000000003</v>
      </c>
      <c r="AX435" s="13">
        <f t="shared" si="72"/>
        <v>2.4192000000000002E-2</v>
      </c>
      <c r="AY435" s="13">
        <f t="shared" si="73"/>
        <v>2.4192000000000002E-2</v>
      </c>
      <c r="AZ435" s="13">
        <f t="shared" si="74"/>
        <v>0</v>
      </c>
      <c r="BA435" s="13">
        <f t="shared" si="75"/>
        <v>2.0352000000000002E-2</v>
      </c>
      <c r="BB435" s="13">
        <f t="shared" si="76"/>
        <v>2.1120000000000002E-3</v>
      </c>
      <c r="BC435" s="13">
        <f t="shared" si="77"/>
        <v>0</v>
      </c>
    </row>
    <row r="436" spans="1:55" x14ac:dyDescent="0.3">
      <c r="A436" s="8" t="s">
        <v>232</v>
      </c>
      <c r="B436" s="8" t="s">
        <v>236</v>
      </c>
      <c r="C436" s="8" t="s">
        <v>61</v>
      </c>
      <c r="D436" s="8" t="s">
        <v>23</v>
      </c>
      <c r="E436" s="7" t="s">
        <v>14</v>
      </c>
      <c r="F436" s="8">
        <v>64</v>
      </c>
      <c r="I436" s="8">
        <v>1</v>
      </c>
      <c r="L436" s="8">
        <v>3.3000000000000002E-2</v>
      </c>
      <c r="M436" s="8">
        <f t="shared" si="68"/>
        <v>2.1120000000000001</v>
      </c>
      <c r="O436" s="8">
        <v>22</v>
      </c>
      <c r="AI436" s="7">
        <v>974</v>
      </c>
      <c r="AJ436" s="8">
        <v>1129</v>
      </c>
      <c r="AK436" s="8" t="s">
        <v>279</v>
      </c>
      <c r="AL436" s="7">
        <v>155</v>
      </c>
      <c r="AM436" s="8">
        <v>155</v>
      </c>
      <c r="AN436" s="8">
        <v>12.6</v>
      </c>
      <c r="AO436" s="8">
        <v>12.6</v>
      </c>
      <c r="AP436" s="8">
        <v>0</v>
      </c>
      <c r="AQ436" s="8">
        <v>10.6</v>
      </c>
      <c r="AR436" s="8">
        <v>1.1000000000000001</v>
      </c>
      <c r="AS436" s="8">
        <v>0</v>
      </c>
      <c r="AT436" s="12">
        <f t="shared" si="69"/>
        <v>24.3</v>
      </c>
      <c r="AV436" s="11">
        <f t="shared" si="70"/>
        <v>3.2736000000000001</v>
      </c>
      <c r="AW436" s="13">
        <f t="shared" si="71"/>
        <v>3.2736000000000001</v>
      </c>
      <c r="AX436" s="13">
        <f t="shared" si="72"/>
        <v>0.26611200000000002</v>
      </c>
      <c r="AY436" s="13">
        <f t="shared" si="73"/>
        <v>0.26611200000000002</v>
      </c>
      <c r="AZ436" s="13">
        <f t="shared" si="74"/>
        <v>0</v>
      </c>
      <c r="BA436" s="13">
        <f t="shared" si="75"/>
        <v>0.22387199999999999</v>
      </c>
      <c r="BB436" s="13">
        <f t="shared" si="76"/>
        <v>2.3232000000000003E-2</v>
      </c>
      <c r="BC436" s="13">
        <f t="shared" si="77"/>
        <v>0</v>
      </c>
    </row>
    <row r="437" spans="1:55" x14ac:dyDescent="0.3">
      <c r="A437" s="8" t="s">
        <v>232</v>
      </c>
      <c r="B437" s="8" t="s">
        <v>236</v>
      </c>
      <c r="C437" s="8" t="s">
        <v>61</v>
      </c>
      <c r="D437" s="8" t="s">
        <v>24</v>
      </c>
      <c r="E437" s="7" t="s">
        <v>14</v>
      </c>
      <c r="F437" s="8">
        <v>184</v>
      </c>
      <c r="G437" s="8">
        <v>1</v>
      </c>
      <c r="L437" s="8">
        <v>1</v>
      </c>
      <c r="M437" s="8">
        <f t="shared" si="68"/>
        <v>184</v>
      </c>
      <c r="O437" s="8">
        <v>22</v>
      </c>
      <c r="AI437" s="7">
        <v>7075</v>
      </c>
      <c r="AJ437" s="8">
        <v>1106</v>
      </c>
      <c r="AK437" s="8" t="s">
        <v>280</v>
      </c>
      <c r="AL437" s="7">
        <v>69</v>
      </c>
      <c r="AM437" s="8">
        <v>69</v>
      </c>
      <c r="AN437" s="8">
        <v>3.6</v>
      </c>
      <c r="AO437" s="8">
        <v>3.6</v>
      </c>
      <c r="AP437" s="8">
        <v>0</v>
      </c>
      <c r="AQ437" s="8">
        <v>4.0999999999999996</v>
      </c>
      <c r="AR437" s="8">
        <v>4.5</v>
      </c>
      <c r="AS437" s="8">
        <v>0</v>
      </c>
      <c r="AT437" s="12">
        <f t="shared" si="69"/>
        <v>12.2</v>
      </c>
      <c r="AV437" s="11">
        <f t="shared" si="70"/>
        <v>126.96</v>
      </c>
      <c r="AW437" s="13">
        <f t="shared" si="71"/>
        <v>126.96</v>
      </c>
      <c r="AX437" s="13">
        <f t="shared" si="72"/>
        <v>6.6239999999999997</v>
      </c>
      <c r="AY437" s="13">
        <f t="shared" si="73"/>
        <v>6.6239999999999997</v>
      </c>
      <c r="AZ437" s="13">
        <f t="shared" si="74"/>
        <v>0</v>
      </c>
      <c r="BA437" s="13">
        <f t="shared" si="75"/>
        <v>7.5439999999999996</v>
      </c>
      <c r="BB437" s="13">
        <f t="shared" si="76"/>
        <v>8.2799999999999994</v>
      </c>
      <c r="BC437" s="13">
        <f t="shared" si="77"/>
        <v>0</v>
      </c>
    </row>
    <row r="438" spans="1:55" x14ac:dyDescent="0.3">
      <c r="A438" s="8" t="s">
        <v>232</v>
      </c>
      <c r="B438" s="8" t="s">
        <v>236</v>
      </c>
      <c r="C438" s="8" t="s">
        <v>61</v>
      </c>
      <c r="D438" s="8" t="s">
        <v>25</v>
      </c>
      <c r="E438" s="7" t="s">
        <v>21</v>
      </c>
      <c r="K438" s="8">
        <v>1</v>
      </c>
      <c r="L438" s="8">
        <v>0</v>
      </c>
      <c r="M438" s="8">
        <f t="shared" si="68"/>
        <v>0</v>
      </c>
      <c r="O438" s="8">
        <v>22</v>
      </c>
      <c r="AI438" s="7">
        <v>646</v>
      </c>
      <c r="AJ438" s="8">
        <v>1009</v>
      </c>
      <c r="AK438" s="8" t="s">
        <v>286</v>
      </c>
      <c r="AL438" s="7">
        <v>403</v>
      </c>
      <c r="AM438" s="8">
        <v>403</v>
      </c>
      <c r="AN438" s="8">
        <v>24.9</v>
      </c>
      <c r="AO438" s="8">
        <v>24.9</v>
      </c>
      <c r="AP438" s="8">
        <v>0</v>
      </c>
      <c r="AQ438" s="8">
        <v>33.1</v>
      </c>
      <c r="AR438" s="8">
        <v>1.3</v>
      </c>
      <c r="AS438" s="8">
        <v>0</v>
      </c>
      <c r="AT438" s="12">
        <f t="shared" si="69"/>
        <v>59.3</v>
      </c>
      <c r="AV438" s="11">
        <f t="shared" si="70"/>
        <v>0</v>
      </c>
      <c r="AW438" s="13">
        <f t="shared" si="71"/>
        <v>0</v>
      </c>
      <c r="AX438" s="13">
        <f t="shared" si="72"/>
        <v>0</v>
      </c>
      <c r="AY438" s="13">
        <f t="shared" si="73"/>
        <v>0</v>
      </c>
      <c r="AZ438" s="13">
        <f t="shared" si="74"/>
        <v>0</v>
      </c>
      <c r="BA438" s="13">
        <f t="shared" si="75"/>
        <v>0</v>
      </c>
      <c r="BB438" s="13">
        <f t="shared" si="76"/>
        <v>0</v>
      </c>
      <c r="BC438" s="13">
        <f t="shared" si="77"/>
        <v>0</v>
      </c>
    </row>
    <row r="439" spans="1:55" x14ac:dyDescent="0.3">
      <c r="A439" s="8" t="s">
        <v>20</v>
      </c>
      <c r="B439" s="8" t="s">
        <v>236</v>
      </c>
      <c r="C439" s="8" t="s">
        <v>61</v>
      </c>
      <c r="D439" s="8" t="s">
        <v>20</v>
      </c>
      <c r="E439" s="7" t="s">
        <v>14</v>
      </c>
      <c r="F439" s="8">
        <v>112</v>
      </c>
      <c r="G439" s="8">
        <v>1</v>
      </c>
      <c r="L439" s="8">
        <v>1</v>
      </c>
      <c r="M439" s="8">
        <f t="shared" si="68"/>
        <v>112</v>
      </c>
      <c r="O439" s="8">
        <v>22</v>
      </c>
      <c r="AI439">
        <v>8041</v>
      </c>
      <c r="AJ439">
        <v>15233</v>
      </c>
      <c r="AK439" t="s">
        <v>378</v>
      </c>
      <c r="AL439">
        <v>105</v>
      </c>
      <c r="AM439">
        <v>105</v>
      </c>
      <c r="AN439">
        <v>18.5</v>
      </c>
      <c r="AO439">
        <v>18.5</v>
      </c>
      <c r="AP439">
        <v>18.5</v>
      </c>
      <c r="AQ439">
        <v>2.9</v>
      </c>
      <c r="AR439">
        <v>0</v>
      </c>
      <c r="AS439">
        <v>0</v>
      </c>
      <c r="AT439" s="12">
        <f t="shared" si="69"/>
        <v>21.4</v>
      </c>
      <c r="AV439" s="11">
        <f t="shared" si="70"/>
        <v>117.6</v>
      </c>
      <c r="AW439" s="13">
        <f t="shared" si="71"/>
        <v>117.6</v>
      </c>
      <c r="AX439" s="13">
        <f t="shared" si="72"/>
        <v>20.72</v>
      </c>
      <c r="AY439" s="13">
        <f t="shared" si="73"/>
        <v>20.72</v>
      </c>
      <c r="AZ439" s="13">
        <f t="shared" si="74"/>
        <v>20.72</v>
      </c>
      <c r="BA439" s="13">
        <f t="shared" si="75"/>
        <v>3.2480000000000002</v>
      </c>
      <c r="BB439" s="13">
        <f t="shared" si="76"/>
        <v>0</v>
      </c>
      <c r="BC439" s="13">
        <f t="shared" si="77"/>
        <v>0</v>
      </c>
    </row>
    <row r="440" spans="1:55" x14ac:dyDescent="0.3">
      <c r="A440" s="8" t="s">
        <v>233</v>
      </c>
      <c r="B440" s="8" t="s">
        <v>236</v>
      </c>
      <c r="C440" s="8" t="s">
        <v>61</v>
      </c>
      <c r="D440" s="8" t="s">
        <v>26</v>
      </c>
      <c r="E440" s="7" t="s">
        <v>14</v>
      </c>
      <c r="F440" s="8">
        <v>175</v>
      </c>
      <c r="H440" s="8">
        <v>1</v>
      </c>
      <c r="L440" s="8">
        <v>0.14299999999999999</v>
      </c>
      <c r="M440" s="8">
        <f t="shared" si="68"/>
        <v>25.024999999999999</v>
      </c>
      <c r="O440" s="8">
        <v>22</v>
      </c>
      <c r="AI440" s="7">
        <v>7200</v>
      </c>
      <c r="AJ440" s="8">
        <v>20051</v>
      </c>
      <c r="AK440" s="8" t="s">
        <v>282</v>
      </c>
      <c r="AL440" s="7">
        <v>130</v>
      </c>
      <c r="AM440" s="8">
        <v>0</v>
      </c>
      <c r="AN440" s="8">
        <v>2.4</v>
      </c>
      <c r="AO440" s="8">
        <v>0</v>
      </c>
      <c r="AP440" s="8">
        <v>0</v>
      </c>
      <c r="AQ440" s="8">
        <v>0.2</v>
      </c>
      <c r="AR440" s="8">
        <v>28.6</v>
      </c>
      <c r="AS440" s="8">
        <v>0.3</v>
      </c>
      <c r="AT440" s="12">
        <f t="shared" si="69"/>
        <v>31.200000000000003</v>
      </c>
      <c r="AV440" s="11">
        <f t="shared" si="70"/>
        <v>32.532499999999999</v>
      </c>
      <c r="AW440" s="13">
        <f t="shared" si="71"/>
        <v>0</v>
      </c>
      <c r="AX440" s="13">
        <f t="shared" si="72"/>
        <v>0.60059999999999991</v>
      </c>
      <c r="AY440" s="13">
        <f t="shared" si="73"/>
        <v>0</v>
      </c>
      <c r="AZ440" s="13">
        <f t="shared" si="74"/>
        <v>0</v>
      </c>
      <c r="BA440" s="13">
        <f t="shared" si="75"/>
        <v>5.0049999999999997E-2</v>
      </c>
      <c r="BB440" s="13">
        <f t="shared" si="76"/>
        <v>7.1571500000000006</v>
      </c>
      <c r="BC440" s="13">
        <f t="shared" si="77"/>
        <v>7.5074999999999989E-2</v>
      </c>
    </row>
    <row r="441" spans="1:55" x14ac:dyDescent="0.3">
      <c r="A441" s="8" t="s">
        <v>233</v>
      </c>
      <c r="B441" s="8" t="s">
        <v>236</v>
      </c>
      <c r="C441" s="8" t="s">
        <v>61</v>
      </c>
      <c r="D441" s="8" t="s">
        <v>28</v>
      </c>
      <c r="E441" s="7" t="s">
        <v>14</v>
      </c>
      <c r="F441" s="8">
        <v>185</v>
      </c>
      <c r="G441" s="8">
        <v>1</v>
      </c>
      <c r="L441" s="8">
        <v>1</v>
      </c>
      <c r="M441" s="8">
        <f t="shared" si="68"/>
        <v>185</v>
      </c>
      <c r="O441" s="8">
        <v>22</v>
      </c>
      <c r="AI441" s="7">
        <v>7005</v>
      </c>
      <c r="AJ441" s="8">
        <v>16028</v>
      </c>
      <c r="AK441" s="8" t="s">
        <v>283</v>
      </c>
      <c r="AL441" s="7">
        <v>127</v>
      </c>
      <c r="AM441" s="8">
        <v>0</v>
      </c>
      <c r="AN441" s="8">
        <v>8.6999999999999993</v>
      </c>
      <c r="AO441" s="8">
        <v>0</v>
      </c>
      <c r="AP441" s="8">
        <v>0</v>
      </c>
      <c r="AQ441" s="8">
        <v>0.5</v>
      </c>
      <c r="AR441" s="8">
        <v>22.8</v>
      </c>
      <c r="AS441" s="8">
        <v>6.4</v>
      </c>
      <c r="AT441" s="12">
        <f t="shared" si="69"/>
        <v>32</v>
      </c>
      <c r="AV441" s="11">
        <f t="shared" si="70"/>
        <v>234.95</v>
      </c>
      <c r="AW441" s="13">
        <f t="shared" si="71"/>
        <v>0</v>
      </c>
      <c r="AX441" s="13">
        <f t="shared" si="72"/>
        <v>16.094999999999999</v>
      </c>
      <c r="AY441" s="13">
        <f t="shared" si="73"/>
        <v>0</v>
      </c>
      <c r="AZ441" s="13">
        <f t="shared" si="74"/>
        <v>0</v>
      </c>
      <c r="BA441" s="13">
        <f t="shared" si="75"/>
        <v>0.92500000000000004</v>
      </c>
      <c r="BB441" s="13">
        <f t="shared" si="76"/>
        <v>42.18</v>
      </c>
      <c r="BC441" s="13">
        <f t="shared" si="77"/>
        <v>11.84</v>
      </c>
    </row>
    <row r="442" spans="1:55" x14ac:dyDescent="0.3">
      <c r="A442" s="8" t="s">
        <v>233</v>
      </c>
      <c r="B442" s="8" t="s">
        <v>236</v>
      </c>
      <c r="C442" s="8" t="s">
        <v>61</v>
      </c>
      <c r="D442" s="8" t="s">
        <v>29</v>
      </c>
      <c r="E442" s="7" t="s">
        <v>21</v>
      </c>
      <c r="K442" s="8">
        <v>1</v>
      </c>
      <c r="L442" s="8">
        <v>0</v>
      </c>
      <c r="M442" s="8">
        <f t="shared" si="68"/>
        <v>0</v>
      </c>
      <c r="O442" s="8">
        <v>22</v>
      </c>
      <c r="AI442" s="7">
        <v>513</v>
      </c>
      <c r="AJ442" s="8">
        <v>11110</v>
      </c>
      <c r="AK442" s="8" t="s">
        <v>290</v>
      </c>
      <c r="AL442" s="7">
        <v>22</v>
      </c>
      <c r="AM442" s="8">
        <v>0</v>
      </c>
      <c r="AN442" s="8">
        <v>1</v>
      </c>
      <c r="AO442" s="8">
        <v>0</v>
      </c>
      <c r="AP442" s="8">
        <v>0</v>
      </c>
      <c r="AQ442" s="8">
        <v>0.4</v>
      </c>
      <c r="AR442" s="8">
        <v>4.5</v>
      </c>
      <c r="AS442" s="8">
        <v>2.8</v>
      </c>
      <c r="AT442" s="12">
        <f t="shared" si="69"/>
        <v>5.9</v>
      </c>
      <c r="AV442" s="11">
        <f t="shared" si="70"/>
        <v>0</v>
      </c>
      <c r="AW442" s="13">
        <f t="shared" si="71"/>
        <v>0</v>
      </c>
      <c r="AX442" s="13">
        <f t="shared" si="72"/>
        <v>0</v>
      </c>
      <c r="AY442" s="13">
        <f t="shared" si="73"/>
        <v>0</v>
      </c>
      <c r="AZ442" s="13">
        <f t="shared" si="74"/>
        <v>0</v>
      </c>
      <c r="BA442" s="13">
        <f t="shared" si="75"/>
        <v>0</v>
      </c>
      <c r="BB442" s="13">
        <f t="shared" si="76"/>
        <v>0</v>
      </c>
      <c r="BC442" s="13">
        <f t="shared" si="77"/>
        <v>0</v>
      </c>
    </row>
    <row r="443" spans="1:55" x14ac:dyDescent="0.3">
      <c r="A443" s="8" t="s">
        <v>233</v>
      </c>
      <c r="B443" s="8" t="s">
        <v>236</v>
      </c>
      <c r="C443" s="8" t="s">
        <v>61</v>
      </c>
      <c r="D443" s="8" t="s">
        <v>30</v>
      </c>
      <c r="E443" s="7" t="s">
        <v>21</v>
      </c>
      <c r="K443" s="8">
        <v>1</v>
      </c>
      <c r="L443" s="8">
        <v>0</v>
      </c>
      <c r="M443" s="8">
        <f t="shared" si="68"/>
        <v>0</v>
      </c>
      <c r="O443" s="8">
        <v>22</v>
      </c>
      <c r="AI443" s="7">
        <v>141</v>
      </c>
      <c r="AJ443" s="8">
        <v>9040</v>
      </c>
      <c r="AK443" s="8" t="s">
        <v>287</v>
      </c>
      <c r="AL443" s="7">
        <v>92</v>
      </c>
      <c r="AM443" s="8">
        <v>0</v>
      </c>
      <c r="AN443" s="8">
        <v>1</v>
      </c>
      <c r="AO443" s="8">
        <v>0</v>
      </c>
      <c r="AP443" s="8">
        <v>0</v>
      </c>
      <c r="AQ443" s="8">
        <v>0.5</v>
      </c>
      <c r="AR443" s="8">
        <v>23.4</v>
      </c>
      <c r="AS443" s="8">
        <v>2.4</v>
      </c>
      <c r="AT443" s="12">
        <f t="shared" si="69"/>
        <v>24.9</v>
      </c>
      <c r="AV443" s="11">
        <f t="shared" si="70"/>
        <v>0</v>
      </c>
      <c r="AW443" s="13">
        <f t="shared" si="71"/>
        <v>0</v>
      </c>
      <c r="AX443" s="13">
        <f t="shared" si="72"/>
        <v>0</v>
      </c>
      <c r="AY443" s="13">
        <f t="shared" si="73"/>
        <v>0</v>
      </c>
      <c r="AZ443" s="13">
        <f t="shared" si="74"/>
        <v>0</v>
      </c>
      <c r="BA443" s="13">
        <f t="shared" si="75"/>
        <v>0</v>
      </c>
      <c r="BB443" s="13">
        <f t="shared" si="76"/>
        <v>0</v>
      </c>
      <c r="BC443" s="13">
        <f t="shared" si="77"/>
        <v>0</v>
      </c>
    </row>
    <row r="444" spans="1:55" x14ac:dyDescent="0.3">
      <c r="A444" s="8" t="s">
        <v>233</v>
      </c>
      <c r="B444" s="8" t="s">
        <v>236</v>
      </c>
      <c r="C444" s="8" t="s">
        <v>61</v>
      </c>
      <c r="D444" s="8" t="s">
        <v>31</v>
      </c>
      <c r="E444" s="7" t="s">
        <v>14</v>
      </c>
      <c r="F444" s="8">
        <v>122</v>
      </c>
      <c r="I444" s="8">
        <v>1</v>
      </c>
      <c r="L444" s="8">
        <v>3.3000000000000002E-2</v>
      </c>
      <c r="M444" s="8">
        <f t="shared" si="68"/>
        <v>4.0259999999999998</v>
      </c>
      <c r="O444" s="8">
        <v>22</v>
      </c>
      <c r="AI444" s="7">
        <v>1786</v>
      </c>
      <c r="AJ444" s="8">
        <v>11363</v>
      </c>
      <c r="AK444" s="8" t="s">
        <v>289</v>
      </c>
      <c r="AL444" s="7">
        <v>93</v>
      </c>
      <c r="AM444" s="8">
        <v>0</v>
      </c>
      <c r="AN444" s="8">
        <v>2</v>
      </c>
      <c r="AO444" s="8">
        <v>0</v>
      </c>
      <c r="AP444" s="8">
        <v>0</v>
      </c>
      <c r="AQ444" s="8">
        <v>0.1</v>
      </c>
      <c r="AR444" s="8">
        <v>21.6</v>
      </c>
      <c r="AS444" s="8">
        <v>1.5</v>
      </c>
      <c r="AT444" s="12">
        <f t="shared" si="69"/>
        <v>23.700000000000003</v>
      </c>
      <c r="AV444" s="11">
        <f t="shared" si="70"/>
        <v>3.7441800000000001</v>
      </c>
      <c r="AW444" s="13">
        <f t="shared" si="71"/>
        <v>0</v>
      </c>
      <c r="AX444" s="13">
        <f t="shared" si="72"/>
        <v>8.0519999999999994E-2</v>
      </c>
      <c r="AY444" s="13">
        <f t="shared" si="73"/>
        <v>0</v>
      </c>
      <c r="AZ444" s="13">
        <f t="shared" si="74"/>
        <v>0</v>
      </c>
      <c r="BA444" s="13">
        <f t="shared" si="75"/>
        <v>4.0260000000000001E-3</v>
      </c>
      <c r="BB444" s="13">
        <f t="shared" si="76"/>
        <v>0.86961600000000006</v>
      </c>
      <c r="BC444" s="13">
        <f t="shared" si="77"/>
        <v>6.0389999999999999E-2</v>
      </c>
    </row>
    <row r="445" spans="1:55" x14ac:dyDescent="0.3">
      <c r="A445" s="8" t="s">
        <v>233</v>
      </c>
      <c r="B445" s="8" t="s">
        <v>236</v>
      </c>
      <c r="C445" s="8" t="s">
        <v>61</v>
      </c>
      <c r="D445" s="8" t="s">
        <v>34</v>
      </c>
      <c r="F445" s="8">
        <v>125</v>
      </c>
      <c r="H445" s="8">
        <v>4</v>
      </c>
      <c r="L445" s="8">
        <v>0.57099999999999995</v>
      </c>
      <c r="M445" s="8">
        <f t="shared" si="68"/>
        <v>71.375</v>
      </c>
      <c r="O445" s="8">
        <v>22</v>
      </c>
      <c r="AE445" s="7" t="s">
        <v>296</v>
      </c>
      <c r="AF445" s="8" t="s">
        <v>292</v>
      </c>
      <c r="AL445" s="7">
        <v>288</v>
      </c>
      <c r="AN445" s="8">
        <v>6.3</v>
      </c>
      <c r="AQ445" s="8">
        <v>9.1</v>
      </c>
      <c r="AR445" s="8">
        <v>49</v>
      </c>
      <c r="AS445" s="8">
        <v>0</v>
      </c>
      <c r="AT445" s="12">
        <f t="shared" si="69"/>
        <v>64.400000000000006</v>
      </c>
      <c r="AV445" s="11">
        <f t="shared" si="70"/>
        <v>205.56</v>
      </c>
      <c r="AW445" s="13">
        <f t="shared" si="71"/>
        <v>0.71375</v>
      </c>
      <c r="AX445" s="13">
        <f t="shared" si="72"/>
        <v>4.4966249999999999</v>
      </c>
      <c r="AY445" s="13">
        <f t="shared" si="73"/>
        <v>0.71375</v>
      </c>
      <c r="AZ445" s="13">
        <f t="shared" si="74"/>
        <v>0.71375</v>
      </c>
      <c r="BA445" s="13">
        <f t="shared" si="75"/>
        <v>6.4951249999999989</v>
      </c>
      <c r="BB445" s="13">
        <f t="shared" si="76"/>
        <v>34.973750000000003</v>
      </c>
      <c r="BC445" s="13">
        <f t="shared" si="77"/>
        <v>0</v>
      </c>
    </row>
    <row r="446" spans="1:55" x14ac:dyDescent="0.3">
      <c r="A446" s="8" t="s">
        <v>233</v>
      </c>
      <c r="B446" s="8" t="s">
        <v>236</v>
      </c>
      <c r="C446" s="8" t="s">
        <v>61</v>
      </c>
      <c r="D446" s="8" t="s">
        <v>44</v>
      </c>
      <c r="E446" s="7" t="s">
        <v>14</v>
      </c>
      <c r="F446" s="8">
        <v>250</v>
      </c>
      <c r="J446" s="8">
        <v>4</v>
      </c>
      <c r="L446" s="8">
        <v>1.0999999999999999E-2</v>
      </c>
      <c r="M446" s="8">
        <f t="shared" ref="M446:M509" si="78">F446*L446</f>
        <v>2.75</v>
      </c>
      <c r="O446" s="8">
        <v>22</v>
      </c>
      <c r="AI446" s="7">
        <v>8009</v>
      </c>
      <c r="AJ446" s="8">
        <v>20121</v>
      </c>
      <c r="AK446" s="8" t="s">
        <v>370</v>
      </c>
      <c r="AL446" s="7">
        <v>141</v>
      </c>
      <c r="AM446" s="8">
        <v>0</v>
      </c>
      <c r="AN446" s="8">
        <v>4.8</v>
      </c>
      <c r="AO446" s="8">
        <v>0</v>
      </c>
      <c r="AP446" s="8">
        <v>0</v>
      </c>
      <c r="AQ446" s="8">
        <v>0.7</v>
      </c>
      <c r="AR446" s="8">
        <v>28.3</v>
      </c>
      <c r="AS446" s="8">
        <v>1.7</v>
      </c>
      <c r="AT446" s="12">
        <f t="shared" si="69"/>
        <v>33.799999999999997</v>
      </c>
      <c r="AV446" s="11">
        <f t="shared" si="70"/>
        <v>3.8774999999999999</v>
      </c>
      <c r="AW446" s="13">
        <f t="shared" si="71"/>
        <v>0</v>
      </c>
      <c r="AX446" s="13">
        <f t="shared" si="72"/>
        <v>0.13200000000000001</v>
      </c>
      <c r="AY446" s="13">
        <f t="shared" si="73"/>
        <v>0</v>
      </c>
      <c r="AZ446" s="13">
        <f t="shared" si="74"/>
        <v>0</v>
      </c>
      <c r="BA446" s="13">
        <f t="shared" si="75"/>
        <v>1.925E-2</v>
      </c>
      <c r="BB446" s="13">
        <f t="shared" si="76"/>
        <v>0.77825</v>
      </c>
      <c r="BC446" s="13">
        <f t="shared" si="77"/>
        <v>4.675E-2</v>
      </c>
    </row>
    <row r="447" spans="1:55" x14ac:dyDescent="0.3">
      <c r="A447" s="8" t="s">
        <v>234</v>
      </c>
      <c r="B447" s="8" t="s">
        <v>236</v>
      </c>
      <c r="C447" s="8" t="s">
        <v>61</v>
      </c>
      <c r="D447" s="8" t="s">
        <v>248</v>
      </c>
      <c r="E447" s="7" t="s">
        <v>14</v>
      </c>
      <c r="F447" s="8">
        <v>134</v>
      </c>
      <c r="G447" s="8">
        <v>1</v>
      </c>
      <c r="L447" s="8">
        <v>1</v>
      </c>
      <c r="M447" s="8">
        <f t="shared" si="78"/>
        <v>134</v>
      </c>
      <c r="O447" s="8">
        <v>22</v>
      </c>
      <c r="AE447" s="7" t="s">
        <v>296</v>
      </c>
      <c r="AF447" s="8" t="s">
        <v>303</v>
      </c>
      <c r="AL447" s="7">
        <v>163</v>
      </c>
      <c r="AN447" s="8">
        <v>6.3</v>
      </c>
      <c r="AQ447" s="8">
        <v>1.4</v>
      </c>
      <c r="AR447" s="8">
        <v>31.1</v>
      </c>
      <c r="AT447" s="12">
        <f t="shared" si="69"/>
        <v>38.799999999999997</v>
      </c>
      <c r="AV447" s="11">
        <f t="shared" si="70"/>
        <v>218.42</v>
      </c>
      <c r="AW447" s="13">
        <f t="shared" si="71"/>
        <v>1.34</v>
      </c>
      <c r="AX447" s="13">
        <f t="shared" si="72"/>
        <v>8.4420000000000002</v>
      </c>
      <c r="AY447" s="13">
        <f t="shared" si="73"/>
        <v>1.34</v>
      </c>
      <c r="AZ447" s="13">
        <f t="shared" si="74"/>
        <v>1.34</v>
      </c>
      <c r="BA447" s="13">
        <f t="shared" si="75"/>
        <v>1.8759999999999999</v>
      </c>
      <c r="BB447" s="13">
        <f t="shared" si="76"/>
        <v>41.674000000000007</v>
      </c>
      <c r="BC447" s="13">
        <f t="shared" si="77"/>
        <v>1.34</v>
      </c>
    </row>
    <row r="448" spans="1:55" x14ac:dyDescent="0.3">
      <c r="A448" s="8" t="s">
        <v>234</v>
      </c>
      <c r="B448" s="8" t="s">
        <v>236</v>
      </c>
      <c r="C448" s="8" t="s">
        <v>61</v>
      </c>
      <c r="D448" s="8" t="s">
        <v>27</v>
      </c>
      <c r="E448" s="7" t="s">
        <v>14</v>
      </c>
      <c r="F448" s="8">
        <v>114</v>
      </c>
      <c r="H448" s="8">
        <v>2</v>
      </c>
      <c r="L448" s="8">
        <v>0.28599999999999998</v>
      </c>
      <c r="M448" s="8">
        <f t="shared" si="78"/>
        <v>32.603999999999999</v>
      </c>
      <c r="O448" s="8">
        <v>22</v>
      </c>
      <c r="AE448" s="7" t="s">
        <v>296</v>
      </c>
      <c r="AF448" s="8" t="s">
        <v>304</v>
      </c>
      <c r="AL448" s="7">
        <v>125</v>
      </c>
      <c r="AN448" s="8">
        <v>2.1</v>
      </c>
      <c r="AQ448" s="8">
        <v>1.3</v>
      </c>
      <c r="AR448" s="8">
        <v>26.2</v>
      </c>
      <c r="AT448" s="12">
        <f t="shared" si="69"/>
        <v>29.6</v>
      </c>
      <c r="AV448" s="11">
        <f t="shared" si="70"/>
        <v>40.755000000000003</v>
      </c>
      <c r="AW448" s="13">
        <f t="shared" si="71"/>
        <v>0.32604</v>
      </c>
      <c r="AX448" s="13">
        <f t="shared" si="72"/>
        <v>0.68468400000000007</v>
      </c>
      <c r="AY448" s="13">
        <f t="shared" si="73"/>
        <v>0.32604</v>
      </c>
      <c r="AZ448" s="13">
        <f t="shared" si="74"/>
        <v>0.32604</v>
      </c>
      <c r="BA448" s="13">
        <f t="shared" si="75"/>
        <v>0.42385199999999995</v>
      </c>
      <c r="BB448" s="13">
        <f t="shared" si="76"/>
        <v>8.542247999999999</v>
      </c>
      <c r="BC448" s="13">
        <f t="shared" si="77"/>
        <v>0.32604</v>
      </c>
    </row>
    <row r="449" spans="1:55" x14ac:dyDescent="0.3">
      <c r="A449" s="8" t="s">
        <v>234</v>
      </c>
      <c r="B449" s="8" t="s">
        <v>236</v>
      </c>
      <c r="C449" s="8" t="s">
        <v>61</v>
      </c>
      <c r="D449" s="8" t="s">
        <v>32</v>
      </c>
      <c r="E449" s="7" t="s">
        <v>14</v>
      </c>
      <c r="F449" s="8">
        <v>83</v>
      </c>
      <c r="I449" s="8">
        <v>1</v>
      </c>
      <c r="L449" s="8">
        <v>3.3000000000000002E-2</v>
      </c>
      <c r="M449" s="8">
        <f t="shared" si="78"/>
        <v>2.7390000000000003</v>
      </c>
      <c r="O449" s="8">
        <v>22</v>
      </c>
      <c r="AI449" s="7">
        <v>8012</v>
      </c>
      <c r="AJ449" s="8">
        <v>0</v>
      </c>
      <c r="AK449" s="8" t="s">
        <v>307</v>
      </c>
      <c r="AL449" s="7">
        <v>332</v>
      </c>
      <c r="AM449" s="8">
        <v>0</v>
      </c>
      <c r="AN449" s="8">
        <v>10.3</v>
      </c>
      <c r="AO449" s="8">
        <v>0</v>
      </c>
      <c r="AP449" s="8">
        <v>0</v>
      </c>
      <c r="AQ449" s="8">
        <v>3</v>
      </c>
      <c r="AR449" s="8">
        <v>73.7</v>
      </c>
      <c r="AS449" s="8">
        <v>12.7</v>
      </c>
      <c r="AT449" s="12">
        <f t="shared" si="69"/>
        <v>87</v>
      </c>
      <c r="AV449" s="11">
        <f t="shared" si="70"/>
        <v>9.0934800000000013</v>
      </c>
      <c r="AW449" s="13">
        <f t="shared" si="71"/>
        <v>0</v>
      </c>
      <c r="AX449" s="13">
        <f t="shared" si="72"/>
        <v>0.28211700000000006</v>
      </c>
      <c r="AY449" s="13">
        <f t="shared" si="73"/>
        <v>0</v>
      </c>
      <c r="AZ449" s="13">
        <f t="shared" si="74"/>
        <v>0</v>
      </c>
      <c r="BA449" s="13">
        <f t="shared" si="75"/>
        <v>8.2170000000000007E-2</v>
      </c>
      <c r="BB449" s="13">
        <f t="shared" si="76"/>
        <v>2.0186430000000004</v>
      </c>
      <c r="BC449" s="13">
        <f t="shared" si="77"/>
        <v>0.34785299999999997</v>
      </c>
    </row>
    <row r="450" spans="1:55" x14ac:dyDescent="0.3">
      <c r="A450" s="8" t="s">
        <v>234</v>
      </c>
      <c r="B450" s="8" t="s">
        <v>236</v>
      </c>
      <c r="C450" s="8" t="s">
        <v>61</v>
      </c>
      <c r="D450" s="8" t="s">
        <v>74</v>
      </c>
      <c r="E450" s="7" t="s">
        <v>14</v>
      </c>
      <c r="F450" s="8">
        <v>340</v>
      </c>
      <c r="I450" s="8">
        <v>4</v>
      </c>
      <c r="L450" s="8">
        <v>0.13300000000000001</v>
      </c>
      <c r="M450" s="8">
        <f t="shared" si="78"/>
        <v>45.22</v>
      </c>
      <c r="O450" s="8">
        <v>22</v>
      </c>
      <c r="AI450" s="7">
        <v>404</v>
      </c>
      <c r="AJ450" s="8">
        <v>14400</v>
      </c>
      <c r="AK450" s="8" t="s">
        <v>308</v>
      </c>
      <c r="AL450" s="7">
        <v>41</v>
      </c>
      <c r="AM450" s="8">
        <v>0</v>
      </c>
      <c r="AN450" s="8">
        <v>0</v>
      </c>
      <c r="AO450" s="8">
        <v>0</v>
      </c>
      <c r="AP450" s="8">
        <v>0</v>
      </c>
      <c r="AQ450" s="8">
        <v>0</v>
      </c>
      <c r="AR450" s="8">
        <v>10.4</v>
      </c>
      <c r="AS450" s="8">
        <v>0</v>
      </c>
      <c r="AT450" s="12">
        <f t="shared" si="69"/>
        <v>10.4</v>
      </c>
      <c r="AV450" s="11">
        <f t="shared" si="70"/>
        <v>18.540199999999999</v>
      </c>
      <c r="AW450" s="13">
        <f t="shared" si="71"/>
        <v>0</v>
      </c>
      <c r="AX450" s="13">
        <f t="shared" si="72"/>
        <v>0</v>
      </c>
      <c r="AY450" s="13">
        <f t="shared" si="73"/>
        <v>0</v>
      </c>
      <c r="AZ450" s="13">
        <f t="shared" si="74"/>
        <v>0</v>
      </c>
      <c r="BA450" s="13">
        <f t="shared" si="75"/>
        <v>0</v>
      </c>
      <c r="BB450" s="13">
        <f t="shared" si="76"/>
        <v>4.7028800000000004</v>
      </c>
      <c r="BC450" s="13">
        <f t="shared" si="77"/>
        <v>0</v>
      </c>
    </row>
    <row r="451" spans="1:55" x14ac:dyDescent="0.3">
      <c r="A451" s="8" t="s">
        <v>232</v>
      </c>
      <c r="B451" s="8" t="s">
        <v>236</v>
      </c>
      <c r="C451" s="8" t="s">
        <v>63</v>
      </c>
      <c r="D451" s="8" t="s">
        <v>13</v>
      </c>
      <c r="E451" s="7" t="s">
        <v>14</v>
      </c>
      <c r="F451" s="8">
        <v>112</v>
      </c>
      <c r="J451" s="8">
        <v>1</v>
      </c>
      <c r="L451" s="8">
        <v>3.0000000000000001E-3</v>
      </c>
      <c r="M451" s="8">
        <f t="shared" si="78"/>
        <v>0.33600000000000002</v>
      </c>
      <c r="N451" s="8">
        <v>2</v>
      </c>
      <c r="O451" s="8">
        <v>23</v>
      </c>
      <c r="AI451" s="7">
        <v>8067</v>
      </c>
      <c r="AJ451" s="8">
        <v>0</v>
      </c>
      <c r="AK451" s="8" t="s">
        <v>265</v>
      </c>
      <c r="AL451" s="7">
        <v>269</v>
      </c>
      <c r="AM451" s="8">
        <v>269</v>
      </c>
      <c r="AN451" s="8">
        <v>24.9</v>
      </c>
      <c r="AO451" s="8">
        <v>24.9</v>
      </c>
      <c r="AP451" s="8">
        <v>24.9</v>
      </c>
      <c r="AQ451" s="8">
        <v>18</v>
      </c>
      <c r="AR451" s="8">
        <v>0</v>
      </c>
      <c r="AS451" s="8">
        <v>0</v>
      </c>
      <c r="AT451" s="12">
        <f t="shared" si="69"/>
        <v>42.9</v>
      </c>
      <c r="AV451" s="11">
        <f t="shared" si="70"/>
        <v>0.90383999999999998</v>
      </c>
      <c r="AW451" s="13">
        <f t="shared" si="71"/>
        <v>0.90383999999999998</v>
      </c>
      <c r="AX451" s="13">
        <f t="shared" si="72"/>
        <v>8.3664000000000002E-2</v>
      </c>
      <c r="AY451" s="13">
        <f t="shared" si="73"/>
        <v>8.3664000000000002E-2</v>
      </c>
      <c r="AZ451" s="13">
        <f t="shared" si="74"/>
        <v>8.3664000000000002E-2</v>
      </c>
      <c r="BA451" s="13">
        <f t="shared" si="75"/>
        <v>6.0479999999999999E-2</v>
      </c>
      <c r="BB451" s="13">
        <f t="shared" si="76"/>
        <v>0</v>
      </c>
      <c r="BC451" s="13">
        <f t="shared" si="77"/>
        <v>0</v>
      </c>
    </row>
    <row r="452" spans="1:55" x14ac:dyDescent="0.3">
      <c r="A452" s="8" t="s">
        <v>232</v>
      </c>
      <c r="B452" s="8" t="s">
        <v>236</v>
      </c>
      <c r="C452" s="8" t="s">
        <v>63</v>
      </c>
      <c r="D452" s="8" t="s">
        <v>15</v>
      </c>
      <c r="E452" s="7" t="s">
        <v>14</v>
      </c>
      <c r="F452" s="8">
        <v>85</v>
      </c>
      <c r="I452" s="8">
        <v>1</v>
      </c>
      <c r="L452" s="8">
        <v>3.3000000000000002E-2</v>
      </c>
      <c r="M452" s="8">
        <f t="shared" si="78"/>
        <v>2.8050000000000002</v>
      </c>
      <c r="O452" s="8">
        <v>23</v>
      </c>
      <c r="AE452" s="7" t="s">
        <v>296</v>
      </c>
      <c r="AF452" s="8" t="s">
        <v>298</v>
      </c>
      <c r="AG452" s="7" t="s">
        <v>299</v>
      </c>
      <c r="AL452" s="7">
        <v>241</v>
      </c>
      <c r="AN452" s="8">
        <v>32.9</v>
      </c>
      <c r="AQ452" s="8">
        <v>10.9</v>
      </c>
      <c r="AR452" s="8">
        <v>0.5</v>
      </c>
      <c r="AS452" s="8">
        <v>0</v>
      </c>
      <c r="AT452" s="12">
        <f t="shared" ref="AT452:AT515" si="79">SUM(AN452,AQ452,AR452)</f>
        <v>44.3</v>
      </c>
      <c r="AV452" s="11">
        <f t="shared" si="70"/>
        <v>6.7600499999999997</v>
      </c>
      <c r="AW452" s="13">
        <f t="shared" si="71"/>
        <v>2.8050000000000002E-2</v>
      </c>
      <c r="AX452" s="13">
        <f t="shared" si="72"/>
        <v>0.92284499999999992</v>
      </c>
      <c r="AY452" s="13">
        <f t="shared" si="73"/>
        <v>2.8050000000000002E-2</v>
      </c>
      <c r="AZ452" s="13">
        <f t="shared" si="74"/>
        <v>2.8050000000000002E-2</v>
      </c>
      <c r="BA452" s="13">
        <f t="shared" si="75"/>
        <v>0.30574500000000004</v>
      </c>
      <c r="BB452" s="13">
        <f t="shared" si="76"/>
        <v>1.4025000000000001E-2</v>
      </c>
      <c r="BC452" s="13">
        <f t="shared" si="77"/>
        <v>0</v>
      </c>
    </row>
    <row r="453" spans="1:55" x14ac:dyDescent="0.3">
      <c r="A453" s="8" t="s">
        <v>232</v>
      </c>
      <c r="B453" s="8" t="s">
        <v>236</v>
      </c>
      <c r="C453" s="8" t="s">
        <v>63</v>
      </c>
      <c r="D453" s="8" t="s">
        <v>17</v>
      </c>
      <c r="E453" s="7" t="s">
        <v>14</v>
      </c>
      <c r="F453" s="8">
        <v>85</v>
      </c>
      <c r="I453" s="8">
        <v>1</v>
      </c>
      <c r="L453" s="8">
        <v>3.3000000000000002E-2</v>
      </c>
      <c r="M453" s="8">
        <f t="shared" si="78"/>
        <v>2.8050000000000002</v>
      </c>
      <c r="O453" s="8">
        <v>23</v>
      </c>
      <c r="AE453" s="7" t="s">
        <v>300</v>
      </c>
      <c r="AF453" s="8" t="s">
        <v>301</v>
      </c>
      <c r="AG453" s="7" t="s">
        <v>272</v>
      </c>
      <c r="AL453" s="7">
        <v>265</v>
      </c>
      <c r="AN453" s="8">
        <v>16.899999999999999</v>
      </c>
      <c r="AQ453" s="8">
        <v>21.4</v>
      </c>
      <c r="AR453" s="8">
        <v>0</v>
      </c>
      <c r="AS453" s="8">
        <v>0</v>
      </c>
      <c r="AT453" s="12">
        <f t="shared" si="79"/>
        <v>38.299999999999997</v>
      </c>
      <c r="AV453" s="11">
        <f t="shared" ref="AV453:AV516" si="80">PRODUCT($M453,$Y453,AL453)/100</f>
        <v>7.4332500000000001</v>
      </c>
      <c r="AW453" s="13">
        <f t="shared" si="71"/>
        <v>2.8050000000000002E-2</v>
      </c>
      <c r="AX453" s="13">
        <f t="shared" si="72"/>
        <v>0.47404499999999999</v>
      </c>
      <c r="AY453" s="13">
        <f t="shared" si="73"/>
        <v>2.8050000000000002E-2</v>
      </c>
      <c r="AZ453" s="13">
        <f t="shared" si="74"/>
        <v>2.8050000000000002E-2</v>
      </c>
      <c r="BA453" s="13">
        <f t="shared" si="75"/>
        <v>0.60026999999999997</v>
      </c>
      <c r="BB453" s="13">
        <f t="shared" si="76"/>
        <v>0</v>
      </c>
      <c r="BC453" s="13">
        <f t="shared" si="77"/>
        <v>0</v>
      </c>
    </row>
    <row r="454" spans="1:55" x14ac:dyDescent="0.3">
      <c r="A454" s="8" t="s">
        <v>232</v>
      </c>
      <c r="B454" s="8" t="s">
        <v>236</v>
      </c>
      <c r="C454" s="8" t="s">
        <v>63</v>
      </c>
      <c r="D454" s="8" t="s">
        <v>18</v>
      </c>
      <c r="E454" s="7" t="s">
        <v>14</v>
      </c>
      <c r="F454" s="8">
        <v>112</v>
      </c>
      <c r="J454" s="8">
        <v>1</v>
      </c>
      <c r="L454" s="8">
        <v>3.0000000000000001E-3</v>
      </c>
      <c r="M454" s="8">
        <f t="shared" si="78"/>
        <v>0.33600000000000002</v>
      </c>
      <c r="O454" s="8">
        <v>23</v>
      </c>
      <c r="S454" s="8">
        <v>1095</v>
      </c>
      <c r="T454" s="8" t="s">
        <v>275</v>
      </c>
      <c r="AL454" s="7">
        <v>267</v>
      </c>
      <c r="AN454" s="8">
        <v>19.600000000000001</v>
      </c>
      <c r="AQ454" s="8">
        <v>20.3</v>
      </c>
      <c r="AT454" s="12">
        <f t="shared" si="79"/>
        <v>39.900000000000006</v>
      </c>
      <c r="AV454" s="11">
        <f t="shared" si="80"/>
        <v>0.89712000000000003</v>
      </c>
      <c r="AW454" s="13">
        <f t="shared" ref="AW454:AW517" si="81">PRODUCT($M454,$Y454,AM454)/100</f>
        <v>3.3600000000000001E-3</v>
      </c>
      <c r="AX454" s="13">
        <f t="shared" ref="AX454:AX517" si="82">PRODUCT($M454,$Y454,AN454)/100</f>
        <v>6.5856000000000012E-2</v>
      </c>
      <c r="AY454" s="13">
        <f t="shared" ref="AY454:AY517" si="83">PRODUCT($M454,$Y454,AO454)/100</f>
        <v>3.3600000000000001E-3</v>
      </c>
      <c r="AZ454" s="13">
        <f t="shared" ref="AZ454:AZ517" si="84">PRODUCT($M454,$Y454,AP454)/100</f>
        <v>3.3600000000000001E-3</v>
      </c>
      <c r="BA454" s="13">
        <f t="shared" ref="BA454:BA517" si="85">PRODUCT($M454,$Y454,AQ454)/100</f>
        <v>6.8208000000000005E-2</v>
      </c>
      <c r="BB454" s="13">
        <f t="shared" ref="BB454:BB517" si="86">PRODUCT($M454,$Y454,AR454)/100</f>
        <v>3.3600000000000001E-3</v>
      </c>
      <c r="BC454" s="13">
        <f t="shared" ref="BC454:BC517" si="87">PRODUCT($M454,$Y454,AS454)/100</f>
        <v>3.3600000000000001E-3</v>
      </c>
    </row>
    <row r="455" spans="1:55" x14ac:dyDescent="0.3">
      <c r="A455" s="8" t="s">
        <v>232</v>
      </c>
      <c r="B455" s="8" t="s">
        <v>236</v>
      </c>
      <c r="C455" s="8" t="s">
        <v>63</v>
      </c>
      <c r="D455" s="8" t="s">
        <v>19</v>
      </c>
      <c r="E455" s="7" t="s">
        <v>21</v>
      </c>
      <c r="K455" s="8">
        <v>1</v>
      </c>
      <c r="L455" s="8">
        <v>0</v>
      </c>
      <c r="M455" s="8">
        <f t="shared" si="78"/>
        <v>0</v>
      </c>
      <c r="O455" s="8">
        <v>23</v>
      </c>
      <c r="AI455" s="7">
        <v>8063</v>
      </c>
      <c r="AJ455" s="8">
        <v>5124</v>
      </c>
      <c r="AK455" s="8" t="s">
        <v>273</v>
      </c>
      <c r="AL455" s="7">
        <v>285</v>
      </c>
      <c r="AM455" s="8">
        <v>285</v>
      </c>
      <c r="AN455" s="8">
        <v>26.9</v>
      </c>
      <c r="AO455" s="8">
        <v>26.9</v>
      </c>
      <c r="AP455" s="8">
        <v>26.9</v>
      </c>
      <c r="AQ455" s="8">
        <v>18.899999999999999</v>
      </c>
      <c r="AR455" s="8">
        <v>0</v>
      </c>
      <c r="AS455" s="8">
        <v>0</v>
      </c>
      <c r="AT455" s="12">
        <f t="shared" si="79"/>
        <v>45.8</v>
      </c>
      <c r="AV455" s="11">
        <f t="shared" si="80"/>
        <v>0</v>
      </c>
      <c r="AW455" s="13">
        <f t="shared" si="81"/>
        <v>0</v>
      </c>
      <c r="AX455" s="13">
        <f t="shared" si="82"/>
        <v>0</v>
      </c>
      <c r="AY455" s="13">
        <f t="shared" si="83"/>
        <v>0</v>
      </c>
      <c r="AZ455" s="13">
        <f t="shared" si="84"/>
        <v>0</v>
      </c>
      <c r="BA455" s="13">
        <f t="shared" si="85"/>
        <v>0</v>
      </c>
      <c r="BB455" s="13">
        <f t="shared" si="86"/>
        <v>0</v>
      </c>
      <c r="BC455" s="13">
        <f t="shared" si="87"/>
        <v>0</v>
      </c>
    </row>
    <row r="456" spans="1:55" x14ac:dyDescent="0.3">
      <c r="A456" s="8" t="s">
        <v>232</v>
      </c>
      <c r="B456" s="8" t="s">
        <v>236</v>
      </c>
      <c r="C456" s="8" t="s">
        <v>63</v>
      </c>
      <c r="D456" s="8" t="s">
        <v>22</v>
      </c>
      <c r="E456" s="7" t="s">
        <v>14</v>
      </c>
      <c r="F456" s="8">
        <v>112</v>
      </c>
      <c r="J456" s="8">
        <v>1</v>
      </c>
      <c r="L456" s="8">
        <v>3.0000000000000001E-3</v>
      </c>
      <c r="M456" s="8">
        <f t="shared" si="78"/>
        <v>0.33600000000000002</v>
      </c>
      <c r="O456" s="8">
        <v>23</v>
      </c>
      <c r="AI456" s="7">
        <v>8063</v>
      </c>
      <c r="AJ456" s="8">
        <v>5124</v>
      </c>
      <c r="AK456" s="8" t="s">
        <v>273</v>
      </c>
      <c r="AL456" s="7">
        <v>285</v>
      </c>
      <c r="AM456" s="8">
        <v>285</v>
      </c>
      <c r="AN456" s="8">
        <v>26.9</v>
      </c>
      <c r="AO456" s="8">
        <v>26.9</v>
      </c>
      <c r="AP456" s="8">
        <v>26.9</v>
      </c>
      <c r="AQ456" s="8">
        <v>18.899999999999999</v>
      </c>
      <c r="AR456" s="8">
        <v>0</v>
      </c>
      <c r="AS456" s="8">
        <v>0</v>
      </c>
      <c r="AT456" s="12">
        <f t="shared" si="79"/>
        <v>45.8</v>
      </c>
      <c r="AV456" s="11">
        <f t="shared" si="80"/>
        <v>0.95760000000000001</v>
      </c>
      <c r="AW456" s="13">
        <f t="shared" si="81"/>
        <v>0.95760000000000001</v>
      </c>
      <c r="AX456" s="13">
        <f t="shared" si="82"/>
        <v>9.0383999999999992E-2</v>
      </c>
      <c r="AY456" s="13">
        <f t="shared" si="83"/>
        <v>9.0383999999999992E-2</v>
      </c>
      <c r="AZ456" s="13">
        <f t="shared" si="84"/>
        <v>9.0383999999999992E-2</v>
      </c>
      <c r="BA456" s="13">
        <f t="shared" si="85"/>
        <v>6.3503999999999991E-2</v>
      </c>
      <c r="BB456" s="13">
        <f t="shared" si="86"/>
        <v>0</v>
      </c>
      <c r="BC456" s="13">
        <f t="shared" si="87"/>
        <v>0</v>
      </c>
    </row>
    <row r="457" spans="1:55" x14ac:dyDescent="0.3">
      <c r="A457" s="8" t="s">
        <v>232</v>
      </c>
      <c r="B457" s="8" t="s">
        <v>236</v>
      </c>
      <c r="C457" s="8" t="s">
        <v>63</v>
      </c>
      <c r="D457" s="8" t="s">
        <v>40</v>
      </c>
      <c r="E457" s="7" t="s">
        <v>14</v>
      </c>
      <c r="F457" s="8">
        <v>112</v>
      </c>
      <c r="I457" s="8">
        <v>1</v>
      </c>
      <c r="L457" s="8">
        <v>3.3000000000000002E-2</v>
      </c>
      <c r="M457" s="8">
        <f t="shared" si="78"/>
        <v>3.6960000000000002</v>
      </c>
      <c r="O457" s="8">
        <v>23</v>
      </c>
      <c r="Z457" s="7">
        <v>700001</v>
      </c>
      <c r="AA457" s="8" t="s">
        <v>318</v>
      </c>
      <c r="AB457" s="8" t="s">
        <v>317</v>
      </c>
      <c r="AC457" s="8" t="s">
        <v>316</v>
      </c>
      <c r="AD457" s="8" t="s">
        <v>319</v>
      </c>
      <c r="AL457" s="7">
        <v>138</v>
      </c>
      <c r="AN457" s="8">
        <v>26.8</v>
      </c>
      <c r="AQ457" s="8">
        <v>2.9</v>
      </c>
      <c r="AR457" s="8">
        <v>0.9</v>
      </c>
      <c r="AS457" s="8">
        <v>0.9</v>
      </c>
      <c r="AT457" s="12">
        <f t="shared" si="79"/>
        <v>30.599999999999998</v>
      </c>
      <c r="AV457" s="11">
        <f t="shared" si="80"/>
        <v>5.1004800000000001</v>
      </c>
      <c r="AW457" s="13">
        <f t="shared" si="81"/>
        <v>3.696E-2</v>
      </c>
      <c r="AX457" s="13">
        <f t="shared" si="82"/>
        <v>0.99052800000000008</v>
      </c>
      <c r="AY457" s="13">
        <f t="shared" si="83"/>
        <v>3.696E-2</v>
      </c>
      <c r="AZ457" s="13">
        <f t="shared" si="84"/>
        <v>3.696E-2</v>
      </c>
      <c r="BA457" s="13">
        <f t="shared" si="85"/>
        <v>0.107184</v>
      </c>
      <c r="BB457" s="13">
        <f t="shared" si="86"/>
        <v>3.3264000000000002E-2</v>
      </c>
      <c r="BC457" s="13">
        <f t="shared" si="87"/>
        <v>3.3264000000000002E-2</v>
      </c>
    </row>
    <row r="458" spans="1:55" x14ac:dyDescent="0.3">
      <c r="A458" s="8" t="s">
        <v>232</v>
      </c>
      <c r="B458" s="8" t="s">
        <v>236</v>
      </c>
      <c r="C458" s="8" t="s">
        <v>63</v>
      </c>
      <c r="D458" s="8" t="s">
        <v>23</v>
      </c>
      <c r="E458" s="7" t="s">
        <v>14</v>
      </c>
      <c r="F458" s="8">
        <v>64</v>
      </c>
      <c r="I458" s="8">
        <v>1</v>
      </c>
      <c r="L458" s="8">
        <v>3.3000000000000002E-2</v>
      </c>
      <c r="M458" s="8">
        <f t="shared" si="78"/>
        <v>2.1120000000000001</v>
      </c>
      <c r="O458" s="8">
        <v>23</v>
      </c>
      <c r="AI458" s="7">
        <v>974</v>
      </c>
      <c r="AJ458" s="8">
        <v>1129</v>
      </c>
      <c r="AK458" s="8" t="s">
        <v>279</v>
      </c>
      <c r="AL458" s="7">
        <v>155</v>
      </c>
      <c r="AM458" s="8">
        <v>155</v>
      </c>
      <c r="AN458" s="8">
        <v>12.6</v>
      </c>
      <c r="AO458" s="8">
        <v>12.6</v>
      </c>
      <c r="AP458" s="8">
        <v>0</v>
      </c>
      <c r="AQ458" s="8">
        <v>10.6</v>
      </c>
      <c r="AR458" s="8">
        <v>1.1000000000000001</v>
      </c>
      <c r="AS458" s="8">
        <v>0</v>
      </c>
      <c r="AT458" s="12">
        <f t="shared" si="79"/>
        <v>24.3</v>
      </c>
      <c r="AV458" s="11">
        <f t="shared" si="80"/>
        <v>3.2736000000000001</v>
      </c>
      <c r="AW458" s="13">
        <f t="shared" si="81"/>
        <v>3.2736000000000001</v>
      </c>
      <c r="AX458" s="13">
        <f t="shared" si="82"/>
        <v>0.26611200000000002</v>
      </c>
      <c r="AY458" s="13">
        <f t="shared" si="83"/>
        <v>0.26611200000000002</v>
      </c>
      <c r="AZ458" s="13">
        <f t="shared" si="84"/>
        <v>0</v>
      </c>
      <c r="BA458" s="13">
        <f t="shared" si="85"/>
        <v>0.22387199999999999</v>
      </c>
      <c r="BB458" s="13">
        <f t="shared" si="86"/>
        <v>2.3232000000000003E-2</v>
      </c>
      <c r="BC458" s="13">
        <f t="shared" si="87"/>
        <v>0</v>
      </c>
    </row>
    <row r="459" spans="1:55" x14ac:dyDescent="0.3">
      <c r="A459" s="8" t="s">
        <v>232</v>
      </c>
      <c r="B459" s="8" t="s">
        <v>236</v>
      </c>
      <c r="C459" s="8" t="s">
        <v>63</v>
      </c>
      <c r="D459" s="8" t="s">
        <v>24</v>
      </c>
      <c r="E459" s="7" t="s">
        <v>14</v>
      </c>
      <c r="F459" s="8">
        <v>184</v>
      </c>
      <c r="G459" s="8">
        <v>2</v>
      </c>
      <c r="L459" s="8">
        <v>2</v>
      </c>
      <c r="M459" s="8">
        <f t="shared" si="78"/>
        <v>368</v>
      </c>
      <c r="O459" s="8">
        <v>23</v>
      </c>
      <c r="AI459" s="7">
        <v>7075</v>
      </c>
      <c r="AJ459" s="8">
        <v>1106</v>
      </c>
      <c r="AK459" s="8" t="s">
        <v>280</v>
      </c>
      <c r="AL459" s="7">
        <v>69</v>
      </c>
      <c r="AM459" s="8">
        <v>69</v>
      </c>
      <c r="AN459" s="8">
        <v>3.6</v>
      </c>
      <c r="AO459" s="8">
        <v>3.6</v>
      </c>
      <c r="AP459" s="8">
        <v>0</v>
      </c>
      <c r="AQ459" s="8">
        <v>4.0999999999999996</v>
      </c>
      <c r="AR459" s="8">
        <v>4.5</v>
      </c>
      <c r="AS459" s="8">
        <v>0</v>
      </c>
      <c r="AT459" s="12">
        <f t="shared" si="79"/>
        <v>12.2</v>
      </c>
      <c r="AV459" s="11">
        <f t="shared" si="80"/>
        <v>253.92</v>
      </c>
      <c r="AW459" s="13">
        <f t="shared" si="81"/>
        <v>253.92</v>
      </c>
      <c r="AX459" s="13">
        <f t="shared" si="82"/>
        <v>13.247999999999999</v>
      </c>
      <c r="AY459" s="13">
        <f t="shared" si="83"/>
        <v>13.247999999999999</v>
      </c>
      <c r="AZ459" s="13">
        <f t="shared" si="84"/>
        <v>0</v>
      </c>
      <c r="BA459" s="13">
        <f t="shared" si="85"/>
        <v>15.087999999999999</v>
      </c>
      <c r="BB459" s="13">
        <f t="shared" si="86"/>
        <v>16.559999999999999</v>
      </c>
      <c r="BC459" s="13">
        <f t="shared" si="87"/>
        <v>0</v>
      </c>
    </row>
    <row r="460" spans="1:55" x14ac:dyDescent="0.3">
      <c r="A460" s="8" t="s">
        <v>232</v>
      </c>
      <c r="B460" s="8" t="s">
        <v>236</v>
      </c>
      <c r="C460" s="8" t="s">
        <v>63</v>
      </c>
      <c r="D460" s="8" t="s">
        <v>25</v>
      </c>
      <c r="E460" s="7" t="s">
        <v>21</v>
      </c>
      <c r="K460" s="8">
        <v>1</v>
      </c>
      <c r="L460" s="8">
        <v>0</v>
      </c>
      <c r="M460" s="8">
        <f t="shared" si="78"/>
        <v>0</v>
      </c>
      <c r="O460" s="8">
        <v>23</v>
      </c>
      <c r="AI460" s="7">
        <v>646</v>
      </c>
      <c r="AJ460" s="8">
        <v>1009</v>
      </c>
      <c r="AK460" s="8" t="s">
        <v>286</v>
      </c>
      <c r="AL460" s="7">
        <v>403</v>
      </c>
      <c r="AM460" s="8">
        <v>403</v>
      </c>
      <c r="AN460" s="8">
        <v>24.9</v>
      </c>
      <c r="AO460" s="8">
        <v>24.9</v>
      </c>
      <c r="AP460" s="8">
        <v>0</v>
      </c>
      <c r="AQ460" s="8">
        <v>33.1</v>
      </c>
      <c r="AR460" s="8">
        <v>1.3</v>
      </c>
      <c r="AS460" s="8">
        <v>0</v>
      </c>
      <c r="AT460" s="12">
        <f t="shared" si="79"/>
        <v>59.3</v>
      </c>
      <c r="AV460" s="11">
        <f t="shared" si="80"/>
        <v>0</v>
      </c>
      <c r="AW460" s="13">
        <f t="shared" si="81"/>
        <v>0</v>
      </c>
      <c r="AX460" s="13">
        <f t="shared" si="82"/>
        <v>0</v>
      </c>
      <c r="AY460" s="13">
        <f t="shared" si="83"/>
        <v>0</v>
      </c>
      <c r="AZ460" s="13">
        <f t="shared" si="84"/>
        <v>0</v>
      </c>
      <c r="BA460" s="13">
        <f t="shared" si="85"/>
        <v>0</v>
      </c>
      <c r="BB460" s="13">
        <f t="shared" si="86"/>
        <v>0</v>
      </c>
      <c r="BC460" s="13">
        <f t="shared" si="87"/>
        <v>0</v>
      </c>
    </row>
    <row r="461" spans="1:55" x14ac:dyDescent="0.3">
      <c r="A461" s="8" t="s">
        <v>20</v>
      </c>
      <c r="B461" s="8" t="s">
        <v>236</v>
      </c>
      <c r="C461" s="8" t="s">
        <v>63</v>
      </c>
      <c r="D461" s="8" t="s">
        <v>20</v>
      </c>
      <c r="E461" s="7" t="s">
        <v>14</v>
      </c>
      <c r="F461" s="8">
        <v>112</v>
      </c>
      <c r="G461" s="8">
        <v>1</v>
      </c>
      <c r="L461" s="8">
        <v>1</v>
      </c>
      <c r="M461" s="8">
        <f t="shared" si="78"/>
        <v>112</v>
      </c>
      <c r="O461" s="8">
        <v>23</v>
      </c>
      <c r="AI461">
        <v>8041</v>
      </c>
      <c r="AJ461">
        <v>15233</v>
      </c>
      <c r="AK461" t="s">
        <v>378</v>
      </c>
      <c r="AL461">
        <v>105</v>
      </c>
      <c r="AM461">
        <v>105</v>
      </c>
      <c r="AN461">
        <v>18.5</v>
      </c>
      <c r="AO461">
        <v>18.5</v>
      </c>
      <c r="AP461">
        <v>18.5</v>
      </c>
      <c r="AQ461">
        <v>2.9</v>
      </c>
      <c r="AR461">
        <v>0</v>
      </c>
      <c r="AS461">
        <v>0</v>
      </c>
      <c r="AT461" s="12">
        <f t="shared" si="79"/>
        <v>21.4</v>
      </c>
      <c r="AV461" s="11">
        <f t="shared" si="80"/>
        <v>117.6</v>
      </c>
      <c r="AW461" s="13">
        <f t="shared" si="81"/>
        <v>117.6</v>
      </c>
      <c r="AX461" s="13">
        <f t="shared" si="82"/>
        <v>20.72</v>
      </c>
      <c r="AY461" s="13">
        <f t="shared" si="83"/>
        <v>20.72</v>
      </c>
      <c r="AZ461" s="13">
        <f t="shared" si="84"/>
        <v>20.72</v>
      </c>
      <c r="BA461" s="13">
        <f t="shared" si="85"/>
        <v>3.2480000000000002</v>
      </c>
      <c r="BB461" s="13">
        <f t="shared" si="86"/>
        <v>0</v>
      </c>
      <c r="BC461" s="13">
        <f t="shared" si="87"/>
        <v>0</v>
      </c>
    </row>
    <row r="462" spans="1:55" x14ac:dyDescent="0.3">
      <c r="A462" s="8" t="s">
        <v>233</v>
      </c>
      <c r="B462" s="8" t="s">
        <v>236</v>
      </c>
      <c r="C462" s="8" t="s">
        <v>63</v>
      </c>
      <c r="D462" s="8" t="s">
        <v>26</v>
      </c>
      <c r="E462" s="7" t="s">
        <v>14</v>
      </c>
      <c r="F462" s="8">
        <v>175</v>
      </c>
      <c r="H462" s="8">
        <v>2</v>
      </c>
      <c r="L462" s="8">
        <v>0.28599999999999998</v>
      </c>
      <c r="M462" s="8">
        <f t="shared" si="78"/>
        <v>50.05</v>
      </c>
      <c r="O462" s="8">
        <v>23</v>
      </c>
      <c r="AI462" s="7">
        <v>7200</v>
      </c>
      <c r="AJ462" s="8">
        <v>20051</v>
      </c>
      <c r="AK462" s="8" t="s">
        <v>282</v>
      </c>
      <c r="AL462" s="7">
        <v>130</v>
      </c>
      <c r="AM462" s="8">
        <v>0</v>
      </c>
      <c r="AN462" s="8">
        <v>2.4</v>
      </c>
      <c r="AO462" s="8">
        <v>0</v>
      </c>
      <c r="AP462" s="8">
        <v>0</v>
      </c>
      <c r="AQ462" s="8">
        <v>0.2</v>
      </c>
      <c r="AR462" s="8">
        <v>28.6</v>
      </c>
      <c r="AS462" s="8">
        <v>0.3</v>
      </c>
      <c r="AT462" s="12">
        <f t="shared" si="79"/>
        <v>31.200000000000003</v>
      </c>
      <c r="AV462" s="11">
        <f t="shared" si="80"/>
        <v>65.064999999999998</v>
      </c>
      <c r="AW462" s="13">
        <f t="shared" si="81"/>
        <v>0</v>
      </c>
      <c r="AX462" s="13">
        <f t="shared" si="82"/>
        <v>1.2011999999999998</v>
      </c>
      <c r="AY462" s="13">
        <f t="shared" si="83"/>
        <v>0</v>
      </c>
      <c r="AZ462" s="13">
        <f t="shared" si="84"/>
        <v>0</v>
      </c>
      <c r="BA462" s="13">
        <f t="shared" si="85"/>
        <v>0.10009999999999999</v>
      </c>
      <c r="BB462" s="13">
        <f t="shared" si="86"/>
        <v>14.314300000000001</v>
      </c>
      <c r="BC462" s="13">
        <f t="shared" si="87"/>
        <v>0.15014999999999998</v>
      </c>
    </row>
    <row r="463" spans="1:55" x14ac:dyDescent="0.3">
      <c r="A463" s="8" t="s">
        <v>233</v>
      </c>
      <c r="B463" s="8" t="s">
        <v>236</v>
      </c>
      <c r="C463" s="8" t="s">
        <v>63</v>
      </c>
      <c r="D463" s="8" t="s">
        <v>28</v>
      </c>
      <c r="E463" s="7" t="s">
        <v>14</v>
      </c>
      <c r="F463" s="8">
        <v>185</v>
      </c>
      <c r="G463" s="8">
        <v>1</v>
      </c>
      <c r="L463" s="8">
        <v>1</v>
      </c>
      <c r="M463" s="8">
        <f t="shared" si="78"/>
        <v>185</v>
      </c>
      <c r="O463" s="8">
        <v>23</v>
      </c>
      <c r="AI463" s="7">
        <v>7005</v>
      </c>
      <c r="AJ463" s="8">
        <v>16028</v>
      </c>
      <c r="AK463" s="8" t="s">
        <v>283</v>
      </c>
      <c r="AL463" s="7">
        <v>127</v>
      </c>
      <c r="AM463" s="8">
        <v>0</v>
      </c>
      <c r="AN463" s="8">
        <v>8.6999999999999993</v>
      </c>
      <c r="AO463" s="8">
        <v>0</v>
      </c>
      <c r="AP463" s="8">
        <v>0</v>
      </c>
      <c r="AQ463" s="8">
        <v>0.5</v>
      </c>
      <c r="AR463" s="8">
        <v>22.8</v>
      </c>
      <c r="AS463" s="8">
        <v>6.4</v>
      </c>
      <c r="AT463" s="12">
        <f t="shared" si="79"/>
        <v>32</v>
      </c>
      <c r="AV463" s="11">
        <f t="shared" si="80"/>
        <v>234.95</v>
      </c>
      <c r="AW463" s="13">
        <f t="shared" si="81"/>
        <v>0</v>
      </c>
      <c r="AX463" s="13">
        <f t="shared" si="82"/>
        <v>16.094999999999999</v>
      </c>
      <c r="AY463" s="13">
        <f t="shared" si="83"/>
        <v>0</v>
      </c>
      <c r="AZ463" s="13">
        <f t="shared" si="84"/>
        <v>0</v>
      </c>
      <c r="BA463" s="13">
        <f t="shared" si="85"/>
        <v>0.92500000000000004</v>
      </c>
      <c r="BB463" s="13">
        <f t="shared" si="86"/>
        <v>42.18</v>
      </c>
      <c r="BC463" s="13">
        <f t="shared" si="87"/>
        <v>11.84</v>
      </c>
    </row>
    <row r="464" spans="1:55" x14ac:dyDescent="0.3">
      <c r="A464" s="8" t="s">
        <v>233</v>
      </c>
      <c r="B464" s="8" t="s">
        <v>236</v>
      </c>
      <c r="C464" s="8" t="s">
        <v>63</v>
      </c>
      <c r="D464" s="8" t="s">
        <v>29</v>
      </c>
      <c r="E464" s="7" t="s">
        <v>21</v>
      </c>
      <c r="K464" s="8">
        <v>1</v>
      </c>
      <c r="L464" s="8">
        <v>0</v>
      </c>
      <c r="M464" s="8">
        <f t="shared" si="78"/>
        <v>0</v>
      </c>
      <c r="O464" s="8">
        <v>23</v>
      </c>
      <c r="AI464" s="7">
        <v>513</v>
      </c>
      <c r="AJ464" s="8">
        <v>11110</v>
      </c>
      <c r="AK464" s="8" t="s">
        <v>290</v>
      </c>
      <c r="AL464" s="7">
        <v>22</v>
      </c>
      <c r="AM464" s="8">
        <v>0</v>
      </c>
      <c r="AN464" s="8">
        <v>1</v>
      </c>
      <c r="AO464" s="8">
        <v>0</v>
      </c>
      <c r="AP464" s="8">
        <v>0</v>
      </c>
      <c r="AQ464" s="8">
        <v>0.4</v>
      </c>
      <c r="AR464" s="8">
        <v>4.5</v>
      </c>
      <c r="AS464" s="8">
        <v>2.8</v>
      </c>
      <c r="AT464" s="12">
        <f t="shared" si="79"/>
        <v>5.9</v>
      </c>
      <c r="AV464" s="11">
        <f t="shared" si="80"/>
        <v>0</v>
      </c>
      <c r="AW464" s="13">
        <f t="shared" si="81"/>
        <v>0</v>
      </c>
      <c r="AX464" s="13">
        <f t="shared" si="82"/>
        <v>0</v>
      </c>
      <c r="AY464" s="13">
        <f t="shared" si="83"/>
        <v>0</v>
      </c>
      <c r="AZ464" s="13">
        <f t="shared" si="84"/>
        <v>0</v>
      </c>
      <c r="BA464" s="13">
        <f t="shared" si="85"/>
        <v>0</v>
      </c>
      <c r="BB464" s="13">
        <f t="shared" si="86"/>
        <v>0</v>
      </c>
      <c r="BC464" s="13">
        <f t="shared" si="87"/>
        <v>0</v>
      </c>
    </row>
    <row r="465" spans="1:55" x14ac:dyDescent="0.3">
      <c r="A465" s="8" t="s">
        <v>233</v>
      </c>
      <c r="B465" s="8" t="s">
        <v>236</v>
      </c>
      <c r="C465" s="8" t="s">
        <v>63</v>
      </c>
      <c r="D465" s="8" t="s">
        <v>30</v>
      </c>
      <c r="E465" s="7" t="s">
        <v>21</v>
      </c>
      <c r="K465" s="8">
        <v>1</v>
      </c>
      <c r="L465" s="8">
        <v>0</v>
      </c>
      <c r="M465" s="8">
        <f t="shared" si="78"/>
        <v>0</v>
      </c>
      <c r="O465" s="8">
        <v>23</v>
      </c>
      <c r="AI465" s="7">
        <v>141</v>
      </c>
      <c r="AJ465" s="8">
        <v>9040</v>
      </c>
      <c r="AK465" s="8" t="s">
        <v>287</v>
      </c>
      <c r="AL465" s="7">
        <v>92</v>
      </c>
      <c r="AM465" s="8">
        <v>0</v>
      </c>
      <c r="AN465" s="8">
        <v>1</v>
      </c>
      <c r="AO465" s="8">
        <v>0</v>
      </c>
      <c r="AP465" s="8">
        <v>0</v>
      </c>
      <c r="AQ465" s="8">
        <v>0.5</v>
      </c>
      <c r="AR465" s="8">
        <v>23.4</v>
      </c>
      <c r="AS465" s="8">
        <v>2.4</v>
      </c>
      <c r="AT465" s="12">
        <f t="shared" si="79"/>
        <v>24.9</v>
      </c>
      <c r="AV465" s="11">
        <f t="shared" si="80"/>
        <v>0</v>
      </c>
      <c r="AW465" s="13">
        <f t="shared" si="81"/>
        <v>0</v>
      </c>
      <c r="AX465" s="13">
        <f t="shared" si="82"/>
        <v>0</v>
      </c>
      <c r="AY465" s="13">
        <f t="shared" si="83"/>
        <v>0</v>
      </c>
      <c r="AZ465" s="13">
        <f t="shared" si="84"/>
        <v>0</v>
      </c>
      <c r="BA465" s="13">
        <f t="shared" si="85"/>
        <v>0</v>
      </c>
      <c r="BB465" s="13">
        <f t="shared" si="86"/>
        <v>0</v>
      </c>
      <c r="BC465" s="13">
        <f t="shared" si="87"/>
        <v>0</v>
      </c>
    </row>
    <row r="466" spans="1:55" x14ac:dyDescent="0.3">
      <c r="A466" s="8" t="s">
        <v>233</v>
      </c>
      <c r="B466" s="8" t="s">
        <v>236</v>
      </c>
      <c r="C466" s="8" t="s">
        <v>63</v>
      </c>
      <c r="D466" s="8" t="s">
        <v>31</v>
      </c>
      <c r="E466" s="7" t="s">
        <v>14</v>
      </c>
      <c r="F466" s="8">
        <v>122</v>
      </c>
      <c r="I466" s="8">
        <v>1</v>
      </c>
      <c r="L466" s="8">
        <v>3.3000000000000002E-2</v>
      </c>
      <c r="M466" s="8">
        <f t="shared" si="78"/>
        <v>4.0259999999999998</v>
      </c>
      <c r="O466" s="8">
        <v>23</v>
      </c>
      <c r="AI466" s="7">
        <v>1786</v>
      </c>
      <c r="AJ466" s="8">
        <v>11363</v>
      </c>
      <c r="AK466" s="8" t="s">
        <v>289</v>
      </c>
      <c r="AL466" s="7">
        <v>93</v>
      </c>
      <c r="AM466" s="8">
        <v>0</v>
      </c>
      <c r="AN466" s="8">
        <v>2</v>
      </c>
      <c r="AO466" s="8">
        <v>0</v>
      </c>
      <c r="AP466" s="8">
        <v>0</v>
      </c>
      <c r="AQ466" s="8">
        <v>0.1</v>
      </c>
      <c r="AR466" s="8">
        <v>21.6</v>
      </c>
      <c r="AS466" s="8">
        <v>1.5</v>
      </c>
      <c r="AT466" s="12">
        <f t="shared" si="79"/>
        <v>23.700000000000003</v>
      </c>
      <c r="AV466" s="11">
        <f t="shared" si="80"/>
        <v>3.7441800000000001</v>
      </c>
      <c r="AW466" s="13">
        <f t="shared" si="81"/>
        <v>0</v>
      </c>
      <c r="AX466" s="13">
        <f t="shared" si="82"/>
        <v>8.0519999999999994E-2</v>
      </c>
      <c r="AY466" s="13">
        <f t="shared" si="83"/>
        <v>0</v>
      </c>
      <c r="AZ466" s="13">
        <f t="shared" si="84"/>
        <v>0</v>
      </c>
      <c r="BA466" s="13">
        <f t="shared" si="85"/>
        <v>4.0260000000000001E-3</v>
      </c>
      <c r="BB466" s="13">
        <f t="shared" si="86"/>
        <v>0.86961600000000006</v>
      </c>
      <c r="BC466" s="13">
        <f t="shared" si="87"/>
        <v>6.0389999999999999E-2</v>
      </c>
    </row>
    <row r="467" spans="1:55" x14ac:dyDescent="0.3">
      <c r="A467" s="8" t="s">
        <v>233</v>
      </c>
      <c r="B467" s="8" t="s">
        <v>236</v>
      </c>
      <c r="C467" s="8" t="s">
        <v>63</v>
      </c>
      <c r="D467" s="8" t="s">
        <v>34</v>
      </c>
      <c r="E467" s="7" t="s">
        <v>14</v>
      </c>
      <c r="F467" s="8">
        <v>125</v>
      </c>
      <c r="H467" s="8">
        <v>1</v>
      </c>
      <c r="L467" s="8">
        <v>0.14299999999999999</v>
      </c>
      <c r="M467" s="8">
        <f t="shared" si="78"/>
        <v>17.875</v>
      </c>
      <c r="O467" s="8">
        <v>23</v>
      </c>
      <c r="AE467" s="7" t="s">
        <v>296</v>
      </c>
      <c r="AF467" s="8" t="s">
        <v>292</v>
      </c>
      <c r="AL467" s="7">
        <v>288</v>
      </c>
      <c r="AN467" s="8">
        <v>6.3</v>
      </c>
      <c r="AQ467" s="8">
        <v>9.1</v>
      </c>
      <c r="AR467" s="8">
        <v>49</v>
      </c>
      <c r="AS467" s="8">
        <v>0</v>
      </c>
      <c r="AT467" s="12">
        <f t="shared" si="79"/>
        <v>64.400000000000006</v>
      </c>
      <c r="AV467" s="11">
        <f t="shared" si="80"/>
        <v>51.48</v>
      </c>
      <c r="AW467" s="13">
        <f t="shared" si="81"/>
        <v>0.17874999999999999</v>
      </c>
      <c r="AX467" s="13">
        <f t="shared" si="82"/>
        <v>1.126125</v>
      </c>
      <c r="AY467" s="13">
        <f t="shared" si="83"/>
        <v>0.17874999999999999</v>
      </c>
      <c r="AZ467" s="13">
        <f t="shared" si="84"/>
        <v>0.17874999999999999</v>
      </c>
      <c r="BA467" s="13">
        <f t="shared" si="85"/>
        <v>1.626625</v>
      </c>
      <c r="BB467" s="13">
        <f t="shared" si="86"/>
        <v>8.7587499999999991</v>
      </c>
      <c r="BC467" s="13">
        <f t="shared" si="87"/>
        <v>0</v>
      </c>
    </row>
    <row r="468" spans="1:55" x14ac:dyDescent="0.3">
      <c r="A468" s="8" t="s">
        <v>233</v>
      </c>
      <c r="B468" s="8" t="s">
        <v>236</v>
      </c>
      <c r="C468" s="8" t="s">
        <v>63</v>
      </c>
      <c r="D468" s="8" t="s">
        <v>44</v>
      </c>
      <c r="E468" s="7" t="s">
        <v>14</v>
      </c>
      <c r="F468" s="8">
        <v>250</v>
      </c>
      <c r="I468" s="8">
        <v>1</v>
      </c>
      <c r="L468" s="8">
        <v>3.3000000000000002E-2</v>
      </c>
      <c r="M468" s="8">
        <f t="shared" si="78"/>
        <v>8.25</v>
      </c>
      <c r="O468" s="8">
        <v>23</v>
      </c>
      <c r="AI468" s="7">
        <v>8009</v>
      </c>
      <c r="AJ468" s="8">
        <v>20121</v>
      </c>
      <c r="AK468" s="8" t="s">
        <v>370</v>
      </c>
      <c r="AL468" s="7">
        <v>141</v>
      </c>
      <c r="AM468" s="8">
        <v>0</v>
      </c>
      <c r="AN468" s="8">
        <v>4.8</v>
      </c>
      <c r="AO468" s="8">
        <v>0</v>
      </c>
      <c r="AP468" s="8">
        <v>0</v>
      </c>
      <c r="AQ468" s="8">
        <v>0.7</v>
      </c>
      <c r="AR468" s="8">
        <v>28.3</v>
      </c>
      <c r="AS468" s="8">
        <v>1.7</v>
      </c>
      <c r="AT468" s="12">
        <f t="shared" si="79"/>
        <v>33.799999999999997</v>
      </c>
      <c r="AV468" s="11">
        <f t="shared" si="80"/>
        <v>11.6325</v>
      </c>
      <c r="AW468" s="13">
        <f t="shared" si="81"/>
        <v>0</v>
      </c>
      <c r="AX468" s="13">
        <f t="shared" si="82"/>
        <v>0.39600000000000002</v>
      </c>
      <c r="AY468" s="13">
        <f t="shared" si="83"/>
        <v>0</v>
      </c>
      <c r="AZ468" s="13">
        <f t="shared" si="84"/>
        <v>0</v>
      </c>
      <c r="BA468" s="13">
        <f t="shared" si="85"/>
        <v>5.7749999999999996E-2</v>
      </c>
      <c r="BB468" s="13">
        <f t="shared" si="86"/>
        <v>2.3347500000000001</v>
      </c>
      <c r="BC468" s="13">
        <f t="shared" si="87"/>
        <v>0.14025000000000001</v>
      </c>
    </row>
    <row r="469" spans="1:55" x14ac:dyDescent="0.3">
      <c r="A469" s="8" t="s">
        <v>234</v>
      </c>
      <c r="B469" s="8" t="s">
        <v>236</v>
      </c>
      <c r="C469" s="8" t="s">
        <v>63</v>
      </c>
      <c r="D469" s="8" t="s">
        <v>248</v>
      </c>
      <c r="E469" s="7" t="s">
        <v>14</v>
      </c>
      <c r="F469" s="8">
        <v>134</v>
      </c>
      <c r="G469" s="8">
        <v>1</v>
      </c>
      <c r="L469" s="8">
        <v>1</v>
      </c>
      <c r="M469" s="8">
        <f t="shared" si="78"/>
        <v>134</v>
      </c>
      <c r="O469" s="8">
        <v>23</v>
      </c>
      <c r="AE469" s="7" t="s">
        <v>296</v>
      </c>
      <c r="AF469" s="8" t="s">
        <v>303</v>
      </c>
      <c r="AL469" s="7">
        <v>163</v>
      </c>
      <c r="AN469" s="8">
        <v>6.3</v>
      </c>
      <c r="AQ469" s="8">
        <v>1.4</v>
      </c>
      <c r="AR469" s="8">
        <v>31.1</v>
      </c>
      <c r="AT469" s="12">
        <f t="shared" si="79"/>
        <v>38.799999999999997</v>
      </c>
      <c r="AV469" s="11">
        <f t="shared" si="80"/>
        <v>218.42</v>
      </c>
      <c r="AW469" s="13">
        <f t="shared" si="81"/>
        <v>1.34</v>
      </c>
      <c r="AX469" s="13">
        <f t="shared" si="82"/>
        <v>8.4420000000000002</v>
      </c>
      <c r="AY469" s="13">
        <f t="shared" si="83"/>
        <v>1.34</v>
      </c>
      <c r="AZ469" s="13">
        <f t="shared" si="84"/>
        <v>1.34</v>
      </c>
      <c r="BA469" s="13">
        <f t="shared" si="85"/>
        <v>1.8759999999999999</v>
      </c>
      <c r="BB469" s="13">
        <f t="shared" si="86"/>
        <v>41.674000000000007</v>
      </c>
      <c r="BC469" s="13">
        <f t="shared" si="87"/>
        <v>1.34</v>
      </c>
    </row>
    <row r="470" spans="1:55" x14ac:dyDescent="0.3">
      <c r="A470" s="8" t="s">
        <v>234</v>
      </c>
      <c r="B470" s="8" t="s">
        <v>236</v>
      </c>
      <c r="C470" s="8" t="s">
        <v>63</v>
      </c>
      <c r="D470" s="8" t="s">
        <v>27</v>
      </c>
      <c r="E470" s="7" t="s">
        <v>14</v>
      </c>
      <c r="F470" s="8">
        <v>114</v>
      </c>
      <c r="H470" s="8">
        <v>1</v>
      </c>
      <c r="L470" s="8">
        <v>0.14299999999999999</v>
      </c>
      <c r="M470" s="8">
        <f t="shared" si="78"/>
        <v>16.302</v>
      </c>
      <c r="O470" s="8">
        <v>23</v>
      </c>
      <c r="AE470" s="7" t="s">
        <v>296</v>
      </c>
      <c r="AF470" s="8" t="s">
        <v>304</v>
      </c>
      <c r="AL470" s="7">
        <v>125</v>
      </c>
      <c r="AN470" s="8">
        <v>2.1</v>
      </c>
      <c r="AQ470" s="8">
        <v>1.3</v>
      </c>
      <c r="AR470" s="8">
        <v>26.2</v>
      </c>
      <c r="AT470" s="12">
        <f t="shared" si="79"/>
        <v>29.6</v>
      </c>
      <c r="AV470" s="11">
        <f t="shared" si="80"/>
        <v>20.377500000000001</v>
      </c>
      <c r="AW470" s="13">
        <f t="shared" si="81"/>
        <v>0.16302</v>
      </c>
      <c r="AX470" s="13">
        <f t="shared" si="82"/>
        <v>0.34234200000000004</v>
      </c>
      <c r="AY470" s="13">
        <f t="shared" si="83"/>
        <v>0.16302</v>
      </c>
      <c r="AZ470" s="13">
        <f t="shared" si="84"/>
        <v>0.16302</v>
      </c>
      <c r="BA470" s="13">
        <f t="shared" si="85"/>
        <v>0.21192599999999998</v>
      </c>
      <c r="BB470" s="13">
        <f t="shared" si="86"/>
        <v>4.2711239999999995</v>
      </c>
      <c r="BC470" s="13">
        <f t="shared" si="87"/>
        <v>0.16302</v>
      </c>
    </row>
    <row r="471" spans="1:55" x14ac:dyDescent="0.3">
      <c r="A471" s="8" t="s">
        <v>234</v>
      </c>
      <c r="B471" s="8" t="s">
        <v>236</v>
      </c>
      <c r="C471" s="8" t="s">
        <v>63</v>
      </c>
      <c r="D471" s="8" t="s">
        <v>32</v>
      </c>
      <c r="E471" s="7" t="s">
        <v>14</v>
      </c>
      <c r="F471" s="8">
        <v>83</v>
      </c>
      <c r="I471" s="8">
        <v>1</v>
      </c>
      <c r="L471" s="8">
        <v>3.3000000000000002E-2</v>
      </c>
      <c r="M471" s="8">
        <f t="shared" si="78"/>
        <v>2.7390000000000003</v>
      </c>
      <c r="O471" s="8">
        <v>23</v>
      </c>
      <c r="AI471" s="7">
        <v>8012</v>
      </c>
      <c r="AJ471" s="8">
        <v>0</v>
      </c>
      <c r="AK471" s="8" t="s">
        <v>307</v>
      </c>
      <c r="AL471" s="7">
        <v>332</v>
      </c>
      <c r="AM471" s="8">
        <v>0</v>
      </c>
      <c r="AN471" s="8">
        <v>10.3</v>
      </c>
      <c r="AO471" s="8">
        <v>0</v>
      </c>
      <c r="AP471" s="8">
        <v>0</v>
      </c>
      <c r="AQ471" s="8">
        <v>3</v>
      </c>
      <c r="AR471" s="8">
        <v>73.7</v>
      </c>
      <c r="AS471" s="8">
        <v>12.7</v>
      </c>
      <c r="AT471" s="12">
        <f t="shared" si="79"/>
        <v>87</v>
      </c>
      <c r="AV471" s="11">
        <f t="shared" si="80"/>
        <v>9.0934800000000013</v>
      </c>
      <c r="AW471" s="13">
        <f t="shared" si="81"/>
        <v>0</v>
      </c>
      <c r="AX471" s="13">
        <f t="shared" si="82"/>
        <v>0.28211700000000006</v>
      </c>
      <c r="AY471" s="13">
        <f t="shared" si="83"/>
        <v>0</v>
      </c>
      <c r="AZ471" s="13">
        <f t="shared" si="84"/>
        <v>0</v>
      </c>
      <c r="BA471" s="13">
        <f t="shared" si="85"/>
        <v>8.2170000000000007E-2</v>
      </c>
      <c r="BB471" s="13">
        <f t="shared" si="86"/>
        <v>2.0186430000000004</v>
      </c>
      <c r="BC471" s="13">
        <f t="shared" si="87"/>
        <v>0.34785299999999997</v>
      </c>
    </row>
    <row r="472" spans="1:55" x14ac:dyDescent="0.3">
      <c r="A472" s="8" t="s">
        <v>234</v>
      </c>
      <c r="B472" s="8" t="s">
        <v>236</v>
      </c>
      <c r="C472" s="8" t="s">
        <v>63</v>
      </c>
      <c r="D472" s="8" t="s">
        <v>74</v>
      </c>
      <c r="E472" s="7" t="s">
        <v>14</v>
      </c>
      <c r="F472" s="8">
        <v>340</v>
      </c>
      <c r="I472" s="8">
        <v>1</v>
      </c>
      <c r="L472" s="8">
        <v>3.3000000000000002E-2</v>
      </c>
      <c r="M472" s="8">
        <f t="shared" si="78"/>
        <v>11.22</v>
      </c>
      <c r="O472" s="8">
        <v>23</v>
      </c>
      <c r="AI472" s="7">
        <v>404</v>
      </c>
      <c r="AJ472" s="8">
        <v>14400</v>
      </c>
      <c r="AK472" s="8" t="s">
        <v>308</v>
      </c>
      <c r="AL472" s="7">
        <v>41</v>
      </c>
      <c r="AM472" s="8">
        <v>0</v>
      </c>
      <c r="AN472" s="8">
        <v>0</v>
      </c>
      <c r="AO472" s="8">
        <v>0</v>
      </c>
      <c r="AP472" s="8">
        <v>0</v>
      </c>
      <c r="AQ472" s="8">
        <v>0</v>
      </c>
      <c r="AR472" s="8">
        <v>10.4</v>
      </c>
      <c r="AS472" s="8">
        <v>0</v>
      </c>
      <c r="AT472" s="12">
        <f t="shared" si="79"/>
        <v>10.4</v>
      </c>
      <c r="AV472" s="11">
        <f t="shared" si="80"/>
        <v>4.6002000000000001</v>
      </c>
      <c r="AW472" s="13">
        <f t="shared" si="81"/>
        <v>0</v>
      </c>
      <c r="AX472" s="13">
        <f t="shared" si="82"/>
        <v>0</v>
      </c>
      <c r="AY472" s="13">
        <f t="shared" si="83"/>
        <v>0</v>
      </c>
      <c r="AZ472" s="13">
        <f t="shared" si="84"/>
        <v>0</v>
      </c>
      <c r="BA472" s="13">
        <f t="shared" si="85"/>
        <v>0</v>
      </c>
      <c r="BB472" s="13">
        <f t="shared" si="86"/>
        <v>1.1668800000000001</v>
      </c>
      <c r="BC472" s="13">
        <f t="shared" si="87"/>
        <v>0</v>
      </c>
    </row>
    <row r="473" spans="1:55" x14ac:dyDescent="0.3">
      <c r="A473" s="8" t="s">
        <v>232</v>
      </c>
      <c r="B473" s="8" t="s">
        <v>236</v>
      </c>
      <c r="C473" s="8" t="s">
        <v>64</v>
      </c>
      <c r="D473" s="8" t="s">
        <v>13</v>
      </c>
      <c r="E473" s="7" t="s">
        <v>21</v>
      </c>
      <c r="K473" s="8">
        <v>1</v>
      </c>
      <c r="L473" s="8">
        <v>0</v>
      </c>
      <c r="M473" s="8">
        <f t="shared" si="78"/>
        <v>0</v>
      </c>
      <c r="N473" s="8">
        <v>3</v>
      </c>
      <c r="O473" s="8">
        <v>24</v>
      </c>
      <c r="AI473" s="7">
        <v>8067</v>
      </c>
      <c r="AJ473" s="8">
        <v>0</v>
      </c>
      <c r="AK473" s="8" t="s">
        <v>265</v>
      </c>
      <c r="AL473" s="7">
        <v>269</v>
      </c>
      <c r="AM473" s="8">
        <v>269</v>
      </c>
      <c r="AN473" s="8">
        <v>24.9</v>
      </c>
      <c r="AO473" s="8">
        <v>24.9</v>
      </c>
      <c r="AP473" s="8">
        <v>24.9</v>
      </c>
      <c r="AQ473" s="8">
        <v>18</v>
      </c>
      <c r="AR473" s="8">
        <v>0</v>
      </c>
      <c r="AS473" s="8">
        <v>0</v>
      </c>
      <c r="AT473" s="12">
        <f t="shared" si="79"/>
        <v>42.9</v>
      </c>
      <c r="AV473" s="11">
        <f t="shared" si="80"/>
        <v>0</v>
      </c>
      <c r="AW473" s="13">
        <f t="shared" si="81"/>
        <v>0</v>
      </c>
      <c r="AX473" s="13">
        <f t="shared" si="82"/>
        <v>0</v>
      </c>
      <c r="AY473" s="13">
        <f t="shared" si="83"/>
        <v>0</v>
      </c>
      <c r="AZ473" s="13">
        <f t="shared" si="84"/>
        <v>0</v>
      </c>
      <c r="BA473" s="13">
        <f t="shared" si="85"/>
        <v>0</v>
      </c>
      <c r="BB473" s="13">
        <f t="shared" si="86"/>
        <v>0</v>
      </c>
      <c r="BC473" s="13">
        <f t="shared" si="87"/>
        <v>0</v>
      </c>
    </row>
    <row r="474" spans="1:55" x14ac:dyDescent="0.3">
      <c r="A474" s="8" t="s">
        <v>232</v>
      </c>
      <c r="B474" s="8" t="s">
        <v>236</v>
      </c>
      <c r="C474" s="8" t="s">
        <v>64</v>
      </c>
      <c r="D474" s="8" t="s">
        <v>15</v>
      </c>
      <c r="E474" s="7" t="s">
        <v>14</v>
      </c>
      <c r="F474" s="8">
        <v>85</v>
      </c>
      <c r="I474" s="8">
        <v>1</v>
      </c>
      <c r="L474" s="8">
        <v>3.3000000000000002E-2</v>
      </c>
      <c r="M474" s="8">
        <f t="shared" si="78"/>
        <v>2.8050000000000002</v>
      </c>
      <c r="O474" s="8">
        <v>24</v>
      </c>
      <c r="AE474" s="7" t="s">
        <v>296</v>
      </c>
      <c r="AF474" s="8" t="s">
        <v>298</v>
      </c>
      <c r="AG474" s="7" t="s">
        <v>299</v>
      </c>
      <c r="AL474" s="7">
        <v>241</v>
      </c>
      <c r="AN474" s="8">
        <v>32.9</v>
      </c>
      <c r="AQ474" s="8">
        <v>10.9</v>
      </c>
      <c r="AR474" s="8">
        <v>0.5</v>
      </c>
      <c r="AS474" s="8">
        <v>0</v>
      </c>
      <c r="AT474" s="12">
        <f t="shared" si="79"/>
        <v>44.3</v>
      </c>
      <c r="AV474" s="11">
        <f t="shared" si="80"/>
        <v>6.7600499999999997</v>
      </c>
      <c r="AW474" s="13">
        <f t="shared" si="81"/>
        <v>2.8050000000000002E-2</v>
      </c>
      <c r="AX474" s="13">
        <f t="shared" si="82"/>
        <v>0.92284499999999992</v>
      </c>
      <c r="AY474" s="13">
        <f t="shared" si="83"/>
        <v>2.8050000000000002E-2</v>
      </c>
      <c r="AZ474" s="13">
        <f t="shared" si="84"/>
        <v>2.8050000000000002E-2</v>
      </c>
      <c r="BA474" s="13">
        <f t="shared" si="85"/>
        <v>0.30574500000000004</v>
      </c>
      <c r="BB474" s="13">
        <f t="shared" si="86"/>
        <v>1.4025000000000001E-2</v>
      </c>
      <c r="BC474" s="13">
        <f t="shared" si="87"/>
        <v>0</v>
      </c>
    </row>
    <row r="475" spans="1:55" x14ac:dyDescent="0.3">
      <c r="A475" s="8" t="s">
        <v>232</v>
      </c>
      <c r="B475" s="8" t="s">
        <v>236</v>
      </c>
      <c r="C475" s="8" t="s">
        <v>64</v>
      </c>
      <c r="D475" s="8" t="s">
        <v>17</v>
      </c>
      <c r="E475" s="7" t="s">
        <v>14</v>
      </c>
      <c r="F475" s="8">
        <v>85</v>
      </c>
      <c r="I475" s="8">
        <v>1</v>
      </c>
      <c r="L475" s="8">
        <v>3.3000000000000002E-2</v>
      </c>
      <c r="M475" s="8">
        <f t="shared" si="78"/>
        <v>2.8050000000000002</v>
      </c>
      <c r="O475" s="8">
        <v>24</v>
      </c>
      <c r="AE475" s="7" t="s">
        <v>300</v>
      </c>
      <c r="AF475" s="8" t="s">
        <v>301</v>
      </c>
      <c r="AG475" s="7" t="s">
        <v>272</v>
      </c>
      <c r="AL475" s="7">
        <v>265</v>
      </c>
      <c r="AN475" s="8">
        <v>16.899999999999999</v>
      </c>
      <c r="AQ475" s="8">
        <v>21.4</v>
      </c>
      <c r="AR475" s="8">
        <v>0</v>
      </c>
      <c r="AS475" s="8">
        <v>0</v>
      </c>
      <c r="AT475" s="12">
        <f t="shared" si="79"/>
        <v>38.299999999999997</v>
      </c>
      <c r="AV475" s="11">
        <f t="shared" si="80"/>
        <v>7.4332500000000001</v>
      </c>
      <c r="AW475" s="13">
        <f t="shared" si="81"/>
        <v>2.8050000000000002E-2</v>
      </c>
      <c r="AX475" s="13">
        <f t="shared" si="82"/>
        <v>0.47404499999999999</v>
      </c>
      <c r="AY475" s="13">
        <f t="shared" si="83"/>
        <v>2.8050000000000002E-2</v>
      </c>
      <c r="AZ475" s="13">
        <f t="shared" si="84"/>
        <v>2.8050000000000002E-2</v>
      </c>
      <c r="BA475" s="13">
        <f t="shared" si="85"/>
        <v>0.60026999999999997</v>
      </c>
      <c r="BB475" s="13">
        <f t="shared" si="86"/>
        <v>0</v>
      </c>
      <c r="BC475" s="13">
        <f t="shared" si="87"/>
        <v>0</v>
      </c>
    </row>
    <row r="476" spans="1:55" x14ac:dyDescent="0.3">
      <c r="A476" s="8" t="s">
        <v>232</v>
      </c>
      <c r="B476" s="8" t="s">
        <v>236</v>
      </c>
      <c r="C476" s="8" t="s">
        <v>64</v>
      </c>
      <c r="D476" s="8" t="s">
        <v>18</v>
      </c>
      <c r="E476" s="7" t="s">
        <v>21</v>
      </c>
      <c r="K476" s="8">
        <v>1</v>
      </c>
      <c r="L476" s="8">
        <v>0</v>
      </c>
      <c r="M476" s="8">
        <f t="shared" si="78"/>
        <v>0</v>
      </c>
      <c r="O476" s="8">
        <v>24</v>
      </c>
      <c r="S476" s="8">
        <v>1095</v>
      </c>
      <c r="T476" s="8" t="s">
        <v>275</v>
      </c>
      <c r="AL476" s="7">
        <v>267</v>
      </c>
      <c r="AN476" s="8">
        <v>19.600000000000001</v>
      </c>
      <c r="AQ476" s="8">
        <v>20.3</v>
      </c>
      <c r="AT476" s="12">
        <f t="shared" si="79"/>
        <v>39.900000000000006</v>
      </c>
      <c r="AV476" s="11">
        <f t="shared" si="80"/>
        <v>0</v>
      </c>
      <c r="AW476" s="13">
        <f t="shared" si="81"/>
        <v>0</v>
      </c>
      <c r="AX476" s="13">
        <f t="shared" si="82"/>
        <v>0</v>
      </c>
      <c r="AY476" s="13">
        <f t="shared" si="83"/>
        <v>0</v>
      </c>
      <c r="AZ476" s="13">
        <f t="shared" si="84"/>
        <v>0</v>
      </c>
      <c r="BA476" s="13">
        <f t="shared" si="85"/>
        <v>0</v>
      </c>
      <c r="BB476" s="13">
        <f t="shared" si="86"/>
        <v>0</v>
      </c>
      <c r="BC476" s="13">
        <f t="shared" si="87"/>
        <v>0</v>
      </c>
    </row>
    <row r="477" spans="1:55" x14ac:dyDescent="0.3">
      <c r="A477" s="8" t="s">
        <v>232</v>
      </c>
      <c r="B477" s="8" t="s">
        <v>236</v>
      </c>
      <c r="C477" s="8" t="s">
        <v>64</v>
      </c>
      <c r="D477" s="8" t="s">
        <v>19</v>
      </c>
      <c r="E477" s="7" t="s">
        <v>21</v>
      </c>
      <c r="K477" s="8">
        <v>1</v>
      </c>
      <c r="L477" s="8">
        <v>0</v>
      </c>
      <c r="M477" s="8">
        <f t="shared" si="78"/>
        <v>0</v>
      </c>
      <c r="O477" s="8">
        <v>24</v>
      </c>
      <c r="AI477" s="7">
        <v>8063</v>
      </c>
      <c r="AJ477" s="8">
        <v>5124</v>
      </c>
      <c r="AK477" s="8" t="s">
        <v>273</v>
      </c>
      <c r="AL477" s="7">
        <v>285</v>
      </c>
      <c r="AM477" s="8">
        <v>285</v>
      </c>
      <c r="AN477" s="8">
        <v>26.9</v>
      </c>
      <c r="AO477" s="8">
        <v>26.9</v>
      </c>
      <c r="AP477" s="8">
        <v>26.9</v>
      </c>
      <c r="AQ477" s="8">
        <v>18.899999999999999</v>
      </c>
      <c r="AR477" s="8">
        <v>0</v>
      </c>
      <c r="AS477" s="8">
        <v>0</v>
      </c>
      <c r="AT477" s="12">
        <f t="shared" si="79"/>
        <v>45.8</v>
      </c>
      <c r="AV477" s="11">
        <f t="shared" si="80"/>
        <v>0</v>
      </c>
      <c r="AW477" s="13">
        <f t="shared" si="81"/>
        <v>0</v>
      </c>
      <c r="AX477" s="13">
        <f t="shared" si="82"/>
        <v>0</v>
      </c>
      <c r="AY477" s="13">
        <f t="shared" si="83"/>
        <v>0</v>
      </c>
      <c r="AZ477" s="13">
        <f t="shared" si="84"/>
        <v>0</v>
      </c>
      <c r="BA477" s="13">
        <f t="shared" si="85"/>
        <v>0</v>
      </c>
      <c r="BB477" s="13">
        <f t="shared" si="86"/>
        <v>0</v>
      </c>
      <c r="BC477" s="13">
        <f t="shared" si="87"/>
        <v>0</v>
      </c>
    </row>
    <row r="478" spans="1:55" x14ac:dyDescent="0.3">
      <c r="A478" s="8" t="s">
        <v>232</v>
      </c>
      <c r="B478" s="8" t="s">
        <v>236</v>
      </c>
      <c r="C478" s="8" t="s">
        <v>64</v>
      </c>
      <c r="D478" s="8" t="s">
        <v>22</v>
      </c>
      <c r="E478" s="7" t="s">
        <v>21</v>
      </c>
      <c r="K478" s="8">
        <v>1</v>
      </c>
      <c r="L478" s="8">
        <v>0</v>
      </c>
      <c r="M478" s="8">
        <f t="shared" si="78"/>
        <v>0</v>
      </c>
      <c r="O478" s="8">
        <v>24</v>
      </c>
      <c r="AI478" s="7">
        <v>8063</v>
      </c>
      <c r="AJ478" s="8">
        <v>5124</v>
      </c>
      <c r="AK478" s="8" t="s">
        <v>273</v>
      </c>
      <c r="AL478" s="7">
        <v>285</v>
      </c>
      <c r="AM478" s="8">
        <v>285</v>
      </c>
      <c r="AN478" s="8">
        <v>26.9</v>
      </c>
      <c r="AO478" s="8">
        <v>26.9</v>
      </c>
      <c r="AP478" s="8">
        <v>26.9</v>
      </c>
      <c r="AQ478" s="8">
        <v>18.899999999999999</v>
      </c>
      <c r="AR478" s="8">
        <v>0</v>
      </c>
      <c r="AS478" s="8">
        <v>0</v>
      </c>
      <c r="AT478" s="12">
        <f t="shared" si="79"/>
        <v>45.8</v>
      </c>
      <c r="AV478" s="11">
        <f t="shared" si="80"/>
        <v>0</v>
      </c>
      <c r="AW478" s="13">
        <f t="shared" si="81"/>
        <v>0</v>
      </c>
      <c r="AX478" s="13">
        <f t="shared" si="82"/>
        <v>0</v>
      </c>
      <c r="AY478" s="13">
        <f t="shared" si="83"/>
        <v>0</v>
      </c>
      <c r="AZ478" s="13">
        <f t="shared" si="84"/>
        <v>0</v>
      </c>
      <c r="BA478" s="13">
        <f t="shared" si="85"/>
        <v>0</v>
      </c>
      <c r="BB478" s="13">
        <f t="shared" si="86"/>
        <v>0</v>
      </c>
      <c r="BC478" s="13">
        <f t="shared" si="87"/>
        <v>0</v>
      </c>
    </row>
    <row r="479" spans="1:55" x14ac:dyDescent="0.3">
      <c r="A479" s="8" t="s">
        <v>232</v>
      </c>
      <c r="B479" s="8" t="s">
        <v>236</v>
      </c>
      <c r="C479" s="8" t="s">
        <v>64</v>
      </c>
      <c r="D479" s="8" t="s">
        <v>23</v>
      </c>
      <c r="E479" s="7" t="s">
        <v>14</v>
      </c>
      <c r="F479" s="8">
        <v>64</v>
      </c>
      <c r="I479" s="8">
        <v>1</v>
      </c>
      <c r="L479" s="8">
        <v>3.3000000000000002E-2</v>
      </c>
      <c r="M479" s="8">
        <f t="shared" si="78"/>
        <v>2.1120000000000001</v>
      </c>
      <c r="O479" s="8">
        <v>24</v>
      </c>
      <c r="AI479" s="7">
        <v>974</v>
      </c>
      <c r="AJ479" s="8">
        <v>1129</v>
      </c>
      <c r="AK479" s="8" t="s">
        <v>279</v>
      </c>
      <c r="AL479" s="7">
        <v>155</v>
      </c>
      <c r="AM479" s="8">
        <v>155</v>
      </c>
      <c r="AN479" s="8">
        <v>12.6</v>
      </c>
      <c r="AO479" s="8">
        <v>12.6</v>
      </c>
      <c r="AP479" s="8">
        <v>0</v>
      </c>
      <c r="AQ479" s="8">
        <v>10.6</v>
      </c>
      <c r="AR479" s="8">
        <v>1.1000000000000001</v>
      </c>
      <c r="AS479" s="8">
        <v>0</v>
      </c>
      <c r="AT479" s="12">
        <f t="shared" si="79"/>
        <v>24.3</v>
      </c>
      <c r="AV479" s="11">
        <f t="shared" si="80"/>
        <v>3.2736000000000001</v>
      </c>
      <c r="AW479" s="13">
        <f t="shared" si="81"/>
        <v>3.2736000000000001</v>
      </c>
      <c r="AX479" s="13">
        <f t="shared" si="82"/>
        <v>0.26611200000000002</v>
      </c>
      <c r="AY479" s="13">
        <f t="shared" si="83"/>
        <v>0.26611200000000002</v>
      </c>
      <c r="AZ479" s="13">
        <f t="shared" si="84"/>
        <v>0</v>
      </c>
      <c r="BA479" s="13">
        <f t="shared" si="85"/>
        <v>0.22387199999999999</v>
      </c>
      <c r="BB479" s="13">
        <f t="shared" si="86"/>
        <v>2.3232000000000003E-2</v>
      </c>
      <c r="BC479" s="13">
        <f t="shared" si="87"/>
        <v>0</v>
      </c>
    </row>
    <row r="480" spans="1:55" x14ac:dyDescent="0.3">
      <c r="A480" s="8" t="s">
        <v>232</v>
      </c>
      <c r="B480" s="8" t="s">
        <v>236</v>
      </c>
      <c r="C480" s="8" t="s">
        <v>64</v>
      </c>
      <c r="D480" s="8" t="s">
        <v>24</v>
      </c>
      <c r="E480" s="7" t="s">
        <v>36</v>
      </c>
      <c r="F480" s="8">
        <v>244</v>
      </c>
      <c r="G480" s="8">
        <v>1</v>
      </c>
      <c r="L480" s="8">
        <v>1</v>
      </c>
      <c r="M480" s="8">
        <f t="shared" si="78"/>
        <v>244</v>
      </c>
      <c r="O480" s="8">
        <v>24</v>
      </c>
      <c r="AI480" s="7">
        <v>7075</v>
      </c>
      <c r="AJ480" s="8">
        <v>1106</v>
      </c>
      <c r="AK480" s="8" t="s">
        <v>280</v>
      </c>
      <c r="AL480" s="7">
        <v>69</v>
      </c>
      <c r="AM480" s="8">
        <v>69</v>
      </c>
      <c r="AN480" s="8">
        <v>3.6</v>
      </c>
      <c r="AO480" s="8">
        <v>3.6</v>
      </c>
      <c r="AP480" s="8">
        <v>0</v>
      </c>
      <c r="AQ480" s="8">
        <v>4.0999999999999996</v>
      </c>
      <c r="AR480" s="8">
        <v>4.5</v>
      </c>
      <c r="AS480" s="8">
        <v>0</v>
      </c>
      <c r="AT480" s="12">
        <f t="shared" si="79"/>
        <v>12.2</v>
      </c>
      <c r="AV480" s="11">
        <f t="shared" si="80"/>
        <v>168.36</v>
      </c>
      <c r="AW480" s="13">
        <f t="shared" si="81"/>
        <v>168.36</v>
      </c>
      <c r="AX480" s="13">
        <f t="shared" si="82"/>
        <v>8.7839999999999989</v>
      </c>
      <c r="AY480" s="13">
        <f t="shared" si="83"/>
        <v>8.7839999999999989</v>
      </c>
      <c r="AZ480" s="13">
        <f t="shared" si="84"/>
        <v>0</v>
      </c>
      <c r="BA480" s="13">
        <f t="shared" si="85"/>
        <v>10.003999999999998</v>
      </c>
      <c r="BB480" s="13">
        <f t="shared" si="86"/>
        <v>10.98</v>
      </c>
      <c r="BC480" s="13">
        <f t="shared" si="87"/>
        <v>0</v>
      </c>
    </row>
    <row r="481" spans="1:55" x14ac:dyDescent="0.3">
      <c r="A481" s="8" t="s">
        <v>232</v>
      </c>
      <c r="B481" s="8" t="s">
        <v>236</v>
      </c>
      <c r="C481" s="8" t="s">
        <v>64</v>
      </c>
      <c r="D481" s="8" t="s">
        <v>25</v>
      </c>
      <c r="E481" s="7" t="s">
        <v>21</v>
      </c>
      <c r="K481" s="8">
        <v>1</v>
      </c>
      <c r="L481" s="8">
        <v>0</v>
      </c>
      <c r="M481" s="8">
        <f t="shared" si="78"/>
        <v>0</v>
      </c>
      <c r="O481" s="8">
        <v>24</v>
      </c>
      <c r="AI481" s="7">
        <v>646</v>
      </c>
      <c r="AJ481" s="8">
        <v>1009</v>
      </c>
      <c r="AK481" s="8" t="s">
        <v>286</v>
      </c>
      <c r="AL481" s="7">
        <v>403</v>
      </c>
      <c r="AM481" s="8">
        <v>403</v>
      </c>
      <c r="AN481" s="8">
        <v>24.9</v>
      </c>
      <c r="AO481" s="8">
        <v>24.9</v>
      </c>
      <c r="AP481" s="8">
        <v>0</v>
      </c>
      <c r="AQ481" s="8">
        <v>33.1</v>
      </c>
      <c r="AR481" s="8">
        <v>1.3</v>
      </c>
      <c r="AS481" s="8">
        <v>0</v>
      </c>
      <c r="AT481" s="12">
        <f t="shared" si="79"/>
        <v>59.3</v>
      </c>
      <c r="AV481" s="11">
        <f t="shared" si="80"/>
        <v>0</v>
      </c>
      <c r="AW481" s="13">
        <f t="shared" si="81"/>
        <v>0</v>
      </c>
      <c r="AX481" s="13">
        <f t="shared" si="82"/>
        <v>0</v>
      </c>
      <c r="AY481" s="13">
        <f t="shared" si="83"/>
        <v>0</v>
      </c>
      <c r="AZ481" s="13">
        <f t="shared" si="84"/>
        <v>0</v>
      </c>
      <c r="BA481" s="13">
        <f t="shared" si="85"/>
        <v>0</v>
      </c>
      <c r="BB481" s="13">
        <f t="shared" si="86"/>
        <v>0</v>
      </c>
      <c r="BC481" s="13">
        <f t="shared" si="87"/>
        <v>0</v>
      </c>
    </row>
    <row r="482" spans="1:55" x14ac:dyDescent="0.3">
      <c r="A482" s="8" t="s">
        <v>20</v>
      </c>
      <c r="B482" s="8" t="s">
        <v>236</v>
      </c>
      <c r="C482" s="8" t="s">
        <v>64</v>
      </c>
      <c r="D482" s="8" t="s">
        <v>20</v>
      </c>
      <c r="E482" s="7" t="s">
        <v>14</v>
      </c>
      <c r="F482" s="8">
        <v>112</v>
      </c>
      <c r="G482" s="8">
        <v>1</v>
      </c>
      <c r="L482" s="8">
        <v>1</v>
      </c>
      <c r="M482" s="8">
        <f t="shared" si="78"/>
        <v>112</v>
      </c>
      <c r="O482" s="8">
        <v>24</v>
      </c>
      <c r="AI482">
        <v>8041</v>
      </c>
      <c r="AJ482">
        <v>15233</v>
      </c>
      <c r="AK482" t="s">
        <v>378</v>
      </c>
      <c r="AL482">
        <v>105</v>
      </c>
      <c r="AM482">
        <v>105</v>
      </c>
      <c r="AN482">
        <v>18.5</v>
      </c>
      <c r="AO482">
        <v>18.5</v>
      </c>
      <c r="AP482">
        <v>18.5</v>
      </c>
      <c r="AQ482">
        <v>2.9</v>
      </c>
      <c r="AR482">
        <v>0</v>
      </c>
      <c r="AS482">
        <v>0</v>
      </c>
      <c r="AT482" s="12">
        <f t="shared" si="79"/>
        <v>21.4</v>
      </c>
      <c r="AV482" s="11">
        <f t="shared" si="80"/>
        <v>117.6</v>
      </c>
      <c r="AW482" s="13">
        <f t="shared" si="81"/>
        <v>117.6</v>
      </c>
      <c r="AX482" s="13">
        <f t="shared" si="82"/>
        <v>20.72</v>
      </c>
      <c r="AY482" s="13">
        <f t="shared" si="83"/>
        <v>20.72</v>
      </c>
      <c r="AZ482" s="13">
        <f t="shared" si="84"/>
        <v>20.72</v>
      </c>
      <c r="BA482" s="13">
        <f t="shared" si="85"/>
        <v>3.2480000000000002</v>
      </c>
      <c r="BB482" s="13">
        <f t="shared" si="86"/>
        <v>0</v>
      </c>
      <c r="BC482" s="13">
        <f t="shared" si="87"/>
        <v>0</v>
      </c>
    </row>
    <row r="483" spans="1:55" x14ac:dyDescent="0.3">
      <c r="A483" s="8" t="s">
        <v>233</v>
      </c>
      <c r="B483" s="8" t="s">
        <v>236</v>
      </c>
      <c r="C483" s="8" t="s">
        <v>64</v>
      </c>
      <c r="D483" s="8" t="s">
        <v>26</v>
      </c>
      <c r="E483" s="7" t="s">
        <v>14</v>
      </c>
      <c r="F483" s="8">
        <v>175</v>
      </c>
      <c r="H483" s="8">
        <v>2</v>
      </c>
      <c r="L483" s="8">
        <v>0.28599999999999998</v>
      </c>
      <c r="M483" s="8">
        <f t="shared" si="78"/>
        <v>50.05</v>
      </c>
      <c r="O483" s="8">
        <v>24</v>
      </c>
      <c r="AI483" s="7">
        <v>7200</v>
      </c>
      <c r="AJ483" s="8">
        <v>20051</v>
      </c>
      <c r="AK483" s="8" t="s">
        <v>282</v>
      </c>
      <c r="AL483" s="7">
        <v>130</v>
      </c>
      <c r="AM483" s="8">
        <v>0</v>
      </c>
      <c r="AN483" s="8">
        <v>2.4</v>
      </c>
      <c r="AO483" s="8">
        <v>0</v>
      </c>
      <c r="AP483" s="8">
        <v>0</v>
      </c>
      <c r="AQ483" s="8">
        <v>0.2</v>
      </c>
      <c r="AR483" s="8">
        <v>28.6</v>
      </c>
      <c r="AS483" s="8">
        <v>0.3</v>
      </c>
      <c r="AT483" s="12">
        <f t="shared" si="79"/>
        <v>31.200000000000003</v>
      </c>
      <c r="AV483" s="11">
        <f t="shared" si="80"/>
        <v>65.064999999999998</v>
      </c>
      <c r="AW483" s="13">
        <f t="shared" si="81"/>
        <v>0</v>
      </c>
      <c r="AX483" s="13">
        <f t="shared" si="82"/>
        <v>1.2011999999999998</v>
      </c>
      <c r="AY483" s="13">
        <f t="shared" si="83"/>
        <v>0</v>
      </c>
      <c r="AZ483" s="13">
        <f t="shared" si="84"/>
        <v>0</v>
      </c>
      <c r="BA483" s="13">
        <f t="shared" si="85"/>
        <v>0.10009999999999999</v>
      </c>
      <c r="BB483" s="13">
        <f t="shared" si="86"/>
        <v>14.314300000000001</v>
      </c>
      <c r="BC483" s="13">
        <f t="shared" si="87"/>
        <v>0.15014999999999998</v>
      </c>
    </row>
    <row r="484" spans="1:55" x14ac:dyDescent="0.3">
      <c r="A484" s="8" t="s">
        <v>233</v>
      </c>
      <c r="B484" s="8" t="s">
        <v>236</v>
      </c>
      <c r="C484" s="8" t="s">
        <v>64</v>
      </c>
      <c r="D484" s="8" t="s">
        <v>28</v>
      </c>
      <c r="E484" s="7" t="s">
        <v>14</v>
      </c>
      <c r="F484" s="8">
        <v>185</v>
      </c>
      <c r="G484" s="8">
        <v>1</v>
      </c>
      <c r="L484" s="8">
        <v>1</v>
      </c>
      <c r="M484" s="8">
        <f t="shared" si="78"/>
        <v>185</v>
      </c>
      <c r="O484" s="8">
        <v>24</v>
      </c>
      <c r="AI484" s="7">
        <v>7005</v>
      </c>
      <c r="AJ484" s="8">
        <v>16028</v>
      </c>
      <c r="AK484" s="8" t="s">
        <v>283</v>
      </c>
      <c r="AL484" s="7">
        <v>127</v>
      </c>
      <c r="AM484" s="8">
        <v>0</v>
      </c>
      <c r="AN484" s="8">
        <v>8.6999999999999993</v>
      </c>
      <c r="AO484" s="8">
        <v>0</v>
      </c>
      <c r="AP484" s="8">
        <v>0</v>
      </c>
      <c r="AQ484" s="8">
        <v>0.5</v>
      </c>
      <c r="AR484" s="8">
        <v>22.8</v>
      </c>
      <c r="AS484" s="8">
        <v>6.4</v>
      </c>
      <c r="AT484" s="12">
        <f t="shared" si="79"/>
        <v>32</v>
      </c>
      <c r="AV484" s="11">
        <f t="shared" si="80"/>
        <v>234.95</v>
      </c>
      <c r="AW484" s="13">
        <f t="shared" si="81"/>
        <v>0</v>
      </c>
      <c r="AX484" s="13">
        <f t="shared" si="82"/>
        <v>16.094999999999999</v>
      </c>
      <c r="AY484" s="13">
        <f t="shared" si="83"/>
        <v>0</v>
      </c>
      <c r="AZ484" s="13">
        <f t="shared" si="84"/>
        <v>0</v>
      </c>
      <c r="BA484" s="13">
        <f t="shared" si="85"/>
        <v>0.92500000000000004</v>
      </c>
      <c r="BB484" s="13">
        <f t="shared" si="86"/>
        <v>42.18</v>
      </c>
      <c r="BC484" s="13">
        <f t="shared" si="87"/>
        <v>11.84</v>
      </c>
    </row>
    <row r="485" spans="1:55" x14ac:dyDescent="0.3">
      <c r="A485" s="8" t="s">
        <v>233</v>
      </c>
      <c r="B485" s="8" t="s">
        <v>236</v>
      </c>
      <c r="C485" s="8" t="s">
        <v>64</v>
      </c>
      <c r="D485" s="8" t="s">
        <v>29</v>
      </c>
      <c r="E485" s="7" t="s">
        <v>21</v>
      </c>
      <c r="K485" s="8">
        <v>1</v>
      </c>
      <c r="L485" s="8">
        <v>0</v>
      </c>
      <c r="M485" s="8">
        <f t="shared" si="78"/>
        <v>0</v>
      </c>
      <c r="O485" s="8">
        <v>24</v>
      </c>
      <c r="AI485" s="7">
        <v>513</v>
      </c>
      <c r="AJ485" s="8">
        <v>11110</v>
      </c>
      <c r="AK485" s="8" t="s">
        <v>290</v>
      </c>
      <c r="AL485" s="7">
        <v>22</v>
      </c>
      <c r="AM485" s="8">
        <v>0</v>
      </c>
      <c r="AN485" s="8">
        <v>1</v>
      </c>
      <c r="AO485" s="8">
        <v>0</v>
      </c>
      <c r="AP485" s="8">
        <v>0</v>
      </c>
      <c r="AQ485" s="8">
        <v>0.4</v>
      </c>
      <c r="AR485" s="8">
        <v>4.5</v>
      </c>
      <c r="AS485" s="8">
        <v>2.8</v>
      </c>
      <c r="AT485" s="12">
        <f t="shared" si="79"/>
        <v>5.9</v>
      </c>
      <c r="AV485" s="11">
        <f t="shared" si="80"/>
        <v>0</v>
      </c>
      <c r="AW485" s="13">
        <f t="shared" si="81"/>
        <v>0</v>
      </c>
      <c r="AX485" s="13">
        <f t="shared" si="82"/>
        <v>0</v>
      </c>
      <c r="AY485" s="13">
        <f t="shared" si="83"/>
        <v>0</v>
      </c>
      <c r="AZ485" s="13">
        <f t="shared" si="84"/>
        <v>0</v>
      </c>
      <c r="BA485" s="13">
        <f t="shared" si="85"/>
        <v>0</v>
      </c>
      <c r="BB485" s="13">
        <f t="shared" si="86"/>
        <v>0</v>
      </c>
      <c r="BC485" s="13">
        <f t="shared" si="87"/>
        <v>0</v>
      </c>
    </row>
    <row r="486" spans="1:55" x14ac:dyDescent="0.3">
      <c r="A486" s="8" t="s">
        <v>233</v>
      </c>
      <c r="B486" s="8" t="s">
        <v>236</v>
      </c>
      <c r="C486" s="8" t="s">
        <v>64</v>
      </c>
      <c r="D486" s="8" t="s">
        <v>30</v>
      </c>
      <c r="E486" s="7" t="s">
        <v>21</v>
      </c>
      <c r="K486" s="8">
        <v>1</v>
      </c>
      <c r="L486" s="8">
        <v>0</v>
      </c>
      <c r="M486" s="8">
        <f t="shared" si="78"/>
        <v>0</v>
      </c>
      <c r="O486" s="8">
        <v>24</v>
      </c>
      <c r="AI486" s="7">
        <v>141</v>
      </c>
      <c r="AJ486" s="8">
        <v>9040</v>
      </c>
      <c r="AK486" s="8" t="s">
        <v>287</v>
      </c>
      <c r="AL486" s="7">
        <v>92</v>
      </c>
      <c r="AM486" s="8">
        <v>0</v>
      </c>
      <c r="AN486" s="8">
        <v>1</v>
      </c>
      <c r="AO486" s="8">
        <v>0</v>
      </c>
      <c r="AP486" s="8">
        <v>0</v>
      </c>
      <c r="AQ486" s="8">
        <v>0.5</v>
      </c>
      <c r="AR486" s="8">
        <v>23.4</v>
      </c>
      <c r="AS486" s="8">
        <v>2.4</v>
      </c>
      <c r="AT486" s="12">
        <f t="shared" si="79"/>
        <v>24.9</v>
      </c>
      <c r="AV486" s="11">
        <f t="shared" si="80"/>
        <v>0</v>
      </c>
      <c r="AW486" s="13">
        <f t="shared" si="81"/>
        <v>0</v>
      </c>
      <c r="AX486" s="13">
        <f t="shared" si="82"/>
        <v>0</v>
      </c>
      <c r="AY486" s="13">
        <f t="shared" si="83"/>
        <v>0</v>
      </c>
      <c r="AZ486" s="13">
        <f t="shared" si="84"/>
        <v>0</v>
      </c>
      <c r="BA486" s="13">
        <f t="shared" si="85"/>
        <v>0</v>
      </c>
      <c r="BB486" s="13">
        <f t="shared" si="86"/>
        <v>0</v>
      </c>
      <c r="BC486" s="13">
        <f t="shared" si="87"/>
        <v>0</v>
      </c>
    </row>
    <row r="487" spans="1:55" x14ac:dyDescent="0.3">
      <c r="A487" s="8" t="s">
        <v>233</v>
      </c>
      <c r="B487" s="8" t="s">
        <v>236</v>
      </c>
      <c r="C487" s="8" t="s">
        <v>64</v>
      </c>
      <c r="D487" s="8" t="s">
        <v>31</v>
      </c>
      <c r="E487" s="7" t="s">
        <v>14</v>
      </c>
      <c r="F487" s="8">
        <v>122</v>
      </c>
      <c r="I487" s="8">
        <v>1</v>
      </c>
      <c r="L487" s="8">
        <v>3.3000000000000002E-2</v>
      </c>
      <c r="M487" s="8">
        <f t="shared" si="78"/>
        <v>4.0259999999999998</v>
      </c>
      <c r="O487" s="8">
        <v>24</v>
      </c>
      <c r="AI487" s="7">
        <v>1786</v>
      </c>
      <c r="AJ487" s="8">
        <v>11363</v>
      </c>
      <c r="AK487" s="8" t="s">
        <v>289</v>
      </c>
      <c r="AL487" s="7">
        <v>93</v>
      </c>
      <c r="AM487" s="8">
        <v>0</v>
      </c>
      <c r="AN487" s="8">
        <v>2</v>
      </c>
      <c r="AO487" s="8">
        <v>0</v>
      </c>
      <c r="AP487" s="8">
        <v>0</v>
      </c>
      <c r="AQ487" s="8">
        <v>0.1</v>
      </c>
      <c r="AR487" s="8">
        <v>21.6</v>
      </c>
      <c r="AS487" s="8">
        <v>1.5</v>
      </c>
      <c r="AT487" s="12">
        <f t="shared" si="79"/>
        <v>23.700000000000003</v>
      </c>
      <c r="AV487" s="11">
        <f t="shared" si="80"/>
        <v>3.7441800000000001</v>
      </c>
      <c r="AW487" s="13">
        <f t="shared" si="81"/>
        <v>0</v>
      </c>
      <c r="AX487" s="13">
        <f t="shared" si="82"/>
        <v>8.0519999999999994E-2</v>
      </c>
      <c r="AY487" s="13">
        <f t="shared" si="83"/>
        <v>0</v>
      </c>
      <c r="AZ487" s="13">
        <f t="shared" si="84"/>
        <v>0</v>
      </c>
      <c r="BA487" s="13">
        <f t="shared" si="85"/>
        <v>4.0260000000000001E-3</v>
      </c>
      <c r="BB487" s="13">
        <f t="shared" si="86"/>
        <v>0.86961600000000006</v>
      </c>
      <c r="BC487" s="13">
        <f t="shared" si="87"/>
        <v>6.0389999999999999E-2</v>
      </c>
    </row>
    <row r="488" spans="1:55" x14ac:dyDescent="0.3">
      <c r="A488" s="8" t="s">
        <v>233</v>
      </c>
      <c r="B488" s="8" t="s">
        <v>236</v>
      </c>
      <c r="C488" s="8" t="s">
        <v>64</v>
      </c>
      <c r="D488" s="8" t="s">
        <v>34</v>
      </c>
      <c r="E488" s="7" t="s">
        <v>36</v>
      </c>
      <c r="F488" s="8">
        <v>150</v>
      </c>
      <c r="H488" s="8">
        <v>1</v>
      </c>
      <c r="L488" s="8">
        <v>0.14299999999999999</v>
      </c>
      <c r="M488" s="8">
        <f t="shared" si="78"/>
        <v>21.45</v>
      </c>
      <c r="O488" s="8">
        <v>24</v>
      </c>
      <c r="AE488" s="7" t="s">
        <v>296</v>
      </c>
      <c r="AF488" s="8" t="s">
        <v>292</v>
      </c>
      <c r="AL488" s="7">
        <v>288</v>
      </c>
      <c r="AN488" s="8">
        <v>6.3</v>
      </c>
      <c r="AQ488" s="8">
        <v>9.1</v>
      </c>
      <c r="AR488" s="8">
        <v>49</v>
      </c>
      <c r="AS488" s="8">
        <v>0</v>
      </c>
      <c r="AT488" s="12">
        <f t="shared" si="79"/>
        <v>64.400000000000006</v>
      </c>
      <c r="AV488" s="11">
        <f t="shared" si="80"/>
        <v>61.775999999999996</v>
      </c>
      <c r="AW488" s="13">
        <f t="shared" si="81"/>
        <v>0.2145</v>
      </c>
      <c r="AX488" s="13">
        <f t="shared" si="82"/>
        <v>1.3513499999999998</v>
      </c>
      <c r="AY488" s="13">
        <f t="shared" si="83"/>
        <v>0.2145</v>
      </c>
      <c r="AZ488" s="13">
        <f t="shared" si="84"/>
        <v>0.2145</v>
      </c>
      <c r="BA488" s="13">
        <f t="shared" si="85"/>
        <v>1.9519499999999999</v>
      </c>
      <c r="BB488" s="13">
        <f t="shared" si="86"/>
        <v>10.5105</v>
      </c>
      <c r="BC488" s="13">
        <f t="shared" si="87"/>
        <v>0</v>
      </c>
    </row>
    <row r="489" spans="1:55" x14ac:dyDescent="0.3">
      <c r="A489" s="8" t="s">
        <v>233</v>
      </c>
      <c r="B489" s="8" t="s">
        <v>236</v>
      </c>
      <c r="C489" s="8" t="s">
        <v>64</v>
      </c>
      <c r="D489" s="8" t="s">
        <v>44</v>
      </c>
      <c r="E489" s="7" t="s">
        <v>14</v>
      </c>
      <c r="F489" s="8">
        <v>250</v>
      </c>
      <c r="I489" s="8">
        <v>1</v>
      </c>
      <c r="L489" s="8">
        <v>3.3000000000000002E-2</v>
      </c>
      <c r="M489" s="8">
        <f t="shared" si="78"/>
        <v>8.25</v>
      </c>
      <c r="O489" s="8">
        <v>24</v>
      </c>
      <c r="AI489" s="7">
        <v>8009</v>
      </c>
      <c r="AJ489" s="8">
        <v>20121</v>
      </c>
      <c r="AK489" s="8" t="s">
        <v>370</v>
      </c>
      <c r="AL489" s="7">
        <v>141</v>
      </c>
      <c r="AM489" s="8">
        <v>0</v>
      </c>
      <c r="AN489" s="8">
        <v>4.8</v>
      </c>
      <c r="AO489" s="8">
        <v>0</v>
      </c>
      <c r="AP489" s="8">
        <v>0</v>
      </c>
      <c r="AQ489" s="8">
        <v>0.7</v>
      </c>
      <c r="AR489" s="8">
        <v>28.3</v>
      </c>
      <c r="AS489" s="8">
        <v>1.7</v>
      </c>
      <c r="AT489" s="12">
        <f t="shared" si="79"/>
        <v>33.799999999999997</v>
      </c>
      <c r="AV489" s="11">
        <f t="shared" si="80"/>
        <v>11.6325</v>
      </c>
      <c r="AW489" s="13">
        <f t="shared" si="81"/>
        <v>0</v>
      </c>
      <c r="AX489" s="13">
        <f t="shared" si="82"/>
        <v>0.39600000000000002</v>
      </c>
      <c r="AY489" s="13">
        <f t="shared" si="83"/>
        <v>0</v>
      </c>
      <c r="AZ489" s="13">
        <f t="shared" si="84"/>
        <v>0</v>
      </c>
      <c r="BA489" s="13">
        <f t="shared" si="85"/>
        <v>5.7749999999999996E-2</v>
      </c>
      <c r="BB489" s="13">
        <f t="shared" si="86"/>
        <v>2.3347500000000001</v>
      </c>
      <c r="BC489" s="13">
        <f t="shared" si="87"/>
        <v>0.14025000000000001</v>
      </c>
    </row>
    <row r="490" spans="1:55" x14ac:dyDescent="0.3">
      <c r="A490" s="8" t="s">
        <v>234</v>
      </c>
      <c r="B490" s="8" t="s">
        <v>236</v>
      </c>
      <c r="C490" s="8" t="s">
        <v>64</v>
      </c>
      <c r="D490" s="8" t="s">
        <v>248</v>
      </c>
      <c r="E490" s="7" t="s">
        <v>14</v>
      </c>
      <c r="F490" s="8">
        <v>134</v>
      </c>
      <c r="G490" s="8">
        <v>1</v>
      </c>
      <c r="L490" s="8">
        <v>1</v>
      </c>
      <c r="M490" s="8">
        <f t="shared" si="78"/>
        <v>134</v>
      </c>
      <c r="O490" s="8">
        <v>24</v>
      </c>
      <c r="AE490" s="7" t="s">
        <v>296</v>
      </c>
      <c r="AF490" s="8" t="s">
        <v>303</v>
      </c>
      <c r="AL490" s="7">
        <v>163</v>
      </c>
      <c r="AN490" s="8">
        <v>6.3</v>
      </c>
      <c r="AQ490" s="8">
        <v>1.4</v>
      </c>
      <c r="AR490" s="8">
        <v>31.1</v>
      </c>
      <c r="AT490" s="12">
        <f t="shared" si="79"/>
        <v>38.799999999999997</v>
      </c>
      <c r="AV490" s="11">
        <f t="shared" si="80"/>
        <v>218.42</v>
      </c>
      <c r="AW490" s="13">
        <f t="shared" si="81"/>
        <v>1.34</v>
      </c>
      <c r="AX490" s="13">
        <f t="shared" si="82"/>
        <v>8.4420000000000002</v>
      </c>
      <c r="AY490" s="13">
        <f t="shared" si="83"/>
        <v>1.34</v>
      </c>
      <c r="AZ490" s="13">
        <f t="shared" si="84"/>
        <v>1.34</v>
      </c>
      <c r="BA490" s="13">
        <f t="shared" si="85"/>
        <v>1.8759999999999999</v>
      </c>
      <c r="BB490" s="13">
        <f t="shared" si="86"/>
        <v>41.674000000000007</v>
      </c>
      <c r="BC490" s="13">
        <f t="shared" si="87"/>
        <v>1.34</v>
      </c>
    </row>
    <row r="491" spans="1:55" x14ac:dyDescent="0.3">
      <c r="A491" s="8" t="s">
        <v>234</v>
      </c>
      <c r="B491" s="8" t="s">
        <v>236</v>
      </c>
      <c r="C491" s="8" t="s">
        <v>64</v>
      </c>
      <c r="D491" s="8" t="s">
        <v>27</v>
      </c>
      <c r="E491" s="7" t="s">
        <v>14</v>
      </c>
      <c r="F491" s="8">
        <v>114</v>
      </c>
      <c r="H491" s="8">
        <v>3</v>
      </c>
      <c r="L491" s="8">
        <v>0.42899999999999999</v>
      </c>
      <c r="M491" s="8">
        <f t="shared" si="78"/>
        <v>48.905999999999999</v>
      </c>
      <c r="O491" s="8">
        <v>24</v>
      </c>
      <c r="AE491" s="7" t="s">
        <v>296</v>
      </c>
      <c r="AF491" s="8" t="s">
        <v>304</v>
      </c>
      <c r="AL491" s="7">
        <v>125</v>
      </c>
      <c r="AN491" s="8">
        <v>2.1</v>
      </c>
      <c r="AQ491" s="8">
        <v>1.3</v>
      </c>
      <c r="AR491" s="8">
        <v>26.2</v>
      </c>
      <c r="AT491" s="12">
        <f t="shared" si="79"/>
        <v>29.6</v>
      </c>
      <c r="AV491" s="11">
        <f t="shared" si="80"/>
        <v>61.1325</v>
      </c>
      <c r="AW491" s="13">
        <f t="shared" si="81"/>
        <v>0.48905999999999999</v>
      </c>
      <c r="AX491" s="13">
        <f t="shared" si="82"/>
        <v>1.027026</v>
      </c>
      <c r="AY491" s="13">
        <f t="shared" si="83"/>
        <v>0.48905999999999999</v>
      </c>
      <c r="AZ491" s="13">
        <f t="shared" si="84"/>
        <v>0.48905999999999999</v>
      </c>
      <c r="BA491" s="13">
        <f t="shared" si="85"/>
        <v>0.63577800000000007</v>
      </c>
      <c r="BB491" s="13">
        <f t="shared" si="86"/>
        <v>12.813371999999999</v>
      </c>
      <c r="BC491" s="13">
        <f t="shared" si="87"/>
        <v>0.48905999999999999</v>
      </c>
    </row>
    <row r="492" spans="1:55" x14ac:dyDescent="0.3">
      <c r="A492" s="8" t="s">
        <v>234</v>
      </c>
      <c r="B492" s="8" t="s">
        <v>236</v>
      </c>
      <c r="C492" s="8" t="s">
        <v>64</v>
      </c>
      <c r="D492" s="8" t="s">
        <v>32</v>
      </c>
      <c r="E492" s="7" t="s">
        <v>14</v>
      </c>
      <c r="F492" s="8">
        <v>83</v>
      </c>
      <c r="I492" s="8">
        <v>1</v>
      </c>
      <c r="L492" s="8">
        <v>3.3000000000000002E-2</v>
      </c>
      <c r="M492" s="8">
        <f t="shared" si="78"/>
        <v>2.7390000000000003</v>
      </c>
      <c r="O492" s="8">
        <v>24</v>
      </c>
      <c r="AI492" s="7">
        <v>8012</v>
      </c>
      <c r="AJ492" s="8">
        <v>0</v>
      </c>
      <c r="AK492" s="8" t="s">
        <v>307</v>
      </c>
      <c r="AL492" s="7">
        <v>332</v>
      </c>
      <c r="AM492" s="8">
        <v>0</v>
      </c>
      <c r="AN492" s="8">
        <v>10.3</v>
      </c>
      <c r="AO492" s="8">
        <v>0</v>
      </c>
      <c r="AP492" s="8">
        <v>0</v>
      </c>
      <c r="AQ492" s="8">
        <v>3</v>
      </c>
      <c r="AR492" s="8">
        <v>73.7</v>
      </c>
      <c r="AS492" s="8">
        <v>12.7</v>
      </c>
      <c r="AT492" s="12">
        <f t="shared" si="79"/>
        <v>87</v>
      </c>
      <c r="AV492" s="11">
        <f t="shared" si="80"/>
        <v>9.0934800000000013</v>
      </c>
      <c r="AW492" s="13">
        <f t="shared" si="81"/>
        <v>0</v>
      </c>
      <c r="AX492" s="13">
        <f t="shared" si="82"/>
        <v>0.28211700000000006</v>
      </c>
      <c r="AY492" s="13">
        <f t="shared" si="83"/>
        <v>0</v>
      </c>
      <c r="AZ492" s="13">
        <f t="shared" si="84"/>
        <v>0</v>
      </c>
      <c r="BA492" s="13">
        <f t="shared" si="85"/>
        <v>8.2170000000000007E-2</v>
      </c>
      <c r="BB492" s="13">
        <f t="shared" si="86"/>
        <v>2.0186430000000004</v>
      </c>
      <c r="BC492" s="13">
        <f t="shared" si="87"/>
        <v>0.34785299999999997</v>
      </c>
    </row>
    <row r="493" spans="1:55" x14ac:dyDescent="0.3">
      <c r="A493" s="8" t="s">
        <v>234</v>
      </c>
      <c r="B493" s="8" t="s">
        <v>236</v>
      </c>
      <c r="C493" s="8" t="s">
        <v>64</v>
      </c>
      <c r="D493" s="8" t="s">
        <v>74</v>
      </c>
      <c r="E493" s="7" t="s">
        <v>14</v>
      </c>
      <c r="F493" s="8">
        <v>340</v>
      </c>
      <c r="I493" s="8">
        <v>1</v>
      </c>
      <c r="L493" s="8">
        <v>0.14299999999999999</v>
      </c>
      <c r="M493" s="8">
        <f t="shared" si="78"/>
        <v>48.62</v>
      </c>
      <c r="O493" s="8">
        <v>24</v>
      </c>
      <c r="AI493" s="7">
        <v>404</v>
      </c>
      <c r="AJ493" s="8">
        <v>14400</v>
      </c>
      <c r="AK493" s="8" t="s">
        <v>308</v>
      </c>
      <c r="AL493" s="7">
        <v>41</v>
      </c>
      <c r="AM493" s="8">
        <v>0</v>
      </c>
      <c r="AN493" s="8">
        <v>0</v>
      </c>
      <c r="AO493" s="8">
        <v>0</v>
      </c>
      <c r="AP493" s="8">
        <v>0</v>
      </c>
      <c r="AQ493" s="8">
        <v>0</v>
      </c>
      <c r="AR493" s="8">
        <v>10.4</v>
      </c>
      <c r="AS493" s="8">
        <v>0</v>
      </c>
      <c r="AT493" s="12">
        <f t="shared" si="79"/>
        <v>10.4</v>
      </c>
      <c r="AV493" s="11">
        <f t="shared" si="80"/>
        <v>19.934199999999997</v>
      </c>
      <c r="AW493" s="13">
        <f t="shared" si="81"/>
        <v>0</v>
      </c>
      <c r="AX493" s="13">
        <f t="shared" si="82"/>
        <v>0</v>
      </c>
      <c r="AY493" s="13">
        <f t="shared" si="83"/>
        <v>0</v>
      </c>
      <c r="AZ493" s="13">
        <f t="shared" si="84"/>
        <v>0</v>
      </c>
      <c r="BA493" s="13">
        <f t="shared" si="85"/>
        <v>0</v>
      </c>
      <c r="BB493" s="13">
        <f t="shared" si="86"/>
        <v>5.0564799999999996</v>
      </c>
      <c r="BC493" s="13">
        <f t="shared" si="87"/>
        <v>0</v>
      </c>
    </row>
    <row r="494" spans="1:55" x14ac:dyDescent="0.3">
      <c r="A494" s="8" t="s">
        <v>232</v>
      </c>
      <c r="B494" s="8" t="s">
        <v>236</v>
      </c>
      <c r="C494" s="8" t="s">
        <v>65</v>
      </c>
      <c r="D494" s="8" t="s">
        <v>13</v>
      </c>
      <c r="E494" s="7" t="s">
        <v>14</v>
      </c>
      <c r="F494" s="8">
        <v>112</v>
      </c>
      <c r="J494" s="8">
        <v>1</v>
      </c>
      <c r="L494" s="8">
        <v>3.0000000000000001E-3</v>
      </c>
      <c r="M494" s="8">
        <f t="shared" si="78"/>
        <v>0.33600000000000002</v>
      </c>
      <c r="N494" s="8">
        <v>3</v>
      </c>
      <c r="O494" s="8">
        <v>25</v>
      </c>
      <c r="AI494" s="7">
        <v>8067</v>
      </c>
      <c r="AJ494" s="8">
        <v>0</v>
      </c>
      <c r="AK494" s="8" t="s">
        <v>265</v>
      </c>
      <c r="AL494" s="7">
        <v>269</v>
      </c>
      <c r="AM494" s="8">
        <v>269</v>
      </c>
      <c r="AN494" s="8">
        <v>24.9</v>
      </c>
      <c r="AO494" s="8">
        <v>24.9</v>
      </c>
      <c r="AP494" s="8">
        <v>24.9</v>
      </c>
      <c r="AQ494" s="8">
        <v>18</v>
      </c>
      <c r="AR494" s="8">
        <v>0</v>
      </c>
      <c r="AS494" s="8">
        <v>0</v>
      </c>
      <c r="AT494" s="12">
        <f t="shared" si="79"/>
        <v>42.9</v>
      </c>
      <c r="AV494" s="11">
        <f t="shared" si="80"/>
        <v>0.90383999999999998</v>
      </c>
      <c r="AW494" s="13">
        <f t="shared" si="81"/>
        <v>0.90383999999999998</v>
      </c>
      <c r="AX494" s="13">
        <f t="shared" si="82"/>
        <v>8.3664000000000002E-2</v>
      </c>
      <c r="AY494" s="13">
        <f t="shared" si="83"/>
        <v>8.3664000000000002E-2</v>
      </c>
      <c r="AZ494" s="13">
        <f t="shared" si="84"/>
        <v>8.3664000000000002E-2</v>
      </c>
      <c r="BA494" s="13">
        <f t="shared" si="85"/>
        <v>6.0479999999999999E-2</v>
      </c>
      <c r="BB494" s="13">
        <f t="shared" si="86"/>
        <v>0</v>
      </c>
      <c r="BC494" s="13">
        <f t="shared" si="87"/>
        <v>0</v>
      </c>
    </row>
    <row r="495" spans="1:55" x14ac:dyDescent="0.3">
      <c r="A495" s="8" t="s">
        <v>232</v>
      </c>
      <c r="B495" s="8" t="s">
        <v>236</v>
      </c>
      <c r="C495" s="8" t="s">
        <v>65</v>
      </c>
      <c r="D495" s="8" t="s">
        <v>15</v>
      </c>
      <c r="E495" s="7" t="s">
        <v>14</v>
      </c>
      <c r="F495" s="8">
        <v>85</v>
      </c>
      <c r="J495" s="8">
        <v>3</v>
      </c>
      <c r="L495" s="8">
        <v>8.0000000000000002E-3</v>
      </c>
      <c r="M495" s="8">
        <f t="shared" si="78"/>
        <v>0.68</v>
      </c>
      <c r="O495" s="8">
        <v>25</v>
      </c>
      <c r="AE495" s="7" t="s">
        <v>296</v>
      </c>
      <c r="AF495" s="8" t="s">
        <v>298</v>
      </c>
      <c r="AG495" s="7" t="s">
        <v>299</v>
      </c>
      <c r="AL495" s="7">
        <v>241</v>
      </c>
      <c r="AN495" s="8">
        <v>32.9</v>
      </c>
      <c r="AQ495" s="8">
        <v>10.9</v>
      </c>
      <c r="AR495" s="8">
        <v>0.5</v>
      </c>
      <c r="AS495" s="8">
        <v>0</v>
      </c>
      <c r="AT495" s="12">
        <f t="shared" si="79"/>
        <v>44.3</v>
      </c>
      <c r="AV495" s="11">
        <f t="shared" si="80"/>
        <v>1.6388000000000003</v>
      </c>
      <c r="AW495" s="13">
        <f t="shared" si="81"/>
        <v>6.8000000000000005E-3</v>
      </c>
      <c r="AX495" s="13">
        <f t="shared" si="82"/>
        <v>0.22372</v>
      </c>
      <c r="AY495" s="13">
        <f t="shared" si="83"/>
        <v>6.8000000000000005E-3</v>
      </c>
      <c r="AZ495" s="13">
        <f t="shared" si="84"/>
        <v>6.8000000000000005E-3</v>
      </c>
      <c r="BA495" s="13">
        <f t="shared" si="85"/>
        <v>7.4120000000000005E-2</v>
      </c>
      <c r="BB495" s="13">
        <f t="shared" si="86"/>
        <v>3.4000000000000002E-3</v>
      </c>
      <c r="BC495" s="13">
        <f t="shared" si="87"/>
        <v>0</v>
      </c>
    </row>
    <row r="496" spans="1:55" x14ac:dyDescent="0.3">
      <c r="A496" s="8" t="s">
        <v>232</v>
      </c>
      <c r="B496" s="8" t="s">
        <v>236</v>
      </c>
      <c r="C496" s="8" t="s">
        <v>65</v>
      </c>
      <c r="D496" s="8" t="s">
        <v>17</v>
      </c>
      <c r="E496" s="7" t="s">
        <v>14</v>
      </c>
      <c r="F496" s="8">
        <v>85</v>
      </c>
      <c r="J496" s="8">
        <v>3</v>
      </c>
      <c r="L496" s="8">
        <v>8.0000000000000002E-3</v>
      </c>
      <c r="M496" s="8">
        <f t="shared" si="78"/>
        <v>0.68</v>
      </c>
      <c r="O496" s="8">
        <v>25</v>
      </c>
      <c r="AE496" s="7" t="s">
        <v>300</v>
      </c>
      <c r="AF496" s="8" t="s">
        <v>301</v>
      </c>
      <c r="AG496" s="7" t="s">
        <v>272</v>
      </c>
      <c r="AL496" s="7">
        <v>265</v>
      </c>
      <c r="AN496" s="8">
        <v>16.899999999999999</v>
      </c>
      <c r="AQ496" s="8">
        <v>21.4</v>
      </c>
      <c r="AR496" s="8">
        <v>0</v>
      </c>
      <c r="AS496" s="8">
        <v>0</v>
      </c>
      <c r="AT496" s="12">
        <f t="shared" si="79"/>
        <v>38.299999999999997</v>
      </c>
      <c r="AV496" s="11">
        <f t="shared" si="80"/>
        <v>1.8020000000000003</v>
      </c>
      <c r="AW496" s="13">
        <f t="shared" si="81"/>
        <v>6.8000000000000005E-3</v>
      </c>
      <c r="AX496" s="13">
        <f t="shared" si="82"/>
        <v>0.11491999999999999</v>
      </c>
      <c r="AY496" s="13">
        <f t="shared" si="83"/>
        <v>6.8000000000000005E-3</v>
      </c>
      <c r="AZ496" s="13">
        <f t="shared" si="84"/>
        <v>6.8000000000000005E-3</v>
      </c>
      <c r="BA496" s="13">
        <f t="shared" si="85"/>
        <v>0.14551999999999998</v>
      </c>
      <c r="BB496" s="13">
        <f t="shared" si="86"/>
        <v>0</v>
      </c>
      <c r="BC496" s="13">
        <f t="shared" si="87"/>
        <v>0</v>
      </c>
    </row>
    <row r="497" spans="1:55" x14ac:dyDescent="0.3">
      <c r="A497" s="8" t="s">
        <v>232</v>
      </c>
      <c r="B497" s="8" t="s">
        <v>236</v>
      </c>
      <c r="C497" s="8" t="s">
        <v>65</v>
      </c>
      <c r="D497" s="8" t="s">
        <v>18</v>
      </c>
      <c r="E497" s="7" t="s">
        <v>14</v>
      </c>
      <c r="F497" s="8">
        <v>112</v>
      </c>
      <c r="J497" s="8">
        <v>1</v>
      </c>
      <c r="L497" s="8">
        <v>3.0000000000000001E-3</v>
      </c>
      <c r="M497" s="8">
        <f t="shared" si="78"/>
        <v>0.33600000000000002</v>
      </c>
      <c r="O497" s="8">
        <v>25</v>
      </c>
      <c r="S497" s="8">
        <v>1095</v>
      </c>
      <c r="T497" s="8" t="s">
        <v>275</v>
      </c>
      <c r="AL497" s="7">
        <v>267</v>
      </c>
      <c r="AN497" s="8">
        <v>19.600000000000001</v>
      </c>
      <c r="AQ497" s="8">
        <v>20.3</v>
      </c>
      <c r="AT497" s="12">
        <f t="shared" si="79"/>
        <v>39.900000000000006</v>
      </c>
      <c r="AV497" s="11">
        <f t="shared" si="80"/>
        <v>0.89712000000000003</v>
      </c>
      <c r="AW497" s="13">
        <f t="shared" si="81"/>
        <v>3.3600000000000001E-3</v>
      </c>
      <c r="AX497" s="13">
        <f t="shared" si="82"/>
        <v>6.5856000000000012E-2</v>
      </c>
      <c r="AY497" s="13">
        <f t="shared" si="83"/>
        <v>3.3600000000000001E-3</v>
      </c>
      <c r="AZ497" s="13">
        <f t="shared" si="84"/>
        <v>3.3600000000000001E-3</v>
      </c>
      <c r="BA497" s="13">
        <f t="shared" si="85"/>
        <v>6.8208000000000005E-2</v>
      </c>
      <c r="BB497" s="13">
        <f t="shared" si="86"/>
        <v>3.3600000000000001E-3</v>
      </c>
      <c r="BC497" s="13">
        <f t="shared" si="87"/>
        <v>3.3600000000000001E-3</v>
      </c>
    </row>
    <row r="498" spans="1:55" x14ac:dyDescent="0.3">
      <c r="A498" s="8" t="s">
        <v>232</v>
      </c>
      <c r="B498" s="8" t="s">
        <v>236</v>
      </c>
      <c r="C498" s="8" t="s">
        <v>65</v>
      </c>
      <c r="D498" s="8" t="s">
        <v>19</v>
      </c>
      <c r="E498" s="7" t="s">
        <v>21</v>
      </c>
      <c r="K498" s="8">
        <v>1</v>
      </c>
      <c r="L498" s="8">
        <v>0</v>
      </c>
      <c r="M498" s="8">
        <f t="shared" si="78"/>
        <v>0</v>
      </c>
      <c r="O498" s="8">
        <v>25</v>
      </c>
      <c r="AI498" s="7">
        <v>8063</v>
      </c>
      <c r="AJ498" s="8">
        <v>5124</v>
      </c>
      <c r="AK498" s="8" t="s">
        <v>273</v>
      </c>
      <c r="AL498" s="7">
        <v>285</v>
      </c>
      <c r="AM498" s="8">
        <v>285</v>
      </c>
      <c r="AN498" s="8">
        <v>26.9</v>
      </c>
      <c r="AO498" s="8">
        <v>26.9</v>
      </c>
      <c r="AP498" s="8">
        <v>26.9</v>
      </c>
      <c r="AQ498" s="8">
        <v>18.899999999999999</v>
      </c>
      <c r="AR498" s="8">
        <v>0</v>
      </c>
      <c r="AS498" s="8">
        <v>0</v>
      </c>
      <c r="AT498" s="12">
        <f t="shared" si="79"/>
        <v>45.8</v>
      </c>
      <c r="AV498" s="11">
        <f t="shared" si="80"/>
        <v>0</v>
      </c>
      <c r="AW498" s="13">
        <f t="shared" si="81"/>
        <v>0</v>
      </c>
      <c r="AX498" s="13">
        <f t="shared" si="82"/>
        <v>0</v>
      </c>
      <c r="AY498" s="13">
        <f t="shared" si="83"/>
        <v>0</v>
      </c>
      <c r="AZ498" s="13">
        <f t="shared" si="84"/>
        <v>0</v>
      </c>
      <c r="BA498" s="13">
        <f t="shared" si="85"/>
        <v>0</v>
      </c>
      <c r="BB498" s="13">
        <f t="shared" si="86"/>
        <v>0</v>
      </c>
      <c r="BC498" s="13">
        <f t="shared" si="87"/>
        <v>0</v>
      </c>
    </row>
    <row r="499" spans="1:55" x14ac:dyDescent="0.3">
      <c r="A499" s="8" t="s">
        <v>232</v>
      </c>
      <c r="B499" s="8" t="s">
        <v>236</v>
      </c>
      <c r="C499" s="8" t="s">
        <v>65</v>
      </c>
      <c r="D499" s="8" t="s">
        <v>22</v>
      </c>
      <c r="E499" s="7" t="s">
        <v>21</v>
      </c>
      <c r="K499" s="8">
        <v>1</v>
      </c>
      <c r="L499" s="8">
        <v>0</v>
      </c>
      <c r="M499" s="8">
        <f t="shared" si="78"/>
        <v>0</v>
      </c>
      <c r="O499" s="8">
        <v>25</v>
      </c>
      <c r="AI499" s="7">
        <v>8063</v>
      </c>
      <c r="AJ499" s="8">
        <v>5124</v>
      </c>
      <c r="AK499" s="8" t="s">
        <v>273</v>
      </c>
      <c r="AL499" s="7">
        <v>285</v>
      </c>
      <c r="AM499" s="8">
        <v>285</v>
      </c>
      <c r="AN499" s="8">
        <v>26.9</v>
      </c>
      <c r="AO499" s="8">
        <v>26.9</v>
      </c>
      <c r="AP499" s="8">
        <v>26.9</v>
      </c>
      <c r="AQ499" s="8">
        <v>18.899999999999999</v>
      </c>
      <c r="AR499" s="8">
        <v>0</v>
      </c>
      <c r="AS499" s="8">
        <v>0</v>
      </c>
      <c r="AT499" s="12">
        <f t="shared" si="79"/>
        <v>45.8</v>
      </c>
      <c r="AV499" s="11">
        <f t="shared" si="80"/>
        <v>0</v>
      </c>
      <c r="AW499" s="13">
        <f t="shared" si="81"/>
        <v>0</v>
      </c>
      <c r="AX499" s="13">
        <f t="shared" si="82"/>
        <v>0</v>
      </c>
      <c r="AY499" s="13">
        <f t="shared" si="83"/>
        <v>0</v>
      </c>
      <c r="AZ499" s="13">
        <f t="shared" si="84"/>
        <v>0</v>
      </c>
      <c r="BA499" s="13">
        <f t="shared" si="85"/>
        <v>0</v>
      </c>
      <c r="BB499" s="13">
        <f t="shared" si="86"/>
        <v>0</v>
      </c>
      <c r="BC499" s="13">
        <f t="shared" si="87"/>
        <v>0</v>
      </c>
    </row>
    <row r="500" spans="1:55" x14ac:dyDescent="0.3">
      <c r="A500" s="8" t="s">
        <v>232</v>
      </c>
      <c r="B500" s="8" t="s">
        <v>236</v>
      </c>
      <c r="C500" s="8" t="s">
        <v>65</v>
      </c>
      <c r="D500" s="8" t="s">
        <v>23</v>
      </c>
      <c r="E500" s="7" t="s">
        <v>21</v>
      </c>
      <c r="K500" s="8">
        <v>1</v>
      </c>
      <c r="L500" s="8">
        <v>0</v>
      </c>
      <c r="M500" s="8">
        <f t="shared" si="78"/>
        <v>0</v>
      </c>
      <c r="O500" s="8">
        <v>25</v>
      </c>
      <c r="AI500" s="7">
        <v>974</v>
      </c>
      <c r="AJ500" s="8">
        <v>1129</v>
      </c>
      <c r="AK500" s="8" t="s">
        <v>279</v>
      </c>
      <c r="AL500" s="7">
        <v>155</v>
      </c>
      <c r="AM500" s="8">
        <v>155</v>
      </c>
      <c r="AN500" s="8">
        <v>12.6</v>
      </c>
      <c r="AO500" s="8">
        <v>12.6</v>
      </c>
      <c r="AP500" s="8">
        <v>0</v>
      </c>
      <c r="AQ500" s="8">
        <v>10.6</v>
      </c>
      <c r="AR500" s="8">
        <v>1.1000000000000001</v>
      </c>
      <c r="AS500" s="8">
        <v>0</v>
      </c>
      <c r="AT500" s="12">
        <f t="shared" si="79"/>
        <v>24.3</v>
      </c>
      <c r="AV500" s="11">
        <f t="shared" si="80"/>
        <v>0</v>
      </c>
      <c r="AW500" s="13">
        <f t="shared" si="81"/>
        <v>0</v>
      </c>
      <c r="AX500" s="13">
        <f t="shared" si="82"/>
        <v>0</v>
      </c>
      <c r="AY500" s="13">
        <f t="shared" si="83"/>
        <v>0</v>
      </c>
      <c r="AZ500" s="13">
        <f t="shared" si="84"/>
        <v>0</v>
      </c>
      <c r="BA500" s="13">
        <f t="shared" si="85"/>
        <v>0</v>
      </c>
      <c r="BB500" s="13">
        <f t="shared" si="86"/>
        <v>0</v>
      </c>
      <c r="BC500" s="13">
        <f t="shared" si="87"/>
        <v>0</v>
      </c>
    </row>
    <row r="501" spans="1:55" x14ac:dyDescent="0.3">
      <c r="A501" s="8" t="s">
        <v>232</v>
      </c>
      <c r="B501" s="8" t="s">
        <v>236</v>
      </c>
      <c r="C501" s="8" t="s">
        <v>65</v>
      </c>
      <c r="D501" s="8" t="s">
        <v>24</v>
      </c>
      <c r="E501" s="7" t="s">
        <v>36</v>
      </c>
      <c r="F501" s="8">
        <v>244</v>
      </c>
      <c r="G501" s="8">
        <v>2</v>
      </c>
      <c r="L501" s="8">
        <v>2</v>
      </c>
      <c r="M501" s="8">
        <f t="shared" si="78"/>
        <v>488</v>
      </c>
      <c r="O501" s="8">
        <v>25</v>
      </c>
      <c r="AI501" s="7">
        <v>7075</v>
      </c>
      <c r="AJ501" s="8">
        <v>1106</v>
      </c>
      <c r="AK501" s="8" t="s">
        <v>280</v>
      </c>
      <c r="AL501" s="7">
        <v>69</v>
      </c>
      <c r="AM501" s="8">
        <v>69</v>
      </c>
      <c r="AN501" s="8">
        <v>3.6</v>
      </c>
      <c r="AO501" s="8">
        <v>3.6</v>
      </c>
      <c r="AP501" s="8">
        <v>0</v>
      </c>
      <c r="AQ501" s="8">
        <v>4.0999999999999996</v>
      </c>
      <c r="AR501" s="8">
        <v>4.5</v>
      </c>
      <c r="AS501" s="8">
        <v>0</v>
      </c>
      <c r="AT501" s="12">
        <f t="shared" si="79"/>
        <v>12.2</v>
      </c>
      <c r="AV501" s="11">
        <f t="shared" si="80"/>
        <v>336.72</v>
      </c>
      <c r="AW501" s="13">
        <f t="shared" si="81"/>
        <v>336.72</v>
      </c>
      <c r="AX501" s="13">
        <f t="shared" si="82"/>
        <v>17.567999999999998</v>
      </c>
      <c r="AY501" s="13">
        <f t="shared" si="83"/>
        <v>17.567999999999998</v>
      </c>
      <c r="AZ501" s="13">
        <f t="shared" si="84"/>
        <v>0</v>
      </c>
      <c r="BA501" s="13">
        <f t="shared" si="85"/>
        <v>20.007999999999996</v>
      </c>
      <c r="BB501" s="13">
        <f t="shared" si="86"/>
        <v>21.96</v>
      </c>
      <c r="BC501" s="13">
        <f t="shared" si="87"/>
        <v>0</v>
      </c>
    </row>
    <row r="502" spans="1:55" x14ac:dyDescent="0.3">
      <c r="A502" s="8" t="s">
        <v>232</v>
      </c>
      <c r="B502" s="8" t="s">
        <v>236</v>
      </c>
      <c r="C502" s="8" t="s">
        <v>65</v>
      </c>
      <c r="D502" s="8" t="s">
        <v>25</v>
      </c>
      <c r="E502" s="7" t="s">
        <v>21</v>
      </c>
      <c r="K502" s="8">
        <v>1</v>
      </c>
      <c r="L502" s="8">
        <v>0</v>
      </c>
      <c r="M502" s="8">
        <f t="shared" si="78"/>
        <v>0</v>
      </c>
      <c r="O502" s="8">
        <v>25</v>
      </c>
      <c r="AI502" s="7">
        <v>646</v>
      </c>
      <c r="AJ502" s="8">
        <v>1009</v>
      </c>
      <c r="AK502" s="8" t="s">
        <v>286</v>
      </c>
      <c r="AL502" s="7">
        <v>403</v>
      </c>
      <c r="AM502" s="8">
        <v>403</v>
      </c>
      <c r="AN502" s="8">
        <v>24.9</v>
      </c>
      <c r="AO502" s="8">
        <v>24.9</v>
      </c>
      <c r="AP502" s="8">
        <v>0</v>
      </c>
      <c r="AQ502" s="8">
        <v>33.1</v>
      </c>
      <c r="AR502" s="8">
        <v>1.3</v>
      </c>
      <c r="AS502" s="8">
        <v>0</v>
      </c>
      <c r="AT502" s="12">
        <f t="shared" si="79"/>
        <v>59.3</v>
      </c>
      <c r="AV502" s="11">
        <f t="shared" si="80"/>
        <v>0</v>
      </c>
      <c r="AW502" s="13">
        <f t="shared" si="81"/>
        <v>0</v>
      </c>
      <c r="AX502" s="13">
        <f t="shared" si="82"/>
        <v>0</v>
      </c>
      <c r="AY502" s="13">
        <f t="shared" si="83"/>
        <v>0</v>
      </c>
      <c r="AZ502" s="13">
        <f t="shared" si="84"/>
        <v>0</v>
      </c>
      <c r="BA502" s="13">
        <f t="shared" si="85"/>
        <v>0</v>
      </c>
      <c r="BB502" s="13">
        <f t="shared" si="86"/>
        <v>0</v>
      </c>
      <c r="BC502" s="13">
        <f t="shared" si="87"/>
        <v>0</v>
      </c>
    </row>
    <row r="503" spans="1:55" x14ac:dyDescent="0.3">
      <c r="A503" s="8" t="s">
        <v>20</v>
      </c>
      <c r="B503" s="8" t="s">
        <v>236</v>
      </c>
      <c r="C503" s="8" t="s">
        <v>65</v>
      </c>
      <c r="D503" s="8" t="s">
        <v>20</v>
      </c>
      <c r="E503" s="7" t="s">
        <v>14</v>
      </c>
      <c r="F503" s="8">
        <v>112</v>
      </c>
      <c r="G503" s="8">
        <v>1</v>
      </c>
      <c r="L503" s="8">
        <v>1</v>
      </c>
      <c r="M503" s="8">
        <f t="shared" si="78"/>
        <v>112</v>
      </c>
      <c r="O503" s="8">
        <v>25</v>
      </c>
      <c r="AI503">
        <v>8041</v>
      </c>
      <c r="AJ503">
        <v>15233</v>
      </c>
      <c r="AK503" t="s">
        <v>378</v>
      </c>
      <c r="AL503">
        <v>105</v>
      </c>
      <c r="AM503">
        <v>105</v>
      </c>
      <c r="AN503">
        <v>18.5</v>
      </c>
      <c r="AO503">
        <v>18.5</v>
      </c>
      <c r="AP503">
        <v>18.5</v>
      </c>
      <c r="AQ503">
        <v>2.9</v>
      </c>
      <c r="AR503">
        <v>0</v>
      </c>
      <c r="AS503">
        <v>0</v>
      </c>
      <c r="AT503" s="12">
        <f t="shared" si="79"/>
        <v>21.4</v>
      </c>
      <c r="AV503" s="11">
        <f t="shared" si="80"/>
        <v>117.6</v>
      </c>
      <c r="AW503" s="13">
        <f t="shared" si="81"/>
        <v>117.6</v>
      </c>
      <c r="AX503" s="13">
        <f t="shared" si="82"/>
        <v>20.72</v>
      </c>
      <c r="AY503" s="13">
        <f t="shared" si="83"/>
        <v>20.72</v>
      </c>
      <c r="AZ503" s="13">
        <f t="shared" si="84"/>
        <v>20.72</v>
      </c>
      <c r="BA503" s="13">
        <f t="shared" si="85"/>
        <v>3.2480000000000002</v>
      </c>
      <c r="BB503" s="13">
        <f t="shared" si="86"/>
        <v>0</v>
      </c>
      <c r="BC503" s="13">
        <f t="shared" si="87"/>
        <v>0</v>
      </c>
    </row>
    <row r="504" spans="1:55" x14ac:dyDescent="0.3">
      <c r="A504" s="8" t="s">
        <v>233</v>
      </c>
      <c r="B504" s="8" t="s">
        <v>236</v>
      </c>
      <c r="C504" s="8" t="s">
        <v>65</v>
      </c>
      <c r="D504" s="8" t="s">
        <v>26</v>
      </c>
      <c r="E504" s="7" t="s">
        <v>14</v>
      </c>
      <c r="F504" s="8">
        <v>175</v>
      </c>
      <c r="H504" s="8">
        <v>3</v>
      </c>
      <c r="L504" s="8">
        <v>0.42899999999999999</v>
      </c>
      <c r="M504" s="8">
        <f t="shared" si="78"/>
        <v>75.075000000000003</v>
      </c>
      <c r="O504" s="8">
        <v>25</v>
      </c>
      <c r="AI504" s="7">
        <v>7200</v>
      </c>
      <c r="AJ504" s="8">
        <v>20051</v>
      </c>
      <c r="AK504" s="8" t="s">
        <v>282</v>
      </c>
      <c r="AL504" s="7">
        <v>130</v>
      </c>
      <c r="AM504" s="8">
        <v>0</v>
      </c>
      <c r="AN504" s="8">
        <v>2.4</v>
      </c>
      <c r="AO504" s="8">
        <v>0</v>
      </c>
      <c r="AP504" s="8">
        <v>0</v>
      </c>
      <c r="AQ504" s="8">
        <v>0.2</v>
      </c>
      <c r="AR504" s="8">
        <v>28.6</v>
      </c>
      <c r="AS504" s="8">
        <v>0.3</v>
      </c>
      <c r="AT504" s="12">
        <f t="shared" si="79"/>
        <v>31.200000000000003</v>
      </c>
      <c r="AV504" s="11">
        <f t="shared" si="80"/>
        <v>97.597499999999997</v>
      </c>
      <c r="AW504" s="13">
        <f t="shared" si="81"/>
        <v>0</v>
      </c>
      <c r="AX504" s="13">
        <f t="shared" si="82"/>
        <v>1.8018000000000001</v>
      </c>
      <c r="AY504" s="13">
        <f t="shared" si="83"/>
        <v>0</v>
      </c>
      <c r="AZ504" s="13">
        <f t="shared" si="84"/>
        <v>0</v>
      </c>
      <c r="BA504" s="13">
        <f t="shared" si="85"/>
        <v>0.15015000000000001</v>
      </c>
      <c r="BB504" s="13">
        <f t="shared" si="86"/>
        <v>21.471450000000001</v>
      </c>
      <c r="BC504" s="13">
        <f t="shared" si="87"/>
        <v>0.22522500000000001</v>
      </c>
    </row>
    <row r="505" spans="1:55" x14ac:dyDescent="0.3">
      <c r="A505" s="8" t="s">
        <v>233</v>
      </c>
      <c r="B505" s="8" t="s">
        <v>236</v>
      </c>
      <c r="C505" s="8" t="s">
        <v>65</v>
      </c>
      <c r="D505" s="8" t="s">
        <v>28</v>
      </c>
      <c r="E505" s="7" t="s">
        <v>14</v>
      </c>
      <c r="F505" s="8">
        <v>185</v>
      </c>
      <c r="G505" s="8">
        <v>1</v>
      </c>
      <c r="L505" s="8">
        <v>1</v>
      </c>
      <c r="M505" s="8">
        <f t="shared" si="78"/>
        <v>185</v>
      </c>
      <c r="O505" s="8">
        <v>25</v>
      </c>
      <c r="AI505" s="7">
        <v>7005</v>
      </c>
      <c r="AJ505" s="8">
        <v>16028</v>
      </c>
      <c r="AK505" s="8" t="s">
        <v>283</v>
      </c>
      <c r="AL505" s="7">
        <v>127</v>
      </c>
      <c r="AM505" s="8">
        <v>0</v>
      </c>
      <c r="AN505" s="8">
        <v>8.6999999999999993</v>
      </c>
      <c r="AO505" s="8">
        <v>0</v>
      </c>
      <c r="AP505" s="8">
        <v>0</v>
      </c>
      <c r="AQ505" s="8">
        <v>0.5</v>
      </c>
      <c r="AR505" s="8">
        <v>22.8</v>
      </c>
      <c r="AS505" s="8">
        <v>6.4</v>
      </c>
      <c r="AT505" s="12">
        <f t="shared" si="79"/>
        <v>32</v>
      </c>
      <c r="AV505" s="11">
        <f t="shared" si="80"/>
        <v>234.95</v>
      </c>
      <c r="AW505" s="13">
        <f t="shared" si="81"/>
        <v>0</v>
      </c>
      <c r="AX505" s="13">
        <f t="shared" si="82"/>
        <v>16.094999999999999</v>
      </c>
      <c r="AY505" s="13">
        <f t="shared" si="83"/>
        <v>0</v>
      </c>
      <c r="AZ505" s="13">
        <f t="shared" si="84"/>
        <v>0</v>
      </c>
      <c r="BA505" s="13">
        <f t="shared" si="85"/>
        <v>0.92500000000000004</v>
      </c>
      <c r="BB505" s="13">
        <f t="shared" si="86"/>
        <v>42.18</v>
      </c>
      <c r="BC505" s="13">
        <f t="shared" si="87"/>
        <v>11.84</v>
      </c>
    </row>
    <row r="506" spans="1:55" x14ac:dyDescent="0.3">
      <c r="A506" s="8" t="s">
        <v>233</v>
      </c>
      <c r="B506" s="8" t="s">
        <v>236</v>
      </c>
      <c r="C506" s="8" t="s">
        <v>65</v>
      </c>
      <c r="D506" s="8" t="s">
        <v>29</v>
      </c>
      <c r="E506" s="7" t="s">
        <v>21</v>
      </c>
      <c r="K506" s="8">
        <v>1</v>
      </c>
      <c r="L506" s="8">
        <v>0</v>
      </c>
      <c r="M506" s="8">
        <f t="shared" si="78"/>
        <v>0</v>
      </c>
      <c r="O506" s="8">
        <v>25</v>
      </c>
      <c r="AI506" s="7">
        <v>513</v>
      </c>
      <c r="AJ506" s="8">
        <v>11110</v>
      </c>
      <c r="AK506" s="8" t="s">
        <v>290</v>
      </c>
      <c r="AL506" s="7">
        <v>22</v>
      </c>
      <c r="AM506" s="8">
        <v>0</v>
      </c>
      <c r="AN506" s="8">
        <v>1</v>
      </c>
      <c r="AO506" s="8">
        <v>0</v>
      </c>
      <c r="AP506" s="8">
        <v>0</v>
      </c>
      <c r="AQ506" s="8">
        <v>0.4</v>
      </c>
      <c r="AR506" s="8">
        <v>4.5</v>
      </c>
      <c r="AS506" s="8">
        <v>2.8</v>
      </c>
      <c r="AT506" s="12">
        <f t="shared" si="79"/>
        <v>5.9</v>
      </c>
      <c r="AV506" s="11">
        <f t="shared" si="80"/>
        <v>0</v>
      </c>
      <c r="AW506" s="13">
        <f t="shared" si="81"/>
        <v>0</v>
      </c>
      <c r="AX506" s="13">
        <f t="shared" si="82"/>
        <v>0</v>
      </c>
      <c r="AY506" s="13">
        <f t="shared" si="83"/>
        <v>0</v>
      </c>
      <c r="AZ506" s="13">
        <f t="shared" si="84"/>
        <v>0</v>
      </c>
      <c r="BA506" s="13">
        <f t="shared" si="85"/>
        <v>0</v>
      </c>
      <c r="BB506" s="13">
        <f t="shared" si="86"/>
        <v>0</v>
      </c>
      <c r="BC506" s="13">
        <f t="shared" si="87"/>
        <v>0</v>
      </c>
    </row>
    <row r="507" spans="1:55" x14ac:dyDescent="0.3">
      <c r="A507" s="8" t="s">
        <v>233</v>
      </c>
      <c r="B507" s="8" t="s">
        <v>236</v>
      </c>
      <c r="C507" s="8" t="s">
        <v>65</v>
      </c>
      <c r="D507" s="8" t="s">
        <v>30</v>
      </c>
      <c r="E507" s="7" t="s">
        <v>14</v>
      </c>
      <c r="F507" s="8">
        <v>119</v>
      </c>
      <c r="H507" s="8">
        <v>1</v>
      </c>
      <c r="L507" s="8">
        <v>0.14299999999999999</v>
      </c>
      <c r="M507" s="8">
        <f t="shared" si="78"/>
        <v>17.016999999999999</v>
      </c>
      <c r="O507" s="8">
        <v>25</v>
      </c>
      <c r="AI507" s="7">
        <v>141</v>
      </c>
      <c r="AJ507" s="8">
        <v>9040</v>
      </c>
      <c r="AK507" s="8" t="s">
        <v>287</v>
      </c>
      <c r="AL507" s="7">
        <v>92</v>
      </c>
      <c r="AM507" s="8">
        <v>0</v>
      </c>
      <c r="AN507" s="8">
        <v>1</v>
      </c>
      <c r="AO507" s="8">
        <v>0</v>
      </c>
      <c r="AP507" s="8">
        <v>0</v>
      </c>
      <c r="AQ507" s="8">
        <v>0.5</v>
      </c>
      <c r="AR507" s="8">
        <v>23.4</v>
      </c>
      <c r="AS507" s="8">
        <v>2.4</v>
      </c>
      <c r="AT507" s="12">
        <f t="shared" si="79"/>
        <v>24.9</v>
      </c>
      <c r="AV507" s="11">
        <f t="shared" si="80"/>
        <v>15.655639999999998</v>
      </c>
      <c r="AW507" s="13">
        <f t="shared" si="81"/>
        <v>0</v>
      </c>
      <c r="AX507" s="13">
        <f t="shared" si="82"/>
        <v>0.17016999999999999</v>
      </c>
      <c r="AY507" s="13">
        <f t="shared" si="83"/>
        <v>0</v>
      </c>
      <c r="AZ507" s="13">
        <f t="shared" si="84"/>
        <v>0</v>
      </c>
      <c r="BA507" s="13">
        <f t="shared" si="85"/>
        <v>8.5084999999999994E-2</v>
      </c>
      <c r="BB507" s="13">
        <f t="shared" si="86"/>
        <v>3.9819779999999998</v>
      </c>
      <c r="BC507" s="13">
        <f t="shared" si="87"/>
        <v>0.40840799999999994</v>
      </c>
    </row>
    <row r="508" spans="1:55" x14ac:dyDescent="0.3">
      <c r="A508" s="8" t="s">
        <v>233</v>
      </c>
      <c r="B508" s="8" t="s">
        <v>236</v>
      </c>
      <c r="C508" s="8" t="s">
        <v>65</v>
      </c>
      <c r="D508" s="8" t="s">
        <v>31</v>
      </c>
      <c r="E508" s="7" t="s">
        <v>14</v>
      </c>
      <c r="F508" s="8">
        <v>122</v>
      </c>
      <c r="H508" s="8">
        <v>1</v>
      </c>
      <c r="L508" s="8">
        <v>0.14299999999999999</v>
      </c>
      <c r="M508" s="8">
        <f t="shared" si="78"/>
        <v>17.445999999999998</v>
      </c>
      <c r="O508" s="8">
        <v>25</v>
      </c>
      <c r="AI508" s="7">
        <v>1786</v>
      </c>
      <c r="AJ508" s="8">
        <v>11363</v>
      </c>
      <c r="AK508" s="8" t="s">
        <v>289</v>
      </c>
      <c r="AL508" s="7">
        <v>93</v>
      </c>
      <c r="AM508" s="8">
        <v>0</v>
      </c>
      <c r="AN508" s="8">
        <v>2</v>
      </c>
      <c r="AO508" s="8">
        <v>0</v>
      </c>
      <c r="AP508" s="8">
        <v>0</v>
      </c>
      <c r="AQ508" s="8">
        <v>0.1</v>
      </c>
      <c r="AR508" s="8">
        <v>21.6</v>
      </c>
      <c r="AS508" s="8">
        <v>1.5</v>
      </c>
      <c r="AT508" s="12">
        <f t="shared" si="79"/>
        <v>23.700000000000003</v>
      </c>
      <c r="AV508" s="11">
        <f t="shared" si="80"/>
        <v>16.224779999999999</v>
      </c>
      <c r="AW508" s="13">
        <f t="shared" si="81"/>
        <v>0</v>
      </c>
      <c r="AX508" s="13">
        <f t="shared" si="82"/>
        <v>0.34891999999999995</v>
      </c>
      <c r="AY508" s="13">
        <f t="shared" si="83"/>
        <v>0</v>
      </c>
      <c r="AZ508" s="13">
        <f t="shared" si="84"/>
        <v>0</v>
      </c>
      <c r="BA508" s="13">
        <f t="shared" si="85"/>
        <v>1.7446E-2</v>
      </c>
      <c r="BB508" s="13">
        <f t="shared" si="86"/>
        <v>3.7683359999999997</v>
      </c>
      <c r="BC508" s="13">
        <f t="shared" si="87"/>
        <v>0.26168999999999998</v>
      </c>
    </row>
    <row r="509" spans="1:55" x14ac:dyDescent="0.3">
      <c r="A509" s="8" t="s">
        <v>233</v>
      </c>
      <c r="B509" s="8" t="s">
        <v>236</v>
      </c>
      <c r="C509" s="8" t="s">
        <v>65</v>
      </c>
      <c r="D509" s="8" t="s">
        <v>34</v>
      </c>
      <c r="E509" s="7" t="s">
        <v>14</v>
      </c>
      <c r="F509" s="8">
        <v>125</v>
      </c>
      <c r="H509" s="8">
        <v>4</v>
      </c>
      <c r="L509" s="8">
        <v>0.57099999999999995</v>
      </c>
      <c r="M509" s="8">
        <f t="shared" si="78"/>
        <v>71.375</v>
      </c>
      <c r="O509" s="8">
        <v>25</v>
      </c>
      <c r="AE509" s="7" t="s">
        <v>296</v>
      </c>
      <c r="AF509" s="8" t="s">
        <v>292</v>
      </c>
      <c r="AL509" s="7">
        <v>288</v>
      </c>
      <c r="AN509" s="8">
        <v>6.3</v>
      </c>
      <c r="AQ509" s="8">
        <v>9.1</v>
      </c>
      <c r="AR509" s="8">
        <v>49</v>
      </c>
      <c r="AS509" s="8">
        <v>0</v>
      </c>
      <c r="AT509" s="12">
        <f t="shared" si="79"/>
        <v>64.400000000000006</v>
      </c>
      <c r="AV509" s="11">
        <f t="shared" si="80"/>
        <v>205.56</v>
      </c>
      <c r="AW509" s="13">
        <f t="shared" si="81"/>
        <v>0.71375</v>
      </c>
      <c r="AX509" s="13">
        <f t="shared" si="82"/>
        <v>4.4966249999999999</v>
      </c>
      <c r="AY509" s="13">
        <f t="shared" si="83"/>
        <v>0.71375</v>
      </c>
      <c r="AZ509" s="13">
        <f t="shared" si="84"/>
        <v>0.71375</v>
      </c>
      <c r="BA509" s="13">
        <f t="shared" si="85"/>
        <v>6.4951249999999989</v>
      </c>
      <c r="BB509" s="13">
        <f t="shared" si="86"/>
        <v>34.973750000000003</v>
      </c>
      <c r="BC509" s="13">
        <f t="shared" si="87"/>
        <v>0</v>
      </c>
    </row>
    <row r="510" spans="1:55" x14ac:dyDescent="0.3">
      <c r="A510" s="8" t="s">
        <v>233</v>
      </c>
      <c r="B510" s="8" t="s">
        <v>236</v>
      </c>
      <c r="C510" s="8" t="s">
        <v>65</v>
      </c>
      <c r="D510" s="8" t="s">
        <v>44</v>
      </c>
      <c r="E510" s="7" t="s">
        <v>14</v>
      </c>
      <c r="F510" s="8">
        <v>250</v>
      </c>
      <c r="H510" s="8">
        <v>1</v>
      </c>
      <c r="L510" s="8">
        <v>0.14299999999999999</v>
      </c>
      <c r="M510" s="8">
        <f t="shared" ref="M510:M573" si="88">F510*L510</f>
        <v>35.75</v>
      </c>
      <c r="O510" s="8">
        <v>25</v>
      </c>
      <c r="AI510" s="7">
        <v>8009</v>
      </c>
      <c r="AJ510" s="8">
        <v>20121</v>
      </c>
      <c r="AK510" s="8" t="s">
        <v>370</v>
      </c>
      <c r="AL510" s="7">
        <v>141</v>
      </c>
      <c r="AM510" s="8">
        <v>0</v>
      </c>
      <c r="AN510" s="8">
        <v>4.8</v>
      </c>
      <c r="AO510" s="8">
        <v>0</v>
      </c>
      <c r="AP510" s="8">
        <v>0</v>
      </c>
      <c r="AQ510" s="8">
        <v>0.7</v>
      </c>
      <c r="AR510" s="8">
        <v>28.3</v>
      </c>
      <c r="AS510" s="8">
        <v>1.7</v>
      </c>
      <c r="AT510" s="12">
        <f t="shared" si="79"/>
        <v>33.799999999999997</v>
      </c>
      <c r="AV510" s="11">
        <f t="shared" si="80"/>
        <v>50.407499999999999</v>
      </c>
      <c r="AW510" s="13">
        <f t="shared" si="81"/>
        <v>0</v>
      </c>
      <c r="AX510" s="13">
        <f t="shared" si="82"/>
        <v>1.716</v>
      </c>
      <c r="AY510" s="13">
        <f t="shared" si="83"/>
        <v>0</v>
      </c>
      <c r="AZ510" s="13">
        <f t="shared" si="84"/>
        <v>0</v>
      </c>
      <c r="BA510" s="13">
        <f t="shared" si="85"/>
        <v>0.25024999999999997</v>
      </c>
      <c r="BB510" s="13">
        <f t="shared" si="86"/>
        <v>10.11725</v>
      </c>
      <c r="BC510" s="13">
        <f t="shared" si="87"/>
        <v>0.60775000000000001</v>
      </c>
    </row>
    <row r="511" spans="1:55" x14ac:dyDescent="0.3">
      <c r="A511" s="8" t="s">
        <v>234</v>
      </c>
      <c r="B511" s="8" t="s">
        <v>236</v>
      </c>
      <c r="C511" s="8" t="s">
        <v>65</v>
      </c>
      <c r="D511" s="8" t="s">
        <v>248</v>
      </c>
      <c r="E511" s="7" t="s">
        <v>14</v>
      </c>
      <c r="F511" s="8">
        <v>134</v>
      </c>
      <c r="G511" s="8">
        <v>1</v>
      </c>
      <c r="L511" s="8">
        <v>1</v>
      </c>
      <c r="M511" s="8">
        <f t="shared" si="88"/>
        <v>134</v>
      </c>
      <c r="O511" s="8">
        <v>25</v>
      </c>
      <c r="AE511" s="7" t="s">
        <v>296</v>
      </c>
      <c r="AF511" s="8" t="s">
        <v>303</v>
      </c>
      <c r="AL511" s="7">
        <v>163</v>
      </c>
      <c r="AN511" s="8">
        <v>6.3</v>
      </c>
      <c r="AQ511" s="8">
        <v>1.4</v>
      </c>
      <c r="AR511" s="8">
        <v>31.1</v>
      </c>
      <c r="AT511" s="12">
        <f t="shared" si="79"/>
        <v>38.799999999999997</v>
      </c>
      <c r="AV511" s="11">
        <f t="shared" si="80"/>
        <v>218.42</v>
      </c>
      <c r="AW511" s="13">
        <f t="shared" si="81"/>
        <v>1.34</v>
      </c>
      <c r="AX511" s="13">
        <f t="shared" si="82"/>
        <v>8.4420000000000002</v>
      </c>
      <c r="AY511" s="13">
        <f t="shared" si="83"/>
        <v>1.34</v>
      </c>
      <c r="AZ511" s="13">
        <f t="shared" si="84"/>
        <v>1.34</v>
      </c>
      <c r="BA511" s="13">
        <f t="shared" si="85"/>
        <v>1.8759999999999999</v>
      </c>
      <c r="BB511" s="13">
        <f t="shared" si="86"/>
        <v>41.674000000000007</v>
      </c>
      <c r="BC511" s="13">
        <f t="shared" si="87"/>
        <v>1.34</v>
      </c>
    </row>
    <row r="512" spans="1:55" x14ac:dyDescent="0.3">
      <c r="A512" s="8" t="s">
        <v>234</v>
      </c>
      <c r="B512" s="8" t="s">
        <v>236</v>
      </c>
      <c r="C512" s="8" t="s">
        <v>65</v>
      </c>
      <c r="D512" s="8" t="s">
        <v>27</v>
      </c>
      <c r="E512" s="7" t="s">
        <v>14</v>
      </c>
      <c r="F512" s="8">
        <v>114</v>
      </c>
      <c r="H512" s="8">
        <v>2</v>
      </c>
      <c r="L512" s="8">
        <v>0.28599999999999998</v>
      </c>
      <c r="M512" s="8">
        <f t="shared" si="88"/>
        <v>32.603999999999999</v>
      </c>
      <c r="O512" s="8">
        <v>25</v>
      </c>
      <c r="AE512" s="7" t="s">
        <v>296</v>
      </c>
      <c r="AF512" s="8" t="s">
        <v>304</v>
      </c>
      <c r="AL512" s="7">
        <v>125</v>
      </c>
      <c r="AN512" s="8">
        <v>2.1</v>
      </c>
      <c r="AQ512" s="8">
        <v>1.3</v>
      </c>
      <c r="AR512" s="8">
        <v>26.2</v>
      </c>
      <c r="AT512" s="12">
        <f t="shared" si="79"/>
        <v>29.6</v>
      </c>
      <c r="AV512" s="11">
        <f t="shared" si="80"/>
        <v>40.755000000000003</v>
      </c>
      <c r="AW512" s="13">
        <f t="shared" si="81"/>
        <v>0.32604</v>
      </c>
      <c r="AX512" s="13">
        <f t="shared" si="82"/>
        <v>0.68468400000000007</v>
      </c>
      <c r="AY512" s="13">
        <f t="shared" si="83"/>
        <v>0.32604</v>
      </c>
      <c r="AZ512" s="13">
        <f t="shared" si="84"/>
        <v>0.32604</v>
      </c>
      <c r="BA512" s="13">
        <f t="shared" si="85"/>
        <v>0.42385199999999995</v>
      </c>
      <c r="BB512" s="13">
        <f t="shared" si="86"/>
        <v>8.542247999999999</v>
      </c>
      <c r="BC512" s="13">
        <f t="shared" si="87"/>
        <v>0.32604</v>
      </c>
    </row>
    <row r="513" spans="1:55" x14ac:dyDescent="0.3">
      <c r="A513" s="8" t="s">
        <v>234</v>
      </c>
      <c r="B513" s="8" t="s">
        <v>236</v>
      </c>
      <c r="C513" s="8" t="s">
        <v>65</v>
      </c>
      <c r="D513" s="8" t="s">
        <v>32</v>
      </c>
      <c r="E513" s="7" t="s">
        <v>21</v>
      </c>
      <c r="K513" s="8">
        <v>1</v>
      </c>
      <c r="L513" s="8">
        <v>0</v>
      </c>
      <c r="M513" s="8">
        <f t="shared" si="88"/>
        <v>0</v>
      </c>
      <c r="O513" s="8">
        <v>25</v>
      </c>
      <c r="AI513" s="7">
        <v>8012</v>
      </c>
      <c r="AJ513" s="8">
        <v>0</v>
      </c>
      <c r="AK513" s="8" t="s">
        <v>307</v>
      </c>
      <c r="AL513" s="7">
        <v>332</v>
      </c>
      <c r="AM513" s="8">
        <v>0</v>
      </c>
      <c r="AN513" s="8">
        <v>10.3</v>
      </c>
      <c r="AO513" s="8">
        <v>0</v>
      </c>
      <c r="AP513" s="8">
        <v>0</v>
      </c>
      <c r="AQ513" s="8">
        <v>3</v>
      </c>
      <c r="AR513" s="8">
        <v>73.7</v>
      </c>
      <c r="AS513" s="8">
        <v>12.7</v>
      </c>
      <c r="AT513" s="12">
        <f t="shared" si="79"/>
        <v>87</v>
      </c>
      <c r="AV513" s="11">
        <f t="shared" si="80"/>
        <v>0</v>
      </c>
      <c r="AW513" s="13">
        <f t="shared" si="81"/>
        <v>0</v>
      </c>
      <c r="AX513" s="13">
        <f t="shared" si="82"/>
        <v>0</v>
      </c>
      <c r="AY513" s="13">
        <f t="shared" si="83"/>
        <v>0</v>
      </c>
      <c r="AZ513" s="13">
        <f t="shared" si="84"/>
        <v>0</v>
      </c>
      <c r="BA513" s="13">
        <f t="shared" si="85"/>
        <v>0</v>
      </c>
      <c r="BB513" s="13">
        <f t="shared" si="86"/>
        <v>0</v>
      </c>
      <c r="BC513" s="13">
        <f t="shared" si="87"/>
        <v>0</v>
      </c>
    </row>
    <row r="514" spans="1:55" x14ac:dyDescent="0.3">
      <c r="A514" s="8" t="s">
        <v>234</v>
      </c>
      <c r="B514" s="8" t="s">
        <v>236</v>
      </c>
      <c r="C514" s="8" t="s">
        <v>65</v>
      </c>
      <c r="D514" s="8" t="s">
        <v>74</v>
      </c>
      <c r="E514" s="7" t="s">
        <v>14</v>
      </c>
      <c r="F514" s="8">
        <v>340</v>
      </c>
      <c r="I514" s="8">
        <v>2</v>
      </c>
      <c r="L514" s="8">
        <v>6.7000000000000004E-2</v>
      </c>
      <c r="M514" s="8">
        <f t="shared" si="88"/>
        <v>22.78</v>
      </c>
      <c r="O514" s="8">
        <v>25</v>
      </c>
      <c r="AI514" s="7">
        <v>404</v>
      </c>
      <c r="AJ514" s="8">
        <v>14400</v>
      </c>
      <c r="AK514" s="8" t="s">
        <v>308</v>
      </c>
      <c r="AL514" s="7">
        <v>41</v>
      </c>
      <c r="AM514" s="8">
        <v>0</v>
      </c>
      <c r="AN514" s="8">
        <v>0</v>
      </c>
      <c r="AO514" s="8">
        <v>0</v>
      </c>
      <c r="AP514" s="8">
        <v>0</v>
      </c>
      <c r="AQ514" s="8">
        <v>0</v>
      </c>
      <c r="AR514" s="8">
        <v>10.4</v>
      </c>
      <c r="AS514" s="8">
        <v>0</v>
      </c>
      <c r="AT514" s="12">
        <f t="shared" si="79"/>
        <v>10.4</v>
      </c>
      <c r="AV514" s="11">
        <f t="shared" si="80"/>
        <v>9.3398000000000003</v>
      </c>
      <c r="AW514" s="13">
        <f t="shared" si="81"/>
        <v>0</v>
      </c>
      <c r="AX514" s="13">
        <f t="shared" si="82"/>
        <v>0</v>
      </c>
      <c r="AY514" s="13">
        <f t="shared" si="83"/>
        <v>0</v>
      </c>
      <c r="AZ514" s="13">
        <f t="shared" si="84"/>
        <v>0</v>
      </c>
      <c r="BA514" s="13">
        <f t="shared" si="85"/>
        <v>0</v>
      </c>
      <c r="BB514" s="13">
        <f t="shared" si="86"/>
        <v>2.3691200000000001</v>
      </c>
      <c r="BC514" s="13">
        <f t="shared" si="87"/>
        <v>0</v>
      </c>
    </row>
    <row r="515" spans="1:55" x14ac:dyDescent="0.3">
      <c r="A515" s="8" t="s">
        <v>232</v>
      </c>
      <c r="B515" s="8" t="s">
        <v>236</v>
      </c>
      <c r="C515" s="8" t="s">
        <v>66</v>
      </c>
      <c r="D515" s="8" t="s">
        <v>13</v>
      </c>
      <c r="E515" s="7" t="s">
        <v>21</v>
      </c>
      <c r="K515" s="8">
        <v>1</v>
      </c>
      <c r="L515" s="8">
        <v>0</v>
      </c>
      <c r="M515" s="8">
        <f t="shared" si="88"/>
        <v>0</v>
      </c>
      <c r="N515" s="8">
        <v>3</v>
      </c>
      <c r="O515" s="8">
        <v>26</v>
      </c>
      <c r="AI515" s="7">
        <v>8067</v>
      </c>
      <c r="AJ515" s="8">
        <v>0</v>
      </c>
      <c r="AK515" s="8" t="s">
        <v>265</v>
      </c>
      <c r="AL515" s="7">
        <v>269</v>
      </c>
      <c r="AM515" s="8">
        <v>269</v>
      </c>
      <c r="AN515" s="8">
        <v>24.9</v>
      </c>
      <c r="AO515" s="8">
        <v>24.9</v>
      </c>
      <c r="AP515" s="8">
        <v>24.9</v>
      </c>
      <c r="AQ515" s="8">
        <v>18</v>
      </c>
      <c r="AR515" s="8">
        <v>0</v>
      </c>
      <c r="AS515" s="8">
        <v>0</v>
      </c>
      <c r="AT515" s="12">
        <f t="shared" si="79"/>
        <v>42.9</v>
      </c>
      <c r="AV515" s="11">
        <f t="shared" si="80"/>
        <v>0</v>
      </c>
      <c r="AW515" s="13">
        <f t="shared" si="81"/>
        <v>0</v>
      </c>
      <c r="AX515" s="13">
        <f t="shared" si="82"/>
        <v>0</v>
      </c>
      <c r="AY515" s="13">
        <f t="shared" si="83"/>
        <v>0</v>
      </c>
      <c r="AZ515" s="13">
        <f t="shared" si="84"/>
        <v>0</v>
      </c>
      <c r="BA515" s="13">
        <f t="shared" si="85"/>
        <v>0</v>
      </c>
      <c r="BB515" s="13">
        <f t="shared" si="86"/>
        <v>0</v>
      </c>
      <c r="BC515" s="13">
        <f t="shared" si="87"/>
        <v>0</v>
      </c>
    </row>
    <row r="516" spans="1:55" x14ac:dyDescent="0.3">
      <c r="A516" s="8" t="s">
        <v>232</v>
      </c>
      <c r="B516" s="8" t="s">
        <v>236</v>
      </c>
      <c r="C516" s="8" t="s">
        <v>66</v>
      </c>
      <c r="D516" s="8" t="s">
        <v>15</v>
      </c>
      <c r="E516" s="7" t="s">
        <v>14</v>
      </c>
      <c r="F516" s="8">
        <v>85</v>
      </c>
      <c r="J516" s="8">
        <v>3</v>
      </c>
      <c r="L516" s="8">
        <v>8.0000000000000002E-3</v>
      </c>
      <c r="M516" s="8">
        <f t="shared" si="88"/>
        <v>0.68</v>
      </c>
      <c r="O516" s="8">
        <v>26</v>
      </c>
      <c r="AE516" s="7" t="s">
        <v>296</v>
      </c>
      <c r="AF516" s="8" t="s">
        <v>298</v>
      </c>
      <c r="AG516" s="7" t="s">
        <v>299</v>
      </c>
      <c r="AL516" s="7">
        <v>241</v>
      </c>
      <c r="AN516" s="8">
        <v>32.9</v>
      </c>
      <c r="AQ516" s="8">
        <v>10.9</v>
      </c>
      <c r="AR516" s="8">
        <v>0.5</v>
      </c>
      <c r="AS516" s="8">
        <v>0</v>
      </c>
      <c r="AT516" s="12">
        <f t="shared" ref="AT516:AT579" si="89">SUM(AN516,AQ516,AR516)</f>
        <v>44.3</v>
      </c>
      <c r="AV516" s="11">
        <f t="shared" si="80"/>
        <v>1.6388000000000003</v>
      </c>
      <c r="AW516" s="13">
        <f t="shared" si="81"/>
        <v>6.8000000000000005E-3</v>
      </c>
      <c r="AX516" s="13">
        <f t="shared" si="82"/>
        <v>0.22372</v>
      </c>
      <c r="AY516" s="13">
        <f t="shared" si="83"/>
        <v>6.8000000000000005E-3</v>
      </c>
      <c r="AZ516" s="13">
        <f t="shared" si="84"/>
        <v>6.8000000000000005E-3</v>
      </c>
      <c r="BA516" s="13">
        <f t="shared" si="85"/>
        <v>7.4120000000000005E-2</v>
      </c>
      <c r="BB516" s="13">
        <f t="shared" si="86"/>
        <v>3.4000000000000002E-3</v>
      </c>
      <c r="BC516" s="13">
        <f t="shared" si="87"/>
        <v>0</v>
      </c>
    </row>
    <row r="517" spans="1:55" x14ac:dyDescent="0.3">
      <c r="A517" s="8" t="s">
        <v>232</v>
      </c>
      <c r="B517" s="8" t="s">
        <v>236</v>
      </c>
      <c r="C517" s="8" t="s">
        <v>66</v>
      </c>
      <c r="D517" s="8" t="s">
        <v>17</v>
      </c>
      <c r="E517" s="7" t="s">
        <v>14</v>
      </c>
      <c r="F517" s="8">
        <v>85</v>
      </c>
      <c r="J517" s="8">
        <v>3</v>
      </c>
      <c r="L517" s="8">
        <v>8.0000000000000002E-3</v>
      </c>
      <c r="M517" s="8">
        <f t="shared" si="88"/>
        <v>0.68</v>
      </c>
      <c r="O517" s="8">
        <v>26</v>
      </c>
      <c r="AE517" s="7" t="s">
        <v>300</v>
      </c>
      <c r="AF517" s="8" t="s">
        <v>301</v>
      </c>
      <c r="AG517" s="7" t="s">
        <v>272</v>
      </c>
      <c r="AL517" s="7">
        <v>265</v>
      </c>
      <c r="AN517" s="8">
        <v>16.899999999999999</v>
      </c>
      <c r="AQ517" s="8">
        <v>21.4</v>
      </c>
      <c r="AR517" s="8">
        <v>0</v>
      </c>
      <c r="AS517" s="8">
        <v>0</v>
      </c>
      <c r="AT517" s="12">
        <f t="shared" si="89"/>
        <v>38.299999999999997</v>
      </c>
      <c r="AV517" s="11">
        <f t="shared" ref="AV517:AV580" si="90">PRODUCT($M517,$Y517,AL517)/100</f>
        <v>1.8020000000000003</v>
      </c>
      <c r="AW517" s="13">
        <f t="shared" si="81"/>
        <v>6.8000000000000005E-3</v>
      </c>
      <c r="AX517" s="13">
        <f t="shared" si="82"/>
        <v>0.11491999999999999</v>
      </c>
      <c r="AY517" s="13">
        <f t="shared" si="83"/>
        <v>6.8000000000000005E-3</v>
      </c>
      <c r="AZ517" s="13">
        <f t="shared" si="84"/>
        <v>6.8000000000000005E-3</v>
      </c>
      <c r="BA517" s="13">
        <f t="shared" si="85"/>
        <v>0.14551999999999998</v>
      </c>
      <c r="BB517" s="13">
        <f t="shared" si="86"/>
        <v>0</v>
      </c>
      <c r="BC517" s="13">
        <f t="shared" si="87"/>
        <v>0</v>
      </c>
    </row>
    <row r="518" spans="1:55" x14ac:dyDescent="0.3">
      <c r="A518" s="8" t="s">
        <v>232</v>
      </c>
      <c r="B518" s="8" t="s">
        <v>236</v>
      </c>
      <c r="C518" s="8" t="s">
        <v>66</v>
      </c>
      <c r="D518" s="8" t="s">
        <v>18</v>
      </c>
      <c r="E518" s="7" t="s">
        <v>21</v>
      </c>
      <c r="K518" s="8">
        <v>1</v>
      </c>
      <c r="L518" s="8">
        <v>0</v>
      </c>
      <c r="M518" s="8">
        <f t="shared" si="88"/>
        <v>0</v>
      </c>
      <c r="O518" s="8">
        <v>26</v>
      </c>
      <c r="S518" s="8">
        <v>1095</v>
      </c>
      <c r="T518" s="8" t="s">
        <v>275</v>
      </c>
      <c r="AL518" s="7">
        <v>267</v>
      </c>
      <c r="AN518" s="8">
        <v>19.600000000000001</v>
      </c>
      <c r="AQ518" s="8">
        <v>20.3</v>
      </c>
      <c r="AT518" s="12">
        <f t="shared" si="89"/>
        <v>39.900000000000006</v>
      </c>
      <c r="AV518" s="11">
        <f t="shared" si="90"/>
        <v>0</v>
      </c>
      <c r="AW518" s="13">
        <f t="shared" ref="AW518:AW581" si="91">PRODUCT($M518,$Y518,AM518)/100</f>
        <v>0</v>
      </c>
      <c r="AX518" s="13">
        <f t="shared" ref="AX518:AX581" si="92">PRODUCT($M518,$Y518,AN518)/100</f>
        <v>0</v>
      </c>
      <c r="AY518" s="13">
        <f t="shared" ref="AY518:AY581" si="93">PRODUCT($M518,$Y518,AO518)/100</f>
        <v>0</v>
      </c>
      <c r="AZ518" s="13">
        <f t="shared" ref="AZ518:AZ581" si="94">PRODUCT($M518,$Y518,AP518)/100</f>
        <v>0</v>
      </c>
      <c r="BA518" s="13">
        <f t="shared" ref="BA518:BA581" si="95">PRODUCT($M518,$Y518,AQ518)/100</f>
        <v>0</v>
      </c>
      <c r="BB518" s="13">
        <f t="shared" ref="BB518:BB581" si="96">PRODUCT($M518,$Y518,AR518)/100</f>
        <v>0</v>
      </c>
      <c r="BC518" s="13">
        <f t="shared" ref="BC518:BC581" si="97">PRODUCT($M518,$Y518,AS518)/100</f>
        <v>0</v>
      </c>
    </row>
    <row r="519" spans="1:55" x14ac:dyDescent="0.3">
      <c r="A519" s="8" t="s">
        <v>232</v>
      </c>
      <c r="B519" s="8" t="s">
        <v>236</v>
      </c>
      <c r="C519" s="8" t="s">
        <v>66</v>
      </c>
      <c r="D519" s="8" t="s">
        <v>19</v>
      </c>
      <c r="E519" s="7" t="s">
        <v>14</v>
      </c>
      <c r="F519" s="8">
        <v>112</v>
      </c>
      <c r="J519" s="8">
        <v>3</v>
      </c>
      <c r="L519" s="8">
        <v>8.0000000000000002E-3</v>
      </c>
      <c r="M519" s="8">
        <f t="shared" si="88"/>
        <v>0.89600000000000002</v>
      </c>
      <c r="O519" s="8">
        <v>26</v>
      </c>
      <c r="AI519" s="7">
        <v>8063</v>
      </c>
      <c r="AJ519" s="8">
        <v>5124</v>
      </c>
      <c r="AK519" s="8" t="s">
        <v>273</v>
      </c>
      <c r="AL519" s="7">
        <v>285</v>
      </c>
      <c r="AM519" s="8">
        <v>285</v>
      </c>
      <c r="AN519" s="8">
        <v>26.9</v>
      </c>
      <c r="AO519" s="8">
        <v>26.9</v>
      </c>
      <c r="AP519" s="8">
        <v>26.9</v>
      </c>
      <c r="AQ519" s="8">
        <v>18.899999999999999</v>
      </c>
      <c r="AR519" s="8">
        <v>0</v>
      </c>
      <c r="AS519" s="8">
        <v>0</v>
      </c>
      <c r="AT519" s="12">
        <f t="shared" si="89"/>
        <v>45.8</v>
      </c>
      <c r="AV519" s="11">
        <f t="shared" si="90"/>
        <v>2.5536000000000003</v>
      </c>
      <c r="AW519" s="13">
        <f t="shared" si="91"/>
        <v>2.5536000000000003</v>
      </c>
      <c r="AX519" s="13">
        <f t="shared" si="92"/>
        <v>0.24102399999999999</v>
      </c>
      <c r="AY519" s="13">
        <f t="shared" si="93"/>
        <v>0.24102399999999999</v>
      </c>
      <c r="AZ519" s="13">
        <f t="shared" si="94"/>
        <v>0.24102399999999999</v>
      </c>
      <c r="BA519" s="13">
        <f t="shared" si="95"/>
        <v>0.16934399999999999</v>
      </c>
      <c r="BB519" s="13">
        <f t="shared" si="96"/>
        <v>0</v>
      </c>
      <c r="BC519" s="13">
        <f t="shared" si="97"/>
        <v>0</v>
      </c>
    </row>
    <row r="520" spans="1:55" x14ac:dyDescent="0.3">
      <c r="A520" s="8" t="s">
        <v>232</v>
      </c>
      <c r="B520" s="8" t="s">
        <v>236</v>
      </c>
      <c r="C520" s="8" t="s">
        <v>66</v>
      </c>
      <c r="D520" s="8" t="s">
        <v>22</v>
      </c>
      <c r="E520" s="7" t="s">
        <v>21</v>
      </c>
      <c r="K520" s="8">
        <v>1</v>
      </c>
      <c r="L520" s="8">
        <v>0</v>
      </c>
      <c r="M520" s="8">
        <f t="shared" si="88"/>
        <v>0</v>
      </c>
      <c r="O520" s="8">
        <v>26</v>
      </c>
      <c r="AI520" s="7">
        <v>8063</v>
      </c>
      <c r="AJ520" s="8">
        <v>5124</v>
      </c>
      <c r="AK520" s="8" t="s">
        <v>273</v>
      </c>
      <c r="AL520" s="7">
        <v>285</v>
      </c>
      <c r="AM520" s="8">
        <v>285</v>
      </c>
      <c r="AN520" s="8">
        <v>26.9</v>
      </c>
      <c r="AO520" s="8">
        <v>26.9</v>
      </c>
      <c r="AP520" s="8">
        <v>26.9</v>
      </c>
      <c r="AQ520" s="8">
        <v>18.899999999999999</v>
      </c>
      <c r="AR520" s="8">
        <v>0</v>
      </c>
      <c r="AS520" s="8">
        <v>0</v>
      </c>
      <c r="AT520" s="12">
        <f t="shared" si="89"/>
        <v>45.8</v>
      </c>
      <c r="AV520" s="11">
        <f t="shared" si="90"/>
        <v>0</v>
      </c>
      <c r="AW520" s="13">
        <f t="shared" si="91"/>
        <v>0</v>
      </c>
      <c r="AX520" s="13">
        <f t="shared" si="92"/>
        <v>0</v>
      </c>
      <c r="AY520" s="13">
        <f t="shared" si="93"/>
        <v>0</v>
      </c>
      <c r="AZ520" s="13">
        <f t="shared" si="94"/>
        <v>0</v>
      </c>
      <c r="BA520" s="13">
        <f t="shared" si="95"/>
        <v>0</v>
      </c>
      <c r="BB520" s="13">
        <f t="shared" si="96"/>
        <v>0</v>
      </c>
      <c r="BC520" s="13">
        <f t="shared" si="97"/>
        <v>0</v>
      </c>
    </row>
    <row r="521" spans="1:55" x14ac:dyDescent="0.3">
      <c r="A521" s="8" t="s">
        <v>232</v>
      </c>
      <c r="B521" s="8" t="s">
        <v>236</v>
      </c>
      <c r="C521" s="8" t="s">
        <v>66</v>
      </c>
      <c r="D521" s="8" t="s">
        <v>39</v>
      </c>
      <c r="E521" s="7" t="s">
        <v>14</v>
      </c>
      <c r="F521" s="8">
        <v>142</v>
      </c>
      <c r="J521" s="8">
        <v>1</v>
      </c>
      <c r="L521" s="8">
        <v>3.0000000000000001E-3</v>
      </c>
      <c r="M521" s="8">
        <f t="shared" si="88"/>
        <v>0.42599999999999999</v>
      </c>
      <c r="O521" s="8">
        <v>26</v>
      </c>
      <c r="U521" s="7" t="s">
        <v>320</v>
      </c>
      <c r="V521" s="8" t="s">
        <v>321</v>
      </c>
      <c r="X521" s="8" t="s">
        <v>322</v>
      </c>
      <c r="AL521" s="7">
        <v>121</v>
      </c>
      <c r="AN521" s="8">
        <v>19.399999999999999</v>
      </c>
      <c r="AQ521" s="8">
        <v>4.8</v>
      </c>
      <c r="AR521" s="8">
        <v>0</v>
      </c>
      <c r="AS521" s="8">
        <v>0</v>
      </c>
      <c r="AT521" s="12">
        <f t="shared" si="89"/>
        <v>24.2</v>
      </c>
      <c r="AV521" s="11">
        <f t="shared" si="90"/>
        <v>0.51546000000000003</v>
      </c>
      <c r="AW521" s="13">
        <f t="shared" si="91"/>
        <v>4.2599999999999999E-3</v>
      </c>
      <c r="AX521" s="13">
        <f t="shared" si="92"/>
        <v>8.2643999999999981E-2</v>
      </c>
      <c r="AY521" s="13">
        <f t="shared" si="93"/>
        <v>4.2599999999999999E-3</v>
      </c>
      <c r="AZ521" s="13">
        <f t="shared" si="94"/>
        <v>4.2599999999999999E-3</v>
      </c>
      <c r="BA521" s="13">
        <f t="shared" si="95"/>
        <v>2.0448000000000001E-2</v>
      </c>
      <c r="BB521" s="13">
        <f t="shared" si="96"/>
        <v>0</v>
      </c>
      <c r="BC521" s="13">
        <f t="shared" si="97"/>
        <v>0</v>
      </c>
    </row>
    <row r="522" spans="1:55" x14ac:dyDescent="0.3">
      <c r="A522" s="8" t="s">
        <v>232</v>
      </c>
      <c r="B522" s="8" t="s">
        <v>236</v>
      </c>
      <c r="C522" s="8" t="s">
        <v>66</v>
      </c>
      <c r="D522" s="8" t="s">
        <v>40</v>
      </c>
      <c r="E522" s="7" t="s">
        <v>14</v>
      </c>
      <c r="F522" s="8">
        <v>142</v>
      </c>
      <c r="J522" s="8">
        <v>1</v>
      </c>
      <c r="L522" s="8">
        <v>3.0000000000000001E-3</v>
      </c>
      <c r="M522" s="8">
        <f t="shared" si="88"/>
        <v>0.42599999999999999</v>
      </c>
      <c r="O522" s="8">
        <v>26</v>
      </c>
      <c r="Z522" s="7">
        <v>700001</v>
      </c>
      <c r="AA522" s="8" t="s">
        <v>318</v>
      </c>
      <c r="AB522" s="8" t="s">
        <v>317</v>
      </c>
      <c r="AC522" s="8" t="s">
        <v>316</v>
      </c>
      <c r="AD522" s="8" t="s">
        <v>319</v>
      </c>
      <c r="AL522" s="7">
        <v>138</v>
      </c>
      <c r="AN522" s="8">
        <v>26.8</v>
      </c>
      <c r="AQ522" s="8">
        <v>2.9</v>
      </c>
      <c r="AR522" s="8">
        <v>0.9</v>
      </c>
      <c r="AS522" s="8">
        <v>0.9</v>
      </c>
      <c r="AT522" s="12">
        <f t="shared" si="89"/>
        <v>30.599999999999998</v>
      </c>
      <c r="AV522" s="11">
        <f t="shared" si="90"/>
        <v>0.58787999999999996</v>
      </c>
      <c r="AW522" s="13">
        <f t="shared" si="91"/>
        <v>4.2599999999999999E-3</v>
      </c>
      <c r="AX522" s="13">
        <f t="shared" si="92"/>
        <v>0.11416800000000001</v>
      </c>
      <c r="AY522" s="13">
        <f t="shared" si="93"/>
        <v>4.2599999999999999E-3</v>
      </c>
      <c r="AZ522" s="13">
        <f t="shared" si="94"/>
        <v>4.2599999999999999E-3</v>
      </c>
      <c r="BA522" s="13">
        <f t="shared" si="95"/>
        <v>1.2353999999999999E-2</v>
      </c>
      <c r="BB522" s="13">
        <f t="shared" si="96"/>
        <v>3.8340000000000002E-3</v>
      </c>
      <c r="BC522" s="13">
        <f t="shared" si="97"/>
        <v>3.8340000000000002E-3</v>
      </c>
    </row>
    <row r="523" spans="1:55" x14ac:dyDescent="0.3">
      <c r="A523" s="8" t="s">
        <v>232</v>
      </c>
      <c r="B523" s="8" t="s">
        <v>236</v>
      </c>
      <c r="C523" s="8" t="s">
        <v>66</v>
      </c>
      <c r="D523" s="8" t="s">
        <v>23</v>
      </c>
      <c r="E523" s="7" t="s">
        <v>14</v>
      </c>
      <c r="F523" s="8">
        <v>64</v>
      </c>
      <c r="J523" s="8">
        <v>3</v>
      </c>
      <c r="L523" s="8">
        <v>8.0000000000000002E-3</v>
      </c>
      <c r="M523" s="8">
        <f t="shared" si="88"/>
        <v>0.51200000000000001</v>
      </c>
      <c r="O523" s="8">
        <v>26</v>
      </c>
      <c r="AI523" s="7">
        <v>974</v>
      </c>
      <c r="AJ523" s="8">
        <v>1129</v>
      </c>
      <c r="AK523" s="8" t="s">
        <v>279</v>
      </c>
      <c r="AL523" s="7">
        <v>155</v>
      </c>
      <c r="AM523" s="8">
        <v>155</v>
      </c>
      <c r="AN523" s="8">
        <v>12.6</v>
      </c>
      <c r="AO523" s="8">
        <v>12.6</v>
      </c>
      <c r="AP523" s="8">
        <v>0</v>
      </c>
      <c r="AQ523" s="8">
        <v>10.6</v>
      </c>
      <c r="AR523" s="8">
        <v>1.1000000000000001</v>
      </c>
      <c r="AS523" s="8">
        <v>0</v>
      </c>
      <c r="AT523" s="12">
        <f t="shared" si="89"/>
        <v>24.3</v>
      </c>
      <c r="AV523" s="11">
        <f t="shared" si="90"/>
        <v>0.79359999999999997</v>
      </c>
      <c r="AW523" s="13">
        <f t="shared" si="91"/>
        <v>0.79359999999999997</v>
      </c>
      <c r="AX523" s="13">
        <f t="shared" si="92"/>
        <v>6.4512E-2</v>
      </c>
      <c r="AY523" s="13">
        <f t="shared" si="93"/>
        <v>6.4512E-2</v>
      </c>
      <c r="AZ523" s="13">
        <f t="shared" si="94"/>
        <v>0</v>
      </c>
      <c r="BA523" s="13">
        <f t="shared" si="95"/>
        <v>5.4272000000000001E-2</v>
      </c>
      <c r="BB523" s="13">
        <f t="shared" si="96"/>
        <v>5.6320000000000007E-3</v>
      </c>
      <c r="BC523" s="13">
        <f t="shared" si="97"/>
        <v>0</v>
      </c>
    </row>
    <row r="524" spans="1:55" x14ac:dyDescent="0.3">
      <c r="A524" s="8" t="s">
        <v>232</v>
      </c>
      <c r="B524" s="8" t="s">
        <v>236</v>
      </c>
      <c r="C524" s="8" t="s">
        <v>66</v>
      </c>
      <c r="D524" s="8" t="s">
        <v>24</v>
      </c>
      <c r="E524" s="7" t="s">
        <v>36</v>
      </c>
      <c r="F524" s="8">
        <v>244</v>
      </c>
      <c r="H524" s="8">
        <v>2</v>
      </c>
      <c r="L524" s="8">
        <v>0.28599999999999998</v>
      </c>
      <c r="M524" s="8">
        <f t="shared" si="88"/>
        <v>69.783999999999992</v>
      </c>
      <c r="O524" s="8">
        <v>26</v>
      </c>
      <c r="AI524" s="7">
        <v>7075</v>
      </c>
      <c r="AJ524" s="8">
        <v>1106</v>
      </c>
      <c r="AK524" s="8" t="s">
        <v>280</v>
      </c>
      <c r="AL524" s="7">
        <v>69</v>
      </c>
      <c r="AM524" s="8">
        <v>69</v>
      </c>
      <c r="AN524" s="8">
        <v>3.6</v>
      </c>
      <c r="AO524" s="8">
        <v>3.6</v>
      </c>
      <c r="AP524" s="8">
        <v>0</v>
      </c>
      <c r="AQ524" s="8">
        <v>4.0999999999999996</v>
      </c>
      <c r="AR524" s="8">
        <v>4.5</v>
      </c>
      <c r="AS524" s="8">
        <v>0</v>
      </c>
      <c r="AT524" s="12">
        <f t="shared" si="89"/>
        <v>12.2</v>
      </c>
      <c r="AV524" s="11">
        <f t="shared" si="90"/>
        <v>48.150959999999998</v>
      </c>
      <c r="AW524" s="13">
        <f t="shared" si="91"/>
        <v>48.150959999999998</v>
      </c>
      <c r="AX524" s="13">
        <f t="shared" si="92"/>
        <v>2.5122239999999998</v>
      </c>
      <c r="AY524" s="13">
        <f t="shared" si="93"/>
        <v>2.5122239999999998</v>
      </c>
      <c r="AZ524" s="13">
        <f t="shared" si="94"/>
        <v>0</v>
      </c>
      <c r="BA524" s="13">
        <f t="shared" si="95"/>
        <v>2.8611439999999995</v>
      </c>
      <c r="BB524" s="13">
        <f t="shared" si="96"/>
        <v>3.1402799999999997</v>
      </c>
      <c r="BC524" s="13">
        <f t="shared" si="97"/>
        <v>0</v>
      </c>
    </row>
    <row r="525" spans="1:55" x14ac:dyDescent="0.3">
      <c r="A525" s="8" t="s">
        <v>232</v>
      </c>
      <c r="B525" s="8" t="s">
        <v>236</v>
      </c>
      <c r="C525" s="8" t="s">
        <v>66</v>
      </c>
      <c r="D525" s="8" t="s">
        <v>25</v>
      </c>
      <c r="E525" s="7" t="s">
        <v>21</v>
      </c>
      <c r="K525" s="8">
        <v>1</v>
      </c>
      <c r="L525" s="8">
        <v>0</v>
      </c>
      <c r="M525" s="8">
        <f t="shared" si="88"/>
        <v>0</v>
      </c>
      <c r="O525" s="8">
        <v>26</v>
      </c>
      <c r="AI525" s="7">
        <v>646</v>
      </c>
      <c r="AJ525" s="8">
        <v>1009</v>
      </c>
      <c r="AK525" s="8" t="s">
        <v>286</v>
      </c>
      <c r="AL525" s="7">
        <v>403</v>
      </c>
      <c r="AM525" s="8">
        <v>403</v>
      </c>
      <c r="AN525" s="8">
        <v>24.9</v>
      </c>
      <c r="AO525" s="8">
        <v>24.9</v>
      </c>
      <c r="AP525" s="8">
        <v>0</v>
      </c>
      <c r="AQ525" s="8">
        <v>33.1</v>
      </c>
      <c r="AR525" s="8">
        <v>1.3</v>
      </c>
      <c r="AS525" s="8">
        <v>0</v>
      </c>
      <c r="AT525" s="12">
        <f t="shared" si="89"/>
        <v>59.3</v>
      </c>
      <c r="AV525" s="11">
        <f t="shared" si="90"/>
        <v>0</v>
      </c>
      <c r="AW525" s="13">
        <f t="shared" si="91"/>
        <v>0</v>
      </c>
      <c r="AX525" s="13">
        <f t="shared" si="92"/>
        <v>0</v>
      </c>
      <c r="AY525" s="13">
        <f t="shared" si="93"/>
        <v>0</v>
      </c>
      <c r="AZ525" s="13">
        <f t="shared" si="94"/>
        <v>0</v>
      </c>
      <c r="BA525" s="13">
        <f t="shared" si="95"/>
        <v>0</v>
      </c>
      <c r="BB525" s="13">
        <f t="shared" si="96"/>
        <v>0</v>
      </c>
      <c r="BC525" s="13">
        <f t="shared" si="97"/>
        <v>0</v>
      </c>
    </row>
    <row r="526" spans="1:55" x14ac:dyDescent="0.3">
      <c r="A526" s="8" t="s">
        <v>20</v>
      </c>
      <c r="B526" s="8" t="s">
        <v>236</v>
      </c>
      <c r="C526" s="8" t="s">
        <v>66</v>
      </c>
      <c r="D526" s="8" t="s">
        <v>20</v>
      </c>
      <c r="E526" s="7" t="s">
        <v>14</v>
      </c>
      <c r="F526" s="8">
        <v>112</v>
      </c>
      <c r="G526" s="8">
        <v>1</v>
      </c>
      <c r="L526" s="8">
        <v>1</v>
      </c>
      <c r="M526" s="8">
        <f t="shared" si="88"/>
        <v>112</v>
      </c>
      <c r="O526" s="8">
        <v>26</v>
      </c>
      <c r="AI526">
        <v>8041</v>
      </c>
      <c r="AJ526">
        <v>15233</v>
      </c>
      <c r="AK526" t="s">
        <v>378</v>
      </c>
      <c r="AL526">
        <v>105</v>
      </c>
      <c r="AM526">
        <v>105</v>
      </c>
      <c r="AN526">
        <v>18.5</v>
      </c>
      <c r="AO526">
        <v>18.5</v>
      </c>
      <c r="AP526">
        <v>18.5</v>
      </c>
      <c r="AQ526">
        <v>2.9</v>
      </c>
      <c r="AR526">
        <v>0</v>
      </c>
      <c r="AS526">
        <v>0</v>
      </c>
      <c r="AT526" s="12">
        <f t="shared" si="89"/>
        <v>21.4</v>
      </c>
      <c r="AV526" s="11">
        <f t="shared" si="90"/>
        <v>117.6</v>
      </c>
      <c r="AW526" s="13">
        <f t="shared" si="91"/>
        <v>117.6</v>
      </c>
      <c r="AX526" s="13">
        <f t="shared" si="92"/>
        <v>20.72</v>
      </c>
      <c r="AY526" s="13">
        <f t="shared" si="93"/>
        <v>20.72</v>
      </c>
      <c r="AZ526" s="13">
        <f t="shared" si="94"/>
        <v>20.72</v>
      </c>
      <c r="BA526" s="13">
        <f t="shared" si="95"/>
        <v>3.2480000000000002</v>
      </c>
      <c r="BB526" s="13">
        <f t="shared" si="96"/>
        <v>0</v>
      </c>
      <c r="BC526" s="13">
        <f t="shared" si="97"/>
        <v>0</v>
      </c>
    </row>
    <row r="527" spans="1:55" x14ac:dyDescent="0.3">
      <c r="A527" s="8" t="s">
        <v>233</v>
      </c>
      <c r="B527" s="8" t="s">
        <v>236</v>
      </c>
      <c r="C527" s="8" t="s">
        <v>66</v>
      </c>
      <c r="D527" s="8" t="s">
        <v>26</v>
      </c>
      <c r="E527" s="7" t="s">
        <v>14</v>
      </c>
      <c r="F527" s="8">
        <v>175</v>
      </c>
      <c r="H527" s="8">
        <v>3</v>
      </c>
      <c r="L527" s="8">
        <v>0.42899999999999999</v>
      </c>
      <c r="M527" s="8">
        <f t="shared" si="88"/>
        <v>75.075000000000003</v>
      </c>
      <c r="O527" s="8">
        <v>26</v>
      </c>
      <c r="AI527" s="7">
        <v>7200</v>
      </c>
      <c r="AJ527" s="8">
        <v>20051</v>
      </c>
      <c r="AK527" s="8" t="s">
        <v>282</v>
      </c>
      <c r="AL527" s="7">
        <v>130</v>
      </c>
      <c r="AM527" s="8">
        <v>0</v>
      </c>
      <c r="AN527" s="8">
        <v>2.4</v>
      </c>
      <c r="AO527" s="8">
        <v>0</v>
      </c>
      <c r="AP527" s="8">
        <v>0</v>
      </c>
      <c r="AQ527" s="8">
        <v>0.2</v>
      </c>
      <c r="AR527" s="8">
        <v>28.6</v>
      </c>
      <c r="AS527" s="8">
        <v>0.3</v>
      </c>
      <c r="AT527" s="12">
        <f t="shared" si="89"/>
        <v>31.200000000000003</v>
      </c>
      <c r="AV527" s="11">
        <f t="shared" si="90"/>
        <v>97.597499999999997</v>
      </c>
      <c r="AW527" s="13">
        <f t="shared" si="91"/>
        <v>0</v>
      </c>
      <c r="AX527" s="13">
        <f t="shared" si="92"/>
        <v>1.8018000000000001</v>
      </c>
      <c r="AY527" s="13">
        <f t="shared" si="93"/>
        <v>0</v>
      </c>
      <c r="AZ527" s="13">
        <f t="shared" si="94"/>
        <v>0</v>
      </c>
      <c r="BA527" s="13">
        <f t="shared" si="95"/>
        <v>0.15015000000000001</v>
      </c>
      <c r="BB527" s="13">
        <f t="shared" si="96"/>
        <v>21.471450000000001</v>
      </c>
      <c r="BC527" s="13">
        <f t="shared" si="97"/>
        <v>0.22522500000000001</v>
      </c>
    </row>
    <row r="528" spans="1:55" x14ac:dyDescent="0.3">
      <c r="A528" s="8" t="s">
        <v>233</v>
      </c>
      <c r="B528" s="8" t="s">
        <v>236</v>
      </c>
      <c r="C528" s="8" t="s">
        <v>66</v>
      </c>
      <c r="D528" s="8" t="s">
        <v>28</v>
      </c>
      <c r="E528" s="7" t="s">
        <v>14</v>
      </c>
      <c r="F528" s="8">
        <v>185</v>
      </c>
      <c r="G528" s="8">
        <v>1</v>
      </c>
      <c r="L528" s="8">
        <v>1</v>
      </c>
      <c r="M528" s="8">
        <f t="shared" si="88"/>
        <v>185</v>
      </c>
      <c r="O528" s="8">
        <v>26</v>
      </c>
      <c r="AI528" s="7">
        <v>7005</v>
      </c>
      <c r="AJ528" s="8">
        <v>16028</v>
      </c>
      <c r="AK528" s="8" t="s">
        <v>283</v>
      </c>
      <c r="AL528" s="7">
        <v>127</v>
      </c>
      <c r="AM528" s="8">
        <v>0</v>
      </c>
      <c r="AN528" s="8">
        <v>8.6999999999999993</v>
      </c>
      <c r="AO528" s="8">
        <v>0</v>
      </c>
      <c r="AP528" s="8">
        <v>0</v>
      </c>
      <c r="AQ528" s="8">
        <v>0.5</v>
      </c>
      <c r="AR528" s="8">
        <v>22.8</v>
      </c>
      <c r="AS528" s="8">
        <v>6.4</v>
      </c>
      <c r="AT528" s="12">
        <f t="shared" si="89"/>
        <v>32</v>
      </c>
      <c r="AV528" s="11">
        <f t="shared" si="90"/>
        <v>234.95</v>
      </c>
      <c r="AW528" s="13">
        <f t="shared" si="91"/>
        <v>0</v>
      </c>
      <c r="AX528" s="13">
        <f t="shared" si="92"/>
        <v>16.094999999999999</v>
      </c>
      <c r="AY528" s="13">
        <f t="shared" si="93"/>
        <v>0</v>
      </c>
      <c r="AZ528" s="13">
        <f t="shared" si="94"/>
        <v>0</v>
      </c>
      <c r="BA528" s="13">
        <f t="shared" si="95"/>
        <v>0.92500000000000004</v>
      </c>
      <c r="BB528" s="13">
        <f t="shared" si="96"/>
        <v>42.18</v>
      </c>
      <c r="BC528" s="13">
        <f t="shared" si="97"/>
        <v>11.84</v>
      </c>
    </row>
    <row r="529" spans="1:55" x14ac:dyDescent="0.3">
      <c r="A529" s="8" t="s">
        <v>233</v>
      </c>
      <c r="B529" s="8" t="s">
        <v>236</v>
      </c>
      <c r="C529" s="8" t="s">
        <v>66</v>
      </c>
      <c r="D529" s="8" t="s">
        <v>29</v>
      </c>
      <c r="E529" s="7" t="s">
        <v>14</v>
      </c>
      <c r="F529" s="8">
        <v>60</v>
      </c>
      <c r="J529" s="8">
        <v>1</v>
      </c>
      <c r="L529" s="8">
        <v>3.0000000000000001E-3</v>
      </c>
      <c r="M529" s="8">
        <f t="shared" si="88"/>
        <v>0.18</v>
      </c>
      <c r="O529" s="8">
        <v>26</v>
      </c>
      <c r="AI529" s="7">
        <v>513</v>
      </c>
      <c r="AJ529" s="8">
        <v>11110</v>
      </c>
      <c r="AK529" s="8" t="s">
        <v>290</v>
      </c>
      <c r="AL529" s="7">
        <v>22</v>
      </c>
      <c r="AM529" s="8">
        <v>0</v>
      </c>
      <c r="AN529" s="8">
        <v>1</v>
      </c>
      <c r="AO529" s="8">
        <v>0</v>
      </c>
      <c r="AP529" s="8">
        <v>0</v>
      </c>
      <c r="AQ529" s="8">
        <v>0.4</v>
      </c>
      <c r="AR529" s="8">
        <v>4.5</v>
      </c>
      <c r="AS529" s="8">
        <v>2.8</v>
      </c>
      <c r="AT529" s="12">
        <f t="shared" si="89"/>
        <v>5.9</v>
      </c>
      <c r="AV529" s="11">
        <f t="shared" si="90"/>
        <v>3.9599999999999996E-2</v>
      </c>
      <c r="AW529" s="13">
        <f t="shared" si="91"/>
        <v>0</v>
      </c>
      <c r="AX529" s="13">
        <f t="shared" si="92"/>
        <v>1.8E-3</v>
      </c>
      <c r="AY529" s="13">
        <f t="shared" si="93"/>
        <v>0</v>
      </c>
      <c r="AZ529" s="13">
        <f t="shared" si="94"/>
        <v>0</v>
      </c>
      <c r="BA529" s="13">
        <f t="shared" si="95"/>
        <v>7.1999999999999994E-4</v>
      </c>
      <c r="BB529" s="13">
        <f t="shared" si="96"/>
        <v>8.0999999999999996E-3</v>
      </c>
      <c r="BC529" s="13">
        <f t="shared" si="97"/>
        <v>5.0400000000000002E-3</v>
      </c>
    </row>
    <row r="530" spans="1:55" x14ac:dyDescent="0.3">
      <c r="A530" s="8" t="s">
        <v>233</v>
      </c>
      <c r="B530" s="8" t="s">
        <v>236</v>
      </c>
      <c r="C530" s="8" t="s">
        <v>66</v>
      </c>
      <c r="D530" s="8" t="s">
        <v>30</v>
      </c>
      <c r="E530" s="7" t="s">
        <v>14</v>
      </c>
      <c r="F530" s="8">
        <v>119</v>
      </c>
      <c r="J530" s="8">
        <v>1</v>
      </c>
      <c r="L530" s="8">
        <v>3.0000000000000001E-3</v>
      </c>
      <c r="M530" s="8">
        <f t="shared" si="88"/>
        <v>0.35699999999999998</v>
      </c>
      <c r="O530" s="8">
        <v>26</v>
      </c>
      <c r="AI530" s="7">
        <v>141</v>
      </c>
      <c r="AJ530" s="8">
        <v>9040</v>
      </c>
      <c r="AK530" s="8" t="s">
        <v>287</v>
      </c>
      <c r="AL530" s="7">
        <v>92</v>
      </c>
      <c r="AM530" s="8">
        <v>0</v>
      </c>
      <c r="AN530" s="8">
        <v>1</v>
      </c>
      <c r="AO530" s="8">
        <v>0</v>
      </c>
      <c r="AP530" s="8">
        <v>0</v>
      </c>
      <c r="AQ530" s="8">
        <v>0.5</v>
      </c>
      <c r="AR530" s="8">
        <v>23.4</v>
      </c>
      <c r="AS530" s="8">
        <v>2.4</v>
      </c>
      <c r="AT530" s="12">
        <f t="shared" si="89"/>
        <v>24.9</v>
      </c>
      <c r="AV530" s="11">
        <f t="shared" si="90"/>
        <v>0.32844000000000001</v>
      </c>
      <c r="AW530" s="13">
        <f t="shared" si="91"/>
        <v>0</v>
      </c>
      <c r="AX530" s="13">
        <f t="shared" si="92"/>
        <v>3.5699999999999998E-3</v>
      </c>
      <c r="AY530" s="13">
        <f t="shared" si="93"/>
        <v>0</v>
      </c>
      <c r="AZ530" s="13">
        <f t="shared" si="94"/>
        <v>0</v>
      </c>
      <c r="BA530" s="13">
        <f t="shared" si="95"/>
        <v>1.7849999999999999E-3</v>
      </c>
      <c r="BB530" s="13">
        <f t="shared" si="96"/>
        <v>8.3538000000000001E-2</v>
      </c>
      <c r="BC530" s="13">
        <f t="shared" si="97"/>
        <v>8.5679999999999992E-3</v>
      </c>
    </row>
    <row r="531" spans="1:55" x14ac:dyDescent="0.3">
      <c r="A531" s="8" t="s">
        <v>233</v>
      </c>
      <c r="B531" s="8" t="s">
        <v>236</v>
      </c>
      <c r="C531" s="8" t="s">
        <v>66</v>
      </c>
      <c r="D531" s="8" t="s">
        <v>31</v>
      </c>
      <c r="E531" s="7" t="s">
        <v>21</v>
      </c>
      <c r="K531" s="8">
        <v>1</v>
      </c>
      <c r="L531" s="8">
        <v>0</v>
      </c>
      <c r="M531" s="8">
        <f t="shared" si="88"/>
        <v>0</v>
      </c>
      <c r="O531" s="8">
        <v>26</v>
      </c>
      <c r="AI531" s="7">
        <v>1786</v>
      </c>
      <c r="AJ531" s="8">
        <v>11363</v>
      </c>
      <c r="AK531" s="8" t="s">
        <v>289</v>
      </c>
      <c r="AL531" s="7">
        <v>93</v>
      </c>
      <c r="AM531" s="8">
        <v>0</v>
      </c>
      <c r="AN531" s="8">
        <v>2</v>
      </c>
      <c r="AO531" s="8">
        <v>0</v>
      </c>
      <c r="AP531" s="8">
        <v>0</v>
      </c>
      <c r="AQ531" s="8">
        <v>0.1</v>
      </c>
      <c r="AR531" s="8">
        <v>21.6</v>
      </c>
      <c r="AS531" s="8">
        <v>1.5</v>
      </c>
      <c r="AT531" s="12">
        <f t="shared" si="89"/>
        <v>23.700000000000003</v>
      </c>
      <c r="AV531" s="11">
        <f t="shared" si="90"/>
        <v>0</v>
      </c>
      <c r="AW531" s="13">
        <f t="shared" si="91"/>
        <v>0</v>
      </c>
      <c r="AX531" s="13">
        <f t="shared" si="92"/>
        <v>0</v>
      </c>
      <c r="AY531" s="13">
        <f t="shared" si="93"/>
        <v>0</v>
      </c>
      <c r="AZ531" s="13">
        <f t="shared" si="94"/>
        <v>0</v>
      </c>
      <c r="BA531" s="13">
        <f t="shared" si="95"/>
        <v>0</v>
      </c>
      <c r="BB531" s="13">
        <f t="shared" si="96"/>
        <v>0</v>
      </c>
      <c r="BC531" s="13">
        <f t="shared" si="97"/>
        <v>0</v>
      </c>
    </row>
    <row r="532" spans="1:55" x14ac:dyDescent="0.3">
      <c r="A532" s="8" t="s">
        <v>233</v>
      </c>
      <c r="B532" s="8" t="s">
        <v>236</v>
      </c>
      <c r="C532" s="8" t="s">
        <v>66</v>
      </c>
      <c r="D532" s="8" t="s">
        <v>34</v>
      </c>
      <c r="E532" s="7" t="s">
        <v>14</v>
      </c>
      <c r="F532" s="8">
        <v>125</v>
      </c>
      <c r="H532" s="8">
        <v>3</v>
      </c>
      <c r="L532" s="8">
        <v>0.42899999999999999</v>
      </c>
      <c r="M532" s="8">
        <f t="shared" si="88"/>
        <v>53.625</v>
      </c>
      <c r="O532" s="8">
        <v>26</v>
      </c>
      <c r="AE532" s="7" t="s">
        <v>296</v>
      </c>
      <c r="AF532" s="8" t="s">
        <v>292</v>
      </c>
      <c r="AL532" s="7">
        <v>288</v>
      </c>
      <c r="AN532" s="8">
        <v>6.3</v>
      </c>
      <c r="AQ532" s="8">
        <v>9.1</v>
      </c>
      <c r="AR532" s="8">
        <v>49</v>
      </c>
      <c r="AS532" s="8">
        <v>0</v>
      </c>
      <c r="AT532" s="12">
        <f t="shared" si="89"/>
        <v>64.400000000000006</v>
      </c>
      <c r="AV532" s="11">
        <f t="shared" si="90"/>
        <v>154.44</v>
      </c>
      <c r="AW532" s="13">
        <f t="shared" si="91"/>
        <v>0.53625</v>
      </c>
      <c r="AX532" s="13">
        <f t="shared" si="92"/>
        <v>3.3783749999999997</v>
      </c>
      <c r="AY532" s="13">
        <f t="shared" si="93"/>
        <v>0.53625</v>
      </c>
      <c r="AZ532" s="13">
        <f t="shared" si="94"/>
        <v>0.53625</v>
      </c>
      <c r="BA532" s="13">
        <f t="shared" si="95"/>
        <v>4.8798749999999993</v>
      </c>
      <c r="BB532" s="13">
        <f t="shared" si="96"/>
        <v>26.276250000000001</v>
      </c>
      <c r="BC532" s="13">
        <f t="shared" si="97"/>
        <v>0</v>
      </c>
    </row>
    <row r="533" spans="1:55" x14ac:dyDescent="0.3">
      <c r="A533" s="8" t="s">
        <v>233</v>
      </c>
      <c r="B533" s="8" t="s">
        <v>236</v>
      </c>
      <c r="C533" s="8" t="s">
        <v>66</v>
      </c>
      <c r="D533" s="8" t="s">
        <v>44</v>
      </c>
      <c r="E533" s="7" t="s">
        <v>14</v>
      </c>
      <c r="F533" s="8">
        <v>250</v>
      </c>
      <c r="I533" s="8">
        <v>2</v>
      </c>
      <c r="L533" s="8">
        <v>6.7000000000000004E-2</v>
      </c>
      <c r="M533" s="8">
        <f t="shared" si="88"/>
        <v>16.75</v>
      </c>
      <c r="O533" s="8">
        <v>26</v>
      </c>
      <c r="AI533" s="7">
        <v>8009</v>
      </c>
      <c r="AJ533" s="8">
        <v>20121</v>
      </c>
      <c r="AK533" s="8" t="s">
        <v>370</v>
      </c>
      <c r="AL533" s="7">
        <v>141</v>
      </c>
      <c r="AM533" s="8">
        <v>0</v>
      </c>
      <c r="AN533" s="8">
        <v>4.8</v>
      </c>
      <c r="AO533" s="8">
        <v>0</v>
      </c>
      <c r="AP533" s="8">
        <v>0</v>
      </c>
      <c r="AQ533" s="8">
        <v>0.7</v>
      </c>
      <c r="AR533" s="8">
        <v>28.3</v>
      </c>
      <c r="AS533" s="8">
        <v>1.7</v>
      </c>
      <c r="AT533" s="12">
        <f t="shared" si="89"/>
        <v>33.799999999999997</v>
      </c>
      <c r="AV533" s="11">
        <f t="shared" si="90"/>
        <v>23.6175</v>
      </c>
      <c r="AW533" s="13">
        <f t="shared" si="91"/>
        <v>0</v>
      </c>
      <c r="AX533" s="13">
        <f t="shared" si="92"/>
        <v>0.80399999999999994</v>
      </c>
      <c r="AY533" s="13">
        <f t="shared" si="93"/>
        <v>0</v>
      </c>
      <c r="AZ533" s="13">
        <f t="shared" si="94"/>
        <v>0</v>
      </c>
      <c r="BA533" s="13">
        <f t="shared" si="95"/>
        <v>0.11724999999999999</v>
      </c>
      <c r="BB533" s="13">
        <f t="shared" si="96"/>
        <v>4.7402500000000005</v>
      </c>
      <c r="BC533" s="13">
        <f t="shared" si="97"/>
        <v>0.28475</v>
      </c>
    </row>
    <row r="534" spans="1:55" x14ac:dyDescent="0.3">
      <c r="A534" s="8" t="s">
        <v>234</v>
      </c>
      <c r="B534" s="8" t="s">
        <v>236</v>
      </c>
      <c r="C534" s="8" t="s">
        <v>66</v>
      </c>
      <c r="D534" s="8" t="s">
        <v>248</v>
      </c>
      <c r="E534" s="7" t="s">
        <v>14</v>
      </c>
      <c r="F534" s="8">
        <v>134</v>
      </c>
      <c r="G534" s="8">
        <v>1</v>
      </c>
      <c r="L534" s="8">
        <v>1</v>
      </c>
      <c r="M534" s="8">
        <f t="shared" si="88"/>
        <v>134</v>
      </c>
      <c r="O534" s="8">
        <v>26</v>
      </c>
      <c r="AE534" s="7" t="s">
        <v>296</v>
      </c>
      <c r="AF534" s="8" t="s">
        <v>303</v>
      </c>
      <c r="AL534" s="7">
        <v>163</v>
      </c>
      <c r="AN534" s="8">
        <v>6.3</v>
      </c>
      <c r="AQ534" s="8">
        <v>1.4</v>
      </c>
      <c r="AR534" s="8">
        <v>31.1</v>
      </c>
      <c r="AT534" s="12">
        <f t="shared" si="89"/>
        <v>38.799999999999997</v>
      </c>
      <c r="AV534" s="11">
        <f t="shared" si="90"/>
        <v>218.42</v>
      </c>
      <c r="AW534" s="13">
        <f t="shared" si="91"/>
        <v>1.34</v>
      </c>
      <c r="AX534" s="13">
        <f t="shared" si="92"/>
        <v>8.4420000000000002</v>
      </c>
      <c r="AY534" s="13">
        <f t="shared" si="93"/>
        <v>1.34</v>
      </c>
      <c r="AZ534" s="13">
        <f t="shared" si="94"/>
        <v>1.34</v>
      </c>
      <c r="BA534" s="13">
        <f t="shared" si="95"/>
        <v>1.8759999999999999</v>
      </c>
      <c r="BB534" s="13">
        <f t="shared" si="96"/>
        <v>41.674000000000007</v>
      </c>
      <c r="BC534" s="13">
        <f t="shared" si="97"/>
        <v>1.34</v>
      </c>
    </row>
    <row r="535" spans="1:55" x14ac:dyDescent="0.3">
      <c r="A535" s="8" t="s">
        <v>234</v>
      </c>
      <c r="B535" s="8" t="s">
        <v>236</v>
      </c>
      <c r="C535" s="8" t="s">
        <v>66</v>
      </c>
      <c r="D535" s="8" t="s">
        <v>27</v>
      </c>
      <c r="E535" s="7" t="s">
        <v>14</v>
      </c>
      <c r="F535" s="8">
        <v>114</v>
      </c>
      <c r="H535" s="8">
        <v>4</v>
      </c>
      <c r="L535" s="8">
        <v>0.57099999999999995</v>
      </c>
      <c r="M535" s="8">
        <f t="shared" si="88"/>
        <v>65.093999999999994</v>
      </c>
      <c r="O535" s="8">
        <v>26</v>
      </c>
      <c r="AE535" s="7" t="s">
        <v>296</v>
      </c>
      <c r="AF535" s="8" t="s">
        <v>304</v>
      </c>
      <c r="AL535" s="7">
        <v>125</v>
      </c>
      <c r="AN535" s="8">
        <v>2.1</v>
      </c>
      <c r="AQ535" s="8">
        <v>1.3</v>
      </c>
      <c r="AR535" s="8">
        <v>26.2</v>
      </c>
      <c r="AT535" s="12">
        <f t="shared" si="89"/>
        <v>29.6</v>
      </c>
      <c r="AV535" s="11">
        <f t="shared" si="90"/>
        <v>81.367499999999993</v>
      </c>
      <c r="AW535" s="13">
        <f t="shared" si="91"/>
        <v>0.65093999999999996</v>
      </c>
      <c r="AX535" s="13">
        <f t="shared" si="92"/>
        <v>1.3669739999999999</v>
      </c>
      <c r="AY535" s="13">
        <f t="shared" si="93"/>
        <v>0.65093999999999996</v>
      </c>
      <c r="AZ535" s="13">
        <f t="shared" si="94"/>
        <v>0.65093999999999996</v>
      </c>
      <c r="BA535" s="13">
        <f t="shared" si="95"/>
        <v>0.84622199999999992</v>
      </c>
      <c r="BB535" s="13">
        <f t="shared" si="96"/>
        <v>17.054627999999997</v>
      </c>
      <c r="BC535" s="13">
        <f t="shared" si="97"/>
        <v>0.65093999999999996</v>
      </c>
    </row>
    <row r="536" spans="1:55" x14ac:dyDescent="0.3">
      <c r="A536" s="8" t="s">
        <v>234</v>
      </c>
      <c r="B536" s="8" t="s">
        <v>236</v>
      </c>
      <c r="C536" s="8" t="s">
        <v>66</v>
      </c>
      <c r="D536" s="8" t="s">
        <v>32</v>
      </c>
      <c r="E536" s="7" t="s">
        <v>21</v>
      </c>
      <c r="K536" s="8">
        <v>1</v>
      </c>
      <c r="L536" s="8">
        <v>0</v>
      </c>
      <c r="M536" s="8">
        <f t="shared" si="88"/>
        <v>0</v>
      </c>
      <c r="O536" s="8">
        <v>26</v>
      </c>
      <c r="AI536" s="7">
        <v>8012</v>
      </c>
      <c r="AJ536" s="8">
        <v>0</v>
      </c>
      <c r="AK536" s="8" t="s">
        <v>307</v>
      </c>
      <c r="AL536" s="7">
        <v>332</v>
      </c>
      <c r="AM536" s="8">
        <v>0</v>
      </c>
      <c r="AN536" s="8">
        <v>10.3</v>
      </c>
      <c r="AO536" s="8">
        <v>0</v>
      </c>
      <c r="AP536" s="8">
        <v>0</v>
      </c>
      <c r="AQ536" s="8">
        <v>3</v>
      </c>
      <c r="AR536" s="8">
        <v>73.7</v>
      </c>
      <c r="AS536" s="8">
        <v>12.7</v>
      </c>
      <c r="AT536" s="12">
        <f t="shared" si="89"/>
        <v>87</v>
      </c>
      <c r="AV536" s="11">
        <f t="shared" si="90"/>
        <v>0</v>
      </c>
      <c r="AW536" s="13">
        <f t="shared" si="91"/>
        <v>0</v>
      </c>
      <c r="AX536" s="13">
        <f t="shared" si="92"/>
        <v>0</v>
      </c>
      <c r="AY536" s="13">
        <f t="shared" si="93"/>
        <v>0</v>
      </c>
      <c r="AZ536" s="13">
        <f t="shared" si="94"/>
        <v>0</v>
      </c>
      <c r="BA536" s="13">
        <f t="shared" si="95"/>
        <v>0</v>
      </c>
      <c r="BB536" s="13">
        <f t="shared" si="96"/>
        <v>0</v>
      </c>
      <c r="BC536" s="13">
        <f t="shared" si="97"/>
        <v>0</v>
      </c>
    </row>
    <row r="537" spans="1:55" x14ac:dyDescent="0.3">
      <c r="A537" s="8" t="s">
        <v>234</v>
      </c>
      <c r="B537" s="8" t="s">
        <v>236</v>
      </c>
      <c r="C537" s="8" t="s">
        <v>66</v>
      </c>
      <c r="D537" s="8" t="s">
        <v>74</v>
      </c>
      <c r="E537" s="7" t="s">
        <v>14</v>
      </c>
      <c r="F537" s="8">
        <v>340</v>
      </c>
      <c r="H537" s="8">
        <v>2</v>
      </c>
      <c r="L537" s="8">
        <v>0.28599999999999998</v>
      </c>
      <c r="M537" s="8">
        <f t="shared" si="88"/>
        <v>97.24</v>
      </c>
      <c r="O537" s="8">
        <v>26</v>
      </c>
      <c r="AI537" s="7">
        <v>404</v>
      </c>
      <c r="AJ537" s="8">
        <v>14400</v>
      </c>
      <c r="AK537" s="8" t="s">
        <v>308</v>
      </c>
      <c r="AL537" s="7">
        <v>41</v>
      </c>
      <c r="AM537" s="8">
        <v>0</v>
      </c>
      <c r="AN537" s="8">
        <v>0</v>
      </c>
      <c r="AO537" s="8">
        <v>0</v>
      </c>
      <c r="AP537" s="8">
        <v>0</v>
      </c>
      <c r="AQ537" s="8">
        <v>0</v>
      </c>
      <c r="AR537" s="8">
        <v>10.4</v>
      </c>
      <c r="AS537" s="8">
        <v>0</v>
      </c>
      <c r="AT537" s="12">
        <f t="shared" si="89"/>
        <v>10.4</v>
      </c>
      <c r="AV537" s="11">
        <f t="shared" si="90"/>
        <v>39.868399999999994</v>
      </c>
      <c r="AW537" s="13">
        <f t="shared" si="91"/>
        <v>0</v>
      </c>
      <c r="AX537" s="13">
        <f t="shared" si="92"/>
        <v>0</v>
      </c>
      <c r="AY537" s="13">
        <f t="shared" si="93"/>
        <v>0</v>
      </c>
      <c r="AZ537" s="13">
        <f t="shared" si="94"/>
        <v>0</v>
      </c>
      <c r="BA537" s="13">
        <f t="shared" si="95"/>
        <v>0</v>
      </c>
      <c r="BB537" s="13">
        <f t="shared" si="96"/>
        <v>10.112959999999999</v>
      </c>
      <c r="BC537" s="13">
        <f t="shared" si="97"/>
        <v>0</v>
      </c>
    </row>
    <row r="538" spans="1:55" x14ac:dyDescent="0.3">
      <c r="A538" s="8" t="s">
        <v>232</v>
      </c>
      <c r="B538" s="8" t="s">
        <v>236</v>
      </c>
      <c r="C538" s="8" t="s">
        <v>67</v>
      </c>
      <c r="D538" s="8" t="s">
        <v>13</v>
      </c>
      <c r="E538" s="7" t="s">
        <v>14</v>
      </c>
      <c r="F538" s="8">
        <v>112</v>
      </c>
      <c r="J538" s="8">
        <v>1</v>
      </c>
      <c r="L538" s="8">
        <v>3.0000000000000001E-3</v>
      </c>
      <c r="M538" s="8">
        <f t="shared" si="88"/>
        <v>0.33600000000000002</v>
      </c>
      <c r="N538" s="8">
        <v>3</v>
      </c>
      <c r="O538" s="8">
        <v>27</v>
      </c>
      <c r="AI538" s="7">
        <v>8067</v>
      </c>
      <c r="AJ538" s="8">
        <v>0</v>
      </c>
      <c r="AK538" s="8" t="s">
        <v>265</v>
      </c>
      <c r="AL538" s="7">
        <v>269</v>
      </c>
      <c r="AM538" s="8">
        <v>269</v>
      </c>
      <c r="AN538" s="8">
        <v>24.9</v>
      </c>
      <c r="AO538" s="8">
        <v>24.9</v>
      </c>
      <c r="AP538" s="8">
        <v>24.9</v>
      </c>
      <c r="AQ538" s="8">
        <v>18</v>
      </c>
      <c r="AR538" s="8">
        <v>0</v>
      </c>
      <c r="AS538" s="8">
        <v>0</v>
      </c>
      <c r="AT538" s="12">
        <f t="shared" si="89"/>
        <v>42.9</v>
      </c>
      <c r="AV538" s="11">
        <f t="shared" si="90"/>
        <v>0.90383999999999998</v>
      </c>
      <c r="AW538" s="13">
        <f t="shared" si="91"/>
        <v>0.90383999999999998</v>
      </c>
      <c r="AX538" s="13">
        <f t="shared" si="92"/>
        <v>8.3664000000000002E-2</v>
      </c>
      <c r="AY538" s="13">
        <f t="shared" si="93"/>
        <v>8.3664000000000002E-2</v>
      </c>
      <c r="AZ538" s="13">
        <f t="shared" si="94"/>
        <v>8.3664000000000002E-2</v>
      </c>
      <c r="BA538" s="13">
        <f t="shared" si="95"/>
        <v>6.0479999999999999E-2</v>
      </c>
      <c r="BB538" s="13">
        <f t="shared" si="96"/>
        <v>0</v>
      </c>
      <c r="BC538" s="13">
        <f t="shared" si="97"/>
        <v>0</v>
      </c>
    </row>
    <row r="539" spans="1:55" x14ac:dyDescent="0.3">
      <c r="A539" s="8" t="s">
        <v>232</v>
      </c>
      <c r="B539" s="8" t="s">
        <v>236</v>
      </c>
      <c r="C539" s="8" t="s">
        <v>67</v>
      </c>
      <c r="D539" s="8" t="s">
        <v>15</v>
      </c>
      <c r="E539" s="7" t="s">
        <v>14</v>
      </c>
      <c r="F539" s="8">
        <v>85</v>
      </c>
      <c r="J539" s="8">
        <v>3</v>
      </c>
      <c r="L539" s="8">
        <v>8.0000000000000002E-3</v>
      </c>
      <c r="M539" s="8">
        <f t="shared" si="88"/>
        <v>0.68</v>
      </c>
      <c r="O539" s="8">
        <v>27</v>
      </c>
      <c r="AE539" s="7" t="s">
        <v>296</v>
      </c>
      <c r="AF539" s="8" t="s">
        <v>298</v>
      </c>
      <c r="AG539" s="7" t="s">
        <v>299</v>
      </c>
      <c r="AL539" s="7">
        <v>241</v>
      </c>
      <c r="AN539" s="8">
        <v>32.9</v>
      </c>
      <c r="AQ539" s="8">
        <v>10.9</v>
      </c>
      <c r="AR539" s="8">
        <v>0.5</v>
      </c>
      <c r="AS539" s="8">
        <v>0</v>
      </c>
      <c r="AT539" s="12">
        <f t="shared" si="89"/>
        <v>44.3</v>
      </c>
      <c r="AV539" s="11">
        <f t="shared" si="90"/>
        <v>1.6388000000000003</v>
      </c>
      <c r="AW539" s="13">
        <f t="shared" si="91"/>
        <v>6.8000000000000005E-3</v>
      </c>
      <c r="AX539" s="13">
        <f t="shared" si="92"/>
        <v>0.22372</v>
      </c>
      <c r="AY539" s="13">
        <f t="shared" si="93"/>
        <v>6.8000000000000005E-3</v>
      </c>
      <c r="AZ539" s="13">
        <f t="shared" si="94"/>
        <v>6.8000000000000005E-3</v>
      </c>
      <c r="BA539" s="13">
        <f t="shared" si="95"/>
        <v>7.4120000000000005E-2</v>
      </c>
      <c r="BB539" s="13">
        <f t="shared" si="96"/>
        <v>3.4000000000000002E-3</v>
      </c>
      <c r="BC539" s="13">
        <f t="shared" si="97"/>
        <v>0</v>
      </c>
    </row>
    <row r="540" spans="1:55" x14ac:dyDescent="0.3">
      <c r="A540" s="8" t="s">
        <v>232</v>
      </c>
      <c r="B540" s="8" t="s">
        <v>236</v>
      </c>
      <c r="C540" s="8" t="s">
        <v>67</v>
      </c>
      <c r="D540" s="8" t="s">
        <v>17</v>
      </c>
      <c r="E540" s="7" t="s">
        <v>14</v>
      </c>
      <c r="F540" s="8">
        <v>85</v>
      </c>
      <c r="J540" s="8">
        <v>3</v>
      </c>
      <c r="L540" s="8">
        <v>8.0000000000000002E-3</v>
      </c>
      <c r="M540" s="8">
        <f t="shared" si="88"/>
        <v>0.68</v>
      </c>
      <c r="O540" s="8">
        <v>27</v>
      </c>
      <c r="AE540" s="7" t="s">
        <v>300</v>
      </c>
      <c r="AF540" s="8" t="s">
        <v>301</v>
      </c>
      <c r="AG540" s="7" t="s">
        <v>272</v>
      </c>
      <c r="AL540" s="7">
        <v>265</v>
      </c>
      <c r="AN540" s="8">
        <v>16.899999999999999</v>
      </c>
      <c r="AQ540" s="8">
        <v>21.4</v>
      </c>
      <c r="AR540" s="8">
        <v>0</v>
      </c>
      <c r="AS540" s="8">
        <v>0</v>
      </c>
      <c r="AT540" s="12">
        <f t="shared" si="89"/>
        <v>38.299999999999997</v>
      </c>
      <c r="AV540" s="11">
        <f t="shared" si="90"/>
        <v>1.8020000000000003</v>
      </c>
      <c r="AW540" s="13">
        <f t="shared" si="91"/>
        <v>6.8000000000000005E-3</v>
      </c>
      <c r="AX540" s="13">
        <f t="shared" si="92"/>
        <v>0.11491999999999999</v>
      </c>
      <c r="AY540" s="13">
        <f t="shared" si="93"/>
        <v>6.8000000000000005E-3</v>
      </c>
      <c r="AZ540" s="13">
        <f t="shared" si="94"/>
        <v>6.8000000000000005E-3</v>
      </c>
      <c r="BA540" s="13">
        <f t="shared" si="95"/>
        <v>0.14551999999999998</v>
      </c>
      <c r="BB540" s="13">
        <f t="shared" si="96"/>
        <v>0</v>
      </c>
      <c r="BC540" s="13">
        <f t="shared" si="97"/>
        <v>0</v>
      </c>
    </row>
    <row r="541" spans="1:55" x14ac:dyDescent="0.3">
      <c r="A541" s="8" t="s">
        <v>232</v>
      </c>
      <c r="B541" s="8" t="s">
        <v>236</v>
      </c>
      <c r="C541" s="8" t="s">
        <v>67</v>
      </c>
      <c r="D541" s="8" t="s">
        <v>18</v>
      </c>
      <c r="E541" s="7" t="s">
        <v>14</v>
      </c>
      <c r="F541" s="8">
        <v>112</v>
      </c>
      <c r="J541" s="8">
        <v>1</v>
      </c>
      <c r="L541" s="8">
        <v>3.0000000000000001E-3</v>
      </c>
      <c r="M541" s="8">
        <f t="shared" si="88"/>
        <v>0.33600000000000002</v>
      </c>
      <c r="O541" s="8">
        <v>27</v>
      </c>
      <c r="S541" s="8">
        <v>1095</v>
      </c>
      <c r="T541" s="8" t="s">
        <v>275</v>
      </c>
      <c r="AL541" s="7">
        <v>267</v>
      </c>
      <c r="AN541" s="8">
        <v>19.600000000000001</v>
      </c>
      <c r="AQ541" s="8">
        <v>20.3</v>
      </c>
      <c r="AT541" s="12">
        <f t="shared" si="89"/>
        <v>39.900000000000006</v>
      </c>
      <c r="AV541" s="11">
        <f t="shared" si="90"/>
        <v>0.89712000000000003</v>
      </c>
      <c r="AW541" s="13">
        <f t="shared" si="91"/>
        <v>3.3600000000000001E-3</v>
      </c>
      <c r="AX541" s="13">
        <f t="shared" si="92"/>
        <v>6.5856000000000012E-2</v>
      </c>
      <c r="AY541" s="13">
        <f t="shared" si="93"/>
        <v>3.3600000000000001E-3</v>
      </c>
      <c r="AZ541" s="13">
        <f t="shared" si="94"/>
        <v>3.3600000000000001E-3</v>
      </c>
      <c r="BA541" s="13">
        <f t="shared" si="95"/>
        <v>6.8208000000000005E-2</v>
      </c>
      <c r="BB541" s="13">
        <f t="shared" si="96"/>
        <v>3.3600000000000001E-3</v>
      </c>
      <c r="BC541" s="13">
        <f t="shared" si="97"/>
        <v>3.3600000000000001E-3</v>
      </c>
    </row>
    <row r="542" spans="1:55" x14ac:dyDescent="0.3">
      <c r="A542" s="8" t="s">
        <v>232</v>
      </c>
      <c r="B542" s="8" t="s">
        <v>236</v>
      </c>
      <c r="C542" s="8" t="s">
        <v>67</v>
      </c>
      <c r="D542" s="8" t="s">
        <v>19</v>
      </c>
      <c r="E542" s="7" t="s">
        <v>14</v>
      </c>
      <c r="F542" s="8">
        <v>112</v>
      </c>
      <c r="I542" s="8">
        <v>3</v>
      </c>
      <c r="L542" s="8">
        <v>0.1</v>
      </c>
      <c r="M542" s="8">
        <f t="shared" si="88"/>
        <v>11.200000000000001</v>
      </c>
      <c r="O542" s="8">
        <v>27</v>
      </c>
      <c r="AI542" s="7">
        <v>8063</v>
      </c>
      <c r="AJ542" s="8">
        <v>5124</v>
      </c>
      <c r="AK542" s="8" t="s">
        <v>273</v>
      </c>
      <c r="AL542" s="7">
        <v>285</v>
      </c>
      <c r="AM542" s="8">
        <v>285</v>
      </c>
      <c r="AN542" s="8">
        <v>26.9</v>
      </c>
      <c r="AO542" s="8">
        <v>26.9</v>
      </c>
      <c r="AP542" s="8">
        <v>26.9</v>
      </c>
      <c r="AQ542" s="8">
        <v>18.899999999999999</v>
      </c>
      <c r="AR542" s="8">
        <v>0</v>
      </c>
      <c r="AS542" s="8">
        <v>0</v>
      </c>
      <c r="AT542" s="12">
        <f t="shared" si="89"/>
        <v>45.8</v>
      </c>
      <c r="AV542" s="11">
        <f t="shared" si="90"/>
        <v>31.920000000000005</v>
      </c>
      <c r="AW542" s="13">
        <f t="shared" si="91"/>
        <v>31.920000000000005</v>
      </c>
      <c r="AX542" s="13">
        <f t="shared" si="92"/>
        <v>3.0128000000000004</v>
      </c>
      <c r="AY542" s="13">
        <f t="shared" si="93"/>
        <v>3.0128000000000004</v>
      </c>
      <c r="AZ542" s="13">
        <f t="shared" si="94"/>
        <v>3.0128000000000004</v>
      </c>
      <c r="BA542" s="13">
        <f t="shared" si="95"/>
        <v>2.1168</v>
      </c>
      <c r="BB542" s="13">
        <f t="shared" si="96"/>
        <v>0</v>
      </c>
      <c r="BC542" s="13">
        <f t="shared" si="97"/>
        <v>0</v>
      </c>
    </row>
    <row r="543" spans="1:55" x14ac:dyDescent="0.3">
      <c r="A543" s="8" t="s">
        <v>232</v>
      </c>
      <c r="B543" s="8" t="s">
        <v>236</v>
      </c>
      <c r="C543" s="8" t="s">
        <v>67</v>
      </c>
      <c r="D543" s="8" t="s">
        <v>22</v>
      </c>
      <c r="E543" s="7" t="s">
        <v>14</v>
      </c>
      <c r="F543" s="8">
        <v>112</v>
      </c>
      <c r="I543" s="8">
        <v>1</v>
      </c>
      <c r="L543" s="8">
        <v>3.3000000000000002E-2</v>
      </c>
      <c r="M543" s="8">
        <f t="shared" si="88"/>
        <v>3.6960000000000002</v>
      </c>
      <c r="O543" s="8">
        <v>27</v>
      </c>
      <c r="AI543" s="7">
        <v>8063</v>
      </c>
      <c r="AJ543" s="8">
        <v>5124</v>
      </c>
      <c r="AK543" s="8" t="s">
        <v>273</v>
      </c>
      <c r="AL543" s="7">
        <v>285</v>
      </c>
      <c r="AM543" s="8">
        <v>285</v>
      </c>
      <c r="AN543" s="8">
        <v>26.9</v>
      </c>
      <c r="AO543" s="8">
        <v>26.9</v>
      </c>
      <c r="AP543" s="8">
        <v>26.9</v>
      </c>
      <c r="AQ543" s="8">
        <v>18.899999999999999</v>
      </c>
      <c r="AR543" s="8">
        <v>0</v>
      </c>
      <c r="AS543" s="8">
        <v>0</v>
      </c>
      <c r="AT543" s="12">
        <f t="shared" si="89"/>
        <v>45.8</v>
      </c>
      <c r="AV543" s="11">
        <f t="shared" si="90"/>
        <v>10.533600000000002</v>
      </c>
      <c r="AW543" s="13">
        <f t="shared" si="91"/>
        <v>10.533600000000002</v>
      </c>
      <c r="AX543" s="13">
        <f t="shared" si="92"/>
        <v>0.994224</v>
      </c>
      <c r="AY543" s="13">
        <f t="shared" si="93"/>
        <v>0.994224</v>
      </c>
      <c r="AZ543" s="13">
        <f t="shared" si="94"/>
        <v>0.994224</v>
      </c>
      <c r="BA543" s="13">
        <f t="shared" si="95"/>
        <v>0.69854399999999994</v>
      </c>
      <c r="BB543" s="13">
        <f t="shared" si="96"/>
        <v>0</v>
      </c>
      <c r="BC543" s="13">
        <f t="shared" si="97"/>
        <v>0</v>
      </c>
    </row>
    <row r="544" spans="1:55" x14ac:dyDescent="0.3">
      <c r="A544" s="8" t="s">
        <v>232</v>
      </c>
      <c r="B544" s="8" t="s">
        <v>236</v>
      </c>
      <c r="C544" s="8" t="s">
        <v>67</v>
      </c>
      <c r="D544" s="8" t="s">
        <v>39</v>
      </c>
      <c r="E544" s="7" t="s">
        <v>14</v>
      </c>
      <c r="F544" s="8">
        <v>142</v>
      </c>
      <c r="J544" s="8">
        <v>1</v>
      </c>
      <c r="L544" s="8">
        <v>3.0000000000000001E-3</v>
      </c>
      <c r="M544" s="8">
        <f t="shared" si="88"/>
        <v>0.42599999999999999</v>
      </c>
      <c r="O544" s="8">
        <v>27</v>
      </c>
      <c r="U544" s="7" t="s">
        <v>320</v>
      </c>
      <c r="V544" s="8" t="s">
        <v>321</v>
      </c>
      <c r="X544" s="8" t="s">
        <v>322</v>
      </c>
      <c r="AL544" s="7">
        <v>121</v>
      </c>
      <c r="AN544" s="8">
        <v>19.399999999999999</v>
      </c>
      <c r="AQ544" s="8">
        <v>4.8</v>
      </c>
      <c r="AR544" s="8">
        <v>0</v>
      </c>
      <c r="AS544" s="8">
        <v>0</v>
      </c>
      <c r="AT544" s="12">
        <f t="shared" si="89"/>
        <v>24.2</v>
      </c>
      <c r="AV544" s="11">
        <f t="shared" si="90"/>
        <v>0.51546000000000003</v>
      </c>
      <c r="AW544" s="13">
        <f t="shared" si="91"/>
        <v>4.2599999999999999E-3</v>
      </c>
      <c r="AX544" s="13">
        <f t="shared" si="92"/>
        <v>8.2643999999999981E-2</v>
      </c>
      <c r="AY544" s="13">
        <f t="shared" si="93"/>
        <v>4.2599999999999999E-3</v>
      </c>
      <c r="AZ544" s="13">
        <f t="shared" si="94"/>
        <v>4.2599999999999999E-3</v>
      </c>
      <c r="BA544" s="13">
        <f t="shared" si="95"/>
        <v>2.0448000000000001E-2</v>
      </c>
      <c r="BB544" s="13">
        <f t="shared" si="96"/>
        <v>0</v>
      </c>
      <c r="BC544" s="13">
        <f t="shared" si="97"/>
        <v>0</v>
      </c>
    </row>
    <row r="545" spans="1:55" x14ac:dyDescent="0.3">
      <c r="A545" s="8" t="s">
        <v>232</v>
      </c>
      <c r="B545" s="8" t="s">
        <v>236</v>
      </c>
      <c r="C545" s="8" t="s">
        <v>67</v>
      </c>
      <c r="D545" s="8" t="s">
        <v>23</v>
      </c>
      <c r="E545" s="7" t="s">
        <v>36</v>
      </c>
      <c r="F545" s="8">
        <v>104</v>
      </c>
      <c r="I545" s="8">
        <v>2</v>
      </c>
      <c r="L545" s="8">
        <v>6.7000000000000004E-2</v>
      </c>
      <c r="M545" s="8">
        <f t="shared" si="88"/>
        <v>6.968</v>
      </c>
      <c r="O545" s="8">
        <v>27</v>
      </c>
      <c r="AI545" s="7">
        <v>974</v>
      </c>
      <c r="AJ545" s="8">
        <v>1129</v>
      </c>
      <c r="AK545" s="8" t="s">
        <v>279</v>
      </c>
      <c r="AL545" s="7">
        <v>155</v>
      </c>
      <c r="AM545" s="8">
        <v>155</v>
      </c>
      <c r="AN545" s="8">
        <v>12.6</v>
      </c>
      <c r="AO545" s="8">
        <v>12.6</v>
      </c>
      <c r="AP545" s="8">
        <v>0</v>
      </c>
      <c r="AQ545" s="8">
        <v>10.6</v>
      </c>
      <c r="AR545" s="8">
        <v>1.1000000000000001</v>
      </c>
      <c r="AS545" s="8">
        <v>0</v>
      </c>
      <c r="AT545" s="12">
        <f t="shared" si="89"/>
        <v>24.3</v>
      </c>
      <c r="AV545" s="11">
        <f t="shared" si="90"/>
        <v>10.8004</v>
      </c>
      <c r="AW545" s="13">
        <f t="shared" si="91"/>
        <v>10.8004</v>
      </c>
      <c r="AX545" s="13">
        <f t="shared" si="92"/>
        <v>0.87796799999999986</v>
      </c>
      <c r="AY545" s="13">
        <f t="shared" si="93"/>
        <v>0.87796799999999986</v>
      </c>
      <c r="AZ545" s="13">
        <f t="shared" si="94"/>
        <v>0</v>
      </c>
      <c r="BA545" s="13">
        <f t="shared" si="95"/>
        <v>0.73860799999999993</v>
      </c>
      <c r="BB545" s="13">
        <f t="shared" si="96"/>
        <v>7.6648000000000008E-2</v>
      </c>
      <c r="BC545" s="13">
        <f t="shared" si="97"/>
        <v>0</v>
      </c>
    </row>
    <row r="546" spans="1:55" x14ac:dyDescent="0.3">
      <c r="A546" s="8" t="s">
        <v>232</v>
      </c>
      <c r="B546" s="8" t="s">
        <v>236</v>
      </c>
      <c r="C546" s="8" t="s">
        <v>67</v>
      </c>
      <c r="D546" s="8" t="s">
        <v>24</v>
      </c>
      <c r="E546" s="7" t="s">
        <v>14</v>
      </c>
      <c r="F546" s="8">
        <v>184</v>
      </c>
      <c r="G546" s="8">
        <v>1</v>
      </c>
      <c r="L546" s="8">
        <v>1</v>
      </c>
      <c r="M546" s="8">
        <f t="shared" si="88"/>
        <v>184</v>
      </c>
      <c r="O546" s="8">
        <v>27</v>
      </c>
      <c r="AI546" s="7">
        <v>7075</v>
      </c>
      <c r="AJ546" s="8">
        <v>1106</v>
      </c>
      <c r="AK546" s="8" t="s">
        <v>280</v>
      </c>
      <c r="AL546" s="7">
        <v>69</v>
      </c>
      <c r="AM546" s="8">
        <v>69</v>
      </c>
      <c r="AN546" s="8">
        <v>3.6</v>
      </c>
      <c r="AO546" s="8">
        <v>3.6</v>
      </c>
      <c r="AP546" s="8">
        <v>0</v>
      </c>
      <c r="AQ546" s="8">
        <v>4.0999999999999996</v>
      </c>
      <c r="AR546" s="8">
        <v>4.5</v>
      </c>
      <c r="AS546" s="8">
        <v>0</v>
      </c>
      <c r="AT546" s="12">
        <f t="shared" si="89"/>
        <v>12.2</v>
      </c>
      <c r="AV546" s="11">
        <f t="shared" si="90"/>
        <v>126.96</v>
      </c>
      <c r="AW546" s="13">
        <f t="shared" si="91"/>
        <v>126.96</v>
      </c>
      <c r="AX546" s="13">
        <f t="shared" si="92"/>
        <v>6.6239999999999997</v>
      </c>
      <c r="AY546" s="13">
        <f t="shared" si="93"/>
        <v>6.6239999999999997</v>
      </c>
      <c r="AZ546" s="13">
        <f t="shared" si="94"/>
        <v>0</v>
      </c>
      <c r="BA546" s="13">
        <f t="shared" si="95"/>
        <v>7.5439999999999996</v>
      </c>
      <c r="BB546" s="13">
        <f t="shared" si="96"/>
        <v>8.2799999999999994</v>
      </c>
      <c r="BC546" s="13">
        <f t="shared" si="97"/>
        <v>0</v>
      </c>
    </row>
    <row r="547" spans="1:55" x14ac:dyDescent="0.3">
      <c r="A547" s="8" t="s">
        <v>232</v>
      </c>
      <c r="B547" s="8" t="s">
        <v>236</v>
      </c>
      <c r="C547" s="8" t="s">
        <v>67</v>
      </c>
      <c r="D547" s="8" t="s">
        <v>25</v>
      </c>
      <c r="E547" s="7" t="s">
        <v>21</v>
      </c>
      <c r="K547" s="8">
        <v>1</v>
      </c>
      <c r="L547" s="8">
        <v>0</v>
      </c>
      <c r="M547" s="8">
        <f t="shared" si="88"/>
        <v>0</v>
      </c>
      <c r="O547" s="8">
        <v>27</v>
      </c>
      <c r="AI547" s="7">
        <v>646</v>
      </c>
      <c r="AJ547" s="8">
        <v>1009</v>
      </c>
      <c r="AK547" s="8" t="s">
        <v>286</v>
      </c>
      <c r="AL547" s="7">
        <v>403</v>
      </c>
      <c r="AM547" s="8">
        <v>403</v>
      </c>
      <c r="AN547" s="8">
        <v>24.9</v>
      </c>
      <c r="AO547" s="8">
        <v>24.9</v>
      </c>
      <c r="AP547" s="8">
        <v>0</v>
      </c>
      <c r="AQ547" s="8">
        <v>33.1</v>
      </c>
      <c r="AR547" s="8">
        <v>1.3</v>
      </c>
      <c r="AS547" s="8">
        <v>0</v>
      </c>
      <c r="AT547" s="12">
        <f t="shared" si="89"/>
        <v>59.3</v>
      </c>
      <c r="AV547" s="11">
        <f t="shared" si="90"/>
        <v>0</v>
      </c>
      <c r="AW547" s="13">
        <f t="shared" si="91"/>
        <v>0</v>
      </c>
      <c r="AX547" s="13">
        <f t="shared" si="92"/>
        <v>0</v>
      </c>
      <c r="AY547" s="13">
        <f t="shared" si="93"/>
        <v>0</v>
      </c>
      <c r="AZ547" s="13">
        <f t="shared" si="94"/>
        <v>0</v>
      </c>
      <c r="BA547" s="13">
        <f t="shared" si="95"/>
        <v>0</v>
      </c>
      <c r="BB547" s="13">
        <f t="shared" si="96"/>
        <v>0</v>
      </c>
      <c r="BC547" s="13">
        <f t="shared" si="97"/>
        <v>0</v>
      </c>
    </row>
    <row r="548" spans="1:55" x14ac:dyDescent="0.3">
      <c r="A548" s="8" t="s">
        <v>232</v>
      </c>
      <c r="B548" s="8" t="s">
        <v>236</v>
      </c>
      <c r="C548" s="8" t="s">
        <v>67</v>
      </c>
      <c r="D548" s="8" t="s">
        <v>40</v>
      </c>
      <c r="E548" s="7" t="s">
        <v>14</v>
      </c>
      <c r="F548" s="8">
        <v>142</v>
      </c>
      <c r="H548" s="8">
        <v>1</v>
      </c>
      <c r="L548" s="8">
        <v>0.14299999999999999</v>
      </c>
      <c r="M548" s="8">
        <f t="shared" si="88"/>
        <v>20.305999999999997</v>
      </c>
      <c r="O548" s="8">
        <v>27</v>
      </c>
      <c r="Z548" s="7">
        <v>700001</v>
      </c>
      <c r="AA548" s="8" t="s">
        <v>318</v>
      </c>
      <c r="AB548" s="8" t="s">
        <v>317</v>
      </c>
      <c r="AC548" s="8" t="s">
        <v>316</v>
      </c>
      <c r="AD548" s="8" t="s">
        <v>319</v>
      </c>
      <c r="AL548" s="7">
        <v>138</v>
      </c>
      <c r="AN548" s="8">
        <v>26.8</v>
      </c>
      <c r="AQ548" s="8">
        <v>2.9</v>
      </c>
      <c r="AR548" s="8">
        <v>0.9</v>
      </c>
      <c r="AS548" s="8">
        <v>0.9</v>
      </c>
      <c r="AT548" s="12">
        <f t="shared" si="89"/>
        <v>30.599999999999998</v>
      </c>
      <c r="AV548" s="11">
        <f t="shared" si="90"/>
        <v>28.022279999999995</v>
      </c>
      <c r="AW548" s="13">
        <f t="shared" si="91"/>
        <v>0.20305999999999996</v>
      </c>
      <c r="AX548" s="13">
        <f t="shared" si="92"/>
        <v>5.4420079999999995</v>
      </c>
      <c r="AY548" s="13">
        <f t="shared" si="93"/>
        <v>0.20305999999999996</v>
      </c>
      <c r="AZ548" s="13">
        <f t="shared" si="94"/>
        <v>0.20305999999999996</v>
      </c>
      <c r="BA548" s="13">
        <f t="shared" si="95"/>
        <v>0.5888739999999999</v>
      </c>
      <c r="BB548" s="13">
        <f t="shared" si="96"/>
        <v>0.18275399999999997</v>
      </c>
      <c r="BC548" s="13">
        <f t="shared" si="97"/>
        <v>0.18275399999999997</v>
      </c>
    </row>
    <row r="549" spans="1:55" x14ac:dyDescent="0.3">
      <c r="A549" s="8" t="s">
        <v>232</v>
      </c>
      <c r="B549" s="8" t="s">
        <v>236</v>
      </c>
      <c r="C549" s="8" t="s">
        <v>67</v>
      </c>
      <c r="D549" s="8" t="s">
        <v>62</v>
      </c>
      <c r="E549" s="7" t="s">
        <v>14</v>
      </c>
      <c r="F549" s="8">
        <v>64</v>
      </c>
      <c r="J549" s="8">
        <v>1</v>
      </c>
      <c r="L549" s="8">
        <v>3.0000000000000001E-3</v>
      </c>
      <c r="M549" s="8">
        <f t="shared" si="88"/>
        <v>0.192</v>
      </c>
      <c r="O549" s="8">
        <v>27</v>
      </c>
      <c r="AI549" s="7">
        <v>974</v>
      </c>
      <c r="AJ549" s="8">
        <v>1129</v>
      </c>
      <c r="AK549" s="8" t="s">
        <v>279</v>
      </c>
      <c r="AL549" s="7">
        <v>155</v>
      </c>
      <c r="AM549" s="8">
        <v>155</v>
      </c>
      <c r="AN549" s="8">
        <v>12.6</v>
      </c>
      <c r="AO549" s="8">
        <v>12.6</v>
      </c>
      <c r="AP549" s="8">
        <v>0</v>
      </c>
      <c r="AQ549" s="8">
        <v>10.6</v>
      </c>
      <c r="AR549" s="8">
        <v>1.1000000000000001</v>
      </c>
      <c r="AS549" s="8">
        <v>0</v>
      </c>
      <c r="AT549" s="12">
        <f t="shared" si="89"/>
        <v>24.3</v>
      </c>
      <c r="AV549" s="11">
        <f t="shared" si="90"/>
        <v>0.29760000000000003</v>
      </c>
      <c r="AW549" s="13">
        <f t="shared" si="91"/>
        <v>0.29760000000000003</v>
      </c>
      <c r="AX549" s="13">
        <f t="shared" si="92"/>
        <v>2.4192000000000002E-2</v>
      </c>
      <c r="AY549" s="13">
        <f t="shared" si="93"/>
        <v>2.4192000000000002E-2</v>
      </c>
      <c r="AZ549" s="13">
        <f t="shared" si="94"/>
        <v>0</v>
      </c>
      <c r="BA549" s="13">
        <f t="shared" si="95"/>
        <v>2.0352000000000002E-2</v>
      </c>
      <c r="BB549" s="13">
        <f t="shared" si="96"/>
        <v>2.1120000000000002E-3</v>
      </c>
      <c r="BC549" s="13">
        <f t="shared" si="97"/>
        <v>0</v>
      </c>
    </row>
    <row r="550" spans="1:55" x14ac:dyDescent="0.3">
      <c r="A550" s="8" t="s">
        <v>20</v>
      </c>
      <c r="B550" s="8" t="s">
        <v>236</v>
      </c>
      <c r="C550" s="8" t="s">
        <v>67</v>
      </c>
      <c r="D550" s="8" t="s">
        <v>20</v>
      </c>
      <c r="E550" s="7" t="s">
        <v>14</v>
      </c>
      <c r="F550" s="8">
        <v>112</v>
      </c>
      <c r="G550" s="8">
        <v>1</v>
      </c>
      <c r="L550" s="8">
        <v>1</v>
      </c>
      <c r="M550" s="8">
        <f t="shared" si="88"/>
        <v>112</v>
      </c>
      <c r="O550" s="8">
        <v>27</v>
      </c>
      <c r="AI550">
        <v>8041</v>
      </c>
      <c r="AJ550">
        <v>15233</v>
      </c>
      <c r="AK550" t="s">
        <v>378</v>
      </c>
      <c r="AL550">
        <v>105</v>
      </c>
      <c r="AM550">
        <v>105</v>
      </c>
      <c r="AN550">
        <v>18.5</v>
      </c>
      <c r="AO550">
        <v>18.5</v>
      </c>
      <c r="AP550">
        <v>18.5</v>
      </c>
      <c r="AQ550">
        <v>2.9</v>
      </c>
      <c r="AR550">
        <v>0</v>
      </c>
      <c r="AS550">
        <v>0</v>
      </c>
      <c r="AT550" s="12">
        <f t="shared" si="89"/>
        <v>21.4</v>
      </c>
      <c r="AV550" s="11">
        <f t="shared" si="90"/>
        <v>117.6</v>
      </c>
      <c r="AW550" s="13">
        <f t="shared" si="91"/>
        <v>117.6</v>
      </c>
      <c r="AX550" s="13">
        <f t="shared" si="92"/>
        <v>20.72</v>
      </c>
      <c r="AY550" s="13">
        <f t="shared" si="93"/>
        <v>20.72</v>
      </c>
      <c r="AZ550" s="13">
        <f t="shared" si="94"/>
        <v>20.72</v>
      </c>
      <c r="BA550" s="13">
        <f t="shared" si="95"/>
        <v>3.2480000000000002</v>
      </c>
      <c r="BB550" s="13">
        <f t="shared" si="96"/>
        <v>0</v>
      </c>
      <c r="BC550" s="13">
        <f t="shared" si="97"/>
        <v>0</v>
      </c>
    </row>
    <row r="551" spans="1:55" x14ac:dyDescent="0.3">
      <c r="A551" s="8" t="s">
        <v>233</v>
      </c>
      <c r="B551" s="8" t="s">
        <v>236</v>
      </c>
      <c r="C551" s="8" t="s">
        <v>67</v>
      </c>
      <c r="D551" s="8" t="s">
        <v>26</v>
      </c>
      <c r="E551" s="7" t="s">
        <v>14</v>
      </c>
      <c r="F551" s="8">
        <v>175</v>
      </c>
      <c r="H551" s="8">
        <v>2</v>
      </c>
      <c r="L551" s="8">
        <v>0.28599999999999998</v>
      </c>
      <c r="M551" s="8">
        <f t="shared" si="88"/>
        <v>50.05</v>
      </c>
      <c r="O551" s="8">
        <v>27</v>
      </c>
      <c r="AI551" s="7">
        <v>7200</v>
      </c>
      <c r="AJ551" s="8">
        <v>20051</v>
      </c>
      <c r="AK551" s="8" t="s">
        <v>282</v>
      </c>
      <c r="AL551" s="7">
        <v>130</v>
      </c>
      <c r="AM551" s="8">
        <v>0</v>
      </c>
      <c r="AN551" s="8">
        <v>2.4</v>
      </c>
      <c r="AO551" s="8">
        <v>0</v>
      </c>
      <c r="AP551" s="8">
        <v>0</v>
      </c>
      <c r="AQ551" s="8">
        <v>0.2</v>
      </c>
      <c r="AR551" s="8">
        <v>28.6</v>
      </c>
      <c r="AS551" s="8">
        <v>0.3</v>
      </c>
      <c r="AT551" s="12">
        <f t="shared" si="89"/>
        <v>31.200000000000003</v>
      </c>
      <c r="AV551" s="11">
        <f t="shared" si="90"/>
        <v>65.064999999999998</v>
      </c>
      <c r="AW551" s="13">
        <f t="shared" si="91"/>
        <v>0</v>
      </c>
      <c r="AX551" s="13">
        <f t="shared" si="92"/>
        <v>1.2011999999999998</v>
      </c>
      <c r="AY551" s="13">
        <f t="shared" si="93"/>
        <v>0</v>
      </c>
      <c r="AZ551" s="13">
        <f t="shared" si="94"/>
        <v>0</v>
      </c>
      <c r="BA551" s="13">
        <f t="shared" si="95"/>
        <v>0.10009999999999999</v>
      </c>
      <c r="BB551" s="13">
        <f t="shared" si="96"/>
        <v>14.314300000000001</v>
      </c>
      <c r="BC551" s="13">
        <f t="shared" si="97"/>
        <v>0.15014999999999998</v>
      </c>
    </row>
    <row r="552" spans="1:55" x14ac:dyDescent="0.3">
      <c r="A552" s="8" t="s">
        <v>233</v>
      </c>
      <c r="B552" s="8" t="s">
        <v>236</v>
      </c>
      <c r="C552" s="8" t="s">
        <v>67</v>
      </c>
      <c r="D552" s="8" t="s">
        <v>28</v>
      </c>
      <c r="E552" s="7" t="s">
        <v>14</v>
      </c>
      <c r="F552" s="8">
        <v>185</v>
      </c>
      <c r="G552" s="8">
        <v>1</v>
      </c>
      <c r="L552" s="8">
        <v>1</v>
      </c>
      <c r="M552" s="8">
        <f t="shared" si="88"/>
        <v>185</v>
      </c>
      <c r="O552" s="8">
        <v>27</v>
      </c>
      <c r="AI552" s="7">
        <v>7005</v>
      </c>
      <c r="AJ552" s="8">
        <v>16028</v>
      </c>
      <c r="AK552" s="8" t="s">
        <v>283</v>
      </c>
      <c r="AL552" s="7">
        <v>127</v>
      </c>
      <c r="AM552" s="8">
        <v>0</v>
      </c>
      <c r="AN552" s="8">
        <v>8.6999999999999993</v>
      </c>
      <c r="AO552" s="8">
        <v>0</v>
      </c>
      <c r="AP552" s="8">
        <v>0</v>
      </c>
      <c r="AQ552" s="8">
        <v>0.5</v>
      </c>
      <c r="AR552" s="8">
        <v>22.8</v>
      </c>
      <c r="AS552" s="8">
        <v>6.4</v>
      </c>
      <c r="AT552" s="12">
        <f t="shared" si="89"/>
        <v>32</v>
      </c>
      <c r="AV552" s="11">
        <f t="shared" si="90"/>
        <v>234.95</v>
      </c>
      <c r="AW552" s="13">
        <f t="shared" si="91"/>
        <v>0</v>
      </c>
      <c r="AX552" s="13">
        <f t="shared" si="92"/>
        <v>16.094999999999999</v>
      </c>
      <c r="AY552" s="13">
        <f t="shared" si="93"/>
        <v>0</v>
      </c>
      <c r="AZ552" s="13">
        <f t="shared" si="94"/>
        <v>0</v>
      </c>
      <c r="BA552" s="13">
        <f t="shared" si="95"/>
        <v>0.92500000000000004</v>
      </c>
      <c r="BB552" s="13">
        <f t="shared" si="96"/>
        <v>42.18</v>
      </c>
      <c r="BC552" s="13">
        <f t="shared" si="97"/>
        <v>11.84</v>
      </c>
    </row>
    <row r="553" spans="1:55" x14ac:dyDescent="0.3">
      <c r="A553" s="8" t="s">
        <v>233</v>
      </c>
      <c r="B553" s="8" t="s">
        <v>236</v>
      </c>
      <c r="C553" s="8" t="s">
        <v>67</v>
      </c>
      <c r="D553" s="8" t="s">
        <v>29</v>
      </c>
      <c r="E553" s="7" t="s">
        <v>21</v>
      </c>
      <c r="K553" s="8">
        <v>1</v>
      </c>
      <c r="L553" s="8">
        <v>0</v>
      </c>
      <c r="M553" s="8">
        <f t="shared" si="88"/>
        <v>0</v>
      </c>
      <c r="O553" s="8">
        <v>27</v>
      </c>
      <c r="AI553" s="7">
        <v>513</v>
      </c>
      <c r="AJ553" s="8">
        <v>11110</v>
      </c>
      <c r="AK553" s="8" t="s">
        <v>290</v>
      </c>
      <c r="AL553" s="7">
        <v>22</v>
      </c>
      <c r="AM553" s="8">
        <v>0</v>
      </c>
      <c r="AN553" s="8">
        <v>1</v>
      </c>
      <c r="AO553" s="8">
        <v>0</v>
      </c>
      <c r="AP553" s="8">
        <v>0</v>
      </c>
      <c r="AQ553" s="8">
        <v>0.4</v>
      </c>
      <c r="AR553" s="8">
        <v>4.5</v>
      </c>
      <c r="AS553" s="8">
        <v>2.8</v>
      </c>
      <c r="AT553" s="12">
        <f t="shared" si="89"/>
        <v>5.9</v>
      </c>
      <c r="AV553" s="11">
        <f t="shared" si="90"/>
        <v>0</v>
      </c>
      <c r="AW553" s="13">
        <f t="shared" si="91"/>
        <v>0</v>
      </c>
      <c r="AX553" s="13">
        <f t="shared" si="92"/>
        <v>0</v>
      </c>
      <c r="AY553" s="13">
        <f t="shared" si="93"/>
        <v>0</v>
      </c>
      <c r="AZ553" s="13">
        <f t="shared" si="94"/>
        <v>0</v>
      </c>
      <c r="BA553" s="13">
        <f t="shared" si="95"/>
        <v>0</v>
      </c>
      <c r="BB553" s="13">
        <f t="shared" si="96"/>
        <v>0</v>
      </c>
      <c r="BC553" s="13">
        <f t="shared" si="97"/>
        <v>0</v>
      </c>
    </row>
    <row r="554" spans="1:55" x14ac:dyDescent="0.3">
      <c r="A554" s="8" t="s">
        <v>233</v>
      </c>
      <c r="B554" s="8" t="s">
        <v>236</v>
      </c>
      <c r="C554" s="8" t="s">
        <v>67</v>
      </c>
      <c r="D554" s="8" t="s">
        <v>30</v>
      </c>
      <c r="E554" s="7" t="s">
        <v>21</v>
      </c>
      <c r="K554" s="8">
        <v>1</v>
      </c>
      <c r="L554" s="8">
        <v>0</v>
      </c>
      <c r="M554" s="8">
        <f t="shared" si="88"/>
        <v>0</v>
      </c>
      <c r="O554" s="8">
        <v>27</v>
      </c>
      <c r="AI554" s="7">
        <v>141</v>
      </c>
      <c r="AJ554" s="8">
        <v>9040</v>
      </c>
      <c r="AK554" s="8" t="s">
        <v>287</v>
      </c>
      <c r="AL554" s="7">
        <v>92</v>
      </c>
      <c r="AM554" s="8">
        <v>0</v>
      </c>
      <c r="AN554" s="8">
        <v>1</v>
      </c>
      <c r="AO554" s="8">
        <v>0</v>
      </c>
      <c r="AP554" s="8">
        <v>0</v>
      </c>
      <c r="AQ554" s="8">
        <v>0.5</v>
      </c>
      <c r="AR554" s="8">
        <v>23.4</v>
      </c>
      <c r="AS554" s="8">
        <v>2.4</v>
      </c>
      <c r="AT554" s="12">
        <f t="shared" si="89"/>
        <v>24.9</v>
      </c>
      <c r="AV554" s="11">
        <f t="shared" si="90"/>
        <v>0</v>
      </c>
      <c r="AW554" s="13">
        <f t="shared" si="91"/>
        <v>0</v>
      </c>
      <c r="AX554" s="13">
        <f t="shared" si="92"/>
        <v>0</v>
      </c>
      <c r="AY554" s="13">
        <f t="shared" si="93"/>
        <v>0</v>
      </c>
      <c r="AZ554" s="13">
        <f t="shared" si="94"/>
        <v>0</v>
      </c>
      <c r="BA554" s="13">
        <f t="shared" si="95"/>
        <v>0</v>
      </c>
      <c r="BB554" s="13">
        <f t="shared" si="96"/>
        <v>0</v>
      </c>
      <c r="BC554" s="13">
        <f t="shared" si="97"/>
        <v>0</v>
      </c>
    </row>
    <row r="555" spans="1:55" x14ac:dyDescent="0.3">
      <c r="A555" s="8" t="s">
        <v>233</v>
      </c>
      <c r="B555" s="8" t="s">
        <v>236</v>
      </c>
      <c r="C555" s="8" t="s">
        <v>67</v>
      </c>
      <c r="D555" s="8" t="s">
        <v>31</v>
      </c>
      <c r="E555" s="7" t="s">
        <v>21</v>
      </c>
      <c r="K555" s="8">
        <v>1</v>
      </c>
      <c r="L555" s="8">
        <v>0</v>
      </c>
      <c r="M555" s="8">
        <f t="shared" si="88"/>
        <v>0</v>
      </c>
      <c r="O555" s="8">
        <v>27</v>
      </c>
      <c r="AI555" s="7">
        <v>1786</v>
      </c>
      <c r="AJ555" s="8">
        <v>11363</v>
      </c>
      <c r="AK555" s="8" t="s">
        <v>289</v>
      </c>
      <c r="AL555" s="7">
        <v>93</v>
      </c>
      <c r="AM555" s="8">
        <v>0</v>
      </c>
      <c r="AN555" s="8">
        <v>2</v>
      </c>
      <c r="AO555" s="8">
        <v>0</v>
      </c>
      <c r="AP555" s="8">
        <v>0</v>
      </c>
      <c r="AQ555" s="8">
        <v>0.1</v>
      </c>
      <c r="AR555" s="8">
        <v>21.6</v>
      </c>
      <c r="AS555" s="8">
        <v>1.5</v>
      </c>
      <c r="AT555" s="12">
        <f t="shared" si="89"/>
        <v>23.700000000000003</v>
      </c>
      <c r="AV555" s="11">
        <f t="shared" si="90"/>
        <v>0</v>
      </c>
      <c r="AW555" s="13">
        <f t="shared" si="91"/>
        <v>0</v>
      </c>
      <c r="AX555" s="13">
        <f t="shared" si="92"/>
        <v>0</v>
      </c>
      <c r="AY555" s="13">
        <f t="shared" si="93"/>
        <v>0</v>
      </c>
      <c r="AZ555" s="13">
        <f t="shared" si="94"/>
        <v>0</v>
      </c>
      <c r="BA555" s="13">
        <f t="shared" si="95"/>
        <v>0</v>
      </c>
      <c r="BB555" s="13">
        <f t="shared" si="96"/>
        <v>0</v>
      </c>
      <c r="BC555" s="13">
        <f t="shared" si="97"/>
        <v>0</v>
      </c>
    </row>
    <row r="556" spans="1:55" x14ac:dyDescent="0.3">
      <c r="A556" s="8" t="s">
        <v>233</v>
      </c>
      <c r="B556" s="8" t="s">
        <v>236</v>
      </c>
      <c r="C556" s="8" t="s">
        <v>67</v>
      </c>
      <c r="D556" s="8" t="s">
        <v>34</v>
      </c>
      <c r="F556" s="8">
        <v>125</v>
      </c>
      <c r="H556" s="8">
        <v>2</v>
      </c>
      <c r="L556" s="8">
        <v>0.28599999999999998</v>
      </c>
      <c r="M556" s="8">
        <f t="shared" si="88"/>
        <v>35.75</v>
      </c>
      <c r="O556" s="8">
        <v>27</v>
      </c>
      <c r="AE556" s="7" t="s">
        <v>296</v>
      </c>
      <c r="AF556" s="8" t="s">
        <v>292</v>
      </c>
      <c r="AL556" s="7">
        <v>288</v>
      </c>
      <c r="AN556" s="8">
        <v>6.3</v>
      </c>
      <c r="AQ556" s="8">
        <v>9.1</v>
      </c>
      <c r="AR556" s="8">
        <v>49</v>
      </c>
      <c r="AS556" s="8">
        <v>0</v>
      </c>
      <c r="AT556" s="12">
        <f t="shared" si="89"/>
        <v>64.400000000000006</v>
      </c>
      <c r="AV556" s="11">
        <f t="shared" si="90"/>
        <v>102.96</v>
      </c>
      <c r="AW556" s="13">
        <f t="shared" si="91"/>
        <v>0.35749999999999998</v>
      </c>
      <c r="AX556" s="13">
        <f t="shared" si="92"/>
        <v>2.2522500000000001</v>
      </c>
      <c r="AY556" s="13">
        <f t="shared" si="93"/>
        <v>0.35749999999999998</v>
      </c>
      <c r="AZ556" s="13">
        <f t="shared" si="94"/>
        <v>0.35749999999999998</v>
      </c>
      <c r="BA556" s="13">
        <f t="shared" si="95"/>
        <v>3.25325</v>
      </c>
      <c r="BB556" s="13">
        <f t="shared" si="96"/>
        <v>17.517499999999998</v>
      </c>
      <c r="BC556" s="13">
        <f t="shared" si="97"/>
        <v>0</v>
      </c>
    </row>
    <row r="557" spans="1:55" x14ac:dyDescent="0.3">
      <c r="A557" s="8" t="s">
        <v>233</v>
      </c>
      <c r="B557" s="8" t="s">
        <v>236</v>
      </c>
      <c r="C557" s="8" t="s">
        <v>67</v>
      </c>
      <c r="D557" s="8" t="s">
        <v>44</v>
      </c>
      <c r="E557" s="7" t="s">
        <v>14</v>
      </c>
      <c r="F557" s="8">
        <v>250</v>
      </c>
      <c r="I557" s="8">
        <v>1</v>
      </c>
      <c r="L557" s="8">
        <v>3.3000000000000002E-2</v>
      </c>
      <c r="M557" s="8">
        <f t="shared" si="88"/>
        <v>8.25</v>
      </c>
      <c r="O557" s="8">
        <v>27</v>
      </c>
      <c r="AI557" s="7">
        <v>8009</v>
      </c>
      <c r="AJ557" s="8">
        <v>20121</v>
      </c>
      <c r="AK557" s="8" t="s">
        <v>370</v>
      </c>
      <c r="AL557" s="7">
        <v>141</v>
      </c>
      <c r="AM557" s="8">
        <v>0</v>
      </c>
      <c r="AN557" s="8">
        <v>4.8</v>
      </c>
      <c r="AO557" s="8">
        <v>0</v>
      </c>
      <c r="AP557" s="8">
        <v>0</v>
      </c>
      <c r="AQ557" s="8">
        <v>0.7</v>
      </c>
      <c r="AR557" s="8">
        <v>28.3</v>
      </c>
      <c r="AS557" s="8">
        <v>1.7</v>
      </c>
      <c r="AT557" s="12">
        <f t="shared" si="89"/>
        <v>33.799999999999997</v>
      </c>
      <c r="AV557" s="11">
        <f t="shared" si="90"/>
        <v>11.6325</v>
      </c>
      <c r="AW557" s="13">
        <f t="shared" si="91"/>
        <v>0</v>
      </c>
      <c r="AX557" s="13">
        <f t="shared" si="92"/>
        <v>0.39600000000000002</v>
      </c>
      <c r="AY557" s="13">
        <f t="shared" si="93"/>
        <v>0</v>
      </c>
      <c r="AZ557" s="13">
        <f t="shared" si="94"/>
        <v>0</v>
      </c>
      <c r="BA557" s="13">
        <f t="shared" si="95"/>
        <v>5.7749999999999996E-2</v>
      </c>
      <c r="BB557" s="13">
        <f t="shared" si="96"/>
        <v>2.3347500000000001</v>
      </c>
      <c r="BC557" s="13">
        <f t="shared" si="97"/>
        <v>0.14025000000000001</v>
      </c>
    </row>
    <row r="558" spans="1:55" x14ac:dyDescent="0.3">
      <c r="A558" s="8" t="s">
        <v>234</v>
      </c>
      <c r="B558" s="8" t="s">
        <v>236</v>
      </c>
      <c r="C558" s="8" t="s">
        <v>67</v>
      </c>
      <c r="D558" s="8" t="s">
        <v>248</v>
      </c>
      <c r="E558" s="7" t="s">
        <v>14</v>
      </c>
      <c r="F558" s="8">
        <v>134</v>
      </c>
      <c r="G558" s="8">
        <v>1</v>
      </c>
      <c r="L558" s="8">
        <v>1</v>
      </c>
      <c r="M558" s="8">
        <f t="shared" si="88"/>
        <v>134</v>
      </c>
      <c r="O558" s="8">
        <v>27</v>
      </c>
      <c r="AE558" s="7" t="s">
        <v>296</v>
      </c>
      <c r="AF558" s="8" t="s">
        <v>303</v>
      </c>
      <c r="AL558" s="7">
        <v>163</v>
      </c>
      <c r="AN558" s="8">
        <v>6.3</v>
      </c>
      <c r="AQ558" s="8">
        <v>1.4</v>
      </c>
      <c r="AR558" s="8">
        <v>31.1</v>
      </c>
      <c r="AT558" s="12">
        <f t="shared" si="89"/>
        <v>38.799999999999997</v>
      </c>
      <c r="AV558" s="11">
        <f t="shared" si="90"/>
        <v>218.42</v>
      </c>
      <c r="AW558" s="13">
        <f t="shared" si="91"/>
        <v>1.34</v>
      </c>
      <c r="AX558" s="13">
        <f t="shared" si="92"/>
        <v>8.4420000000000002</v>
      </c>
      <c r="AY558" s="13">
        <f t="shared" si="93"/>
        <v>1.34</v>
      </c>
      <c r="AZ558" s="13">
        <f t="shared" si="94"/>
        <v>1.34</v>
      </c>
      <c r="BA558" s="13">
        <f t="shared" si="95"/>
        <v>1.8759999999999999</v>
      </c>
      <c r="BB558" s="13">
        <f t="shared" si="96"/>
        <v>41.674000000000007</v>
      </c>
      <c r="BC558" s="13">
        <f t="shared" si="97"/>
        <v>1.34</v>
      </c>
    </row>
    <row r="559" spans="1:55" x14ac:dyDescent="0.3">
      <c r="A559" s="8" t="s">
        <v>234</v>
      </c>
      <c r="B559" s="8" t="s">
        <v>236</v>
      </c>
      <c r="C559" s="8" t="s">
        <v>67</v>
      </c>
      <c r="D559" s="8" t="s">
        <v>27</v>
      </c>
      <c r="E559" s="7" t="s">
        <v>14</v>
      </c>
      <c r="F559" s="8">
        <v>114</v>
      </c>
      <c r="H559" s="8">
        <v>2</v>
      </c>
      <c r="L559" s="8">
        <v>0.28599999999999998</v>
      </c>
      <c r="M559" s="8">
        <f t="shared" si="88"/>
        <v>32.603999999999999</v>
      </c>
      <c r="O559" s="8">
        <v>27</v>
      </c>
      <c r="AE559" s="7" t="s">
        <v>296</v>
      </c>
      <c r="AF559" s="8" t="s">
        <v>304</v>
      </c>
      <c r="AL559" s="7">
        <v>125</v>
      </c>
      <c r="AN559" s="8">
        <v>2.1</v>
      </c>
      <c r="AQ559" s="8">
        <v>1.3</v>
      </c>
      <c r="AR559" s="8">
        <v>26.2</v>
      </c>
      <c r="AT559" s="12">
        <f t="shared" si="89"/>
        <v>29.6</v>
      </c>
      <c r="AV559" s="11">
        <f t="shared" si="90"/>
        <v>40.755000000000003</v>
      </c>
      <c r="AW559" s="13">
        <f t="shared" si="91"/>
        <v>0.32604</v>
      </c>
      <c r="AX559" s="13">
        <f t="shared" si="92"/>
        <v>0.68468400000000007</v>
      </c>
      <c r="AY559" s="13">
        <f t="shared" si="93"/>
        <v>0.32604</v>
      </c>
      <c r="AZ559" s="13">
        <f t="shared" si="94"/>
        <v>0.32604</v>
      </c>
      <c r="BA559" s="13">
        <f t="shared" si="95"/>
        <v>0.42385199999999995</v>
      </c>
      <c r="BB559" s="13">
        <f t="shared" si="96"/>
        <v>8.542247999999999</v>
      </c>
      <c r="BC559" s="13">
        <f t="shared" si="97"/>
        <v>0.32604</v>
      </c>
    </row>
    <row r="560" spans="1:55" x14ac:dyDescent="0.3">
      <c r="A560" s="8" t="s">
        <v>234</v>
      </c>
      <c r="B560" s="8" t="s">
        <v>236</v>
      </c>
      <c r="C560" s="8" t="s">
        <v>67</v>
      </c>
      <c r="D560" s="8" t="s">
        <v>32</v>
      </c>
      <c r="E560" s="7" t="s">
        <v>14</v>
      </c>
      <c r="F560" s="8">
        <v>83</v>
      </c>
      <c r="J560" s="8">
        <v>1</v>
      </c>
      <c r="L560" s="8">
        <v>3.0000000000000001E-3</v>
      </c>
      <c r="M560" s="8">
        <f t="shared" si="88"/>
        <v>0.249</v>
      </c>
      <c r="O560" s="8">
        <v>27</v>
      </c>
      <c r="AI560" s="7">
        <v>8012</v>
      </c>
      <c r="AJ560" s="8">
        <v>0</v>
      </c>
      <c r="AK560" s="8" t="s">
        <v>307</v>
      </c>
      <c r="AL560" s="7">
        <v>332</v>
      </c>
      <c r="AM560" s="8">
        <v>0</v>
      </c>
      <c r="AN560" s="8">
        <v>10.3</v>
      </c>
      <c r="AO560" s="8">
        <v>0</v>
      </c>
      <c r="AP560" s="8">
        <v>0</v>
      </c>
      <c r="AQ560" s="8">
        <v>3</v>
      </c>
      <c r="AR560" s="8">
        <v>73.7</v>
      </c>
      <c r="AS560" s="8">
        <v>12.7</v>
      </c>
      <c r="AT560" s="12">
        <f t="shared" si="89"/>
        <v>87</v>
      </c>
      <c r="AV560" s="11">
        <f t="shared" si="90"/>
        <v>0.82668000000000008</v>
      </c>
      <c r="AW560" s="13">
        <f t="shared" si="91"/>
        <v>0</v>
      </c>
      <c r="AX560" s="13">
        <f t="shared" si="92"/>
        <v>2.5647000000000003E-2</v>
      </c>
      <c r="AY560" s="13">
        <f t="shared" si="93"/>
        <v>0</v>
      </c>
      <c r="AZ560" s="13">
        <f t="shared" si="94"/>
        <v>0</v>
      </c>
      <c r="BA560" s="13">
        <f t="shared" si="95"/>
        <v>7.4700000000000001E-3</v>
      </c>
      <c r="BB560" s="13">
        <f t="shared" si="96"/>
        <v>0.18351300000000001</v>
      </c>
      <c r="BC560" s="13">
        <f t="shared" si="97"/>
        <v>3.1622999999999998E-2</v>
      </c>
    </row>
    <row r="561" spans="1:55" x14ac:dyDescent="0.3">
      <c r="A561" s="8" t="s">
        <v>234</v>
      </c>
      <c r="B561" s="8" t="s">
        <v>236</v>
      </c>
      <c r="C561" s="8" t="s">
        <v>67</v>
      </c>
      <c r="D561" s="8" t="s">
        <v>74</v>
      </c>
      <c r="E561" s="7" t="s">
        <v>14</v>
      </c>
      <c r="F561" s="8">
        <v>340</v>
      </c>
      <c r="I561" s="8">
        <v>2</v>
      </c>
      <c r="L561" s="8">
        <v>6.7000000000000004E-2</v>
      </c>
      <c r="M561" s="8">
        <f t="shared" si="88"/>
        <v>22.78</v>
      </c>
      <c r="O561" s="8">
        <v>27</v>
      </c>
      <c r="AI561" s="7">
        <v>404</v>
      </c>
      <c r="AJ561" s="8">
        <v>14400</v>
      </c>
      <c r="AK561" s="8" t="s">
        <v>308</v>
      </c>
      <c r="AL561" s="7">
        <v>41</v>
      </c>
      <c r="AM561" s="8">
        <v>0</v>
      </c>
      <c r="AN561" s="8">
        <v>0</v>
      </c>
      <c r="AO561" s="8">
        <v>0</v>
      </c>
      <c r="AP561" s="8">
        <v>0</v>
      </c>
      <c r="AQ561" s="8">
        <v>0</v>
      </c>
      <c r="AR561" s="8">
        <v>10.4</v>
      </c>
      <c r="AS561" s="8">
        <v>0</v>
      </c>
      <c r="AT561" s="12">
        <f t="shared" si="89"/>
        <v>10.4</v>
      </c>
      <c r="AV561" s="11">
        <f t="shared" si="90"/>
        <v>9.3398000000000003</v>
      </c>
      <c r="AW561" s="13">
        <f t="shared" si="91"/>
        <v>0</v>
      </c>
      <c r="AX561" s="13">
        <f t="shared" si="92"/>
        <v>0</v>
      </c>
      <c r="AY561" s="13">
        <f t="shared" si="93"/>
        <v>0</v>
      </c>
      <c r="AZ561" s="13">
        <f t="shared" si="94"/>
        <v>0</v>
      </c>
      <c r="BA561" s="13">
        <f t="shared" si="95"/>
        <v>0</v>
      </c>
      <c r="BB561" s="13">
        <f t="shared" si="96"/>
        <v>2.3691200000000001</v>
      </c>
      <c r="BC561" s="13">
        <f t="shared" si="97"/>
        <v>0</v>
      </c>
    </row>
    <row r="562" spans="1:55" x14ac:dyDescent="0.3">
      <c r="A562" s="8" t="s">
        <v>232</v>
      </c>
      <c r="B562" s="8" t="s">
        <v>236</v>
      </c>
      <c r="C562" s="8" t="s">
        <v>68</v>
      </c>
      <c r="D562" s="8" t="s">
        <v>13</v>
      </c>
      <c r="E562" s="7" t="s">
        <v>14</v>
      </c>
      <c r="F562" s="8">
        <v>112</v>
      </c>
      <c r="I562" s="8">
        <v>1</v>
      </c>
      <c r="L562" s="8">
        <v>3.3000000000000002E-2</v>
      </c>
      <c r="M562" s="8">
        <f t="shared" si="88"/>
        <v>3.6960000000000002</v>
      </c>
      <c r="N562" s="8">
        <v>3</v>
      </c>
      <c r="O562" s="8">
        <v>29</v>
      </c>
      <c r="AI562" s="7">
        <v>8067</v>
      </c>
      <c r="AJ562" s="8">
        <v>0</v>
      </c>
      <c r="AK562" s="8" t="s">
        <v>265</v>
      </c>
      <c r="AL562" s="7">
        <v>269</v>
      </c>
      <c r="AM562" s="8">
        <v>269</v>
      </c>
      <c r="AN562" s="8">
        <v>24.9</v>
      </c>
      <c r="AO562" s="8">
        <v>24.9</v>
      </c>
      <c r="AP562" s="8">
        <v>24.9</v>
      </c>
      <c r="AQ562" s="8">
        <v>18</v>
      </c>
      <c r="AR562" s="8">
        <v>0</v>
      </c>
      <c r="AS562" s="8">
        <v>0</v>
      </c>
      <c r="AT562" s="12">
        <f t="shared" si="89"/>
        <v>42.9</v>
      </c>
      <c r="AV562" s="11">
        <f t="shared" si="90"/>
        <v>9.94224</v>
      </c>
      <c r="AW562" s="13">
        <f t="shared" si="91"/>
        <v>9.94224</v>
      </c>
      <c r="AX562" s="13">
        <f t="shared" si="92"/>
        <v>0.92030400000000001</v>
      </c>
      <c r="AY562" s="13">
        <f t="shared" si="93"/>
        <v>0.92030400000000001</v>
      </c>
      <c r="AZ562" s="13">
        <f t="shared" si="94"/>
        <v>0.92030400000000001</v>
      </c>
      <c r="BA562" s="13">
        <f t="shared" si="95"/>
        <v>0.66528000000000009</v>
      </c>
      <c r="BB562" s="13">
        <f t="shared" si="96"/>
        <v>0</v>
      </c>
      <c r="BC562" s="13">
        <f t="shared" si="97"/>
        <v>0</v>
      </c>
    </row>
    <row r="563" spans="1:55" x14ac:dyDescent="0.3">
      <c r="A563" s="8" t="s">
        <v>232</v>
      </c>
      <c r="B563" s="8" t="s">
        <v>236</v>
      </c>
      <c r="C563" s="8" t="s">
        <v>68</v>
      </c>
      <c r="D563" s="8" t="s">
        <v>15</v>
      </c>
      <c r="E563" s="7" t="s">
        <v>14</v>
      </c>
      <c r="F563" s="8">
        <v>85</v>
      </c>
      <c r="I563" s="8">
        <v>2</v>
      </c>
      <c r="L563" s="8">
        <v>6.7000000000000004E-2</v>
      </c>
      <c r="M563" s="8">
        <f t="shared" si="88"/>
        <v>5.6950000000000003</v>
      </c>
      <c r="O563" s="8">
        <v>29</v>
      </c>
      <c r="AE563" s="7" t="s">
        <v>296</v>
      </c>
      <c r="AF563" s="8" t="s">
        <v>298</v>
      </c>
      <c r="AG563" s="7" t="s">
        <v>299</v>
      </c>
      <c r="AL563" s="7">
        <v>241</v>
      </c>
      <c r="AN563" s="8">
        <v>32.9</v>
      </c>
      <c r="AQ563" s="8">
        <v>10.9</v>
      </c>
      <c r="AR563" s="8">
        <v>0.5</v>
      </c>
      <c r="AS563" s="8">
        <v>0</v>
      </c>
      <c r="AT563" s="12">
        <f t="shared" si="89"/>
        <v>44.3</v>
      </c>
      <c r="AV563" s="11">
        <f t="shared" si="90"/>
        <v>13.724950000000002</v>
      </c>
      <c r="AW563" s="13">
        <f t="shared" si="91"/>
        <v>5.6950000000000001E-2</v>
      </c>
      <c r="AX563" s="13">
        <f t="shared" si="92"/>
        <v>1.8736550000000001</v>
      </c>
      <c r="AY563" s="13">
        <f t="shared" si="93"/>
        <v>5.6950000000000001E-2</v>
      </c>
      <c r="AZ563" s="13">
        <f t="shared" si="94"/>
        <v>5.6950000000000001E-2</v>
      </c>
      <c r="BA563" s="13">
        <f t="shared" si="95"/>
        <v>0.62075500000000006</v>
      </c>
      <c r="BB563" s="13">
        <f t="shared" si="96"/>
        <v>2.8475E-2</v>
      </c>
      <c r="BC563" s="13">
        <f t="shared" si="97"/>
        <v>0</v>
      </c>
    </row>
    <row r="564" spans="1:55" x14ac:dyDescent="0.3">
      <c r="A564" s="8" t="s">
        <v>232</v>
      </c>
      <c r="B564" s="8" t="s">
        <v>236</v>
      </c>
      <c r="C564" s="8" t="s">
        <v>68</v>
      </c>
      <c r="D564" s="8" t="s">
        <v>17</v>
      </c>
      <c r="E564" s="7" t="s">
        <v>14</v>
      </c>
      <c r="F564" s="8">
        <v>85</v>
      </c>
      <c r="I564" s="8">
        <v>2</v>
      </c>
      <c r="L564" s="8">
        <v>6.7000000000000004E-2</v>
      </c>
      <c r="M564" s="8">
        <f t="shared" si="88"/>
        <v>5.6950000000000003</v>
      </c>
      <c r="O564" s="8">
        <v>29</v>
      </c>
      <c r="AE564" s="7" t="s">
        <v>300</v>
      </c>
      <c r="AF564" s="8" t="s">
        <v>301</v>
      </c>
      <c r="AG564" s="7" t="s">
        <v>272</v>
      </c>
      <c r="AL564" s="7">
        <v>265</v>
      </c>
      <c r="AN564" s="8">
        <v>16.899999999999999</v>
      </c>
      <c r="AQ564" s="8">
        <v>21.4</v>
      </c>
      <c r="AR564" s="8">
        <v>0</v>
      </c>
      <c r="AS564" s="8">
        <v>0</v>
      </c>
      <c r="AT564" s="12">
        <f t="shared" si="89"/>
        <v>38.299999999999997</v>
      </c>
      <c r="AV564" s="11">
        <f t="shared" si="90"/>
        <v>15.091750000000001</v>
      </c>
      <c r="AW564" s="13">
        <f t="shared" si="91"/>
        <v>5.6950000000000001E-2</v>
      </c>
      <c r="AX564" s="13">
        <f t="shared" si="92"/>
        <v>0.96245499999999995</v>
      </c>
      <c r="AY564" s="13">
        <f t="shared" si="93"/>
        <v>5.6950000000000001E-2</v>
      </c>
      <c r="AZ564" s="13">
        <f t="shared" si="94"/>
        <v>5.6950000000000001E-2</v>
      </c>
      <c r="BA564" s="13">
        <f t="shared" si="95"/>
        <v>1.2187300000000001</v>
      </c>
      <c r="BB564" s="13">
        <f t="shared" si="96"/>
        <v>0</v>
      </c>
      <c r="BC564" s="13">
        <f t="shared" si="97"/>
        <v>0</v>
      </c>
    </row>
    <row r="565" spans="1:55" x14ac:dyDescent="0.3">
      <c r="A565" s="8" t="s">
        <v>232</v>
      </c>
      <c r="B565" s="8" t="s">
        <v>236</v>
      </c>
      <c r="C565" s="8" t="s">
        <v>68</v>
      </c>
      <c r="D565" s="8" t="s">
        <v>18</v>
      </c>
      <c r="E565" s="7" t="s">
        <v>14</v>
      </c>
      <c r="F565" s="8">
        <v>112</v>
      </c>
      <c r="I565" s="8">
        <v>1</v>
      </c>
      <c r="L565" s="8">
        <v>3.3000000000000002E-2</v>
      </c>
      <c r="M565" s="8">
        <f t="shared" si="88"/>
        <v>3.6960000000000002</v>
      </c>
      <c r="O565" s="8">
        <v>29</v>
      </c>
      <c r="S565" s="8">
        <v>1095</v>
      </c>
      <c r="T565" s="8" t="s">
        <v>275</v>
      </c>
      <c r="AL565" s="7">
        <v>267</v>
      </c>
      <c r="AN565" s="8">
        <v>19.600000000000001</v>
      </c>
      <c r="AQ565" s="8">
        <v>20.3</v>
      </c>
      <c r="AT565" s="12">
        <f t="shared" si="89"/>
        <v>39.900000000000006</v>
      </c>
      <c r="AV565" s="11">
        <f t="shared" si="90"/>
        <v>9.8683200000000006</v>
      </c>
      <c r="AW565" s="13">
        <f t="shared" si="91"/>
        <v>3.696E-2</v>
      </c>
      <c r="AX565" s="13">
        <f t="shared" si="92"/>
        <v>0.72441600000000006</v>
      </c>
      <c r="AY565" s="13">
        <f t="shared" si="93"/>
        <v>3.696E-2</v>
      </c>
      <c r="AZ565" s="13">
        <f t="shared" si="94"/>
        <v>3.696E-2</v>
      </c>
      <c r="BA565" s="13">
        <f t="shared" si="95"/>
        <v>0.75028800000000007</v>
      </c>
      <c r="BB565" s="13">
        <f t="shared" si="96"/>
        <v>3.696E-2</v>
      </c>
      <c r="BC565" s="13">
        <f t="shared" si="97"/>
        <v>3.696E-2</v>
      </c>
    </row>
    <row r="566" spans="1:55" x14ac:dyDescent="0.3">
      <c r="A566" s="8" t="s">
        <v>232</v>
      </c>
      <c r="B566" s="8" t="s">
        <v>236</v>
      </c>
      <c r="C566" s="8" t="s">
        <v>68</v>
      </c>
      <c r="D566" s="8" t="s">
        <v>19</v>
      </c>
      <c r="E566" s="7" t="s">
        <v>14</v>
      </c>
      <c r="F566" s="8">
        <v>112</v>
      </c>
      <c r="I566" s="8">
        <v>1</v>
      </c>
      <c r="L566" s="8">
        <v>3.3000000000000002E-2</v>
      </c>
      <c r="M566" s="8">
        <f t="shared" si="88"/>
        <v>3.6960000000000002</v>
      </c>
      <c r="O566" s="8">
        <v>29</v>
      </c>
      <c r="AI566" s="7">
        <v>8063</v>
      </c>
      <c r="AJ566" s="8">
        <v>5124</v>
      </c>
      <c r="AK566" s="8" t="s">
        <v>273</v>
      </c>
      <c r="AL566" s="7">
        <v>285</v>
      </c>
      <c r="AM566" s="8">
        <v>285</v>
      </c>
      <c r="AN566" s="8">
        <v>26.9</v>
      </c>
      <c r="AO566" s="8">
        <v>26.9</v>
      </c>
      <c r="AP566" s="8">
        <v>26.9</v>
      </c>
      <c r="AQ566" s="8">
        <v>18.899999999999999</v>
      </c>
      <c r="AR566" s="8">
        <v>0</v>
      </c>
      <c r="AS566" s="8">
        <v>0</v>
      </c>
      <c r="AT566" s="12">
        <f t="shared" si="89"/>
        <v>45.8</v>
      </c>
      <c r="AV566" s="11">
        <f t="shared" si="90"/>
        <v>10.533600000000002</v>
      </c>
      <c r="AW566" s="13">
        <f t="shared" si="91"/>
        <v>10.533600000000002</v>
      </c>
      <c r="AX566" s="13">
        <f t="shared" si="92"/>
        <v>0.994224</v>
      </c>
      <c r="AY566" s="13">
        <f t="shared" si="93"/>
        <v>0.994224</v>
      </c>
      <c r="AZ566" s="13">
        <f t="shared" si="94"/>
        <v>0.994224</v>
      </c>
      <c r="BA566" s="13">
        <f t="shared" si="95"/>
        <v>0.69854399999999994</v>
      </c>
      <c r="BB566" s="13">
        <f t="shared" si="96"/>
        <v>0</v>
      </c>
      <c r="BC566" s="13">
        <f t="shared" si="97"/>
        <v>0</v>
      </c>
    </row>
    <row r="567" spans="1:55" x14ac:dyDescent="0.3">
      <c r="A567" s="8" t="s">
        <v>232</v>
      </c>
      <c r="B567" s="8" t="s">
        <v>236</v>
      </c>
      <c r="C567" s="8" t="s">
        <v>68</v>
      </c>
      <c r="D567" s="8" t="s">
        <v>22</v>
      </c>
      <c r="E567" s="7" t="s">
        <v>14</v>
      </c>
      <c r="F567" s="8">
        <v>112</v>
      </c>
      <c r="I567" s="8">
        <v>1</v>
      </c>
      <c r="L567" s="8">
        <v>3.3000000000000002E-2</v>
      </c>
      <c r="M567" s="8">
        <f t="shared" si="88"/>
        <v>3.6960000000000002</v>
      </c>
      <c r="O567" s="8">
        <v>29</v>
      </c>
      <c r="AI567" s="7">
        <v>8063</v>
      </c>
      <c r="AJ567" s="8">
        <v>5124</v>
      </c>
      <c r="AK567" s="8" t="s">
        <v>273</v>
      </c>
      <c r="AL567" s="7">
        <v>285</v>
      </c>
      <c r="AM567" s="8">
        <v>285</v>
      </c>
      <c r="AN567" s="8">
        <v>26.9</v>
      </c>
      <c r="AO567" s="8">
        <v>26.9</v>
      </c>
      <c r="AP567" s="8">
        <v>26.9</v>
      </c>
      <c r="AQ567" s="8">
        <v>18.899999999999999</v>
      </c>
      <c r="AR567" s="8">
        <v>0</v>
      </c>
      <c r="AS567" s="8">
        <v>0</v>
      </c>
      <c r="AT567" s="12">
        <f t="shared" si="89"/>
        <v>45.8</v>
      </c>
      <c r="AV567" s="11">
        <f t="shared" si="90"/>
        <v>10.533600000000002</v>
      </c>
      <c r="AW567" s="13">
        <f t="shared" si="91"/>
        <v>10.533600000000002</v>
      </c>
      <c r="AX567" s="13">
        <f t="shared" si="92"/>
        <v>0.994224</v>
      </c>
      <c r="AY567" s="13">
        <f t="shared" si="93"/>
        <v>0.994224</v>
      </c>
      <c r="AZ567" s="13">
        <f t="shared" si="94"/>
        <v>0.994224</v>
      </c>
      <c r="BA567" s="13">
        <f t="shared" si="95"/>
        <v>0.69854399999999994</v>
      </c>
      <c r="BB567" s="13">
        <f t="shared" si="96"/>
        <v>0</v>
      </c>
      <c r="BC567" s="13">
        <f t="shared" si="97"/>
        <v>0</v>
      </c>
    </row>
    <row r="568" spans="1:55" x14ac:dyDescent="0.3">
      <c r="A568" s="8" t="s">
        <v>232</v>
      </c>
      <c r="B568" s="8" t="s">
        <v>236</v>
      </c>
      <c r="C568" s="8" t="s">
        <v>68</v>
      </c>
      <c r="D568" s="8" t="s">
        <v>39</v>
      </c>
      <c r="E568" s="7" t="s">
        <v>14</v>
      </c>
      <c r="F568" s="8">
        <v>112</v>
      </c>
      <c r="I568" s="8">
        <v>1</v>
      </c>
      <c r="L568" s="8">
        <v>3.3000000000000002E-2</v>
      </c>
      <c r="M568" s="8">
        <f t="shared" si="88"/>
        <v>3.6960000000000002</v>
      </c>
      <c r="O568" s="8">
        <v>29</v>
      </c>
      <c r="U568" s="7" t="s">
        <v>320</v>
      </c>
      <c r="V568" s="8" t="s">
        <v>321</v>
      </c>
      <c r="X568" s="8" t="s">
        <v>322</v>
      </c>
      <c r="AL568" s="7">
        <v>121</v>
      </c>
      <c r="AN568" s="8">
        <v>19.399999999999999</v>
      </c>
      <c r="AQ568" s="8">
        <v>4.8</v>
      </c>
      <c r="AR568" s="8">
        <v>0</v>
      </c>
      <c r="AS568" s="8">
        <v>0</v>
      </c>
      <c r="AT568" s="12">
        <f t="shared" si="89"/>
        <v>24.2</v>
      </c>
      <c r="AV568" s="11">
        <f t="shared" si="90"/>
        <v>4.4721599999999997</v>
      </c>
      <c r="AW568" s="13">
        <f t="shared" si="91"/>
        <v>3.696E-2</v>
      </c>
      <c r="AX568" s="13">
        <f t="shared" si="92"/>
        <v>0.71702399999999999</v>
      </c>
      <c r="AY568" s="13">
        <f t="shared" si="93"/>
        <v>3.696E-2</v>
      </c>
      <c r="AZ568" s="13">
        <f t="shared" si="94"/>
        <v>3.696E-2</v>
      </c>
      <c r="BA568" s="13">
        <f t="shared" si="95"/>
        <v>0.17740800000000001</v>
      </c>
      <c r="BB568" s="13">
        <f t="shared" si="96"/>
        <v>0</v>
      </c>
      <c r="BC568" s="13">
        <f t="shared" si="97"/>
        <v>0</v>
      </c>
    </row>
    <row r="569" spans="1:55" x14ac:dyDescent="0.3">
      <c r="A569" s="8" t="s">
        <v>232</v>
      </c>
      <c r="B569" s="8" t="s">
        <v>236</v>
      </c>
      <c r="C569" s="8" t="s">
        <v>68</v>
      </c>
      <c r="D569" s="8" t="s">
        <v>40</v>
      </c>
      <c r="E569" s="7" t="s">
        <v>14</v>
      </c>
      <c r="F569" s="8">
        <v>112</v>
      </c>
      <c r="I569" s="8">
        <v>1</v>
      </c>
      <c r="L569" s="8">
        <v>3.3000000000000002E-2</v>
      </c>
      <c r="M569" s="8">
        <f t="shared" si="88"/>
        <v>3.6960000000000002</v>
      </c>
      <c r="O569" s="8">
        <v>29</v>
      </c>
      <c r="Z569" s="7">
        <v>700001</v>
      </c>
      <c r="AA569" s="8" t="s">
        <v>318</v>
      </c>
      <c r="AB569" s="8" t="s">
        <v>317</v>
      </c>
      <c r="AC569" s="8" t="s">
        <v>316</v>
      </c>
      <c r="AD569" s="8" t="s">
        <v>319</v>
      </c>
      <c r="AL569" s="7">
        <v>138</v>
      </c>
      <c r="AN569" s="8">
        <v>26.8</v>
      </c>
      <c r="AQ569" s="8">
        <v>2.9</v>
      </c>
      <c r="AR569" s="8">
        <v>0.9</v>
      </c>
      <c r="AS569" s="8">
        <v>0.9</v>
      </c>
      <c r="AT569" s="12">
        <f t="shared" si="89"/>
        <v>30.599999999999998</v>
      </c>
      <c r="AV569" s="11">
        <f t="shared" si="90"/>
        <v>5.1004800000000001</v>
      </c>
      <c r="AW569" s="13">
        <f t="shared" si="91"/>
        <v>3.696E-2</v>
      </c>
      <c r="AX569" s="13">
        <f t="shared" si="92"/>
        <v>0.99052800000000008</v>
      </c>
      <c r="AY569" s="13">
        <f t="shared" si="93"/>
        <v>3.696E-2</v>
      </c>
      <c r="AZ569" s="13">
        <f t="shared" si="94"/>
        <v>3.696E-2</v>
      </c>
      <c r="BA569" s="13">
        <f t="shared" si="95"/>
        <v>0.107184</v>
      </c>
      <c r="BB569" s="13">
        <f t="shared" si="96"/>
        <v>3.3264000000000002E-2</v>
      </c>
      <c r="BC569" s="13">
        <f t="shared" si="97"/>
        <v>3.3264000000000002E-2</v>
      </c>
    </row>
    <row r="570" spans="1:55" x14ac:dyDescent="0.3">
      <c r="A570" s="8" t="s">
        <v>232</v>
      </c>
      <c r="B570" s="8" t="s">
        <v>236</v>
      </c>
      <c r="C570" s="8" t="s">
        <v>68</v>
      </c>
      <c r="D570" s="8" t="s">
        <v>23</v>
      </c>
      <c r="E570" s="7" t="s">
        <v>14</v>
      </c>
      <c r="F570" s="8">
        <v>64</v>
      </c>
      <c r="H570" s="8">
        <v>1</v>
      </c>
      <c r="L570" s="8">
        <v>0.14299999999999999</v>
      </c>
      <c r="M570" s="8">
        <f t="shared" si="88"/>
        <v>9.1519999999999992</v>
      </c>
      <c r="O570" s="8">
        <v>29</v>
      </c>
      <c r="AI570" s="7">
        <v>974</v>
      </c>
      <c r="AJ570" s="8">
        <v>1129</v>
      </c>
      <c r="AK570" s="8" t="s">
        <v>279</v>
      </c>
      <c r="AL570" s="7">
        <v>155</v>
      </c>
      <c r="AM570" s="8">
        <v>155</v>
      </c>
      <c r="AN570" s="8">
        <v>12.6</v>
      </c>
      <c r="AO570" s="8">
        <v>12.6</v>
      </c>
      <c r="AP570" s="8">
        <v>0</v>
      </c>
      <c r="AQ570" s="8">
        <v>10.6</v>
      </c>
      <c r="AR570" s="8">
        <v>1.1000000000000001</v>
      </c>
      <c r="AS570" s="8">
        <v>0</v>
      </c>
      <c r="AT570" s="12">
        <f t="shared" si="89"/>
        <v>24.3</v>
      </c>
      <c r="AV570" s="11">
        <f t="shared" si="90"/>
        <v>14.185599999999999</v>
      </c>
      <c r="AW570" s="13">
        <f t="shared" si="91"/>
        <v>14.185599999999999</v>
      </c>
      <c r="AX570" s="13">
        <f t="shared" si="92"/>
        <v>1.153152</v>
      </c>
      <c r="AY570" s="13">
        <f t="shared" si="93"/>
        <v>1.153152</v>
      </c>
      <c r="AZ570" s="13">
        <f t="shared" si="94"/>
        <v>0</v>
      </c>
      <c r="BA570" s="13">
        <f t="shared" si="95"/>
        <v>0.97011199999999986</v>
      </c>
      <c r="BB570" s="13">
        <f t="shared" si="96"/>
        <v>0.100672</v>
      </c>
      <c r="BC570" s="13">
        <f t="shared" si="97"/>
        <v>0</v>
      </c>
    </row>
    <row r="571" spans="1:55" x14ac:dyDescent="0.3">
      <c r="A571" s="8" t="s">
        <v>232</v>
      </c>
      <c r="B571" s="8" t="s">
        <v>236</v>
      </c>
      <c r="C571" s="8" t="s">
        <v>68</v>
      </c>
      <c r="D571" s="8" t="s">
        <v>24</v>
      </c>
      <c r="E571" s="7" t="s">
        <v>14</v>
      </c>
      <c r="F571" s="8">
        <v>184</v>
      </c>
      <c r="G571" s="8">
        <v>1</v>
      </c>
      <c r="L571" s="8">
        <v>1</v>
      </c>
      <c r="M571" s="8">
        <f t="shared" si="88"/>
        <v>184</v>
      </c>
      <c r="O571" s="8">
        <v>29</v>
      </c>
      <c r="AI571" s="7">
        <v>7075</v>
      </c>
      <c r="AJ571" s="8">
        <v>1106</v>
      </c>
      <c r="AK571" s="8" t="s">
        <v>280</v>
      </c>
      <c r="AL571" s="7">
        <v>69</v>
      </c>
      <c r="AM571" s="8">
        <v>69</v>
      </c>
      <c r="AN571" s="8">
        <v>3.6</v>
      </c>
      <c r="AO571" s="8">
        <v>3.6</v>
      </c>
      <c r="AP571" s="8">
        <v>0</v>
      </c>
      <c r="AQ571" s="8">
        <v>4.0999999999999996</v>
      </c>
      <c r="AR571" s="8">
        <v>4.5</v>
      </c>
      <c r="AS571" s="8">
        <v>0</v>
      </c>
      <c r="AT571" s="12">
        <f t="shared" si="89"/>
        <v>12.2</v>
      </c>
      <c r="AV571" s="11">
        <f t="shared" si="90"/>
        <v>126.96</v>
      </c>
      <c r="AW571" s="13">
        <f t="shared" si="91"/>
        <v>126.96</v>
      </c>
      <c r="AX571" s="13">
        <f t="shared" si="92"/>
        <v>6.6239999999999997</v>
      </c>
      <c r="AY571" s="13">
        <f t="shared" si="93"/>
        <v>6.6239999999999997</v>
      </c>
      <c r="AZ571" s="13">
        <f t="shared" si="94"/>
        <v>0</v>
      </c>
      <c r="BA571" s="13">
        <f t="shared" si="95"/>
        <v>7.5439999999999996</v>
      </c>
      <c r="BB571" s="13">
        <f t="shared" si="96"/>
        <v>8.2799999999999994</v>
      </c>
      <c r="BC571" s="13">
        <f t="shared" si="97"/>
        <v>0</v>
      </c>
    </row>
    <row r="572" spans="1:55" x14ac:dyDescent="0.3">
      <c r="A572" s="8" t="s">
        <v>232</v>
      </c>
      <c r="B572" s="8" t="s">
        <v>236</v>
      </c>
      <c r="C572" s="8" t="s">
        <v>68</v>
      </c>
      <c r="D572" s="8" t="s">
        <v>25</v>
      </c>
      <c r="E572" s="7" t="s">
        <v>21</v>
      </c>
      <c r="K572" s="8">
        <v>1</v>
      </c>
      <c r="L572" s="8">
        <v>0</v>
      </c>
      <c r="M572" s="8">
        <f t="shared" si="88"/>
        <v>0</v>
      </c>
      <c r="O572" s="8">
        <v>29</v>
      </c>
      <c r="AI572" s="7">
        <v>646</v>
      </c>
      <c r="AJ572" s="8">
        <v>1009</v>
      </c>
      <c r="AK572" s="8" t="s">
        <v>286</v>
      </c>
      <c r="AL572" s="7">
        <v>403</v>
      </c>
      <c r="AM572" s="8">
        <v>403</v>
      </c>
      <c r="AN572" s="8">
        <v>24.9</v>
      </c>
      <c r="AO572" s="8">
        <v>24.9</v>
      </c>
      <c r="AP572" s="8">
        <v>0</v>
      </c>
      <c r="AQ572" s="8">
        <v>33.1</v>
      </c>
      <c r="AR572" s="8">
        <v>1.3</v>
      </c>
      <c r="AS572" s="8">
        <v>0</v>
      </c>
      <c r="AT572" s="12">
        <f t="shared" si="89"/>
        <v>59.3</v>
      </c>
      <c r="AV572" s="11">
        <f t="shared" si="90"/>
        <v>0</v>
      </c>
      <c r="AW572" s="13">
        <f t="shared" si="91"/>
        <v>0</v>
      </c>
      <c r="AX572" s="13">
        <f t="shared" si="92"/>
        <v>0</v>
      </c>
      <c r="AY572" s="13">
        <f t="shared" si="93"/>
        <v>0</v>
      </c>
      <c r="AZ572" s="13">
        <f t="shared" si="94"/>
        <v>0</v>
      </c>
      <c r="BA572" s="13">
        <f t="shared" si="95"/>
        <v>0</v>
      </c>
      <c r="BB572" s="13">
        <f t="shared" si="96"/>
        <v>0</v>
      </c>
      <c r="BC572" s="13">
        <f t="shared" si="97"/>
        <v>0</v>
      </c>
    </row>
    <row r="573" spans="1:55" x14ac:dyDescent="0.3">
      <c r="A573" s="8" t="s">
        <v>20</v>
      </c>
      <c r="B573" s="8" t="s">
        <v>236</v>
      </c>
      <c r="C573" s="8" t="s">
        <v>68</v>
      </c>
      <c r="D573" s="8" t="s">
        <v>20</v>
      </c>
      <c r="E573" s="7" t="s">
        <v>14</v>
      </c>
      <c r="F573" s="8">
        <v>112</v>
      </c>
      <c r="G573" s="8">
        <v>1</v>
      </c>
      <c r="L573" s="8">
        <v>1</v>
      </c>
      <c r="M573" s="8">
        <f t="shared" si="88"/>
        <v>112</v>
      </c>
      <c r="O573" s="8">
        <v>29</v>
      </c>
      <c r="AI573">
        <v>8041</v>
      </c>
      <c r="AJ573">
        <v>15233</v>
      </c>
      <c r="AK573" t="s">
        <v>378</v>
      </c>
      <c r="AL573">
        <v>105</v>
      </c>
      <c r="AM573">
        <v>105</v>
      </c>
      <c r="AN573">
        <v>18.5</v>
      </c>
      <c r="AO573">
        <v>18.5</v>
      </c>
      <c r="AP573">
        <v>18.5</v>
      </c>
      <c r="AQ573">
        <v>2.9</v>
      </c>
      <c r="AR573">
        <v>0</v>
      </c>
      <c r="AS573">
        <v>0</v>
      </c>
      <c r="AT573" s="12">
        <f t="shared" si="89"/>
        <v>21.4</v>
      </c>
      <c r="AV573" s="11">
        <f t="shared" si="90"/>
        <v>117.6</v>
      </c>
      <c r="AW573" s="13">
        <f t="shared" si="91"/>
        <v>117.6</v>
      </c>
      <c r="AX573" s="13">
        <f t="shared" si="92"/>
        <v>20.72</v>
      </c>
      <c r="AY573" s="13">
        <f t="shared" si="93"/>
        <v>20.72</v>
      </c>
      <c r="AZ573" s="13">
        <f t="shared" si="94"/>
        <v>20.72</v>
      </c>
      <c r="BA573" s="13">
        <f t="shared" si="95"/>
        <v>3.2480000000000002</v>
      </c>
      <c r="BB573" s="13">
        <f t="shared" si="96"/>
        <v>0</v>
      </c>
      <c r="BC573" s="13">
        <f t="shared" si="97"/>
        <v>0</v>
      </c>
    </row>
    <row r="574" spans="1:55" x14ac:dyDescent="0.3">
      <c r="A574" s="8" t="s">
        <v>233</v>
      </c>
      <c r="B574" s="8" t="s">
        <v>236</v>
      </c>
      <c r="C574" s="8" t="s">
        <v>68</v>
      </c>
      <c r="D574" s="8" t="s">
        <v>26</v>
      </c>
      <c r="E574" s="7" t="s">
        <v>14</v>
      </c>
      <c r="F574" s="8">
        <v>175</v>
      </c>
      <c r="H574" s="8">
        <v>2</v>
      </c>
      <c r="L574" s="8">
        <v>0.28599999999999998</v>
      </c>
      <c r="M574" s="8">
        <f t="shared" ref="M574:M637" si="98">F574*L574</f>
        <v>50.05</v>
      </c>
      <c r="O574" s="8">
        <v>29</v>
      </c>
      <c r="AI574" s="7">
        <v>7200</v>
      </c>
      <c r="AJ574" s="8">
        <v>20051</v>
      </c>
      <c r="AK574" s="8" t="s">
        <v>282</v>
      </c>
      <c r="AL574" s="7">
        <v>130</v>
      </c>
      <c r="AM574" s="8">
        <v>0</v>
      </c>
      <c r="AN574" s="8">
        <v>2.4</v>
      </c>
      <c r="AO574" s="8">
        <v>0</v>
      </c>
      <c r="AP574" s="8">
        <v>0</v>
      </c>
      <c r="AQ574" s="8">
        <v>0.2</v>
      </c>
      <c r="AR574" s="8">
        <v>28.6</v>
      </c>
      <c r="AS574" s="8">
        <v>0.3</v>
      </c>
      <c r="AT574" s="12">
        <f t="shared" si="89"/>
        <v>31.200000000000003</v>
      </c>
      <c r="AV574" s="11">
        <f t="shared" si="90"/>
        <v>65.064999999999998</v>
      </c>
      <c r="AW574" s="13">
        <f t="shared" si="91"/>
        <v>0</v>
      </c>
      <c r="AX574" s="13">
        <f t="shared" si="92"/>
        <v>1.2011999999999998</v>
      </c>
      <c r="AY574" s="13">
        <f t="shared" si="93"/>
        <v>0</v>
      </c>
      <c r="AZ574" s="13">
        <f t="shared" si="94"/>
        <v>0</v>
      </c>
      <c r="BA574" s="13">
        <f t="shared" si="95"/>
        <v>0.10009999999999999</v>
      </c>
      <c r="BB574" s="13">
        <f t="shared" si="96"/>
        <v>14.314300000000001</v>
      </c>
      <c r="BC574" s="13">
        <f t="shared" si="97"/>
        <v>0.15014999999999998</v>
      </c>
    </row>
    <row r="575" spans="1:55" x14ac:dyDescent="0.3">
      <c r="A575" s="8" t="s">
        <v>233</v>
      </c>
      <c r="B575" s="8" t="s">
        <v>236</v>
      </c>
      <c r="C575" s="8" t="s">
        <v>68</v>
      </c>
      <c r="D575" s="8" t="s">
        <v>28</v>
      </c>
      <c r="E575" s="7" t="s">
        <v>14</v>
      </c>
      <c r="F575" s="8">
        <v>185</v>
      </c>
      <c r="G575" s="8">
        <v>1</v>
      </c>
      <c r="L575" s="8">
        <v>1</v>
      </c>
      <c r="M575" s="8">
        <f t="shared" si="98"/>
        <v>185</v>
      </c>
      <c r="O575" s="8">
        <v>29</v>
      </c>
      <c r="AI575" s="7">
        <v>7005</v>
      </c>
      <c r="AJ575" s="8">
        <v>16028</v>
      </c>
      <c r="AK575" s="8" t="s">
        <v>283</v>
      </c>
      <c r="AL575" s="7">
        <v>127</v>
      </c>
      <c r="AM575" s="8">
        <v>0</v>
      </c>
      <c r="AN575" s="8">
        <v>8.6999999999999993</v>
      </c>
      <c r="AO575" s="8">
        <v>0</v>
      </c>
      <c r="AP575" s="8">
        <v>0</v>
      </c>
      <c r="AQ575" s="8">
        <v>0.5</v>
      </c>
      <c r="AR575" s="8">
        <v>22.8</v>
      </c>
      <c r="AS575" s="8">
        <v>6.4</v>
      </c>
      <c r="AT575" s="12">
        <f t="shared" si="89"/>
        <v>32</v>
      </c>
      <c r="AV575" s="11">
        <f t="shared" si="90"/>
        <v>234.95</v>
      </c>
      <c r="AW575" s="13">
        <f t="shared" si="91"/>
        <v>0</v>
      </c>
      <c r="AX575" s="13">
        <f t="shared" si="92"/>
        <v>16.094999999999999</v>
      </c>
      <c r="AY575" s="13">
        <f t="shared" si="93"/>
        <v>0</v>
      </c>
      <c r="AZ575" s="13">
        <f t="shared" si="94"/>
        <v>0</v>
      </c>
      <c r="BA575" s="13">
        <f t="shared" si="95"/>
        <v>0.92500000000000004</v>
      </c>
      <c r="BB575" s="13">
        <f t="shared" si="96"/>
        <v>42.18</v>
      </c>
      <c r="BC575" s="13">
        <f t="shared" si="97"/>
        <v>11.84</v>
      </c>
    </row>
    <row r="576" spans="1:55" x14ac:dyDescent="0.3">
      <c r="A576" s="8" t="s">
        <v>233</v>
      </c>
      <c r="B576" s="8" t="s">
        <v>236</v>
      </c>
      <c r="C576" s="8" t="s">
        <v>68</v>
      </c>
      <c r="D576" s="8" t="s">
        <v>29</v>
      </c>
      <c r="E576" s="7" t="s">
        <v>14</v>
      </c>
      <c r="F576" s="8">
        <v>60</v>
      </c>
      <c r="I576" s="8">
        <v>1</v>
      </c>
      <c r="L576" s="8">
        <v>3.3000000000000002E-2</v>
      </c>
      <c r="M576" s="8">
        <f t="shared" si="98"/>
        <v>1.98</v>
      </c>
      <c r="O576" s="8">
        <v>29</v>
      </c>
      <c r="AI576" s="7">
        <v>513</v>
      </c>
      <c r="AJ576" s="8">
        <v>11110</v>
      </c>
      <c r="AK576" s="8" t="s">
        <v>290</v>
      </c>
      <c r="AL576" s="7">
        <v>22</v>
      </c>
      <c r="AM576" s="8">
        <v>0</v>
      </c>
      <c r="AN576" s="8">
        <v>1</v>
      </c>
      <c r="AO576" s="8">
        <v>0</v>
      </c>
      <c r="AP576" s="8">
        <v>0</v>
      </c>
      <c r="AQ576" s="8">
        <v>0.4</v>
      </c>
      <c r="AR576" s="8">
        <v>4.5</v>
      </c>
      <c r="AS576" s="8">
        <v>2.8</v>
      </c>
      <c r="AT576" s="12">
        <f t="shared" si="89"/>
        <v>5.9</v>
      </c>
      <c r="AV576" s="11">
        <f t="shared" si="90"/>
        <v>0.43560000000000004</v>
      </c>
      <c r="AW576" s="13">
        <f t="shared" si="91"/>
        <v>0</v>
      </c>
      <c r="AX576" s="13">
        <f t="shared" si="92"/>
        <v>1.9799999999999998E-2</v>
      </c>
      <c r="AY576" s="13">
        <f t="shared" si="93"/>
        <v>0</v>
      </c>
      <c r="AZ576" s="13">
        <f t="shared" si="94"/>
        <v>0</v>
      </c>
      <c r="BA576" s="13">
        <f t="shared" si="95"/>
        <v>7.92E-3</v>
      </c>
      <c r="BB576" s="13">
        <f t="shared" si="96"/>
        <v>8.9099999999999999E-2</v>
      </c>
      <c r="BC576" s="13">
        <f t="shared" si="97"/>
        <v>5.5439999999999996E-2</v>
      </c>
    </row>
    <row r="577" spans="1:55" x14ac:dyDescent="0.3">
      <c r="A577" s="8" t="s">
        <v>233</v>
      </c>
      <c r="B577" s="8" t="s">
        <v>236</v>
      </c>
      <c r="C577" s="8" t="s">
        <v>68</v>
      </c>
      <c r="D577" s="8" t="s">
        <v>30</v>
      </c>
      <c r="E577" s="7" t="s">
        <v>14</v>
      </c>
      <c r="F577" s="8">
        <v>119</v>
      </c>
      <c r="I577" s="8">
        <v>1</v>
      </c>
      <c r="L577" s="8">
        <v>3.3000000000000002E-2</v>
      </c>
      <c r="M577" s="8">
        <f t="shared" si="98"/>
        <v>3.927</v>
      </c>
      <c r="O577" s="8">
        <v>29</v>
      </c>
      <c r="AI577" s="7">
        <v>141</v>
      </c>
      <c r="AJ577" s="8">
        <v>9040</v>
      </c>
      <c r="AK577" s="8" t="s">
        <v>287</v>
      </c>
      <c r="AL577" s="7">
        <v>92</v>
      </c>
      <c r="AM577" s="8">
        <v>0</v>
      </c>
      <c r="AN577" s="8">
        <v>1</v>
      </c>
      <c r="AO577" s="8">
        <v>0</v>
      </c>
      <c r="AP577" s="8">
        <v>0</v>
      </c>
      <c r="AQ577" s="8">
        <v>0.5</v>
      </c>
      <c r="AR577" s="8">
        <v>23.4</v>
      </c>
      <c r="AS577" s="8">
        <v>2.4</v>
      </c>
      <c r="AT577" s="12">
        <f t="shared" si="89"/>
        <v>24.9</v>
      </c>
      <c r="AV577" s="11">
        <f t="shared" si="90"/>
        <v>3.6128399999999998</v>
      </c>
      <c r="AW577" s="13">
        <f t="shared" si="91"/>
        <v>0</v>
      </c>
      <c r="AX577" s="13">
        <f t="shared" si="92"/>
        <v>3.9269999999999999E-2</v>
      </c>
      <c r="AY577" s="13">
        <f t="shared" si="93"/>
        <v>0</v>
      </c>
      <c r="AZ577" s="13">
        <f t="shared" si="94"/>
        <v>0</v>
      </c>
      <c r="BA577" s="13">
        <f t="shared" si="95"/>
        <v>1.9635E-2</v>
      </c>
      <c r="BB577" s="13">
        <f t="shared" si="96"/>
        <v>0.9189179999999999</v>
      </c>
      <c r="BC577" s="13">
        <f t="shared" si="97"/>
        <v>9.4247999999999998E-2</v>
      </c>
    </row>
    <row r="578" spans="1:55" x14ac:dyDescent="0.3">
      <c r="A578" s="8" t="s">
        <v>233</v>
      </c>
      <c r="B578" s="8" t="s">
        <v>236</v>
      </c>
      <c r="C578" s="8" t="s">
        <v>68</v>
      </c>
      <c r="D578" s="8" t="s">
        <v>31</v>
      </c>
      <c r="E578" s="7" t="s">
        <v>14</v>
      </c>
      <c r="F578" s="8">
        <v>122</v>
      </c>
      <c r="H578" s="8">
        <v>2</v>
      </c>
      <c r="L578" s="8">
        <v>0.28599999999999998</v>
      </c>
      <c r="M578" s="8">
        <f t="shared" si="98"/>
        <v>34.891999999999996</v>
      </c>
      <c r="O578" s="8">
        <v>29</v>
      </c>
      <c r="AI578" s="7">
        <v>1786</v>
      </c>
      <c r="AJ578" s="8">
        <v>11363</v>
      </c>
      <c r="AK578" s="8" t="s">
        <v>289</v>
      </c>
      <c r="AL578" s="7">
        <v>93</v>
      </c>
      <c r="AM578" s="8">
        <v>0</v>
      </c>
      <c r="AN578" s="8">
        <v>2</v>
      </c>
      <c r="AO578" s="8">
        <v>0</v>
      </c>
      <c r="AP578" s="8">
        <v>0</v>
      </c>
      <c r="AQ578" s="8">
        <v>0.1</v>
      </c>
      <c r="AR578" s="8">
        <v>21.6</v>
      </c>
      <c r="AS578" s="8">
        <v>1.5</v>
      </c>
      <c r="AT578" s="12">
        <f t="shared" si="89"/>
        <v>23.700000000000003</v>
      </c>
      <c r="AV578" s="11">
        <f t="shared" si="90"/>
        <v>32.449559999999998</v>
      </c>
      <c r="AW578" s="13">
        <f t="shared" si="91"/>
        <v>0</v>
      </c>
      <c r="AX578" s="13">
        <f t="shared" si="92"/>
        <v>0.6978399999999999</v>
      </c>
      <c r="AY578" s="13">
        <f t="shared" si="93"/>
        <v>0</v>
      </c>
      <c r="AZ578" s="13">
        <f t="shared" si="94"/>
        <v>0</v>
      </c>
      <c r="BA578" s="13">
        <f t="shared" si="95"/>
        <v>3.4891999999999999E-2</v>
      </c>
      <c r="BB578" s="13">
        <f t="shared" si="96"/>
        <v>7.5366719999999994</v>
      </c>
      <c r="BC578" s="13">
        <f t="shared" si="97"/>
        <v>0.52337999999999996</v>
      </c>
    </row>
    <row r="579" spans="1:55" x14ac:dyDescent="0.3">
      <c r="A579" s="8" t="s">
        <v>233</v>
      </c>
      <c r="B579" s="8" t="s">
        <v>236</v>
      </c>
      <c r="C579" s="8" t="s">
        <v>68</v>
      </c>
      <c r="D579" s="8" t="s">
        <v>34</v>
      </c>
      <c r="E579" s="7" t="s">
        <v>36</v>
      </c>
      <c r="F579" s="8">
        <v>150</v>
      </c>
      <c r="H579" s="8">
        <v>4</v>
      </c>
      <c r="L579" s="8">
        <v>0.57099999999999995</v>
      </c>
      <c r="M579" s="8">
        <f t="shared" si="98"/>
        <v>85.649999999999991</v>
      </c>
      <c r="O579" s="8">
        <v>29</v>
      </c>
      <c r="AE579" s="7" t="s">
        <v>296</v>
      </c>
      <c r="AF579" s="8" t="s">
        <v>292</v>
      </c>
      <c r="AL579" s="7">
        <v>288</v>
      </c>
      <c r="AN579" s="8">
        <v>6.3</v>
      </c>
      <c r="AQ579" s="8">
        <v>9.1</v>
      </c>
      <c r="AR579" s="8">
        <v>49</v>
      </c>
      <c r="AS579" s="8">
        <v>0</v>
      </c>
      <c r="AT579" s="12">
        <f t="shared" si="89"/>
        <v>64.400000000000006</v>
      </c>
      <c r="AV579" s="11">
        <f t="shared" si="90"/>
        <v>246.67199999999997</v>
      </c>
      <c r="AW579" s="13">
        <f t="shared" si="91"/>
        <v>0.85649999999999993</v>
      </c>
      <c r="AX579" s="13">
        <f t="shared" si="92"/>
        <v>5.3959499999999991</v>
      </c>
      <c r="AY579" s="13">
        <f t="shared" si="93"/>
        <v>0.85649999999999993</v>
      </c>
      <c r="AZ579" s="13">
        <f t="shared" si="94"/>
        <v>0.85649999999999993</v>
      </c>
      <c r="BA579" s="13">
        <f t="shared" si="95"/>
        <v>7.7941499999999984</v>
      </c>
      <c r="BB579" s="13">
        <f t="shared" si="96"/>
        <v>41.968499999999992</v>
      </c>
      <c r="BC579" s="13">
        <f t="shared" si="97"/>
        <v>0</v>
      </c>
    </row>
    <row r="580" spans="1:55" x14ac:dyDescent="0.3">
      <c r="A580" s="8" t="s">
        <v>233</v>
      </c>
      <c r="B580" s="8" t="s">
        <v>236</v>
      </c>
      <c r="C580" s="8" t="s">
        <v>68</v>
      </c>
      <c r="D580" s="8" t="s">
        <v>44</v>
      </c>
      <c r="E580" s="7" t="s">
        <v>14</v>
      </c>
      <c r="F580" s="8">
        <v>250</v>
      </c>
      <c r="I580" s="8">
        <v>1</v>
      </c>
      <c r="L580" s="8">
        <v>3.3000000000000002E-2</v>
      </c>
      <c r="M580" s="8">
        <f t="shared" si="98"/>
        <v>8.25</v>
      </c>
      <c r="O580" s="8">
        <v>29</v>
      </c>
      <c r="AI580" s="7">
        <v>8009</v>
      </c>
      <c r="AJ580" s="8">
        <v>20121</v>
      </c>
      <c r="AK580" s="8" t="s">
        <v>370</v>
      </c>
      <c r="AL580" s="7">
        <v>141</v>
      </c>
      <c r="AM580" s="8">
        <v>0</v>
      </c>
      <c r="AN580" s="8">
        <v>4.8</v>
      </c>
      <c r="AO580" s="8">
        <v>0</v>
      </c>
      <c r="AP580" s="8">
        <v>0</v>
      </c>
      <c r="AQ580" s="8">
        <v>0.7</v>
      </c>
      <c r="AR580" s="8">
        <v>28.3</v>
      </c>
      <c r="AS580" s="8">
        <v>1.7</v>
      </c>
      <c r="AT580" s="12">
        <f t="shared" ref="AT580:AT643" si="99">SUM(AN580,AQ580,AR580)</f>
        <v>33.799999999999997</v>
      </c>
      <c r="AV580" s="11">
        <f t="shared" si="90"/>
        <v>11.6325</v>
      </c>
      <c r="AW580" s="13">
        <f t="shared" si="91"/>
        <v>0</v>
      </c>
      <c r="AX580" s="13">
        <f t="shared" si="92"/>
        <v>0.39600000000000002</v>
      </c>
      <c r="AY580" s="13">
        <f t="shared" si="93"/>
        <v>0</v>
      </c>
      <c r="AZ580" s="13">
        <f t="shared" si="94"/>
        <v>0</v>
      </c>
      <c r="BA580" s="13">
        <f t="shared" si="95"/>
        <v>5.7749999999999996E-2</v>
      </c>
      <c r="BB580" s="13">
        <f t="shared" si="96"/>
        <v>2.3347500000000001</v>
      </c>
      <c r="BC580" s="13">
        <f t="shared" si="97"/>
        <v>0.14025000000000001</v>
      </c>
    </row>
    <row r="581" spans="1:55" x14ac:dyDescent="0.3">
      <c r="A581" s="8" t="s">
        <v>234</v>
      </c>
      <c r="B581" s="8" t="s">
        <v>236</v>
      </c>
      <c r="C581" s="8" t="s">
        <v>68</v>
      </c>
      <c r="D581" s="8" t="s">
        <v>248</v>
      </c>
      <c r="E581" s="7" t="s">
        <v>14</v>
      </c>
      <c r="F581" s="8">
        <v>134</v>
      </c>
      <c r="G581" s="8">
        <v>1</v>
      </c>
      <c r="L581" s="8">
        <v>1</v>
      </c>
      <c r="M581" s="8">
        <f t="shared" si="98"/>
        <v>134</v>
      </c>
      <c r="O581" s="8">
        <v>29</v>
      </c>
      <c r="AE581" s="7" t="s">
        <v>296</v>
      </c>
      <c r="AF581" s="8" t="s">
        <v>303</v>
      </c>
      <c r="AL581" s="7">
        <v>163</v>
      </c>
      <c r="AN581" s="8">
        <v>6.3</v>
      </c>
      <c r="AQ581" s="8">
        <v>1.4</v>
      </c>
      <c r="AR581" s="8">
        <v>31.1</v>
      </c>
      <c r="AT581" s="12">
        <f t="shared" si="99"/>
        <v>38.799999999999997</v>
      </c>
      <c r="AV581" s="11">
        <f t="shared" ref="AV581:AV644" si="100">PRODUCT($M581,$Y581,AL581)/100</f>
        <v>218.42</v>
      </c>
      <c r="AW581" s="13">
        <f t="shared" si="91"/>
        <v>1.34</v>
      </c>
      <c r="AX581" s="13">
        <f t="shared" si="92"/>
        <v>8.4420000000000002</v>
      </c>
      <c r="AY581" s="13">
        <f t="shared" si="93"/>
        <v>1.34</v>
      </c>
      <c r="AZ581" s="13">
        <f t="shared" si="94"/>
        <v>1.34</v>
      </c>
      <c r="BA581" s="13">
        <f t="shared" si="95"/>
        <v>1.8759999999999999</v>
      </c>
      <c r="BB581" s="13">
        <f t="shared" si="96"/>
        <v>41.674000000000007</v>
      </c>
      <c r="BC581" s="13">
        <f t="shared" si="97"/>
        <v>1.34</v>
      </c>
    </row>
    <row r="582" spans="1:55" x14ac:dyDescent="0.3">
      <c r="A582" s="8" t="s">
        <v>234</v>
      </c>
      <c r="B582" s="8" t="s">
        <v>236</v>
      </c>
      <c r="C582" s="8" t="s">
        <v>68</v>
      </c>
      <c r="D582" s="8" t="s">
        <v>27</v>
      </c>
      <c r="E582" s="7" t="s">
        <v>14</v>
      </c>
      <c r="F582" s="8">
        <v>114</v>
      </c>
      <c r="H582" s="8">
        <v>2</v>
      </c>
      <c r="L582" s="8">
        <v>0.28599999999999998</v>
      </c>
      <c r="M582" s="8">
        <f t="shared" si="98"/>
        <v>32.603999999999999</v>
      </c>
      <c r="O582" s="8">
        <v>29</v>
      </c>
      <c r="AE582" s="7" t="s">
        <v>296</v>
      </c>
      <c r="AF582" s="8" t="s">
        <v>304</v>
      </c>
      <c r="AL582" s="7">
        <v>125</v>
      </c>
      <c r="AN582" s="8">
        <v>2.1</v>
      </c>
      <c r="AQ582" s="8">
        <v>1.3</v>
      </c>
      <c r="AR582" s="8">
        <v>26.2</v>
      </c>
      <c r="AT582" s="12">
        <f t="shared" si="99"/>
        <v>29.6</v>
      </c>
      <c r="AV582" s="11">
        <f t="shared" si="100"/>
        <v>40.755000000000003</v>
      </c>
      <c r="AW582" s="13">
        <f t="shared" ref="AW582:AW645" si="101">PRODUCT($M582,$Y582,AM582)/100</f>
        <v>0.32604</v>
      </c>
      <c r="AX582" s="13">
        <f t="shared" ref="AX582:AX645" si="102">PRODUCT($M582,$Y582,AN582)/100</f>
        <v>0.68468400000000007</v>
      </c>
      <c r="AY582" s="13">
        <f t="shared" ref="AY582:AY645" si="103">PRODUCT($M582,$Y582,AO582)/100</f>
        <v>0.32604</v>
      </c>
      <c r="AZ582" s="13">
        <f t="shared" ref="AZ582:AZ645" si="104">PRODUCT($M582,$Y582,AP582)/100</f>
        <v>0.32604</v>
      </c>
      <c r="BA582" s="13">
        <f t="shared" ref="BA582:BA645" si="105">PRODUCT($M582,$Y582,AQ582)/100</f>
        <v>0.42385199999999995</v>
      </c>
      <c r="BB582" s="13">
        <f t="shared" ref="BB582:BB645" si="106">PRODUCT($M582,$Y582,AR582)/100</f>
        <v>8.542247999999999</v>
      </c>
      <c r="BC582" s="13">
        <f t="shared" ref="BC582:BC645" si="107">PRODUCT($M582,$Y582,AS582)/100</f>
        <v>0.32604</v>
      </c>
    </row>
    <row r="583" spans="1:55" x14ac:dyDescent="0.3">
      <c r="A583" s="8" t="s">
        <v>234</v>
      </c>
      <c r="B583" s="8" t="s">
        <v>236</v>
      </c>
      <c r="C583" s="8" t="s">
        <v>68</v>
      </c>
      <c r="D583" s="8" t="s">
        <v>32</v>
      </c>
      <c r="E583" s="7" t="s">
        <v>14</v>
      </c>
      <c r="F583" s="8">
        <v>83</v>
      </c>
      <c r="H583" s="8">
        <v>5</v>
      </c>
      <c r="L583" s="8">
        <v>0.71399999999999997</v>
      </c>
      <c r="M583" s="8">
        <f t="shared" si="98"/>
        <v>59.262</v>
      </c>
      <c r="O583" s="8">
        <v>29</v>
      </c>
      <c r="AI583" s="7">
        <v>8012</v>
      </c>
      <c r="AJ583" s="8">
        <v>0</v>
      </c>
      <c r="AK583" s="8" t="s">
        <v>307</v>
      </c>
      <c r="AL583" s="7">
        <v>332</v>
      </c>
      <c r="AM583" s="8">
        <v>0</v>
      </c>
      <c r="AN583" s="8">
        <v>10.3</v>
      </c>
      <c r="AO583" s="8">
        <v>0</v>
      </c>
      <c r="AP583" s="8">
        <v>0</v>
      </c>
      <c r="AQ583" s="8">
        <v>3</v>
      </c>
      <c r="AR583" s="8">
        <v>73.7</v>
      </c>
      <c r="AS583" s="8">
        <v>12.7</v>
      </c>
      <c r="AT583" s="12">
        <f t="shared" si="99"/>
        <v>87</v>
      </c>
      <c r="AV583" s="11">
        <f t="shared" si="100"/>
        <v>196.74984000000001</v>
      </c>
      <c r="AW583" s="13">
        <f t="shared" si="101"/>
        <v>0</v>
      </c>
      <c r="AX583" s="13">
        <f t="shared" si="102"/>
        <v>6.1039860000000008</v>
      </c>
      <c r="AY583" s="13">
        <f t="shared" si="103"/>
        <v>0</v>
      </c>
      <c r="AZ583" s="13">
        <f t="shared" si="104"/>
        <v>0</v>
      </c>
      <c r="BA583" s="13">
        <f t="shared" si="105"/>
        <v>1.77786</v>
      </c>
      <c r="BB583" s="13">
        <f t="shared" si="106"/>
        <v>43.676094000000006</v>
      </c>
      <c r="BC583" s="13">
        <f t="shared" si="107"/>
        <v>7.5262739999999999</v>
      </c>
    </row>
    <row r="584" spans="1:55" x14ac:dyDescent="0.3">
      <c r="A584" s="8" t="s">
        <v>234</v>
      </c>
      <c r="B584" s="8" t="s">
        <v>236</v>
      </c>
      <c r="C584" s="8" t="s">
        <v>68</v>
      </c>
      <c r="D584" s="8" t="s">
        <v>74</v>
      </c>
      <c r="E584" s="7" t="s">
        <v>14</v>
      </c>
      <c r="F584" s="8">
        <v>340</v>
      </c>
      <c r="I584" s="8">
        <v>2</v>
      </c>
      <c r="L584" s="8">
        <v>6.7000000000000004E-2</v>
      </c>
      <c r="M584" s="8">
        <f t="shared" si="98"/>
        <v>22.78</v>
      </c>
      <c r="O584" s="8">
        <v>29</v>
      </c>
      <c r="AI584" s="7">
        <v>404</v>
      </c>
      <c r="AJ584" s="8">
        <v>14400</v>
      </c>
      <c r="AK584" s="8" t="s">
        <v>308</v>
      </c>
      <c r="AL584" s="7">
        <v>41</v>
      </c>
      <c r="AM584" s="8">
        <v>0</v>
      </c>
      <c r="AN584" s="8">
        <v>0</v>
      </c>
      <c r="AO584" s="8">
        <v>0</v>
      </c>
      <c r="AP584" s="8">
        <v>0</v>
      </c>
      <c r="AQ584" s="8">
        <v>0</v>
      </c>
      <c r="AR584" s="8">
        <v>10.4</v>
      </c>
      <c r="AS584" s="8">
        <v>0</v>
      </c>
      <c r="AT584" s="12">
        <f t="shared" si="99"/>
        <v>10.4</v>
      </c>
      <c r="AV584" s="11">
        <f t="shared" si="100"/>
        <v>9.3398000000000003</v>
      </c>
      <c r="AW584" s="13">
        <f t="shared" si="101"/>
        <v>0</v>
      </c>
      <c r="AX584" s="13">
        <f t="shared" si="102"/>
        <v>0</v>
      </c>
      <c r="AY584" s="13">
        <f t="shared" si="103"/>
        <v>0</v>
      </c>
      <c r="AZ584" s="13">
        <f t="shared" si="104"/>
        <v>0</v>
      </c>
      <c r="BA584" s="13">
        <f t="shared" si="105"/>
        <v>0</v>
      </c>
      <c r="BB584" s="13">
        <f t="shared" si="106"/>
        <v>2.3691200000000001</v>
      </c>
      <c r="BC584" s="13">
        <f t="shared" si="107"/>
        <v>0</v>
      </c>
    </row>
    <row r="585" spans="1:55" x14ac:dyDescent="0.3">
      <c r="A585" s="8" t="s">
        <v>232</v>
      </c>
      <c r="B585" s="8" t="s">
        <v>236</v>
      </c>
      <c r="C585" s="8" t="s">
        <v>69</v>
      </c>
      <c r="D585" s="8" t="s">
        <v>13</v>
      </c>
      <c r="E585" s="7" t="s">
        <v>21</v>
      </c>
      <c r="K585" s="8">
        <v>1</v>
      </c>
      <c r="L585" s="8">
        <v>0</v>
      </c>
      <c r="M585" s="8">
        <f t="shared" si="98"/>
        <v>0</v>
      </c>
      <c r="N585" s="8">
        <v>3</v>
      </c>
      <c r="O585" s="8">
        <v>30</v>
      </c>
      <c r="AI585" s="7">
        <v>8067</v>
      </c>
      <c r="AJ585" s="8">
        <v>0</v>
      </c>
      <c r="AK585" s="8" t="s">
        <v>265</v>
      </c>
      <c r="AL585" s="7">
        <v>269</v>
      </c>
      <c r="AM585" s="8">
        <v>269</v>
      </c>
      <c r="AN585" s="8">
        <v>24.9</v>
      </c>
      <c r="AO585" s="8">
        <v>24.9</v>
      </c>
      <c r="AP585" s="8">
        <v>24.9</v>
      </c>
      <c r="AQ585" s="8">
        <v>18</v>
      </c>
      <c r="AR585" s="8">
        <v>0</v>
      </c>
      <c r="AS585" s="8">
        <v>0</v>
      </c>
      <c r="AT585" s="12">
        <f t="shared" si="99"/>
        <v>42.9</v>
      </c>
      <c r="AV585" s="11">
        <f t="shared" si="100"/>
        <v>0</v>
      </c>
      <c r="AW585" s="13">
        <f t="shared" si="101"/>
        <v>0</v>
      </c>
      <c r="AX585" s="13">
        <f t="shared" si="102"/>
        <v>0</v>
      </c>
      <c r="AY585" s="13">
        <f t="shared" si="103"/>
        <v>0</v>
      </c>
      <c r="AZ585" s="13">
        <f t="shared" si="104"/>
        <v>0</v>
      </c>
      <c r="BA585" s="13">
        <f t="shared" si="105"/>
        <v>0</v>
      </c>
      <c r="BB585" s="13">
        <f t="shared" si="106"/>
        <v>0</v>
      </c>
      <c r="BC585" s="13">
        <f t="shared" si="107"/>
        <v>0</v>
      </c>
    </row>
    <row r="586" spans="1:55" x14ac:dyDescent="0.3">
      <c r="A586" s="8" t="s">
        <v>232</v>
      </c>
      <c r="B586" s="8" t="s">
        <v>236</v>
      </c>
      <c r="C586" s="8" t="s">
        <v>69</v>
      </c>
      <c r="D586" s="8" t="s">
        <v>15</v>
      </c>
      <c r="E586" s="7" t="s">
        <v>14</v>
      </c>
      <c r="F586" s="8">
        <v>85</v>
      </c>
      <c r="J586" s="8">
        <v>3</v>
      </c>
      <c r="L586" s="8">
        <v>8.0000000000000002E-3</v>
      </c>
      <c r="M586" s="8">
        <f t="shared" si="98"/>
        <v>0.68</v>
      </c>
      <c r="O586" s="8">
        <v>30</v>
      </c>
      <c r="AE586" s="7" t="s">
        <v>296</v>
      </c>
      <c r="AF586" s="8" t="s">
        <v>298</v>
      </c>
      <c r="AG586" s="7" t="s">
        <v>299</v>
      </c>
      <c r="AL586" s="7">
        <v>241</v>
      </c>
      <c r="AN586" s="8">
        <v>32.9</v>
      </c>
      <c r="AQ586" s="8">
        <v>10.9</v>
      </c>
      <c r="AR586" s="8">
        <v>0.5</v>
      </c>
      <c r="AS586" s="8">
        <v>0</v>
      </c>
      <c r="AT586" s="12">
        <f t="shared" si="99"/>
        <v>44.3</v>
      </c>
      <c r="AV586" s="11">
        <f t="shared" si="100"/>
        <v>1.6388000000000003</v>
      </c>
      <c r="AW586" s="13">
        <f t="shared" si="101"/>
        <v>6.8000000000000005E-3</v>
      </c>
      <c r="AX586" s="13">
        <f t="shared" si="102"/>
        <v>0.22372</v>
      </c>
      <c r="AY586" s="13">
        <f t="shared" si="103"/>
        <v>6.8000000000000005E-3</v>
      </c>
      <c r="AZ586" s="13">
        <f t="shared" si="104"/>
        <v>6.8000000000000005E-3</v>
      </c>
      <c r="BA586" s="13">
        <f t="shared" si="105"/>
        <v>7.4120000000000005E-2</v>
      </c>
      <c r="BB586" s="13">
        <f t="shared" si="106"/>
        <v>3.4000000000000002E-3</v>
      </c>
      <c r="BC586" s="13">
        <f t="shared" si="107"/>
        <v>0</v>
      </c>
    </row>
    <row r="587" spans="1:55" x14ac:dyDescent="0.3">
      <c r="A587" s="8" t="s">
        <v>232</v>
      </c>
      <c r="B587" s="8" t="s">
        <v>236</v>
      </c>
      <c r="C587" s="8" t="s">
        <v>69</v>
      </c>
      <c r="D587" s="8" t="s">
        <v>17</v>
      </c>
      <c r="E587" s="7" t="s">
        <v>14</v>
      </c>
      <c r="F587" s="8">
        <v>85</v>
      </c>
      <c r="J587" s="8">
        <v>3</v>
      </c>
      <c r="L587" s="8">
        <v>8.0000000000000002E-3</v>
      </c>
      <c r="M587" s="8">
        <f t="shared" si="98"/>
        <v>0.68</v>
      </c>
      <c r="O587" s="8">
        <v>30</v>
      </c>
      <c r="AE587" s="7" t="s">
        <v>300</v>
      </c>
      <c r="AF587" s="8" t="s">
        <v>301</v>
      </c>
      <c r="AG587" s="7" t="s">
        <v>272</v>
      </c>
      <c r="AL587" s="7">
        <v>265</v>
      </c>
      <c r="AN587" s="8">
        <v>16.899999999999999</v>
      </c>
      <c r="AQ587" s="8">
        <v>21.4</v>
      </c>
      <c r="AR587" s="8">
        <v>0</v>
      </c>
      <c r="AS587" s="8">
        <v>0</v>
      </c>
      <c r="AT587" s="12">
        <f t="shared" si="99"/>
        <v>38.299999999999997</v>
      </c>
      <c r="AV587" s="11">
        <f t="shared" si="100"/>
        <v>1.8020000000000003</v>
      </c>
      <c r="AW587" s="13">
        <f t="shared" si="101"/>
        <v>6.8000000000000005E-3</v>
      </c>
      <c r="AX587" s="13">
        <f t="shared" si="102"/>
        <v>0.11491999999999999</v>
      </c>
      <c r="AY587" s="13">
        <f t="shared" si="103"/>
        <v>6.8000000000000005E-3</v>
      </c>
      <c r="AZ587" s="13">
        <f t="shared" si="104"/>
        <v>6.8000000000000005E-3</v>
      </c>
      <c r="BA587" s="13">
        <f t="shared" si="105"/>
        <v>0.14551999999999998</v>
      </c>
      <c r="BB587" s="13">
        <f t="shared" si="106"/>
        <v>0</v>
      </c>
      <c r="BC587" s="13">
        <f t="shared" si="107"/>
        <v>0</v>
      </c>
    </row>
    <row r="588" spans="1:55" x14ac:dyDescent="0.3">
      <c r="A588" s="8" t="s">
        <v>232</v>
      </c>
      <c r="B588" s="8" t="s">
        <v>236</v>
      </c>
      <c r="C588" s="8" t="s">
        <v>69</v>
      </c>
      <c r="D588" s="8" t="s">
        <v>18</v>
      </c>
      <c r="E588" s="7" t="s">
        <v>21</v>
      </c>
      <c r="K588" s="8">
        <v>1</v>
      </c>
      <c r="L588" s="8">
        <v>0</v>
      </c>
      <c r="M588" s="8">
        <f t="shared" si="98"/>
        <v>0</v>
      </c>
      <c r="O588" s="8">
        <v>30</v>
      </c>
      <c r="S588" s="8">
        <v>1095</v>
      </c>
      <c r="T588" s="8" t="s">
        <v>275</v>
      </c>
      <c r="AL588" s="7">
        <v>267</v>
      </c>
      <c r="AN588" s="8">
        <v>19.600000000000001</v>
      </c>
      <c r="AQ588" s="8">
        <v>20.3</v>
      </c>
      <c r="AT588" s="12">
        <f t="shared" si="99"/>
        <v>39.900000000000006</v>
      </c>
      <c r="AV588" s="11">
        <f t="shared" si="100"/>
        <v>0</v>
      </c>
      <c r="AW588" s="13">
        <f t="shared" si="101"/>
        <v>0</v>
      </c>
      <c r="AX588" s="13">
        <f t="shared" si="102"/>
        <v>0</v>
      </c>
      <c r="AY588" s="13">
        <f t="shared" si="103"/>
        <v>0</v>
      </c>
      <c r="AZ588" s="13">
        <f t="shared" si="104"/>
        <v>0</v>
      </c>
      <c r="BA588" s="13">
        <f t="shared" si="105"/>
        <v>0</v>
      </c>
      <c r="BB588" s="13">
        <f t="shared" si="106"/>
        <v>0</v>
      </c>
      <c r="BC588" s="13">
        <f t="shared" si="107"/>
        <v>0</v>
      </c>
    </row>
    <row r="589" spans="1:55" x14ac:dyDescent="0.3">
      <c r="A589" s="8" t="s">
        <v>232</v>
      </c>
      <c r="B589" s="8" t="s">
        <v>236</v>
      </c>
      <c r="C589" s="8" t="s">
        <v>69</v>
      </c>
      <c r="D589" s="8" t="s">
        <v>19</v>
      </c>
      <c r="E589" s="7" t="s">
        <v>14</v>
      </c>
      <c r="F589" s="8">
        <v>112</v>
      </c>
      <c r="H589" s="8">
        <v>2</v>
      </c>
      <c r="L589" s="8">
        <v>0.28599999999999998</v>
      </c>
      <c r="M589" s="8">
        <f t="shared" si="98"/>
        <v>32.031999999999996</v>
      </c>
      <c r="O589" s="8">
        <v>30</v>
      </c>
      <c r="AI589" s="7">
        <v>8063</v>
      </c>
      <c r="AJ589" s="8">
        <v>5124</v>
      </c>
      <c r="AK589" s="8" t="s">
        <v>273</v>
      </c>
      <c r="AL589" s="7">
        <v>285</v>
      </c>
      <c r="AM589" s="8">
        <v>285</v>
      </c>
      <c r="AN589" s="8">
        <v>26.9</v>
      </c>
      <c r="AO589" s="8">
        <v>26.9</v>
      </c>
      <c r="AP589" s="8">
        <v>26.9</v>
      </c>
      <c r="AQ589" s="8">
        <v>18.899999999999999</v>
      </c>
      <c r="AR589" s="8">
        <v>0</v>
      </c>
      <c r="AS589" s="8">
        <v>0</v>
      </c>
      <c r="AT589" s="12">
        <f t="shared" si="99"/>
        <v>45.8</v>
      </c>
      <c r="AV589" s="11">
        <f t="shared" si="100"/>
        <v>91.291199999999989</v>
      </c>
      <c r="AW589" s="13">
        <f t="shared" si="101"/>
        <v>91.291199999999989</v>
      </c>
      <c r="AX589" s="13">
        <f t="shared" si="102"/>
        <v>8.6166079999999994</v>
      </c>
      <c r="AY589" s="13">
        <f t="shared" si="103"/>
        <v>8.6166079999999994</v>
      </c>
      <c r="AZ589" s="13">
        <f t="shared" si="104"/>
        <v>8.6166079999999994</v>
      </c>
      <c r="BA589" s="13">
        <f t="shared" si="105"/>
        <v>6.054047999999999</v>
      </c>
      <c r="BB589" s="13">
        <f t="shared" si="106"/>
        <v>0</v>
      </c>
      <c r="BC589" s="13">
        <f t="shared" si="107"/>
        <v>0</v>
      </c>
    </row>
    <row r="590" spans="1:55" x14ac:dyDescent="0.3">
      <c r="A590" s="8" t="s">
        <v>232</v>
      </c>
      <c r="B590" s="8" t="s">
        <v>236</v>
      </c>
      <c r="C590" s="8" t="s">
        <v>69</v>
      </c>
      <c r="D590" s="8" t="s">
        <v>39</v>
      </c>
      <c r="E590" s="7" t="s">
        <v>14</v>
      </c>
      <c r="F590" s="8">
        <v>112</v>
      </c>
      <c r="J590" s="8">
        <v>1</v>
      </c>
      <c r="L590" s="8">
        <v>3.0000000000000001E-3</v>
      </c>
      <c r="M590" s="8">
        <f t="shared" si="98"/>
        <v>0.33600000000000002</v>
      </c>
      <c r="O590" s="8">
        <v>30</v>
      </c>
      <c r="U590" s="7" t="s">
        <v>320</v>
      </c>
      <c r="V590" s="8" t="s">
        <v>321</v>
      </c>
      <c r="X590" s="8" t="s">
        <v>322</v>
      </c>
      <c r="AL590" s="7">
        <v>121</v>
      </c>
      <c r="AN590" s="8">
        <v>19.399999999999999</v>
      </c>
      <c r="AQ590" s="8">
        <v>4.8</v>
      </c>
      <c r="AR590" s="8">
        <v>0</v>
      </c>
      <c r="AS590" s="8">
        <v>0</v>
      </c>
      <c r="AT590" s="12">
        <f t="shared" si="99"/>
        <v>24.2</v>
      </c>
      <c r="AV590" s="11">
        <f t="shared" si="100"/>
        <v>0.40656000000000003</v>
      </c>
      <c r="AW590" s="13">
        <f t="shared" si="101"/>
        <v>3.3600000000000001E-3</v>
      </c>
      <c r="AX590" s="13">
        <f t="shared" si="102"/>
        <v>6.5183999999999992E-2</v>
      </c>
      <c r="AY590" s="13">
        <f t="shared" si="103"/>
        <v>3.3600000000000001E-3</v>
      </c>
      <c r="AZ590" s="13">
        <f t="shared" si="104"/>
        <v>3.3600000000000001E-3</v>
      </c>
      <c r="BA590" s="13">
        <f t="shared" si="105"/>
        <v>1.6128E-2</v>
      </c>
      <c r="BB590" s="13">
        <f t="shared" si="106"/>
        <v>0</v>
      </c>
      <c r="BC590" s="13">
        <f t="shared" si="107"/>
        <v>0</v>
      </c>
    </row>
    <row r="591" spans="1:55" x14ac:dyDescent="0.3">
      <c r="A591" s="8" t="s">
        <v>232</v>
      </c>
      <c r="B591" s="8" t="s">
        <v>236</v>
      </c>
      <c r="C591" s="8" t="s">
        <v>69</v>
      </c>
      <c r="D591" s="8" t="s">
        <v>22</v>
      </c>
      <c r="E591" s="7" t="s">
        <v>21</v>
      </c>
      <c r="K591" s="8">
        <v>1</v>
      </c>
      <c r="L591" s="8">
        <v>0</v>
      </c>
      <c r="M591" s="8">
        <f t="shared" si="98"/>
        <v>0</v>
      </c>
      <c r="O591" s="8">
        <v>30</v>
      </c>
      <c r="AI591" s="7">
        <v>8063</v>
      </c>
      <c r="AJ591" s="8">
        <v>5124</v>
      </c>
      <c r="AK591" s="8" t="s">
        <v>273</v>
      </c>
      <c r="AL591" s="7">
        <v>285</v>
      </c>
      <c r="AM591" s="8">
        <v>285</v>
      </c>
      <c r="AN591" s="8">
        <v>26.9</v>
      </c>
      <c r="AO591" s="8">
        <v>26.9</v>
      </c>
      <c r="AP591" s="8">
        <v>26.9</v>
      </c>
      <c r="AQ591" s="8">
        <v>18.899999999999999</v>
      </c>
      <c r="AR591" s="8">
        <v>0</v>
      </c>
      <c r="AS591" s="8">
        <v>0</v>
      </c>
      <c r="AT591" s="12">
        <f t="shared" si="99"/>
        <v>45.8</v>
      </c>
      <c r="AV591" s="11">
        <f t="shared" si="100"/>
        <v>0</v>
      </c>
      <c r="AW591" s="13">
        <f t="shared" si="101"/>
        <v>0</v>
      </c>
      <c r="AX591" s="13">
        <f t="shared" si="102"/>
        <v>0</v>
      </c>
      <c r="AY591" s="13">
        <f t="shared" si="103"/>
        <v>0</v>
      </c>
      <c r="AZ591" s="13">
        <f t="shared" si="104"/>
        <v>0</v>
      </c>
      <c r="BA591" s="13">
        <f t="shared" si="105"/>
        <v>0</v>
      </c>
      <c r="BB591" s="13">
        <f t="shared" si="106"/>
        <v>0</v>
      </c>
      <c r="BC591" s="13">
        <f t="shared" si="107"/>
        <v>0</v>
      </c>
    </row>
    <row r="592" spans="1:55" x14ac:dyDescent="0.3">
      <c r="A592" s="8" t="s">
        <v>232</v>
      </c>
      <c r="B592" s="8" t="s">
        <v>236</v>
      </c>
      <c r="C592" s="8" t="s">
        <v>69</v>
      </c>
      <c r="D592" s="8" t="s">
        <v>23</v>
      </c>
      <c r="E592" s="7" t="s">
        <v>14</v>
      </c>
      <c r="F592" s="8">
        <v>64</v>
      </c>
      <c r="H592" s="8">
        <v>2</v>
      </c>
      <c r="L592" s="8">
        <v>0.28599999999999998</v>
      </c>
      <c r="M592" s="8">
        <f t="shared" si="98"/>
        <v>18.303999999999998</v>
      </c>
      <c r="O592" s="8">
        <v>30</v>
      </c>
      <c r="AI592" s="7">
        <v>974</v>
      </c>
      <c r="AJ592" s="8">
        <v>1129</v>
      </c>
      <c r="AK592" s="8" t="s">
        <v>279</v>
      </c>
      <c r="AL592" s="7">
        <v>155</v>
      </c>
      <c r="AM592" s="8">
        <v>155</v>
      </c>
      <c r="AN592" s="8">
        <v>12.6</v>
      </c>
      <c r="AO592" s="8">
        <v>12.6</v>
      </c>
      <c r="AP592" s="8">
        <v>0</v>
      </c>
      <c r="AQ592" s="8">
        <v>10.6</v>
      </c>
      <c r="AR592" s="8">
        <v>1.1000000000000001</v>
      </c>
      <c r="AS592" s="8">
        <v>0</v>
      </c>
      <c r="AT592" s="12">
        <f t="shared" si="99"/>
        <v>24.3</v>
      </c>
      <c r="AV592" s="11">
        <f t="shared" si="100"/>
        <v>28.371199999999998</v>
      </c>
      <c r="AW592" s="13">
        <f t="shared" si="101"/>
        <v>28.371199999999998</v>
      </c>
      <c r="AX592" s="13">
        <f t="shared" si="102"/>
        <v>2.3063039999999999</v>
      </c>
      <c r="AY592" s="13">
        <f t="shared" si="103"/>
        <v>2.3063039999999999</v>
      </c>
      <c r="AZ592" s="13">
        <f t="shared" si="104"/>
        <v>0</v>
      </c>
      <c r="BA592" s="13">
        <f t="shared" si="105"/>
        <v>1.9402239999999997</v>
      </c>
      <c r="BB592" s="13">
        <f t="shared" si="106"/>
        <v>0.201344</v>
      </c>
      <c r="BC592" s="13">
        <f t="shared" si="107"/>
        <v>0</v>
      </c>
    </row>
    <row r="593" spans="1:55" x14ac:dyDescent="0.3">
      <c r="A593" s="8" t="s">
        <v>232</v>
      </c>
      <c r="B593" s="8" t="s">
        <v>236</v>
      </c>
      <c r="C593" s="8" t="s">
        <v>69</v>
      </c>
      <c r="D593" s="8" t="s">
        <v>24</v>
      </c>
      <c r="E593" s="7" t="s">
        <v>14</v>
      </c>
      <c r="F593" s="8">
        <v>184</v>
      </c>
      <c r="G593" s="8">
        <v>1</v>
      </c>
      <c r="L593" s="8">
        <v>1</v>
      </c>
      <c r="M593" s="8">
        <f t="shared" si="98"/>
        <v>184</v>
      </c>
      <c r="O593" s="8">
        <v>30</v>
      </c>
      <c r="AI593" s="7">
        <v>7075</v>
      </c>
      <c r="AJ593" s="8">
        <v>1106</v>
      </c>
      <c r="AK593" s="8" t="s">
        <v>280</v>
      </c>
      <c r="AL593" s="7">
        <v>69</v>
      </c>
      <c r="AM593" s="8">
        <v>69</v>
      </c>
      <c r="AN593" s="8">
        <v>3.6</v>
      </c>
      <c r="AO593" s="8">
        <v>3.6</v>
      </c>
      <c r="AP593" s="8">
        <v>0</v>
      </c>
      <c r="AQ593" s="8">
        <v>4.0999999999999996</v>
      </c>
      <c r="AR593" s="8">
        <v>4.5</v>
      </c>
      <c r="AS593" s="8">
        <v>0</v>
      </c>
      <c r="AT593" s="12">
        <f t="shared" si="99"/>
        <v>12.2</v>
      </c>
      <c r="AV593" s="11">
        <f t="shared" si="100"/>
        <v>126.96</v>
      </c>
      <c r="AW593" s="13">
        <f t="shared" si="101"/>
        <v>126.96</v>
      </c>
      <c r="AX593" s="13">
        <f t="shared" si="102"/>
        <v>6.6239999999999997</v>
      </c>
      <c r="AY593" s="13">
        <f t="shared" si="103"/>
        <v>6.6239999999999997</v>
      </c>
      <c r="AZ593" s="13">
        <f t="shared" si="104"/>
        <v>0</v>
      </c>
      <c r="BA593" s="13">
        <f t="shared" si="105"/>
        <v>7.5439999999999996</v>
      </c>
      <c r="BB593" s="13">
        <f t="shared" si="106"/>
        <v>8.2799999999999994</v>
      </c>
      <c r="BC593" s="13">
        <f t="shared" si="107"/>
        <v>0</v>
      </c>
    </row>
    <row r="594" spans="1:55" x14ac:dyDescent="0.3">
      <c r="A594" s="8" t="s">
        <v>232</v>
      </c>
      <c r="B594" s="8" t="s">
        <v>236</v>
      </c>
      <c r="C594" s="8" t="s">
        <v>69</v>
      </c>
      <c r="D594" s="8" t="s">
        <v>25</v>
      </c>
      <c r="E594" s="7" t="s">
        <v>21</v>
      </c>
      <c r="K594" s="8">
        <v>1</v>
      </c>
      <c r="L594" s="8">
        <v>0</v>
      </c>
      <c r="M594" s="8">
        <f t="shared" si="98"/>
        <v>0</v>
      </c>
      <c r="O594" s="8">
        <v>30</v>
      </c>
      <c r="AI594" s="7">
        <v>646</v>
      </c>
      <c r="AJ594" s="8">
        <v>1009</v>
      </c>
      <c r="AK594" s="8" t="s">
        <v>286</v>
      </c>
      <c r="AL594" s="7">
        <v>403</v>
      </c>
      <c r="AM594" s="8">
        <v>403</v>
      </c>
      <c r="AN594" s="8">
        <v>24.9</v>
      </c>
      <c r="AO594" s="8">
        <v>24.9</v>
      </c>
      <c r="AP594" s="8">
        <v>0</v>
      </c>
      <c r="AQ594" s="8">
        <v>33.1</v>
      </c>
      <c r="AR594" s="8">
        <v>1.3</v>
      </c>
      <c r="AS594" s="8">
        <v>0</v>
      </c>
      <c r="AT594" s="12">
        <f t="shared" si="99"/>
        <v>59.3</v>
      </c>
      <c r="AV594" s="11">
        <f t="shared" si="100"/>
        <v>0</v>
      </c>
      <c r="AW594" s="13">
        <f t="shared" si="101"/>
        <v>0</v>
      </c>
      <c r="AX594" s="13">
        <f t="shared" si="102"/>
        <v>0</v>
      </c>
      <c r="AY594" s="13">
        <f t="shared" si="103"/>
        <v>0</v>
      </c>
      <c r="AZ594" s="13">
        <f t="shared" si="104"/>
        <v>0</v>
      </c>
      <c r="BA594" s="13">
        <f t="shared" si="105"/>
        <v>0</v>
      </c>
      <c r="BB594" s="13">
        <f t="shared" si="106"/>
        <v>0</v>
      </c>
      <c r="BC594" s="13">
        <f t="shared" si="107"/>
        <v>0</v>
      </c>
    </row>
    <row r="595" spans="1:55" x14ac:dyDescent="0.3">
      <c r="A595" s="8" t="s">
        <v>20</v>
      </c>
      <c r="B595" s="8" t="s">
        <v>236</v>
      </c>
      <c r="C595" s="8" t="s">
        <v>69</v>
      </c>
      <c r="D595" s="8" t="s">
        <v>20</v>
      </c>
      <c r="E595" s="7" t="s">
        <v>14</v>
      </c>
      <c r="F595" s="8">
        <v>112</v>
      </c>
      <c r="G595" s="8">
        <v>1</v>
      </c>
      <c r="L595" s="8">
        <v>1</v>
      </c>
      <c r="M595" s="8">
        <f t="shared" si="98"/>
        <v>112</v>
      </c>
      <c r="O595" s="8">
        <v>30</v>
      </c>
      <c r="AI595">
        <v>8041</v>
      </c>
      <c r="AJ595">
        <v>15233</v>
      </c>
      <c r="AK595" t="s">
        <v>378</v>
      </c>
      <c r="AL595">
        <v>105</v>
      </c>
      <c r="AM595">
        <v>105</v>
      </c>
      <c r="AN595">
        <v>18.5</v>
      </c>
      <c r="AO595">
        <v>18.5</v>
      </c>
      <c r="AP595">
        <v>18.5</v>
      </c>
      <c r="AQ595">
        <v>2.9</v>
      </c>
      <c r="AR595">
        <v>0</v>
      </c>
      <c r="AS595">
        <v>0</v>
      </c>
      <c r="AT595" s="12">
        <f t="shared" si="99"/>
        <v>21.4</v>
      </c>
      <c r="AV595" s="11">
        <f t="shared" si="100"/>
        <v>117.6</v>
      </c>
      <c r="AW595" s="13">
        <f t="shared" si="101"/>
        <v>117.6</v>
      </c>
      <c r="AX595" s="13">
        <f t="shared" si="102"/>
        <v>20.72</v>
      </c>
      <c r="AY595" s="13">
        <f t="shared" si="103"/>
        <v>20.72</v>
      </c>
      <c r="AZ595" s="13">
        <f t="shared" si="104"/>
        <v>20.72</v>
      </c>
      <c r="BA595" s="13">
        <f t="shared" si="105"/>
        <v>3.2480000000000002</v>
      </c>
      <c r="BB595" s="13">
        <f t="shared" si="106"/>
        <v>0</v>
      </c>
      <c r="BC595" s="13">
        <f t="shared" si="107"/>
        <v>0</v>
      </c>
    </row>
    <row r="596" spans="1:55" x14ac:dyDescent="0.3">
      <c r="A596" s="8" t="s">
        <v>233</v>
      </c>
      <c r="B596" s="8" t="s">
        <v>236</v>
      </c>
      <c r="C596" s="8" t="s">
        <v>69</v>
      </c>
      <c r="D596" s="8" t="s">
        <v>26</v>
      </c>
      <c r="E596" s="7" t="s">
        <v>14</v>
      </c>
      <c r="F596" s="8">
        <v>175</v>
      </c>
      <c r="H596" s="8">
        <v>1</v>
      </c>
      <c r="L596" s="8">
        <v>0.14299999999999999</v>
      </c>
      <c r="M596" s="8">
        <f t="shared" si="98"/>
        <v>25.024999999999999</v>
      </c>
      <c r="O596" s="8">
        <v>30</v>
      </c>
      <c r="AI596" s="7">
        <v>7200</v>
      </c>
      <c r="AJ596" s="8">
        <v>20051</v>
      </c>
      <c r="AK596" s="8" t="s">
        <v>282</v>
      </c>
      <c r="AL596" s="7">
        <v>130</v>
      </c>
      <c r="AM596" s="8">
        <v>0</v>
      </c>
      <c r="AN596" s="8">
        <v>2.4</v>
      </c>
      <c r="AO596" s="8">
        <v>0</v>
      </c>
      <c r="AP596" s="8">
        <v>0</v>
      </c>
      <c r="AQ596" s="8">
        <v>0.2</v>
      </c>
      <c r="AR596" s="8">
        <v>28.6</v>
      </c>
      <c r="AS596" s="8">
        <v>0.3</v>
      </c>
      <c r="AT596" s="12">
        <f t="shared" si="99"/>
        <v>31.200000000000003</v>
      </c>
      <c r="AV596" s="11">
        <f t="shared" si="100"/>
        <v>32.532499999999999</v>
      </c>
      <c r="AW596" s="13">
        <f t="shared" si="101"/>
        <v>0</v>
      </c>
      <c r="AX596" s="13">
        <f t="shared" si="102"/>
        <v>0.60059999999999991</v>
      </c>
      <c r="AY596" s="13">
        <f t="shared" si="103"/>
        <v>0</v>
      </c>
      <c r="AZ596" s="13">
        <f t="shared" si="104"/>
        <v>0</v>
      </c>
      <c r="BA596" s="13">
        <f t="shared" si="105"/>
        <v>5.0049999999999997E-2</v>
      </c>
      <c r="BB596" s="13">
        <f t="shared" si="106"/>
        <v>7.1571500000000006</v>
      </c>
      <c r="BC596" s="13">
        <f t="shared" si="107"/>
        <v>7.5074999999999989E-2</v>
      </c>
    </row>
    <row r="597" spans="1:55" x14ac:dyDescent="0.3">
      <c r="A597" s="8" t="s">
        <v>233</v>
      </c>
      <c r="B597" s="8" t="s">
        <v>236</v>
      </c>
      <c r="C597" s="8" t="s">
        <v>69</v>
      </c>
      <c r="D597" s="8" t="s">
        <v>28</v>
      </c>
      <c r="E597" s="7" t="s">
        <v>14</v>
      </c>
      <c r="F597" s="8">
        <v>185</v>
      </c>
      <c r="G597" s="8">
        <v>1</v>
      </c>
      <c r="L597" s="8">
        <v>1</v>
      </c>
      <c r="M597" s="8">
        <f t="shared" si="98"/>
        <v>185</v>
      </c>
      <c r="O597" s="8">
        <v>30</v>
      </c>
      <c r="AI597" s="7">
        <v>7005</v>
      </c>
      <c r="AJ597" s="8">
        <v>16028</v>
      </c>
      <c r="AK597" s="8" t="s">
        <v>283</v>
      </c>
      <c r="AL597" s="7">
        <v>127</v>
      </c>
      <c r="AM597" s="8">
        <v>0</v>
      </c>
      <c r="AN597" s="8">
        <v>8.6999999999999993</v>
      </c>
      <c r="AO597" s="8">
        <v>0</v>
      </c>
      <c r="AP597" s="8">
        <v>0</v>
      </c>
      <c r="AQ597" s="8">
        <v>0.5</v>
      </c>
      <c r="AR597" s="8">
        <v>22.8</v>
      </c>
      <c r="AS597" s="8">
        <v>6.4</v>
      </c>
      <c r="AT597" s="12">
        <f t="shared" si="99"/>
        <v>32</v>
      </c>
      <c r="AV597" s="11">
        <f t="shared" si="100"/>
        <v>234.95</v>
      </c>
      <c r="AW597" s="13">
        <f t="shared" si="101"/>
        <v>0</v>
      </c>
      <c r="AX597" s="13">
        <f t="shared" si="102"/>
        <v>16.094999999999999</v>
      </c>
      <c r="AY597" s="13">
        <f t="shared" si="103"/>
        <v>0</v>
      </c>
      <c r="AZ597" s="13">
        <f t="shared" si="104"/>
        <v>0</v>
      </c>
      <c r="BA597" s="13">
        <f t="shared" si="105"/>
        <v>0.92500000000000004</v>
      </c>
      <c r="BB597" s="13">
        <f t="shared" si="106"/>
        <v>42.18</v>
      </c>
      <c r="BC597" s="13">
        <f t="shared" si="107"/>
        <v>11.84</v>
      </c>
    </row>
    <row r="598" spans="1:55" x14ac:dyDescent="0.3">
      <c r="A598" s="8" t="s">
        <v>233</v>
      </c>
      <c r="B598" s="8" t="s">
        <v>236</v>
      </c>
      <c r="C598" s="8" t="s">
        <v>69</v>
      </c>
      <c r="D598" s="8" t="s">
        <v>29</v>
      </c>
      <c r="E598" s="7" t="s">
        <v>21</v>
      </c>
      <c r="K598" s="8">
        <v>1</v>
      </c>
      <c r="L598" s="8">
        <v>0</v>
      </c>
      <c r="M598" s="8">
        <f t="shared" si="98"/>
        <v>0</v>
      </c>
      <c r="O598" s="8">
        <v>30</v>
      </c>
      <c r="AI598" s="7">
        <v>513</v>
      </c>
      <c r="AJ598" s="8">
        <v>11110</v>
      </c>
      <c r="AK598" s="8" t="s">
        <v>290</v>
      </c>
      <c r="AL598" s="7">
        <v>22</v>
      </c>
      <c r="AM598" s="8">
        <v>0</v>
      </c>
      <c r="AN598" s="8">
        <v>1</v>
      </c>
      <c r="AO598" s="8">
        <v>0</v>
      </c>
      <c r="AP598" s="8">
        <v>0</v>
      </c>
      <c r="AQ598" s="8">
        <v>0.4</v>
      </c>
      <c r="AR598" s="8">
        <v>4.5</v>
      </c>
      <c r="AS598" s="8">
        <v>2.8</v>
      </c>
      <c r="AT598" s="12">
        <f t="shared" si="99"/>
        <v>5.9</v>
      </c>
      <c r="AV598" s="11">
        <f t="shared" si="100"/>
        <v>0</v>
      </c>
      <c r="AW598" s="13">
        <f t="shared" si="101"/>
        <v>0</v>
      </c>
      <c r="AX598" s="13">
        <f t="shared" si="102"/>
        <v>0</v>
      </c>
      <c r="AY598" s="13">
        <f t="shared" si="103"/>
        <v>0</v>
      </c>
      <c r="AZ598" s="13">
        <f t="shared" si="104"/>
        <v>0</v>
      </c>
      <c r="BA598" s="13">
        <f t="shared" si="105"/>
        <v>0</v>
      </c>
      <c r="BB598" s="13">
        <f t="shared" si="106"/>
        <v>0</v>
      </c>
      <c r="BC598" s="13">
        <f t="shared" si="107"/>
        <v>0</v>
      </c>
    </row>
    <row r="599" spans="1:55" x14ac:dyDescent="0.3">
      <c r="A599" s="8" t="s">
        <v>233</v>
      </c>
      <c r="B599" s="8" t="s">
        <v>236</v>
      </c>
      <c r="C599" s="8" t="s">
        <v>69</v>
      </c>
      <c r="D599" s="8" t="s">
        <v>30</v>
      </c>
      <c r="E599" s="7" t="s">
        <v>21</v>
      </c>
      <c r="K599" s="8">
        <v>1</v>
      </c>
      <c r="L599" s="8">
        <v>0</v>
      </c>
      <c r="M599" s="8">
        <f t="shared" si="98"/>
        <v>0</v>
      </c>
      <c r="O599" s="8">
        <v>30</v>
      </c>
      <c r="AI599" s="7">
        <v>141</v>
      </c>
      <c r="AJ599" s="8">
        <v>9040</v>
      </c>
      <c r="AK599" s="8" t="s">
        <v>287</v>
      </c>
      <c r="AL599" s="7">
        <v>92</v>
      </c>
      <c r="AM599" s="8">
        <v>0</v>
      </c>
      <c r="AN599" s="8">
        <v>1</v>
      </c>
      <c r="AO599" s="8">
        <v>0</v>
      </c>
      <c r="AP599" s="8">
        <v>0</v>
      </c>
      <c r="AQ599" s="8">
        <v>0.5</v>
      </c>
      <c r="AR599" s="8">
        <v>23.4</v>
      </c>
      <c r="AS599" s="8">
        <v>2.4</v>
      </c>
      <c r="AT599" s="12">
        <f t="shared" si="99"/>
        <v>24.9</v>
      </c>
      <c r="AV599" s="11">
        <f t="shared" si="100"/>
        <v>0</v>
      </c>
      <c r="AW599" s="13">
        <f t="shared" si="101"/>
        <v>0</v>
      </c>
      <c r="AX599" s="13">
        <f t="shared" si="102"/>
        <v>0</v>
      </c>
      <c r="AY599" s="13">
        <f t="shared" si="103"/>
        <v>0</v>
      </c>
      <c r="AZ599" s="13">
        <f t="shared" si="104"/>
        <v>0</v>
      </c>
      <c r="BA599" s="13">
        <f t="shared" si="105"/>
        <v>0</v>
      </c>
      <c r="BB599" s="13">
        <f t="shared" si="106"/>
        <v>0</v>
      </c>
      <c r="BC599" s="13">
        <f t="shared" si="107"/>
        <v>0</v>
      </c>
    </row>
    <row r="600" spans="1:55" x14ac:dyDescent="0.3">
      <c r="A600" s="8" t="s">
        <v>233</v>
      </c>
      <c r="B600" s="8" t="s">
        <v>236</v>
      </c>
      <c r="C600" s="8" t="s">
        <v>69</v>
      </c>
      <c r="D600" s="8" t="s">
        <v>31</v>
      </c>
      <c r="E600" s="7" t="s">
        <v>21</v>
      </c>
      <c r="K600" s="8">
        <v>1</v>
      </c>
      <c r="L600" s="8">
        <v>0</v>
      </c>
      <c r="M600" s="8">
        <f t="shared" si="98"/>
        <v>0</v>
      </c>
      <c r="O600" s="8">
        <v>30</v>
      </c>
      <c r="AI600" s="7">
        <v>1786</v>
      </c>
      <c r="AJ600" s="8">
        <v>11363</v>
      </c>
      <c r="AK600" s="8" t="s">
        <v>289</v>
      </c>
      <c r="AL600" s="7">
        <v>93</v>
      </c>
      <c r="AM600" s="8">
        <v>0</v>
      </c>
      <c r="AN600" s="8">
        <v>2</v>
      </c>
      <c r="AO600" s="8">
        <v>0</v>
      </c>
      <c r="AP600" s="8">
        <v>0</v>
      </c>
      <c r="AQ600" s="8">
        <v>0.1</v>
      </c>
      <c r="AR600" s="8">
        <v>21.6</v>
      </c>
      <c r="AS600" s="8">
        <v>1.5</v>
      </c>
      <c r="AT600" s="12">
        <f t="shared" si="99"/>
        <v>23.700000000000003</v>
      </c>
      <c r="AV600" s="11">
        <f t="shared" si="100"/>
        <v>0</v>
      </c>
      <c r="AW600" s="13">
        <f t="shared" si="101"/>
        <v>0</v>
      </c>
      <c r="AX600" s="13">
        <f t="shared" si="102"/>
        <v>0</v>
      </c>
      <c r="AY600" s="13">
        <f t="shared" si="103"/>
        <v>0</v>
      </c>
      <c r="AZ600" s="13">
        <f t="shared" si="104"/>
        <v>0</v>
      </c>
      <c r="BA600" s="13">
        <f t="shared" si="105"/>
        <v>0</v>
      </c>
      <c r="BB600" s="13">
        <f t="shared" si="106"/>
        <v>0</v>
      </c>
      <c r="BC600" s="13">
        <f t="shared" si="107"/>
        <v>0</v>
      </c>
    </row>
    <row r="601" spans="1:55" x14ac:dyDescent="0.3">
      <c r="A601" s="8" t="s">
        <v>233</v>
      </c>
      <c r="B601" s="8" t="s">
        <v>236</v>
      </c>
      <c r="C601" s="8" t="s">
        <v>69</v>
      </c>
      <c r="D601" s="8" t="s">
        <v>34</v>
      </c>
      <c r="E601" s="7" t="s">
        <v>14</v>
      </c>
      <c r="F601" s="8">
        <v>125</v>
      </c>
      <c r="G601" s="8">
        <v>1</v>
      </c>
      <c r="L601" s="8">
        <v>1</v>
      </c>
      <c r="M601" s="8">
        <f t="shared" si="98"/>
        <v>125</v>
      </c>
      <c r="O601" s="8">
        <v>30</v>
      </c>
      <c r="AE601" s="7" t="s">
        <v>296</v>
      </c>
      <c r="AF601" s="8" t="s">
        <v>292</v>
      </c>
      <c r="AL601" s="7">
        <v>288</v>
      </c>
      <c r="AN601" s="8">
        <v>6.3</v>
      </c>
      <c r="AQ601" s="8">
        <v>9.1</v>
      </c>
      <c r="AR601" s="8">
        <v>49</v>
      </c>
      <c r="AS601" s="8">
        <v>0</v>
      </c>
      <c r="AT601" s="12">
        <f t="shared" si="99"/>
        <v>64.400000000000006</v>
      </c>
      <c r="AV601" s="11">
        <f t="shared" si="100"/>
        <v>360</v>
      </c>
      <c r="AW601" s="13">
        <f t="shared" si="101"/>
        <v>1.25</v>
      </c>
      <c r="AX601" s="13">
        <f t="shared" si="102"/>
        <v>7.875</v>
      </c>
      <c r="AY601" s="13">
        <f t="shared" si="103"/>
        <v>1.25</v>
      </c>
      <c r="AZ601" s="13">
        <f t="shared" si="104"/>
        <v>1.25</v>
      </c>
      <c r="BA601" s="13">
        <f t="shared" si="105"/>
        <v>11.375</v>
      </c>
      <c r="BB601" s="13">
        <f t="shared" si="106"/>
        <v>61.25</v>
      </c>
      <c r="BC601" s="13">
        <f t="shared" si="107"/>
        <v>0</v>
      </c>
    </row>
    <row r="602" spans="1:55" x14ac:dyDescent="0.3">
      <c r="A602" s="8" t="s">
        <v>233</v>
      </c>
      <c r="B602" s="8" t="s">
        <v>236</v>
      </c>
      <c r="C602" s="8" t="s">
        <v>69</v>
      </c>
      <c r="D602" s="8" t="s">
        <v>44</v>
      </c>
      <c r="E602" s="7" t="s">
        <v>14</v>
      </c>
      <c r="F602" s="8">
        <v>250</v>
      </c>
      <c r="H602" s="8">
        <v>1</v>
      </c>
      <c r="L602" s="8">
        <v>0.14299999999999999</v>
      </c>
      <c r="M602" s="8">
        <f t="shared" si="98"/>
        <v>35.75</v>
      </c>
      <c r="O602" s="8">
        <v>30</v>
      </c>
      <c r="AI602" s="7">
        <v>8009</v>
      </c>
      <c r="AJ602" s="8">
        <v>20121</v>
      </c>
      <c r="AK602" s="8" t="s">
        <v>370</v>
      </c>
      <c r="AL602" s="7">
        <v>141</v>
      </c>
      <c r="AM602" s="8">
        <v>0</v>
      </c>
      <c r="AN602" s="8">
        <v>4.8</v>
      </c>
      <c r="AO602" s="8">
        <v>0</v>
      </c>
      <c r="AP602" s="8">
        <v>0</v>
      </c>
      <c r="AQ602" s="8">
        <v>0.7</v>
      </c>
      <c r="AR602" s="8">
        <v>28.3</v>
      </c>
      <c r="AS602" s="8">
        <v>1.7</v>
      </c>
      <c r="AT602" s="12">
        <f t="shared" si="99"/>
        <v>33.799999999999997</v>
      </c>
      <c r="AV602" s="11">
        <f t="shared" si="100"/>
        <v>50.407499999999999</v>
      </c>
      <c r="AW602" s="13">
        <f t="shared" si="101"/>
        <v>0</v>
      </c>
      <c r="AX602" s="13">
        <f t="shared" si="102"/>
        <v>1.716</v>
      </c>
      <c r="AY602" s="13">
        <f t="shared" si="103"/>
        <v>0</v>
      </c>
      <c r="AZ602" s="13">
        <f t="shared" si="104"/>
        <v>0</v>
      </c>
      <c r="BA602" s="13">
        <f t="shared" si="105"/>
        <v>0.25024999999999997</v>
      </c>
      <c r="BB602" s="13">
        <f t="shared" si="106"/>
        <v>10.11725</v>
      </c>
      <c r="BC602" s="13">
        <f t="shared" si="107"/>
        <v>0.60775000000000001</v>
      </c>
    </row>
    <row r="603" spans="1:55" x14ac:dyDescent="0.3">
      <c r="A603" s="8" t="s">
        <v>234</v>
      </c>
      <c r="B603" s="8" t="s">
        <v>236</v>
      </c>
      <c r="C603" s="8" t="s">
        <v>69</v>
      </c>
      <c r="D603" s="8" t="s">
        <v>248</v>
      </c>
      <c r="E603" s="7" t="s">
        <v>14</v>
      </c>
      <c r="F603" s="8">
        <v>134</v>
      </c>
      <c r="G603" s="8">
        <v>1</v>
      </c>
      <c r="L603" s="8">
        <v>1</v>
      </c>
      <c r="M603" s="8">
        <f t="shared" si="98"/>
        <v>134</v>
      </c>
      <c r="O603" s="8">
        <v>30</v>
      </c>
      <c r="AE603" s="7" t="s">
        <v>296</v>
      </c>
      <c r="AF603" s="8" t="s">
        <v>303</v>
      </c>
      <c r="AL603" s="7">
        <v>163</v>
      </c>
      <c r="AN603" s="8">
        <v>6.3</v>
      </c>
      <c r="AQ603" s="8">
        <v>1.4</v>
      </c>
      <c r="AR603" s="8">
        <v>31.1</v>
      </c>
      <c r="AT603" s="12">
        <f t="shared" si="99"/>
        <v>38.799999999999997</v>
      </c>
      <c r="AV603" s="11">
        <f t="shared" si="100"/>
        <v>218.42</v>
      </c>
      <c r="AW603" s="13">
        <f t="shared" si="101"/>
        <v>1.34</v>
      </c>
      <c r="AX603" s="13">
        <f t="shared" si="102"/>
        <v>8.4420000000000002</v>
      </c>
      <c r="AY603" s="13">
        <f t="shared" si="103"/>
        <v>1.34</v>
      </c>
      <c r="AZ603" s="13">
        <f t="shared" si="104"/>
        <v>1.34</v>
      </c>
      <c r="BA603" s="13">
        <f t="shared" si="105"/>
        <v>1.8759999999999999</v>
      </c>
      <c r="BB603" s="13">
        <f t="shared" si="106"/>
        <v>41.674000000000007</v>
      </c>
      <c r="BC603" s="13">
        <f t="shared" si="107"/>
        <v>1.34</v>
      </c>
    </row>
    <row r="604" spans="1:55" x14ac:dyDescent="0.3">
      <c r="A604" s="8" t="s">
        <v>234</v>
      </c>
      <c r="B604" s="8" t="s">
        <v>236</v>
      </c>
      <c r="C604" s="8" t="s">
        <v>69</v>
      </c>
      <c r="D604" s="8" t="s">
        <v>27</v>
      </c>
      <c r="E604" s="7" t="s">
        <v>14</v>
      </c>
      <c r="F604" s="8">
        <v>114</v>
      </c>
      <c r="H604" s="8">
        <v>4</v>
      </c>
      <c r="L604" s="8">
        <v>0.57099999999999995</v>
      </c>
      <c r="M604" s="8">
        <f t="shared" si="98"/>
        <v>65.093999999999994</v>
      </c>
      <c r="O604" s="8">
        <v>30</v>
      </c>
      <c r="AE604" s="7" t="s">
        <v>296</v>
      </c>
      <c r="AF604" s="8" t="s">
        <v>304</v>
      </c>
      <c r="AL604" s="7">
        <v>125</v>
      </c>
      <c r="AN604" s="8">
        <v>2.1</v>
      </c>
      <c r="AQ604" s="8">
        <v>1.3</v>
      </c>
      <c r="AR604" s="8">
        <v>26.2</v>
      </c>
      <c r="AT604" s="12">
        <f t="shared" si="99"/>
        <v>29.6</v>
      </c>
      <c r="AV604" s="11">
        <f t="shared" si="100"/>
        <v>81.367499999999993</v>
      </c>
      <c r="AW604" s="13">
        <f t="shared" si="101"/>
        <v>0.65093999999999996</v>
      </c>
      <c r="AX604" s="13">
        <f t="shared" si="102"/>
        <v>1.3669739999999999</v>
      </c>
      <c r="AY604" s="13">
        <f t="shared" si="103"/>
        <v>0.65093999999999996</v>
      </c>
      <c r="AZ604" s="13">
        <f t="shared" si="104"/>
        <v>0.65093999999999996</v>
      </c>
      <c r="BA604" s="13">
        <f t="shared" si="105"/>
        <v>0.84622199999999992</v>
      </c>
      <c r="BB604" s="13">
        <f t="shared" si="106"/>
        <v>17.054627999999997</v>
      </c>
      <c r="BC604" s="13">
        <f t="shared" si="107"/>
        <v>0.65093999999999996</v>
      </c>
    </row>
    <row r="605" spans="1:55" x14ac:dyDescent="0.3">
      <c r="A605" s="8" t="s">
        <v>234</v>
      </c>
      <c r="B605" s="8" t="s">
        <v>236</v>
      </c>
      <c r="C605" s="8" t="s">
        <v>69</v>
      </c>
      <c r="D605" s="8" t="s">
        <v>32</v>
      </c>
      <c r="E605" s="7" t="s">
        <v>21</v>
      </c>
      <c r="K605" s="8">
        <v>1</v>
      </c>
      <c r="L605" s="8">
        <v>0</v>
      </c>
      <c r="M605" s="8">
        <f t="shared" si="98"/>
        <v>0</v>
      </c>
      <c r="O605" s="8">
        <v>30</v>
      </c>
      <c r="AI605" s="7">
        <v>8012</v>
      </c>
      <c r="AJ605" s="8">
        <v>0</v>
      </c>
      <c r="AK605" s="8" t="s">
        <v>307</v>
      </c>
      <c r="AL605" s="7">
        <v>332</v>
      </c>
      <c r="AM605" s="8">
        <v>0</v>
      </c>
      <c r="AN605" s="8">
        <v>10.3</v>
      </c>
      <c r="AO605" s="8">
        <v>0</v>
      </c>
      <c r="AP605" s="8">
        <v>0</v>
      </c>
      <c r="AQ605" s="8">
        <v>3</v>
      </c>
      <c r="AR605" s="8">
        <v>73.7</v>
      </c>
      <c r="AS605" s="8">
        <v>12.7</v>
      </c>
      <c r="AT605" s="12">
        <f t="shared" si="99"/>
        <v>87</v>
      </c>
      <c r="AV605" s="11">
        <f t="shared" si="100"/>
        <v>0</v>
      </c>
      <c r="AW605" s="13">
        <f t="shared" si="101"/>
        <v>0</v>
      </c>
      <c r="AX605" s="13">
        <f t="shared" si="102"/>
        <v>0</v>
      </c>
      <c r="AY605" s="13">
        <f t="shared" si="103"/>
        <v>0</v>
      </c>
      <c r="AZ605" s="13">
        <f t="shared" si="104"/>
        <v>0</v>
      </c>
      <c r="BA605" s="13">
        <f t="shared" si="105"/>
        <v>0</v>
      </c>
      <c r="BB605" s="13">
        <f t="shared" si="106"/>
        <v>0</v>
      </c>
      <c r="BC605" s="13">
        <f t="shared" si="107"/>
        <v>0</v>
      </c>
    </row>
    <row r="606" spans="1:55" x14ac:dyDescent="0.3">
      <c r="A606" s="8" t="s">
        <v>234</v>
      </c>
      <c r="B606" s="8" t="s">
        <v>236</v>
      </c>
      <c r="C606" s="8" t="s">
        <v>69</v>
      </c>
      <c r="D606" s="8" t="s">
        <v>74</v>
      </c>
      <c r="E606" s="7" t="s">
        <v>14</v>
      </c>
      <c r="F606" s="8">
        <v>340</v>
      </c>
      <c r="H606" s="8">
        <v>2</v>
      </c>
      <c r="L606" s="8">
        <v>0.28599999999999998</v>
      </c>
      <c r="M606" s="8">
        <f t="shared" si="98"/>
        <v>97.24</v>
      </c>
      <c r="O606" s="8">
        <v>30</v>
      </c>
      <c r="AI606" s="7">
        <v>404</v>
      </c>
      <c r="AJ606" s="8">
        <v>14400</v>
      </c>
      <c r="AK606" s="8" t="s">
        <v>308</v>
      </c>
      <c r="AL606" s="7">
        <v>41</v>
      </c>
      <c r="AM606" s="8">
        <v>0</v>
      </c>
      <c r="AN606" s="8">
        <v>0</v>
      </c>
      <c r="AO606" s="8">
        <v>0</v>
      </c>
      <c r="AP606" s="8">
        <v>0</v>
      </c>
      <c r="AQ606" s="8">
        <v>0</v>
      </c>
      <c r="AR606" s="8">
        <v>10.4</v>
      </c>
      <c r="AS606" s="8">
        <v>0</v>
      </c>
      <c r="AT606" s="12">
        <f t="shared" si="99"/>
        <v>10.4</v>
      </c>
      <c r="AV606" s="11">
        <f t="shared" si="100"/>
        <v>39.868399999999994</v>
      </c>
      <c r="AW606" s="13">
        <f t="shared" si="101"/>
        <v>0</v>
      </c>
      <c r="AX606" s="13">
        <f t="shared" si="102"/>
        <v>0</v>
      </c>
      <c r="AY606" s="13">
        <f t="shared" si="103"/>
        <v>0</v>
      </c>
      <c r="AZ606" s="13">
        <f t="shared" si="104"/>
        <v>0</v>
      </c>
      <c r="BA606" s="13">
        <f t="shared" si="105"/>
        <v>0</v>
      </c>
      <c r="BB606" s="13">
        <f t="shared" si="106"/>
        <v>10.112959999999999</v>
      </c>
      <c r="BC606" s="13">
        <f t="shared" si="107"/>
        <v>0</v>
      </c>
    </row>
    <row r="607" spans="1:55" x14ac:dyDescent="0.3">
      <c r="A607" s="8" t="s">
        <v>232</v>
      </c>
      <c r="B607" s="8" t="s">
        <v>236</v>
      </c>
      <c r="C607" s="8" t="s">
        <v>70</v>
      </c>
      <c r="D607" s="8" t="s">
        <v>13</v>
      </c>
      <c r="E607" s="7" t="s">
        <v>14</v>
      </c>
      <c r="F607" s="8">
        <v>112</v>
      </c>
      <c r="J607" s="8">
        <v>1</v>
      </c>
      <c r="L607" s="8">
        <v>3.0000000000000001E-3</v>
      </c>
      <c r="M607" s="8">
        <f t="shared" si="98"/>
        <v>0.33600000000000002</v>
      </c>
      <c r="N607" s="8">
        <v>2</v>
      </c>
      <c r="O607" s="8">
        <v>31</v>
      </c>
      <c r="AI607" s="7">
        <v>8067</v>
      </c>
      <c r="AJ607" s="8">
        <v>0</v>
      </c>
      <c r="AK607" s="8" t="s">
        <v>265</v>
      </c>
      <c r="AL607" s="7">
        <v>269</v>
      </c>
      <c r="AM607" s="8">
        <v>269</v>
      </c>
      <c r="AN607" s="8">
        <v>24.9</v>
      </c>
      <c r="AO607" s="8">
        <v>24.9</v>
      </c>
      <c r="AP607" s="8">
        <v>24.9</v>
      </c>
      <c r="AQ607" s="8">
        <v>18</v>
      </c>
      <c r="AR607" s="8">
        <v>0</v>
      </c>
      <c r="AS607" s="8">
        <v>0</v>
      </c>
      <c r="AT607" s="12">
        <f t="shared" si="99"/>
        <v>42.9</v>
      </c>
      <c r="AV607" s="11">
        <f t="shared" si="100"/>
        <v>0.90383999999999998</v>
      </c>
      <c r="AW607" s="13">
        <f t="shared" si="101"/>
        <v>0.90383999999999998</v>
      </c>
      <c r="AX607" s="13">
        <f t="shared" si="102"/>
        <v>8.3664000000000002E-2</v>
      </c>
      <c r="AY607" s="13">
        <f t="shared" si="103"/>
        <v>8.3664000000000002E-2</v>
      </c>
      <c r="AZ607" s="13">
        <f t="shared" si="104"/>
        <v>8.3664000000000002E-2</v>
      </c>
      <c r="BA607" s="13">
        <f t="shared" si="105"/>
        <v>6.0479999999999999E-2</v>
      </c>
      <c r="BB607" s="13">
        <f t="shared" si="106"/>
        <v>0</v>
      </c>
      <c r="BC607" s="13">
        <f t="shared" si="107"/>
        <v>0</v>
      </c>
    </row>
    <row r="608" spans="1:55" x14ac:dyDescent="0.3">
      <c r="A608" s="8" t="s">
        <v>232</v>
      </c>
      <c r="B608" s="8" t="s">
        <v>236</v>
      </c>
      <c r="C608" s="8" t="s">
        <v>70</v>
      </c>
      <c r="D608" s="8" t="s">
        <v>15</v>
      </c>
      <c r="E608" s="7" t="s">
        <v>14</v>
      </c>
      <c r="F608" s="8">
        <v>85</v>
      </c>
      <c r="I608" s="8">
        <v>2</v>
      </c>
      <c r="L608" s="8">
        <v>6.7000000000000004E-2</v>
      </c>
      <c r="M608" s="8">
        <f t="shared" si="98"/>
        <v>5.6950000000000003</v>
      </c>
      <c r="O608" s="8">
        <v>31</v>
      </c>
      <c r="AE608" s="7" t="s">
        <v>296</v>
      </c>
      <c r="AF608" s="8" t="s">
        <v>298</v>
      </c>
      <c r="AG608" s="7" t="s">
        <v>299</v>
      </c>
      <c r="AL608" s="7">
        <v>241</v>
      </c>
      <c r="AN608" s="8">
        <v>32.9</v>
      </c>
      <c r="AQ608" s="8">
        <v>10.9</v>
      </c>
      <c r="AR608" s="8">
        <v>0.5</v>
      </c>
      <c r="AS608" s="8">
        <v>0</v>
      </c>
      <c r="AT608" s="12">
        <f t="shared" si="99"/>
        <v>44.3</v>
      </c>
      <c r="AV608" s="11">
        <f t="shared" si="100"/>
        <v>13.724950000000002</v>
      </c>
      <c r="AW608" s="13">
        <f t="shared" si="101"/>
        <v>5.6950000000000001E-2</v>
      </c>
      <c r="AX608" s="13">
        <f t="shared" si="102"/>
        <v>1.8736550000000001</v>
      </c>
      <c r="AY608" s="13">
        <f t="shared" si="103"/>
        <v>5.6950000000000001E-2</v>
      </c>
      <c r="AZ608" s="13">
        <f t="shared" si="104"/>
        <v>5.6950000000000001E-2</v>
      </c>
      <c r="BA608" s="13">
        <f t="shared" si="105"/>
        <v>0.62075500000000006</v>
      </c>
      <c r="BB608" s="13">
        <f t="shared" si="106"/>
        <v>2.8475E-2</v>
      </c>
      <c r="BC608" s="13">
        <f t="shared" si="107"/>
        <v>0</v>
      </c>
    </row>
    <row r="609" spans="1:55" x14ac:dyDescent="0.3">
      <c r="A609" s="8" t="s">
        <v>232</v>
      </c>
      <c r="B609" s="8" t="s">
        <v>236</v>
      </c>
      <c r="C609" s="8" t="s">
        <v>70</v>
      </c>
      <c r="D609" s="8" t="s">
        <v>17</v>
      </c>
      <c r="E609" s="7" t="s">
        <v>14</v>
      </c>
      <c r="F609" s="8">
        <v>85</v>
      </c>
      <c r="I609" s="8">
        <v>2</v>
      </c>
      <c r="L609" s="8">
        <v>6.7000000000000004E-2</v>
      </c>
      <c r="M609" s="8">
        <f t="shared" si="98"/>
        <v>5.6950000000000003</v>
      </c>
      <c r="O609" s="8">
        <v>31</v>
      </c>
      <c r="AE609" s="7" t="s">
        <v>300</v>
      </c>
      <c r="AF609" s="8" t="s">
        <v>301</v>
      </c>
      <c r="AG609" s="7" t="s">
        <v>272</v>
      </c>
      <c r="AL609" s="7">
        <v>265</v>
      </c>
      <c r="AN609" s="8">
        <v>16.899999999999999</v>
      </c>
      <c r="AQ609" s="8">
        <v>21.4</v>
      </c>
      <c r="AR609" s="8">
        <v>0</v>
      </c>
      <c r="AS609" s="8">
        <v>0</v>
      </c>
      <c r="AT609" s="12">
        <f t="shared" si="99"/>
        <v>38.299999999999997</v>
      </c>
      <c r="AV609" s="11">
        <f t="shared" si="100"/>
        <v>15.091750000000001</v>
      </c>
      <c r="AW609" s="13">
        <f t="shared" si="101"/>
        <v>5.6950000000000001E-2</v>
      </c>
      <c r="AX609" s="13">
        <f t="shared" si="102"/>
        <v>0.96245499999999995</v>
      </c>
      <c r="AY609" s="13">
        <f t="shared" si="103"/>
        <v>5.6950000000000001E-2</v>
      </c>
      <c r="AZ609" s="13">
        <f t="shared" si="104"/>
        <v>5.6950000000000001E-2</v>
      </c>
      <c r="BA609" s="13">
        <f t="shared" si="105"/>
        <v>1.2187300000000001</v>
      </c>
      <c r="BB609" s="13">
        <f t="shared" si="106"/>
        <v>0</v>
      </c>
      <c r="BC609" s="13">
        <f t="shared" si="107"/>
        <v>0</v>
      </c>
    </row>
    <row r="610" spans="1:55" x14ac:dyDescent="0.3">
      <c r="A610" s="8" t="s">
        <v>232</v>
      </c>
      <c r="B610" s="8" t="s">
        <v>236</v>
      </c>
      <c r="C610" s="8" t="s">
        <v>70</v>
      </c>
      <c r="D610" s="8" t="s">
        <v>18</v>
      </c>
      <c r="E610" s="7" t="s">
        <v>14</v>
      </c>
      <c r="F610" s="8">
        <v>112</v>
      </c>
      <c r="J610" s="8">
        <v>1</v>
      </c>
      <c r="L610" s="8">
        <v>3.0000000000000001E-3</v>
      </c>
      <c r="M610" s="8">
        <f t="shared" si="98"/>
        <v>0.33600000000000002</v>
      </c>
      <c r="O610" s="8">
        <v>31</v>
      </c>
      <c r="S610" s="8">
        <v>1095</v>
      </c>
      <c r="T610" s="8" t="s">
        <v>275</v>
      </c>
      <c r="AL610" s="7">
        <v>267</v>
      </c>
      <c r="AN610" s="8">
        <v>19.600000000000001</v>
      </c>
      <c r="AQ610" s="8">
        <v>20.3</v>
      </c>
      <c r="AT610" s="12">
        <f t="shared" si="99"/>
        <v>39.900000000000006</v>
      </c>
      <c r="AV610" s="11">
        <f t="shared" si="100"/>
        <v>0.89712000000000003</v>
      </c>
      <c r="AW610" s="13">
        <f t="shared" si="101"/>
        <v>3.3600000000000001E-3</v>
      </c>
      <c r="AX610" s="13">
        <f t="shared" si="102"/>
        <v>6.5856000000000012E-2</v>
      </c>
      <c r="AY610" s="13">
        <f t="shared" si="103"/>
        <v>3.3600000000000001E-3</v>
      </c>
      <c r="AZ610" s="13">
        <f t="shared" si="104"/>
        <v>3.3600000000000001E-3</v>
      </c>
      <c r="BA610" s="13">
        <f t="shared" si="105"/>
        <v>6.8208000000000005E-2</v>
      </c>
      <c r="BB610" s="13">
        <f t="shared" si="106"/>
        <v>3.3600000000000001E-3</v>
      </c>
      <c r="BC610" s="13">
        <f t="shared" si="107"/>
        <v>3.3600000000000001E-3</v>
      </c>
    </row>
    <row r="611" spans="1:55" x14ac:dyDescent="0.3">
      <c r="A611" s="8" t="s">
        <v>232</v>
      </c>
      <c r="B611" s="8" t="s">
        <v>236</v>
      </c>
      <c r="C611" s="8" t="s">
        <v>70</v>
      </c>
      <c r="D611" s="8" t="s">
        <v>19</v>
      </c>
      <c r="E611" s="7" t="s">
        <v>14</v>
      </c>
      <c r="F611" s="8">
        <v>112</v>
      </c>
      <c r="I611" s="8">
        <v>2</v>
      </c>
      <c r="L611" s="8">
        <v>6.7000000000000004E-2</v>
      </c>
      <c r="M611" s="8">
        <f t="shared" si="98"/>
        <v>7.5040000000000004</v>
      </c>
      <c r="O611" s="8">
        <v>31</v>
      </c>
      <c r="AI611" s="7">
        <v>8063</v>
      </c>
      <c r="AJ611" s="8">
        <v>5124</v>
      </c>
      <c r="AK611" s="8" t="s">
        <v>273</v>
      </c>
      <c r="AL611" s="7">
        <v>285</v>
      </c>
      <c r="AM611" s="8">
        <v>285</v>
      </c>
      <c r="AN611" s="8">
        <v>26.9</v>
      </c>
      <c r="AO611" s="8">
        <v>26.9</v>
      </c>
      <c r="AP611" s="8">
        <v>26.9</v>
      </c>
      <c r="AQ611" s="8">
        <v>18.899999999999999</v>
      </c>
      <c r="AR611" s="8">
        <v>0</v>
      </c>
      <c r="AS611" s="8">
        <v>0</v>
      </c>
      <c r="AT611" s="12">
        <f t="shared" si="99"/>
        <v>45.8</v>
      </c>
      <c r="AV611" s="11">
        <f t="shared" si="100"/>
        <v>21.386400000000002</v>
      </c>
      <c r="AW611" s="13">
        <f t="shared" si="101"/>
        <v>21.386400000000002</v>
      </c>
      <c r="AX611" s="13">
        <f t="shared" si="102"/>
        <v>2.0185759999999999</v>
      </c>
      <c r="AY611" s="13">
        <f t="shared" si="103"/>
        <v>2.0185759999999999</v>
      </c>
      <c r="AZ611" s="13">
        <f t="shared" si="104"/>
        <v>2.0185759999999999</v>
      </c>
      <c r="BA611" s="13">
        <f t="shared" si="105"/>
        <v>1.4182560000000002</v>
      </c>
      <c r="BB611" s="13">
        <f t="shared" si="106"/>
        <v>0</v>
      </c>
      <c r="BC611" s="13">
        <f t="shared" si="107"/>
        <v>0</v>
      </c>
    </row>
    <row r="612" spans="1:55" x14ac:dyDescent="0.3">
      <c r="A612" s="8" t="s">
        <v>232</v>
      </c>
      <c r="B612" s="8" t="s">
        <v>236</v>
      </c>
      <c r="C612" s="8" t="s">
        <v>70</v>
      </c>
      <c r="D612" s="8" t="s">
        <v>22</v>
      </c>
      <c r="E612" s="7" t="s">
        <v>21</v>
      </c>
      <c r="K612" s="8">
        <v>1</v>
      </c>
      <c r="L612" s="8">
        <v>0</v>
      </c>
      <c r="M612" s="8">
        <f t="shared" si="98"/>
        <v>0</v>
      </c>
      <c r="O612" s="8">
        <v>31</v>
      </c>
      <c r="AI612" s="7">
        <v>8063</v>
      </c>
      <c r="AJ612" s="8">
        <v>5124</v>
      </c>
      <c r="AK612" s="8" t="s">
        <v>273</v>
      </c>
      <c r="AL612" s="7">
        <v>285</v>
      </c>
      <c r="AM612" s="8">
        <v>285</v>
      </c>
      <c r="AN612" s="8">
        <v>26.9</v>
      </c>
      <c r="AO612" s="8">
        <v>26.9</v>
      </c>
      <c r="AP612" s="8">
        <v>26.9</v>
      </c>
      <c r="AQ612" s="8">
        <v>18.899999999999999</v>
      </c>
      <c r="AR612" s="8">
        <v>0</v>
      </c>
      <c r="AS612" s="8">
        <v>0</v>
      </c>
      <c r="AT612" s="12">
        <f t="shared" si="99"/>
        <v>45.8</v>
      </c>
      <c r="AV612" s="11">
        <f t="shared" si="100"/>
        <v>0</v>
      </c>
      <c r="AW612" s="13">
        <f t="shared" si="101"/>
        <v>0</v>
      </c>
      <c r="AX612" s="13">
        <f t="shared" si="102"/>
        <v>0</v>
      </c>
      <c r="AY612" s="13">
        <f t="shared" si="103"/>
        <v>0</v>
      </c>
      <c r="AZ612" s="13">
        <f t="shared" si="104"/>
        <v>0</v>
      </c>
      <c r="BA612" s="13">
        <f t="shared" si="105"/>
        <v>0</v>
      </c>
      <c r="BB612" s="13">
        <f t="shared" si="106"/>
        <v>0</v>
      </c>
      <c r="BC612" s="13">
        <f t="shared" si="107"/>
        <v>0</v>
      </c>
    </row>
    <row r="613" spans="1:55" x14ac:dyDescent="0.3">
      <c r="A613" s="8" t="s">
        <v>232</v>
      </c>
      <c r="B613" s="8" t="s">
        <v>236</v>
      </c>
      <c r="C613" s="8" t="s">
        <v>70</v>
      </c>
      <c r="D613" s="8" t="s">
        <v>40</v>
      </c>
      <c r="E613" s="7" t="s">
        <v>14</v>
      </c>
      <c r="F613" s="8">
        <v>142</v>
      </c>
      <c r="I613" s="8">
        <v>1</v>
      </c>
      <c r="L613" s="8">
        <v>3.3000000000000002E-2</v>
      </c>
      <c r="M613" s="8">
        <f t="shared" si="98"/>
        <v>4.6859999999999999</v>
      </c>
      <c r="O613" s="8">
        <v>31</v>
      </c>
      <c r="Z613" s="7">
        <v>700001</v>
      </c>
      <c r="AA613" s="8" t="s">
        <v>318</v>
      </c>
      <c r="AB613" s="8" t="s">
        <v>317</v>
      </c>
      <c r="AC613" s="8" t="s">
        <v>316</v>
      </c>
      <c r="AD613" s="8" t="s">
        <v>319</v>
      </c>
      <c r="AL613" s="7">
        <v>138</v>
      </c>
      <c r="AN613" s="8">
        <v>26.8</v>
      </c>
      <c r="AQ613" s="8">
        <v>2.9</v>
      </c>
      <c r="AR613" s="8">
        <v>0.9</v>
      </c>
      <c r="AS613" s="8">
        <v>0.9</v>
      </c>
      <c r="AT613" s="12">
        <f t="shared" si="99"/>
        <v>30.599999999999998</v>
      </c>
      <c r="AV613" s="11">
        <f t="shared" si="100"/>
        <v>6.4666800000000002</v>
      </c>
      <c r="AW613" s="13">
        <f t="shared" si="101"/>
        <v>4.6859999999999999E-2</v>
      </c>
      <c r="AX613" s="13">
        <f t="shared" si="102"/>
        <v>1.2558480000000001</v>
      </c>
      <c r="AY613" s="13">
        <f t="shared" si="103"/>
        <v>4.6859999999999999E-2</v>
      </c>
      <c r="AZ613" s="13">
        <f t="shared" si="104"/>
        <v>4.6859999999999999E-2</v>
      </c>
      <c r="BA613" s="13">
        <f t="shared" si="105"/>
        <v>0.13589399999999999</v>
      </c>
      <c r="BB613" s="13">
        <f t="shared" si="106"/>
        <v>4.2174000000000003E-2</v>
      </c>
      <c r="BC613" s="13">
        <f t="shared" si="107"/>
        <v>4.2174000000000003E-2</v>
      </c>
    </row>
    <row r="614" spans="1:55" x14ac:dyDescent="0.3">
      <c r="A614" s="8" t="s">
        <v>232</v>
      </c>
      <c r="B614" s="8" t="s">
        <v>236</v>
      </c>
      <c r="C614" s="8" t="s">
        <v>70</v>
      </c>
      <c r="D614" s="8" t="s">
        <v>23</v>
      </c>
      <c r="E614" s="7" t="s">
        <v>36</v>
      </c>
      <c r="F614" s="8">
        <v>104</v>
      </c>
      <c r="H614" s="8">
        <v>1</v>
      </c>
      <c r="L614" s="8">
        <v>0.14299999999999999</v>
      </c>
      <c r="M614" s="8">
        <f t="shared" si="98"/>
        <v>14.871999999999998</v>
      </c>
      <c r="O614" s="8">
        <v>31</v>
      </c>
      <c r="AI614" s="7">
        <v>974</v>
      </c>
      <c r="AJ614" s="8">
        <v>1129</v>
      </c>
      <c r="AK614" s="8" t="s">
        <v>279</v>
      </c>
      <c r="AL614" s="7">
        <v>155</v>
      </c>
      <c r="AM614" s="8">
        <v>155</v>
      </c>
      <c r="AN614" s="8">
        <v>12.6</v>
      </c>
      <c r="AO614" s="8">
        <v>12.6</v>
      </c>
      <c r="AP614" s="8">
        <v>0</v>
      </c>
      <c r="AQ614" s="8">
        <v>10.6</v>
      </c>
      <c r="AR614" s="8">
        <v>1.1000000000000001</v>
      </c>
      <c r="AS614" s="8">
        <v>0</v>
      </c>
      <c r="AT614" s="12">
        <f t="shared" si="99"/>
        <v>24.3</v>
      </c>
      <c r="AV614" s="11">
        <f t="shared" si="100"/>
        <v>23.051599999999997</v>
      </c>
      <c r="AW614" s="13">
        <f t="shared" si="101"/>
        <v>23.051599999999997</v>
      </c>
      <c r="AX614" s="13">
        <f t="shared" si="102"/>
        <v>1.8738719999999998</v>
      </c>
      <c r="AY614" s="13">
        <f t="shared" si="103"/>
        <v>1.8738719999999998</v>
      </c>
      <c r="AZ614" s="13">
        <f t="shared" si="104"/>
        <v>0</v>
      </c>
      <c r="BA614" s="13">
        <f t="shared" si="105"/>
        <v>1.5764319999999998</v>
      </c>
      <c r="BB614" s="13">
        <f t="shared" si="106"/>
        <v>0.16359199999999999</v>
      </c>
      <c r="BC614" s="13">
        <f t="shared" si="107"/>
        <v>0</v>
      </c>
    </row>
    <row r="615" spans="1:55" x14ac:dyDescent="0.3">
      <c r="A615" s="8" t="s">
        <v>232</v>
      </c>
      <c r="B615" s="8" t="s">
        <v>236</v>
      </c>
      <c r="C615" s="8" t="s">
        <v>70</v>
      </c>
      <c r="D615" s="8" t="s">
        <v>24</v>
      </c>
      <c r="E615" s="7" t="s">
        <v>14</v>
      </c>
      <c r="F615" s="8">
        <v>184</v>
      </c>
      <c r="H615" s="8">
        <v>1</v>
      </c>
      <c r="L615" s="8">
        <v>0.14299999999999999</v>
      </c>
      <c r="M615" s="8">
        <f t="shared" si="98"/>
        <v>26.311999999999998</v>
      </c>
      <c r="O615" s="8">
        <v>31</v>
      </c>
      <c r="AI615" s="7">
        <v>7075</v>
      </c>
      <c r="AJ615" s="8">
        <v>1106</v>
      </c>
      <c r="AK615" s="8" t="s">
        <v>280</v>
      </c>
      <c r="AL615" s="7">
        <v>69</v>
      </c>
      <c r="AM615" s="8">
        <v>69</v>
      </c>
      <c r="AN615" s="8">
        <v>3.6</v>
      </c>
      <c r="AO615" s="8">
        <v>3.6</v>
      </c>
      <c r="AP615" s="8">
        <v>0</v>
      </c>
      <c r="AQ615" s="8">
        <v>4.0999999999999996</v>
      </c>
      <c r="AR615" s="8">
        <v>4.5</v>
      </c>
      <c r="AS615" s="8">
        <v>0</v>
      </c>
      <c r="AT615" s="12">
        <f t="shared" si="99"/>
        <v>12.2</v>
      </c>
      <c r="AV615" s="11">
        <f t="shared" si="100"/>
        <v>18.155279999999998</v>
      </c>
      <c r="AW615" s="13">
        <f t="shared" si="101"/>
        <v>18.155279999999998</v>
      </c>
      <c r="AX615" s="13">
        <f t="shared" si="102"/>
        <v>0.94723199999999996</v>
      </c>
      <c r="AY615" s="13">
        <f t="shared" si="103"/>
        <v>0.94723199999999996</v>
      </c>
      <c r="AZ615" s="13">
        <f t="shared" si="104"/>
        <v>0</v>
      </c>
      <c r="BA615" s="13">
        <f t="shared" si="105"/>
        <v>1.0787919999999998</v>
      </c>
      <c r="BB615" s="13">
        <f t="shared" si="106"/>
        <v>1.18404</v>
      </c>
      <c r="BC615" s="13">
        <f t="shared" si="107"/>
        <v>0</v>
      </c>
    </row>
    <row r="616" spans="1:55" x14ac:dyDescent="0.3">
      <c r="A616" s="8" t="s">
        <v>232</v>
      </c>
      <c r="B616" s="8" t="s">
        <v>236</v>
      </c>
      <c r="C616" s="8" t="s">
        <v>70</v>
      </c>
      <c r="D616" s="8" t="s">
        <v>25</v>
      </c>
      <c r="E616" s="7" t="s">
        <v>21</v>
      </c>
      <c r="K616" s="8">
        <v>1</v>
      </c>
      <c r="L616" s="8">
        <v>0</v>
      </c>
      <c r="M616" s="8">
        <f t="shared" si="98"/>
        <v>0</v>
      </c>
      <c r="O616" s="8">
        <v>31</v>
      </c>
      <c r="AI616" s="7">
        <v>646</v>
      </c>
      <c r="AJ616" s="8">
        <v>1009</v>
      </c>
      <c r="AK616" s="8" t="s">
        <v>286</v>
      </c>
      <c r="AL616" s="7">
        <v>403</v>
      </c>
      <c r="AM616" s="8">
        <v>403</v>
      </c>
      <c r="AN616" s="8">
        <v>24.9</v>
      </c>
      <c r="AO616" s="8">
        <v>24.9</v>
      </c>
      <c r="AP616" s="8">
        <v>0</v>
      </c>
      <c r="AQ616" s="8">
        <v>33.1</v>
      </c>
      <c r="AR616" s="8">
        <v>1.3</v>
      </c>
      <c r="AS616" s="8">
        <v>0</v>
      </c>
      <c r="AT616" s="12">
        <f t="shared" si="99"/>
        <v>59.3</v>
      </c>
      <c r="AV616" s="11">
        <f t="shared" si="100"/>
        <v>0</v>
      </c>
      <c r="AW616" s="13">
        <f t="shared" si="101"/>
        <v>0</v>
      </c>
      <c r="AX616" s="13">
        <f t="shared" si="102"/>
        <v>0</v>
      </c>
      <c r="AY616" s="13">
        <f t="shared" si="103"/>
        <v>0</v>
      </c>
      <c r="AZ616" s="13">
        <f t="shared" si="104"/>
        <v>0</v>
      </c>
      <c r="BA616" s="13">
        <f t="shared" si="105"/>
        <v>0</v>
      </c>
      <c r="BB616" s="13">
        <f t="shared" si="106"/>
        <v>0</v>
      </c>
      <c r="BC616" s="13">
        <f t="shared" si="107"/>
        <v>0</v>
      </c>
    </row>
    <row r="617" spans="1:55" x14ac:dyDescent="0.3">
      <c r="A617" s="8" t="s">
        <v>20</v>
      </c>
      <c r="B617" s="8" t="s">
        <v>236</v>
      </c>
      <c r="C617" s="8" t="s">
        <v>70</v>
      </c>
      <c r="D617" s="8" t="s">
        <v>20</v>
      </c>
      <c r="E617" s="7" t="s">
        <v>14</v>
      </c>
      <c r="F617" s="8">
        <v>112</v>
      </c>
      <c r="G617" s="8">
        <v>1</v>
      </c>
      <c r="L617" s="8">
        <v>1</v>
      </c>
      <c r="M617" s="8">
        <f t="shared" si="98"/>
        <v>112</v>
      </c>
      <c r="O617" s="8">
        <v>31</v>
      </c>
      <c r="AI617">
        <v>8041</v>
      </c>
      <c r="AJ617">
        <v>15233</v>
      </c>
      <c r="AK617" t="s">
        <v>378</v>
      </c>
      <c r="AL617">
        <v>105</v>
      </c>
      <c r="AM617">
        <v>105</v>
      </c>
      <c r="AN617">
        <v>18.5</v>
      </c>
      <c r="AO617">
        <v>18.5</v>
      </c>
      <c r="AP617">
        <v>18.5</v>
      </c>
      <c r="AQ617">
        <v>2.9</v>
      </c>
      <c r="AR617">
        <v>0</v>
      </c>
      <c r="AS617">
        <v>0</v>
      </c>
      <c r="AT617" s="12">
        <f t="shared" si="99"/>
        <v>21.4</v>
      </c>
      <c r="AV617" s="11">
        <f t="shared" si="100"/>
        <v>117.6</v>
      </c>
      <c r="AW617" s="13">
        <f t="shared" si="101"/>
        <v>117.6</v>
      </c>
      <c r="AX617" s="13">
        <f t="shared" si="102"/>
        <v>20.72</v>
      </c>
      <c r="AY617" s="13">
        <f t="shared" si="103"/>
        <v>20.72</v>
      </c>
      <c r="AZ617" s="13">
        <f t="shared" si="104"/>
        <v>20.72</v>
      </c>
      <c r="BA617" s="13">
        <f t="shared" si="105"/>
        <v>3.2480000000000002</v>
      </c>
      <c r="BB617" s="13">
        <f t="shared" si="106"/>
        <v>0</v>
      </c>
      <c r="BC617" s="13">
        <f t="shared" si="107"/>
        <v>0</v>
      </c>
    </row>
    <row r="618" spans="1:55" x14ac:dyDescent="0.3">
      <c r="A618" s="8" t="s">
        <v>233</v>
      </c>
      <c r="B618" s="8" t="s">
        <v>236</v>
      </c>
      <c r="C618" s="8" t="s">
        <v>70</v>
      </c>
      <c r="D618" s="8" t="s">
        <v>26</v>
      </c>
      <c r="E618" s="7" t="s">
        <v>14</v>
      </c>
      <c r="F618" s="8">
        <v>175</v>
      </c>
      <c r="H618" s="8">
        <v>2</v>
      </c>
      <c r="L618" s="8">
        <v>0.28599999999999998</v>
      </c>
      <c r="M618" s="8">
        <f t="shared" si="98"/>
        <v>50.05</v>
      </c>
      <c r="O618" s="8">
        <v>31</v>
      </c>
      <c r="AI618" s="7">
        <v>7200</v>
      </c>
      <c r="AJ618" s="8">
        <v>20051</v>
      </c>
      <c r="AK618" s="8" t="s">
        <v>282</v>
      </c>
      <c r="AL618" s="7">
        <v>130</v>
      </c>
      <c r="AM618" s="8">
        <v>0</v>
      </c>
      <c r="AN618" s="8">
        <v>2.4</v>
      </c>
      <c r="AO618" s="8">
        <v>0</v>
      </c>
      <c r="AP618" s="8">
        <v>0</v>
      </c>
      <c r="AQ618" s="8">
        <v>0.2</v>
      </c>
      <c r="AR618" s="8">
        <v>28.6</v>
      </c>
      <c r="AS618" s="8">
        <v>0.3</v>
      </c>
      <c r="AT618" s="12">
        <f t="shared" si="99"/>
        <v>31.200000000000003</v>
      </c>
      <c r="AV618" s="11">
        <f t="shared" si="100"/>
        <v>65.064999999999998</v>
      </c>
      <c r="AW618" s="13">
        <f t="shared" si="101"/>
        <v>0</v>
      </c>
      <c r="AX618" s="13">
        <f t="shared" si="102"/>
        <v>1.2011999999999998</v>
      </c>
      <c r="AY618" s="13">
        <f t="shared" si="103"/>
        <v>0</v>
      </c>
      <c r="AZ618" s="13">
        <f t="shared" si="104"/>
        <v>0</v>
      </c>
      <c r="BA618" s="13">
        <f t="shared" si="105"/>
        <v>0.10009999999999999</v>
      </c>
      <c r="BB618" s="13">
        <f t="shared" si="106"/>
        <v>14.314300000000001</v>
      </c>
      <c r="BC618" s="13">
        <f t="shared" si="107"/>
        <v>0.15014999999999998</v>
      </c>
    </row>
    <row r="619" spans="1:55" x14ac:dyDescent="0.3">
      <c r="A619" s="8" t="s">
        <v>233</v>
      </c>
      <c r="B619" s="8" t="s">
        <v>236</v>
      </c>
      <c r="C619" s="8" t="s">
        <v>70</v>
      </c>
      <c r="D619" s="8" t="s">
        <v>28</v>
      </c>
      <c r="E619" s="7" t="s">
        <v>14</v>
      </c>
      <c r="F619" s="8">
        <v>185</v>
      </c>
      <c r="G619" s="8">
        <v>1</v>
      </c>
      <c r="L619" s="8">
        <v>1</v>
      </c>
      <c r="M619" s="8">
        <f t="shared" si="98"/>
        <v>185</v>
      </c>
      <c r="O619" s="8">
        <v>31</v>
      </c>
      <c r="AI619" s="7">
        <v>7005</v>
      </c>
      <c r="AJ619" s="8">
        <v>16028</v>
      </c>
      <c r="AK619" s="8" t="s">
        <v>283</v>
      </c>
      <c r="AL619" s="7">
        <v>127</v>
      </c>
      <c r="AM619" s="8">
        <v>0</v>
      </c>
      <c r="AN619" s="8">
        <v>8.6999999999999993</v>
      </c>
      <c r="AO619" s="8">
        <v>0</v>
      </c>
      <c r="AP619" s="8">
        <v>0</v>
      </c>
      <c r="AQ619" s="8">
        <v>0.5</v>
      </c>
      <c r="AR619" s="8">
        <v>22.8</v>
      </c>
      <c r="AS619" s="8">
        <v>6.4</v>
      </c>
      <c r="AT619" s="12">
        <f t="shared" si="99"/>
        <v>32</v>
      </c>
      <c r="AV619" s="11">
        <f t="shared" si="100"/>
        <v>234.95</v>
      </c>
      <c r="AW619" s="13">
        <f t="shared" si="101"/>
        <v>0</v>
      </c>
      <c r="AX619" s="13">
        <f t="shared" si="102"/>
        <v>16.094999999999999</v>
      </c>
      <c r="AY619" s="13">
        <f t="shared" si="103"/>
        <v>0</v>
      </c>
      <c r="AZ619" s="13">
        <f t="shared" si="104"/>
        <v>0</v>
      </c>
      <c r="BA619" s="13">
        <f t="shared" si="105"/>
        <v>0.92500000000000004</v>
      </c>
      <c r="BB619" s="13">
        <f t="shared" si="106"/>
        <v>42.18</v>
      </c>
      <c r="BC619" s="13">
        <f t="shared" si="107"/>
        <v>11.84</v>
      </c>
    </row>
    <row r="620" spans="1:55" x14ac:dyDescent="0.3">
      <c r="A620" s="8" t="s">
        <v>233</v>
      </c>
      <c r="B620" s="8" t="s">
        <v>236</v>
      </c>
      <c r="C620" s="8" t="s">
        <v>70</v>
      </c>
      <c r="D620" s="8" t="s">
        <v>29</v>
      </c>
      <c r="E620" s="7" t="s">
        <v>21</v>
      </c>
      <c r="K620" s="8">
        <v>1</v>
      </c>
      <c r="L620" s="8">
        <v>0</v>
      </c>
      <c r="M620" s="8">
        <f t="shared" si="98"/>
        <v>0</v>
      </c>
      <c r="O620" s="8">
        <v>31</v>
      </c>
      <c r="AI620" s="7">
        <v>513</v>
      </c>
      <c r="AJ620" s="8">
        <v>11110</v>
      </c>
      <c r="AK620" s="8" t="s">
        <v>290</v>
      </c>
      <c r="AL620" s="7">
        <v>22</v>
      </c>
      <c r="AM620" s="8">
        <v>0</v>
      </c>
      <c r="AN620" s="8">
        <v>1</v>
      </c>
      <c r="AO620" s="8">
        <v>0</v>
      </c>
      <c r="AP620" s="8">
        <v>0</v>
      </c>
      <c r="AQ620" s="8">
        <v>0.4</v>
      </c>
      <c r="AR620" s="8">
        <v>4.5</v>
      </c>
      <c r="AS620" s="8">
        <v>2.8</v>
      </c>
      <c r="AT620" s="12">
        <f t="shared" si="99"/>
        <v>5.9</v>
      </c>
      <c r="AV620" s="11">
        <f t="shared" si="100"/>
        <v>0</v>
      </c>
      <c r="AW620" s="13">
        <f t="shared" si="101"/>
        <v>0</v>
      </c>
      <c r="AX620" s="13">
        <f t="shared" si="102"/>
        <v>0</v>
      </c>
      <c r="AY620" s="13">
        <f t="shared" si="103"/>
        <v>0</v>
      </c>
      <c r="AZ620" s="13">
        <f t="shared" si="104"/>
        <v>0</v>
      </c>
      <c r="BA620" s="13">
        <f t="shared" si="105"/>
        <v>0</v>
      </c>
      <c r="BB620" s="13">
        <f t="shared" si="106"/>
        <v>0</v>
      </c>
      <c r="BC620" s="13">
        <f t="shared" si="107"/>
        <v>0</v>
      </c>
    </row>
    <row r="621" spans="1:55" x14ac:dyDescent="0.3">
      <c r="A621" s="8" t="s">
        <v>233</v>
      </c>
      <c r="B621" s="8" t="s">
        <v>236</v>
      </c>
      <c r="C621" s="8" t="s">
        <v>70</v>
      </c>
      <c r="D621" s="8" t="s">
        <v>30</v>
      </c>
      <c r="E621" s="7" t="s">
        <v>21</v>
      </c>
      <c r="K621" s="8">
        <v>1</v>
      </c>
      <c r="L621" s="8">
        <v>0</v>
      </c>
      <c r="M621" s="8">
        <f t="shared" si="98"/>
        <v>0</v>
      </c>
      <c r="O621" s="8">
        <v>31</v>
      </c>
      <c r="AI621" s="7">
        <v>141</v>
      </c>
      <c r="AJ621" s="8">
        <v>9040</v>
      </c>
      <c r="AK621" s="8" t="s">
        <v>287</v>
      </c>
      <c r="AL621" s="7">
        <v>92</v>
      </c>
      <c r="AM621" s="8">
        <v>0</v>
      </c>
      <c r="AN621" s="8">
        <v>1</v>
      </c>
      <c r="AO621" s="8">
        <v>0</v>
      </c>
      <c r="AP621" s="8">
        <v>0</v>
      </c>
      <c r="AQ621" s="8">
        <v>0.5</v>
      </c>
      <c r="AR621" s="8">
        <v>23.4</v>
      </c>
      <c r="AS621" s="8">
        <v>2.4</v>
      </c>
      <c r="AT621" s="12">
        <f t="shared" si="99"/>
        <v>24.9</v>
      </c>
      <c r="AV621" s="11">
        <f t="shared" si="100"/>
        <v>0</v>
      </c>
      <c r="AW621" s="13">
        <f t="shared" si="101"/>
        <v>0</v>
      </c>
      <c r="AX621" s="13">
        <f t="shared" si="102"/>
        <v>0</v>
      </c>
      <c r="AY621" s="13">
        <f t="shared" si="103"/>
        <v>0</v>
      </c>
      <c r="AZ621" s="13">
        <f t="shared" si="104"/>
        <v>0</v>
      </c>
      <c r="BA621" s="13">
        <f t="shared" si="105"/>
        <v>0</v>
      </c>
      <c r="BB621" s="13">
        <f t="shared" si="106"/>
        <v>0</v>
      </c>
      <c r="BC621" s="13">
        <f t="shared" si="107"/>
        <v>0</v>
      </c>
    </row>
    <row r="622" spans="1:55" x14ac:dyDescent="0.3">
      <c r="A622" s="8" t="s">
        <v>233</v>
      </c>
      <c r="B622" s="8" t="s">
        <v>236</v>
      </c>
      <c r="C622" s="8" t="s">
        <v>70</v>
      </c>
      <c r="D622" s="8" t="s">
        <v>31</v>
      </c>
      <c r="E622" s="7" t="s">
        <v>14</v>
      </c>
      <c r="F622" s="8">
        <v>122</v>
      </c>
      <c r="I622" s="8">
        <v>1</v>
      </c>
      <c r="L622" s="8">
        <v>3.3000000000000002E-2</v>
      </c>
      <c r="M622" s="8">
        <f t="shared" si="98"/>
        <v>4.0259999999999998</v>
      </c>
      <c r="O622" s="8">
        <v>31</v>
      </c>
      <c r="AI622" s="7">
        <v>1786</v>
      </c>
      <c r="AJ622" s="8">
        <v>11363</v>
      </c>
      <c r="AK622" s="8" t="s">
        <v>289</v>
      </c>
      <c r="AL622" s="7">
        <v>93</v>
      </c>
      <c r="AM622" s="8">
        <v>0</v>
      </c>
      <c r="AN622" s="8">
        <v>2</v>
      </c>
      <c r="AO622" s="8">
        <v>0</v>
      </c>
      <c r="AP622" s="8">
        <v>0</v>
      </c>
      <c r="AQ622" s="8">
        <v>0.1</v>
      </c>
      <c r="AR622" s="8">
        <v>21.6</v>
      </c>
      <c r="AS622" s="8">
        <v>1.5</v>
      </c>
      <c r="AT622" s="12">
        <f t="shared" si="99"/>
        <v>23.700000000000003</v>
      </c>
      <c r="AV622" s="11">
        <f t="shared" si="100"/>
        <v>3.7441800000000001</v>
      </c>
      <c r="AW622" s="13">
        <f t="shared" si="101"/>
        <v>0</v>
      </c>
      <c r="AX622" s="13">
        <f t="shared" si="102"/>
        <v>8.0519999999999994E-2</v>
      </c>
      <c r="AY622" s="13">
        <f t="shared" si="103"/>
        <v>0</v>
      </c>
      <c r="AZ622" s="13">
        <f t="shared" si="104"/>
        <v>0</v>
      </c>
      <c r="BA622" s="13">
        <f t="shared" si="105"/>
        <v>4.0260000000000001E-3</v>
      </c>
      <c r="BB622" s="13">
        <f t="shared" si="106"/>
        <v>0.86961600000000006</v>
      </c>
      <c r="BC622" s="13">
        <f t="shared" si="107"/>
        <v>6.0389999999999999E-2</v>
      </c>
    </row>
    <row r="623" spans="1:55" x14ac:dyDescent="0.3">
      <c r="A623" s="8" t="s">
        <v>233</v>
      </c>
      <c r="B623" s="8" t="s">
        <v>236</v>
      </c>
      <c r="C623" s="8" t="s">
        <v>70</v>
      </c>
      <c r="D623" s="8" t="s">
        <v>44</v>
      </c>
      <c r="E623" s="7" t="s">
        <v>14</v>
      </c>
      <c r="F623" s="8">
        <v>250</v>
      </c>
      <c r="I623" s="8">
        <v>1</v>
      </c>
      <c r="L623" s="8">
        <v>3.3000000000000002E-2</v>
      </c>
      <c r="M623" s="8">
        <f t="shared" si="98"/>
        <v>8.25</v>
      </c>
      <c r="O623" s="8">
        <v>31</v>
      </c>
      <c r="AI623" s="7">
        <v>8009</v>
      </c>
      <c r="AJ623" s="8">
        <v>20121</v>
      </c>
      <c r="AK623" s="8" t="s">
        <v>370</v>
      </c>
      <c r="AL623" s="7">
        <v>141</v>
      </c>
      <c r="AM623" s="8">
        <v>0</v>
      </c>
      <c r="AN623" s="8">
        <v>4.8</v>
      </c>
      <c r="AO623" s="8">
        <v>0</v>
      </c>
      <c r="AP623" s="8">
        <v>0</v>
      </c>
      <c r="AQ623" s="8">
        <v>0.7</v>
      </c>
      <c r="AR623" s="8">
        <v>28.3</v>
      </c>
      <c r="AS623" s="8">
        <v>1.7</v>
      </c>
      <c r="AT623" s="12">
        <f t="shared" si="99"/>
        <v>33.799999999999997</v>
      </c>
      <c r="AV623" s="11">
        <f t="shared" si="100"/>
        <v>11.6325</v>
      </c>
      <c r="AW623" s="13">
        <f t="shared" si="101"/>
        <v>0</v>
      </c>
      <c r="AX623" s="13">
        <f t="shared" si="102"/>
        <v>0.39600000000000002</v>
      </c>
      <c r="AY623" s="13">
        <f t="shared" si="103"/>
        <v>0</v>
      </c>
      <c r="AZ623" s="13">
        <f t="shared" si="104"/>
        <v>0</v>
      </c>
      <c r="BA623" s="13">
        <f t="shared" si="105"/>
        <v>5.7749999999999996E-2</v>
      </c>
      <c r="BB623" s="13">
        <f t="shared" si="106"/>
        <v>2.3347500000000001</v>
      </c>
      <c r="BC623" s="13">
        <f t="shared" si="107"/>
        <v>0.14025000000000001</v>
      </c>
    </row>
    <row r="624" spans="1:55" x14ac:dyDescent="0.3">
      <c r="A624" s="8" t="s">
        <v>233</v>
      </c>
      <c r="B624" s="8" t="s">
        <v>236</v>
      </c>
      <c r="C624" s="8" t="s">
        <v>70</v>
      </c>
      <c r="D624" s="8" t="s">
        <v>34</v>
      </c>
      <c r="E624" s="7" t="s">
        <v>36</v>
      </c>
      <c r="F624" s="8">
        <v>150</v>
      </c>
      <c r="H624" s="8">
        <v>3</v>
      </c>
      <c r="L624" s="8">
        <v>0.42899999999999999</v>
      </c>
      <c r="M624" s="8">
        <f t="shared" si="98"/>
        <v>64.349999999999994</v>
      </c>
      <c r="O624" s="8">
        <v>31</v>
      </c>
      <c r="AE624" s="7" t="s">
        <v>296</v>
      </c>
      <c r="AF624" s="8" t="s">
        <v>292</v>
      </c>
      <c r="AL624" s="7">
        <v>288</v>
      </c>
      <c r="AN624" s="8">
        <v>6.3</v>
      </c>
      <c r="AQ624" s="8">
        <v>9.1</v>
      </c>
      <c r="AR624" s="8">
        <v>49</v>
      </c>
      <c r="AS624" s="8">
        <v>0</v>
      </c>
      <c r="AT624" s="12">
        <f t="shared" si="99"/>
        <v>64.400000000000006</v>
      </c>
      <c r="AV624" s="11">
        <f t="shared" si="100"/>
        <v>185.328</v>
      </c>
      <c r="AW624" s="13">
        <f t="shared" si="101"/>
        <v>0.64349999999999996</v>
      </c>
      <c r="AX624" s="13">
        <f t="shared" si="102"/>
        <v>4.0540500000000002</v>
      </c>
      <c r="AY624" s="13">
        <f t="shared" si="103"/>
        <v>0.64349999999999996</v>
      </c>
      <c r="AZ624" s="13">
        <f t="shared" si="104"/>
        <v>0.64349999999999996</v>
      </c>
      <c r="BA624" s="13">
        <f t="shared" si="105"/>
        <v>5.8558499999999993</v>
      </c>
      <c r="BB624" s="13">
        <f t="shared" si="106"/>
        <v>31.531499999999998</v>
      </c>
      <c r="BC624" s="13">
        <f t="shared" si="107"/>
        <v>0</v>
      </c>
    </row>
    <row r="625" spans="1:55" x14ac:dyDescent="0.3">
      <c r="A625" s="8" t="s">
        <v>234</v>
      </c>
      <c r="B625" s="8" t="s">
        <v>236</v>
      </c>
      <c r="C625" s="8" t="s">
        <v>70</v>
      </c>
      <c r="D625" s="8" t="s">
        <v>248</v>
      </c>
      <c r="E625" s="7" t="s">
        <v>14</v>
      </c>
      <c r="F625" s="8">
        <v>134</v>
      </c>
      <c r="G625" s="8">
        <v>1</v>
      </c>
      <c r="L625" s="8">
        <v>1</v>
      </c>
      <c r="M625" s="8">
        <f t="shared" si="98"/>
        <v>134</v>
      </c>
      <c r="O625" s="8">
        <v>31</v>
      </c>
      <c r="AE625" s="7" t="s">
        <v>296</v>
      </c>
      <c r="AF625" s="8" t="s">
        <v>303</v>
      </c>
      <c r="AL625" s="7">
        <v>163</v>
      </c>
      <c r="AN625" s="8">
        <v>6.3</v>
      </c>
      <c r="AQ625" s="8">
        <v>1.4</v>
      </c>
      <c r="AR625" s="8">
        <v>31.1</v>
      </c>
      <c r="AT625" s="12">
        <f t="shared" si="99"/>
        <v>38.799999999999997</v>
      </c>
      <c r="AV625" s="11">
        <f t="shared" si="100"/>
        <v>218.42</v>
      </c>
      <c r="AW625" s="13">
        <f t="shared" si="101"/>
        <v>1.34</v>
      </c>
      <c r="AX625" s="13">
        <f t="shared" si="102"/>
        <v>8.4420000000000002</v>
      </c>
      <c r="AY625" s="13">
        <f t="shared" si="103"/>
        <v>1.34</v>
      </c>
      <c r="AZ625" s="13">
        <f t="shared" si="104"/>
        <v>1.34</v>
      </c>
      <c r="BA625" s="13">
        <f t="shared" si="105"/>
        <v>1.8759999999999999</v>
      </c>
      <c r="BB625" s="13">
        <f t="shared" si="106"/>
        <v>41.674000000000007</v>
      </c>
      <c r="BC625" s="13">
        <f t="shared" si="107"/>
        <v>1.34</v>
      </c>
    </row>
    <row r="626" spans="1:55" x14ac:dyDescent="0.3">
      <c r="A626" s="8" t="s">
        <v>234</v>
      </c>
      <c r="B626" s="8" t="s">
        <v>236</v>
      </c>
      <c r="C626" s="8" t="s">
        <v>70</v>
      </c>
      <c r="D626" s="8" t="s">
        <v>27</v>
      </c>
      <c r="E626" s="7" t="s">
        <v>14</v>
      </c>
      <c r="F626" s="8">
        <v>114</v>
      </c>
      <c r="G626" s="8">
        <v>1</v>
      </c>
      <c r="L626" s="8">
        <v>1</v>
      </c>
      <c r="M626" s="8">
        <f t="shared" si="98"/>
        <v>114</v>
      </c>
      <c r="O626" s="8">
        <v>31</v>
      </c>
      <c r="AE626" s="7" t="s">
        <v>296</v>
      </c>
      <c r="AF626" s="8" t="s">
        <v>304</v>
      </c>
      <c r="AL626" s="7">
        <v>125</v>
      </c>
      <c r="AN626" s="8">
        <v>2.1</v>
      </c>
      <c r="AQ626" s="8">
        <v>1.3</v>
      </c>
      <c r="AR626" s="8">
        <v>26.2</v>
      </c>
      <c r="AT626" s="12">
        <f t="shared" si="99"/>
        <v>29.6</v>
      </c>
      <c r="AV626" s="11">
        <f t="shared" si="100"/>
        <v>142.5</v>
      </c>
      <c r="AW626" s="13">
        <f t="shared" si="101"/>
        <v>1.1399999999999999</v>
      </c>
      <c r="AX626" s="13">
        <f t="shared" si="102"/>
        <v>2.3940000000000001</v>
      </c>
      <c r="AY626" s="13">
        <f t="shared" si="103"/>
        <v>1.1399999999999999</v>
      </c>
      <c r="AZ626" s="13">
        <f t="shared" si="104"/>
        <v>1.1399999999999999</v>
      </c>
      <c r="BA626" s="13">
        <f t="shared" si="105"/>
        <v>1.4820000000000002</v>
      </c>
      <c r="BB626" s="13">
        <f t="shared" si="106"/>
        <v>29.867999999999999</v>
      </c>
      <c r="BC626" s="13">
        <f t="shared" si="107"/>
        <v>1.1399999999999999</v>
      </c>
    </row>
    <row r="627" spans="1:55" x14ac:dyDescent="0.3">
      <c r="A627" s="8" t="s">
        <v>234</v>
      </c>
      <c r="B627" s="8" t="s">
        <v>236</v>
      </c>
      <c r="C627" s="8" t="s">
        <v>70</v>
      </c>
      <c r="D627" s="8" t="s">
        <v>32</v>
      </c>
      <c r="E627" s="7" t="s">
        <v>14</v>
      </c>
      <c r="F627" s="8">
        <v>83</v>
      </c>
      <c r="I627" s="8">
        <v>1</v>
      </c>
      <c r="L627" s="8">
        <v>3.3000000000000002E-2</v>
      </c>
      <c r="M627" s="8">
        <f t="shared" si="98"/>
        <v>2.7390000000000003</v>
      </c>
      <c r="O627" s="8">
        <v>31</v>
      </c>
      <c r="AI627" s="7">
        <v>8012</v>
      </c>
      <c r="AJ627" s="8">
        <v>0</v>
      </c>
      <c r="AK627" s="8" t="s">
        <v>307</v>
      </c>
      <c r="AL627" s="7">
        <v>332</v>
      </c>
      <c r="AM627" s="8">
        <v>0</v>
      </c>
      <c r="AN627" s="8">
        <v>10.3</v>
      </c>
      <c r="AO627" s="8">
        <v>0</v>
      </c>
      <c r="AP627" s="8">
        <v>0</v>
      </c>
      <c r="AQ627" s="8">
        <v>3</v>
      </c>
      <c r="AR627" s="8">
        <v>73.7</v>
      </c>
      <c r="AS627" s="8">
        <v>12.7</v>
      </c>
      <c r="AT627" s="12">
        <f t="shared" si="99"/>
        <v>87</v>
      </c>
      <c r="AV627" s="11">
        <f t="shared" si="100"/>
        <v>9.0934800000000013</v>
      </c>
      <c r="AW627" s="13">
        <f t="shared" si="101"/>
        <v>0</v>
      </c>
      <c r="AX627" s="13">
        <f t="shared" si="102"/>
        <v>0.28211700000000006</v>
      </c>
      <c r="AY627" s="13">
        <f t="shared" si="103"/>
        <v>0</v>
      </c>
      <c r="AZ627" s="13">
        <f t="shared" si="104"/>
        <v>0</v>
      </c>
      <c r="BA627" s="13">
        <f t="shared" si="105"/>
        <v>8.2170000000000007E-2</v>
      </c>
      <c r="BB627" s="13">
        <f t="shared" si="106"/>
        <v>2.0186430000000004</v>
      </c>
      <c r="BC627" s="13">
        <f t="shared" si="107"/>
        <v>0.34785299999999997</v>
      </c>
    </row>
    <row r="628" spans="1:55" x14ac:dyDescent="0.3">
      <c r="A628" s="8" t="s">
        <v>234</v>
      </c>
      <c r="B628" s="8" t="s">
        <v>236</v>
      </c>
      <c r="C628" s="8" t="s">
        <v>70</v>
      </c>
      <c r="D628" s="8" t="s">
        <v>74</v>
      </c>
      <c r="E628" s="7" t="s">
        <v>14</v>
      </c>
      <c r="F628" s="8">
        <v>340</v>
      </c>
      <c r="H628" s="8">
        <v>1</v>
      </c>
      <c r="L628" s="8">
        <v>0.14299999999999999</v>
      </c>
      <c r="M628" s="8">
        <f t="shared" si="98"/>
        <v>48.62</v>
      </c>
      <c r="O628" s="8">
        <v>31</v>
      </c>
      <c r="AI628" s="7">
        <v>404</v>
      </c>
      <c r="AJ628" s="8">
        <v>14400</v>
      </c>
      <c r="AK628" s="8" t="s">
        <v>308</v>
      </c>
      <c r="AL628" s="7">
        <v>41</v>
      </c>
      <c r="AM628" s="8">
        <v>0</v>
      </c>
      <c r="AN628" s="8">
        <v>0</v>
      </c>
      <c r="AO628" s="8">
        <v>0</v>
      </c>
      <c r="AP628" s="8">
        <v>0</v>
      </c>
      <c r="AQ628" s="8">
        <v>0</v>
      </c>
      <c r="AR628" s="8">
        <v>10.4</v>
      </c>
      <c r="AS628" s="8">
        <v>0</v>
      </c>
      <c r="AT628" s="12">
        <f t="shared" si="99"/>
        <v>10.4</v>
      </c>
      <c r="AV628" s="11">
        <f t="shared" si="100"/>
        <v>19.934199999999997</v>
      </c>
      <c r="AW628" s="13">
        <f t="shared" si="101"/>
        <v>0</v>
      </c>
      <c r="AX628" s="13">
        <f t="shared" si="102"/>
        <v>0</v>
      </c>
      <c r="AY628" s="13">
        <f t="shared" si="103"/>
        <v>0</v>
      </c>
      <c r="AZ628" s="13">
        <f t="shared" si="104"/>
        <v>0</v>
      </c>
      <c r="BA628" s="13">
        <f t="shared" si="105"/>
        <v>0</v>
      </c>
      <c r="BB628" s="13">
        <f t="shared" si="106"/>
        <v>5.0564799999999996</v>
      </c>
      <c r="BC628" s="13">
        <f t="shared" si="107"/>
        <v>0</v>
      </c>
    </row>
    <row r="629" spans="1:55" x14ac:dyDescent="0.3">
      <c r="A629" s="8" t="s">
        <v>232</v>
      </c>
      <c r="B629" s="8" t="s">
        <v>236</v>
      </c>
      <c r="C629" s="8" t="s">
        <v>71</v>
      </c>
      <c r="D629" s="8" t="s">
        <v>13</v>
      </c>
      <c r="E629" s="7" t="s">
        <v>21</v>
      </c>
      <c r="K629" s="8">
        <v>1</v>
      </c>
      <c r="L629" s="8">
        <v>0</v>
      </c>
      <c r="M629" s="8">
        <f t="shared" si="98"/>
        <v>0</v>
      </c>
      <c r="N629" s="8">
        <v>3</v>
      </c>
      <c r="O629" s="8">
        <v>32</v>
      </c>
      <c r="AI629" s="7">
        <v>8067</v>
      </c>
      <c r="AJ629" s="8">
        <v>0</v>
      </c>
      <c r="AK629" s="8" t="s">
        <v>265</v>
      </c>
      <c r="AL629" s="7">
        <v>269</v>
      </c>
      <c r="AM629" s="8">
        <v>269</v>
      </c>
      <c r="AN629" s="8">
        <v>24.9</v>
      </c>
      <c r="AO629" s="8">
        <v>24.9</v>
      </c>
      <c r="AP629" s="8">
        <v>24.9</v>
      </c>
      <c r="AQ629" s="8">
        <v>18</v>
      </c>
      <c r="AR629" s="8">
        <v>0</v>
      </c>
      <c r="AS629" s="8">
        <v>0</v>
      </c>
      <c r="AT629" s="12">
        <f t="shared" si="99"/>
        <v>42.9</v>
      </c>
      <c r="AV629" s="11">
        <f t="shared" si="100"/>
        <v>0</v>
      </c>
      <c r="AW629" s="13">
        <f t="shared" si="101"/>
        <v>0</v>
      </c>
      <c r="AX629" s="13">
        <f t="shared" si="102"/>
        <v>0</v>
      </c>
      <c r="AY629" s="13">
        <f t="shared" si="103"/>
        <v>0</v>
      </c>
      <c r="AZ629" s="13">
        <f t="shared" si="104"/>
        <v>0</v>
      </c>
      <c r="BA629" s="13">
        <f t="shared" si="105"/>
        <v>0</v>
      </c>
      <c r="BB629" s="13">
        <f t="shared" si="106"/>
        <v>0</v>
      </c>
      <c r="BC629" s="13">
        <f t="shared" si="107"/>
        <v>0</v>
      </c>
    </row>
    <row r="630" spans="1:55" x14ac:dyDescent="0.3">
      <c r="A630" s="8" t="s">
        <v>232</v>
      </c>
      <c r="B630" s="8" t="s">
        <v>236</v>
      </c>
      <c r="C630" s="8" t="s">
        <v>71</v>
      </c>
      <c r="D630" s="8" t="s">
        <v>15</v>
      </c>
      <c r="E630" s="7" t="s">
        <v>14</v>
      </c>
      <c r="F630" s="8">
        <v>85</v>
      </c>
      <c r="J630" s="8">
        <v>2</v>
      </c>
      <c r="L630" s="8">
        <v>5.0000000000000001E-3</v>
      </c>
      <c r="M630" s="8">
        <f t="shared" si="98"/>
        <v>0.42499999999999999</v>
      </c>
      <c r="O630" s="8">
        <v>32</v>
      </c>
      <c r="AE630" s="7" t="s">
        <v>296</v>
      </c>
      <c r="AF630" s="8" t="s">
        <v>298</v>
      </c>
      <c r="AG630" s="7" t="s">
        <v>299</v>
      </c>
      <c r="AL630" s="7">
        <v>241</v>
      </c>
      <c r="AN630" s="8">
        <v>32.9</v>
      </c>
      <c r="AQ630" s="8">
        <v>10.9</v>
      </c>
      <c r="AR630" s="8">
        <v>0.5</v>
      </c>
      <c r="AS630" s="8">
        <v>0</v>
      </c>
      <c r="AT630" s="12">
        <f t="shared" si="99"/>
        <v>44.3</v>
      </c>
      <c r="AV630" s="11">
        <f t="shared" si="100"/>
        <v>1.0242499999999999</v>
      </c>
      <c r="AW630" s="13">
        <f t="shared" si="101"/>
        <v>4.2500000000000003E-3</v>
      </c>
      <c r="AX630" s="13">
        <f t="shared" si="102"/>
        <v>0.13982499999999998</v>
      </c>
      <c r="AY630" s="13">
        <f t="shared" si="103"/>
        <v>4.2500000000000003E-3</v>
      </c>
      <c r="AZ630" s="13">
        <f t="shared" si="104"/>
        <v>4.2500000000000003E-3</v>
      </c>
      <c r="BA630" s="13">
        <f t="shared" si="105"/>
        <v>4.6325000000000005E-2</v>
      </c>
      <c r="BB630" s="13">
        <f t="shared" si="106"/>
        <v>2.1250000000000002E-3</v>
      </c>
      <c r="BC630" s="13">
        <f t="shared" si="107"/>
        <v>0</v>
      </c>
    </row>
    <row r="631" spans="1:55" x14ac:dyDescent="0.3">
      <c r="A631" s="8" t="s">
        <v>232</v>
      </c>
      <c r="B631" s="8" t="s">
        <v>236</v>
      </c>
      <c r="C631" s="8" t="s">
        <v>71</v>
      </c>
      <c r="D631" s="8" t="s">
        <v>17</v>
      </c>
      <c r="E631" s="7" t="s">
        <v>14</v>
      </c>
      <c r="F631" s="8">
        <v>85</v>
      </c>
      <c r="J631" s="8">
        <v>1</v>
      </c>
      <c r="L631" s="8">
        <v>3.0000000000000001E-3</v>
      </c>
      <c r="M631" s="8">
        <f t="shared" si="98"/>
        <v>0.255</v>
      </c>
      <c r="O631" s="8">
        <v>32</v>
      </c>
      <c r="AE631" s="7" t="s">
        <v>300</v>
      </c>
      <c r="AF631" s="8" t="s">
        <v>301</v>
      </c>
      <c r="AG631" s="7" t="s">
        <v>272</v>
      </c>
      <c r="AL631" s="7">
        <v>265</v>
      </c>
      <c r="AN631" s="8">
        <v>16.899999999999999</v>
      </c>
      <c r="AQ631" s="8">
        <v>21.4</v>
      </c>
      <c r="AR631" s="8">
        <v>0</v>
      </c>
      <c r="AS631" s="8">
        <v>0</v>
      </c>
      <c r="AT631" s="12">
        <f t="shared" si="99"/>
        <v>38.299999999999997</v>
      </c>
      <c r="AV631" s="11">
        <f t="shared" si="100"/>
        <v>0.67575000000000007</v>
      </c>
      <c r="AW631" s="13">
        <f t="shared" si="101"/>
        <v>2.5500000000000002E-3</v>
      </c>
      <c r="AX631" s="13">
        <f t="shared" si="102"/>
        <v>4.3095000000000001E-2</v>
      </c>
      <c r="AY631" s="13">
        <f t="shared" si="103"/>
        <v>2.5500000000000002E-3</v>
      </c>
      <c r="AZ631" s="13">
        <f t="shared" si="104"/>
        <v>2.5500000000000002E-3</v>
      </c>
      <c r="BA631" s="13">
        <f t="shared" si="105"/>
        <v>5.457E-2</v>
      </c>
      <c r="BB631" s="13">
        <f t="shared" si="106"/>
        <v>0</v>
      </c>
      <c r="BC631" s="13">
        <f t="shared" si="107"/>
        <v>0</v>
      </c>
    </row>
    <row r="632" spans="1:55" x14ac:dyDescent="0.3">
      <c r="A632" s="8" t="s">
        <v>232</v>
      </c>
      <c r="B632" s="8" t="s">
        <v>236</v>
      </c>
      <c r="C632" s="8" t="s">
        <v>71</v>
      </c>
      <c r="D632" s="8" t="s">
        <v>18</v>
      </c>
      <c r="E632" s="7" t="s">
        <v>21</v>
      </c>
      <c r="K632" s="8">
        <v>1</v>
      </c>
      <c r="L632" s="8">
        <v>0</v>
      </c>
      <c r="M632" s="8">
        <f t="shared" si="98"/>
        <v>0</v>
      </c>
      <c r="O632" s="8">
        <v>32</v>
      </c>
      <c r="S632" s="8">
        <v>1095</v>
      </c>
      <c r="T632" s="8" t="s">
        <v>275</v>
      </c>
      <c r="AL632" s="7">
        <v>267</v>
      </c>
      <c r="AN632" s="8">
        <v>19.600000000000001</v>
      </c>
      <c r="AQ632" s="8">
        <v>20.3</v>
      </c>
      <c r="AT632" s="12">
        <f t="shared" si="99"/>
        <v>39.900000000000006</v>
      </c>
      <c r="AV632" s="11">
        <f t="shared" si="100"/>
        <v>0</v>
      </c>
      <c r="AW632" s="13">
        <f t="shared" si="101"/>
        <v>0</v>
      </c>
      <c r="AX632" s="13">
        <f t="shared" si="102"/>
        <v>0</v>
      </c>
      <c r="AY632" s="13">
        <f t="shared" si="103"/>
        <v>0</v>
      </c>
      <c r="AZ632" s="13">
        <f t="shared" si="104"/>
        <v>0</v>
      </c>
      <c r="BA632" s="13">
        <f t="shared" si="105"/>
        <v>0</v>
      </c>
      <c r="BB632" s="13">
        <f t="shared" si="106"/>
        <v>0</v>
      </c>
      <c r="BC632" s="13">
        <f t="shared" si="107"/>
        <v>0</v>
      </c>
    </row>
    <row r="633" spans="1:55" x14ac:dyDescent="0.3">
      <c r="A633" s="8" t="s">
        <v>232</v>
      </c>
      <c r="B633" s="8" t="s">
        <v>236</v>
      </c>
      <c r="C633" s="8" t="s">
        <v>71</v>
      </c>
      <c r="D633" s="8" t="s">
        <v>19</v>
      </c>
      <c r="E633" s="7" t="s">
        <v>14</v>
      </c>
      <c r="F633" s="8">
        <v>112</v>
      </c>
      <c r="I633" s="8">
        <v>1</v>
      </c>
      <c r="L633" s="8">
        <v>3.3000000000000002E-2</v>
      </c>
      <c r="M633" s="8">
        <f t="shared" si="98"/>
        <v>3.6960000000000002</v>
      </c>
      <c r="O633" s="8">
        <v>32</v>
      </c>
      <c r="AI633" s="7">
        <v>8063</v>
      </c>
      <c r="AJ633" s="8">
        <v>5124</v>
      </c>
      <c r="AK633" s="8" t="s">
        <v>273</v>
      </c>
      <c r="AL633" s="7">
        <v>285</v>
      </c>
      <c r="AM633" s="8">
        <v>285</v>
      </c>
      <c r="AN633" s="8">
        <v>26.9</v>
      </c>
      <c r="AO633" s="8">
        <v>26.9</v>
      </c>
      <c r="AP633" s="8">
        <v>26.9</v>
      </c>
      <c r="AQ633" s="8">
        <v>18.899999999999999</v>
      </c>
      <c r="AR633" s="8">
        <v>0</v>
      </c>
      <c r="AS633" s="8">
        <v>0</v>
      </c>
      <c r="AT633" s="12">
        <f t="shared" si="99"/>
        <v>45.8</v>
      </c>
      <c r="AV633" s="11">
        <f t="shared" si="100"/>
        <v>10.533600000000002</v>
      </c>
      <c r="AW633" s="13">
        <f t="shared" si="101"/>
        <v>10.533600000000002</v>
      </c>
      <c r="AX633" s="13">
        <f t="shared" si="102"/>
        <v>0.994224</v>
      </c>
      <c r="AY633" s="13">
        <f t="shared" si="103"/>
        <v>0.994224</v>
      </c>
      <c r="AZ633" s="13">
        <f t="shared" si="104"/>
        <v>0.994224</v>
      </c>
      <c r="BA633" s="13">
        <f t="shared" si="105"/>
        <v>0.69854399999999994</v>
      </c>
      <c r="BB633" s="13">
        <f t="shared" si="106"/>
        <v>0</v>
      </c>
      <c r="BC633" s="13">
        <f t="shared" si="107"/>
        <v>0</v>
      </c>
    </row>
    <row r="634" spans="1:55" x14ac:dyDescent="0.3">
      <c r="A634" s="8" t="s">
        <v>232</v>
      </c>
      <c r="B634" s="8" t="s">
        <v>236</v>
      </c>
      <c r="C634" s="8" t="s">
        <v>71</v>
      </c>
      <c r="D634" s="8" t="s">
        <v>22</v>
      </c>
      <c r="E634" s="7" t="s">
        <v>21</v>
      </c>
      <c r="K634" s="8">
        <v>1</v>
      </c>
      <c r="L634" s="8">
        <v>0</v>
      </c>
      <c r="M634" s="8">
        <f t="shared" si="98"/>
        <v>0</v>
      </c>
      <c r="O634" s="8">
        <v>32</v>
      </c>
      <c r="AI634" s="7">
        <v>8063</v>
      </c>
      <c r="AJ634" s="8">
        <v>5124</v>
      </c>
      <c r="AK634" s="8" t="s">
        <v>273</v>
      </c>
      <c r="AL634" s="7">
        <v>285</v>
      </c>
      <c r="AM634" s="8">
        <v>285</v>
      </c>
      <c r="AN634" s="8">
        <v>26.9</v>
      </c>
      <c r="AO634" s="8">
        <v>26.9</v>
      </c>
      <c r="AP634" s="8">
        <v>26.9</v>
      </c>
      <c r="AQ634" s="8">
        <v>18.899999999999999</v>
      </c>
      <c r="AR634" s="8">
        <v>0</v>
      </c>
      <c r="AS634" s="8">
        <v>0</v>
      </c>
      <c r="AT634" s="12">
        <f t="shared" si="99"/>
        <v>45.8</v>
      </c>
      <c r="AV634" s="11">
        <f t="shared" si="100"/>
        <v>0</v>
      </c>
      <c r="AW634" s="13">
        <f t="shared" si="101"/>
        <v>0</v>
      </c>
      <c r="AX634" s="13">
        <f t="shared" si="102"/>
        <v>0</v>
      </c>
      <c r="AY634" s="13">
        <f t="shared" si="103"/>
        <v>0</v>
      </c>
      <c r="AZ634" s="13">
        <f t="shared" si="104"/>
        <v>0</v>
      </c>
      <c r="BA634" s="13">
        <f t="shared" si="105"/>
        <v>0</v>
      </c>
      <c r="BB634" s="13">
        <f t="shared" si="106"/>
        <v>0</v>
      </c>
      <c r="BC634" s="13">
        <f t="shared" si="107"/>
        <v>0</v>
      </c>
    </row>
    <row r="635" spans="1:55" x14ac:dyDescent="0.3">
      <c r="A635" s="8" t="s">
        <v>232</v>
      </c>
      <c r="B635" s="8" t="s">
        <v>236</v>
      </c>
      <c r="C635" s="8" t="s">
        <v>71</v>
      </c>
      <c r="D635" s="8" t="s">
        <v>23</v>
      </c>
      <c r="E635" s="7" t="s">
        <v>36</v>
      </c>
      <c r="F635" s="8">
        <v>104</v>
      </c>
      <c r="H635" s="8">
        <v>2</v>
      </c>
      <c r="L635" s="8">
        <v>0.28599999999999998</v>
      </c>
      <c r="M635" s="8">
        <f t="shared" si="98"/>
        <v>29.743999999999996</v>
      </c>
      <c r="O635" s="8">
        <v>32</v>
      </c>
      <c r="AI635" s="7">
        <v>974</v>
      </c>
      <c r="AJ635" s="8">
        <v>1129</v>
      </c>
      <c r="AK635" s="8" t="s">
        <v>279</v>
      </c>
      <c r="AL635" s="7">
        <v>155</v>
      </c>
      <c r="AM635" s="8">
        <v>155</v>
      </c>
      <c r="AN635" s="8">
        <v>12.6</v>
      </c>
      <c r="AO635" s="8">
        <v>12.6</v>
      </c>
      <c r="AP635" s="8">
        <v>0</v>
      </c>
      <c r="AQ635" s="8">
        <v>10.6</v>
      </c>
      <c r="AR635" s="8">
        <v>1.1000000000000001</v>
      </c>
      <c r="AS635" s="8">
        <v>0</v>
      </c>
      <c r="AT635" s="12">
        <f t="shared" si="99"/>
        <v>24.3</v>
      </c>
      <c r="AV635" s="11">
        <f t="shared" si="100"/>
        <v>46.103199999999994</v>
      </c>
      <c r="AW635" s="13">
        <f t="shared" si="101"/>
        <v>46.103199999999994</v>
      </c>
      <c r="AX635" s="13">
        <f t="shared" si="102"/>
        <v>3.7477439999999995</v>
      </c>
      <c r="AY635" s="13">
        <f t="shared" si="103"/>
        <v>3.7477439999999995</v>
      </c>
      <c r="AZ635" s="13">
        <f t="shared" si="104"/>
        <v>0</v>
      </c>
      <c r="BA635" s="13">
        <f t="shared" si="105"/>
        <v>3.1528639999999997</v>
      </c>
      <c r="BB635" s="13">
        <f t="shared" si="106"/>
        <v>0.32718399999999997</v>
      </c>
      <c r="BC635" s="13">
        <f t="shared" si="107"/>
        <v>0</v>
      </c>
    </row>
    <row r="636" spans="1:55" x14ac:dyDescent="0.3">
      <c r="A636" s="8" t="s">
        <v>232</v>
      </c>
      <c r="B636" s="8" t="s">
        <v>236</v>
      </c>
      <c r="C636" s="8" t="s">
        <v>71</v>
      </c>
      <c r="D636" s="8" t="s">
        <v>24</v>
      </c>
      <c r="E636" s="7" t="s">
        <v>14</v>
      </c>
      <c r="F636" s="8">
        <v>184</v>
      </c>
      <c r="G636" s="8">
        <v>1</v>
      </c>
      <c r="L636" s="8">
        <v>1</v>
      </c>
      <c r="M636" s="8">
        <f t="shared" si="98"/>
        <v>184</v>
      </c>
      <c r="O636" s="8">
        <v>32</v>
      </c>
      <c r="AI636" s="7">
        <v>7075</v>
      </c>
      <c r="AJ636" s="8">
        <v>1106</v>
      </c>
      <c r="AK636" s="8" t="s">
        <v>280</v>
      </c>
      <c r="AL636" s="7">
        <v>69</v>
      </c>
      <c r="AM636" s="8">
        <v>69</v>
      </c>
      <c r="AN636" s="8">
        <v>3.6</v>
      </c>
      <c r="AO636" s="8">
        <v>3.6</v>
      </c>
      <c r="AP636" s="8">
        <v>0</v>
      </c>
      <c r="AQ636" s="8">
        <v>4.0999999999999996</v>
      </c>
      <c r="AR636" s="8">
        <v>4.5</v>
      </c>
      <c r="AS636" s="8">
        <v>0</v>
      </c>
      <c r="AT636" s="12">
        <f t="shared" si="99"/>
        <v>12.2</v>
      </c>
      <c r="AV636" s="11">
        <f t="shared" si="100"/>
        <v>126.96</v>
      </c>
      <c r="AW636" s="13">
        <f t="shared" si="101"/>
        <v>126.96</v>
      </c>
      <c r="AX636" s="13">
        <f t="shared" si="102"/>
        <v>6.6239999999999997</v>
      </c>
      <c r="AY636" s="13">
        <f t="shared" si="103"/>
        <v>6.6239999999999997</v>
      </c>
      <c r="AZ636" s="13">
        <f t="shared" si="104"/>
        <v>0</v>
      </c>
      <c r="BA636" s="13">
        <f t="shared" si="105"/>
        <v>7.5439999999999996</v>
      </c>
      <c r="BB636" s="13">
        <f t="shared" si="106"/>
        <v>8.2799999999999994</v>
      </c>
      <c r="BC636" s="13">
        <f t="shared" si="107"/>
        <v>0</v>
      </c>
    </row>
    <row r="637" spans="1:55" x14ac:dyDescent="0.3">
      <c r="A637" s="8" t="s">
        <v>232</v>
      </c>
      <c r="B637" s="8" t="s">
        <v>236</v>
      </c>
      <c r="C637" s="8" t="s">
        <v>71</v>
      </c>
      <c r="D637" s="8" t="s">
        <v>25</v>
      </c>
      <c r="E637" s="7" t="s">
        <v>21</v>
      </c>
      <c r="K637" s="8">
        <v>1</v>
      </c>
      <c r="L637" s="8">
        <v>0</v>
      </c>
      <c r="M637" s="8">
        <f t="shared" si="98"/>
        <v>0</v>
      </c>
      <c r="O637" s="8">
        <v>32</v>
      </c>
      <c r="AI637" s="7">
        <v>646</v>
      </c>
      <c r="AJ637" s="8">
        <v>1009</v>
      </c>
      <c r="AK637" s="8" t="s">
        <v>286</v>
      </c>
      <c r="AL637" s="7">
        <v>403</v>
      </c>
      <c r="AM637" s="8">
        <v>403</v>
      </c>
      <c r="AN637" s="8">
        <v>24.9</v>
      </c>
      <c r="AO637" s="8">
        <v>24.9</v>
      </c>
      <c r="AP637" s="8">
        <v>0</v>
      </c>
      <c r="AQ637" s="8">
        <v>33.1</v>
      </c>
      <c r="AR637" s="8">
        <v>1.3</v>
      </c>
      <c r="AS637" s="8">
        <v>0</v>
      </c>
      <c r="AT637" s="12">
        <f t="shared" si="99"/>
        <v>59.3</v>
      </c>
      <c r="AV637" s="11">
        <f t="shared" si="100"/>
        <v>0</v>
      </c>
      <c r="AW637" s="13">
        <f t="shared" si="101"/>
        <v>0</v>
      </c>
      <c r="AX637" s="13">
        <f t="shared" si="102"/>
        <v>0</v>
      </c>
      <c r="AY637" s="13">
        <f t="shared" si="103"/>
        <v>0</v>
      </c>
      <c r="AZ637" s="13">
        <f t="shared" si="104"/>
        <v>0</v>
      </c>
      <c r="BA637" s="13">
        <f t="shared" si="105"/>
        <v>0</v>
      </c>
      <c r="BB637" s="13">
        <f t="shared" si="106"/>
        <v>0</v>
      </c>
      <c r="BC637" s="13">
        <f t="shared" si="107"/>
        <v>0</v>
      </c>
    </row>
    <row r="638" spans="1:55" x14ac:dyDescent="0.3">
      <c r="A638" s="8" t="s">
        <v>232</v>
      </c>
      <c r="B638" s="8" t="s">
        <v>236</v>
      </c>
      <c r="C638" s="8" t="s">
        <v>71</v>
      </c>
      <c r="D638" s="8" t="s">
        <v>39</v>
      </c>
      <c r="E638" s="7" t="s">
        <v>14</v>
      </c>
      <c r="F638" s="8">
        <v>142</v>
      </c>
      <c r="J638" s="8">
        <v>1</v>
      </c>
      <c r="L638" s="8">
        <v>3.0000000000000001E-3</v>
      </c>
      <c r="M638" s="8">
        <f t="shared" ref="M638:M701" si="108">F638*L638</f>
        <v>0.42599999999999999</v>
      </c>
      <c r="O638" s="8">
        <v>32</v>
      </c>
      <c r="U638" s="7" t="s">
        <v>320</v>
      </c>
      <c r="V638" s="8" t="s">
        <v>321</v>
      </c>
      <c r="X638" s="8" t="s">
        <v>322</v>
      </c>
      <c r="AL638" s="7">
        <v>121</v>
      </c>
      <c r="AN638" s="8">
        <v>19.399999999999999</v>
      </c>
      <c r="AQ638" s="8">
        <v>4.8</v>
      </c>
      <c r="AR638" s="8">
        <v>0</v>
      </c>
      <c r="AS638" s="8">
        <v>0</v>
      </c>
      <c r="AT638" s="12">
        <f t="shared" si="99"/>
        <v>24.2</v>
      </c>
      <c r="AV638" s="11">
        <f t="shared" si="100"/>
        <v>0.51546000000000003</v>
      </c>
      <c r="AW638" s="13">
        <f t="shared" si="101"/>
        <v>4.2599999999999999E-3</v>
      </c>
      <c r="AX638" s="13">
        <f t="shared" si="102"/>
        <v>8.2643999999999981E-2</v>
      </c>
      <c r="AY638" s="13">
        <f t="shared" si="103"/>
        <v>4.2599999999999999E-3</v>
      </c>
      <c r="AZ638" s="13">
        <f t="shared" si="104"/>
        <v>4.2599999999999999E-3</v>
      </c>
      <c r="BA638" s="13">
        <f t="shared" si="105"/>
        <v>2.0448000000000001E-2</v>
      </c>
      <c r="BB638" s="13">
        <f t="shared" si="106"/>
        <v>0</v>
      </c>
      <c r="BC638" s="13">
        <f t="shared" si="107"/>
        <v>0</v>
      </c>
    </row>
    <row r="639" spans="1:55" x14ac:dyDescent="0.3">
      <c r="A639" s="8" t="s">
        <v>232</v>
      </c>
      <c r="B639" s="8" t="s">
        <v>236</v>
      </c>
      <c r="C639" s="8" t="s">
        <v>71</v>
      </c>
      <c r="D639" s="8" t="s">
        <v>40</v>
      </c>
      <c r="E639" s="7" t="s">
        <v>14</v>
      </c>
      <c r="F639" s="8">
        <v>142</v>
      </c>
      <c r="J639" s="8">
        <v>1</v>
      </c>
      <c r="L639" s="8">
        <v>3.0000000000000001E-3</v>
      </c>
      <c r="M639" s="8">
        <f t="shared" si="108"/>
        <v>0.42599999999999999</v>
      </c>
      <c r="O639" s="8">
        <v>32</v>
      </c>
      <c r="Z639" s="7">
        <v>700001</v>
      </c>
      <c r="AA639" s="8" t="s">
        <v>318</v>
      </c>
      <c r="AB639" s="8" t="s">
        <v>317</v>
      </c>
      <c r="AC639" s="8" t="s">
        <v>316</v>
      </c>
      <c r="AD639" s="8" t="s">
        <v>319</v>
      </c>
      <c r="AL639" s="7">
        <v>138</v>
      </c>
      <c r="AN639" s="8">
        <v>26.8</v>
      </c>
      <c r="AQ639" s="8">
        <v>2.9</v>
      </c>
      <c r="AR639" s="8">
        <v>0.9</v>
      </c>
      <c r="AS639" s="8">
        <v>0.9</v>
      </c>
      <c r="AT639" s="12">
        <f t="shared" si="99"/>
        <v>30.599999999999998</v>
      </c>
      <c r="AV639" s="11">
        <f t="shared" si="100"/>
        <v>0.58787999999999996</v>
      </c>
      <c r="AW639" s="13">
        <f t="shared" si="101"/>
        <v>4.2599999999999999E-3</v>
      </c>
      <c r="AX639" s="13">
        <f t="shared" si="102"/>
        <v>0.11416800000000001</v>
      </c>
      <c r="AY639" s="13">
        <f t="shared" si="103"/>
        <v>4.2599999999999999E-3</v>
      </c>
      <c r="AZ639" s="13">
        <f t="shared" si="104"/>
        <v>4.2599999999999999E-3</v>
      </c>
      <c r="BA639" s="13">
        <f t="shared" si="105"/>
        <v>1.2353999999999999E-2</v>
      </c>
      <c r="BB639" s="13">
        <f t="shared" si="106"/>
        <v>3.8340000000000002E-3</v>
      </c>
      <c r="BC639" s="13">
        <f t="shared" si="107"/>
        <v>3.8340000000000002E-3</v>
      </c>
    </row>
    <row r="640" spans="1:55" x14ac:dyDescent="0.3">
      <c r="A640" s="8" t="s">
        <v>232</v>
      </c>
      <c r="B640" s="8" t="s">
        <v>236</v>
      </c>
      <c r="C640" s="8" t="s">
        <v>71</v>
      </c>
      <c r="D640" s="8" t="s">
        <v>62</v>
      </c>
      <c r="E640" s="7" t="s">
        <v>14</v>
      </c>
      <c r="F640" s="8">
        <v>64</v>
      </c>
      <c r="H640" s="8">
        <v>2</v>
      </c>
      <c r="L640" s="8">
        <v>0.28599999999999998</v>
      </c>
      <c r="M640" s="8">
        <f t="shared" si="108"/>
        <v>18.303999999999998</v>
      </c>
      <c r="O640" s="8">
        <v>32</v>
      </c>
      <c r="AI640" s="7">
        <v>974</v>
      </c>
      <c r="AJ640" s="8">
        <v>1129</v>
      </c>
      <c r="AK640" s="8" t="s">
        <v>279</v>
      </c>
      <c r="AL640" s="7">
        <v>155</v>
      </c>
      <c r="AM640" s="8">
        <v>155</v>
      </c>
      <c r="AN640" s="8">
        <v>12.6</v>
      </c>
      <c r="AO640" s="8">
        <v>12.6</v>
      </c>
      <c r="AP640" s="8">
        <v>0</v>
      </c>
      <c r="AQ640" s="8">
        <v>10.6</v>
      </c>
      <c r="AR640" s="8">
        <v>1.1000000000000001</v>
      </c>
      <c r="AS640" s="8">
        <v>0</v>
      </c>
      <c r="AT640" s="12">
        <f t="shared" si="99"/>
        <v>24.3</v>
      </c>
      <c r="AV640" s="11">
        <f t="shared" si="100"/>
        <v>28.371199999999998</v>
      </c>
      <c r="AW640" s="13">
        <f t="shared" si="101"/>
        <v>28.371199999999998</v>
      </c>
      <c r="AX640" s="13">
        <f t="shared" si="102"/>
        <v>2.3063039999999999</v>
      </c>
      <c r="AY640" s="13">
        <f t="shared" si="103"/>
        <v>2.3063039999999999</v>
      </c>
      <c r="AZ640" s="13">
        <f t="shared" si="104"/>
        <v>0</v>
      </c>
      <c r="BA640" s="13">
        <f t="shared" si="105"/>
        <v>1.9402239999999997</v>
      </c>
      <c r="BB640" s="13">
        <f t="shared" si="106"/>
        <v>0.201344</v>
      </c>
      <c r="BC640" s="13">
        <f t="shared" si="107"/>
        <v>0</v>
      </c>
    </row>
    <row r="641" spans="1:55" x14ac:dyDescent="0.3">
      <c r="A641" s="8" t="s">
        <v>20</v>
      </c>
      <c r="B641" s="8" t="s">
        <v>236</v>
      </c>
      <c r="C641" s="8" t="s">
        <v>71</v>
      </c>
      <c r="D641" s="8" t="s">
        <v>20</v>
      </c>
      <c r="E641" s="7" t="s">
        <v>14</v>
      </c>
      <c r="F641" s="8">
        <v>112</v>
      </c>
      <c r="G641" s="8">
        <v>1</v>
      </c>
      <c r="L641" s="8">
        <v>1</v>
      </c>
      <c r="M641" s="8">
        <f t="shared" si="108"/>
        <v>112</v>
      </c>
      <c r="O641" s="8">
        <v>32</v>
      </c>
      <c r="AI641">
        <v>8041</v>
      </c>
      <c r="AJ641">
        <v>15233</v>
      </c>
      <c r="AK641" t="s">
        <v>378</v>
      </c>
      <c r="AL641">
        <v>105</v>
      </c>
      <c r="AM641">
        <v>105</v>
      </c>
      <c r="AN641">
        <v>18.5</v>
      </c>
      <c r="AO641">
        <v>18.5</v>
      </c>
      <c r="AP641">
        <v>18.5</v>
      </c>
      <c r="AQ641">
        <v>2.9</v>
      </c>
      <c r="AR641">
        <v>0</v>
      </c>
      <c r="AS641">
        <v>0</v>
      </c>
      <c r="AT641" s="12">
        <f t="shared" si="99"/>
        <v>21.4</v>
      </c>
      <c r="AV641" s="11">
        <f t="shared" si="100"/>
        <v>117.6</v>
      </c>
      <c r="AW641" s="13">
        <f t="shared" si="101"/>
        <v>117.6</v>
      </c>
      <c r="AX641" s="13">
        <f t="shared" si="102"/>
        <v>20.72</v>
      </c>
      <c r="AY641" s="13">
        <f t="shared" si="103"/>
        <v>20.72</v>
      </c>
      <c r="AZ641" s="13">
        <f t="shared" si="104"/>
        <v>20.72</v>
      </c>
      <c r="BA641" s="13">
        <f t="shared" si="105"/>
        <v>3.2480000000000002</v>
      </c>
      <c r="BB641" s="13">
        <f t="shared" si="106"/>
        <v>0</v>
      </c>
      <c r="BC641" s="13">
        <f t="shared" si="107"/>
        <v>0</v>
      </c>
    </row>
    <row r="642" spans="1:55" x14ac:dyDescent="0.3">
      <c r="A642" s="8" t="s">
        <v>233</v>
      </c>
      <c r="B642" s="8" t="s">
        <v>236</v>
      </c>
      <c r="C642" s="8" t="s">
        <v>71</v>
      </c>
      <c r="D642" s="8" t="s">
        <v>26</v>
      </c>
      <c r="E642" s="7" t="s">
        <v>14</v>
      </c>
      <c r="F642" s="8">
        <v>175</v>
      </c>
      <c r="H642" s="8">
        <v>2</v>
      </c>
      <c r="L642" s="8">
        <v>0.28599999999999998</v>
      </c>
      <c r="M642" s="8">
        <f t="shared" si="108"/>
        <v>50.05</v>
      </c>
      <c r="O642" s="8">
        <v>32</v>
      </c>
      <c r="AI642" s="7">
        <v>7200</v>
      </c>
      <c r="AJ642" s="8">
        <v>20051</v>
      </c>
      <c r="AK642" s="8" t="s">
        <v>282</v>
      </c>
      <c r="AL642" s="7">
        <v>130</v>
      </c>
      <c r="AM642" s="8">
        <v>0</v>
      </c>
      <c r="AN642" s="8">
        <v>2.4</v>
      </c>
      <c r="AO642" s="8">
        <v>0</v>
      </c>
      <c r="AP642" s="8">
        <v>0</v>
      </c>
      <c r="AQ642" s="8">
        <v>0.2</v>
      </c>
      <c r="AR642" s="8">
        <v>28.6</v>
      </c>
      <c r="AS642" s="8">
        <v>0.3</v>
      </c>
      <c r="AT642" s="12">
        <f t="shared" si="99"/>
        <v>31.200000000000003</v>
      </c>
      <c r="AV642" s="11">
        <f t="shared" si="100"/>
        <v>65.064999999999998</v>
      </c>
      <c r="AW642" s="13">
        <f t="shared" si="101"/>
        <v>0</v>
      </c>
      <c r="AX642" s="13">
        <f t="shared" si="102"/>
        <v>1.2011999999999998</v>
      </c>
      <c r="AY642" s="13">
        <f t="shared" si="103"/>
        <v>0</v>
      </c>
      <c r="AZ642" s="13">
        <f t="shared" si="104"/>
        <v>0</v>
      </c>
      <c r="BA642" s="13">
        <f t="shared" si="105"/>
        <v>0.10009999999999999</v>
      </c>
      <c r="BB642" s="13">
        <f t="shared" si="106"/>
        <v>14.314300000000001</v>
      </c>
      <c r="BC642" s="13">
        <f t="shared" si="107"/>
        <v>0.15014999999999998</v>
      </c>
    </row>
    <row r="643" spans="1:55" x14ac:dyDescent="0.3">
      <c r="A643" s="8" t="s">
        <v>233</v>
      </c>
      <c r="B643" s="8" t="s">
        <v>236</v>
      </c>
      <c r="C643" s="8" t="s">
        <v>71</v>
      </c>
      <c r="D643" s="8" t="s">
        <v>28</v>
      </c>
      <c r="E643" s="7" t="s">
        <v>14</v>
      </c>
      <c r="F643" s="8">
        <v>185</v>
      </c>
      <c r="H643" s="8">
        <v>4</v>
      </c>
      <c r="L643" s="8">
        <v>0.57099999999999995</v>
      </c>
      <c r="M643" s="8">
        <f t="shared" si="108"/>
        <v>105.63499999999999</v>
      </c>
      <c r="O643" s="8">
        <v>32</v>
      </c>
      <c r="AI643" s="7">
        <v>7005</v>
      </c>
      <c r="AJ643" s="8">
        <v>16028</v>
      </c>
      <c r="AK643" s="8" t="s">
        <v>283</v>
      </c>
      <c r="AL643" s="7">
        <v>127</v>
      </c>
      <c r="AM643" s="8">
        <v>0</v>
      </c>
      <c r="AN643" s="8">
        <v>8.6999999999999993</v>
      </c>
      <c r="AO643" s="8">
        <v>0</v>
      </c>
      <c r="AP643" s="8">
        <v>0</v>
      </c>
      <c r="AQ643" s="8">
        <v>0.5</v>
      </c>
      <c r="AR643" s="8">
        <v>22.8</v>
      </c>
      <c r="AS643" s="8">
        <v>6.4</v>
      </c>
      <c r="AT643" s="12">
        <f t="shared" si="99"/>
        <v>32</v>
      </c>
      <c r="AV643" s="11">
        <f t="shared" si="100"/>
        <v>134.15644999999998</v>
      </c>
      <c r="AW643" s="13">
        <f t="shared" si="101"/>
        <v>0</v>
      </c>
      <c r="AX643" s="13">
        <f t="shared" si="102"/>
        <v>9.1902449999999991</v>
      </c>
      <c r="AY643" s="13">
        <f t="shared" si="103"/>
        <v>0</v>
      </c>
      <c r="AZ643" s="13">
        <f t="shared" si="104"/>
        <v>0</v>
      </c>
      <c r="BA643" s="13">
        <f t="shared" si="105"/>
        <v>0.52817499999999995</v>
      </c>
      <c r="BB643" s="13">
        <f t="shared" si="106"/>
        <v>24.084780000000002</v>
      </c>
      <c r="BC643" s="13">
        <f t="shared" si="107"/>
        <v>6.7606399999999995</v>
      </c>
    </row>
    <row r="644" spans="1:55" x14ac:dyDescent="0.3">
      <c r="A644" s="8" t="s">
        <v>233</v>
      </c>
      <c r="B644" s="8" t="s">
        <v>236</v>
      </c>
      <c r="C644" s="8" t="s">
        <v>71</v>
      </c>
      <c r="D644" s="8" t="s">
        <v>29</v>
      </c>
      <c r="E644" s="7" t="s">
        <v>21</v>
      </c>
      <c r="K644" s="8">
        <v>1</v>
      </c>
      <c r="L644" s="8">
        <v>0</v>
      </c>
      <c r="M644" s="8">
        <f t="shared" si="108"/>
        <v>0</v>
      </c>
      <c r="O644" s="8">
        <v>32</v>
      </c>
      <c r="AI644" s="7">
        <v>513</v>
      </c>
      <c r="AJ644" s="8">
        <v>11110</v>
      </c>
      <c r="AK644" s="8" t="s">
        <v>290</v>
      </c>
      <c r="AL644" s="7">
        <v>22</v>
      </c>
      <c r="AM644" s="8">
        <v>0</v>
      </c>
      <c r="AN644" s="8">
        <v>1</v>
      </c>
      <c r="AO644" s="8">
        <v>0</v>
      </c>
      <c r="AP644" s="8">
        <v>0</v>
      </c>
      <c r="AQ644" s="8">
        <v>0.4</v>
      </c>
      <c r="AR644" s="8">
        <v>4.5</v>
      </c>
      <c r="AS644" s="8">
        <v>2.8</v>
      </c>
      <c r="AT644" s="12">
        <f t="shared" ref="AT644:AT683" si="109">SUM(AN644,AQ644,AR644)</f>
        <v>5.9</v>
      </c>
      <c r="AV644" s="11">
        <f t="shared" si="100"/>
        <v>0</v>
      </c>
      <c r="AW644" s="13">
        <f t="shared" si="101"/>
        <v>0</v>
      </c>
      <c r="AX644" s="13">
        <f t="shared" si="102"/>
        <v>0</v>
      </c>
      <c r="AY644" s="13">
        <f t="shared" si="103"/>
        <v>0</v>
      </c>
      <c r="AZ644" s="13">
        <f t="shared" si="104"/>
        <v>0</v>
      </c>
      <c r="BA644" s="13">
        <f t="shared" si="105"/>
        <v>0</v>
      </c>
      <c r="BB644" s="13">
        <f t="shared" si="106"/>
        <v>0</v>
      </c>
      <c r="BC644" s="13">
        <f t="shared" si="107"/>
        <v>0</v>
      </c>
    </row>
    <row r="645" spans="1:55" x14ac:dyDescent="0.3">
      <c r="A645" s="8" t="s">
        <v>233</v>
      </c>
      <c r="B645" s="8" t="s">
        <v>236</v>
      </c>
      <c r="C645" s="8" t="s">
        <v>71</v>
      </c>
      <c r="D645" s="8" t="s">
        <v>30</v>
      </c>
      <c r="E645" s="7" t="s">
        <v>21</v>
      </c>
      <c r="K645" s="8">
        <v>1</v>
      </c>
      <c r="L645" s="8">
        <v>0</v>
      </c>
      <c r="M645" s="8">
        <f t="shared" si="108"/>
        <v>0</v>
      </c>
      <c r="O645" s="8">
        <v>32</v>
      </c>
      <c r="AI645" s="7">
        <v>141</v>
      </c>
      <c r="AJ645" s="8">
        <v>9040</v>
      </c>
      <c r="AK645" s="8" t="s">
        <v>287</v>
      </c>
      <c r="AL645" s="7">
        <v>92</v>
      </c>
      <c r="AM645" s="8">
        <v>0</v>
      </c>
      <c r="AN645" s="8">
        <v>1</v>
      </c>
      <c r="AO645" s="8">
        <v>0</v>
      </c>
      <c r="AP645" s="8">
        <v>0</v>
      </c>
      <c r="AQ645" s="8">
        <v>0.5</v>
      </c>
      <c r="AR645" s="8">
        <v>23.4</v>
      </c>
      <c r="AS645" s="8">
        <v>2.4</v>
      </c>
      <c r="AT645" s="12">
        <f t="shared" si="109"/>
        <v>24.9</v>
      </c>
      <c r="AV645" s="11">
        <f t="shared" ref="AV645:AV708" si="110">PRODUCT($M645,$Y645,AL645)/100</f>
        <v>0</v>
      </c>
      <c r="AW645" s="13">
        <f t="shared" si="101"/>
        <v>0</v>
      </c>
      <c r="AX645" s="13">
        <f t="shared" si="102"/>
        <v>0</v>
      </c>
      <c r="AY645" s="13">
        <f t="shared" si="103"/>
        <v>0</v>
      </c>
      <c r="AZ645" s="13">
        <f t="shared" si="104"/>
        <v>0</v>
      </c>
      <c r="BA645" s="13">
        <f t="shared" si="105"/>
        <v>0</v>
      </c>
      <c r="BB645" s="13">
        <f t="shared" si="106"/>
        <v>0</v>
      </c>
      <c r="BC645" s="13">
        <f t="shared" si="107"/>
        <v>0</v>
      </c>
    </row>
    <row r="646" spans="1:55" x14ac:dyDescent="0.3">
      <c r="A646" s="8" t="s">
        <v>233</v>
      </c>
      <c r="B646" s="8" t="s">
        <v>236</v>
      </c>
      <c r="C646" s="8" t="s">
        <v>71</v>
      </c>
      <c r="D646" s="8" t="s">
        <v>31</v>
      </c>
      <c r="E646" s="7" t="s">
        <v>14</v>
      </c>
      <c r="F646" s="8">
        <v>122</v>
      </c>
      <c r="J646" s="8">
        <v>3</v>
      </c>
      <c r="L646" s="8">
        <v>8.0000000000000002E-3</v>
      </c>
      <c r="M646" s="8">
        <f t="shared" si="108"/>
        <v>0.97599999999999998</v>
      </c>
      <c r="O646" s="8">
        <v>32</v>
      </c>
      <c r="AI646" s="7">
        <v>1786</v>
      </c>
      <c r="AJ646" s="8">
        <v>11363</v>
      </c>
      <c r="AK646" s="8" t="s">
        <v>289</v>
      </c>
      <c r="AL646" s="7">
        <v>93</v>
      </c>
      <c r="AM646" s="8">
        <v>0</v>
      </c>
      <c r="AN646" s="8">
        <v>2</v>
      </c>
      <c r="AO646" s="8">
        <v>0</v>
      </c>
      <c r="AP646" s="8">
        <v>0</v>
      </c>
      <c r="AQ646" s="8">
        <v>0.1</v>
      </c>
      <c r="AR646" s="8">
        <v>21.6</v>
      </c>
      <c r="AS646" s="8">
        <v>1.5</v>
      </c>
      <c r="AT646" s="12">
        <f t="shared" si="109"/>
        <v>23.700000000000003</v>
      </c>
      <c r="AV646" s="11">
        <f t="shared" si="110"/>
        <v>0.90768000000000004</v>
      </c>
      <c r="AW646" s="13">
        <f t="shared" ref="AW646:AW709" si="111">PRODUCT($M646,$Y646,AM646)/100</f>
        <v>0</v>
      </c>
      <c r="AX646" s="13">
        <f t="shared" ref="AX646:AX709" si="112">PRODUCT($M646,$Y646,AN646)/100</f>
        <v>1.9519999999999999E-2</v>
      </c>
      <c r="AY646" s="13">
        <f t="shared" ref="AY646:AY709" si="113">PRODUCT($M646,$Y646,AO646)/100</f>
        <v>0</v>
      </c>
      <c r="AZ646" s="13">
        <f t="shared" ref="AZ646:AZ709" si="114">PRODUCT($M646,$Y646,AP646)/100</f>
        <v>0</v>
      </c>
      <c r="BA646" s="13">
        <f t="shared" ref="BA646:BA709" si="115">PRODUCT($M646,$Y646,AQ646)/100</f>
        <v>9.7600000000000009E-4</v>
      </c>
      <c r="BB646" s="13">
        <f t="shared" ref="BB646:BB709" si="116">PRODUCT($M646,$Y646,AR646)/100</f>
        <v>0.210816</v>
      </c>
      <c r="BC646" s="13">
        <f t="shared" ref="BC646:BC709" si="117">PRODUCT($M646,$Y646,AS646)/100</f>
        <v>1.464E-2</v>
      </c>
    </row>
    <row r="647" spans="1:55" x14ac:dyDescent="0.3">
      <c r="A647" s="8" t="s">
        <v>233</v>
      </c>
      <c r="B647" s="8" t="s">
        <v>236</v>
      </c>
      <c r="C647" s="8" t="s">
        <v>71</v>
      </c>
      <c r="D647" s="8" t="s">
        <v>34</v>
      </c>
      <c r="E647" s="7" t="s">
        <v>36</v>
      </c>
      <c r="F647" s="8">
        <v>150</v>
      </c>
      <c r="H647" s="8">
        <v>5</v>
      </c>
      <c r="L647" s="8">
        <v>0.71399999999999997</v>
      </c>
      <c r="M647" s="8">
        <f t="shared" si="108"/>
        <v>107.1</v>
      </c>
      <c r="O647" s="8">
        <v>32</v>
      </c>
      <c r="AE647" s="7" t="s">
        <v>296</v>
      </c>
      <c r="AF647" s="8" t="s">
        <v>292</v>
      </c>
      <c r="AL647" s="7">
        <v>288</v>
      </c>
      <c r="AN647" s="8">
        <v>6.3</v>
      </c>
      <c r="AQ647" s="8">
        <v>9.1</v>
      </c>
      <c r="AR647" s="8">
        <v>49</v>
      </c>
      <c r="AS647" s="8">
        <v>0</v>
      </c>
      <c r="AT647" s="12">
        <f t="shared" si="109"/>
        <v>64.400000000000006</v>
      </c>
      <c r="AV647" s="11">
        <f t="shared" si="110"/>
        <v>308.44799999999998</v>
      </c>
      <c r="AW647" s="13">
        <f t="shared" si="111"/>
        <v>1.071</v>
      </c>
      <c r="AX647" s="13">
        <f t="shared" si="112"/>
        <v>6.7472999999999992</v>
      </c>
      <c r="AY647" s="13">
        <f t="shared" si="113"/>
        <v>1.071</v>
      </c>
      <c r="AZ647" s="13">
        <f t="shared" si="114"/>
        <v>1.071</v>
      </c>
      <c r="BA647" s="13">
        <f t="shared" si="115"/>
        <v>9.7460999999999984</v>
      </c>
      <c r="BB647" s="13">
        <f t="shared" si="116"/>
        <v>52.478999999999999</v>
      </c>
      <c r="BC647" s="13">
        <f t="shared" si="117"/>
        <v>0</v>
      </c>
    </row>
    <row r="648" spans="1:55" x14ac:dyDescent="0.3">
      <c r="A648" s="8" t="s">
        <v>233</v>
      </c>
      <c r="B648" s="8" t="s">
        <v>236</v>
      </c>
      <c r="C648" s="8" t="s">
        <v>71</v>
      </c>
      <c r="D648" s="8" t="s">
        <v>44</v>
      </c>
      <c r="E648" s="7" t="s">
        <v>14</v>
      </c>
      <c r="F648" s="8">
        <v>250</v>
      </c>
      <c r="H648" s="8">
        <v>1</v>
      </c>
      <c r="L648" s="8">
        <v>0.14299999999999999</v>
      </c>
      <c r="M648" s="8">
        <f t="shared" si="108"/>
        <v>35.75</v>
      </c>
      <c r="O648" s="8">
        <v>32</v>
      </c>
      <c r="AI648" s="7">
        <v>8009</v>
      </c>
      <c r="AJ648" s="8">
        <v>20121</v>
      </c>
      <c r="AK648" s="8" t="s">
        <v>370</v>
      </c>
      <c r="AL648" s="7">
        <v>141</v>
      </c>
      <c r="AM648" s="8">
        <v>0</v>
      </c>
      <c r="AN648" s="8">
        <v>4.8</v>
      </c>
      <c r="AO648" s="8">
        <v>0</v>
      </c>
      <c r="AP648" s="8">
        <v>0</v>
      </c>
      <c r="AQ648" s="8">
        <v>0.7</v>
      </c>
      <c r="AR648" s="8">
        <v>28.3</v>
      </c>
      <c r="AS648" s="8">
        <v>1.7</v>
      </c>
      <c r="AT648" s="12">
        <f t="shared" si="109"/>
        <v>33.799999999999997</v>
      </c>
      <c r="AV648" s="11">
        <f t="shared" si="110"/>
        <v>50.407499999999999</v>
      </c>
      <c r="AW648" s="13">
        <f t="shared" si="111"/>
        <v>0</v>
      </c>
      <c r="AX648" s="13">
        <f t="shared" si="112"/>
        <v>1.716</v>
      </c>
      <c r="AY648" s="13">
        <f t="shared" si="113"/>
        <v>0</v>
      </c>
      <c r="AZ648" s="13">
        <f t="shared" si="114"/>
        <v>0</v>
      </c>
      <c r="BA648" s="13">
        <f t="shared" si="115"/>
        <v>0.25024999999999997</v>
      </c>
      <c r="BB648" s="13">
        <f t="shared" si="116"/>
        <v>10.11725</v>
      </c>
      <c r="BC648" s="13">
        <f t="shared" si="117"/>
        <v>0.60775000000000001</v>
      </c>
    </row>
    <row r="649" spans="1:55" x14ac:dyDescent="0.3">
      <c r="A649" s="8" t="s">
        <v>234</v>
      </c>
      <c r="B649" s="8" t="s">
        <v>236</v>
      </c>
      <c r="C649" s="8" t="s">
        <v>71</v>
      </c>
      <c r="D649" s="8" t="s">
        <v>248</v>
      </c>
      <c r="E649" s="7" t="s">
        <v>14</v>
      </c>
      <c r="F649" s="8">
        <v>134</v>
      </c>
      <c r="G649" s="8">
        <v>1</v>
      </c>
      <c r="L649" s="8">
        <v>1</v>
      </c>
      <c r="M649" s="8">
        <f t="shared" si="108"/>
        <v>134</v>
      </c>
      <c r="O649" s="8">
        <v>32</v>
      </c>
      <c r="AE649" s="7" t="s">
        <v>296</v>
      </c>
      <c r="AF649" s="8" t="s">
        <v>303</v>
      </c>
      <c r="AL649" s="7">
        <v>163</v>
      </c>
      <c r="AN649" s="8">
        <v>6.3</v>
      </c>
      <c r="AQ649" s="8">
        <v>1.4</v>
      </c>
      <c r="AR649" s="8">
        <v>31.1</v>
      </c>
      <c r="AT649" s="12">
        <f t="shared" si="109"/>
        <v>38.799999999999997</v>
      </c>
      <c r="AV649" s="11">
        <f t="shared" si="110"/>
        <v>218.42</v>
      </c>
      <c r="AW649" s="13">
        <f t="shared" si="111"/>
        <v>1.34</v>
      </c>
      <c r="AX649" s="13">
        <f t="shared" si="112"/>
        <v>8.4420000000000002</v>
      </c>
      <c r="AY649" s="13">
        <f t="shared" si="113"/>
        <v>1.34</v>
      </c>
      <c r="AZ649" s="13">
        <f t="shared" si="114"/>
        <v>1.34</v>
      </c>
      <c r="BA649" s="13">
        <f t="shared" si="115"/>
        <v>1.8759999999999999</v>
      </c>
      <c r="BB649" s="13">
        <f t="shared" si="116"/>
        <v>41.674000000000007</v>
      </c>
      <c r="BC649" s="13">
        <f t="shared" si="117"/>
        <v>1.34</v>
      </c>
    </row>
    <row r="650" spans="1:55" x14ac:dyDescent="0.3">
      <c r="A650" s="8" t="s">
        <v>234</v>
      </c>
      <c r="B650" s="8" t="s">
        <v>236</v>
      </c>
      <c r="C650" s="8" t="s">
        <v>71</v>
      </c>
      <c r="D650" s="8" t="s">
        <v>27</v>
      </c>
      <c r="E650" s="7" t="s">
        <v>14</v>
      </c>
      <c r="F650" s="8">
        <v>114</v>
      </c>
      <c r="H650" s="8">
        <v>4</v>
      </c>
      <c r="L650" s="8">
        <v>0.57099999999999995</v>
      </c>
      <c r="M650" s="8">
        <f t="shared" si="108"/>
        <v>65.093999999999994</v>
      </c>
      <c r="O650" s="8">
        <v>32</v>
      </c>
      <c r="AE650" s="7" t="s">
        <v>296</v>
      </c>
      <c r="AF650" s="8" t="s">
        <v>304</v>
      </c>
      <c r="AL650" s="7">
        <v>125</v>
      </c>
      <c r="AN650" s="8">
        <v>2.1</v>
      </c>
      <c r="AQ650" s="8">
        <v>1.3</v>
      </c>
      <c r="AR650" s="8">
        <v>26.2</v>
      </c>
      <c r="AT650" s="12">
        <f t="shared" si="109"/>
        <v>29.6</v>
      </c>
      <c r="AV650" s="11">
        <f t="shared" si="110"/>
        <v>81.367499999999993</v>
      </c>
      <c r="AW650" s="13">
        <f t="shared" si="111"/>
        <v>0.65093999999999996</v>
      </c>
      <c r="AX650" s="13">
        <f t="shared" si="112"/>
        <v>1.3669739999999999</v>
      </c>
      <c r="AY650" s="13">
        <f t="shared" si="113"/>
        <v>0.65093999999999996</v>
      </c>
      <c r="AZ650" s="13">
        <f t="shared" si="114"/>
        <v>0.65093999999999996</v>
      </c>
      <c r="BA650" s="13">
        <f t="shared" si="115"/>
        <v>0.84622199999999992</v>
      </c>
      <c r="BB650" s="13">
        <f t="shared" si="116"/>
        <v>17.054627999999997</v>
      </c>
      <c r="BC650" s="13">
        <f t="shared" si="117"/>
        <v>0.65093999999999996</v>
      </c>
    </row>
    <row r="651" spans="1:55" x14ac:dyDescent="0.3">
      <c r="A651" s="8" t="s">
        <v>234</v>
      </c>
      <c r="B651" s="8" t="s">
        <v>236</v>
      </c>
      <c r="C651" s="8" t="s">
        <v>71</v>
      </c>
      <c r="D651" s="8" t="s">
        <v>32</v>
      </c>
      <c r="E651" s="7" t="s">
        <v>21</v>
      </c>
      <c r="K651" s="8">
        <v>1</v>
      </c>
      <c r="L651" s="8">
        <v>0</v>
      </c>
      <c r="M651" s="8">
        <f t="shared" si="108"/>
        <v>0</v>
      </c>
      <c r="O651" s="8">
        <v>32</v>
      </c>
      <c r="AI651" s="7">
        <v>8012</v>
      </c>
      <c r="AJ651" s="8">
        <v>0</v>
      </c>
      <c r="AK651" s="8" t="s">
        <v>307</v>
      </c>
      <c r="AL651" s="7">
        <v>332</v>
      </c>
      <c r="AM651" s="8">
        <v>0</v>
      </c>
      <c r="AN651" s="8">
        <v>10.3</v>
      </c>
      <c r="AO651" s="8">
        <v>0</v>
      </c>
      <c r="AP651" s="8">
        <v>0</v>
      </c>
      <c r="AQ651" s="8">
        <v>3</v>
      </c>
      <c r="AR651" s="8">
        <v>73.7</v>
      </c>
      <c r="AS651" s="8">
        <v>12.7</v>
      </c>
      <c r="AT651" s="12">
        <f t="shared" si="109"/>
        <v>87</v>
      </c>
      <c r="AV651" s="11">
        <f t="shared" si="110"/>
        <v>0</v>
      </c>
      <c r="AW651" s="13">
        <f t="shared" si="111"/>
        <v>0</v>
      </c>
      <c r="AX651" s="13">
        <f t="shared" si="112"/>
        <v>0</v>
      </c>
      <c r="AY651" s="13">
        <f t="shared" si="113"/>
        <v>0</v>
      </c>
      <c r="AZ651" s="13">
        <f t="shared" si="114"/>
        <v>0</v>
      </c>
      <c r="BA651" s="13">
        <f t="shared" si="115"/>
        <v>0</v>
      </c>
      <c r="BB651" s="13">
        <f t="shared" si="116"/>
        <v>0</v>
      </c>
      <c r="BC651" s="13">
        <f t="shared" si="117"/>
        <v>0</v>
      </c>
    </row>
    <row r="652" spans="1:55" x14ac:dyDescent="0.3">
      <c r="A652" s="8" t="s">
        <v>234</v>
      </c>
      <c r="B652" s="8" t="s">
        <v>236</v>
      </c>
      <c r="C652" s="8" t="s">
        <v>71</v>
      </c>
      <c r="D652" s="8" t="s">
        <v>74</v>
      </c>
      <c r="E652" s="7" t="s">
        <v>14</v>
      </c>
      <c r="F652" s="8">
        <v>340</v>
      </c>
      <c r="H652" s="8">
        <v>2</v>
      </c>
      <c r="L652" s="8">
        <v>0.28599999999999998</v>
      </c>
      <c r="M652" s="8">
        <f t="shared" si="108"/>
        <v>97.24</v>
      </c>
      <c r="O652" s="8">
        <v>32</v>
      </c>
      <c r="AI652" s="7">
        <v>404</v>
      </c>
      <c r="AJ652" s="8">
        <v>14400</v>
      </c>
      <c r="AK652" s="8" t="s">
        <v>308</v>
      </c>
      <c r="AL652" s="7">
        <v>41</v>
      </c>
      <c r="AM652" s="8">
        <v>0</v>
      </c>
      <c r="AN652" s="8">
        <v>0</v>
      </c>
      <c r="AO652" s="8">
        <v>0</v>
      </c>
      <c r="AP652" s="8">
        <v>0</v>
      </c>
      <c r="AQ652" s="8">
        <v>0</v>
      </c>
      <c r="AR652" s="8">
        <v>10.4</v>
      </c>
      <c r="AS652" s="8">
        <v>0</v>
      </c>
      <c r="AT652" s="12">
        <f t="shared" si="109"/>
        <v>10.4</v>
      </c>
      <c r="AV652" s="11">
        <f t="shared" si="110"/>
        <v>39.868399999999994</v>
      </c>
      <c r="AW652" s="13">
        <f t="shared" si="111"/>
        <v>0</v>
      </c>
      <c r="AX652" s="13">
        <f t="shared" si="112"/>
        <v>0</v>
      </c>
      <c r="AY652" s="13">
        <f t="shared" si="113"/>
        <v>0</v>
      </c>
      <c r="AZ652" s="13">
        <f t="shared" si="114"/>
        <v>0</v>
      </c>
      <c r="BA652" s="13">
        <f t="shared" si="115"/>
        <v>0</v>
      </c>
      <c r="BB652" s="13">
        <f t="shared" si="116"/>
        <v>10.112959999999999</v>
      </c>
      <c r="BC652" s="13">
        <f t="shared" si="117"/>
        <v>0</v>
      </c>
    </row>
    <row r="653" spans="1:55" x14ac:dyDescent="0.3">
      <c r="A653" s="8" t="s">
        <v>232</v>
      </c>
      <c r="B653" s="8" t="s">
        <v>237</v>
      </c>
      <c r="C653" s="8" t="s">
        <v>72</v>
      </c>
      <c r="D653" s="8" t="s">
        <v>13</v>
      </c>
      <c r="E653" s="7" t="s">
        <v>21</v>
      </c>
      <c r="K653" s="8">
        <v>1</v>
      </c>
      <c r="L653" s="8">
        <v>0</v>
      </c>
      <c r="M653" s="8">
        <f t="shared" si="108"/>
        <v>0</v>
      </c>
      <c r="N653" s="8">
        <v>1</v>
      </c>
      <c r="O653" s="8">
        <v>33</v>
      </c>
      <c r="AI653" s="7">
        <v>8067</v>
      </c>
      <c r="AJ653" s="8">
        <v>0</v>
      </c>
      <c r="AK653" s="8" t="s">
        <v>265</v>
      </c>
      <c r="AL653" s="7">
        <v>269</v>
      </c>
      <c r="AM653" s="8">
        <v>269</v>
      </c>
      <c r="AN653" s="8">
        <v>24.9</v>
      </c>
      <c r="AO653" s="8">
        <v>24.9</v>
      </c>
      <c r="AP653" s="8">
        <v>24.9</v>
      </c>
      <c r="AQ653" s="8">
        <v>18</v>
      </c>
      <c r="AR653" s="8">
        <v>0</v>
      </c>
      <c r="AS653" s="8">
        <v>0</v>
      </c>
      <c r="AT653" s="12">
        <f t="shared" si="109"/>
        <v>42.9</v>
      </c>
      <c r="AV653" s="11">
        <f t="shared" si="110"/>
        <v>0</v>
      </c>
      <c r="AW653" s="13">
        <f t="shared" si="111"/>
        <v>0</v>
      </c>
      <c r="AX653" s="13">
        <f t="shared" si="112"/>
        <v>0</v>
      </c>
      <c r="AY653" s="13">
        <f t="shared" si="113"/>
        <v>0</v>
      </c>
      <c r="AZ653" s="13">
        <f t="shared" si="114"/>
        <v>0</v>
      </c>
      <c r="BA653" s="13">
        <f t="shared" si="115"/>
        <v>0</v>
      </c>
      <c r="BB653" s="13">
        <f t="shared" si="116"/>
        <v>0</v>
      </c>
      <c r="BC653" s="13">
        <f t="shared" si="117"/>
        <v>0</v>
      </c>
    </row>
    <row r="654" spans="1:55" x14ac:dyDescent="0.3">
      <c r="A654" s="8" t="s">
        <v>232</v>
      </c>
      <c r="B654" s="8" t="s">
        <v>237</v>
      </c>
      <c r="C654" s="8" t="s">
        <v>72</v>
      </c>
      <c r="D654" s="8" t="s">
        <v>15</v>
      </c>
      <c r="E654" s="7" t="s">
        <v>36</v>
      </c>
      <c r="F654" s="8">
        <v>100</v>
      </c>
      <c r="I654" s="8">
        <v>3</v>
      </c>
      <c r="L654" s="8">
        <v>0.1</v>
      </c>
      <c r="M654" s="8">
        <f t="shared" si="108"/>
        <v>10</v>
      </c>
      <c r="O654" s="8">
        <v>33</v>
      </c>
      <c r="AE654" s="7" t="s">
        <v>296</v>
      </c>
      <c r="AF654" s="8" t="s">
        <v>298</v>
      </c>
      <c r="AG654" s="7" t="s">
        <v>299</v>
      </c>
      <c r="AL654" s="7">
        <v>241</v>
      </c>
      <c r="AN654" s="8">
        <v>32.9</v>
      </c>
      <c r="AQ654" s="8">
        <v>10.9</v>
      </c>
      <c r="AR654" s="8">
        <v>0.5</v>
      </c>
      <c r="AS654" s="8">
        <v>0</v>
      </c>
      <c r="AT654" s="12">
        <f t="shared" si="109"/>
        <v>44.3</v>
      </c>
      <c r="AV654" s="11">
        <f t="shared" si="110"/>
        <v>24.1</v>
      </c>
      <c r="AW654" s="13">
        <f t="shared" si="111"/>
        <v>0.1</v>
      </c>
      <c r="AX654" s="13">
        <f t="shared" si="112"/>
        <v>3.29</v>
      </c>
      <c r="AY654" s="13">
        <f t="shared" si="113"/>
        <v>0.1</v>
      </c>
      <c r="AZ654" s="13">
        <f t="shared" si="114"/>
        <v>0.1</v>
      </c>
      <c r="BA654" s="13">
        <f t="shared" si="115"/>
        <v>1.0900000000000001</v>
      </c>
      <c r="BB654" s="13">
        <f t="shared" si="116"/>
        <v>0.05</v>
      </c>
      <c r="BC654" s="13">
        <f t="shared" si="117"/>
        <v>0</v>
      </c>
    </row>
    <row r="655" spans="1:55" x14ac:dyDescent="0.3">
      <c r="A655" s="8" t="s">
        <v>232</v>
      </c>
      <c r="B655" s="8" t="s">
        <v>237</v>
      </c>
      <c r="C655" s="8" t="s">
        <v>72</v>
      </c>
      <c r="D655" s="8" t="s">
        <v>17</v>
      </c>
      <c r="E655" s="7" t="s">
        <v>36</v>
      </c>
      <c r="F655" s="8">
        <v>100</v>
      </c>
      <c r="I655" s="8">
        <v>3</v>
      </c>
      <c r="L655" s="8">
        <v>0.1</v>
      </c>
      <c r="M655" s="8">
        <f t="shared" si="108"/>
        <v>10</v>
      </c>
      <c r="O655" s="8">
        <v>33</v>
      </c>
      <c r="AE655" s="7" t="s">
        <v>300</v>
      </c>
      <c r="AF655" s="8" t="s">
        <v>301</v>
      </c>
      <c r="AG655" s="7" t="s">
        <v>272</v>
      </c>
      <c r="AL655" s="7">
        <v>265</v>
      </c>
      <c r="AN655" s="8">
        <v>16.899999999999999</v>
      </c>
      <c r="AQ655" s="8">
        <v>21.4</v>
      </c>
      <c r="AR655" s="8">
        <v>0</v>
      </c>
      <c r="AS655" s="8">
        <v>0</v>
      </c>
      <c r="AT655" s="12">
        <f t="shared" si="109"/>
        <v>38.299999999999997</v>
      </c>
      <c r="AV655" s="11">
        <f t="shared" si="110"/>
        <v>26.5</v>
      </c>
      <c r="AW655" s="13">
        <f t="shared" si="111"/>
        <v>0.1</v>
      </c>
      <c r="AX655" s="13">
        <f t="shared" si="112"/>
        <v>1.69</v>
      </c>
      <c r="AY655" s="13">
        <f t="shared" si="113"/>
        <v>0.1</v>
      </c>
      <c r="AZ655" s="13">
        <f t="shared" si="114"/>
        <v>0.1</v>
      </c>
      <c r="BA655" s="13">
        <f t="shared" si="115"/>
        <v>2.14</v>
      </c>
      <c r="BB655" s="13">
        <f t="shared" si="116"/>
        <v>0</v>
      </c>
      <c r="BC655" s="13">
        <f t="shared" si="117"/>
        <v>0</v>
      </c>
    </row>
    <row r="656" spans="1:55" x14ac:dyDescent="0.3">
      <c r="A656" s="8" t="s">
        <v>232</v>
      </c>
      <c r="B656" s="8" t="s">
        <v>237</v>
      </c>
      <c r="C656" s="8" t="s">
        <v>72</v>
      </c>
      <c r="D656" s="8" t="s">
        <v>18</v>
      </c>
      <c r="E656" s="7" t="s">
        <v>36</v>
      </c>
      <c r="F656" s="8">
        <v>168</v>
      </c>
      <c r="J656" s="8">
        <v>1</v>
      </c>
      <c r="L656" s="8">
        <v>3.0000000000000001E-3</v>
      </c>
      <c r="M656" s="8">
        <f t="shared" si="108"/>
        <v>0.504</v>
      </c>
      <c r="O656" s="8">
        <v>33</v>
      </c>
      <c r="S656" s="8">
        <v>1095</v>
      </c>
      <c r="T656" s="8" t="s">
        <v>275</v>
      </c>
      <c r="AL656" s="7">
        <v>267</v>
      </c>
      <c r="AN656" s="8">
        <v>19.600000000000001</v>
      </c>
      <c r="AQ656" s="8">
        <v>20.3</v>
      </c>
      <c r="AT656" s="12">
        <f t="shared" si="109"/>
        <v>39.900000000000006</v>
      </c>
      <c r="AV656" s="11">
        <f t="shared" si="110"/>
        <v>1.3456800000000002</v>
      </c>
      <c r="AW656" s="13">
        <f t="shared" si="111"/>
        <v>5.0400000000000002E-3</v>
      </c>
      <c r="AX656" s="13">
        <f t="shared" si="112"/>
        <v>9.8784000000000011E-2</v>
      </c>
      <c r="AY656" s="13">
        <f t="shared" si="113"/>
        <v>5.0400000000000002E-3</v>
      </c>
      <c r="AZ656" s="13">
        <f t="shared" si="114"/>
        <v>5.0400000000000002E-3</v>
      </c>
      <c r="BA656" s="13">
        <f t="shared" si="115"/>
        <v>0.10231200000000001</v>
      </c>
      <c r="BB656" s="13">
        <f t="shared" si="116"/>
        <v>5.0400000000000002E-3</v>
      </c>
      <c r="BC656" s="13">
        <f t="shared" si="117"/>
        <v>5.0400000000000002E-3</v>
      </c>
    </row>
    <row r="657" spans="1:55" x14ac:dyDescent="0.3">
      <c r="A657" s="8" t="s">
        <v>232</v>
      </c>
      <c r="B657" s="8" t="s">
        <v>237</v>
      </c>
      <c r="C657" s="8" t="s">
        <v>72</v>
      </c>
      <c r="D657" s="8" t="s">
        <v>19</v>
      </c>
      <c r="E657" s="7" t="s">
        <v>21</v>
      </c>
      <c r="K657" s="8">
        <v>1</v>
      </c>
      <c r="L657" s="8">
        <v>0</v>
      </c>
      <c r="M657" s="8">
        <f t="shared" si="108"/>
        <v>0</v>
      </c>
      <c r="O657" s="8">
        <v>33</v>
      </c>
      <c r="AI657" s="7">
        <v>8063</v>
      </c>
      <c r="AJ657" s="8">
        <v>5124</v>
      </c>
      <c r="AK657" s="8" t="s">
        <v>273</v>
      </c>
      <c r="AL657" s="7">
        <v>285</v>
      </c>
      <c r="AM657" s="8">
        <v>285</v>
      </c>
      <c r="AN657" s="8">
        <v>26.9</v>
      </c>
      <c r="AO657" s="8">
        <v>26.9</v>
      </c>
      <c r="AP657" s="8">
        <v>26.9</v>
      </c>
      <c r="AQ657" s="8">
        <v>18.899999999999999</v>
      </c>
      <c r="AR657" s="8">
        <v>0</v>
      </c>
      <c r="AS657" s="8">
        <v>0</v>
      </c>
      <c r="AT657" s="12">
        <f t="shared" si="109"/>
        <v>45.8</v>
      </c>
      <c r="AV657" s="11">
        <f t="shared" si="110"/>
        <v>0</v>
      </c>
      <c r="AW657" s="13">
        <f t="shared" si="111"/>
        <v>0</v>
      </c>
      <c r="AX657" s="13">
        <f t="shared" si="112"/>
        <v>0</v>
      </c>
      <c r="AY657" s="13">
        <f t="shared" si="113"/>
        <v>0</v>
      </c>
      <c r="AZ657" s="13">
        <f t="shared" si="114"/>
        <v>0</v>
      </c>
      <c r="BA657" s="13">
        <f t="shared" si="115"/>
        <v>0</v>
      </c>
      <c r="BB657" s="13">
        <f t="shared" si="116"/>
        <v>0</v>
      </c>
      <c r="BC657" s="13">
        <f t="shared" si="117"/>
        <v>0</v>
      </c>
    </row>
    <row r="658" spans="1:55" x14ac:dyDescent="0.3">
      <c r="A658" s="8" t="s">
        <v>232</v>
      </c>
      <c r="B658" s="8" t="s">
        <v>237</v>
      </c>
      <c r="C658" s="8" t="s">
        <v>72</v>
      </c>
      <c r="D658" s="8" t="s">
        <v>22</v>
      </c>
      <c r="E658" s="7" t="s">
        <v>21</v>
      </c>
      <c r="K658" s="8">
        <v>1</v>
      </c>
      <c r="L658" s="8">
        <v>0</v>
      </c>
      <c r="M658" s="8">
        <f t="shared" si="108"/>
        <v>0</v>
      </c>
      <c r="O658" s="8">
        <v>33</v>
      </c>
      <c r="AI658" s="7">
        <v>8063</v>
      </c>
      <c r="AJ658" s="8">
        <v>5124</v>
      </c>
      <c r="AK658" s="8" t="s">
        <v>273</v>
      </c>
      <c r="AL658" s="7">
        <v>285</v>
      </c>
      <c r="AM658" s="8">
        <v>285</v>
      </c>
      <c r="AN658" s="8">
        <v>26.9</v>
      </c>
      <c r="AO658" s="8">
        <v>26.9</v>
      </c>
      <c r="AP658" s="8">
        <v>26.9</v>
      </c>
      <c r="AQ658" s="8">
        <v>18.899999999999999</v>
      </c>
      <c r="AR658" s="8">
        <v>0</v>
      </c>
      <c r="AS658" s="8">
        <v>0</v>
      </c>
      <c r="AT658" s="12">
        <f t="shared" si="109"/>
        <v>45.8</v>
      </c>
      <c r="AV658" s="11">
        <f t="shared" si="110"/>
        <v>0</v>
      </c>
      <c r="AW658" s="13">
        <f t="shared" si="111"/>
        <v>0</v>
      </c>
      <c r="AX658" s="13">
        <f t="shared" si="112"/>
        <v>0</v>
      </c>
      <c r="AY658" s="13">
        <f t="shared" si="113"/>
        <v>0</v>
      </c>
      <c r="AZ658" s="13">
        <f t="shared" si="114"/>
        <v>0</v>
      </c>
      <c r="BA658" s="13">
        <f t="shared" si="115"/>
        <v>0</v>
      </c>
      <c r="BB658" s="13">
        <f t="shared" si="116"/>
        <v>0</v>
      </c>
      <c r="BC658" s="13">
        <f t="shared" si="117"/>
        <v>0</v>
      </c>
    </row>
    <row r="659" spans="1:55" x14ac:dyDescent="0.3">
      <c r="A659" s="8" t="s">
        <v>232</v>
      </c>
      <c r="B659" s="8" t="s">
        <v>237</v>
      </c>
      <c r="C659" s="8" t="s">
        <v>72</v>
      </c>
      <c r="D659" s="8" t="s">
        <v>23</v>
      </c>
      <c r="E659" s="7" t="s">
        <v>21</v>
      </c>
      <c r="K659" s="8">
        <v>1</v>
      </c>
      <c r="L659" s="8">
        <v>0</v>
      </c>
      <c r="M659" s="8">
        <f t="shared" si="108"/>
        <v>0</v>
      </c>
      <c r="O659" s="8">
        <v>33</v>
      </c>
      <c r="AI659" s="7">
        <v>974</v>
      </c>
      <c r="AJ659" s="8">
        <v>1129</v>
      </c>
      <c r="AK659" s="8" t="s">
        <v>279</v>
      </c>
      <c r="AL659" s="7">
        <v>155</v>
      </c>
      <c r="AM659" s="8">
        <v>155</v>
      </c>
      <c r="AN659" s="8">
        <v>12.6</v>
      </c>
      <c r="AO659" s="8">
        <v>12.6</v>
      </c>
      <c r="AP659" s="8">
        <v>0</v>
      </c>
      <c r="AQ659" s="8">
        <v>10.6</v>
      </c>
      <c r="AR659" s="8">
        <v>1.1000000000000001</v>
      </c>
      <c r="AS659" s="8">
        <v>0</v>
      </c>
      <c r="AT659" s="12">
        <f t="shared" si="109"/>
        <v>24.3</v>
      </c>
      <c r="AV659" s="11">
        <f t="shared" si="110"/>
        <v>0</v>
      </c>
      <c r="AW659" s="13">
        <f t="shared" si="111"/>
        <v>0</v>
      </c>
      <c r="AX659" s="13">
        <f t="shared" si="112"/>
        <v>0</v>
      </c>
      <c r="AY659" s="13">
        <f t="shared" si="113"/>
        <v>0</v>
      </c>
      <c r="AZ659" s="13">
        <f t="shared" si="114"/>
        <v>0</v>
      </c>
      <c r="BA659" s="13">
        <f t="shared" si="115"/>
        <v>0</v>
      </c>
      <c r="BB659" s="13">
        <f t="shared" si="116"/>
        <v>0</v>
      </c>
      <c r="BC659" s="13">
        <f t="shared" si="117"/>
        <v>0</v>
      </c>
    </row>
    <row r="660" spans="1:55" x14ac:dyDescent="0.3">
      <c r="A660" s="8" t="s">
        <v>232</v>
      </c>
      <c r="B660" s="8" t="s">
        <v>237</v>
      </c>
      <c r="C660" s="8" t="s">
        <v>72</v>
      </c>
      <c r="D660" s="8" t="s">
        <v>24</v>
      </c>
      <c r="E660" s="7" t="s">
        <v>14</v>
      </c>
      <c r="F660" s="8">
        <v>184</v>
      </c>
      <c r="H660" s="8">
        <v>1</v>
      </c>
      <c r="L660" s="8">
        <v>0.14299999999999999</v>
      </c>
      <c r="M660" s="8">
        <f t="shared" si="108"/>
        <v>26.311999999999998</v>
      </c>
      <c r="O660" s="8">
        <v>33</v>
      </c>
      <c r="AI660" s="7">
        <v>7075</v>
      </c>
      <c r="AJ660" s="8">
        <v>1106</v>
      </c>
      <c r="AK660" s="8" t="s">
        <v>280</v>
      </c>
      <c r="AL660" s="7">
        <v>69</v>
      </c>
      <c r="AM660" s="8">
        <v>69</v>
      </c>
      <c r="AN660" s="8">
        <v>3.6</v>
      </c>
      <c r="AO660" s="8">
        <v>3.6</v>
      </c>
      <c r="AP660" s="8">
        <v>0</v>
      </c>
      <c r="AQ660" s="8">
        <v>4.0999999999999996</v>
      </c>
      <c r="AR660" s="8">
        <v>4.5</v>
      </c>
      <c r="AS660" s="8">
        <v>0</v>
      </c>
      <c r="AT660" s="12">
        <f t="shared" si="109"/>
        <v>12.2</v>
      </c>
      <c r="AV660" s="11">
        <f t="shared" si="110"/>
        <v>18.155279999999998</v>
      </c>
      <c r="AW660" s="13">
        <f t="shared" si="111"/>
        <v>18.155279999999998</v>
      </c>
      <c r="AX660" s="13">
        <f t="shared" si="112"/>
        <v>0.94723199999999996</v>
      </c>
      <c r="AY660" s="13">
        <f t="shared" si="113"/>
        <v>0.94723199999999996</v>
      </c>
      <c r="AZ660" s="13">
        <f t="shared" si="114"/>
        <v>0</v>
      </c>
      <c r="BA660" s="13">
        <f t="shared" si="115"/>
        <v>1.0787919999999998</v>
      </c>
      <c r="BB660" s="13">
        <f t="shared" si="116"/>
        <v>1.18404</v>
      </c>
      <c r="BC660" s="13">
        <f t="shared" si="117"/>
        <v>0</v>
      </c>
    </row>
    <row r="661" spans="1:55" x14ac:dyDescent="0.3">
      <c r="A661" s="8" t="s">
        <v>232</v>
      </c>
      <c r="B661" s="8" t="s">
        <v>237</v>
      </c>
      <c r="C661" s="8" t="s">
        <v>72</v>
      </c>
      <c r="D661" s="8" t="s">
        <v>25</v>
      </c>
      <c r="E661" s="7" t="s">
        <v>16</v>
      </c>
      <c r="F661" s="8">
        <v>75</v>
      </c>
      <c r="H661" s="8">
        <v>1</v>
      </c>
      <c r="L661" s="8">
        <v>0.14299999999999999</v>
      </c>
      <c r="M661" s="8">
        <f t="shared" si="108"/>
        <v>10.725</v>
      </c>
      <c r="O661" s="8">
        <v>33</v>
      </c>
      <c r="AI661" s="7">
        <v>646</v>
      </c>
      <c r="AJ661" s="8">
        <v>1009</v>
      </c>
      <c r="AK661" s="8" t="s">
        <v>286</v>
      </c>
      <c r="AL661" s="7">
        <v>403</v>
      </c>
      <c r="AM661" s="8">
        <v>403</v>
      </c>
      <c r="AN661" s="8">
        <v>24.9</v>
      </c>
      <c r="AO661" s="8">
        <v>24.9</v>
      </c>
      <c r="AP661" s="8">
        <v>0</v>
      </c>
      <c r="AQ661" s="8">
        <v>33.1</v>
      </c>
      <c r="AR661" s="8">
        <v>1.3</v>
      </c>
      <c r="AS661" s="8">
        <v>0</v>
      </c>
      <c r="AT661" s="12">
        <f t="shared" si="109"/>
        <v>59.3</v>
      </c>
      <c r="AV661" s="11">
        <f t="shared" si="110"/>
        <v>43.22175</v>
      </c>
      <c r="AW661" s="13">
        <f t="shared" si="111"/>
        <v>43.22175</v>
      </c>
      <c r="AX661" s="13">
        <f t="shared" si="112"/>
        <v>2.6705249999999996</v>
      </c>
      <c r="AY661" s="13">
        <f t="shared" si="113"/>
        <v>2.6705249999999996</v>
      </c>
      <c r="AZ661" s="13">
        <f t="shared" si="114"/>
        <v>0</v>
      </c>
      <c r="BA661" s="13">
        <f t="shared" si="115"/>
        <v>3.5499749999999999</v>
      </c>
      <c r="BB661" s="13">
        <f t="shared" si="116"/>
        <v>0.13942500000000002</v>
      </c>
      <c r="BC661" s="13">
        <f t="shared" si="117"/>
        <v>0</v>
      </c>
    </row>
    <row r="662" spans="1:55" x14ac:dyDescent="0.3">
      <c r="A662" s="8" t="s">
        <v>20</v>
      </c>
      <c r="B662" s="8" t="s">
        <v>237</v>
      </c>
      <c r="C662" s="8" t="s">
        <v>72</v>
      </c>
      <c r="D662" s="8" t="s">
        <v>20</v>
      </c>
      <c r="E662" s="7" t="s">
        <v>14</v>
      </c>
      <c r="F662" s="8">
        <v>112</v>
      </c>
      <c r="J662" s="8">
        <v>2</v>
      </c>
      <c r="L662" s="8">
        <v>5.0000000000000001E-3</v>
      </c>
      <c r="M662" s="8">
        <f t="shared" si="108"/>
        <v>0.56000000000000005</v>
      </c>
      <c r="O662" s="8">
        <v>33</v>
      </c>
      <c r="AI662">
        <v>8041</v>
      </c>
      <c r="AJ662">
        <v>15233</v>
      </c>
      <c r="AK662" t="s">
        <v>378</v>
      </c>
      <c r="AL662">
        <v>105</v>
      </c>
      <c r="AM662">
        <v>105</v>
      </c>
      <c r="AN662">
        <v>18.5</v>
      </c>
      <c r="AO662">
        <v>18.5</v>
      </c>
      <c r="AP662">
        <v>18.5</v>
      </c>
      <c r="AQ662">
        <v>2.9</v>
      </c>
      <c r="AR662">
        <v>0</v>
      </c>
      <c r="AS662">
        <v>0</v>
      </c>
      <c r="AT662" s="12">
        <f t="shared" si="109"/>
        <v>21.4</v>
      </c>
      <c r="AV662" s="11">
        <f t="shared" si="110"/>
        <v>0.58800000000000008</v>
      </c>
      <c r="AW662" s="13">
        <f t="shared" si="111"/>
        <v>0.58800000000000008</v>
      </c>
      <c r="AX662" s="13">
        <f t="shared" si="112"/>
        <v>0.10360000000000001</v>
      </c>
      <c r="AY662" s="13">
        <f t="shared" si="113"/>
        <v>0.10360000000000001</v>
      </c>
      <c r="AZ662" s="13">
        <f t="shared" si="114"/>
        <v>0.10360000000000001</v>
      </c>
      <c r="BA662" s="13">
        <f t="shared" si="115"/>
        <v>1.6240000000000001E-2</v>
      </c>
      <c r="BB662" s="13">
        <f t="shared" si="116"/>
        <v>0</v>
      </c>
      <c r="BC662" s="13">
        <f t="shared" si="117"/>
        <v>0</v>
      </c>
    </row>
    <row r="663" spans="1:55" x14ac:dyDescent="0.3">
      <c r="A663" s="8" t="s">
        <v>233</v>
      </c>
      <c r="B663" s="8" t="s">
        <v>237</v>
      </c>
      <c r="C663" s="8" t="s">
        <v>72</v>
      </c>
      <c r="D663" s="8" t="s">
        <v>26</v>
      </c>
      <c r="E663" s="7" t="s">
        <v>14</v>
      </c>
      <c r="F663" s="8">
        <v>175</v>
      </c>
      <c r="I663" s="8">
        <v>2</v>
      </c>
      <c r="L663" s="8">
        <v>6.7000000000000004E-2</v>
      </c>
      <c r="M663" s="8">
        <f t="shared" si="108"/>
        <v>11.725000000000001</v>
      </c>
      <c r="O663" s="8">
        <v>33</v>
      </c>
      <c r="AI663" s="7">
        <v>7200</v>
      </c>
      <c r="AJ663" s="8">
        <v>20051</v>
      </c>
      <c r="AK663" s="8" t="s">
        <v>282</v>
      </c>
      <c r="AL663" s="7">
        <v>130</v>
      </c>
      <c r="AM663" s="8">
        <v>0</v>
      </c>
      <c r="AN663" s="8">
        <v>2.4</v>
      </c>
      <c r="AO663" s="8">
        <v>0</v>
      </c>
      <c r="AP663" s="8">
        <v>0</v>
      </c>
      <c r="AQ663" s="8">
        <v>0.2</v>
      </c>
      <c r="AR663" s="8">
        <v>28.6</v>
      </c>
      <c r="AS663" s="8">
        <v>0.3</v>
      </c>
      <c r="AT663" s="12">
        <f t="shared" si="109"/>
        <v>31.200000000000003</v>
      </c>
      <c r="AV663" s="11">
        <f t="shared" si="110"/>
        <v>15.242500000000001</v>
      </c>
      <c r="AW663" s="13">
        <f t="shared" si="111"/>
        <v>0</v>
      </c>
      <c r="AX663" s="13">
        <f t="shared" si="112"/>
        <v>0.28140000000000004</v>
      </c>
      <c r="AY663" s="13">
        <f t="shared" si="113"/>
        <v>0</v>
      </c>
      <c r="AZ663" s="13">
        <f t="shared" si="114"/>
        <v>0</v>
      </c>
      <c r="BA663" s="13">
        <f t="shared" si="115"/>
        <v>2.3450000000000002E-2</v>
      </c>
      <c r="BB663" s="13">
        <f t="shared" si="116"/>
        <v>3.3533500000000003</v>
      </c>
      <c r="BC663" s="13">
        <f t="shared" si="117"/>
        <v>3.5175000000000005E-2</v>
      </c>
    </row>
    <row r="664" spans="1:55" x14ac:dyDescent="0.3">
      <c r="A664" s="8" t="s">
        <v>233</v>
      </c>
      <c r="B664" s="8" t="s">
        <v>237</v>
      </c>
      <c r="C664" s="8" t="s">
        <v>72</v>
      </c>
      <c r="D664" s="8" t="s">
        <v>28</v>
      </c>
      <c r="E664" s="7" t="s">
        <v>14</v>
      </c>
      <c r="F664" s="8">
        <v>185</v>
      </c>
      <c r="H664" s="8">
        <v>1</v>
      </c>
      <c r="L664" s="8">
        <v>0.14299999999999999</v>
      </c>
      <c r="M664" s="8">
        <f t="shared" si="108"/>
        <v>26.454999999999998</v>
      </c>
      <c r="O664" s="8">
        <v>33</v>
      </c>
      <c r="AI664" s="7">
        <v>7005</v>
      </c>
      <c r="AJ664" s="8">
        <v>16028</v>
      </c>
      <c r="AK664" s="8" t="s">
        <v>283</v>
      </c>
      <c r="AL664" s="7">
        <v>127</v>
      </c>
      <c r="AM664" s="8">
        <v>0</v>
      </c>
      <c r="AN664" s="8">
        <v>8.6999999999999993</v>
      </c>
      <c r="AO664" s="8">
        <v>0</v>
      </c>
      <c r="AP664" s="8">
        <v>0</v>
      </c>
      <c r="AQ664" s="8">
        <v>0.5</v>
      </c>
      <c r="AR664" s="8">
        <v>22.8</v>
      </c>
      <c r="AS664" s="8">
        <v>6.4</v>
      </c>
      <c r="AT664" s="12">
        <f t="shared" si="109"/>
        <v>32</v>
      </c>
      <c r="AV664" s="11">
        <f t="shared" si="110"/>
        <v>33.597850000000001</v>
      </c>
      <c r="AW664" s="13">
        <f t="shared" si="111"/>
        <v>0</v>
      </c>
      <c r="AX664" s="13">
        <f t="shared" si="112"/>
        <v>2.3015849999999998</v>
      </c>
      <c r="AY664" s="13">
        <f t="shared" si="113"/>
        <v>0</v>
      </c>
      <c r="AZ664" s="13">
        <f t="shared" si="114"/>
        <v>0</v>
      </c>
      <c r="BA664" s="13">
        <f t="shared" si="115"/>
        <v>0.132275</v>
      </c>
      <c r="BB664" s="13">
        <f t="shared" si="116"/>
        <v>6.0317400000000001</v>
      </c>
      <c r="BC664" s="13">
        <f t="shared" si="117"/>
        <v>1.6931200000000002</v>
      </c>
    </row>
    <row r="665" spans="1:55" x14ac:dyDescent="0.3">
      <c r="A665" s="8" t="s">
        <v>233</v>
      </c>
      <c r="B665" s="8" t="s">
        <v>237</v>
      </c>
      <c r="C665" s="8" t="s">
        <v>72</v>
      </c>
      <c r="D665" s="8" t="s">
        <v>29</v>
      </c>
      <c r="E665" s="7" t="s">
        <v>21</v>
      </c>
      <c r="K665" s="8">
        <v>1</v>
      </c>
      <c r="L665" s="8">
        <v>0</v>
      </c>
      <c r="M665" s="8">
        <f t="shared" si="108"/>
        <v>0</v>
      </c>
      <c r="O665" s="8">
        <v>33</v>
      </c>
      <c r="AI665" s="7">
        <v>513</v>
      </c>
      <c r="AJ665" s="8">
        <v>11110</v>
      </c>
      <c r="AK665" s="8" t="s">
        <v>290</v>
      </c>
      <c r="AL665" s="7">
        <v>22</v>
      </c>
      <c r="AM665" s="8">
        <v>0</v>
      </c>
      <c r="AN665" s="8">
        <v>1</v>
      </c>
      <c r="AO665" s="8">
        <v>0</v>
      </c>
      <c r="AP665" s="8">
        <v>0</v>
      </c>
      <c r="AQ665" s="8">
        <v>0.4</v>
      </c>
      <c r="AR665" s="8">
        <v>4.5</v>
      </c>
      <c r="AS665" s="8">
        <v>2.8</v>
      </c>
      <c r="AT665" s="12">
        <f t="shared" si="109"/>
        <v>5.9</v>
      </c>
      <c r="AV665" s="11">
        <f t="shared" si="110"/>
        <v>0</v>
      </c>
      <c r="AW665" s="13">
        <f t="shared" si="111"/>
        <v>0</v>
      </c>
      <c r="AX665" s="13">
        <f t="shared" si="112"/>
        <v>0</v>
      </c>
      <c r="AY665" s="13">
        <f t="shared" si="113"/>
        <v>0</v>
      </c>
      <c r="AZ665" s="13">
        <f t="shared" si="114"/>
        <v>0</v>
      </c>
      <c r="BA665" s="13">
        <f t="shared" si="115"/>
        <v>0</v>
      </c>
      <c r="BB665" s="13">
        <f t="shared" si="116"/>
        <v>0</v>
      </c>
      <c r="BC665" s="13">
        <f t="shared" si="117"/>
        <v>0</v>
      </c>
    </row>
    <row r="666" spans="1:55" x14ac:dyDescent="0.3">
      <c r="A666" s="8" t="s">
        <v>233</v>
      </c>
      <c r="B666" s="8" t="s">
        <v>237</v>
      </c>
      <c r="C666" s="8" t="s">
        <v>72</v>
      </c>
      <c r="D666" s="8" t="s">
        <v>30</v>
      </c>
      <c r="E666" s="7" t="s">
        <v>21</v>
      </c>
      <c r="K666" s="8">
        <v>1</v>
      </c>
      <c r="L666" s="8">
        <v>0</v>
      </c>
      <c r="M666" s="8">
        <f t="shared" si="108"/>
        <v>0</v>
      </c>
      <c r="O666" s="8">
        <v>33</v>
      </c>
      <c r="AI666" s="7">
        <v>141</v>
      </c>
      <c r="AJ666" s="8">
        <v>9040</v>
      </c>
      <c r="AK666" s="8" t="s">
        <v>287</v>
      </c>
      <c r="AL666" s="7">
        <v>92</v>
      </c>
      <c r="AM666" s="8">
        <v>0</v>
      </c>
      <c r="AN666" s="8">
        <v>1</v>
      </c>
      <c r="AO666" s="8">
        <v>0</v>
      </c>
      <c r="AP666" s="8">
        <v>0</v>
      </c>
      <c r="AQ666" s="8">
        <v>0.5</v>
      </c>
      <c r="AR666" s="8">
        <v>23.4</v>
      </c>
      <c r="AS666" s="8">
        <v>2.4</v>
      </c>
      <c r="AT666" s="12">
        <f t="shared" si="109"/>
        <v>24.9</v>
      </c>
      <c r="AV666" s="11">
        <f t="shared" si="110"/>
        <v>0</v>
      </c>
      <c r="AW666" s="13">
        <f t="shared" si="111"/>
        <v>0</v>
      </c>
      <c r="AX666" s="13">
        <f t="shared" si="112"/>
        <v>0</v>
      </c>
      <c r="AY666" s="13">
        <f t="shared" si="113"/>
        <v>0</v>
      </c>
      <c r="AZ666" s="13">
        <f t="shared" si="114"/>
        <v>0</v>
      </c>
      <c r="BA666" s="13">
        <f t="shared" si="115"/>
        <v>0</v>
      </c>
      <c r="BB666" s="13">
        <f t="shared" si="116"/>
        <v>0</v>
      </c>
      <c r="BC666" s="13">
        <f t="shared" si="117"/>
        <v>0</v>
      </c>
    </row>
    <row r="667" spans="1:55" ht="13.5" customHeight="1" x14ac:dyDescent="0.3">
      <c r="A667" s="8" t="s">
        <v>233</v>
      </c>
      <c r="B667" s="8" t="s">
        <v>237</v>
      </c>
      <c r="C667" s="8" t="s">
        <v>72</v>
      </c>
      <c r="D667" s="8" t="s">
        <v>31</v>
      </c>
      <c r="E667" s="7" t="s">
        <v>14</v>
      </c>
      <c r="F667" s="8">
        <v>122</v>
      </c>
      <c r="I667" s="8">
        <v>1</v>
      </c>
      <c r="L667" s="8">
        <v>3.3000000000000002E-2</v>
      </c>
      <c r="M667" s="8">
        <f t="shared" si="108"/>
        <v>4.0259999999999998</v>
      </c>
      <c r="O667" s="8">
        <v>33</v>
      </c>
      <c r="AI667" s="7">
        <v>1786</v>
      </c>
      <c r="AJ667" s="8">
        <v>11363</v>
      </c>
      <c r="AK667" s="8" t="s">
        <v>289</v>
      </c>
      <c r="AL667" s="7">
        <v>93</v>
      </c>
      <c r="AM667" s="8">
        <v>0</v>
      </c>
      <c r="AN667" s="8">
        <v>2</v>
      </c>
      <c r="AO667" s="8">
        <v>0</v>
      </c>
      <c r="AP667" s="8">
        <v>0</v>
      </c>
      <c r="AQ667" s="8">
        <v>0.1</v>
      </c>
      <c r="AR667" s="8">
        <v>21.6</v>
      </c>
      <c r="AS667" s="8">
        <v>1.5</v>
      </c>
      <c r="AT667" s="12">
        <f t="shared" si="109"/>
        <v>23.700000000000003</v>
      </c>
      <c r="AV667" s="11">
        <f t="shared" si="110"/>
        <v>3.7441800000000001</v>
      </c>
      <c r="AW667" s="13">
        <f t="shared" si="111"/>
        <v>0</v>
      </c>
      <c r="AX667" s="13">
        <f t="shared" si="112"/>
        <v>8.0519999999999994E-2</v>
      </c>
      <c r="AY667" s="13">
        <f t="shared" si="113"/>
        <v>0</v>
      </c>
      <c r="AZ667" s="13">
        <f t="shared" si="114"/>
        <v>0</v>
      </c>
      <c r="BA667" s="13">
        <f t="shared" si="115"/>
        <v>4.0260000000000001E-3</v>
      </c>
      <c r="BB667" s="13">
        <f t="shared" si="116"/>
        <v>0.86961600000000006</v>
      </c>
      <c r="BC667" s="13">
        <f t="shared" si="117"/>
        <v>6.0389999999999999E-2</v>
      </c>
    </row>
    <row r="668" spans="1:55" x14ac:dyDescent="0.3">
      <c r="A668" s="8" t="s">
        <v>234</v>
      </c>
      <c r="B668" s="8" t="s">
        <v>237</v>
      </c>
      <c r="C668" s="8" t="s">
        <v>72</v>
      </c>
      <c r="D668" s="8" t="s">
        <v>248</v>
      </c>
      <c r="E668" s="7" t="s">
        <v>14</v>
      </c>
      <c r="F668" s="8">
        <v>134</v>
      </c>
      <c r="H668" s="8">
        <v>1</v>
      </c>
      <c r="L668" s="8">
        <v>0.14299999999999999</v>
      </c>
      <c r="M668" s="8">
        <f t="shared" si="108"/>
        <v>19.161999999999999</v>
      </c>
      <c r="O668" s="8">
        <v>33</v>
      </c>
      <c r="AE668" s="7" t="s">
        <v>296</v>
      </c>
      <c r="AF668" s="8" t="s">
        <v>303</v>
      </c>
      <c r="AL668" s="7">
        <v>163</v>
      </c>
      <c r="AN668" s="8">
        <v>6.3</v>
      </c>
      <c r="AQ668" s="8">
        <v>1.4</v>
      </c>
      <c r="AR668" s="8">
        <v>31.1</v>
      </c>
      <c r="AT668" s="12">
        <f t="shared" si="109"/>
        <v>38.799999999999997</v>
      </c>
      <c r="AV668" s="11">
        <f t="shared" si="110"/>
        <v>31.234059999999999</v>
      </c>
      <c r="AW668" s="13">
        <f t="shared" si="111"/>
        <v>0.19161999999999998</v>
      </c>
      <c r="AX668" s="13">
        <f t="shared" si="112"/>
        <v>1.207206</v>
      </c>
      <c r="AY668" s="13">
        <f t="shared" si="113"/>
        <v>0.19161999999999998</v>
      </c>
      <c r="AZ668" s="13">
        <f t="shared" si="114"/>
        <v>0.19161999999999998</v>
      </c>
      <c r="BA668" s="13">
        <f t="shared" si="115"/>
        <v>0.26826800000000001</v>
      </c>
      <c r="BB668" s="13">
        <f t="shared" si="116"/>
        <v>5.9593820000000006</v>
      </c>
      <c r="BC668" s="13">
        <f t="shared" si="117"/>
        <v>0.19161999999999998</v>
      </c>
    </row>
    <row r="669" spans="1:55" x14ac:dyDescent="0.3">
      <c r="A669" s="8" t="s">
        <v>234</v>
      </c>
      <c r="B669" s="8" t="s">
        <v>237</v>
      </c>
      <c r="C669" s="8" t="s">
        <v>72</v>
      </c>
      <c r="D669" s="8" t="s">
        <v>27</v>
      </c>
      <c r="E669" s="7" t="s">
        <v>14</v>
      </c>
      <c r="F669" s="8">
        <v>114</v>
      </c>
      <c r="H669" s="8">
        <v>2</v>
      </c>
      <c r="L669" s="8">
        <v>0.28599999999999998</v>
      </c>
      <c r="M669" s="8">
        <f t="shared" si="108"/>
        <v>32.603999999999999</v>
      </c>
      <c r="O669" s="8">
        <v>33</v>
      </c>
      <c r="AE669" s="7" t="s">
        <v>296</v>
      </c>
      <c r="AF669" s="8" t="s">
        <v>304</v>
      </c>
      <c r="AL669" s="7">
        <v>125</v>
      </c>
      <c r="AN669" s="8">
        <v>2.1</v>
      </c>
      <c r="AQ669" s="8">
        <v>1.3</v>
      </c>
      <c r="AR669" s="8">
        <v>26.2</v>
      </c>
      <c r="AT669" s="12">
        <f t="shared" si="109"/>
        <v>29.6</v>
      </c>
      <c r="AV669" s="11">
        <f t="shared" si="110"/>
        <v>40.755000000000003</v>
      </c>
      <c r="AW669" s="13">
        <f t="shared" si="111"/>
        <v>0.32604</v>
      </c>
      <c r="AX669" s="13">
        <f t="shared" si="112"/>
        <v>0.68468400000000007</v>
      </c>
      <c r="AY669" s="13">
        <f t="shared" si="113"/>
        <v>0.32604</v>
      </c>
      <c r="AZ669" s="13">
        <f t="shared" si="114"/>
        <v>0.32604</v>
      </c>
      <c r="BA669" s="13">
        <f t="shared" si="115"/>
        <v>0.42385199999999995</v>
      </c>
      <c r="BB669" s="13">
        <f t="shared" si="116"/>
        <v>8.542247999999999</v>
      </c>
      <c r="BC669" s="13">
        <f t="shared" si="117"/>
        <v>0.32604</v>
      </c>
    </row>
    <row r="670" spans="1:55" x14ac:dyDescent="0.3">
      <c r="A670" s="8" t="s">
        <v>234</v>
      </c>
      <c r="B670" s="8" t="s">
        <v>237</v>
      </c>
      <c r="C670" s="8" t="s">
        <v>72</v>
      </c>
      <c r="D670" s="8" t="s">
        <v>32</v>
      </c>
      <c r="E670" s="7" t="s">
        <v>14</v>
      </c>
      <c r="F670" s="8">
        <v>83</v>
      </c>
      <c r="H670" s="8">
        <v>1</v>
      </c>
      <c r="L670" s="8">
        <v>0.14299999999999999</v>
      </c>
      <c r="M670" s="8">
        <f t="shared" si="108"/>
        <v>11.869</v>
      </c>
      <c r="O670" s="8">
        <v>33</v>
      </c>
      <c r="AI670" s="7">
        <v>8012</v>
      </c>
      <c r="AJ670" s="8">
        <v>0</v>
      </c>
      <c r="AK670" s="8" t="s">
        <v>307</v>
      </c>
      <c r="AL670" s="7">
        <v>332</v>
      </c>
      <c r="AM670" s="8">
        <v>0</v>
      </c>
      <c r="AN670" s="8">
        <v>10.3</v>
      </c>
      <c r="AO670" s="8">
        <v>0</v>
      </c>
      <c r="AP670" s="8">
        <v>0</v>
      </c>
      <c r="AQ670" s="8">
        <v>3</v>
      </c>
      <c r="AR670" s="8">
        <v>73.7</v>
      </c>
      <c r="AS670" s="8">
        <v>12.7</v>
      </c>
      <c r="AT670" s="12">
        <f t="shared" si="109"/>
        <v>87</v>
      </c>
      <c r="AV670" s="11">
        <f t="shared" si="110"/>
        <v>39.405079999999998</v>
      </c>
      <c r="AW670" s="13">
        <f t="shared" si="111"/>
        <v>0</v>
      </c>
      <c r="AX670" s="13">
        <f t="shared" si="112"/>
        <v>1.222507</v>
      </c>
      <c r="AY670" s="13">
        <f t="shared" si="113"/>
        <v>0</v>
      </c>
      <c r="AZ670" s="13">
        <f t="shared" si="114"/>
        <v>0</v>
      </c>
      <c r="BA670" s="13">
        <f t="shared" si="115"/>
        <v>0.35607</v>
      </c>
      <c r="BB670" s="13">
        <f t="shared" si="116"/>
        <v>8.7474530000000001</v>
      </c>
      <c r="BC670" s="13">
        <f t="shared" si="117"/>
        <v>1.507363</v>
      </c>
    </row>
    <row r="671" spans="1:55" x14ac:dyDescent="0.3">
      <c r="A671" s="8" t="s">
        <v>232</v>
      </c>
      <c r="B671" s="8" t="s">
        <v>237</v>
      </c>
      <c r="C671" s="8" t="s">
        <v>73</v>
      </c>
      <c r="D671" s="8" t="s">
        <v>13</v>
      </c>
      <c r="E671" s="7" t="s">
        <v>21</v>
      </c>
      <c r="K671" s="8">
        <v>1</v>
      </c>
      <c r="L671" s="8">
        <v>0</v>
      </c>
      <c r="M671" s="8">
        <f t="shared" si="108"/>
        <v>0</v>
      </c>
      <c r="N671" s="8">
        <v>3</v>
      </c>
      <c r="O671" s="8">
        <v>34</v>
      </c>
      <c r="AI671" s="7">
        <v>8067</v>
      </c>
      <c r="AJ671" s="8">
        <v>0</v>
      </c>
      <c r="AK671" s="8" t="s">
        <v>265</v>
      </c>
      <c r="AL671" s="7">
        <v>269</v>
      </c>
      <c r="AM671" s="8">
        <v>269</v>
      </c>
      <c r="AN671" s="8">
        <v>24.9</v>
      </c>
      <c r="AO671" s="8">
        <v>24.9</v>
      </c>
      <c r="AP671" s="8">
        <v>24.9</v>
      </c>
      <c r="AQ671" s="8">
        <v>18</v>
      </c>
      <c r="AR671" s="8">
        <v>0</v>
      </c>
      <c r="AS671" s="8">
        <v>0</v>
      </c>
      <c r="AT671" s="12">
        <f t="shared" si="109"/>
        <v>42.9</v>
      </c>
      <c r="AV671" s="11">
        <f t="shared" si="110"/>
        <v>0</v>
      </c>
      <c r="AW671" s="13">
        <f t="shared" si="111"/>
        <v>0</v>
      </c>
      <c r="AX671" s="13">
        <f t="shared" si="112"/>
        <v>0</v>
      </c>
      <c r="AY671" s="13">
        <f t="shared" si="113"/>
        <v>0</v>
      </c>
      <c r="AZ671" s="13">
        <f t="shared" si="114"/>
        <v>0</v>
      </c>
      <c r="BA671" s="13">
        <f t="shared" si="115"/>
        <v>0</v>
      </c>
      <c r="BB671" s="13">
        <f t="shared" si="116"/>
        <v>0</v>
      </c>
      <c r="BC671" s="13">
        <f t="shared" si="117"/>
        <v>0</v>
      </c>
    </row>
    <row r="672" spans="1:55" x14ac:dyDescent="0.3">
      <c r="A672" s="8" t="s">
        <v>232</v>
      </c>
      <c r="B672" s="8" t="s">
        <v>237</v>
      </c>
      <c r="C672" s="8" t="s">
        <v>73</v>
      </c>
      <c r="D672" s="8" t="s">
        <v>15</v>
      </c>
      <c r="E672" s="7" t="s">
        <v>14</v>
      </c>
      <c r="F672" s="8">
        <v>112</v>
      </c>
      <c r="H672" s="8">
        <v>1</v>
      </c>
      <c r="L672" s="8">
        <v>0.14299999999999999</v>
      </c>
      <c r="M672" s="8">
        <f t="shared" si="108"/>
        <v>16.015999999999998</v>
      </c>
      <c r="O672" s="8">
        <v>34</v>
      </c>
      <c r="AE672" s="7" t="s">
        <v>296</v>
      </c>
      <c r="AF672" s="8" t="s">
        <v>298</v>
      </c>
      <c r="AG672" s="7" t="s">
        <v>299</v>
      </c>
      <c r="AL672" s="7">
        <v>241</v>
      </c>
      <c r="AN672" s="8">
        <v>32.9</v>
      </c>
      <c r="AQ672" s="8">
        <v>10.9</v>
      </c>
      <c r="AR672" s="8">
        <v>0.5</v>
      </c>
      <c r="AS672" s="8">
        <v>0</v>
      </c>
      <c r="AT672" s="12">
        <f t="shared" si="109"/>
        <v>44.3</v>
      </c>
      <c r="AV672" s="11">
        <f t="shared" si="110"/>
        <v>38.598559999999999</v>
      </c>
      <c r="AW672" s="13">
        <f t="shared" si="111"/>
        <v>0.16015999999999997</v>
      </c>
      <c r="AX672" s="13">
        <f t="shared" si="112"/>
        <v>5.2692639999999997</v>
      </c>
      <c r="AY672" s="13">
        <f t="shared" si="113"/>
        <v>0.16015999999999997</v>
      </c>
      <c r="AZ672" s="13">
        <f t="shared" si="114"/>
        <v>0.16015999999999997</v>
      </c>
      <c r="BA672" s="13">
        <f t="shared" si="115"/>
        <v>1.745744</v>
      </c>
      <c r="BB672" s="13">
        <f t="shared" si="116"/>
        <v>8.0079999999999985E-2</v>
      </c>
      <c r="BC672" s="13">
        <f t="shared" si="117"/>
        <v>0</v>
      </c>
    </row>
    <row r="673" spans="1:55" x14ac:dyDescent="0.3">
      <c r="A673" s="8" t="s">
        <v>232</v>
      </c>
      <c r="B673" s="8" t="s">
        <v>237</v>
      </c>
      <c r="C673" s="8" t="s">
        <v>73</v>
      </c>
      <c r="D673" s="8" t="s">
        <v>17</v>
      </c>
      <c r="E673" s="7" t="s">
        <v>14</v>
      </c>
      <c r="F673" s="8">
        <v>112</v>
      </c>
      <c r="H673" s="8">
        <v>1</v>
      </c>
      <c r="L673" s="8">
        <v>0.14299999999999999</v>
      </c>
      <c r="M673" s="8">
        <f t="shared" si="108"/>
        <v>16.015999999999998</v>
      </c>
      <c r="O673" s="8">
        <v>34</v>
      </c>
      <c r="AE673" s="7" t="s">
        <v>300</v>
      </c>
      <c r="AF673" s="8" t="s">
        <v>301</v>
      </c>
      <c r="AG673" s="7" t="s">
        <v>272</v>
      </c>
      <c r="AL673" s="7">
        <v>265</v>
      </c>
      <c r="AN673" s="8">
        <v>16.899999999999999</v>
      </c>
      <c r="AQ673" s="8">
        <v>21.4</v>
      </c>
      <c r="AR673" s="8">
        <v>0</v>
      </c>
      <c r="AS673" s="8">
        <v>0</v>
      </c>
      <c r="AT673" s="12">
        <f t="shared" si="109"/>
        <v>38.299999999999997</v>
      </c>
      <c r="AV673" s="11">
        <f t="shared" si="110"/>
        <v>42.442399999999999</v>
      </c>
      <c r="AW673" s="13">
        <f t="shared" si="111"/>
        <v>0.16015999999999997</v>
      </c>
      <c r="AX673" s="13">
        <f t="shared" si="112"/>
        <v>2.7067039999999998</v>
      </c>
      <c r="AY673" s="13">
        <f t="shared" si="113"/>
        <v>0.16015999999999997</v>
      </c>
      <c r="AZ673" s="13">
        <f t="shared" si="114"/>
        <v>0.16015999999999997</v>
      </c>
      <c r="BA673" s="13">
        <f t="shared" si="115"/>
        <v>3.4274239999999994</v>
      </c>
      <c r="BB673" s="13">
        <f t="shared" si="116"/>
        <v>0</v>
      </c>
      <c r="BC673" s="13">
        <f t="shared" si="117"/>
        <v>0</v>
      </c>
    </row>
    <row r="674" spans="1:55" x14ac:dyDescent="0.3">
      <c r="A674" s="8" t="s">
        <v>232</v>
      </c>
      <c r="B674" s="8" t="s">
        <v>237</v>
      </c>
      <c r="C674" s="8" t="s">
        <v>73</v>
      </c>
      <c r="D674" s="8" t="s">
        <v>18</v>
      </c>
      <c r="E674" s="7" t="s">
        <v>14</v>
      </c>
      <c r="F674" s="8">
        <v>112</v>
      </c>
      <c r="I674" s="8">
        <v>1</v>
      </c>
      <c r="L674" s="8">
        <v>3.3000000000000002E-2</v>
      </c>
      <c r="M674" s="8">
        <f t="shared" si="108"/>
        <v>3.6960000000000002</v>
      </c>
      <c r="O674" s="8">
        <v>34</v>
      </c>
      <c r="S674" s="8">
        <v>1095</v>
      </c>
      <c r="T674" s="8" t="s">
        <v>275</v>
      </c>
      <c r="AL674" s="7">
        <v>267</v>
      </c>
      <c r="AN674" s="8">
        <v>19.600000000000001</v>
      </c>
      <c r="AQ674" s="8">
        <v>20.3</v>
      </c>
      <c r="AT674" s="12">
        <f t="shared" si="109"/>
        <v>39.900000000000006</v>
      </c>
      <c r="AV674" s="11">
        <f t="shared" si="110"/>
        <v>9.8683200000000006</v>
      </c>
      <c r="AW674" s="13">
        <f t="shared" si="111"/>
        <v>3.696E-2</v>
      </c>
      <c r="AX674" s="13">
        <f t="shared" si="112"/>
        <v>0.72441600000000006</v>
      </c>
      <c r="AY674" s="13">
        <f t="shared" si="113"/>
        <v>3.696E-2</v>
      </c>
      <c r="AZ674" s="13">
        <f t="shared" si="114"/>
        <v>3.696E-2</v>
      </c>
      <c r="BA674" s="13">
        <f t="shared" si="115"/>
        <v>0.75028800000000007</v>
      </c>
      <c r="BB674" s="13">
        <f t="shared" si="116"/>
        <v>3.696E-2</v>
      </c>
      <c r="BC674" s="13">
        <f t="shared" si="117"/>
        <v>3.696E-2</v>
      </c>
    </row>
    <row r="675" spans="1:55" x14ac:dyDescent="0.3">
      <c r="A675" s="8" t="s">
        <v>232</v>
      </c>
      <c r="B675" s="8" t="s">
        <v>237</v>
      </c>
      <c r="C675" s="8" t="s">
        <v>73</v>
      </c>
      <c r="D675" s="8" t="s">
        <v>19</v>
      </c>
      <c r="E675" s="7" t="s">
        <v>14</v>
      </c>
      <c r="F675" s="8">
        <v>112</v>
      </c>
      <c r="I675" s="8">
        <v>1</v>
      </c>
      <c r="L675" s="8">
        <v>3.3000000000000002E-2</v>
      </c>
      <c r="M675" s="8">
        <f t="shared" si="108"/>
        <v>3.6960000000000002</v>
      </c>
      <c r="O675" s="8">
        <v>34</v>
      </c>
      <c r="AI675" s="7">
        <v>8063</v>
      </c>
      <c r="AJ675" s="8">
        <v>5124</v>
      </c>
      <c r="AK675" s="8" t="s">
        <v>273</v>
      </c>
      <c r="AL675" s="7">
        <v>285</v>
      </c>
      <c r="AM675" s="8">
        <v>285</v>
      </c>
      <c r="AN675" s="8">
        <v>26.9</v>
      </c>
      <c r="AO675" s="8">
        <v>26.9</v>
      </c>
      <c r="AP675" s="8">
        <v>26.9</v>
      </c>
      <c r="AQ675" s="8">
        <v>18.899999999999999</v>
      </c>
      <c r="AR675" s="8">
        <v>0</v>
      </c>
      <c r="AS675" s="8">
        <v>0</v>
      </c>
      <c r="AT675" s="12">
        <f t="shared" si="109"/>
        <v>45.8</v>
      </c>
      <c r="AV675" s="11">
        <f t="shared" si="110"/>
        <v>10.533600000000002</v>
      </c>
      <c r="AW675" s="13">
        <f t="shared" si="111"/>
        <v>10.533600000000002</v>
      </c>
      <c r="AX675" s="13">
        <f t="shared" si="112"/>
        <v>0.994224</v>
      </c>
      <c r="AY675" s="13">
        <f t="shared" si="113"/>
        <v>0.994224</v>
      </c>
      <c r="AZ675" s="13">
        <f t="shared" si="114"/>
        <v>0.994224</v>
      </c>
      <c r="BA675" s="13">
        <f t="shared" si="115"/>
        <v>0.69854399999999994</v>
      </c>
      <c r="BB675" s="13">
        <f t="shared" si="116"/>
        <v>0</v>
      </c>
      <c r="BC675" s="13">
        <f t="shared" si="117"/>
        <v>0</v>
      </c>
    </row>
    <row r="676" spans="1:55" x14ac:dyDescent="0.3">
      <c r="A676" s="8" t="s">
        <v>232</v>
      </c>
      <c r="B676" s="8" t="s">
        <v>237</v>
      </c>
      <c r="C676" s="8" t="s">
        <v>73</v>
      </c>
      <c r="D676" s="8" t="s">
        <v>22</v>
      </c>
      <c r="E676" s="7" t="s">
        <v>21</v>
      </c>
      <c r="K676" s="8">
        <v>1</v>
      </c>
      <c r="L676" s="8">
        <v>0</v>
      </c>
      <c r="M676" s="8">
        <f t="shared" si="108"/>
        <v>0</v>
      </c>
      <c r="O676" s="8">
        <v>34</v>
      </c>
      <c r="AI676" s="7">
        <v>8063</v>
      </c>
      <c r="AJ676" s="8">
        <v>5124</v>
      </c>
      <c r="AK676" s="8" t="s">
        <v>273</v>
      </c>
      <c r="AL676" s="7">
        <v>285</v>
      </c>
      <c r="AM676" s="8">
        <v>285</v>
      </c>
      <c r="AN676" s="8">
        <v>26.9</v>
      </c>
      <c r="AO676" s="8">
        <v>26.9</v>
      </c>
      <c r="AP676" s="8">
        <v>26.9</v>
      </c>
      <c r="AQ676" s="8">
        <v>18.899999999999999</v>
      </c>
      <c r="AR676" s="8">
        <v>0</v>
      </c>
      <c r="AS676" s="8">
        <v>0</v>
      </c>
      <c r="AT676" s="12">
        <f t="shared" si="109"/>
        <v>45.8</v>
      </c>
      <c r="AV676" s="11">
        <f t="shared" si="110"/>
        <v>0</v>
      </c>
      <c r="AW676" s="13">
        <f t="shared" si="111"/>
        <v>0</v>
      </c>
      <c r="AX676" s="13">
        <f t="shared" si="112"/>
        <v>0</v>
      </c>
      <c r="AY676" s="13">
        <f t="shared" si="113"/>
        <v>0</v>
      </c>
      <c r="AZ676" s="13">
        <f t="shared" si="114"/>
        <v>0</v>
      </c>
      <c r="BA676" s="13">
        <f t="shared" si="115"/>
        <v>0</v>
      </c>
      <c r="BB676" s="13">
        <f t="shared" si="116"/>
        <v>0</v>
      </c>
      <c r="BC676" s="13">
        <f t="shared" si="117"/>
        <v>0</v>
      </c>
    </row>
    <row r="677" spans="1:55" x14ac:dyDescent="0.3">
      <c r="A677" s="8" t="s">
        <v>232</v>
      </c>
      <c r="B677" s="8" t="s">
        <v>237</v>
      </c>
      <c r="C677" s="8" t="s">
        <v>73</v>
      </c>
      <c r="D677" s="8" t="s">
        <v>23</v>
      </c>
      <c r="E677" s="7" t="s">
        <v>14</v>
      </c>
      <c r="F677" s="8">
        <v>64</v>
      </c>
      <c r="H677" s="8">
        <v>1</v>
      </c>
      <c r="L677" s="8">
        <v>0.14299999999999999</v>
      </c>
      <c r="M677" s="8">
        <f t="shared" si="108"/>
        <v>9.1519999999999992</v>
      </c>
      <c r="O677" s="8">
        <v>34</v>
      </c>
      <c r="AI677" s="7">
        <v>974</v>
      </c>
      <c r="AJ677" s="8">
        <v>1129</v>
      </c>
      <c r="AK677" s="8" t="s">
        <v>279</v>
      </c>
      <c r="AL677" s="7">
        <v>155</v>
      </c>
      <c r="AM677" s="8">
        <v>155</v>
      </c>
      <c r="AN677" s="8">
        <v>12.6</v>
      </c>
      <c r="AO677" s="8">
        <v>12.6</v>
      </c>
      <c r="AP677" s="8">
        <v>0</v>
      </c>
      <c r="AQ677" s="8">
        <v>10.6</v>
      </c>
      <c r="AR677" s="8">
        <v>1.1000000000000001</v>
      </c>
      <c r="AS677" s="8">
        <v>0</v>
      </c>
      <c r="AT677" s="12">
        <f t="shared" si="109"/>
        <v>24.3</v>
      </c>
      <c r="AV677" s="11">
        <f t="shared" si="110"/>
        <v>14.185599999999999</v>
      </c>
      <c r="AW677" s="13">
        <f t="shared" si="111"/>
        <v>14.185599999999999</v>
      </c>
      <c r="AX677" s="13">
        <f t="shared" si="112"/>
        <v>1.153152</v>
      </c>
      <c r="AY677" s="13">
        <f t="shared" si="113"/>
        <v>1.153152</v>
      </c>
      <c r="AZ677" s="13">
        <f t="shared" si="114"/>
        <v>0</v>
      </c>
      <c r="BA677" s="13">
        <f t="shared" si="115"/>
        <v>0.97011199999999986</v>
      </c>
      <c r="BB677" s="13">
        <f t="shared" si="116"/>
        <v>0.100672</v>
      </c>
      <c r="BC677" s="13">
        <f t="shared" si="117"/>
        <v>0</v>
      </c>
    </row>
    <row r="678" spans="1:55" x14ac:dyDescent="0.3">
      <c r="A678" s="8" t="s">
        <v>232</v>
      </c>
      <c r="B678" s="8" t="s">
        <v>237</v>
      </c>
      <c r="C678" s="8" t="s">
        <v>73</v>
      </c>
      <c r="D678" s="8" t="s">
        <v>24</v>
      </c>
      <c r="E678" s="7" t="s">
        <v>21</v>
      </c>
      <c r="K678" s="8">
        <v>1</v>
      </c>
      <c r="L678" s="8">
        <v>0</v>
      </c>
      <c r="M678" s="8">
        <f t="shared" si="108"/>
        <v>0</v>
      </c>
      <c r="O678" s="8">
        <v>34</v>
      </c>
      <c r="AI678" s="7">
        <v>7075</v>
      </c>
      <c r="AJ678" s="8">
        <v>1106</v>
      </c>
      <c r="AK678" s="8" t="s">
        <v>280</v>
      </c>
      <c r="AL678" s="7">
        <v>69</v>
      </c>
      <c r="AM678" s="8">
        <v>69</v>
      </c>
      <c r="AN678" s="8">
        <v>3.6</v>
      </c>
      <c r="AO678" s="8">
        <v>3.6</v>
      </c>
      <c r="AP678" s="8">
        <v>0</v>
      </c>
      <c r="AQ678" s="8">
        <v>4.0999999999999996</v>
      </c>
      <c r="AR678" s="8">
        <v>4.5</v>
      </c>
      <c r="AS678" s="8">
        <v>0</v>
      </c>
      <c r="AT678" s="12">
        <f t="shared" si="109"/>
        <v>12.2</v>
      </c>
      <c r="AV678" s="11">
        <f t="shared" si="110"/>
        <v>0</v>
      </c>
      <c r="AW678" s="13">
        <f t="shared" si="111"/>
        <v>0</v>
      </c>
      <c r="AX678" s="13">
        <f t="shared" si="112"/>
        <v>0</v>
      </c>
      <c r="AY678" s="13">
        <f t="shared" si="113"/>
        <v>0</v>
      </c>
      <c r="AZ678" s="13">
        <f t="shared" si="114"/>
        <v>0</v>
      </c>
      <c r="BA678" s="13">
        <f t="shared" si="115"/>
        <v>0</v>
      </c>
      <c r="BB678" s="13">
        <f t="shared" si="116"/>
        <v>0</v>
      </c>
      <c r="BC678" s="13">
        <f t="shared" si="117"/>
        <v>0</v>
      </c>
    </row>
    <row r="679" spans="1:55" x14ac:dyDescent="0.3">
      <c r="A679" s="8" t="s">
        <v>232</v>
      </c>
      <c r="B679" s="8" t="s">
        <v>237</v>
      </c>
      <c r="C679" s="8" t="s">
        <v>73</v>
      </c>
      <c r="D679" s="8" t="s">
        <v>25</v>
      </c>
      <c r="E679" s="7" t="s">
        <v>14</v>
      </c>
      <c r="F679" s="8">
        <v>150</v>
      </c>
      <c r="I679" s="8">
        <v>1</v>
      </c>
      <c r="L679" s="8">
        <v>3.3000000000000002E-2</v>
      </c>
      <c r="M679" s="8">
        <f t="shared" si="108"/>
        <v>4.95</v>
      </c>
      <c r="O679" s="8">
        <v>34</v>
      </c>
      <c r="AI679" s="7">
        <v>646</v>
      </c>
      <c r="AJ679" s="8">
        <v>1009</v>
      </c>
      <c r="AK679" s="8" t="s">
        <v>286</v>
      </c>
      <c r="AL679" s="7">
        <v>403</v>
      </c>
      <c r="AM679" s="8">
        <v>403</v>
      </c>
      <c r="AN679" s="8">
        <v>24.9</v>
      </c>
      <c r="AO679" s="8">
        <v>24.9</v>
      </c>
      <c r="AP679" s="8">
        <v>0</v>
      </c>
      <c r="AQ679" s="8">
        <v>33.1</v>
      </c>
      <c r="AR679" s="8">
        <v>1.3</v>
      </c>
      <c r="AS679" s="8">
        <v>0</v>
      </c>
      <c r="AT679" s="12">
        <f t="shared" si="109"/>
        <v>59.3</v>
      </c>
      <c r="AV679" s="11">
        <f t="shared" si="110"/>
        <v>19.948500000000003</v>
      </c>
      <c r="AW679" s="13">
        <f t="shared" si="111"/>
        <v>19.948500000000003</v>
      </c>
      <c r="AX679" s="13">
        <f t="shared" si="112"/>
        <v>1.23255</v>
      </c>
      <c r="AY679" s="13">
        <f t="shared" si="113"/>
        <v>1.23255</v>
      </c>
      <c r="AZ679" s="13">
        <f t="shared" si="114"/>
        <v>0</v>
      </c>
      <c r="BA679" s="13">
        <f t="shared" si="115"/>
        <v>1.63845</v>
      </c>
      <c r="BB679" s="13">
        <f t="shared" si="116"/>
        <v>6.4350000000000004E-2</v>
      </c>
      <c r="BC679" s="13">
        <f t="shared" si="117"/>
        <v>0</v>
      </c>
    </row>
    <row r="680" spans="1:55" x14ac:dyDescent="0.3">
      <c r="A680" s="8" t="s">
        <v>20</v>
      </c>
      <c r="B680" s="8" t="s">
        <v>237</v>
      </c>
      <c r="C680" s="8" t="s">
        <v>73</v>
      </c>
      <c r="D680" s="8" t="s">
        <v>20</v>
      </c>
      <c r="E680" s="7" t="s">
        <v>14</v>
      </c>
      <c r="F680" s="8">
        <v>112</v>
      </c>
      <c r="I680" s="8">
        <v>1</v>
      </c>
      <c r="L680" s="8">
        <v>3.3000000000000002E-2</v>
      </c>
      <c r="M680" s="8">
        <f t="shared" si="108"/>
        <v>3.6960000000000002</v>
      </c>
      <c r="O680" s="8">
        <v>34</v>
      </c>
      <c r="AI680">
        <v>8041</v>
      </c>
      <c r="AJ680">
        <v>15233</v>
      </c>
      <c r="AK680" t="s">
        <v>378</v>
      </c>
      <c r="AL680">
        <v>105</v>
      </c>
      <c r="AM680">
        <v>105</v>
      </c>
      <c r="AN680">
        <v>18.5</v>
      </c>
      <c r="AO680">
        <v>18.5</v>
      </c>
      <c r="AP680">
        <v>18.5</v>
      </c>
      <c r="AQ680">
        <v>2.9</v>
      </c>
      <c r="AR680">
        <v>0</v>
      </c>
      <c r="AS680">
        <v>0</v>
      </c>
      <c r="AT680" s="12">
        <f t="shared" si="109"/>
        <v>21.4</v>
      </c>
      <c r="AV680" s="11">
        <f t="shared" si="110"/>
        <v>3.8808000000000002</v>
      </c>
      <c r="AW680" s="13">
        <f t="shared" si="111"/>
        <v>3.8808000000000002</v>
      </c>
      <c r="AX680" s="13">
        <f t="shared" si="112"/>
        <v>0.68376000000000003</v>
      </c>
      <c r="AY680" s="13">
        <f t="shared" si="113"/>
        <v>0.68376000000000003</v>
      </c>
      <c r="AZ680" s="13">
        <f t="shared" si="114"/>
        <v>0.68376000000000003</v>
      </c>
      <c r="BA680" s="13">
        <f t="shared" si="115"/>
        <v>0.107184</v>
      </c>
      <c r="BB680" s="13">
        <f t="shared" si="116"/>
        <v>0</v>
      </c>
      <c r="BC680" s="13">
        <f t="shared" si="117"/>
        <v>0</v>
      </c>
    </row>
    <row r="681" spans="1:55" x14ac:dyDescent="0.3">
      <c r="A681" s="8" t="s">
        <v>233</v>
      </c>
      <c r="B681" s="8" t="s">
        <v>237</v>
      </c>
      <c r="C681" s="8" t="s">
        <v>73</v>
      </c>
      <c r="D681" s="8" t="s">
        <v>26</v>
      </c>
      <c r="E681" s="7" t="s">
        <v>14</v>
      </c>
      <c r="F681" s="8">
        <v>175</v>
      </c>
      <c r="H681" s="8">
        <v>1</v>
      </c>
      <c r="L681" s="8">
        <v>0.14299999999999999</v>
      </c>
      <c r="M681" s="8">
        <f t="shared" si="108"/>
        <v>25.024999999999999</v>
      </c>
      <c r="O681" s="8">
        <v>34</v>
      </c>
      <c r="AI681" s="7">
        <v>7200</v>
      </c>
      <c r="AJ681" s="8">
        <v>20051</v>
      </c>
      <c r="AK681" s="8" t="s">
        <v>282</v>
      </c>
      <c r="AL681" s="7">
        <v>130</v>
      </c>
      <c r="AM681" s="8">
        <v>0</v>
      </c>
      <c r="AN681" s="8">
        <v>2.4</v>
      </c>
      <c r="AO681" s="8">
        <v>0</v>
      </c>
      <c r="AP681" s="8">
        <v>0</v>
      </c>
      <c r="AQ681" s="8">
        <v>0.2</v>
      </c>
      <c r="AR681" s="8">
        <v>28.6</v>
      </c>
      <c r="AS681" s="8">
        <v>0.3</v>
      </c>
      <c r="AT681" s="12">
        <f t="shared" si="109"/>
        <v>31.200000000000003</v>
      </c>
      <c r="AV681" s="11">
        <f t="shared" si="110"/>
        <v>32.532499999999999</v>
      </c>
      <c r="AW681" s="13">
        <f t="shared" si="111"/>
        <v>0</v>
      </c>
      <c r="AX681" s="13">
        <f t="shared" si="112"/>
        <v>0.60059999999999991</v>
      </c>
      <c r="AY681" s="13">
        <f t="shared" si="113"/>
        <v>0</v>
      </c>
      <c r="AZ681" s="13">
        <f t="shared" si="114"/>
        <v>0</v>
      </c>
      <c r="BA681" s="13">
        <f t="shared" si="115"/>
        <v>5.0049999999999997E-2</v>
      </c>
      <c r="BB681" s="13">
        <f t="shared" si="116"/>
        <v>7.1571500000000006</v>
      </c>
      <c r="BC681" s="13">
        <f t="shared" si="117"/>
        <v>7.5074999999999989E-2</v>
      </c>
    </row>
    <row r="682" spans="1:55" x14ac:dyDescent="0.3">
      <c r="A682" s="8" t="s">
        <v>233</v>
      </c>
      <c r="B682" s="8" t="s">
        <v>237</v>
      </c>
      <c r="C682" s="8" t="s">
        <v>73</v>
      </c>
      <c r="D682" s="8" t="s">
        <v>28</v>
      </c>
      <c r="E682" s="7" t="s">
        <v>14</v>
      </c>
      <c r="F682" s="8">
        <v>185</v>
      </c>
      <c r="H682" s="8">
        <v>1</v>
      </c>
      <c r="L682" s="8">
        <v>0.14299999999999999</v>
      </c>
      <c r="M682" s="8">
        <f t="shared" si="108"/>
        <v>26.454999999999998</v>
      </c>
      <c r="O682" s="8">
        <v>34</v>
      </c>
      <c r="AI682" s="7">
        <v>7005</v>
      </c>
      <c r="AJ682" s="8">
        <v>16028</v>
      </c>
      <c r="AK682" s="8" t="s">
        <v>283</v>
      </c>
      <c r="AL682" s="7">
        <v>127</v>
      </c>
      <c r="AM682" s="8">
        <v>0</v>
      </c>
      <c r="AN682" s="8">
        <v>8.6999999999999993</v>
      </c>
      <c r="AO682" s="8">
        <v>0</v>
      </c>
      <c r="AP682" s="8">
        <v>0</v>
      </c>
      <c r="AQ682" s="8">
        <v>0.5</v>
      </c>
      <c r="AR682" s="8">
        <v>22.8</v>
      </c>
      <c r="AS682" s="8">
        <v>6.4</v>
      </c>
      <c r="AT682" s="12">
        <f t="shared" si="109"/>
        <v>32</v>
      </c>
      <c r="AV682" s="11">
        <f t="shared" si="110"/>
        <v>33.597850000000001</v>
      </c>
      <c r="AW682" s="13">
        <f t="shared" si="111"/>
        <v>0</v>
      </c>
      <c r="AX682" s="13">
        <f t="shared" si="112"/>
        <v>2.3015849999999998</v>
      </c>
      <c r="AY682" s="13">
        <f t="shared" si="113"/>
        <v>0</v>
      </c>
      <c r="AZ682" s="13">
        <f t="shared" si="114"/>
        <v>0</v>
      </c>
      <c r="BA682" s="13">
        <f t="shared" si="115"/>
        <v>0.132275</v>
      </c>
      <c r="BB682" s="13">
        <f t="shared" si="116"/>
        <v>6.0317400000000001</v>
      </c>
      <c r="BC682" s="13">
        <f t="shared" si="117"/>
        <v>1.6931200000000002</v>
      </c>
    </row>
    <row r="683" spans="1:55" x14ac:dyDescent="0.3">
      <c r="A683" s="8" t="s">
        <v>233</v>
      </c>
      <c r="B683" s="8" t="s">
        <v>237</v>
      </c>
      <c r="C683" s="8" t="s">
        <v>73</v>
      </c>
      <c r="D683" s="8" t="s">
        <v>29</v>
      </c>
      <c r="E683" s="7" t="s">
        <v>14</v>
      </c>
      <c r="F683" s="8">
        <v>60</v>
      </c>
      <c r="I683" s="8">
        <v>2</v>
      </c>
      <c r="L683" s="8">
        <v>6.7000000000000004E-2</v>
      </c>
      <c r="M683" s="8">
        <f t="shared" si="108"/>
        <v>4.0200000000000005</v>
      </c>
      <c r="O683" s="8">
        <v>34</v>
      </c>
      <c r="AI683" s="7">
        <v>513</v>
      </c>
      <c r="AJ683" s="8">
        <v>11110</v>
      </c>
      <c r="AK683" s="8" t="s">
        <v>290</v>
      </c>
      <c r="AL683" s="7">
        <v>22</v>
      </c>
      <c r="AM683" s="8">
        <v>0</v>
      </c>
      <c r="AN683" s="8">
        <v>1</v>
      </c>
      <c r="AO683" s="8">
        <v>0</v>
      </c>
      <c r="AP683" s="8">
        <v>0</v>
      </c>
      <c r="AQ683" s="8">
        <v>0.4</v>
      </c>
      <c r="AR683" s="8">
        <v>4.5</v>
      </c>
      <c r="AS683" s="8">
        <v>2.8</v>
      </c>
      <c r="AT683" s="12">
        <f t="shared" si="109"/>
        <v>5.9</v>
      </c>
      <c r="AV683" s="11">
        <f t="shared" si="110"/>
        <v>0.88440000000000007</v>
      </c>
      <c r="AW683" s="13">
        <f t="shared" si="111"/>
        <v>0</v>
      </c>
      <c r="AX683" s="13">
        <f t="shared" si="112"/>
        <v>4.0200000000000007E-2</v>
      </c>
      <c r="AY683" s="13">
        <f t="shared" si="113"/>
        <v>0</v>
      </c>
      <c r="AZ683" s="13">
        <f t="shared" si="114"/>
        <v>0</v>
      </c>
      <c r="BA683" s="13">
        <f t="shared" si="115"/>
        <v>1.6080000000000004E-2</v>
      </c>
      <c r="BB683" s="13">
        <f t="shared" si="116"/>
        <v>0.18090000000000003</v>
      </c>
      <c r="BC683" s="13">
        <f t="shared" si="117"/>
        <v>0.11256000000000001</v>
      </c>
    </row>
    <row r="684" spans="1:55" x14ac:dyDescent="0.3">
      <c r="A684" s="8" t="s">
        <v>233</v>
      </c>
      <c r="B684" s="8" t="s">
        <v>237</v>
      </c>
      <c r="C684" s="8" t="s">
        <v>73</v>
      </c>
      <c r="D684" s="8" t="s">
        <v>30</v>
      </c>
      <c r="E684" s="7" t="s">
        <v>14</v>
      </c>
      <c r="F684" s="8">
        <v>119</v>
      </c>
      <c r="J684" s="8">
        <v>3</v>
      </c>
      <c r="L684" s="8">
        <v>8.0000000000000002E-3</v>
      </c>
      <c r="M684" s="8">
        <f t="shared" si="108"/>
        <v>0.95200000000000007</v>
      </c>
      <c r="O684" s="8">
        <v>34</v>
      </c>
      <c r="AI684" s="7">
        <v>141</v>
      </c>
      <c r="AJ684" s="8">
        <v>9040</v>
      </c>
      <c r="AK684" s="8" t="s">
        <v>287</v>
      </c>
      <c r="AL684" s="7">
        <v>92</v>
      </c>
      <c r="AM684" s="8">
        <v>0</v>
      </c>
      <c r="AN684" s="8">
        <v>1</v>
      </c>
      <c r="AO684" s="8">
        <v>0</v>
      </c>
      <c r="AP684" s="8">
        <v>0</v>
      </c>
      <c r="AQ684" s="8">
        <v>0.5</v>
      </c>
      <c r="AR684" s="8">
        <v>23.4</v>
      </c>
      <c r="AS684" s="8">
        <v>2.4</v>
      </c>
      <c r="AT684" s="12">
        <f>SUM(AN684,AQ684,AR684)</f>
        <v>24.9</v>
      </c>
      <c r="AV684" s="11">
        <f t="shared" si="110"/>
        <v>0.87584000000000006</v>
      </c>
      <c r="AW684" s="13">
        <f t="shared" si="111"/>
        <v>0</v>
      </c>
      <c r="AX684" s="13">
        <f t="shared" si="112"/>
        <v>9.5200000000000007E-3</v>
      </c>
      <c r="AY684" s="13">
        <f t="shared" si="113"/>
        <v>0</v>
      </c>
      <c r="AZ684" s="13">
        <f t="shared" si="114"/>
        <v>0</v>
      </c>
      <c r="BA684" s="13">
        <f t="shared" si="115"/>
        <v>4.7600000000000003E-3</v>
      </c>
      <c r="BB684" s="13">
        <f t="shared" si="116"/>
        <v>0.22276800000000002</v>
      </c>
      <c r="BC684" s="13">
        <f t="shared" si="117"/>
        <v>2.2848E-2</v>
      </c>
    </row>
    <row r="685" spans="1:55" x14ac:dyDescent="0.3">
      <c r="A685" s="8" t="s">
        <v>233</v>
      </c>
      <c r="B685" s="8" t="s">
        <v>237</v>
      </c>
      <c r="C685" s="8" t="s">
        <v>73</v>
      </c>
      <c r="D685" s="8" t="s">
        <v>31</v>
      </c>
      <c r="E685" s="7" t="s">
        <v>14</v>
      </c>
      <c r="F685" s="8">
        <v>122</v>
      </c>
      <c r="J685" s="8">
        <v>3</v>
      </c>
      <c r="L685" s="8">
        <v>8.0000000000000002E-3</v>
      </c>
      <c r="M685" s="8">
        <f t="shared" si="108"/>
        <v>0.97599999999999998</v>
      </c>
      <c r="O685" s="8">
        <v>34</v>
      </c>
      <c r="AI685" s="7">
        <v>1786</v>
      </c>
      <c r="AJ685" s="8">
        <v>11363</v>
      </c>
      <c r="AK685" s="8" t="s">
        <v>289</v>
      </c>
      <c r="AL685" s="7">
        <v>93</v>
      </c>
      <c r="AM685" s="8">
        <v>0</v>
      </c>
      <c r="AN685" s="8">
        <v>2</v>
      </c>
      <c r="AO685" s="8">
        <v>0</v>
      </c>
      <c r="AP685" s="8">
        <v>0</v>
      </c>
      <c r="AQ685" s="8">
        <v>0.1</v>
      </c>
      <c r="AR685" s="8">
        <v>21.6</v>
      </c>
      <c r="AS685" s="8">
        <v>1.5</v>
      </c>
      <c r="AT685" s="12">
        <f t="shared" ref="AT685:AT748" si="118">SUM(AN685,AQ685,AR685)</f>
        <v>23.700000000000003</v>
      </c>
      <c r="AV685" s="11">
        <f t="shared" si="110"/>
        <v>0.90768000000000004</v>
      </c>
      <c r="AW685" s="13">
        <f t="shared" si="111"/>
        <v>0</v>
      </c>
      <c r="AX685" s="13">
        <f t="shared" si="112"/>
        <v>1.9519999999999999E-2</v>
      </c>
      <c r="AY685" s="13">
        <f t="shared" si="113"/>
        <v>0</v>
      </c>
      <c r="AZ685" s="13">
        <f t="shared" si="114"/>
        <v>0</v>
      </c>
      <c r="BA685" s="13">
        <f t="shared" si="115"/>
        <v>9.7600000000000009E-4</v>
      </c>
      <c r="BB685" s="13">
        <f t="shared" si="116"/>
        <v>0.210816</v>
      </c>
      <c r="BC685" s="13">
        <f t="shared" si="117"/>
        <v>1.464E-2</v>
      </c>
    </row>
    <row r="686" spans="1:55" x14ac:dyDescent="0.3">
      <c r="A686" s="8" t="s">
        <v>234</v>
      </c>
      <c r="B686" s="8" t="s">
        <v>237</v>
      </c>
      <c r="C686" s="8" t="s">
        <v>73</v>
      </c>
      <c r="D686" s="8" t="s">
        <v>248</v>
      </c>
      <c r="E686" s="7" t="s">
        <v>14</v>
      </c>
      <c r="F686" s="8">
        <v>134</v>
      </c>
      <c r="I686" s="8">
        <v>2</v>
      </c>
      <c r="L686" s="8">
        <v>6.7000000000000004E-2</v>
      </c>
      <c r="M686" s="8">
        <f t="shared" si="108"/>
        <v>8.9779999999999998</v>
      </c>
      <c r="O686" s="8">
        <v>34</v>
      </c>
      <c r="AE686" s="7" t="s">
        <v>296</v>
      </c>
      <c r="AF686" s="8" t="s">
        <v>303</v>
      </c>
      <c r="AL686" s="7">
        <v>163</v>
      </c>
      <c r="AN686" s="8">
        <v>6.3</v>
      </c>
      <c r="AQ686" s="8">
        <v>1.4</v>
      </c>
      <c r="AR686" s="8">
        <v>31.1</v>
      </c>
      <c r="AT686" s="12">
        <f t="shared" si="118"/>
        <v>38.799999999999997</v>
      </c>
      <c r="AV686" s="11">
        <f t="shared" si="110"/>
        <v>14.63414</v>
      </c>
      <c r="AW686" s="13">
        <f t="shared" si="111"/>
        <v>8.9779999999999999E-2</v>
      </c>
      <c r="AX686" s="13">
        <f t="shared" si="112"/>
        <v>0.56561399999999995</v>
      </c>
      <c r="AY686" s="13">
        <f t="shared" si="113"/>
        <v>8.9779999999999999E-2</v>
      </c>
      <c r="AZ686" s="13">
        <f t="shared" si="114"/>
        <v>8.9779999999999999E-2</v>
      </c>
      <c r="BA686" s="13">
        <f t="shared" si="115"/>
        <v>0.125692</v>
      </c>
      <c r="BB686" s="13">
        <f t="shared" si="116"/>
        <v>2.7921580000000001</v>
      </c>
      <c r="BC686" s="13">
        <f t="shared" si="117"/>
        <v>8.9779999999999999E-2</v>
      </c>
    </row>
    <row r="687" spans="1:55" x14ac:dyDescent="0.3">
      <c r="A687" s="8" t="s">
        <v>234</v>
      </c>
      <c r="B687" s="8" t="s">
        <v>237</v>
      </c>
      <c r="C687" s="8" t="s">
        <v>73</v>
      </c>
      <c r="D687" s="8" t="s">
        <v>27</v>
      </c>
      <c r="E687" s="7" t="s">
        <v>14</v>
      </c>
      <c r="F687" s="8">
        <v>114</v>
      </c>
      <c r="H687" s="8">
        <v>1</v>
      </c>
      <c r="L687" s="8">
        <v>0.14299999999999999</v>
      </c>
      <c r="M687" s="8">
        <f t="shared" si="108"/>
        <v>16.302</v>
      </c>
      <c r="O687" s="8">
        <v>34</v>
      </c>
      <c r="AE687" s="7" t="s">
        <v>296</v>
      </c>
      <c r="AF687" s="8" t="s">
        <v>304</v>
      </c>
      <c r="AL687" s="7">
        <v>125</v>
      </c>
      <c r="AN687" s="8">
        <v>2.1</v>
      </c>
      <c r="AQ687" s="8">
        <v>1.3</v>
      </c>
      <c r="AR687" s="8">
        <v>26.2</v>
      </c>
      <c r="AT687" s="12">
        <f t="shared" si="118"/>
        <v>29.6</v>
      </c>
      <c r="AV687" s="11">
        <f t="shared" si="110"/>
        <v>20.377500000000001</v>
      </c>
      <c r="AW687" s="13">
        <f t="shared" si="111"/>
        <v>0.16302</v>
      </c>
      <c r="AX687" s="13">
        <f t="shared" si="112"/>
        <v>0.34234200000000004</v>
      </c>
      <c r="AY687" s="13">
        <f t="shared" si="113"/>
        <v>0.16302</v>
      </c>
      <c r="AZ687" s="13">
        <f t="shared" si="114"/>
        <v>0.16302</v>
      </c>
      <c r="BA687" s="13">
        <f t="shared" si="115"/>
        <v>0.21192599999999998</v>
      </c>
      <c r="BB687" s="13">
        <f t="shared" si="116"/>
        <v>4.2711239999999995</v>
      </c>
      <c r="BC687" s="13">
        <f t="shared" si="117"/>
        <v>0.16302</v>
      </c>
    </row>
    <row r="688" spans="1:55" x14ac:dyDescent="0.3">
      <c r="A688" s="8" t="s">
        <v>234</v>
      </c>
      <c r="B688" s="8" t="s">
        <v>237</v>
      </c>
      <c r="C688" s="8" t="s">
        <v>73</v>
      </c>
      <c r="D688" s="8" t="s">
        <v>32</v>
      </c>
      <c r="E688" s="7" t="s">
        <v>14</v>
      </c>
      <c r="F688" s="8">
        <v>83</v>
      </c>
      <c r="I688" s="8">
        <v>2</v>
      </c>
      <c r="L688" s="8">
        <v>6.7000000000000004E-2</v>
      </c>
      <c r="M688" s="8">
        <f t="shared" si="108"/>
        <v>5.5609999999999999</v>
      </c>
      <c r="O688" s="8">
        <v>34</v>
      </c>
      <c r="AI688" s="7">
        <v>8012</v>
      </c>
      <c r="AJ688" s="8">
        <v>0</v>
      </c>
      <c r="AK688" s="8" t="s">
        <v>307</v>
      </c>
      <c r="AL688" s="7">
        <v>332</v>
      </c>
      <c r="AM688" s="8">
        <v>0</v>
      </c>
      <c r="AN688" s="8">
        <v>10.3</v>
      </c>
      <c r="AO688" s="8">
        <v>0</v>
      </c>
      <c r="AP688" s="8">
        <v>0</v>
      </c>
      <c r="AQ688" s="8">
        <v>3</v>
      </c>
      <c r="AR688" s="8">
        <v>73.7</v>
      </c>
      <c r="AS688" s="8">
        <v>12.7</v>
      </c>
      <c r="AT688" s="12">
        <f t="shared" si="118"/>
        <v>87</v>
      </c>
      <c r="AV688" s="11">
        <f t="shared" si="110"/>
        <v>18.462519999999998</v>
      </c>
      <c r="AW688" s="13">
        <f t="shared" si="111"/>
        <v>0</v>
      </c>
      <c r="AX688" s="13">
        <f t="shared" si="112"/>
        <v>0.57278300000000004</v>
      </c>
      <c r="AY688" s="13">
        <f t="shared" si="113"/>
        <v>0</v>
      </c>
      <c r="AZ688" s="13">
        <f t="shared" si="114"/>
        <v>0</v>
      </c>
      <c r="BA688" s="13">
        <f t="shared" si="115"/>
        <v>0.16683000000000001</v>
      </c>
      <c r="BB688" s="13">
        <f t="shared" si="116"/>
        <v>4.0984569999999998</v>
      </c>
      <c r="BC688" s="13">
        <f t="shared" si="117"/>
        <v>0.70624699999999985</v>
      </c>
    </row>
    <row r="689" spans="1:55" x14ac:dyDescent="0.3">
      <c r="A689" s="8" t="s">
        <v>234</v>
      </c>
      <c r="B689" s="8" t="s">
        <v>237</v>
      </c>
      <c r="C689" s="8" t="s">
        <v>73</v>
      </c>
      <c r="D689" s="8" t="s">
        <v>74</v>
      </c>
      <c r="E689" s="7" t="s">
        <v>14</v>
      </c>
      <c r="F689" s="8">
        <v>340</v>
      </c>
      <c r="I689" s="8">
        <v>1</v>
      </c>
      <c r="L689" s="8">
        <v>3.3000000000000002E-2</v>
      </c>
      <c r="M689" s="8">
        <f t="shared" si="108"/>
        <v>11.22</v>
      </c>
      <c r="O689" s="8">
        <v>34</v>
      </c>
      <c r="AI689" s="7">
        <v>404</v>
      </c>
      <c r="AJ689" s="8">
        <v>14400</v>
      </c>
      <c r="AK689" s="8" t="s">
        <v>308</v>
      </c>
      <c r="AL689" s="7">
        <v>41</v>
      </c>
      <c r="AM689" s="8">
        <v>0</v>
      </c>
      <c r="AN689" s="8">
        <v>0</v>
      </c>
      <c r="AO689" s="8">
        <v>0</v>
      </c>
      <c r="AP689" s="8">
        <v>0</v>
      </c>
      <c r="AQ689" s="8">
        <v>0</v>
      </c>
      <c r="AR689" s="8">
        <v>10.4</v>
      </c>
      <c r="AS689" s="8">
        <v>0</v>
      </c>
      <c r="AT689" s="12">
        <f t="shared" si="118"/>
        <v>10.4</v>
      </c>
      <c r="AV689" s="11">
        <f t="shared" si="110"/>
        <v>4.6002000000000001</v>
      </c>
      <c r="AW689" s="13">
        <f t="shared" si="111"/>
        <v>0</v>
      </c>
      <c r="AX689" s="13">
        <f t="shared" si="112"/>
        <v>0</v>
      </c>
      <c r="AY689" s="13">
        <f t="shared" si="113"/>
        <v>0</v>
      </c>
      <c r="AZ689" s="13">
        <f t="shared" si="114"/>
        <v>0</v>
      </c>
      <c r="BA689" s="13">
        <f t="shared" si="115"/>
        <v>0</v>
      </c>
      <c r="BB689" s="13">
        <f t="shared" si="116"/>
        <v>1.1668800000000001</v>
      </c>
      <c r="BC689" s="13">
        <f t="shared" si="117"/>
        <v>0</v>
      </c>
    </row>
    <row r="690" spans="1:55" x14ac:dyDescent="0.3">
      <c r="A690" s="8" t="s">
        <v>232</v>
      </c>
      <c r="B690" s="8" t="s">
        <v>237</v>
      </c>
      <c r="C690" s="8" t="s">
        <v>82</v>
      </c>
      <c r="D690" s="8" t="s">
        <v>13</v>
      </c>
      <c r="E690" s="7" t="s">
        <v>14</v>
      </c>
      <c r="F690" s="8">
        <v>112</v>
      </c>
      <c r="H690" s="8">
        <v>1</v>
      </c>
      <c r="L690" s="8">
        <v>0.14299999999999999</v>
      </c>
      <c r="M690" s="8">
        <f t="shared" si="108"/>
        <v>16.015999999999998</v>
      </c>
      <c r="N690" s="8">
        <v>3</v>
      </c>
      <c r="O690" s="8">
        <v>35</v>
      </c>
      <c r="AI690" s="7">
        <v>8067</v>
      </c>
      <c r="AJ690" s="8">
        <v>0</v>
      </c>
      <c r="AK690" s="8" t="s">
        <v>265</v>
      </c>
      <c r="AL690" s="7">
        <v>269</v>
      </c>
      <c r="AM690" s="8">
        <v>269</v>
      </c>
      <c r="AN690" s="8">
        <v>24.9</v>
      </c>
      <c r="AO690" s="8">
        <v>24.9</v>
      </c>
      <c r="AP690" s="8">
        <v>24.9</v>
      </c>
      <c r="AQ690" s="8">
        <v>18</v>
      </c>
      <c r="AR690" s="8">
        <v>0</v>
      </c>
      <c r="AS690" s="8">
        <v>0</v>
      </c>
      <c r="AT690" s="12">
        <f t="shared" si="118"/>
        <v>42.9</v>
      </c>
      <c r="AV690" s="11">
        <f t="shared" si="110"/>
        <v>43.08303999999999</v>
      </c>
      <c r="AW690" s="13">
        <f t="shared" si="111"/>
        <v>43.08303999999999</v>
      </c>
      <c r="AX690" s="13">
        <f t="shared" si="112"/>
        <v>3.9879839999999995</v>
      </c>
      <c r="AY690" s="13">
        <f t="shared" si="113"/>
        <v>3.9879839999999995</v>
      </c>
      <c r="AZ690" s="13">
        <f t="shared" si="114"/>
        <v>3.9879839999999995</v>
      </c>
      <c r="BA690" s="13">
        <f t="shared" si="115"/>
        <v>2.8828799999999997</v>
      </c>
      <c r="BB690" s="13">
        <f t="shared" si="116"/>
        <v>0</v>
      </c>
      <c r="BC690" s="13">
        <f t="shared" si="117"/>
        <v>0</v>
      </c>
    </row>
    <row r="691" spans="1:55" x14ac:dyDescent="0.3">
      <c r="A691" s="8" t="s">
        <v>232</v>
      </c>
      <c r="B691" s="8" t="s">
        <v>237</v>
      </c>
      <c r="C691" s="8" t="s">
        <v>82</v>
      </c>
      <c r="D691" s="8" t="s">
        <v>15</v>
      </c>
      <c r="E691" s="7" t="s">
        <v>14</v>
      </c>
      <c r="F691" s="8">
        <v>85</v>
      </c>
      <c r="H691" s="8">
        <v>4</v>
      </c>
      <c r="L691" s="8">
        <v>0.57099999999999995</v>
      </c>
      <c r="M691" s="8">
        <f t="shared" si="108"/>
        <v>48.534999999999997</v>
      </c>
      <c r="O691" s="8">
        <v>35</v>
      </c>
      <c r="AE691" s="7" t="s">
        <v>296</v>
      </c>
      <c r="AF691" s="8" t="s">
        <v>298</v>
      </c>
      <c r="AG691" s="7" t="s">
        <v>299</v>
      </c>
      <c r="AL691" s="7">
        <v>241</v>
      </c>
      <c r="AN691" s="8">
        <v>32.9</v>
      </c>
      <c r="AQ691" s="8">
        <v>10.9</v>
      </c>
      <c r="AR691" s="8">
        <v>0.5</v>
      </c>
      <c r="AS691" s="8">
        <v>0</v>
      </c>
      <c r="AT691" s="12">
        <f t="shared" si="118"/>
        <v>44.3</v>
      </c>
      <c r="AV691" s="11">
        <f t="shared" si="110"/>
        <v>116.96934999999999</v>
      </c>
      <c r="AW691" s="13">
        <f t="shared" si="111"/>
        <v>0.48534999999999995</v>
      </c>
      <c r="AX691" s="13">
        <f t="shared" si="112"/>
        <v>15.968014999999998</v>
      </c>
      <c r="AY691" s="13">
        <f t="shared" si="113"/>
        <v>0.48534999999999995</v>
      </c>
      <c r="AZ691" s="13">
        <f t="shared" si="114"/>
        <v>0.48534999999999995</v>
      </c>
      <c r="BA691" s="13">
        <f t="shared" si="115"/>
        <v>5.2903149999999997</v>
      </c>
      <c r="BB691" s="13">
        <f t="shared" si="116"/>
        <v>0.24267499999999997</v>
      </c>
      <c r="BC691" s="13">
        <f t="shared" si="117"/>
        <v>0</v>
      </c>
    </row>
    <row r="692" spans="1:55" x14ac:dyDescent="0.3">
      <c r="A692" s="8" t="s">
        <v>232</v>
      </c>
      <c r="B692" s="8" t="s">
        <v>237</v>
      </c>
      <c r="C692" s="8" t="s">
        <v>82</v>
      </c>
      <c r="D692" s="8" t="s">
        <v>17</v>
      </c>
      <c r="E692" s="7" t="s">
        <v>14</v>
      </c>
      <c r="F692" s="8">
        <v>85</v>
      </c>
      <c r="H692" s="8">
        <v>1</v>
      </c>
      <c r="L692" s="8">
        <v>0.14299999999999999</v>
      </c>
      <c r="M692" s="8">
        <f t="shared" si="108"/>
        <v>12.154999999999999</v>
      </c>
      <c r="O692" s="8">
        <v>35</v>
      </c>
      <c r="AE692" s="7" t="s">
        <v>300</v>
      </c>
      <c r="AF692" s="8" t="s">
        <v>301</v>
      </c>
      <c r="AG692" s="7" t="s">
        <v>272</v>
      </c>
      <c r="AL692" s="7">
        <v>265</v>
      </c>
      <c r="AN692" s="8">
        <v>16.899999999999999</v>
      </c>
      <c r="AQ692" s="8">
        <v>21.4</v>
      </c>
      <c r="AR692" s="8">
        <v>0</v>
      </c>
      <c r="AS692" s="8">
        <v>0</v>
      </c>
      <c r="AT692" s="12">
        <f t="shared" si="118"/>
        <v>38.299999999999997</v>
      </c>
      <c r="AV692" s="11">
        <f t="shared" si="110"/>
        <v>32.210749999999997</v>
      </c>
      <c r="AW692" s="13">
        <f t="shared" si="111"/>
        <v>0.12154999999999999</v>
      </c>
      <c r="AX692" s="13">
        <f t="shared" si="112"/>
        <v>2.0541949999999995</v>
      </c>
      <c r="AY692" s="13">
        <f t="shared" si="113"/>
        <v>0.12154999999999999</v>
      </c>
      <c r="AZ692" s="13">
        <f t="shared" si="114"/>
        <v>0.12154999999999999</v>
      </c>
      <c r="BA692" s="13">
        <f t="shared" si="115"/>
        <v>2.6011699999999998</v>
      </c>
      <c r="BB692" s="13">
        <f t="shared" si="116"/>
        <v>0</v>
      </c>
      <c r="BC692" s="13">
        <f t="shared" si="117"/>
        <v>0</v>
      </c>
    </row>
    <row r="693" spans="1:55" x14ac:dyDescent="0.3">
      <c r="A693" s="8" t="s">
        <v>232</v>
      </c>
      <c r="B693" s="8" t="s">
        <v>237</v>
      </c>
      <c r="C693" s="8" t="s">
        <v>82</v>
      </c>
      <c r="D693" s="8" t="s">
        <v>18</v>
      </c>
      <c r="E693" s="7" t="s">
        <v>14</v>
      </c>
      <c r="F693" s="8">
        <v>112</v>
      </c>
      <c r="I693" s="8">
        <v>2</v>
      </c>
      <c r="L693" s="8">
        <v>6.7000000000000004E-2</v>
      </c>
      <c r="M693" s="8">
        <f t="shared" si="108"/>
        <v>7.5040000000000004</v>
      </c>
      <c r="O693" s="8">
        <v>35</v>
      </c>
      <c r="S693" s="8">
        <v>1095</v>
      </c>
      <c r="T693" s="8" t="s">
        <v>275</v>
      </c>
      <c r="AL693" s="7">
        <v>267</v>
      </c>
      <c r="AN693" s="8">
        <v>19.600000000000001</v>
      </c>
      <c r="AQ693" s="8">
        <v>20.3</v>
      </c>
      <c r="AT693" s="12">
        <f t="shared" si="118"/>
        <v>39.900000000000006</v>
      </c>
      <c r="AV693" s="11">
        <f t="shared" si="110"/>
        <v>20.035680000000003</v>
      </c>
      <c r="AW693" s="13">
        <f t="shared" si="111"/>
        <v>7.5040000000000009E-2</v>
      </c>
      <c r="AX693" s="13">
        <f t="shared" si="112"/>
        <v>1.4707840000000001</v>
      </c>
      <c r="AY693" s="13">
        <f t="shared" si="113"/>
        <v>7.5040000000000009E-2</v>
      </c>
      <c r="AZ693" s="13">
        <f t="shared" si="114"/>
        <v>7.5040000000000009E-2</v>
      </c>
      <c r="BA693" s="13">
        <f t="shared" si="115"/>
        <v>1.5233120000000002</v>
      </c>
      <c r="BB693" s="13">
        <f t="shared" si="116"/>
        <v>7.5040000000000009E-2</v>
      </c>
      <c r="BC693" s="13">
        <f t="shared" si="117"/>
        <v>7.5040000000000009E-2</v>
      </c>
    </row>
    <row r="694" spans="1:55" x14ac:dyDescent="0.3">
      <c r="A694" s="8" t="s">
        <v>232</v>
      </c>
      <c r="B694" s="8" t="s">
        <v>237</v>
      </c>
      <c r="C694" s="8" t="s">
        <v>82</v>
      </c>
      <c r="D694" s="8" t="s">
        <v>19</v>
      </c>
      <c r="E694" s="7" t="s">
        <v>21</v>
      </c>
      <c r="K694" s="8">
        <v>1</v>
      </c>
      <c r="L694" s="8">
        <v>0</v>
      </c>
      <c r="M694" s="8">
        <f t="shared" si="108"/>
        <v>0</v>
      </c>
      <c r="O694" s="8">
        <v>35</v>
      </c>
      <c r="AI694" s="7">
        <v>8063</v>
      </c>
      <c r="AJ694" s="8">
        <v>5124</v>
      </c>
      <c r="AK694" s="8" t="s">
        <v>273</v>
      </c>
      <c r="AL694" s="7">
        <v>285</v>
      </c>
      <c r="AM694" s="8">
        <v>285</v>
      </c>
      <c r="AN694" s="8">
        <v>26.9</v>
      </c>
      <c r="AO694" s="8">
        <v>26.9</v>
      </c>
      <c r="AP694" s="8">
        <v>26.9</v>
      </c>
      <c r="AQ694" s="8">
        <v>18.899999999999999</v>
      </c>
      <c r="AR694" s="8">
        <v>0</v>
      </c>
      <c r="AS694" s="8">
        <v>0</v>
      </c>
      <c r="AT694" s="12">
        <f t="shared" si="118"/>
        <v>45.8</v>
      </c>
      <c r="AV694" s="11">
        <f t="shared" si="110"/>
        <v>0</v>
      </c>
      <c r="AW694" s="13">
        <f t="shared" si="111"/>
        <v>0</v>
      </c>
      <c r="AX694" s="13">
        <f t="shared" si="112"/>
        <v>0</v>
      </c>
      <c r="AY694" s="13">
        <f t="shared" si="113"/>
        <v>0</v>
      </c>
      <c r="AZ694" s="13">
        <f t="shared" si="114"/>
        <v>0</v>
      </c>
      <c r="BA694" s="13">
        <f t="shared" si="115"/>
        <v>0</v>
      </c>
      <c r="BB694" s="13">
        <f t="shared" si="116"/>
        <v>0</v>
      </c>
      <c r="BC694" s="13">
        <f t="shared" si="117"/>
        <v>0</v>
      </c>
    </row>
    <row r="695" spans="1:55" x14ac:dyDescent="0.3">
      <c r="A695" s="8" t="s">
        <v>232</v>
      </c>
      <c r="B695" s="8" t="s">
        <v>237</v>
      </c>
      <c r="C695" s="8" t="s">
        <v>82</v>
      </c>
      <c r="D695" s="8" t="s">
        <v>22</v>
      </c>
      <c r="E695" s="7" t="s">
        <v>14</v>
      </c>
      <c r="F695" s="8">
        <v>112</v>
      </c>
      <c r="I695" s="8">
        <v>2</v>
      </c>
      <c r="L695" s="8">
        <v>6.7000000000000004E-2</v>
      </c>
      <c r="M695" s="8">
        <f t="shared" si="108"/>
        <v>7.5040000000000004</v>
      </c>
      <c r="O695" s="8">
        <v>35</v>
      </c>
      <c r="AI695" s="7">
        <v>8063</v>
      </c>
      <c r="AJ695" s="8">
        <v>5124</v>
      </c>
      <c r="AK695" s="8" t="s">
        <v>273</v>
      </c>
      <c r="AL695" s="7">
        <v>285</v>
      </c>
      <c r="AM695" s="8">
        <v>285</v>
      </c>
      <c r="AN695" s="8">
        <v>26.9</v>
      </c>
      <c r="AO695" s="8">
        <v>26.9</v>
      </c>
      <c r="AP695" s="8">
        <v>26.9</v>
      </c>
      <c r="AQ695" s="8">
        <v>18.899999999999999</v>
      </c>
      <c r="AR695" s="8">
        <v>0</v>
      </c>
      <c r="AS695" s="8">
        <v>0</v>
      </c>
      <c r="AT695" s="12">
        <f t="shared" si="118"/>
        <v>45.8</v>
      </c>
      <c r="AV695" s="11">
        <f t="shared" si="110"/>
        <v>21.386400000000002</v>
      </c>
      <c r="AW695" s="13">
        <f t="shared" si="111"/>
        <v>21.386400000000002</v>
      </c>
      <c r="AX695" s="13">
        <f t="shared" si="112"/>
        <v>2.0185759999999999</v>
      </c>
      <c r="AY695" s="13">
        <f t="shared" si="113"/>
        <v>2.0185759999999999</v>
      </c>
      <c r="AZ695" s="13">
        <f t="shared" si="114"/>
        <v>2.0185759999999999</v>
      </c>
      <c r="BA695" s="13">
        <f t="shared" si="115"/>
        <v>1.4182560000000002</v>
      </c>
      <c r="BB695" s="13">
        <f t="shared" si="116"/>
        <v>0</v>
      </c>
      <c r="BC695" s="13">
        <f t="shared" si="117"/>
        <v>0</v>
      </c>
    </row>
    <row r="696" spans="1:55" x14ac:dyDescent="0.3">
      <c r="A696" s="8" t="s">
        <v>232</v>
      </c>
      <c r="B696" s="8" t="s">
        <v>237</v>
      </c>
      <c r="C696" s="8" t="s">
        <v>82</v>
      </c>
      <c r="D696" s="8" t="s">
        <v>62</v>
      </c>
      <c r="E696" s="7" t="s">
        <v>14</v>
      </c>
      <c r="F696" s="8">
        <v>64</v>
      </c>
      <c r="I696" s="8">
        <v>1</v>
      </c>
      <c r="L696" s="8">
        <v>3.3000000000000002E-2</v>
      </c>
      <c r="M696" s="8">
        <f t="shared" si="108"/>
        <v>2.1120000000000001</v>
      </c>
      <c r="O696" s="8">
        <v>35</v>
      </c>
      <c r="AI696" s="7">
        <v>974</v>
      </c>
      <c r="AJ696" s="8">
        <v>1129</v>
      </c>
      <c r="AK696" s="8" t="s">
        <v>279</v>
      </c>
      <c r="AL696" s="7">
        <v>155</v>
      </c>
      <c r="AM696" s="8">
        <v>155</v>
      </c>
      <c r="AN696" s="8">
        <v>12.6</v>
      </c>
      <c r="AO696" s="8">
        <v>12.6</v>
      </c>
      <c r="AP696" s="8">
        <v>0</v>
      </c>
      <c r="AQ696" s="8">
        <v>10.6</v>
      </c>
      <c r="AR696" s="8">
        <v>1.1000000000000001</v>
      </c>
      <c r="AS696" s="8">
        <v>0</v>
      </c>
      <c r="AT696" s="12">
        <f t="shared" si="118"/>
        <v>24.3</v>
      </c>
      <c r="AV696" s="11">
        <f t="shared" si="110"/>
        <v>3.2736000000000001</v>
      </c>
      <c r="AW696" s="13">
        <f t="shared" si="111"/>
        <v>3.2736000000000001</v>
      </c>
      <c r="AX696" s="13">
        <f t="shared" si="112"/>
        <v>0.26611200000000002</v>
      </c>
      <c r="AY696" s="13">
        <f t="shared" si="113"/>
        <v>0.26611200000000002</v>
      </c>
      <c r="AZ696" s="13">
        <f t="shared" si="114"/>
        <v>0</v>
      </c>
      <c r="BA696" s="13">
        <f t="shared" si="115"/>
        <v>0.22387199999999999</v>
      </c>
      <c r="BB696" s="13">
        <f t="shared" si="116"/>
        <v>2.3232000000000003E-2</v>
      </c>
      <c r="BC696" s="13">
        <f t="shared" si="117"/>
        <v>0</v>
      </c>
    </row>
    <row r="697" spans="1:55" x14ac:dyDescent="0.3">
      <c r="A697" s="8" t="s">
        <v>232</v>
      </c>
      <c r="B697" s="8" t="s">
        <v>237</v>
      </c>
      <c r="C697" s="8" t="s">
        <v>82</v>
      </c>
      <c r="D697" s="8" t="s">
        <v>23</v>
      </c>
      <c r="E697" s="7" t="s">
        <v>21</v>
      </c>
      <c r="K697" s="8">
        <v>1</v>
      </c>
      <c r="L697" s="8">
        <v>0</v>
      </c>
      <c r="M697" s="8">
        <f t="shared" si="108"/>
        <v>0</v>
      </c>
      <c r="O697" s="8">
        <v>35</v>
      </c>
      <c r="AI697" s="7">
        <v>974</v>
      </c>
      <c r="AJ697" s="8">
        <v>1129</v>
      </c>
      <c r="AK697" s="8" t="s">
        <v>279</v>
      </c>
      <c r="AL697" s="7">
        <v>155</v>
      </c>
      <c r="AM697" s="8">
        <v>155</v>
      </c>
      <c r="AN697" s="8">
        <v>12.6</v>
      </c>
      <c r="AO697" s="8">
        <v>12.6</v>
      </c>
      <c r="AP697" s="8">
        <v>0</v>
      </c>
      <c r="AQ697" s="8">
        <v>10.6</v>
      </c>
      <c r="AR697" s="8">
        <v>1.1000000000000001</v>
      </c>
      <c r="AS697" s="8">
        <v>0</v>
      </c>
      <c r="AT697" s="12">
        <f t="shared" si="118"/>
        <v>24.3</v>
      </c>
      <c r="AV697" s="11">
        <f t="shared" si="110"/>
        <v>0</v>
      </c>
      <c r="AW697" s="13">
        <f t="shared" si="111"/>
        <v>0</v>
      </c>
      <c r="AX697" s="13">
        <f t="shared" si="112"/>
        <v>0</v>
      </c>
      <c r="AY697" s="13">
        <f t="shared" si="113"/>
        <v>0</v>
      </c>
      <c r="AZ697" s="13">
        <f t="shared" si="114"/>
        <v>0</v>
      </c>
      <c r="BA697" s="13">
        <f t="shared" si="115"/>
        <v>0</v>
      </c>
      <c r="BB697" s="13">
        <f t="shared" si="116"/>
        <v>0</v>
      </c>
      <c r="BC697" s="13">
        <f t="shared" si="117"/>
        <v>0</v>
      </c>
    </row>
    <row r="698" spans="1:55" x14ac:dyDescent="0.3">
      <c r="A698" s="8" t="s">
        <v>232</v>
      </c>
      <c r="B698" s="8" t="s">
        <v>237</v>
      </c>
      <c r="C698" s="8" t="s">
        <v>82</v>
      </c>
      <c r="D698" s="8" t="s">
        <v>24</v>
      </c>
      <c r="E698" s="7" t="s">
        <v>14</v>
      </c>
      <c r="F698" s="8">
        <v>184</v>
      </c>
      <c r="G698" s="8">
        <v>1</v>
      </c>
      <c r="L698" s="8">
        <v>1</v>
      </c>
      <c r="M698" s="8">
        <f t="shared" si="108"/>
        <v>184</v>
      </c>
      <c r="O698" s="8">
        <v>35</v>
      </c>
      <c r="AI698" s="7">
        <v>7075</v>
      </c>
      <c r="AJ698" s="8">
        <v>1106</v>
      </c>
      <c r="AK698" s="8" t="s">
        <v>280</v>
      </c>
      <c r="AL698" s="7">
        <v>69</v>
      </c>
      <c r="AM698" s="8">
        <v>69</v>
      </c>
      <c r="AN698" s="8">
        <v>3.6</v>
      </c>
      <c r="AO698" s="8">
        <v>3.6</v>
      </c>
      <c r="AP698" s="8">
        <v>0</v>
      </c>
      <c r="AQ698" s="8">
        <v>4.0999999999999996</v>
      </c>
      <c r="AR698" s="8">
        <v>4.5</v>
      </c>
      <c r="AS698" s="8">
        <v>0</v>
      </c>
      <c r="AT698" s="12">
        <f t="shared" si="118"/>
        <v>12.2</v>
      </c>
      <c r="AV698" s="11">
        <f t="shared" si="110"/>
        <v>126.96</v>
      </c>
      <c r="AW698" s="13">
        <f t="shared" si="111"/>
        <v>126.96</v>
      </c>
      <c r="AX698" s="13">
        <f t="shared" si="112"/>
        <v>6.6239999999999997</v>
      </c>
      <c r="AY698" s="13">
        <f t="shared" si="113"/>
        <v>6.6239999999999997</v>
      </c>
      <c r="AZ698" s="13">
        <f t="shared" si="114"/>
        <v>0</v>
      </c>
      <c r="BA698" s="13">
        <f t="shared" si="115"/>
        <v>7.5439999999999996</v>
      </c>
      <c r="BB698" s="13">
        <f t="shared" si="116"/>
        <v>8.2799999999999994</v>
      </c>
      <c r="BC698" s="13">
        <f t="shared" si="117"/>
        <v>0</v>
      </c>
    </row>
    <row r="699" spans="1:55" x14ac:dyDescent="0.3">
      <c r="A699" s="8" t="s">
        <v>232</v>
      </c>
      <c r="B699" s="8" t="s">
        <v>237</v>
      </c>
      <c r="C699" s="8" t="s">
        <v>82</v>
      </c>
      <c r="D699" s="8" t="s">
        <v>25</v>
      </c>
      <c r="E699" s="7" t="s">
        <v>14</v>
      </c>
      <c r="F699" s="8">
        <v>113</v>
      </c>
      <c r="G699" s="8">
        <v>1</v>
      </c>
      <c r="L699" s="8">
        <v>1</v>
      </c>
      <c r="M699" s="8">
        <f t="shared" si="108"/>
        <v>113</v>
      </c>
      <c r="O699" s="8">
        <v>35</v>
      </c>
      <c r="AI699" s="7">
        <v>646</v>
      </c>
      <c r="AJ699" s="8">
        <v>1009</v>
      </c>
      <c r="AK699" s="8" t="s">
        <v>286</v>
      </c>
      <c r="AL699" s="7">
        <v>403</v>
      </c>
      <c r="AM699" s="8">
        <v>403</v>
      </c>
      <c r="AN699" s="8">
        <v>24.9</v>
      </c>
      <c r="AO699" s="8">
        <v>24.9</v>
      </c>
      <c r="AP699" s="8">
        <v>0</v>
      </c>
      <c r="AQ699" s="8">
        <v>33.1</v>
      </c>
      <c r="AR699" s="8">
        <v>1.3</v>
      </c>
      <c r="AS699" s="8">
        <v>0</v>
      </c>
      <c r="AT699" s="12">
        <f t="shared" si="118"/>
        <v>59.3</v>
      </c>
      <c r="AV699" s="11">
        <f t="shared" si="110"/>
        <v>455.39</v>
      </c>
      <c r="AW699" s="13">
        <f t="shared" si="111"/>
        <v>455.39</v>
      </c>
      <c r="AX699" s="13">
        <f t="shared" si="112"/>
        <v>28.136999999999997</v>
      </c>
      <c r="AY699" s="13">
        <f t="shared" si="113"/>
        <v>28.136999999999997</v>
      </c>
      <c r="AZ699" s="13">
        <f t="shared" si="114"/>
        <v>0</v>
      </c>
      <c r="BA699" s="13">
        <f t="shared" si="115"/>
        <v>37.402999999999999</v>
      </c>
      <c r="BB699" s="13">
        <f t="shared" si="116"/>
        <v>1.4690000000000001</v>
      </c>
      <c r="BC699" s="13">
        <f t="shared" si="117"/>
        <v>0</v>
      </c>
    </row>
    <row r="700" spans="1:55" x14ac:dyDescent="0.3">
      <c r="A700" s="8" t="s">
        <v>20</v>
      </c>
      <c r="B700" s="8" t="s">
        <v>237</v>
      </c>
      <c r="C700" s="8" t="s">
        <v>82</v>
      </c>
      <c r="D700" s="8" t="s">
        <v>20</v>
      </c>
      <c r="E700" s="7" t="s">
        <v>14</v>
      </c>
      <c r="F700" s="8">
        <v>112</v>
      </c>
      <c r="I700" s="8" t="s">
        <v>344</v>
      </c>
      <c r="L700" s="8">
        <v>3.3000000000000002E-2</v>
      </c>
      <c r="M700" s="8">
        <f t="shared" si="108"/>
        <v>3.6960000000000002</v>
      </c>
      <c r="O700" s="8">
        <v>35</v>
      </c>
      <c r="AI700">
        <v>8041</v>
      </c>
      <c r="AJ700">
        <v>15233</v>
      </c>
      <c r="AK700" t="s">
        <v>378</v>
      </c>
      <c r="AL700">
        <v>105</v>
      </c>
      <c r="AM700">
        <v>105</v>
      </c>
      <c r="AN700">
        <v>18.5</v>
      </c>
      <c r="AO700">
        <v>18.5</v>
      </c>
      <c r="AP700">
        <v>18.5</v>
      </c>
      <c r="AQ700">
        <v>2.9</v>
      </c>
      <c r="AR700">
        <v>0</v>
      </c>
      <c r="AS700">
        <v>0</v>
      </c>
      <c r="AT700" s="12">
        <f t="shared" si="118"/>
        <v>21.4</v>
      </c>
      <c r="AV700" s="11">
        <f t="shared" si="110"/>
        <v>3.8808000000000002</v>
      </c>
      <c r="AW700" s="13">
        <f t="shared" si="111"/>
        <v>3.8808000000000002</v>
      </c>
      <c r="AX700" s="13">
        <f t="shared" si="112"/>
        <v>0.68376000000000003</v>
      </c>
      <c r="AY700" s="13">
        <f t="shared" si="113"/>
        <v>0.68376000000000003</v>
      </c>
      <c r="AZ700" s="13">
        <f t="shared" si="114"/>
        <v>0.68376000000000003</v>
      </c>
      <c r="BA700" s="13">
        <f t="shared" si="115"/>
        <v>0.107184</v>
      </c>
      <c r="BB700" s="13">
        <f t="shared" si="116"/>
        <v>0</v>
      </c>
      <c r="BC700" s="13">
        <f t="shared" si="117"/>
        <v>0</v>
      </c>
    </row>
    <row r="701" spans="1:55" x14ac:dyDescent="0.3">
      <c r="A701" s="8" t="s">
        <v>233</v>
      </c>
      <c r="B701" s="8" t="s">
        <v>237</v>
      </c>
      <c r="C701" s="8" t="s">
        <v>82</v>
      </c>
      <c r="D701" s="8" t="s">
        <v>26</v>
      </c>
      <c r="E701" s="7" t="s">
        <v>14</v>
      </c>
      <c r="F701" s="8">
        <v>175</v>
      </c>
      <c r="H701" s="8">
        <v>2</v>
      </c>
      <c r="L701" s="8">
        <v>0.28599999999999998</v>
      </c>
      <c r="M701" s="8">
        <f t="shared" si="108"/>
        <v>50.05</v>
      </c>
      <c r="O701" s="8">
        <v>35</v>
      </c>
      <c r="AI701" s="7">
        <v>7200</v>
      </c>
      <c r="AJ701" s="8">
        <v>20051</v>
      </c>
      <c r="AK701" s="8" t="s">
        <v>282</v>
      </c>
      <c r="AL701" s="7">
        <v>130</v>
      </c>
      <c r="AM701" s="8">
        <v>0</v>
      </c>
      <c r="AN701" s="8">
        <v>2.4</v>
      </c>
      <c r="AO701" s="8">
        <v>0</v>
      </c>
      <c r="AP701" s="8">
        <v>0</v>
      </c>
      <c r="AQ701" s="8">
        <v>0.2</v>
      </c>
      <c r="AR701" s="8">
        <v>28.6</v>
      </c>
      <c r="AS701" s="8">
        <v>0.3</v>
      </c>
      <c r="AT701" s="12">
        <f t="shared" si="118"/>
        <v>31.200000000000003</v>
      </c>
      <c r="AV701" s="11">
        <f t="shared" si="110"/>
        <v>65.064999999999998</v>
      </c>
      <c r="AW701" s="13">
        <f t="shared" si="111"/>
        <v>0</v>
      </c>
      <c r="AX701" s="13">
        <f t="shared" si="112"/>
        <v>1.2011999999999998</v>
      </c>
      <c r="AY701" s="13">
        <f t="shared" si="113"/>
        <v>0</v>
      </c>
      <c r="AZ701" s="13">
        <f t="shared" si="114"/>
        <v>0</v>
      </c>
      <c r="BA701" s="13">
        <f t="shared" si="115"/>
        <v>0.10009999999999999</v>
      </c>
      <c r="BB701" s="13">
        <f t="shared" si="116"/>
        <v>14.314300000000001</v>
      </c>
      <c r="BC701" s="13">
        <f t="shared" si="117"/>
        <v>0.15014999999999998</v>
      </c>
    </row>
    <row r="702" spans="1:55" x14ac:dyDescent="0.3">
      <c r="A702" s="8" t="s">
        <v>233</v>
      </c>
      <c r="B702" s="8" t="s">
        <v>237</v>
      </c>
      <c r="C702" s="8" t="s">
        <v>82</v>
      </c>
      <c r="D702" s="8" t="s">
        <v>28</v>
      </c>
      <c r="E702" s="7" t="s">
        <v>14</v>
      </c>
      <c r="F702" s="8">
        <v>185</v>
      </c>
      <c r="G702" s="8">
        <v>1</v>
      </c>
      <c r="L702" s="8">
        <v>1</v>
      </c>
      <c r="M702" s="8">
        <f t="shared" ref="M702:M765" si="119">F702*L702</f>
        <v>185</v>
      </c>
      <c r="O702" s="8">
        <v>35</v>
      </c>
      <c r="AI702" s="7">
        <v>7005</v>
      </c>
      <c r="AJ702" s="8">
        <v>16028</v>
      </c>
      <c r="AK702" s="8" t="s">
        <v>283</v>
      </c>
      <c r="AL702" s="7">
        <v>127</v>
      </c>
      <c r="AM702" s="8">
        <v>0</v>
      </c>
      <c r="AN702" s="8">
        <v>8.6999999999999993</v>
      </c>
      <c r="AO702" s="8">
        <v>0</v>
      </c>
      <c r="AP702" s="8">
        <v>0</v>
      </c>
      <c r="AQ702" s="8">
        <v>0.5</v>
      </c>
      <c r="AR702" s="8">
        <v>22.8</v>
      </c>
      <c r="AS702" s="8">
        <v>6.4</v>
      </c>
      <c r="AT702" s="12">
        <f t="shared" si="118"/>
        <v>32</v>
      </c>
      <c r="AV702" s="11">
        <f t="shared" si="110"/>
        <v>234.95</v>
      </c>
      <c r="AW702" s="13">
        <f t="shared" si="111"/>
        <v>0</v>
      </c>
      <c r="AX702" s="13">
        <f t="shared" si="112"/>
        <v>16.094999999999999</v>
      </c>
      <c r="AY702" s="13">
        <f t="shared" si="113"/>
        <v>0</v>
      </c>
      <c r="AZ702" s="13">
        <f t="shared" si="114"/>
        <v>0</v>
      </c>
      <c r="BA702" s="13">
        <f t="shared" si="115"/>
        <v>0.92500000000000004</v>
      </c>
      <c r="BB702" s="13">
        <f t="shared" si="116"/>
        <v>42.18</v>
      </c>
      <c r="BC702" s="13">
        <f t="shared" si="117"/>
        <v>11.84</v>
      </c>
    </row>
    <row r="703" spans="1:55" x14ac:dyDescent="0.3">
      <c r="A703" s="8" t="s">
        <v>233</v>
      </c>
      <c r="B703" s="8" t="s">
        <v>237</v>
      </c>
      <c r="C703" s="8" t="s">
        <v>82</v>
      </c>
      <c r="D703" s="8" t="s">
        <v>29</v>
      </c>
      <c r="E703" s="7" t="s">
        <v>14</v>
      </c>
      <c r="F703" s="8">
        <v>60</v>
      </c>
      <c r="G703" s="8">
        <v>1</v>
      </c>
      <c r="L703" s="8">
        <v>1</v>
      </c>
      <c r="M703" s="8">
        <f t="shared" si="119"/>
        <v>60</v>
      </c>
      <c r="O703" s="8">
        <v>35</v>
      </c>
      <c r="AI703" s="7">
        <v>513</v>
      </c>
      <c r="AJ703" s="8">
        <v>11110</v>
      </c>
      <c r="AK703" s="8" t="s">
        <v>290</v>
      </c>
      <c r="AL703" s="7">
        <v>22</v>
      </c>
      <c r="AM703" s="8">
        <v>0</v>
      </c>
      <c r="AN703" s="8">
        <v>1</v>
      </c>
      <c r="AO703" s="8">
        <v>0</v>
      </c>
      <c r="AP703" s="8">
        <v>0</v>
      </c>
      <c r="AQ703" s="8">
        <v>0.4</v>
      </c>
      <c r="AR703" s="8">
        <v>4.5</v>
      </c>
      <c r="AS703" s="8">
        <v>2.8</v>
      </c>
      <c r="AT703" s="12">
        <f t="shared" si="118"/>
        <v>5.9</v>
      </c>
      <c r="AV703" s="11">
        <f t="shared" si="110"/>
        <v>13.2</v>
      </c>
      <c r="AW703" s="13">
        <f t="shared" si="111"/>
        <v>0</v>
      </c>
      <c r="AX703" s="13">
        <f t="shared" si="112"/>
        <v>0.6</v>
      </c>
      <c r="AY703" s="13">
        <f t="shared" si="113"/>
        <v>0</v>
      </c>
      <c r="AZ703" s="13">
        <f t="shared" si="114"/>
        <v>0</v>
      </c>
      <c r="BA703" s="13">
        <f t="shared" si="115"/>
        <v>0.24</v>
      </c>
      <c r="BB703" s="13">
        <f t="shared" si="116"/>
        <v>2.7</v>
      </c>
      <c r="BC703" s="13">
        <f t="shared" si="117"/>
        <v>1.68</v>
      </c>
    </row>
    <row r="704" spans="1:55" x14ac:dyDescent="0.3">
      <c r="A704" s="8" t="s">
        <v>233</v>
      </c>
      <c r="B704" s="8" t="s">
        <v>237</v>
      </c>
      <c r="C704" s="8" t="s">
        <v>82</v>
      </c>
      <c r="D704" s="8" t="s">
        <v>30</v>
      </c>
      <c r="E704" s="7" t="s">
        <v>14</v>
      </c>
      <c r="F704" s="8">
        <v>119</v>
      </c>
      <c r="H704" s="8">
        <v>2</v>
      </c>
      <c r="L704" s="8">
        <v>0.28599999999999998</v>
      </c>
      <c r="M704" s="8">
        <f t="shared" si="119"/>
        <v>34.033999999999999</v>
      </c>
      <c r="O704" s="8">
        <v>35</v>
      </c>
      <c r="AI704" s="7">
        <v>141</v>
      </c>
      <c r="AJ704" s="8">
        <v>9040</v>
      </c>
      <c r="AK704" s="8" t="s">
        <v>287</v>
      </c>
      <c r="AL704" s="7">
        <v>92</v>
      </c>
      <c r="AM704" s="8">
        <v>0</v>
      </c>
      <c r="AN704" s="8">
        <v>1</v>
      </c>
      <c r="AO704" s="8">
        <v>0</v>
      </c>
      <c r="AP704" s="8">
        <v>0</v>
      </c>
      <c r="AQ704" s="8">
        <v>0.5</v>
      </c>
      <c r="AR704" s="8">
        <v>23.4</v>
      </c>
      <c r="AS704" s="8">
        <v>2.4</v>
      </c>
      <c r="AT704" s="12">
        <f t="shared" si="118"/>
        <v>24.9</v>
      </c>
      <c r="AV704" s="11">
        <f t="shared" si="110"/>
        <v>31.311279999999996</v>
      </c>
      <c r="AW704" s="13">
        <f t="shared" si="111"/>
        <v>0</v>
      </c>
      <c r="AX704" s="13">
        <f t="shared" si="112"/>
        <v>0.34033999999999998</v>
      </c>
      <c r="AY704" s="13">
        <f t="shared" si="113"/>
        <v>0</v>
      </c>
      <c r="AZ704" s="13">
        <f t="shared" si="114"/>
        <v>0</v>
      </c>
      <c r="BA704" s="13">
        <f t="shared" si="115"/>
        <v>0.17016999999999999</v>
      </c>
      <c r="BB704" s="13">
        <f t="shared" si="116"/>
        <v>7.9639559999999996</v>
      </c>
      <c r="BC704" s="13">
        <f t="shared" si="117"/>
        <v>0.81681599999999988</v>
      </c>
    </row>
    <row r="705" spans="1:55" x14ac:dyDescent="0.3">
      <c r="A705" s="8" t="s">
        <v>233</v>
      </c>
      <c r="B705" s="8" t="s">
        <v>237</v>
      </c>
      <c r="C705" s="8" t="s">
        <v>82</v>
      </c>
      <c r="D705" s="8" t="s">
        <v>31</v>
      </c>
      <c r="E705" s="7" t="s">
        <v>14</v>
      </c>
      <c r="F705" s="8">
        <v>122</v>
      </c>
      <c r="H705" s="8">
        <v>2</v>
      </c>
      <c r="L705" s="8">
        <v>0.28599999999999998</v>
      </c>
      <c r="M705" s="8">
        <f t="shared" si="119"/>
        <v>34.891999999999996</v>
      </c>
      <c r="O705" s="8">
        <v>35</v>
      </c>
      <c r="AI705" s="7">
        <v>1786</v>
      </c>
      <c r="AJ705" s="8">
        <v>11363</v>
      </c>
      <c r="AK705" s="8" t="s">
        <v>289</v>
      </c>
      <c r="AL705" s="7">
        <v>93</v>
      </c>
      <c r="AM705" s="8">
        <v>0</v>
      </c>
      <c r="AN705" s="8">
        <v>2</v>
      </c>
      <c r="AO705" s="8">
        <v>0</v>
      </c>
      <c r="AP705" s="8">
        <v>0</v>
      </c>
      <c r="AQ705" s="8">
        <v>0.1</v>
      </c>
      <c r="AR705" s="8">
        <v>21.6</v>
      </c>
      <c r="AS705" s="8">
        <v>1.5</v>
      </c>
      <c r="AT705" s="12">
        <f t="shared" si="118"/>
        <v>23.700000000000003</v>
      </c>
      <c r="AV705" s="11">
        <f t="shared" si="110"/>
        <v>32.449559999999998</v>
      </c>
      <c r="AW705" s="13">
        <f t="shared" si="111"/>
        <v>0</v>
      </c>
      <c r="AX705" s="13">
        <f t="shared" si="112"/>
        <v>0.6978399999999999</v>
      </c>
      <c r="AY705" s="13">
        <f t="shared" si="113"/>
        <v>0</v>
      </c>
      <c r="AZ705" s="13">
        <f t="shared" si="114"/>
        <v>0</v>
      </c>
      <c r="BA705" s="13">
        <f t="shared" si="115"/>
        <v>3.4891999999999999E-2</v>
      </c>
      <c r="BB705" s="13">
        <f t="shared" si="116"/>
        <v>7.5366719999999994</v>
      </c>
      <c r="BC705" s="13">
        <f t="shared" si="117"/>
        <v>0.52337999999999996</v>
      </c>
    </row>
    <row r="706" spans="1:55" x14ac:dyDescent="0.3">
      <c r="A706" s="8" t="s">
        <v>234</v>
      </c>
      <c r="B706" s="8" t="s">
        <v>237</v>
      </c>
      <c r="C706" s="8" t="s">
        <v>82</v>
      </c>
      <c r="D706" s="8" t="s">
        <v>248</v>
      </c>
      <c r="E706" s="7" t="s">
        <v>14</v>
      </c>
      <c r="F706" s="8">
        <v>134</v>
      </c>
      <c r="G706" s="8">
        <v>1</v>
      </c>
      <c r="L706" s="8">
        <v>1</v>
      </c>
      <c r="M706" s="8">
        <f t="shared" si="119"/>
        <v>134</v>
      </c>
      <c r="O706" s="8">
        <v>35</v>
      </c>
      <c r="AE706" s="7" t="s">
        <v>296</v>
      </c>
      <c r="AF706" s="8" t="s">
        <v>303</v>
      </c>
      <c r="AL706" s="7">
        <v>163</v>
      </c>
      <c r="AN706" s="8">
        <v>6.3</v>
      </c>
      <c r="AQ706" s="8">
        <v>1.4</v>
      </c>
      <c r="AR706" s="8">
        <v>31.1</v>
      </c>
      <c r="AT706" s="12">
        <f t="shared" si="118"/>
        <v>38.799999999999997</v>
      </c>
      <c r="AV706" s="11">
        <f t="shared" si="110"/>
        <v>218.42</v>
      </c>
      <c r="AW706" s="13">
        <f t="shared" si="111"/>
        <v>1.34</v>
      </c>
      <c r="AX706" s="13">
        <f t="shared" si="112"/>
        <v>8.4420000000000002</v>
      </c>
      <c r="AY706" s="13">
        <f t="shared" si="113"/>
        <v>1.34</v>
      </c>
      <c r="AZ706" s="13">
        <f t="shared" si="114"/>
        <v>1.34</v>
      </c>
      <c r="BA706" s="13">
        <f t="shared" si="115"/>
        <v>1.8759999999999999</v>
      </c>
      <c r="BB706" s="13">
        <f t="shared" si="116"/>
        <v>41.674000000000007</v>
      </c>
      <c r="BC706" s="13">
        <f t="shared" si="117"/>
        <v>1.34</v>
      </c>
    </row>
    <row r="707" spans="1:55" x14ac:dyDescent="0.3">
      <c r="A707" s="8" t="s">
        <v>234</v>
      </c>
      <c r="B707" s="8" t="s">
        <v>237</v>
      </c>
      <c r="C707" s="8" t="s">
        <v>82</v>
      </c>
      <c r="D707" s="8" t="s">
        <v>27</v>
      </c>
      <c r="E707" s="7" t="s">
        <v>14</v>
      </c>
      <c r="F707" s="8">
        <v>114</v>
      </c>
      <c r="H707" s="8">
        <v>2</v>
      </c>
      <c r="L707" s="8">
        <v>0.28599999999999998</v>
      </c>
      <c r="M707" s="8">
        <f t="shared" si="119"/>
        <v>32.603999999999999</v>
      </c>
      <c r="O707" s="8">
        <v>35</v>
      </c>
      <c r="AE707" s="7" t="s">
        <v>296</v>
      </c>
      <c r="AF707" s="8" t="s">
        <v>304</v>
      </c>
      <c r="AL707" s="7">
        <v>125</v>
      </c>
      <c r="AN707" s="8">
        <v>2.1</v>
      </c>
      <c r="AQ707" s="8">
        <v>1.3</v>
      </c>
      <c r="AR707" s="8">
        <v>26.2</v>
      </c>
      <c r="AT707" s="12">
        <f t="shared" si="118"/>
        <v>29.6</v>
      </c>
      <c r="AV707" s="11">
        <f t="shared" si="110"/>
        <v>40.755000000000003</v>
      </c>
      <c r="AW707" s="13">
        <f t="shared" si="111"/>
        <v>0.32604</v>
      </c>
      <c r="AX707" s="13">
        <f t="shared" si="112"/>
        <v>0.68468400000000007</v>
      </c>
      <c r="AY707" s="13">
        <f t="shared" si="113"/>
        <v>0.32604</v>
      </c>
      <c r="AZ707" s="13">
        <f t="shared" si="114"/>
        <v>0.32604</v>
      </c>
      <c r="BA707" s="13">
        <f t="shared" si="115"/>
        <v>0.42385199999999995</v>
      </c>
      <c r="BB707" s="13">
        <f t="shared" si="116"/>
        <v>8.542247999999999</v>
      </c>
      <c r="BC707" s="13">
        <f t="shared" si="117"/>
        <v>0.32604</v>
      </c>
    </row>
    <row r="708" spans="1:55" x14ac:dyDescent="0.3">
      <c r="A708" s="8" t="s">
        <v>234</v>
      </c>
      <c r="B708" s="8" t="s">
        <v>237</v>
      </c>
      <c r="C708" s="8" t="s">
        <v>82</v>
      </c>
      <c r="D708" s="8" t="s">
        <v>32</v>
      </c>
      <c r="E708" s="7" t="s">
        <v>14</v>
      </c>
      <c r="F708" s="8">
        <v>83</v>
      </c>
      <c r="H708" s="8">
        <v>1</v>
      </c>
      <c r="L708" s="8">
        <v>0.14299999999999999</v>
      </c>
      <c r="M708" s="8">
        <f t="shared" si="119"/>
        <v>11.869</v>
      </c>
      <c r="O708" s="8">
        <v>35</v>
      </c>
      <c r="AI708" s="7">
        <v>8012</v>
      </c>
      <c r="AJ708" s="8">
        <v>0</v>
      </c>
      <c r="AK708" s="8" t="s">
        <v>307</v>
      </c>
      <c r="AL708" s="7">
        <v>332</v>
      </c>
      <c r="AM708" s="8">
        <v>0</v>
      </c>
      <c r="AN708" s="8">
        <v>10.3</v>
      </c>
      <c r="AO708" s="8">
        <v>0</v>
      </c>
      <c r="AP708" s="8">
        <v>0</v>
      </c>
      <c r="AQ708" s="8">
        <v>3</v>
      </c>
      <c r="AR708" s="8">
        <v>73.7</v>
      </c>
      <c r="AS708" s="8">
        <v>12.7</v>
      </c>
      <c r="AT708" s="12">
        <f t="shared" si="118"/>
        <v>87</v>
      </c>
      <c r="AV708" s="11">
        <f t="shared" si="110"/>
        <v>39.405079999999998</v>
      </c>
      <c r="AW708" s="13">
        <f t="shared" si="111"/>
        <v>0</v>
      </c>
      <c r="AX708" s="13">
        <f t="shared" si="112"/>
        <v>1.222507</v>
      </c>
      <c r="AY708" s="13">
        <f t="shared" si="113"/>
        <v>0</v>
      </c>
      <c r="AZ708" s="13">
        <f t="shared" si="114"/>
        <v>0</v>
      </c>
      <c r="BA708" s="13">
        <f t="shared" si="115"/>
        <v>0.35607</v>
      </c>
      <c r="BB708" s="13">
        <f t="shared" si="116"/>
        <v>8.7474530000000001</v>
      </c>
      <c r="BC708" s="13">
        <f t="shared" si="117"/>
        <v>1.507363</v>
      </c>
    </row>
    <row r="709" spans="1:55" x14ac:dyDescent="0.3">
      <c r="A709" s="8" t="s">
        <v>234</v>
      </c>
      <c r="B709" s="8" t="s">
        <v>237</v>
      </c>
      <c r="C709" s="8" t="s">
        <v>82</v>
      </c>
      <c r="D709" s="8" t="s">
        <v>74</v>
      </c>
      <c r="E709" s="7" t="s">
        <v>14</v>
      </c>
      <c r="F709" s="8">
        <v>340</v>
      </c>
      <c r="H709" s="8">
        <v>1</v>
      </c>
      <c r="L709" s="8">
        <v>0.14299999999999999</v>
      </c>
      <c r="M709" s="8">
        <f t="shared" si="119"/>
        <v>48.62</v>
      </c>
      <c r="O709" s="8">
        <v>35</v>
      </c>
      <c r="AI709" s="7">
        <v>404</v>
      </c>
      <c r="AJ709" s="8">
        <v>14400</v>
      </c>
      <c r="AK709" s="8" t="s">
        <v>308</v>
      </c>
      <c r="AL709" s="7">
        <v>41</v>
      </c>
      <c r="AM709" s="8">
        <v>0</v>
      </c>
      <c r="AN709" s="8">
        <v>0</v>
      </c>
      <c r="AO709" s="8">
        <v>0</v>
      </c>
      <c r="AP709" s="8">
        <v>0</v>
      </c>
      <c r="AQ709" s="8">
        <v>0</v>
      </c>
      <c r="AR709" s="8">
        <v>10.4</v>
      </c>
      <c r="AS709" s="8">
        <v>0</v>
      </c>
      <c r="AT709" s="12">
        <f t="shared" si="118"/>
        <v>10.4</v>
      </c>
      <c r="AV709" s="11">
        <f t="shared" ref="AV709:AV772" si="120">PRODUCT($M709,$Y709,AL709)/100</f>
        <v>19.934199999999997</v>
      </c>
      <c r="AW709" s="13">
        <f t="shared" si="111"/>
        <v>0</v>
      </c>
      <c r="AX709" s="13">
        <f t="shared" si="112"/>
        <v>0</v>
      </c>
      <c r="AY709" s="13">
        <f t="shared" si="113"/>
        <v>0</v>
      </c>
      <c r="AZ709" s="13">
        <f t="shared" si="114"/>
        <v>0</v>
      </c>
      <c r="BA709" s="13">
        <f t="shared" si="115"/>
        <v>0</v>
      </c>
      <c r="BB709" s="13">
        <f t="shared" si="116"/>
        <v>5.0564799999999996</v>
      </c>
      <c r="BC709" s="13">
        <f t="shared" si="117"/>
        <v>0</v>
      </c>
    </row>
    <row r="710" spans="1:55" x14ac:dyDescent="0.3">
      <c r="A710" s="8" t="s">
        <v>227</v>
      </c>
      <c r="B710" s="8" t="s">
        <v>237</v>
      </c>
      <c r="C710" s="8" t="s">
        <v>82</v>
      </c>
      <c r="D710" s="8" t="s">
        <v>33</v>
      </c>
      <c r="E710" s="7" t="s">
        <v>14</v>
      </c>
      <c r="F710" s="8">
        <v>20</v>
      </c>
      <c r="I710" s="8">
        <v>1</v>
      </c>
      <c r="L710" s="8">
        <v>3.3000000000000002E-2</v>
      </c>
      <c r="M710" s="8">
        <f t="shared" si="119"/>
        <v>0.66</v>
      </c>
      <c r="O710" s="8">
        <v>35</v>
      </c>
      <c r="AI710" s="7">
        <v>1134</v>
      </c>
      <c r="AJ710" s="8">
        <v>19296</v>
      </c>
      <c r="AK710" s="8" t="s">
        <v>323</v>
      </c>
      <c r="AL710" s="7">
        <v>304</v>
      </c>
      <c r="AM710" s="8">
        <v>0</v>
      </c>
      <c r="AN710" s="8">
        <v>0.3</v>
      </c>
      <c r="AO710" s="8">
        <v>0</v>
      </c>
      <c r="AP710" s="8">
        <v>0</v>
      </c>
      <c r="AQ710" s="8">
        <v>0</v>
      </c>
      <c r="AR710" s="8">
        <v>82.4</v>
      </c>
      <c r="AS710" s="8">
        <v>0</v>
      </c>
      <c r="AT710" s="12">
        <f t="shared" si="118"/>
        <v>82.7</v>
      </c>
      <c r="AV710" s="11">
        <f t="shared" si="120"/>
        <v>2.0064000000000002</v>
      </c>
      <c r="AW710" s="13">
        <f t="shared" ref="AW710:AW773" si="121">PRODUCT($M710,$Y710,AM710)/100</f>
        <v>0</v>
      </c>
      <c r="AX710" s="13">
        <f t="shared" ref="AX710:AX773" si="122">PRODUCT($M710,$Y710,AN710)/100</f>
        <v>1.98E-3</v>
      </c>
      <c r="AY710" s="13">
        <f t="shared" ref="AY710:AY773" si="123">PRODUCT($M710,$Y710,AO710)/100</f>
        <v>0</v>
      </c>
      <c r="AZ710" s="13">
        <f t="shared" ref="AZ710:AZ773" si="124">PRODUCT($M710,$Y710,AP710)/100</f>
        <v>0</v>
      </c>
      <c r="BA710" s="13">
        <f t="shared" ref="BA710:BA773" si="125">PRODUCT($M710,$Y710,AQ710)/100</f>
        <v>0</v>
      </c>
      <c r="BB710" s="13">
        <f t="shared" ref="BB710:BB773" si="126">PRODUCT($M710,$Y710,AR710)/100</f>
        <v>0.5438400000000001</v>
      </c>
      <c r="BC710" s="13">
        <f t="shared" ref="BC710:BC773" si="127">PRODUCT($M710,$Y710,AS710)/100</f>
        <v>0</v>
      </c>
    </row>
    <row r="711" spans="1:55" x14ac:dyDescent="0.3">
      <c r="A711" s="8" t="s">
        <v>232</v>
      </c>
      <c r="B711" s="8" t="s">
        <v>237</v>
      </c>
      <c r="C711" s="8" t="s">
        <v>83</v>
      </c>
      <c r="D711" s="8" t="s">
        <v>13</v>
      </c>
      <c r="E711" s="7" t="s">
        <v>21</v>
      </c>
      <c r="K711" s="8">
        <v>1</v>
      </c>
      <c r="L711" s="8">
        <v>0</v>
      </c>
      <c r="M711" s="8">
        <f t="shared" si="119"/>
        <v>0</v>
      </c>
      <c r="N711" s="8">
        <v>2</v>
      </c>
      <c r="O711" s="8">
        <v>36</v>
      </c>
      <c r="AI711" s="7">
        <v>8067</v>
      </c>
      <c r="AJ711" s="8">
        <v>0</v>
      </c>
      <c r="AK711" s="8" t="s">
        <v>265</v>
      </c>
      <c r="AL711" s="7">
        <v>269</v>
      </c>
      <c r="AM711" s="8">
        <v>269</v>
      </c>
      <c r="AN711" s="8">
        <v>24.9</v>
      </c>
      <c r="AO711" s="8">
        <v>24.9</v>
      </c>
      <c r="AP711" s="8">
        <v>24.9</v>
      </c>
      <c r="AQ711" s="8">
        <v>18</v>
      </c>
      <c r="AR711" s="8">
        <v>0</v>
      </c>
      <c r="AS711" s="8">
        <v>0</v>
      </c>
      <c r="AT711" s="12">
        <f t="shared" si="118"/>
        <v>42.9</v>
      </c>
      <c r="AV711" s="11">
        <f t="shared" si="120"/>
        <v>0</v>
      </c>
      <c r="AW711" s="13">
        <f t="shared" si="121"/>
        <v>0</v>
      </c>
      <c r="AX711" s="13">
        <f t="shared" si="122"/>
        <v>0</v>
      </c>
      <c r="AY711" s="13">
        <f t="shared" si="123"/>
        <v>0</v>
      </c>
      <c r="AZ711" s="13">
        <f t="shared" si="124"/>
        <v>0</v>
      </c>
      <c r="BA711" s="13">
        <f t="shared" si="125"/>
        <v>0</v>
      </c>
      <c r="BB711" s="13">
        <f t="shared" si="126"/>
        <v>0</v>
      </c>
      <c r="BC711" s="13">
        <f t="shared" si="127"/>
        <v>0</v>
      </c>
    </row>
    <row r="712" spans="1:55" x14ac:dyDescent="0.3">
      <c r="A712" s="8" t="s">
        <v>232</v>
      </c>
      <c r="B712" s="8" t="s">
        <v>237</v>
      </c>
      <c r="C712" s="8" t="s">
        <v>83</v>
      </c>
      <c r="D712" s="8" t="s">
        <v>15</v>
      </c>
      <c r="E712" s="7" t="s">
        <v>14</v>
      </c>
      <c r="F712" s="8">
        <v>85</v>
      </c>
      <c r="H712" s="8">
        <v>2</v>
      </c>
      <c r="L712" s="8">
        <v>0.28599999999999998</v>
      </c>
      <c r="M712" s="8">
        <f t="shared" si="119"/>
        <v>24.31</v>
      </c>
      <c r="O712" s="8">
        <v>36</v>
      </c>
      <c r="AE712" s="7" t="s">
        <v>296</v>
      </c>
      <c r="AF712" s="8" t="s">
        <v>298</v>
      </c>
      <c r="AG712" s="7" t="s">
        <v>299</v>
      </c>
      <c r="AL712" s="7">
        <v>241</v>
      </c>
      <c r="AN712" s="8">
        <v>32.9</v>
      </c>
      <c r="AQ712" s="8">
        <v>10.9</v>
      </c>
      <c r="AR712" s="8">
        <v>0.5</v>
      </c>
      <c r="AS712" s="8">
        <v>0</v>
      </c>
      <c r="AT712" s="12">
        <f t="shared" si="118"/>
        <v>44.3</v>
      </c>
      <c r="AV712" s="11">
        <f t="shared" si="120"/>
        <v>58.5871</v>
      </c>
      <c r="AW712" s="13">
        <f t="shared" si="121"/>
        <v>0.24309999999999998</v>
      </c>
      <c r="AX712" s="13">
        <f t="shared" si="122"/>
        <v>7.9979899999999997</v>
      </c>
      <c r="AY712" s="13">
        <f t="shared" si="123"/>
        <v>0.24309999999999998</v>
      </c>
      <c r="AZ712" s="13">
        <f t="shared" si="124"/>
        <v>0.24309999999999998</v>
      </c>
      <c r="BA712" s="13">
        <f t="shared" si="125"/>
        <v>2.6497899999999999</v>
      </c>
      <c r="BB712" s="13">
        <f t="shared" si="126"/>
        <v>0.12154999999999999</v>
      </c>
      <c r="BC712" s="13">
        <f t="shared" si="127"/>
        <v>0</v>
      </c>
    </row>
    <row r="713" spans="1:55" x14ac:dyDescent="0.3">
      <c r="A713" s="8" t="s">
        <v>232</v>
      </c>
      <c r="B713" s="8" t="s">
        <v>237</v>
      </c>
      <c r="C713" s="8" t="s">
        <v>83</v>
      </c>
      <c r="D713" s="8" t="s">
        <v>17</v>
      </c>
      <c r="E713" s="7" t="s">
        <v>14</v>
      </c>
      <c r="F713" s="8">
        <v>85</v>
      </c>
      <c r="H713" s="8">
        <v>2</v>
      </c>
      <c r="L713" s="8">
        <v>0.28599999999999998</v>
      </c>
      <c r="M713" s="8">
        <f t="shared" si="119"/>
        <v>24.31</v>
      </c>
      <c r="O713" s="8">
        <v>36</v>
      </c>
      <c r="AE713" s="7" t="s">
        <v>300</v>
      </c>
      <c r="AF713" s="8" t="s">
        <v>301</v>
      </c>
      <c r="AG713" s="7" t="s">
        <v>272</v>
      </c>
      <c r="AL713" s="7">
        <v>265</v>
      </c>
      <c r="AN713" s="8">
        <v>16.899999999999999</v>
      </c>
      <c r="AQ713" s="8">
        <v>21.4</v>
      </c>
      <c r="AR713" s="8">
        <v>0</v>
      </c>
      <c r="AS713" s="8">
        <v>0</v>
      </c>
      <c r="AT713" s="12">
        <f t="shared" si="118"/>
        <v>38.299999999999997</v>
      </c>
      <c r="AV713" s="11">
        <f t="shared" si="120"/>
        <v>64.421499999999995</v>
      </c>
      <c r="AW713" s="13">
        <f t="shared" si="121"/>
        <v>0.24309999999999998</v>
      </c>
      <c r="AX713" s="13">
        <f t="shared" si="122"/>
        <v>4.1083899999999991</v>
      </c>
      <c r="AY713" s="13">
        <f t="shared" si="123"/>
        <v>0.24309999999999998</v>
      </c>
      <c r="AZ713" s="13">
        <f t="shared" si="124"/>
        <v>0.24309999999999998</v>
      </c>
      <c r="BA713" s="13">
        <f t="shared" si="125"/>
        <v>5.2023399999999995</v>
      </c>
      <c r="BB713" s="13">
        <f t="shared" si="126"/>
        <v>0</v>
      </c>
      <c r="BC713" s="13">
        <f t="shared" si="127"/>
        <v>0</v>
      </c>
    </row>
    <row r="714" spans="1:55" x14ac:dyDescent="0.3">
      <c r="A714" s="8" t="s">
        <v>232</v>
      </c>
      <c r="B714" s="8" t="s">
        <v>237</v>
      </c>
      <c r="C714" s="8" t="s">
        <v>83</v>
      </c>
      <c r="D714" s="8" t="s">
        <v>18</v>
      </c>
      <c r="E714" s="7" t="s">
        <v>14</v>
      </c>
      <c r="F714" s="8">
        <v>112</v>
      </c>
      <c r="J714" s="8">
        <v>1</v>
      </c>
      <c r="L714" s="8">
        <v>3.0000000000000001E-3</v>
      </c>
      <c r="M714" s="8">
        <f t="shared" si="119"/>
        <v>0.33600000000000002</v>
      </c>
      <c r="O714" s="8">
        <v>36</v>
      </c>
      <c r="S714" s="8">
        <v>1095</v>
      </c>
      <c r="T714" s="8" t="s">
        <v>275</v>
      </c>
      <c r="AL714" s="7">
        <v>267</v>
      </c>
      <c r="AN714" s="8">
        <v>19.600000000000001</v>
      </c>
      <c r="AQ714" s="8">
        <v>20.3</v>
      </c>
      <c r="AT714" s="12">
        <f t="shared" si="118"/>
        <v>39.900000000000006</v>
      </c>
      <c r="AV714" s="11">
        <f t="shared" si="120"/>
        <v>0.89712000000000003</v>
      </c>
      <c r="AW714" s="13">
        <f t="shared" si="121"/>
        <v>3.3600000000000001E-3</v>
      </c>
      <c r="AX714" s="13">
        <f t="shared" si="122"/>
        <v>6.5856000000000012E-2</v>
      </c>
      <c r="AY714" s="13">
        <f t="shared" si="123"/>
        <v>3.3600000000000001E-3</v>
      </c>
      <c r="AZ714" s="13">
        <f t="shared" si="124"/>
        <v>3.3600000000000001E-3</v>
      </c>
      <c r="BA714" s="13">
        <f t="shared" si="125"/>
        <v>6.8208000000000005E-2</v>
      </c>
      <c r="BB714" s="13">
        <f t="shared" si="126"/>
        <v>3.3600000000000001E-3</v>
      </c>
      <c r="BC714" s="13">
        <f t="shared" si="127"/>
        <v>3.3600000000000001E-3</v>
      </c>
    </row>
    <row r="715" spans="1:55" x14ac:dyDescent="0.3">
      <c r="A715" s="8" t="s">
        <v>232</v>
      </c>
      <c r="B715" s="8" t="s">
        <v>237</v>
      </c>
      <c r="C715" s="8" t="s">
        <v>83</v>
      </c>
      <c r="D715" s="8" t="s">
        <v>19</v>
      </c>
      <c r="E715" s="7" t="s">
        <v>14</v>
      </c>
      <c r="F715" s="8">
        <v>112</v>
      </c>
      <c r="I715" s="8">
        <v>1</v>
      </c>
      <c r="L715" s="8">
        <v>3.3000000000000002E-2</v>
      </c>
      <c r="M715" s="8">
        <f t="shared" si="119"/>
        <v>3.6960000000000002</v>
      </c>
      <c r="O715" s="8">
        <v>36</v>
      </c>
      <c r="AI715" s="7">
        <v>8063</v>
      </c>
      <c r="AJ715" s="8">
        <v>5124</v>
      </c>
      <c r="AK715" s="8" t="s">
        <v>273</v>
      </c>
      <c r="AL715" s="7">
        <v>285</v>
      </c>
      <c r="AM715" s="8">
        <v>285</v>
      </c>
      <c r="AN715" s="8">
        <v>26.9</v>
      </c>
      <c r="AO715" s="8">
        <v>26.9</v>
      </c>
      <c r="AP715" s="8">
        <v>26.9</v>
      </c>
      <c r="AQ715" s="8">
        <v>18.899999999999999</v>
      </c>
      <c r="AR715" s="8">
        <v>0</v>
      </c>
      <c r="AS715" s="8">
        <v>0</v>
      </c>
      <c r="AT715" s="12">
        <f t="shared" si="118"/>
        <v>45.8</v>
      </c>
      <c r="AV715" s="11">
        <f t="shared" si="120"/>
        <v>10.533600000000002</v>
      </c>
      <c r="AW715" s="13">
        <f t="shared" si="121"/>
        <v>10.533600000000002</v>
      </c>
      <c r="AX715" s="13">
        <f t="shared" si="122"/>
        <v>0.994224</v>
      </c>
      <c r="AY715" s="13">
        <f t="shared" si="123"/>
        <v>0.994224</v>
      </c>
      <c r="AZ715" s="13">
        <f t="shared" si="124"/>
        <v>0.994224</v>
      </c>
      <c r="BA715" s="13">
        <f t="shared" si="125"/>
        <v>0.69854399999999994</v>
      </c>
      <c r="BB715" s="13">
        <f t="shared" si="126"/>
        <v>0</v>
      </c>
      <c r="BC715" s="13">
        <f t="shared" si="127"/>
        <v>0</v>
      </c>
    </row>
    <row r="716" spans="1:55" x14ac:dyDescent="0.3">
      <c r="A716" s="8" t="s">
        <v>232</v>
      </c>
      <c r="B716" s="8" t="s">
        <v>237</v>
      </c>
      <c r="C716" s="8" t="s">
        <v>83</v>
      </c>
      <c r="D716" s="8" t="s">
        <v>22</v>
      </c>
      <c r="E716" s="7" t="s">
        <v>21</v>
      </c>
      <c r="K716" s="8">
        <v>1</v>
      </c>
      <c r="L716" s="8">
        <v>0</v>
      </c>
      <c r="M716" s="8">
        <f t="shared" si="119"/>
        <v>0</v>
      </c>
      <c r="O716" s="8">
        <v>36</v>
      </c>
      <c r="AI716" s="7">
        <v>8063</v>
      </c>
      <c r="AJ716" s="8">
        <v>5124</v>
      </c>
      <c r="AK716" s="8" t="s">
        <v>273</v>
      </c>
      <c r="AL716" s="7">
        <v>285</v>
      </c>
      <c r="AM716" s="8">
        <v>285</v>
      </c>
      <c r="AN716" s="8">
        <v>26.9</v>
      </c>
      <c r="AO716" s="8">
        <v>26.9</v>
      </c>
      <c r="AP716" s="8">
        <v>26.9</v>
      </c>
      <c r="AQ716" s="8">
        <v>18.899999999999999</v>
      </c>
      <c r="AR716" s="8">
        <v>0</v>
      </c>
      <c r="AS716" s="8">
        <v>0</v>
      </c>
      <c r="AT716" s="12">
        <f t="shared" si="118"/>
        <v>45.8</v>
      </c>
      <c r="AV716" s="11">
        <f t="shared" si="120"/>
        <v>0</v>
      </c>
      <c r="AW716" s="13">
        <f t="shared" si="121"/>
        <v>0</v>
      </c>
      <c r="AX716" s="13">
        <f t="shared" si="122"/>
        <v>0</v>
      </c>
      <c r="AY716" s="13">
        <f t="shared" si="123"/>
        <v>0</v>
      </c>
      <c r="AZ716" s="13">
        <f t="shared" si="124"/>
        <v>0</v>
      </c>
      <c r="BA716" s="13">
        <f t="shared" si="125"/>
        <v>0</v>
      </c>
      <c r="BB716" s="13">
        <f t="shared" si="126"/>
        <v>0</v>
      </c>
      <c r="BC716" s="13">
        <f t="shared" si="127"/>
        <v>0</v>
      </c>
    </row>
    <row r="717" spans="1:55" x14ac:dyDescent="0.3">
      <c r="A717" s="8" t="s">
        <v>232</v>
      </c>
      <c r="B717" s="8" t="s">
        <v>237</v>
      </c>
      <c r="C717" s="8" t="s">
        <v>83</v>
      </c>
      <c r="D717" s="8" t="s">
        <v>23</v>
      </c>
      <c r="E717" s="7" t="s">
        <v>14</v>
      </c>
      <c r="F717" s="8">
        <v>64</v>
      </c>
      <c r="I717" s="8">
        <v>1</v>
      </c>
      <c r="L717" s="8">
        <v>3.3000000000000002E-2</v>
      </c>
      <c r="M717" s="8">
        <f t="shared" si="119"/>
        <v>2.1120000000000001</v>
      </c>
      <c r="O717" s="8">
        <v>36</v>
      </c>
      <c r="AI717" s="7">
        <v>974</v>
      </c>
      <c r="AJ717" s="8">
        <v>1129</v>
      </c>
      <c r="AK717" s="8" t="s">
        <v>279</v>
      </c>
      <c r="AL717" s="7">
        <v>155</v>
      </c>
      <c r="AM717" s="8">
        <v>155</v>
      </c>
      <c r="AN717" s="8">
        <v>12.6</v>
      </c>
      <c r="AO717" s="8">
        <v>12.6</v>
      </c>
      <c r="AP717" s="8">
        <v>0</v>
      </c>
      <c r="AQ717" s="8">
        <v>10.6</v>
      </c>
      <c r="AR717" s="8">
        <v>1.1000000000000001</v>
      </c>
      <c r="AS717" s="8">
        <v>0</v>
      </c>
      <c r="AT717" s="12">
        <f t="shared" si="118"/>
        <v>24.3</v>
      </c>
      <c r="AV717" s="11">
        <f t="shared" si="120"/>
        <v>3.2736000000000001</v>
      </c>
      <c r="AW717" s="13">
        <f t="shared" si="121"/>
        <v>3.2736000000000001</v>
      </c>
      <c r="AX717" s="13">
        <f t="shared" si="122"/>
        <v>0.26611200000000002</v>
      </c>
      <c r="AY717" s="13">
        <f t="shared" si="123"/>
        <v>0.26611200000000002</v>
      </c>
      <c r="AZ717" s="13">
        <f t="shared" si="124"/>
        <v>0</v>
      </c>
      <c r="BA717" s="13">
        <f t="shared" si="125"/>
        <v>0.22387199999999999</v>
      </c>
      <c r="BB717" s="13">
        <f t="shared" si="126"/>
        <v>2.3232000000000003E-2</v>
      </c>
      <c r="BC717" s="13">
        <f t="shared" si="127"/>
        <v>0</v>
      </c>
    </row>
    <row r="718" spans="1:55" x14ac:dyDescent="0.3">
      <c r="A718" s="8" t="s">
        <v>232</v>
      </c>
      <c r="B718" s="8" t="s">
        <v>237</v>
      </c>
      <c r="C718" s="8" t="s">
        <v>83</v>
      </c>
      <c r="D718" s="8" t="s">
        <v>24</v>
      </c>
      <c r="E718" s="7" t="s">
        <v>21</v>
      </c>
      <c r="K718" s="8">
        <v>1</v>
      </c>
      <c r="L718" s="8">
        <v>0</v>
      </c>
      <c r="M718" s="8">
        <f t="shared" si="119"/>
        <v>0</v>
      </c>
      <c r="O718" s="8">
        <v>36</v>
      </c>
      <c r="AI718" s="7">
        <v>7075</v>
      </c>
      <c r="AJ718" s="8">
        <v>1106</v>
      </c>
      <c r="AK718" s="8" t="s">
        <v>280</v>
      </c>
      <c r="AL718" s="7">
        <v>69</v>
      </c>
      <c r="AM718" s="8">
        <v>69</v>
      </c>
      <c r="AN718" s="8">
        <v>3.6</v>
      </c>
      <c r="AO718" s="8">
        <v>3.6</v>
      </c>
      <c r="AP718" s="8">
        <v>0</v>
      </c>
      <c r="AQ718" s="8">
        <v>4.0999999999999996</v>
      </c>
      <c r="AR718" s="8">
        <v>4.5</v>
      </c>
      <c r="AS718" s="8">
        <v>0</v>
      </c>
      <c r="AT718" s="12">
        <f t="shared" si="118"/>
        <v>12.2</v>
      </c>
      <c r="AV718" s="11">
        <f t="shared" si="120"/>
        <v>0</v>
      </c>
      <c r="AW718" s="13">
        <f t="shared" si="121"/>
        <v>0</v>
      </c>
      <c r="AX718" s="13">
        <f t="shared" si="122"/>
        <v>0</v>
      </c>
      <c r="AY718" s="13">
        <f t="shared" si="123"/>
        <v>0</v>
      </c>
      <c r="AZ718" s="13">
        <f t="shared" si="124"/>
        <v>0</v>
      </c>
      <c r="BA718" s="13">
        <f t="shared" si="125"/>
        <v>0</v>
      </c>
      <c r="BB718" s="13">
        <f t="shared" si="126"/>
        <v>0</v>
      </c>
      <c r="BC718" s="13">
        <f t="shared" si="127"/>
        <v>0</v>
      </c>
    </row>
    <row r="719" spans="1:55" x14ac:dyDescent="0.3">
      <c r="A719" s="8" t="s">
        <v>232</v>
      </c>
      <c r="B719" s="8" t="s">
        <v>237</v>
      </c>
      <c r="C719" s="8" t="s">
        <v>83</v>
      </c>
      <c r="D719" s="8" t="s">
        <v>25</v>
      </c>
      <c r="E719" s="7" t="s">
        <v>21</v>
      </c>
      <c r="K719" s="8">
        <v>1</v>
      </c>
      <c r="L719" s="8">
        <v>0</v>
      </c>
      <c r="M719" s="8">
        <f t="shared" si="119"/>
        <v>0</v>
      </c>
      <c r="O719" s="8">
        <v>36</v>
      </c>
      <c r="AI719" s="7">
        <v>646</v>
      </c>
      <c r="AJ719" s="8">
        <v>1009</v>
      </c>
      <c r="AK719" s="8" t="s">
        <v>286</v>
      </c>
      <c r="AL719" s="7">
        <v>403</v>
      </c>
      <c r="AM719" s="8">
        <v>403</v>
      </c>
      <c r="AN719" s="8">
        <v>24.9</v>
      </c>
      <c r="AO719" s="8">
        <v>24.9</v>
      </c>
      <c r="AP719" s="8">
        <v>0</v>
      </c>
      <c r="AQ719" s="8">
        <v>33.1</v>
      </c>
      <c r="AR719" s="8">
        <v>1.3</v>
      </c>
      <c r="AS719" s="8">
        <v>0</v>
      </c>
      <c r="AT719" s="12">
        <f t="shared" si="118"/>
        <v>59.3</v>
      </c>
      <c r="AV719" s="11">
        <f t="shared" si="120"/>
        <v>0</v>
      </c>
      <c r="AW719" s="13">
        <f t="shared" si="121"/>
        <v>0</v>
      </c>
      <c r="AX719" s="13">
        <f t="shared" si="122"/>
        <v>0</v>
      </c>
      <c r="AY719" s="13">
        <f t="shared" si="123"/>
        <v>0</v>
      </c>
      <c r="AZ719" s="13">
        <f t="shared" si="124"/>
        <v>0</v>
      </c>
      <c r="BA719" s="13">
        <f t="shared" si="125"/>
        <v>0</v>
      </c>
      <c r="BB719" s="13">
        <f t="shared" si="126"/>
        <v>0</v>
      </c>
      <c r="BC719" s="13">
        <f t="shared" si="127"/>
        <v>0</v>
      </c>
    </row>
    <row r="720" spans="1:55" x14ac:dyDescent="0.3">
      <c r="A720" s="8" t="s">
        <v>20</v>
      </c>
      <c r="B720" s="8" t="s">
        <v>237</v>
      </c>
      <c r="C720" s="8" t="s">
        <v>83</v>
      </c>
      <c r="D720" s="8" t="s">
        <v>20</v>
      </c>
      <c r="E720" s="7" t="s">
        <v>14</v>
      </c>
      <c r="F720" s="8">
        <v>112</v>
      </c>
      <c r="H720" s="8">
        <v>2</v>
      </c>
      <c r="L720" s="8">
        <v>0.28599999999999998</v>
      </c>
      <c r="M720" s="8">
        <f t="shared" si="119"/>
        <v>32.031999999999996</v>
      </c>
      <c r="O720" s="8">
        <v>36</v>
      </c>
      <c r="AI720">
        <v>8041</v>
      </c>
      <c r="AJ720">
        <v>15233</v>
      </c>
      <c r="AK720" t="s">
        <v>378</v>
      </c>
      <c r="AL720">
        <v>105</v>
      </c>
      <c r="AM720">
        <v>105</v>
      </c>
      <c r="AN720">
        <v>18.5</v>
      </c>
      <c r="AO720">
        <v>18.5</v>
      </c>
      <c r="AP720">
        <v>18.5</v>
      </c>
      <c r="AQ720">
        <v>2.9</v>
      </c>
      <c r="AR720">
        <v>0</v>
      </c>
      <c r="AS720">
        <v>0</v>
      </c>
      <c r="AT720" s="12">
        <f t="shared" si="118"/>
        <v>21.4</v>
      </c>
      <c r="AV720" s="11">
        <f t="shared" si="120"/>
        <v>33.633599999999994</v>
      </c>
      <c r="AW720" s="13">
        <f t="shared" si="121"/>
        <v>33.633599999999994</v>
      </c>
      <c r="AX720" s="13">
        <f t="shared" si="122"/>
        <v>5.9259199999999996</v>
      </c>
      <c r="AY720" s="13">
        <f t="shared" si="123"/>
        <v>5.9259199999999996</v>
      </c>
      <c r="AZ720" s="13">
        <f t="shared" si="124"/>
        <v>5.9259199999999996</v>
      </c>
      <c r="BA720" s="13">
        <f t="shared" si="125"/>
        <v>0.92892799999999998</v>
      </c>
      <c r="BB720" s="13">
        <f t="shared" si="126"/>
        <v>0</v>
      </c>
      <c r="BC720" s="13">
        <f t="shared" si="127"/>
        <v>0</v>
      </c>
    </row>
    <row r="721" spans="1:55" x14ac:dyDescent="0.3">
      <c r="A721" s="8" t="s">
        <v>233</v>
      </c>
      <c r="B721" s="8" t="s">
        <v>237</v>
      </c>
      <c r="C721" s="8" t="s">
        <v>83</v>
      </c>
      <c r="D721" s="8" t="s">
        <v>26</v>
      </c>
      <c r="E721" s="7" t="s">
        <v>14</v>
      </c>
      <c r="F721" s="8">
        <v>175</v>
      </c>
      <c r="I721" s="8">
        <v>3</v>
      </c>
      <c r="L721" s="8">
        <v>0.1</v>
      </c>
      <c r="M721" s="8">
        <f t="shared" si="119"/>
        <v>17.5</v>
      </c>
      <c r="O721" s="8">
        <v>36</v>
      </c>
      <c r="AI721" s="7">
        <v>7200</v>
      </c>
      <c r="AJ721" s="8">
        <v>20051</v>
      </c>
      <c r="AK721" s="8" t="s">
        <v>282</v>
      </c>
      <c r="AL721" s="7">
        <v>130</v>
      </c>
      <c r="AM721" s="8">
        <v>0</v>
      </c>
      <c r="AN721" s="8">
        <v>2.4</v>
      </c>
      <c r="AO721" s="8">
        <v>0</v>
      </c>
      <c r="AP721" s="8">
        <v>0</v>
      </c>
      <c r="AQ721" s="8">
        <v>0.2</v>
      </c>
      <c r="AR721" s="8">
        <v>28.6</v>
      </c>
      <c r="AS721" s="8">
        <v>0.3</v>
      </c>
      <c r="AT721" s="12">
        <f t="shared" si="118"/>
        <v>31.200000000000003</v>
      </c>
      <c r="AV721" s="11">
        <f t="shared" si="120"/>
        <v>22.75</v>
      </c>
      <c r="AW721" s="13">
        <f t="shared" si="121"/>
        <v>0</v>
      </c>
      <c r="AX721" s="13">
        <f t="shared" si="122"/>
        <v>0.42</v>
      </c>
      <c r="AY721" s="13">
        <f t="shared" si="123"/>
        <v>0</v>
      </c>
      <c r="AZ721" s="13">
        <f t="shared" si="124"/>
        <v>0</v>
      </c>
      <c r="BA721" s="13">
        <f t="shared" si="125"/>
        <v>3.5000000000000003E-2</v>
      </c>
      <c r="BB721" s="13">
        <f t="shared" si="126"/>
        <v>5.0049999999999999</v>
      </c>
      <c r="BC721" s="13">
        <f t="shared" si="127"/>
        <v>5.2499999999999998E-2</v>
      </c>
    </row>
    <row r="722" spans="1:55" x14ac:dyDescent="0.3">
      <c r="A722" s="8" t="s">
        <v>233</v>
      </c>
      <c r="B722" s="8" t="s">
        <v>237</v>
      </c>
      <c r="C722" s="8" t="s">
        <v>83</v>
      </c>
      <c r="D722" s="8" t="s">
        <v>28</v>
      </c>
      <c r="E722" s="7" t="s">
        <v>14</v>
      </c>
      <c r="F722" s="8">
        <v>185</v>
      </c>
      <c r="H722" s="8">
        <v>1</v>
      </c>
      <c r="L722" s="8">
        <v>0.14299999999999999</v>
      </c>
      <c r="M722" s="8">
        <f t="shared" si="119"/>
        <v>26.454999999999998</v>
      </c>
      <c r="O722" s="8">
        <v>36</v>
      </c>
      <c r="AI722" s="7">
        <v>7005</v>
      </c>
      <c r="AJ722" s="8">
        <v>16028</v>
      </c>
      <c r="AK722" s="8" t="s">
        <v>283</v>
      </c>
      <c r="AL722" s="7">
        <v>127</v>
      </c>
      <c r="AM722" s="8">
        <v>0</v>
      </c>
      <c r="AN722" s="8">
        <v>8.6999999999999993</v>
      </c>
      <c r="AO722" s="8">
        <v>0</v>
      </c>
      <c r="AP722" s="8">
        <v>0</v>
      </c>
      <c r="AQ722" s="8">
        <v>0.5</v>
      </c>
      <c r="AR722" s="8">
        <v>22.8</v>
      </c>
      <c r="AS722" s="8">
        <v>6.4</v>
      </c>
      <c r="AT722" s="12">
        <f t="shared" si="118"/>
        <v>32</v>
      </c>
      <c r="AV722" s="11">
        <f t="shared" si="120"/>
        <v>33.597850000000001</v>
      </c>
      <c r="AW722" s="13">
        <f t="shared" si="121"/>
        <v>0</v>
      </c>
      <c r="AX722" s="13">
        <f t="shared" si="122"/>
        <v>2.3015849999999998</v>
      </c>
      <c r="AY722" s="13">
        <f t="shared" si="123"/>
        <v>0</v>
      </c>
      <c r="AZ722" s="13">
        <f t="shared" si="124"/>
        <v>0</v>
      </c>
      <c r="BA722" s="13">
        <f t="shared" si="125"/>
        <v>0.132275</v>
      </c>
      <c r="BB722" s="13">
        <f t="shared" si="126"/>
        <v>6.0317400000000001</v>
      </c>
      <c r="BC722" s="13">
        <f t="shared" si="127"/>
        <v>1.6931200000000002</v>
      </c>
    </row>
    <row r="723" spans="1:55" x14ac:dyDescent="0.3">
      <c r="A723" s="8" t="s">
        <v>233</v>
      </c>
      <c r="B723" s="8" t="s">
        <v>237</v>
      </c>
      <c r="C723" s="8" t="s">
        <v>83</v>
      </c>
      <c r="D723" s="8" t="s">
        <v>29</v>
      </c>
      <c r="E723" s="7" t="s">
        <v>14</v>
      </c>
      <c r="F723" s="8">
        <v>60</v>
      </c>
      <c r="H723" s="8">
        <v>2</v>
      </c>
      <c r="L723" s="8">
        <v>0.28599999999999998</v>
      </c>
      <c r="M723" s="8">
        <f t="shared" si="119"/>
        <v>17.16</v>
      </c>
      <c r="O723" s="8">
        <v>36</v>
      </c>
      <c r="AI723" s="7">
        <v>513</v>
      </c>
      <c r="AJ723" s="8">
        <v>11110</v>
      </c>
      <c r="AK723" s="8" t="s">
        <v>290</v>
      </c>
      <c r="AL723" s="7">
        <v>22</v>
      </c>
      <c r="AM723" s="8">
        <v>0</v>
      </c>
      <c r="AN723" s="8">
        <v>1</v>
      </c>
      <c r="AO723" s="8">
        <v>0</v>
      </c>
      <c r="AP723" s="8">
        <v>0</v>
      </c>
      <c r="AQ723" s="8">
        <v>0.4</v>
      </c>
      <c r="AR723" s="8">
        <v>4.5</v>
      </c>
      <c r="AS723" s="8">
        <v>2.8</v>
      </c>
      <c r="AT723" s="12">
        <f t="shared" si="118"/>
        <v>5.9</v>
      </c>
      <c r="AV723" s="11">
        <f t="shared" si="120"/>
        <v>3.7751999999999999</v>
      </c>
      <c r="AW723" s="13">
        <f t="shared" si="121"/>
        <v>0</v>
      </c>
      <c r="AX723" s="13">
        <f t="shared" si="122"/>
        <v>0.1716</v>
      </c>
      <c r="AY723" s="13">
        <f t="shared" si="123"/>
        <v>0</v>
      </c>
      <c r="AZ723" s="13">
        <f t="shared" si="124"/>
        <v>0</v>
      </c>
      <c r="BA723" s="13">
        <f t="shared" si="125"/>
        <v>6.8640000000000007E-2</v>
      </c>
      <c r="BB723" s="13">
        <f t="shared" si="126"/>
        <v>0.7722</v>
      </c>
      <c r="BC723" s="13">
        <f t="shared" si="127"/>
        <v>0.48047999999999996</v>
      </c>
    </row>
    <row r="724" spans="1:55" x14ac:dyDescent="0.3">
      <c r="A724" s="8" t="s">
        <v>233</v>
      </c>
      <c r="B724" s="8" t="s">
        <v>237</v>
      </c>
      <c r="C724" s="8" t="s">
        <v>83</v>
      </c>
      <c r="D724" s="8" t="s">
        <v>30</v>
      </c>
      <c r="E724" s="7" t="s">
        <v>14</v>
      </c>
      <c r="F724" s="8">
        <v>119</v>
      </c>
      <c r="I724" s="8">
        <v>1</v>
      </c>
      <c r="L724" s="8">
        <v>3.3000000000000002E-2</v>
      </c>
      <c r="M724" s="8">
        <f t="shared" si="119"/>
        <v>3.927</v>
      </c>
      <c r="O724" s="8">
        <v>36</v>
      </c>
      <c r="AI724" s="7">
        <v>141</v>
      </c>
      <c r="AJ724" s="8">
        <v>9040</v>
      </c>
      <c r="AK724" s="8" t="s">
        <v>287</v>
      </c>
      <c r="AL724" s="7">
        <v>92</v>
      </c>
      <c r="AM724" s="8">
        <v>0</v>
      </c>
      <c r="AN724" s="8">
        <v>1</v>
      </c>
      <c r="AO724" s="8">
        <v>0</v>
      </c>
      <c r="AP724" s="8">
        <v>0</v>
      </c>
      <c r="AQ724" s="8">
        <v>0.5</v>
      </c>
      <c r="AR724" s="8">
        <v>23.4</v>
      </c>
      <c r="AS724" s="8">
        <v>2.4</v>
      </c>
      <c r="AT724" s="12">
        <f t="shared" si="118"/>
        <v>24.9</v>
      </c>
      <c r="AV724" s="11">
        <f t="shared" si="120"/>
        <v>3.6128399999999998</v>
      </c>
      <c r="AW724" s="13">
        <f t="shared" si="121"/>
        <v>0</v>
      </c>
      <c r="AX724" s="13">
        <f t="shared" si="122"/>
        <v>3.9269999999999999E-2</v>
      </c>
      <c r="AY724" s="13">
        <f t="shared" si="123"/>
        <v>0</v>
      </c>
      <c r="AZ724" s="13">
        <f t="shared" si="124"/>
        <v>0</v>
      </c>
      <c r="BA724" s="13">
        <f t="shared" si="125"/>
        <v>1.9635E-2</v>
      </c>
      <c r="BB724" s="13">
        <f t="shared" si="126"/>
        <v>0.9189179999999999</v>
      </c>
      <c r="BC724" s="13">
        <f t="shared" si="127"/>
        <v>9.4247999999999998E-2</v>
      </c>
    </row>
    <row r="725" spans="1:55" x14ac:dyDescent="0.3">
      <c r="A725" s="8" t="s">
        <v>233</v>
      </c>
      <c r="B725" s="8" t="s">
        <v>237</v>
      </c>
      <c r="C725" s="8" t="s">
        <v>83</v>
      </c>
      <c r="D725" s="8" t="s">
        <v>31</v>
      </c>
      <c r="E725" s="7" t="s">
        <v>14</v>
      </c>
      <c r="F725" s="8">
        <v>122</v>
      </c>
      <c r="I725" s="8">
        <v>1</v>
      </c>
      <c r="L725" s="8">
        <v>3.3000000000000002E-2</v>
      </c>
      <c r="M725" s="8">
        <f t="shared" si="119"/>
        <v>4.0259999999999998</v>
      </c>
      <c r="O725" s="8">
        <v>36</v>
      </c>
      <c r="AI725" s="7">
        <v>1786</v>
      </c>
      <c r="AJ725" s="8">
        <v>11363</v>
      </c>
      <c r="AK725" s="8" t="s">
        <v>289</v>
      </c>
      <c r="AL725" s="7">
        <v>93</v>
      </c>
      <c r="AM725" s="8">
        <v>0</v>
      </c>
      <c r="AN725" s="8">
        <v>2</v>
      </c>
      <c r="AO725" s="8">
        <v>0</v>
      </c>
      <c r="AP725" s="8">
        <v>0</v>
      </c>
      <c r="AQ725" s="8">
        <v>0.1</v>
      </c>
      <c r="AR725" s="8">
        <v>21.6</v>
      </c>
      <c r="AS725" s="8">
        <v>1.5</v>
      </c>
      <c r="AT725" s="12">
        <f t="shared" si="118"/>
        <v>23.700000000000003</v>
      </c>
      <c r="AV725" s="11">
        <f t="shared" si="120"/>
        <v>3.7441800000000001</v>
      </c>
      <c r="AW725" s="13">
        <f t="shared" si="121"/>
        <v>0</v>
      </c>
      <c r="AX725" s="13">
        <f t="shared" si="122"/>
        <v>8.0519999999999994E-2</v>
      </c>
      <c r="AY725" s="13">
        <f t="shared" si="123"/>
        <v>0</v>
      </c>
      <c r="AZ725" s="13">
        <f t="shared" si="124"/>
        <v>0</v>
      </c>
      <c r="BA725" s="13">
        <f t="shared" si="125"/>
        <v>4.0260000000000001E-3</v>
      </c>
      <c r="BB725" s="13">
        <f t="shared" si="126"/>
        <v>0.86961600000000006</v>
      </c>
      <c r="BC725" s="13">
        <f t="shared" si="127"/>
        <v>6.0389999999999999E-2</v>
      </c>
    </row>
    <row r="726" spans="1:55" x14ac:dyDescent="0.3">
      <c r="A726" s="8" t="s">
        <v>234</v>
      </c>
      <c r="B726" s="8" t="s">
        <v>237</v>
      </c>
      <c r="C726" s="8" t="s">
        <v>83</v>
      </c>
      <c r="D726" s="8" t="s">
        <v>248</v>
      </c>
      <c r="E726" s="7" t="s">
        <v>14</v>
      </c>
      <c r="F726" s="8">
        <v>134</v>
      </c>
      <c r="H726" s="8">
        <v>1</v>
      </c>
      <c r="L726" s="8">
        <v>0.14299999999999999</v>
      </c>
      <c r="M726" s="8">
        <f t="shared" si="119"/>
        <v>19.161999999999999</v>
      </c>
      <c r="O726" s="8">
        <v>36</v>
      </c>
      <c r="AE726" s="7" t="s">
        <v>296</v>
      </c>
      <c r="AF726" s="8" t="s">
        <v>303</v>
      </c>
      <c r="AL726" s="7">
        <v>163</v>
      </c>
      <c r="AN726" s="8">
        <v>6.3</v>
      </c>
      <c r="AQ726" s="8">
        <v>1.4</v>
      </c>
      <c r="AR726" s="8">
        <v>31.1</v>
      </c>
      <c r="AT726" s="12">
        <f t="shared" si="118"/>
        <v>38.799999999999997</v>
      </c>
      <c r="AV726" s="11">
        <f t="shared" si="120"/>
        <v>31.234059999999999</v>
      </c>
      <c r="AW726" s="13">
        <f t="shared" si="121"/>
        <v>0.19161999999999998</v>
      </c>
      <c r="AX726" s="13">
        <f t="shared" si="122"/>
        <v>1.207206</v>
      </c>
      <c r="AY726" s="13">
        <f t="shared" si="123"/>
        <v>0.19161999999999998</v>
      </c>
      <c r="AZ726" s="13">
        <f t="shared" si="124"/>
        <v>0.19161999999999998</v>
      </c>
      <c r="BA726" s="13">
        <f t="shared" si="125"/>
        <v>0.26826800000000001</v>
      </c>
      <c r="BB726" s="13">
        <f t="shared" si="126"/>
        <v>5.9593820000000006</v>
      </c>
      <c r="BC726" s="13">
        <f t="shared" si="127"/>
        <v>0.19161999999999998</v>
      </c>
    </row>
    <row r="727" spans="1:55" x14ac:dyDescent="0.3">
      <c r="A727" s="8" t="s">
        <v>234</v>
      </c>
      <c r="B727" s="8" t="s">
        <v>237</v>
      </c>
      <c r="C727" s="8" t="s">
        <v>83</v>
      </c>
      <c r="D727" s="8" t="s">
        <v>27</v>
      </c>
      <c r="E727" s="7" t="s">
        <v>14</v>
      </c>
      <c r="F727" s="8">
        <v>114</v>
      </c>
      <c r="H727" s="8">
        <v>1</v>
      </c>
      <c r="L727" s="8">
        <v>0.14299999999999999</v>
      </c>
      <c r="M727" s="8">
        <f t="shared" si="119"/>
        <v>16.302</v>
      </c>
      <c r="O727" s="8">
        <v>36</v>
      </c>
      <c r="AE727" s="7" t="s">
        <v>296</v>
      </c>
      <c r="AF727" s="8" t="s">
        <v>304</v>
      </c>
      <c r="AL727" s="7">
        <v>125</v>
      </c>
      <c r="AN727" s="8">
        <v>2.1</v>
      </c>
      <c r="AQ727" s="8">
        <v>1.3</v>
      </c>
      <c r="AR727" s="8">
        <v>26.2</v>
      </c>
      <c r="AT727" s="12">
        <f t="shared" si="118"/>
        <v>29.6</v>
      </c>
      <c r="AV727" s="11">
        <f t="shared" si="120"/>
        <v>20.377500000000001</v>
      </c>
      <c r="AW727" s="13">
        <f t="shared" si="121"/>
        <v>0.16302</v>
      </c>
      <c r="AX727" s="13">
        <f t="shared" si="122"/>
        <v>0.34234200000000004</v>
      </c>
      <c r="AY727" s="13">
        <f t="shared" si="123"/>
        <v>0.16302</v>
      </c>
      <c r="AZ727" s="13">
        <f t="shared" si="124"/>
        <v>0.16302</v>
      </c>
      <c r="BA727" s="13">
        <f t="shared" si="125"/>
        <v>0.21192599999999998</v>
      </c>
      <c r="BB727" s="13">
        <f t="shared" si="126"/>
        <v>4.2711239999999995</v>
      </c>
      <c r="BC727" s="13">
        <f t="shared" si="127"/>
        <v>0.16302</v>
      </c>
    </row>
    <row r="728" spans="1:55" x14ac:dyDescent="0.3">
      <c r="A728" s="8" t="s">
        <v>234</v>
      </c>
      <c r="B728" s="8" t="s">
        <v>237</v>
      </c>
      <c r="C728" s="8" t="s">
        <v>83</v>
      </c>
      <c r="D728" s="8" t="s">
        <v>32</v>
      </c>
      <c r="E728" s="7" t="s">
        <v>14</v>
      </c>
      <c r="F728" s="8">
        <v>83</v>
      </c>
      <c r="H728" s="8">
        <v>4</v>
      </c>
      <c r="L728" s="8">
        <v>0.57099999999999995</v>
      </c>
      <c r="M728" s="8">
        <f t="shared" si="119"/>
        <v>47.392999999999994</v>
      </c>
      <c r="O728" s="8">
        <v>36</v>
      </c>
      <c r="AI728" s="7">
        <v>8012</v>
      </c>
      <c r="AJ728" s="8">
        <v>0</v>
      </c>
      <c r="AK728" s="8" t="s">
        <v>307</v>
      </c>
      <c r="AL728" s="7">
        <v>332</v>
      </c>
      <c r="AM728" s="8">
        <v>0</v>
      </c>
      <c r="AN728" s="8">
        <v>10.3</v>
      </c>
      <c r="AO728" s="8">
        <v>0</v>
      </c>
      <c r="AP728" s="8">
        <v>0</v>
      </c>
      <c r="AQ728" s="8">
        <v>3</v>
      </c>
      <c r="AR728" s="8">
        <v>73.7</v>
      </c>
      <c r="AS728" s="8">
        <v>12.7</v>
      </c>
      <c r="AT728" s="12">
        <f t="shared" si="118"/>
        <v>87</v>
      </c>
      <c r="AV728" s="11">
        <f t="shared" si="120"/>
        <v>157.34475999999998</v>
      </c>
      <c r="AW728" s="13">
        <f t="shared" si="121"/>
        <v>0</v>
      </c>
      <c r="AX728" s="13">
        <f t="shared" si="122"/>
        <v>4.8814789999999997</v>
      </c>
      <c r="AY728" s="13">
        <f t="shared" si="123"/>
        <v>0</v>
      </c>
      <c r="AZ728" s="13">
        <f t="shared" si="124"/>
        <v>0</v>
      </c>
      <c r="BA728" s="13">
        <f t="shared" si="125"/>
        <v>1.4217899999999997</v>
      </c>
      <c r="BB728" s="13">
        <f t="shared" si="126"/>
        <v>34.928640999999999</v>
      </c>
      <c r="BC728" s="13">
        <f t="shared" si="127"/>
        <v>6.0189109999999992</v>
      </c>
    </row>
    <row r="729" spans="1:55" x14ac:dyDescent="0.3">
      <c r="A729" s="8" t="s">
        <v>232</v>
      </c>
      <c r="B729" s="8" t="s">
        <v>237</v>
      </c>
      <c r="C729" s="8" t="s">
        <v>75</v>
      </c>
      <c r="D729" s="8" t="s">
        <v>13</v>
      </c>
      <c r="E729" s="7" t="s">
        <v>21</v>
      </c>
      <c r="K729" s="8">
        <v>1</v>
      </c>
      <c r="L729" s="8">
        <v>0</v>
      </c>
      <c r="M729" s="8">
        <f t="shared" si="119"/>
        <v>0</v>
      </c>
      <c r="N729" s="8">
        <v>1</v>
      </c>
      <c r="O729" s="8">
        <v>37</v>
      </c>
      <c r="AI729" s="7">
        <v>8067</v>
      </c>
      <c r="AJ729" s="8">
        <v>0</v>
      </c>
      <c r="AK729" s="8" t="s">
        <v>265</v>
      </c>
      <c r="AL729" s="7">
        <v>269</v>
      </c>
      <c r="AM729" s="8">
        <v>269</v>
      </c>
      <c r="AN729" s="8">
        <v>24.9</v>
      </c>
      <c r="AO729" s="8">
        <v>24.9</v>
      </c>
      <c r="AP729" s="8">
        <v>24.9</v>
      </c>
      <c r="AQ729" s="8">
        <v>18</v>
      </c>
      <c r="AR729" s="8">
        <v>0</v>
      </c>
      <c r="AS729" s="8">
        <v>0</v>
      </c>
      <c r="AT729" s="12">
        <f t="shared" si="118"/>
        <v>42.9</v>
      </c>
      <c r="AV729" s="11">
        <f t="shared" si="120"/>
        <v>0</v>
      </c>
      <c r="AW729" s="13">
        <f t="shared" si="121"/>
        <v>0</v>
      </c>
      <c r="AX729" s="13">
        <f t="shared" si="122"/>
        <v>0</v>
      </c>
      <c r="AY729" s="13">
        <f t="shared" si="123"/>
        <v>0</v>
      </c>
      <c r="AZ729" s="13">
        <f t="shared" si="124"/>
        <v>0</v>
      </c>
      <c r="BA729" s="13">
        <f t="shared" si="125"/>
        <v>0</v>
      </c>
      <c r="BB729" s="13">
        <f t="shared" si="126"/>
        <v>0</v>
      </c>
      <c r="BC729" s="13">
        <f t="shared" si="127"/>
        <v>0</v>
      </c>
    </row>
    <row r="730" spans="1:55" x14ac:dyDescent="0.3">
      <c r="A730" s="8" t="s">
        <v>232</v>
      </c>
      <c r="B730" s="8" t="s">
        <v>237</v>
      </c>
      <c r="C730" s="8" t="s">
        <v>75</v>
      </c>
      <c r="D730" s="8" t="s">
        <v>15</v>
      </c>
      <c r="E730" s="7" t="s">
        <v>14</v>
      </c>
      <c r="F730" s="8">
        <v>85</v>
      </c>
      <c r="H730" s="8">
        <v>1</v>
      </c>
      <c r="L730" s="8">
        <v>0.14299999999999999</v>
      </c>
      <c r="M730" s="8">
        <f t="shared" si="119"/>
        <v>12.154999999999999</v>
      </c>
      <c r="O730" s="8">
        <v>37</v>
      </c>
      <c r="AE730" s="7" t="s">
        <v>296</v>
      </c>
      <c r="AF730" s="8" t="s">
        <v>298</v>
      </c>
      <c r="AG730" s="7" t="s">
        <v>299</v>
      </c>
      <c r="AL730" s="7">
        <v>241</v>
      </c>
      <c r="AN730" s="8">
        <v>32.9</v>
      </c>
      <c r="AQ730" s="8">
        <v>10.9</v>
      </c>
      <c r="AR730" s="8">
        <v>0.5</v>
      </c>
      <c r="AS730" s="8">
        <v>0</v>
      </c>
      <c r="AT730" s="12">
        <f t="shared" si="118"/>
        <v>44.3</v>
      </c>
      <c r="AV730" s="11">
        <f t="shared" si="120"/>
        <v>29.29355</v>
      </c>
      <c r="AW730" s="13">
        <f t="shared" si="121"/>
        <v>0.12154999999999999</v>
      </c>
      <c r="AX730" s="13">
        <f t="shared" si="122"/>
        <v>3.9989949999999999</v>
      </c>
      <c r="AY730" s="13">
        <f t="shared" si="123"/>
        <v>0.12154999999999999</v>
      </c>
      <c r="AZ730" s="13">
        <f t="shared" si="124"/>
        <v>0.12154999999999999</v>
      </c>
      <c r="BA730" s="13">
        <f t="shared" si="125"/>
        <v>1.3248949999999999</v>
      </c>
      <c r="BB730" s="13">
        <f t="shared" si="126"/>
        <v>6.0774999999999996E-2</v>
      </c>
      <c r="BC730" s="13">
        <f t="shared" si="127"/>
        <v>0</v>
      </c>
    </row>
    <row r="731" spans="1:55" x14ac:dyDescent="0.3">
      <c r="A731" s="8" t="s">
        <v>232</v>
      </c>
      <c r="B731" s="8" t="s">
        <v>237</v>
      </c>
      <c r="C731" s="8" t="s">
        <v>75</v>
      </c>
      <c r="D731" s="8" t="s">
        <v>17</v>
      </c>
      <c r="E731" s="7" t="s">
        <v>14</v>
      </c>
      <c r="F731" s="8">
        <v>85</v>
      </c>
      <c r="H731" s="8">
        <v>1</v>
      </c>
      <c r="L731" s="8">
        <v>0.14299999999999999</v>
      </c>
      <c r="M731" s="8">
        <f t="shared" si="119"/>
        <v>12.154999999999999</v>
      </c>
      <c r="O731" s="8">
        <v>37</v>
      </c>
      <c r="AE731" s="7" t="s">
        <v>300</v>
      </c>
      <c r="AF731" s="8" t="s">
        <v>301</v>
      </c>
      <c r="AG731" s="7" t="s">
        <v>272</v>
      </c>
      <c r="AL731" s="7">
        <v>265</v>
      </c>
      <c r="AN731" s="8">
        <v>16.899999999999999</v>
      </c>
      <c r="AQ731" s="8">
        <v>21.4</v>
      </c>
      <c r="AR731" s="8">
        <v>0</v>
      </c>
      <c r="AS731" s="8">
        <v>0</v>
      </c>
      <c r="AT731" s="12">
        <f t="shared" si="118"/>
        <v>38.299999999999997</v>
      </c>
      <c r="AV731" s="11">
        <f t="shared" si="120"/>
        <v>32.210749999999997</v>
      </c>
      <c r="AW731" s="13">
        <f t="shared" si="121"/>
        <v>0.12154999999999999</v>
      </c>
      <c r="AX731" s="13">
        <f t="shared" si="122"/>
        <v>2.0541949999999995</v>
      </c>
      <c r="AY731" s="13">
        <f t="shared" si="123"/>
        <v>0.12154999999999999</v>
      </c>
      <c r="AZ731" s="13">
        <f t="shared" si="124"/>
        <v>0.12154999999999999</v>
      </c>
      <c r="BA731" s="13">
        <f t="shared" si="125"/>
        <v>2.6011699999999998</v>
      </c>
      <c r="BB731" s="13">
        <f t="shared" si="126"/>
        <v>0</v>
      </c>
      <c r="BC731" s="13">
        <f t="shared" si="127"/>
        <v>0</v>
      </c>
    </row>
    <row r="732" spans="1:55" x14ac:dyDescent="0.3">
      <c r="A732" s="8" t="s">
        <v>232</v>
      </c>
      <c r="B732" s="8" t="s">
        <v>237</v>
      </c>
      <c r="C732" s="8" t="s">
        <v>75</v>
      </c>
      <c r="D732" s="8" t="s">
        <v>18</v>
      </c>
      <c r="E732" s="7" t="s">
        <v>14</v>
      </c>
      <c r="F732" s="8">
        <v>112</v>
      </c>
      <c r="I732" s="8">
        <v>1</v>
      </c>
      <c r="L732" s="8">
        <v>3.3000000000000002E-2</v>
      </c>
      <c r="M732" s="8">
        <f t="shared" si="119"/>
        <v>3.6960000000000002</v>
      </c>
      <c r="O732" s="8">
        <v>37</v>
      </c>
      <c r="S732" s="8">
        <v>1095</v>
      </c>
      <c r="T732" s="8" t="s">
        <v>275</v>
      </c>
      <c r="AL732" s="7">
        <v>267</v>
      </c>
      <c r="AN732" s="8">
        <v>19.600000000000001</v>
      </c>
      <c r="AQ732" s="8">
        <v>20.3</v>
      </c>
      <c r="AT732" s="12">
        <f t="shared" si="118"/>
        <v>39.900000000000006</v>
      </c>
      <c r="AV732" s="11">
        <f t="shared" si="120"/>
        <v>9.8683200000000006</v>
      </c>
      <c r="AW732" s="13">
        <f t="shared" si="121"/>
        <v>3.696E-2</v>
      </c>
      <c r="AX732" s="13">
        <f t="shared" si="122"/>
        <v>0.72441600000000006</v>
      </c>
      <c r="AY732" s="13">
        <f t="shared" si="123"/>
        <v>3.696E-2</v>
      </c>
      <c r="AZ732" s="13">
        <f t="shared" si="124"/>
        <v>3.696E-2</v>
      </c>
      <c r="BA732" s="13">
        <f t="shared" si="125"/>
        <v>0.75028800000000007</v>
      </c>
      <c r="BB732" s="13">
        <f t="shared" si="126"/>
        <v>3.696E-2</v>
      </c>
      <c r="BC732" s="13">
        <f t="shared" si="127"/>
        <v>3.696E-2</v>
      </c>
    </row>
    <row r="733" spans="1:55" x14ac:dyDescent="0.3">
      <c r="A733" s="8" t="s">
        <v>232</v>
      </c>
      <c r="B733" s="8" t="s">
        <v>237</v>
      </c>
      <c r="C733" s="8" t="s">
        <v>75</v>
      </c>
      <c r="D733" s="8" t="s">
        <v>19</v>
      </c>
      <c r="E733" s="7" t="s">
        <v>21</v>
      </c>
      <c r="K733" s="8">
        <v>1</v>
      </c>
      <c r="L733" s="8">
        <v>0</v>
      </c>
      <c r="M733" s="8">
        <f t="shared" si="119"/>
        <v>0</v>
      </c>
      <c r="O733" s="8">
        <v>37</v>
      </c>
      <c r="AI733" s="7">
        <v>8063</v>
      </c>
      <c r="AJ733" s="8">
        <v>5124</v>
      </c>
      <c r="AK733" s="8" t="s">
        <v>273</v>
      </c>
      <c r="AL733" s="7">
        <v>285</v>
      </c>
      <c r="AM733" s="8">
        <v>285</v>
      </c>
      <c r="AN733" s="8">
        <v>26.9</v>
      </c>
      <c r="AO733" s="8">
        <v>26.9</v>
      </c>
      <c r="AP733" s="8">
        <v>26.9</v>
      </c>
      <c r="AQ733" s="8">
        <v>18.899999999999999</v>
      </c>
      <c r="AR733" s="8">
        <v>0</v>
      </c>
      <c r="AS733" s="8">
        <v>0</v>
      </c>
      <c r="AT733" s="12">
        <f t="shared" si="118"/>
        <v>45.8</v>
      </c>
      <c r="AV733" s="11">
        <f t="shared" si="120"/>
        <v>0</v>
      </c>
      <c r="AW733" s="13">
        <f t="shared" si="121"/>
        <v>0</v>
      </c>
      <c r="AX733" s="13">
        <f t="shared" si="122"/>
        <v>0</v>
      </c>
      <c r="AY733" s="13">
        <f t="shared" si="123"/>
        <v>0</v>
      </c>
      <c r="AZ733" s="13">
        <f t="shared" si="124"/>
        <v>0</v>
      </c>
      <c r="BA733" s="13">
        <f t="shared" si="125"/>
        <v>0</v>
      </c>
      <c r="BB733" s="13">
        <f t="shared" si="126"/>
        <v>0</v>
      </c>
      <c r="BC733" s="13">
        <f t="shared" si="127"/>
        <v>0</v>
      </c>
    </row>
    <row r="734" spans="1:55" x14ac:dyDescent="0.3">
      <c r="A734" s="8" t="s">
        <v>232</v>
      </c>
      <c r="B734" s="8" t="s">
        <v>237</v>
      </c>
      <c r="C734" s="8" t="s">
        <v>75</v>
      </c>
      <c r="D734" s="8" t="s">
        <v>22</v>
      </c>
      <c r="E734" s="7" t="s">
        <v>21</v>
      </c>
      <c r="K734" s="8">
        <v>1</v>
      </c>
      <c r="L734" s="8">
        <v>0</v>
      </c>
      <c r="M734" s="8">
        <f t="shared" si="119"/>
        <v>0</v>
      </c>
      <c r="O734" s="8">
        <v>37</v>
      </c>
      <c r="AI734" s="7">
        <v>8063</v>
      </c>
      <c r="AJ734" s="8">
        <v>5124</v>
      </c>
      <c r="AK734" s="8" t="s">
        <v>273</v>
      </c>
      <c r="AL734" s="7">
        <v>285</v>
      </c>
      <c r="AM734" s="8">
        <v>285</v>
      </c>
      <c r="AN734" s="8">
        <v>26.9</v>
      </c>
      <c r="AO734" s="8">
        <v>26.9</v>
      </c>
      <c r="AP734" s="8">
        <v>26.9</v>
      </c>
      <c r="AQ734" s="8">
        <v>18.899999999999999</v>
      </c>
      <c r="AR734" s="8">
        <v>0</v>
      </c>
      <c r="AS734" s="8">
        <v>0</v>
      </c>
      <c r="AT734" s="12">
        <f t="shared" si="118"/>
        <v>45.8</v>
      </c>
      <c r="AV734" s="11">
        <f t="shared" si="120"/>
        <v>0</v>
      </c>
      <c r="AW734" s="13">
        <f t="shared" si="121"/>
        <v>0</v>
      </c>
      <c r="AX734" s="13">
        <f t="shared" si="122"/>
        <v>0</v>
      </c>
      <c r="AY734" s="13">
        <f t="shared" si="123"/>
        <v>0</v>
      </c>
      <c r="AZ734" s="13">
        <f t="shared" si="124"/>
        <v>0</v>
      </c>
      <c r="BA734" s="13">
        <f t="shared" si="125"/>
        <v>0</v>
      </c>
      <c r="BB734" s="13">
        <f t="shared" si="126"/>
        <v>0</v>
      </c>
      <c r="BC734" s="13">
        <f t="shared" si="127"/>
        <v>0</v>
      </c>
    </row>
    <row r="735" spans="1:55" x14ac:dyDescent="0.3">
      <c r="A735" s="8" t="s">
        <v>232</v>
      </c>
      <c r="B735" s="8" t="s">
        <v>237</v>
      </c>
      <c r="C735" s="8" t="s">
        <v>75</v>
      </c>
      <c r="D735" s="8" t="s">
        <v>23</v>
      </c>
      <c r="E735" s="7" t="s">
        <v>21</v>
      </c>
      <c r="K735" s="8">
        <v>1</v>
      </c>
      <c r="L735" s="8">
        <v>0</v>
      </c>
      <c r="M735" s="8">
        <f t="shared" si="119"/>
        <v>0</v>
      </c>
      <c r="O735" s="8">
        <v>37</v>
      </c>
      <c r="AI735" s="7">
        <v>974</v>
      </c>
      <c r="AJ735" s="8">
        <v>1129</v>
      </c>
      <c r="AK735" s="8" t="s">
        <v>279</v>
      </c>
      <c r="AL735" s="7">
        <v>155</v>
      </c>
      <c r="AM735" s="8">
        <v>155</v>
      </c>
      <c r="AN735" s="8">
        <v>12.6</v>
      </c>
      <c r="AO735" s="8">
        <v>12.6</v>
      </c>
      <c r="AP735" s="8">
        <v>0</v>
      </c>
      <c r="AQ735" s="8">
        <v>10.6</v>
      </c>
      <c r="AR735" s="8">
        <v>1.1000000000000001</v>
      </c>
      <c r="AS735" s="8">
        <v>0</v>
      </c>
      <c r="AT735" s="12">
        <f t="shared" si="118"/>
        <v>24.3</v>
      </c>
      <c r="AV735" s="11">
        <f t="shared" si="120"/>
        <v>0</v>
      </c>
      <c r="AW735" s="13">
        <f t="shared" si="121"/>
        <v>0</v>
      </c>
      <c r="AX735" s="13">
        <f t="shared" si="122"/>
        <v>0</v>
      </c>
      <c r="AY735" s="13">
        <f t="shared" si="123"/>
        <v>0</v>
      </c>
      <c r="AZ735" s="13">
        <f t="shared" si="124"/>
        <v>0</v>
      </c>
      <c r="BA735" s="13">
        <f t="shared" si="125"/>
        <v>0</v>
      </c>
      <c r="BB735" s="13">
        <f t="shared" si="126"/>
        <v>0</v>
      </c>
      <c r="BC735" s="13">
        <f t="shared" si="127"/>
        <v>0</v>
      </c>
    </row>
    <row r="736" spans="1:55" x14ac:dyDescent="0.3">
      <c r="A736" s="8" t="s">
        <v>232</v>
      </c>
      <c r="B736" s="8" t="s">
        <v>237</v>
      </c>
      <c r="C736" s="8" t="s">
        <v>75</v>
      </c>
      <c r="D736" s="8" t="s">
        <v>24</v>
      </c>
      <c r="E736" s="7" t="s">
        <v>21</v>
      </c>
      <c r="K736" s="8">
        <v>1</v>
      </c>
      <c r="L736" s="8">
        <v>0</v>
      </c>
      <c r="M736" s="8">
        <f t="shared" si="119"/>
        <v>0</v>
      </c>
      <c r="O736" s="8">
        <v>37</v>
      </c>
      <c r="AI736" s="7">
        <v>7075</v>
      </c>
      <c r="AJ736" s="8">
        <v>1106</v>
      </c>
      <c r="AK736" s="8" t="s">
        <v>280</v>
      </c>
      <c r="AL736" s="7">
        <v>69</v>
      </c>
      <c r="AM736" s="8">
        <v>69</v>
      </c>
      <c r="AN736" s="8">
        <v>3.6</v>
      </c>
      <c r="AO736" s="8">
        <v>3.6</v>
      </c>
      <c r="AP736" s="8">
        <v>0</v>
      </c>
      <c r="AQ736" s="8">
        <v>4.0999999999999996</v>
      </c>
      <c r="AR736" s="8">
        <v>4.5</v>
      </c>
      <c r="AS736" s="8">
        <v>0</v>
      </c>
      <c r="AT736" s="12">
        <f t="shared" si="118"/>
        <v>12.2</v>
      </c>
      <c r="AV736" s="11">
        <f t="shared" si="120"/>
        <v>0</v>
      </c>
      <c r="AW736" s="13">
        <f t="shared" si="121"/>
        <v>0</v>
      </c>
      <c r="AX736" s="13">
        <f t="shared" si="122"/>
        <v>0</v>
      </c>
      <c r="AY736" s="13">
        <f t="shared" si="123"/>
        <v>0</v>
      </c>
      <c r="AZ736" s="13">
        <f t="shared" si="124"/>
        <v>0</v>
      </c>
      <c r="BA736" s="13">
        <f t="shared" si="125"/>
        <v>0</v>
      </c>
      <c r="BB736" s="13">
        <f t="shared" si="126"/>
        <v>0</v>
      </c>
      <c r="BC736" s="13">
        <f t="shared" si="127"/>
        <v>0</v>
      </c>
    </row>
    <row r="737" spans="1:55" x14ac:dyDescent="0.3">
      <c r="A737" s="8" t="s">
        <v>232</v>
      </c>
      <c r="B737" s="8" t="s">
        <v>237</v>
      </c>
      <c r="C737" s="8" t="s">
        <v>75</v>
      </c>
      <c r="D737" s="8" t="s">
        <v>25</v>
      </c>
      <c r="E737" s="7" t="s">
        <v>21</v>
      </c>
      <c r="K737" s="8">
        <v>1</v>
      </c>
      <c r="L737" s="8">
        <v>0</v>
      </c>
      <c r="M737" s="8">
        <f t="shared" si="119"/>
        <v>0</v>
      </c>
      <c r="O737" s="8">
        <v>37</v>
      </c>
      <c r="AI737" s="7">
        <v>646</v>
      </c>
      <c r="AJ737" s="8">
        <v>1009</v>
      </c>
      <c r="AK737" s="8" t="s">
        <v>286</v>
      </c>
      <c r="AL737" s="7">
        <v>403</v>
      </c>
      <c r="AM737" s="8">
        <v>403</v>
      </c>
      <c r="AN737" s="8">
        <v>24.9</v>
      </c>
      <c r="AO737" s="8">
        <v>24.9</v>
      </c>
      <c r="AP737" s="8">
        <v>0</v>
      </c>
      <c r="AQ737" s="8">
        <v>33.1</v>
      </c>
      <c r="AR737" s="8">
        <v>1.3</v>
      </c>
      <c r="AS737" s="8">
        <v>0</v>
      </c>
      <c r="AT737" s="12">
        <f t="shared" si="118"/>
        <v>59.3</v>
      </c>
      <c r="AV737" s="11">
        <f t="shared" si="120"/>
        <v>0</v>
      </c>
      <c r="AW737" s="13">
        <f t="shared" si="121"/>
        <v>0</v>
      </c>
      <c r="AX737" s="13">
        <f t="shared" si="122"/>
        <v>0</v>
      </c>
      <c r="AY737" s="13">
        <f t="shared" si="123"/>
        <v>0</v>
      </c>
      <c r="AZ737" s="13">
        <f t="shared" si="124"/>
        <v>0</v>
      </c>
      <c r="BA737" s="13">
        <f t="shared" si="125"/>
        <v>0</v>
      </c>
      <c r="BB737" s="13">
        <f t="shared" si="126"/>
        <v>0</v>
      </c>
      <c r="BC737" s="13">
        <f t="shared" si="127"/>
        <v>0</v>
      </c>
    </row>
    <row r="738" spans="1:55" x14ac:dyDescent="0.3">
      <c r="A738" s="8" t="s">
        <v>20</v>
      </c>
      <c r="B738" s="8" t="s">
        <v>237</v>
      </c>
      <c r="C738" s="8" t="s">
        <v>75</v>
      </c>
      <c r="D738" s="8" t="s">
        <v>20</v>
      </c>
      <c r="E738" s="7" t="s">
        <v>21</v>
      </c>
      <c r="K738" s="8">
        <v>1</v>
      </c>
      <c r="L738" s="8">
        <v>0</v>
      </c>
      <c r="M738" s="8">
        <f t="shared" si="119"/>
        <v>0</v>
      </c>
      <c r="O738" s="8">
        <v>37</v>
      </c>
      <c r="AI738">
        <v>8041</v>
      </c>
      <c r="AJ738">
        <v>15233</v>
      </c>
      <c r="AK738" t="s">
        <v>378</v>
      </c>
      <c r="AL738">
        <v>105</v>
      </c>
      <c r="AM738">
        <v>105</v>
      </c>
      <c r="AN738">
        <v>18.5</v>
      </c>
      <c r="AO738">
        <v>18.5</v>
      </c>
      <c r="AP738">
        <v>18.5</v>
      </c>
      <c r="AQ738">
        <v>2.9</v>
      </c>
      <c r="AR738">
        <v>0</v>
      </c>
      <c r="AS738">
        <v>0</v>
      </c>
      <c r="AT738" s="12">
        <f t="shared" si="118"/>
        <v>21.4</v>
      </c>
      <c r="AV738" s="11">
        <f t="shared" si="120"/>
        <v>0</v>
      </c>
      <c r="AW738" s="13">
        <f t="shared" si="121"/>
        <v>0</v>
      </c>
      <c r="AX738" s="13">
        <f t="shared" si="122"/>
        <v>0</v>
      </c>
      <c r="AY738" s="13">
        <f t="shared" si="123"/>
        <v>0</v>
      </c>
      <c r="AZ738" s="13">
        <f t="shared" si="124"/>
        <v>0</v>
      </c>
      <c r="BA738" s="13">
        <f t="shared" si="125"/>
        <v>0</v>
      </c>
      <c r="BB738" s="13">
        <f t="shared" si="126"/>
        <v>0</v>
      </c>
      <c r="BC738" s="13">
        <f t="shared" si="127"/>
        <v>0</v>
      </c>
    </row>
    <row r="739" spans="1:55" x14ac:dyDescent="0.3">
      <c r="A739" s="8" t="s">
        <v>233</v>
      </c>
      <c r="B739" s="8" t="s">
        <v>237</v>
      </c>
      <c r="C739" s="8" t="s">
        <v>75</v>
      </c>
      <c r="D739" s="8" t="s">
        <v>26</v>
      </c>
      <c r="E739" s="7" t="s">
        <v>14</v>
      </c>
      <c r="F739" s="8">
        <v>175</v>
      </c>
      <c r="H739" s="8">
        <v>1</v>
      </c>
      <c r="L739" s="8">
        <v>0.14299999999999999</v>
      </c>
      <c r="M739" s="8">
        <f t="shared" si="119"/>
        <v>25.024999999999999</v>
      </c>
      <c r="O739" s="8">
        <v>37</v>
      </c>
      <c r="AI739" s="7">
        <v>7200</v>
      </c>
      <c r="AJ739" s="8">
        <v>20051</v>
      </c>
      <c r="AK739" s="8" t="s">
        <v>282</v>
      </c>
      <c r="AL739" s="7">
        <v>130</v>
      </c>
      <c r="AM739" s="8">
        <v>0</v>
      </c>
      <c r="AN739" s="8">
        <v>2.4</v>
      </c>
      <c r="AO739" s="8">
        <v>0</v>
      </c>
      <c r="AP739" s="8">
        <v>0</v>
      </c>
      <c r="AQ739" s="8">
        <v>0.2</v>
      </c>
      <c r="AR739" s="8">
        <v>28.6</v>
      </c>
      <c r="AS739" s="8">
        <v>0.3</v>
      </c>
      <c r="AT739" s="12">
        <f t="shared" si="118"/>
        <v>31.200000000000003</v>
      </c>
      <c r="AV739" s="11">
        <f t="shared" si="120"/>
        <v>32.532499999999999</v>
      </c>
      <c r="AW739" s="13">
        <f t="shared" si="121"/>
        <v>0</v>
      </c>
      <c r="AX739" s="13">
        <f t="shared" si="122"/>
        <v>0.60059999999999991</v>
      </c>
      <c r="AY739" s="13">
        <f t="shared" si="123"/>
        <v>0</v>
      </c>
      <c r="AZ739" s="13">
        <f t="shared" si="124"/>
        <v>0</v>
      </c>
      <c r="BA739" s="13">
        <f t="shared" si="125"/>
        <v>5.0049999999999997E-2</v>
      </c>
      <c r="BB739" s="13">
        <f t="shared" si="126"/>
        <v>7.1571500000000006</v>
      </c>
      <c r="BC739" s="13">
        <f t="shared" si="127"/>
        <v>7.5074999999999989E-2</v>
      </c>
    </row>
    <row r="740" spans="1:55" x14ac:dyDescent="0.3">
      <c r="A740" s="8" t="s">
        <v>233</v>
      </c>
      <c r="B740" s="8" t="s">
        <v>237</v>
      </c>
      <c r="C740" s="8" t="s">
        <v>75</v>
      </c>
      <c r="D740" s="8" t="s">
        <v>28</v>
      </c>
      <c r="E740" s="7" t="s">
        <v>14</v>
      </c>
      <c r="F740" s="8">
        <v>185</v>
      </c>
      <c r="I740" s="8">
        <v>3</v>
      </c>
      <c r="L740" s="8">
        <v>0.1</v>
      </c>
      <c r="M740" s="8">
        <f t="shared" si="119"/>
        <v>18.5</v>
      </c>
      <c r="O740" s="8">
        <v>37</v>
      </c>
      <c r="AI740" s="7">
        <v>7005</v>
      </c>
      <c r="AJ740" s="8">
        <v>16028</v>
      </c>
      <c r="AK740" s="8" t="s">
        <v>283</v>
      </c>
      <c r="AL740" s="7">
        <v>127</v>
      </c>
      <c r="AM740" s="8">
        <v>0</v>
      </c>
      <c r="AN740" s="8">
        <v>8.6999999999999993</v>
      </c>
      <c r="AO740" s="8">
        <v>0</v>
      </c>
      <c r="AP740" s="8">
        <v>0</v>
      </c>
      <c r="AQ740" s="8">
        <v>0.5</v>
      </c>
      <c r="AR740" s="8">
        <v>22.8</v>
      </c>
      <c r="AS740" s="8">
        <v>6.4</v>
      </c>
      <c r="AT740" s="12">
        <f t="shared" si="118"/>
        <v>32</v>
      </c>
      <c r="AV740" s="11">
        <f t="shared" si="120"/>
        <v>23.495000000000001</v>
      </c>
      <c r="AW740" s="13">
        <f t="shared" si="121"/>
        <v>0</v>
      </c>
      <c r="AX740" s="13">
        <f t="shared" si="122"/>
        <v>1.6094999999999999</v>
      </c>
      <c r="AY740" s="13">
        <f t="shared" si="123"/>
        <v>0</v>
      </c>
      <c r="AZ740" s="13">
        <f t="shared" si="124"/>
        <v>0</v>
      </c>
      <c r="BA740" s="13">
        <f t="shared" si="125"/>
        <v>9.2499999999999999E-2</v>
      </c>
      <c r="BB740" s="13">
        <f t="shared" si="126"/>
        <v>4.218</v>
      </c>
      <c r="BC740" s="13">
        <f t="shared" si="127"/>
        <v>1.1840000000000002</v>
      </c>
    </row>
    <row r="741" spans="1:55" x14ac:dyDescent="0.3">
      <c r="A741" s="8" t="s">
        <v>233</v>
      </c>
      <c r="B741" s="8" t="s">
        <v>237</v>
      </c>
      <c r="C741" s="8" t="s">
        <v>75</v>
      </c>
      <c r="D741" s="8" t="s">
        <v>29</v>
      </c>
      <c r="E741" s="7" t="s">
        <v>21</v>
      </c>
      <c r="K741" s="8">
        <v>1</v>
      </c>
      <c r="L741" s="8">
        <v>0</v>
      </c>
      <c r="M741" s="8">
        <f t="shared" si="119"/>
        <v>0</v>
      </c>
      <c r="O741" s="8">
        <v>37</v>
      </c>
      <c r="AI741" s="7">
        <v>513</v>
      </c>
      <c r="AJ741" s="8">
        <v>11110</v>
      </c>
      <c r="AK741" s="8" t="s">
        <v>290</v>
      </c>
      <c r="AL741" s="7">
        <v>22</v>
      </c>
      <c r="AM741" s="8">
        <v>0</v>
      </c>
      <c r="AN741" s="8">
        <v>1</v>
      </c>
      <c r="AO741" s="8">
        <v>0</v>
      </c>
      <c r="AP741" s="8">
        <v>0</v>
      </c>
      <c r="AQ741" s="8">
        <v>0.4</v>
      </c>
      <c r="AR741" s="8">
        <v>4.5</v>
      </c>
      <c r="AS741" s="8">
        <v>2.8</v>
      </c>
      <c r="AT741" s="12">
        <f t="shared" si="118"/>
        <v>5.9</v>
      </c>
      <c r="AV741" s="11">
        <f t="shared" si="120"/>
        <v>0</v>
      </c>
      <c r="AW741" s="13">
        <f t="shared" si="121"/>
        <v>0</v>
      </c>
      <c r="AX741" s="13">
        <f t="shared" si="122"/>
        <v>0</v>
      </c>
      <c r="AY741" s="13">
        <f t="shared" si="123"/>
        <v>0</v>
      </c>
      <c r="AZ741" s="13">
        <f t="shared" si="124"/>
        <v>0</v>
      </c>
      <c r="BA741" s="13">
        <f t="shared" si="125"/>
        <v>0</v>
      </c>
      <c r="BB741" s="13">
        <f t="shared" si="126"/>
        <v>0</v>
      </c>
      <c r="BC741" s="13">
        <f t="shared" si="127"/>
        <v>0</v>
      </c>
    </row>
    <row r="742" spans="1:55" x14ac:dyDescent="0.3">
      <c r="A742" s="8" t="s">
        <v>233</v>
      </c>
      <c r="B742" s="8" t="s">
        <v>237</v>
      </c>
      <c r="C742" s="8" t="s">
        <v>75</v>
      </c>
      <c r="D742" s="8" t="s">
        <v>30</v>
      </c>
      <c r="E742" s="7" t="s">
        <v>21</v>
      </c>
      <c r="K742" s="8">
        <v>1</v>
      </c>
      <c r="L742" s="8">
        <v>0</v>
      </c>
      <c r="M742" s="8">
        <f t="shared" si="119"/>
        <v>0</v>
      </c>
      <c r="O742" s="8">
        <v>37</v>
      </c>
      <c r="AI742" s="7">
        <v>141</v>
      </c>
      <c r="AJ742" s="8">
        <v>9040</v>
      </c>
      <c r="AK742" s="8" t="s">
        <v>287</v>
      </c>
      <c r="AL742" s="7">
        <v>92</v>
      </c>
      <c r="AM742" s="8">
        <v>0</v>
      </c>
      <c r="AN742" s="8">
        <v>1</v>
      </c>
      <c r="AO742" s="8">
        <v>0</v>
      </c>
      <c r="AP742" s="8">
        <v>0</v>
      </c>
      <c r="AQ742" s="8">
        <v>0.5</v>
      </c>
      <c r="AR742" s="8">
        <v>23.4</v>
      </c>
      <c r="AS742" s="8">
        <v>2.4</v>
      </c>
      <c r="AT742" s="12">
        <f t="shared" si="118"/>
        <v>24.9</v>
      </c>
      <c r="AV742" s="11">
        <f t="shared" si="120"/>
        <v>0</v>
      </c>
      <c r="AW742" s="13">
        <f t="shared" si="121"/>
        <v>0</v>
      </c>
      <c r="AX742" s="13">
        <f t="shared" si="122"/>
        <v>0</v>
      </c>
      <c r="AY742" s="13">
        <f t="shared" si="123"/>
        <v>0</v>
      </c>
      <c r="AZ742" s="13">
        <f t="shared" si="124"/>
        <v>0</v>
      </c>
      <c r="BA742" s="13">
        <f t="shared" si="125"/>
        <v>0</v>
      </c>
      <c r="BB742" s="13">
        <f t="shared" si="126"/>
        <v>0</v>
      </c>
      <c r="BC742" s="13">
        <f t="shared" si="127"/>
        <v>0</v>
      </c>
    </row>
    <row r="743" spans="1:55" x14ac:dyDescent="0.3">
      <c r="A743" s="8" t="s">
        <v>233</v>
      </c>
      <c r="B743" s="8" t="s">
        <v>237</v>
      </c>
      <c r="C743" s="8" t="s">
        <v>75</v>
      </c>
      <c r="D743" s="8" t="s">
        <v>31</v>
      </c>
      <c r="E743" s="7" t="s">
        <v>21</v>
      </c>
      <c r="K743" s="8">
        <v>1</v>
      </c>
      <c r="L743" s="8">
        <v>0</v>
      </c>
      <c r="M743" s="8">
        <f t="shared" si="119"/>
        <v>0</v>
      </c>
      <c r="O743" s="8">
        <v>37</v>
      </c>
      <c r="AI743" s="7">
        <v>1786</v>
      </c>
      <c r="AJ743" s="8">
        <v>11363</v>
      </c>
      <c r="AK743" s="8" t="s">
        <v>289</v>
      </c>
      <c r="AL743" s="7">
        <v>93</v>
      </c>
      <c r="AM743" s="8">
        <v>0</v>
      </c>
      <c r="AN743" s="8">
        <v>2</v>
      </c>
      <c r="AO743" s="8">
        <v>0</v>
      </c>
      <c r="AP743" s="8">
        <v>0</v>
      </c>
      <c r="AQ743" s="8">
        <v>0.1</v>
      </c>
      <c r="AR743" s="8">
        <v>21.6</v>
      </c>
      <c r="AS743" s="8">
        <v>1.5</v>
      </c>
      <c r="AT743" s="12">
        <f t="shared" si="118"/>
        <v>23.700000000000003</v>
      </c>
      <c r="AV743" s="11">
        <f t="shared" si="120"/>
        <v>0</v>
      </c>
      <c r="AW743" s="13">
        <f t="shared" si="121"/>
        <v>0</v>
      </c>
      <c r="AX743" s="13">
        <f t="shared" si="122"/>
        <v>0</v>
      </c>
      <c r="AY743" s="13">
        <f t="shared" si="123"/>
        <v>0</v>
      </c>
      <c r="AZ743" s="13">
        <f t="shared" si="124"/>
        <v>0</v>
      </c>
      <c r="BA743" s="13">
        <f t="shared" si="125"/>
        <v>0</v>
      </c>
      <c r="BB743" s="13">
        <f t="shared" si="126"/>
        <v>0</v>
      </c>
      <c r="BC743" s="13">
        <f t="shared" si="127"/>
        <v>0</v>
      </c>
    </row>
    <row r="744" spans="1:55" x14ac:dyDescent="0.3">
      <c r="A744" s="8" t="s">
        <v>234</v>
      </c>
      <c r="B744" s="8" t="s">
        <v>237</v>
      </c>
      <c r="C744" s="8" t="s">
        <v>75</v>
      </c>
      <c r="D744" s="8" t="s">
        <v>248</v>
      </c>
      <c r="E744" s="7" t="s">
        <v>14</v>
      </c>
      <c r="F744" s="8">
        <v>134</v>
      </c>
      <c r="G744" s="8">
        <v>1</v>
      </c>
      <c r="L744" s="8">
        <v>1</v>
      </c>
      <c r="M744" s="8">
        <f t="shared" si="119"/>
        <v>134</v>
      </c>
      <c r="O744" s="8">
        <v>37</v>
      </c>
      <c r="AE744" s="7" t="s">
        <v>296</v>
      </c>
      <c r="AF744" s="8" t="s">
        <v>303</v>
      </c>
      <c r="AL744" s="7">
        <v>163</v>
      </c>
      <c r="AN744" s="8">
        <v>6.3</v>
      </c>
      <c r="AQ744" s="8">
        <v>1.4</v>
      </c>
      <c r="AR744" s="8">
        <v>31.1</v>
      </c>
      <c r="AT744" s="12">
        <f t="shared" si="118"/>
        <v>38.799999999999997</v>
      </c>
      <c r="AV744" s="11">
        <f t="shared" si="120"/>
        <v>218.42</v>
      </c>
      <c r="AW744" s="13">
        <f t="shared" si="121"/>
        <v>1.34</v>
      </c>
      <c r="AX744" s="13">
        <f t="shared" si="122"/>
        <v>8.4420000000000002</v>
      </c>
      <c r="AY744" s="13">
        <f t="shared" si="123"/>
        <v>1.34</v>
      </c>
      <c r="AZ744" s="13">
        <f t="shared" si="124"/>
        <v>1.34</v>
      </c>
      <c r="BA744" s="13">
        <f t="shared" si="125"/>
        <v>1.8759999999999999</v>
      </c>
      <c r="BB744" s="13">
        <f t="shared" si="126"/>
        <v>41.674000000000007</v>
      </c>
      <c r="BC744" s="13">
        <f t="shared" si="127"/>
        <v>1.34</v>
      </c>
    </row>
    <row r="745" spans="1:55" x14ac:dyDescent="0.3">
      <c r="A745" s="8" t="s">
        <v>234</v>
      </c>
      <c r="B745" s="8" t="s">
        <v>237</v>
      </c>
      <c r="C745" s="8" t="s">
        <v>75</v>
      </c>
      <c r="D745" s="8" t="s">
        <v>27</v>
      </c>
      <c r="E745" s="7" t="s">
        <v>14</v>
      </c>
      <c r="F745" s="8">
        <v>114</v>
      </c>
      <c r="G745" s="8">
        <v>1</v>
      </c>
      <c r="L745" s="8">
        <v>1</v>
      </c>
      <c r="M745" s="8">
        <f t="shared" si="119"/>
        <v>114</v>
      </c>
      <c r="O745" s="8">
        <v>37</v>
      </c>
      <c r="AE745" s="7" t="s">
        <v>296</v>
      </c>
      <c r="AF745" s="8" t="s">
        <v>304</v>
      </c>
      <c r="AL745" s="7">
        <v>125</v>
      </c>
      <c r="AN745" s="8">
        <v>2.1</v>
      </c>
      <c r="AQ745" s="8">
        <v>1.3</v>
      </c>
      <c r="AR745" s="8">
        <v>26.2</v>
      </c>
      <c r="AT745" s="12">
        <f t="shared" si="118"/>
        <v>29.6</v>
      </c>
      <c r="AV745" s="11">
        <f t="shared" si="120"/>
        <v>142.5</v>
      </c>
      <c r="AW745" s="13">
        <f t="shared" si="121"/>
        <v>1.1399999999999999</v>
      </c>
      <c r="AX745" s="13">
        <f t="shared" si="122"/>
        <v>2.3940000000000001</v>
      </c>
      <c r="AY745" s="13">
        <f t="shared" si="123"/>
        <v>1.1399999999999999</v>
      </c>
      <c r="AZ745" s="13">
        <f t="shared" si="124"/>
        <v>1.1399999999999999</v>
      </c>
      <c r="BA745" s="13">
        <f t="shared" si="125"/>
        <v>1.4820000000000002</v>
      </c>
      <c r="BB745" s="13">
        <f t="shared" si="126"/>
        <v>29.867999999999999</v>
      </c>
      <c r="BC745" s="13">
        <f t="shared" si="127"/>
        <v>1.1399999999999999</v>
      </c>
    </row>
    <row r="746" spans="1:55" x14ac:dyDescent="0.3">
      <c r="A746" s="8" t="s">
        <v>234</v>
      </c>
      <c r="B746" s="8" t="s">
        <v>237</v>
      </c>
      <c r="C746" s="8" t="s">
        <v>75</v>
      </c>
      <c r="D746" s="8" t="s">
        <v>32</v>
      </c>
      <c r="E746" s="7" t="s">
        <v>14</v>
      </c>
      <c r="F746" s="8">
        <v>83</v>
      </c>
      <c r="H746" s="8">
        <v>1</v>
      </c>
      <c r="L746" s="8">
        <v>0.14299999999999999</v>
      </c>
      <c r="M746" s="8">
        <f t="shared" si="119"/>
        <v>11.869</v>
      </c>
      <c r="O746" s="8">
        <v>37</v>
      </c>
      <c r="AI746" s="7">
        <v>8012</v>
      </c>
      <c r="AJ746" s="8">
        <v>0</v>
      </c>
      <c r="AK746" s="8" t="s">
        <v>307</v>
      </c>
      <c r="AL746" s="7">
        <v>332</v>
      </c>
      <c r="AM746" s="8">
        <v>0</v>
      </c>
      <c r="AN746" s="8">
        <v>10.3</v>
      </c>
      <c r="AO746" s="8">
        <v>0</v>
      </c>
      <c r="AP746" s="8">
        <v>0</v>
      </c>
      <c r="AQ746" s="8">
        <v>3</v>
      </c>
      <c r="AR746" s="8">
        <v>73.7</v>
      </c>
      <c r="AS746" s="8">
        <v>12.7</v>
      </c>
      <c r="AT746" s="12">
        <f t="shared" si="118"/>
        <v>87</v>
      </c>
      <c r="AV746" s="11">
        <f t="shared" si="120"/>
        <v>39.405079999999998</v>
      </c>
      <c r="AW746" s="13">
        <f t="shared" si="121"/>
        <v>0</v>
      </c>
      <c r="AX746" s="13">
        <f t="shared" si="122"/>
        <v>1.222507</v>
      </c>
      <c r="AY746" s="13">
        <f t="shared" si="123"/>
        <v>0</v>
      </c>
      <c r="AZ746" s="13">
        <f t="shared" si="124"/>
        <v>0</v>
      </c>
      <c r="BA746" s="13">
        <f t="shared" si="125"/>
        <v>0.35607</v>
      </c>
      <c r="BB746" s="13">
        <f t="shared" si="126"/>
        <v>8.7474530000000001</v>
      </c>
      <c r="BC746" s="13">
        <f t="shared" si="127"/>
        <v>1.507363</v>
      </c>
    </row>
    <row r="747" spans="1:55" x14ac:dyDescent="0.3">
      <c r="A747" s="8" t="s">
        <v>232</v>
      </c>
      <c r="B747" s="8" t="s">
        <v>237</v>
      </c>
      <c r="C747" s="8" t="s">
        <v>76</v>
      </c>
      <c r="D747" s="8" t="s">
        <v>13</v>
      </c>
      <c r="E747" s="7" t="s">
        <v>21</v>
      </c>
      <c r="K747" s="8">
        <v>1</v>
      </c>
      <c r="L747" s="8">
        <v>0</v>
      </c>
      <c r="M747" s="8">
        <f t="shared" si="119"/>
        <v>0</v>
      </c>
      <c r="N747" s="8">
        <v>2</v>
      </c>
      <c r="O747" s="8">
        <v>38</v>
      </c>
      <c r="AI747" s="7">
        <v>8067</v>
      </c>
      <c r="AJ747" s="8">
        <v>0</v>
      </c>
      <c r="AK747" s="8" t="s">
        <v>265</v>
      </c>
      <c r="AL747" s="7">
        <v>269</v>
      </c>
      <c r="AM747" s="8">
        <v>269</v>
      </c>
      <c r="AN747" s="8">
        <v>24.9</v>
      </c>
      <c r="AO747" s="8">
        <v>24.9</v>
      </c>
      <c r="AP747" s="8">
        <v>24.9</v>
      </c>
      <c r="AQ747" s="8">
        <v>18</v>
      </c>
      <c r="AR747" s="8">
        <v>0</v>
      </c>
      <c r="AS747" s="8">
        <v>0</v>
      </c>
      <c r="AT747" s="12">
        <f t="shared" si="118"/>
        <v>42.9</v>
      </c>
      <c r="AV747" s="11">
        <f t="shared" si="120"/>
        <v>0</v>
      </c>
      <c r="AW747" s="13">
        <f t="shared" si="121"/>
        <v>0</v>
      </c>
      <c r="AX747" s="13">
        <f t="shared" si="122"/>
        <v>0</v>
      </c>
      <c r="AY747" s="13">
        <f t="shared" si="123"/>
        <v>0</v>
      </c>
      <c r="AZ747" s="13">
        <f t="shared" si="124"/>
        <v>0</v>
      </c>
      <c r="BA747" s="13">
        <f t="shared" si="125"/>
        <v>0</v>
      </c>
      <c r="BB747" s="13">
        <f t="shared" si="126"/>
        <v>0</v>
      </c>
      <c r="BC747" s="13">
        <f t="shared" si="127"/>
        <v>0</v>
      </c>
    </row>
    <row r="748" spans="1:55" x14ac:dyDescent="0.3">
      <c r="A748" s="8" t="s">
        <v>232</v>
      </c>
      <c r="B748" s="8" t="s">
        <v>237</v>
      </c>
      <c r="C748" s="8" t="s">
        <v>76</v>
      </c>
      <c r="D748" s="8" t="s">
        <v>15</v>
      </c>
      <c r="E748" s="7" t="s">
        <v>14</v>
      </c>
      <c r="F748" s="8">
        <v>85</v>
      </c>
      <c r="H748" s="8">
        <v>1</v>
      </c>
      <c r="L748" s="8">
        <v>0.14299999999999999</v>
      </c>
      <c r="M748" s="8">
        <f t="shared" si="119"/>
        <v>12.154999999999999</v>
      </c>
      <c r="O748" s="8">
        <v>38</v>
      </c>
      <c r="AE748" s="7" t="s">
        <v>296</v>
      </c>
      <c r="AF748" s="8" t="s">
        <v>298</v>
      </c>
      <c r="AG748" s="7" t="s">
        <v>299</v>
      </c>
      <c r="AL748" s="7">
        <v>241</v>
      </c>
      <c r="AN748" s="8">
        <v>32.9</v>
      </c>
      <c r="AQ748" s="8">
        <v>10.9</v>
      </c>
      <c r="AR748" s="8">
        <v>0.5</v>
      </c>
      <c r="AS748" s="8">
        <v>0</v>
      </c>
      <c r="AT748" s="12">
        <f t="shared" si="118"/>
        <v>44.3</v>
      </c>
      <c r="AV748" s="11">
        <f t="shared" si="120"/>
        <v>29.29355</v>
      </c>
      <c r="AW748" s="13">
        <f t="shared" si="121"/>
        <v>0.12154999999999999</v>
      </c>
      <c r="AX748" s="13">
        <f t="shared" si="122"/>
        <v>3.9989949999999999</v>
      </c>
      <c r="AY748" s="13">
        <f t="shared" si="123"/>
        <v>0.12154999999999999</v>
      </c>
      <c r="AZ748" s="13">
        <f t="shared" si="124"/>
        <v>0.12154999999999999</v>
      </c>
      <c r="BA748" s="13">
        <f t="shared" si="125"/>
        <v>1.3248949999999999</v>
      </c>
      <c r="BB748" s="13">
        <f t="shared" si="126"/>
        <v>6.0774999999999996E-2</v>
      </c>
      <c r="BC748" s="13">
        <f t="shared" si="127"/>
        <v>0</v>
      </c>
    </row>
    <row r="749" spans="1:55" x14ac:dyDescent="0.3">
      <c r="A749" s="8" t="s">
        <v>232</v>
      </c>
      <c r="B749" s="8" t="s">
        <v>237</v>
      </c>
      <c r="C749" s="8" t="s">
        <v>76</v>
      </c>
      <c r="D749" s="8" t="s">
        <v>17</v>
      </c>
      <c r="E749" s="7" t="s">
        <v>14</v>
      </c>
      <c r="F749" s="8">
        <v>85</v>
      </c>
      <c r="H749" s="8">
        <v>1</v>
      </c>
      <c r="L749" s="8">
        <v>0.14299999999999999</v>
      </c>
      <c r="M749" s="8">
        <f t="shared" si="119"/>
        <v>12.154999999999999</v>
      </c>
      <c r="O749" s="8">
        <v>38</v>
      </c>
      <c r="AE749" s="7" t="s">
        <v>300</v>
      </c>
      <c r="AF749" s="8" t="s">
        <v>301</v>
      </c>
      <c r="AG749" s="7" t="s">
        <v>272</v>
      </c>
      <c r="AL749" s="7">
        <v>265</v>
      </c>
      <c r="AN749" s="8">
        <v>16.899999999999999</v>
      </c>
      <c r="AQ749" s="8">
        <v>21.4</v>
      </c>
      <c r="AR749" s="8">
        <v>0</v>
      </c>
      <c r="AS749" s="8">
        <v>0</v>
      </c>
      <c r="AT749" s="12">
        <f t="shared" ref="AT749:AT812" si="128">SUM(AN749,AQ749,AR749)</f>
        <v>38.299999999999997</v>
      </c>
      <c r="AV749" s="11">
        <f t="shared" si="120"/>
        <v>32.210749999999997</v>
      </c>
      <c r="AW749" s="13">
        <f t="shared" si="121"/>
        <v>0.12154999999999999</v>
      </c>
      <c r="AX749" s="13">
        <f t="shared" si="122"/>
        <v>2.0541949999999995</v>
      </c>
      <c r="AY749" s="13">
        <f t="shared" si="123"/>
        <v>0.12154999999999999</v>
      </c>
      <c r="AZ749" s="13">
        <f t="shared" si="124"/>
        <v>0.12154999999999999</v>
      </c>
      <c r="BA749" s="13">
        <f t="shared" si="125"/>
        <v>2.6011699999999998</v>
      </c>
      <c r="BB749" s="13">
        <f t="shared" si="126"/>
        <v>0</v>
      </c>
      <c r="BC749" s="13">
        <f t="shared" si="127"/>
        <v>0</v>
      </c>
    </row>
    <row r="750" spans="1:55" x14ac:dyDescent="0.3">
      <c r="A750" s="8" t="s">
        <v>232</v>
      </c>
      <c r="B750" s="8" t="s">
        <v>237</v>
      </c>
      <c r="C750" s="8" t="s">
        <v>76</v>
      </c>
      <c r="D750" s="8" t="s">
        <v>18</v>
      </c>
      <c r="E750" s="7" t="s">
        <v>21</v>
      </c>
      <c r="K750" s="8">
        <v>1</v>
      </c>
      <c r="L750" s="8">
        <v>0</v>
      </c>
      <c r="M750" s="8">
        <f t="shared" si="119"/>
        <v>0</v>
      </c>
      <c r="O750" s="8">
        <v>38</v>
      </c>
      <c r="S750" s="8">
        <v>1095</v>
      </c>
      <c r="T750" s="8" t="s">
        <v>275</v>
      </c>
      <c r="AL750" s="7">
        <v>267</v>
      </c>
      <c r="AN750" s="8">
        <v>19.600000000000001</v>
      </c>
      <c r="AQ750" s="8">
        <v>20.3</v>
      </c>
      <c r="AT750" s="12">
        <f t="shared" si="128"/>
        <v>39.900000000000006</v>
      </c>
      <c r="AV750" s="11">
        <f t="shared" si="120"/>
        <v>0</v>
      </c>
      <c r="AW750" s="13">
        <f t="shared" si="121"/>
        <v>0</v>
      </c>
      <c r="AX750" s="13">
        <f t="shared" si="122"/>
        <v>0</v>
      </c>
      <c r="AY750" s="13">
        <f t="shared" si="123"/>
        <v>0</v>
      </c>
      <c r="AZ750" s="13">
        <f t="shared" si="124"/>
        <v>0</v>
      </c>
      <c r="BA750" s="13">
        <f t="shared" si="125"/>
        <v>0</v>
      </c>
      <c r="BB750" s="13">
        <f t="shared" si="126"/>
        <v>0</v>
      </c>
      <c r="BC750" s="13">
        <f t="shared" si="127"/>
        <v>0</v>
      </c>
    </row>
    <row r="751" spans="1:55" x14ac:dyDescent="0.3">
      <c r="A751" s="8" t="s">
        <v>232</v>
      </c>
      <c r="B751" s="8" t="s">
        <v>237</v>
      </c>
      <c r="C751" s="8" t="s">
        <v>76</v>
      </c>
      <c r="D751" s="8" t="s">
        <v>19</v>
      </c>
      <c r="E751" s="7" t="s">
        <v>21</v>
      </c>
      <c r="K751" s="8">
        <v>1</v>
      </c>
      <c r="L751" s="8">
        <v>0</v>
      </c>
      <c r="M751" s="8">
        <f t="shared" si="119"/>
        <v>0</v>
      </c>
      <c r="O751" s="8">
        <v>38</v>
      </c>
      <c r="AI751" s="7">
        <v>8063</v>
      </c>
      <c r="AJ751" s="8">
        <v>5124</v>
      </c>
      <c r="AK751" s="8" t="s">
        <v>273</v>
      </c>
      <c r="AL751" s="7">
        <v>285</v>
      </c>
      <c r="AM751" s="8">
        <v>285</v>
      </c>
      <c r="AN751" s="8">
        <v>26.9</v>
      </c>
      <c r="AO751" s="8">
        <v>26.9</v>
      </c>
      <c r="AP751" s="8">
        <v>26.9</v>
      </c>
      <c r="AQ751" s="8">
        <v>18.899999999999999</v>
      </c>
      <c r="AR751" s="8">
        <v>0</v>
      </c>
      <c r="AS751" s="8">
        <v>0</v>
      </c>
      <c r="AT751" s="12">
        <f t="shared" si="128"/>
        <v>45.8</v>
      </c>
      <c r="AV751" s="11">
        <f t="shared" si="120"/>
        <v>0</v>
      </c>
      <c r="AW751" s="13">
        <f t="shared" si="121"/>
        <v>0</v>
      </c>
      <c r="AX751" s="13">
        <f t="shared" si="122"/>
        <v>0</v>
      </c>
      <c r="AY751" s="13">
        <f t="shared" si="123"/>
        <v>0</v>
      </c>
      <c r="AZ751" s="13">
        <f t="shared" si="124"/>
        <v>0</v>
      </c>
      <c r="BA751" s="13">
        <f t="shared" si="125"/>
        <v>0</v>
      </c>
      <c r="BB751" s="13">
        <f t="shared" si="126"/>
        <v>0</v>
      </c>
      <c r="BC751" s="13">
        <f t="shared" si="127"/>
        <v>0</v>
      </c>
    </row>
    <row r="752" spans="1:55" x14ac:dyDescent="0.3">
      <c r="A752" s="8" t="s">
        <v>232</v>
      </c>
      <c r="B752" s="8" t="s">
        <v>237</v>
      </c>
      <c r="C752" s="8" t="s">
        <v>76</v>
      </c>
      <c r="D752" s="8" t="s">
        <v>22</v>
      </c>
      <c r="E752" s="7" t="s">
        <v>21</v>
      </c>
      <c r="K752" s="8">
        <v>1</v>
      </c>
      <c r="L752" s="8">
        <v>0</v>
      </c>
      <c r="M752" s="8">
        <f t="shared" si="119"/>
        <v>0</v>
      </c>
      <c r="O752" s="8">
        <v>38</v>
      </c>
      <c r="AI752" s="7">
        <v>8063</v>
      </c>
      <c r="AJ752" s="8">
        <v>5124</v>
      </c>
      <c r="AK752" s="8" t="s">
        <v>273</v>
      </c>
      <c r="AL752" s="7">
        <v>285</v>
      </c>
      <c r="AM752" s="8">
        <v>285</v>
      </c>
      <c r="AN752" s="8">
        <v>26.9</v>
      </c>
      <c r="AO752" s="8">
        <v>26.9</v>
      </c>
      <c r="AP752" s="8">
        <v>26.9</v>
      </c>
      <c r="AQ752" s="8">
        <v>18.899999999999999</v>
      </c>
      <c r="AR752" s="8">
        <v>0</v>
      </c>
      <c r="AS752" s="8">
        <v>0</v>
      </c>
      <c r="AT752" s="12">
        <f t="shared" si="128"/>
        <v>45.8</v>
      </c>
      <c r="AV752" s="11">
        <f t="shared" si="120"/>
        <v>0</v>
      </c>
      <c r="AW752" s="13">
        <f t="shared" si="121"/>
        <v>0</v>
      </c>
      <c r="AX752" s="13">
        <f t="shared" si="122"/>
        <v>0</v>
      </c>
      <c r="AY752" s="13">
        <f t="shared" si="123"/>
        <v>0</v>
      </c>
      <c r="AZ752" s="13">
        <f t="shared" si="124"/>
        <v>0</v>
      </c>
      <c r="BA752" s="13">
        <f t="shared" si="125"/>
        <v>0</v>
      </c>
      <c r="BB752" s="13">
        <f t="shared" si="126"/>
        <v>0</v>
      </c>
      <c r="BC752" s="13">
        <f t="shared" si="127"/>
        <v>0</v>
      </c>
    </row>
    <row r="753" spans="1:55" x14ac:dyDescent="0.3">
      <c r="A753" s="8" t="s">
        <v>232</v>
      </c>
      <c r="B753" s="8" t="s">
        <v>237</v>
      </c>
      <c r="C753" s="8" t="s">
        <v>76</v>
      </c>
      <c r="D753" s="8" t="s">
        <v>23</v>
      </c>
      <c r="E753" s="7" t="s">
        <v>21</v>
      </c>
      <c r="K753" s="8">
        <v>1</v>
      </c>
      <c r="L753" s="8">
        <v>0</v>
      </c>
      <c r="M753" s="8">
        <f t="shared" si="119"/>
        <v>0</v>
      </c>
      <c r="O753" s="8">
        <v>38</v>
      </c>
      <c r="AI753" s="7">
        <v>974</v>
      </c>
      <c r="AJ753" s="8">
        <v>1129</v>
      </c>
      <c r="AK753" s="8" t="s">
        <v>279</v>
      </c>
      <c r="AL753" s="7">
        <v>155</v>
      </c>
      <c r="AM753" s="8">
        <v>155</v>
      </c>
      <c r="AN753" s="8">
        <v>12.6</v>
      </c>
      <c r="AO753" s="8">
        <v>12.6</v>
      </c>
      <c r="AP753" s="8">
        <v>0</v>
      </c>
      <c r="AQ753" s="8">
        <v>10.6</v>
      </c>
      <c r="AR753" s="8">
        <v>1.1000000000000001</v>
      </c>
      <c r="AS753" s="8">
        <v>0</v>
      </c>
      <c r="AT753" s="12">
        <f t="shared" si="128"/>
        <v>24.3</v>
      </c>
      <c r="AV753" s="11">
        <f t="shared" si="120"/>
        <v>0</v>
      </c>
      <c r="AW753" s="13">
        <f t="shared" si="121"/>
        <v>0</v>
      </c>
      <c r="AX753" s="13">
        <f t="shared" si="122"/>
        <v>0</v>
      </c>
      <c r="AY753" s="13">
        <f t="shared" si="123"/>
        <v>0</v>
      </c>
      <c r="AZ753" s="13">
        <f t="shared" si="124"/>
        <v>0</v>
      </c>
      <c r="BA753" s="13">
        <f t="shared" si="125"/>
        <v>0</v>
      </c>
      <c r="BB753" s="13">
        <f t="shared" si="126"/>
        <v>0</v>
      </c>
      <c r="BC753" s="13">
        <f t="shared" si="127"/>
        <v>0</v>
      </c>
    </row>
    <row r="754" spans="1:55" x14ac:dyDescent="0.3">
      <c r="A754" s="8" t="s">
        <v>232</v>
      </c>
      <c r="B754" s="8" t="s">
        <v>237</v>
      </c>
      <c r="C754" s="8" t="s">
        <v>76</v>
      </c>
      <c r="D754" s="8" t="s">
        <v>24</v>
      </c>
      <c r="E754" s="7" t="s">
        <v>14</v>
      </c>
      <c r="F754" s="8">
        <v>184</v>
      </c>
      <c r="H754" s="8">
        <v>2</v>
      </c>
      <c r="L754" s="8">
        <v>0.28599999999999998</v>
      </c>
      <c r="M754" s="8">
        <f t="shared" si="119"/>
        <v>52.623999999999995</v>
      </c>
      <c r="O754" s="8">
        <v>38</v>
      </c>
      <c r="AI754" s="7">
        <v>7075</v>
      </c>
      <c r="AJ754" s="8">
        <v>1106</v>
      </c>
      <c r="AK754" s="8" t="s">
        <v>280</v>
      </c>
      <c r="AL754" s="7">
        <v>69</v>
      </c>
      <c r="AM754" s="8">
        <v>69</v>
      </c>
      <c r="AN754" s="8">
        <v>3.6</v>
      </c>
      <c r="AO754" s="8">
        <v>3.6</v>
      </c>
      <c r="AP754" s="8">
        <v>0</v>
      </c>
      <c r="AQ754" s="8">
        <v>4.0999999999999996</v>
      </c>
      <c r="AR754" s="8">
        <v>4.5</v>
      </c>
      <c r="AS754" s="8">
        <v>0</v>
      </c>
      <c r="AT754" s="12">
        <f t="shared" si="128"/>
        <v>12.2</v>
      </c>
      <c r="AV754" s="11">
        <f t="shared" si="120"/>
        <v>36.310559999999995</v>
      </c>
      <c r="AW754" s="13">
        <f t="shared" si="121"/>
        <v>36.310559999999995</v>
      </c>
      <c r="AX754" s="13">
        <f t="shared" si="122"/>
        <v>1.8944639999999999</v>
      </c>
      <c r="AY754" s="13">
        <f t="shared" si="123"/>
        <v>1.8944639999999999</v>
      </c>
      <c r="AZ754" s="13">
        <f t="shared" si="124"/>
        <v>0</v>
      </c>
      <c r="BA754" s="13">
        <f t="shared" si="125"/>
        <v>2.1575839999999995</v>
      </c>
      <c r="BB754" s="13">
        <f t="shared" si="126"/>
        <v>2.36808</v>
      </c>
      <c r="BC754" s="13">
        <f t="shared" si="127"/>
        <v>0</v>
      </c>
    </row>
    <row r="755" spans="1:55" x14ac:dyDescent="0.3">
      <c r="A755" s="8" t="s">
        <v>232</v>
      </c>
      <c r="B755" s="8" t="s">
        <v>237</v>
      </c>
      <c r="C755" s="8" t="s">
        <v>76</v>
      </c>
      <c r="D755" s="8" t="s">
        <v>25</v>
      </c>
      <c r="E755" s="7" t="s">
        <v>21</v>
      </c>
      <c r="K755" s="8">
        <v>1</v>
      </c>
      <c r="L755" s="8">
        <v>0</v>
      </c>
      <c r="M755" s="8">
        <f t="shared" si="119"/>
        <v>0</v>
      </c>
      <c r="O755" s="8">
        <v>38</v>
      </c>
      <c r="AI755" s="7">
        <v>646</v>
      </c>
      <c r="AJ755" s="8">
        <v>1009</v>
      </c>
      <c r="AK755" s="8" t="s">
        <v>286</v>
      </c>
      <c r="AL755" s="7">
        <v>403</v>
      </c>
      <c r="AM755" s="8">
        <v>403</v>
      </c>
      <c r="AN755" s="8">
        <v>24.9</v>
      </c>
      <c r="AO755" s="8">
        <v>24.9</v>
      </c>
      <c r="AP755" s="8">
        <v>0</v>
      </c>
      <c r="AQ755" s="8">
        <v>33.1</v>
      </c>
      <c r="AR755" s="8">
        <v>1.3</v>
      </c>
      <c r="AS755" s="8">
        <v>0</v>
      </c>
      <c r="AT755" s="12">
        <f t="shared" si="128"/>
        <v>59.3</v>
      </c>
      <c r="AV755" s="11">
        <f t="shared" si="120"/>
        <v>0</v>
      </c>
      <c r="AW755" s="13">
        <f t="shared" si="121"/>
        <v>0</v>
      </c>
      <c r="AX755" s="13">
        <f t="shared" si="122"/>
        <v>0</v>
      </c>
      <c r="AY755" s="13">
        <f t="shared" si="123"/>
        <v>0</v>
      </c>
      <c r="AZ755" s="13">
        <f t="shared" si="124"/>
        <v>0</v>
      </c>
      <c r="BA755" s="13">
        <f t="shared" si="125"/>
        <v>0</v>
      </c>
      <c r="BB755" s="13">
        <f t="shared" si="126"/>
        <v>0</v>
      </c>
      <c r="BC755" s="13">
        <f t="shared" si="127"/>
        <v>0</v>
      </c>
    </row>
    <row r="756" spans="1:55" x14ac:dyDescent="0.3">
      <c r="A756" s="8" t="s">
        <v>20</v>
      </c>
      <c r="B756" s="8" t="s">
        <v>237</v>
      </c>
      <c r="C756" s="8" t="s">
        <v>76</v>
      </c>
      <c r="D756" s="8" t="s">
        <v>20</v>
      </c>
      <c r="E756" s="7" t="s">
        <v>14</v>
      </c>
      <c r="F756" s="8">
        <v>112</v>
      </c>
      <c r="G756" s="8">
        <v>1</v>
      </c>
      <c r="L756" s="8">
        <v>1</v>
      </c>
      <c r="M756" s="8">
        <f t="shared" si="119"/>
        <v>112</v>
      </c>
      <c r="O756" s="8">
        <v>38</v>
      </c>
      <c r="AI756">
        <v>8041</v>
      </c>
      <c r="AJ756">
        <v>15233</v>
      </c>
      <c r="AK756" t="s">
        <v>378</v>
      </c>
      <c r="AL756">
        <v>105</v>
      </c>
      <c r="AM756">
        <v>105</v>
      </c>
      <c r="AN756">
        <v>18.5</v>
      </c>
      <c r="AO756">
        <v>18.5</v>
      </c>
      <c r="AP756">
        <v>18.5</v>
      </c>
      <c r="AQ756">
        <v>2.9</v>
      </c>
      <c r="AR756">
        <v>0</v>
      </c>
      <c r="AS756">
        <v>0</v>
      </c>
      <c r="AT756" s="12">
        <f t="shared" si="128"/>
        <v>21.4</v>
      </c>
      <c r="AV756" s="11">
        <f t="shared" si="120"/>
        <v>117.6</v>
      </c>
      <c r="AW756" s="13">
        <f t="shared" si="121"/>
        <v>117.6</v>
      </c>
      <c r="AX756" s="13">
        <f t="shared" si="122"/>
        <v>20.72</v>
      </c>
      <c r="AY756" s="13">
        <f t="shared" si="123"/>
        <v>20.72</v>
      </c>
      <c r="AZ756" s="13">
        <f t="shared" si="124"/>
        <v>20.72</v>
      </c>
      <c r="BA756" s="13">
        <f t="shared" si="125"/>
        <v>3.2480000000000002</v>
      </c>
      <c r="BB756" s="13">
        <f t="shared" si="126"/>
        <v>0</v>
      </c>
      <c r="BC756" s="13">
        <f t="shared" si="127"/>
        <v>0</v>
      </c>
    </row>
    <row r="757" spans="1:55" x14ac:dyDescent="0.3">
      <c r="A757" s="8" t="s">
        <v>233</v>
      </c>
      <c r="B757" s="8" t="s">
        <v>237</v>
      </c>
      <c r="C757" s="8" t="s">
        <v>76</v>
      </c>
      <c r="D757" s="8" t="s">
        <v>26</v>
      </c>
      <c r="E757" s="7" t="s">
        <v>14</v>
      </c>
      <c r="F757" s="8">
        <v>175</v>
      </c>
      <c r="H757" s="8">
        <v>5</v>
      </c>
      <c r="L757" s="8">
        <v>0.71399999999999997</v>
      </c>
      <c r="M757" s="8">
        <f t="shared" si="119"/>
        <v>124.94999999999999</v>
      </c>
      <c r="O757" s="8">
        <v>38</v>
      </c>
      <c r="AI757" s="7">
        <v>7200</v>
      </c>
      <c r="AJ757" s="8">
        <v>20051</v>
      </c>
      <c r="AK757" s="8" t="s">
        <v>282</v>
      </c>
      <c r="AL757" s="7">
        <v>130</v>
      </c>
      <c r="AM757" s="8">
        <v>0</v>
      </c>
      <c r="AN757" s="8">
        <v>2.4</v>
      </c>
      <c r="AO757" s="8">
        <v>0</v>
      </c>
      <c r="AP757" s="8">
        <v>0</v>
      </c>
      <c r="AQ757" s="8">
        <v>0.2</v>
      </c>
      <c r="AR757" s="8">
        <v>28.6</v>
      </c>
      <c r="AS757" s="8">
        <v>0.3</v>
      </c>
      <c r="AT757" s="12">
        <f t="shared" si="128"/>
        <v>31.200000000000003</v>
      </c>
      <c r="AV757" s="11">
        <f t="shared" si="120"/>
        <v>162.43499999999997</v>
      </c>
      <c r="AW757" s="13">
        <f t="shared" si="121"/>
        <v>0</v>
      </c>
      <c r="AX757" s="13">
        <f t="shared" si="122"/>
        <v>2.9987999999999992</v>
      </c>
      <c r="AY757" s="13">
        <f t="shared" si="123"/>
        <v>0</v>
      </c>
      <c r="AZ757" s="13">
        <f t="shared" si="124"/>
        <v>0</v>
      </c>
      <c r="BA757" s="13">
        <f t="shared" si="125"/>
        <v>0.24989999999999998</v>
      </c>
      <c r="BB757" s="13">
        <f t="shared" si="126"/>
        <v>35.735699999999994</v>
      </c>
      <c r="BC757" s="13">
        <f t="shared" si="127"/>
        <v>0.37484999999999991</v>
      </c>
    </row>
    <row r="758" spans="1:55" x14ac:dyDescent="0.3">
      <c r="A758" s="8" t="s">
        <v>233</v>
      </c>
      <c r="B758" s="8" t="s">
        <v>237</v>
      </c>
      <c r="C758" s="8" t="s">
        <v>76</v>
      </c>
      <c r="D758" s="8" t="s">
        <v>28</v>
      </c>
      <c r="E758" s="7" t="s">
        <v>21</v>
      </c>
      <c r="K758" s="8">
        <v>1</v>
      </c>
      <c r="L758" s="8">
        <v>0</v>
      </c>
      <c r="M758" s="8">
        <f t="shared" si="119"/>
        <v>0</v>
      </c>
      <c r="O758" s="8">
        <v>38</v>
      </c>
      <c r="AI758" s="7">
        <v>7005</v>
      </c>
      <c r="AJ758" s="8">
        <v>16028</v>
      </c>
      <c r="AK758" s="8" t="s">
        <v>283</v>
      </c>
      <c r="AL758" s="7">
        <v>127</v>
      </c>
      <c r="AM758" s="8">
        <v>0</v>
      </c>
      <c r="AN758" s="8">
        <v>8.6999999999999993</v>
      </c>
      <c r="AO758" s="8">
        <v>0</v>
      </c>
      <c r="AP758" s="8">
        <v>0</v>
      </c>
      <c r="AQ758" s="8">
        <v>0.5</v>
      </c>
      <c r="AR758" s="8">
        <v>22.8</v>
      </c>
      <c r="AS758" s="8">
        <v>6.4</v>
      </c>
      <c r="AT758" s="12">
        <f t="shared" si="128"/>
        <v>32</v>
      </c>
      <c r="AV758" s="11">
        <f t="shared" si="120"/>
        <v>0</v>
      </c>
      <c r="AW758" s="13">
        <f t="shared" si="121"/>
        <v>0</v>
      </c>
      <c r="AX758" s="13">
        <f t="shared" si="122"/>
        <v>0</v>
      </c>
      <c r="AY758" s="13">
        <f t="shared" si="123"/>
        <v>0</v>
      </c>
      <c r="AZ758" s="13">
        <f t="shared" si="124"/>
        <v>0</v>
      </c>
      <c r="BA758" s="13">
        <f t="shared" si="125"/>
        <v>0</v>
      </c>
      <c r="BB758" s="13">
        <f t="shared" si="126"/>
        <v>0</v>
      </c>
      <c r="BC758" s="13">
        <f t="shared" si="127"/>
        <v>0</v>
      </c>
    </row>
    <row r="759" spans="1:55" x14ac:dyDescent="0.3">
      <c r="A759" s="8" t="s">
        <v>233</v>
      </c>
      <c r="B759" s="8" t="s">
        <v>237</v>
      </c>
      <c r="C759" s="8" t="s">
        <v>76</v>
      </c>
      <c r="D759" s="8" t="s">
        <v>29</v>
      </c>
      <c r="E759" s="7" t="s">
        <v>14</v>
      </c>
      <c r="F759" s="8">
        <v>60</v>
      </c>
      <c r="H759" s="8">
        <v>6</v>
      </c>
      <c r="L759" s="8">
        <v>0.85699999999999998</v>
      </c>
      <c r="M759" s="8">
        <f t="shared" si="119"/>
        <v>51.42</v>
      </c>
      <c r="O759" s="8">
        <v>38</v>
      </c>
      <c r="AI759" s="7">
        <v>513</v>
      </c>
      <c r="AJ759" s="8">
        <v>11110</v>
      </c>
      <c r="AK759" s="8" t="s">
        <v>290</v>
      </c>
      <c r="AL759" s="7">
        <v>22</v>
      </c>
      <c r="AM759" s="8">
        <v>0</v>
      </c>
      <c r="AN759" s="8">
        <v>1</v>
      </c>
      <c r="AO759" s="8">
        <v>0</v>
      </c>
      <c r="AP759" s="8">
        <v>0</v>
      </c>
      <c r="AQ759" s="8">
        <v>0.4</v>
      </c>
      <c r="AR759" s="8">
        <v>4.5</v>
      </c>
      <c r="AS759" s="8">
        <v>2.8</v>
      </c>
      <c r="AT759" s="12">
        <f t="shared" si="128"/>
        <v>5.9</v>
      </c>
      <c r="AV759" s="11">
        <f t="shared" si="120"/>
        <v>11.3124</v>
      </c>
      <c r="AW759" s="13">
        <f t="shared" si="121"/>
        <v>0</v>
      </c>
      <c r="AX759" s="13">
        <f t="shared" si="122"/>
        <v>0.51419999999999999</v>
      </c>
      <c r="AY759" s="13">
        <f t="shared" si="123"/>
        <v>0</v>
      </c>
      <c r="AZ759" s="13">
        <f t="shared" si="124"/>
        <v>0</v>
      </c>
      <c r="BA759" s="13">
        <f t="shared" si="125"/>
        <v>0.20568</v>
      </c>
      <c r="BB759" s="13">
        <f t="shared" si="126"/>
        <v>2.3139000000000003</v>
      </c>
      <c r="BC759" s="13">
        <f t="shared" si="127"/>
        <v>1.4397599999999999</v>
      </c>
    </row>
    <row r="760" spans="1:55" x14ac:dyDescent="0.3">
      <c r="A760" s="8" t="s">
        <v>233</v>
      </c>
      <c r="B760" s="8" t="s">
        <v>237</v>
      </c>
      <c r="C760" s="8" t="s">
        <v>76</v>
      </c>
      <c r="D760" s="8" t="s">
        <v>30</v>
      </c>
      <c r="E760" s="7" t="s">
        <v>14</v>
      </c>
      <c r="F760" s="8">
        <v>119</v>
      </c>
      <c r="H760" s="8">
        <v>2</v>
      </c>
      <c r="K760" s="8">
        <v>1</v>
      </c>
      <c r="L760" s="8">
        <v>0.28599999999999998</v>
      </c>
      <c r="M760" s="8">
        <f t="shared" si="119"/>
        <v>34.033999999999999</v>
      </c>
      <c r="O760" s="8">
        <v>38</v>
      </c>
      <c r="AI760" s="7">
        <v>141</v>
      </c>
      <c r="AJ760" s="8">
        <v>9040</v>
      </c>
      <c r="AK760" s="8" t="s">
        <v>287</v>
      </c>
      <c r="AL760" s="7">
        <v>92</v>
      </c>
      <c r="AM760" s="8">
        <v>0</v>
      </c>
      <c r="AN760" s="8">
        <v>1</v>
      </c>
      <c r="AO760" s="8">
        <v>0</v>
      </c>
      <c r="AP760" s="8">
        <v>0</v>
      </c>
      <c r="AQ760" s="8">
        <v>0.5</v>
      </c>
      <c r="AR760" s="8">
        <v>23.4</v>
      </c>
      <c r="AS760" s="8">
        <v>2.4</v>
      </c>
      <c r="AT760" s="12">
        <f t="shared" si="128"/>
        <v>24.9</v>
      </c>
      <c r="AV760" s="11">
        <f t="shared" si="120"/>
        <v>31.311279999999996</v>
      </c>
      <c r="AW760" s="13">
        <f t="shared" si="121"/>
        <v>0</v>
      </c>
      <c r="AX760" s="13">
        <f t="shared" si="122"/>
        <v>0.34033999999999998</v>
      </c>
      <c r="AY760" s="13">
        <f t="shared" si="123"/>
        <v>0</v>
      </c>
      <c r="AZ760" s="13">
        <f t="shared" si="124"/>
        <v>0</v>
      </c>
      <c r="BA760" s="13">
        <f t="shared" si="125"/>
        <v>0.17016999999999999</v>
      </c>
      <c r="BB760" s="13">
        <f t="shared" si="126"/>
        <v>7.9639559999999996</v>
      </c>
      <c r="BC760" s="13">
        <f t="shared" si="127"/>
        <v>0.81681599999999988</v>
      </c>
    </row>
    <row r="761" spans="1:55" x14ac:dyDescent="0.3">
      <c r="A761" s="8" t="s">
        <v>233</v>
      </c>
      <c r="B761" s="8" t="s">
        <v>237</v>
      </c>
      <c r="C761" s="8" t="s">
        <v>76</v>
      </c>
      <c r="D761" s="8" t="s">
        <v>31</v>
      </c>
      <c r="E761" s="7" t="s">
        <v>21</v>
      </c>
      <c r="K761" s="8">
        <v>1</v>
      </c>
      <c r="L761" s="8">
        <v>0</v>
      </c>
      <c r="M761" s="8">
        <f t="shared" si="119"/>
        <v>0</v>
      </c>
      <c r="O761" s="8">
        <v>38</v>
      </c>
      <c r="AI761" s="7">
        <v>1786</v>
      </c>
      <c r="AJ761" s="8">
        <v>11363</v>
      </c>
      <c r="AK761" s="8" t="s">
        <v>289</v>
      </c>
      <c r="AL761" s="7">
        <v>93</v>
      </c>
      <c r="AM761" s="8">
        <v>0</v>
      </c>
      <c r="AN761" s="8">
        <v>2</v>
      </c>
      <c r="AO761" s="8">
        <v>0</v>
      </c>
      <c r="AP761" s="8">
        <v>0</v>
      </c>
      <c r="AQ761" s="8">
        <v>0.1</v>
      </c>
      <c r="AR761" s="8">
        <v>21.6</v>
      </c>
      <c r="AS761" s="8">
        <v>1.5</v>
      </c>
      <c r="AT761" s="12">
        <f t="shared" si="128"/>
        <v>23.700000000000003</v>
      </c>
      <c r="AV761" s="11">
        <f t="shared" si="120"/>
        <v>0</v>
      </c>
      <c r="AW761" s="13">
        <f t="shared" si="121"/>
        <v>0</v>
      </c>
      <c r="AX761" s="13">
        <f t="shared" si="122"/>
        <v>0</v>
      </c>
      <c r="AY761" s="13">
        <f t="shared" si="123"/>
        <v>0</v>
      </c>
      <c r="AZ761" s="13">
        <f t="shared" si="124"/>
        <v>0</v>
      </c>
      <c r="BA761" s="13">
        <f t="shared" si="125"/>
        <v>0</v>
      </c>
      <c r="BB761" s="13">
        <f t="shared" si="126"/>
        <v>0</v>
      </c>
      <c r="BC761" s="13">
        <f t="shared" si="127"/>
        <v>0</v>
      </c>
    </row>
    <row r="762" spans="1:55" x14ac:dyDescent="0.3">
      <c r="A762" s="8" t="s">
        <v>233</v>
      </c>
      <c r="B762" s="8" t="s">
        <v>237</v>
      </c>
      <c r="C762" s="8" t="s">
        <v>76</v>
      </c>
      <c r="D762" s="8" t="s">
        <v>77</v>
      </c>
      <c r="E762" s="7" t="s">
        <v>14</v>
      </c>
      <c r="F762" s="8">
        <v>119</v>
      </c>
      <c r="G762" s="8">
        <v>1</v>
      </c>
      <c r="L762" s="8">
        <v>1</v>
      </c>
      <c r="M762" s="8">
        <f t="shared" si="119"/>
        <v>119</v>
      </c>
      <c r="O762" s="8">
        <v>38</v>
      </c>
      <c r="AH762" s="8" t="s">
        <v>336</v>
      </c>
      <c r="AL762" s="7">
        <v>390</v>
      </c>
      <c r="AN762" s="8" t="s">
        <v>337</v>
      </c>
      <c r="AQ762" s="8">
        <v>0.8</v>
      </c>
      <c r="AR762" s="8">
        <v>84.1</v>
      </c>
      <c r="AT762" s="12">
        <f t="shared" si="128"/>
        <v>84.899999999999991</v>
      </c>
      <c r="AU762" s="8" t="s">
        <v>334</v>
      </c>
      <c r="AV762" s="11">
        <f t="shared" si="120"/>
        <v>464.1</v>
      </c>
      <c r="AW762" s="13">
        <f t="shared" si="121"/>
        <v>1.19</v>
      </c>
      <c r="AX762" s="13">
        <f t="shared" si="122"/>
        <v>1.19</v>
      </c>
      <c r="AY762" s="13">
        <f t="shared" si="123"/>
        <v>1.19</v>
      </c>
      <c r="AZ762" s="13">
        <f t="shared" si="124"/>
        <v>1.19</v>
      </c>
      <c r="BA762" s="13">
        <f t="shared" si="125"/>
        <v>0.95200000000000007</v>
      </c>
      <c r="BB762" s="13">
        <f t="shared" si="126"/>
        <v>100.07899999999999</v>
      </c>
      <c r="BC762" s="13">
        <f t="shared" si="127"/>
        <v>1.19</v>
      </c>
    </row>
    <row r="763" spans="1:55" x14ac:dyDescent="0.3">
      <c r="A763" s="8" t="s">
        <v>234</v>
      </c>
      <c r="B763" s="8" t="s">
        <v>237</v>
      </c>
      <c r="C763" s="8" t="s">
        <v>76</v>
      </c>
      <c r="D763" s="8" t="s">
        <v>248</v>
      </c>
      <c r="E763" s="7" t="s">
        <v>21</v>
      </c>
      <c r="K763" s="8">
        <v>1</v>
      </c>
      <c r="L763" s="8">
        <v>0</v>
      </c>
      <c r="M763" s="8">
        <f t="shared" si="119"/>
        <v>0</v>
      </c>
      <c r="O763" s="8">
        <v>38</v>
      </c>
      <c r="AE763" s="7" t="s">
        <v>296</v>
      </c>
      <c r="AF763" s="8" t="s">
        <v>303</v>
      </c>
      <c r="AL763" s="7">
        <v>163</v>
      </c>
      <c r="AN763" s="8">
        <v>6.3</v>
      </c>
      <c r="AQ763" s="8">
        <v>1.4</v>
      </c>
      <c r="AR763" s="8">
        <v>31.1</v>
      </c>
      <c r="AT763" s="12">
        <f t="shared" si="128"/>
        <v>38.799999999999997</v>
      </c>
      <c r="AV763" s="11">
        <f t="shared" si="120"/>
        <v>0</v>
      </c>
      <c r="AW763" s="13">
        <f t="shared" si="121"/>
        <v>0</v>
      </c>
      <c r="AX763" s="13">
        <f t="shared" si="122"/>
        <v>0</v>
      </c>
      <c r="AY763" s="13">
        <f t="shared" si="123"/>
        <v>0</v>
      </c>
      <c r="AZ763" s="13">
        <f t="shared" si="124"/>
        <v>0</v>
      </c>
      <c r="BA763" s="13">
        <f t="shared" si="125"/>
        <v>0</v>
      </c>
      <c r="BB763" s="13">
        <f t="shared" si="126"/>
        <v>0</v>
      </c>
      <c r="BC763" s="13">
        <f t="shared" si="127"/>
        <v>0</v>
      </c>
    </row>
    <row r="764" spans="1:55" x14ac:dyDescent="0.3">
      <c r="A764" s="8" t="s">
        <v>234</v>
      </c>
      <c r="B764" s="8" t="s">
        <v>237</v>
      </c>
      <c r="C764" s="8" t="s">
        <v>76</v>
      </c>
      <c r="D764" s="8" t="s">
        <v>27</v>
      </c>
      <c r="E764" s="7" t="s">
        <v>14</v>
      </c>
      <c r="F764" s="8">
        <v>114</v>
      </c>
      <c r="H764" s="8">
        <v>5</v>
      </c>
      <c r="L764" s="8">
        <v>0.71399999999999997</v>
      </c>
      <c r="M764" s="8">
        <f t="shared" si="119"/>
        <v>81.396000000000001</v>
      </c>
      <c r="O764" s="8">
        <v>38</v>
      </c>
      <c r="AE764" s="7" t="s">
        <v>296</v>
      </c>
      <c r="AF764" s="8" t="s">
        <v>304</v>
      </c>
      <c r="AL764" s="7">
        <v>125</v>
      </c>
      <c r="AN764" s="8">
        <v>2.1</v>
      </c>
      <c r="AQ764" s="8">
        <v>1.3</v>
      </c>
      <c r="AR764" s="8">
        <v>26.2</v>
      </c>
      <c r="AT764" s="12">
        <f t="shared" si="128"/>
        <v>29.6</v>
      </c>
      <c r="AV764" s="11">
        <f t="shared" si="120"/>
        <v>101.745</v>
      </c>
      <c r="AW764" s="13">
        <f t="shared" si="121"/>
        <v>0.81396000000000002</v>
      </c>
      <c r="AX764" s="13">
        <f t="shared" si="122"/>
        <v>1.7093160000000001</v>
      </c>
      <c r="AY764" s="13">
        <f t="shared" si="123"/>
        <v>0.81396000000000002</v>
      </c>
      <c r="AZ764" s="13">
        <f t="shared" si="124"/>
        <v>0.81396000000000002</v>
      </c>
      <c r="BA764" s="13">
        <f t="shared" si="125"/>
        <v>1.0581480000000001</v>
      </c>
      <c r="BB764" s="13">
        <f t="shared" si="126"/>
        <v>21.325751999999998</v>
      </c>
      <c r="BC764" s="13">
        <f t="shared" si="127"/>
        <v>0.81396000000000002</v>
      </c>
    </row>
    <row r="765" spans="1:55" x14ac:dyDescent="0.3">
      <c r="A765" s="8" t="s">
        <v>234</v>
      </c>
      <c r="B765" s="8" t="s">
        <v>237</v>
      </c>
      <c r="C765" s="8" t="s">
        <v>76</v>
      </c>
      <c r="D765" s="8" t="s">
        <v>32</v>
      </c>
      <c r="E765" s="7" t="s">
        <v>21</v>
      </c>
      <c r="K765" s="8">
        <v>1</v>
      </c>
      <c r="L765" s="8">
        <v>0</v>
      </c>
      <c r="M765" s="8">
        <f t="shared" si="119"/>
        <v>0</v>
      </c>
      <c r="O765" s="8">
        <v>38</v>
      </c>
      <c r="AI765" s="7">
        <v>8012</v>
      </c>
      <c r="AJ765" s="8">
        <v>0</v>
      </c>
      <c r="AK765" s="8" t="s">
        <v>307</v>
      </c>
      <c r="AL765" s="7">
        <v>332</v>
      </c>
      <c r="AM765" s="8">
        <v>0</v>
      </c>
      <c r="AN765" s="8">
        <v>10.3</v>
      </c>
      <c r="AO765" s="8">
        <v>0</v>
      </c>
      <c r="AP765" s="8">
        <v>0</v>
      </c>
      <c r="AQ765" s="8">
        <v>3</v>
      </c>
      <c r="AR765" s="8">
        <v>73.7</v>
      </c>
      <c r="AS765" s="8">
        <v>12.7</v>
      </c>
      <c r="AT765" s="12">
        <f t="shared" si="128"/>
        <v>87</v>
      </c>
      <c r="AV765" s="11">
        <f t="shared" si="120"/>
        <v>0</v>
      </c>
      <c r="AW765" s="13">
        <f t="shared" si="121"/>
        <v>0</v>
      </c>
      <c r="AX765" s="13">
        <f t="shared" si="122"/>
        <v>0</v>
      </c>
      <c r="AY765" s="13">
        <f t="shared" si="123"/>
        <v>0</v>
      </c>
      <c r="AZ765" s="13">
        <f t="shared" si="124"/>
        <v>0</v>
      </c>
      <c r="BA765" s="13">
        <f t="shared" si="125"/>
        <v>0</v>
      </c>
      <c r="BB765" s="13">
        <f t="shared" si="126"/>
        <v>0</v>
      </c>
      <c r="BC765" s="13">
        <f t="shared" si="127"/>
        <v>0</v>
      </c>
    </row>
    <row r="766" spans="1:55" x14ac:dyDescent="0.3">
      <c r="A766" s="8" t="s">
        <v>232</v>
      </c>
      <c r="B766" s="8" t="s">
        <v>237</v>
      </c>
      <c r="C766" s="8" t="s">
        <v>78</v>
      </c>
      <c r="D766" s="8" t="s">
        <v>13</v>
      </c>
      <c r="E766" s="7" t="s">
        <v>14</v>
      </c>
      <c r="F766" s="8">
        <v>112</v>
      </c>
      <c r="I766" s="8">
        <v>1</v>
      </c>
      <c r="L766" s="8">
        <v>3.3000000000000002E-2</v>
      </c>
      <c r="M766" s="8">
        <f t="shared" ref="M766:M829" si="129">F766*L766</f>
        <v>3.6960000000000002</v>
      </c>
      <c r="N766" s="8">
        <v>2</v>
      </c>
      <c r="O766" s="8">
        <v>39</v>
      </c>
      <c r="AI766" s="7">
        <v>8067</v>
      </c>
      <c r="AJ766" s="8">
        <v>0</v>
      </c>
      <c r="AK766" s="8" t="s">
        <v>265</v>
      </c>
      <c r="AL766" s="7">
        <v>269</v>
      </c>
      <c r="AM766" s="8">
        <v>269</v>
      </c>
      <c r="AN766" s="8">
        <v>24.9</v>
      </c>
      <c r="AO766" s="8">
        <v>24.9</v>
      </c>
      <c r="AP766" s="8">
        <v>24.9</v>
      </c>
      <c r="AQ766" s="8">
        <v>18</v>
      </c>
      <c r="AR766" s="8">
        <v>0</v>
      </c>
      <c r="AS766" s="8">
        <v>0</v>
      </c>
      <c r="AT766" s="12">
        <f t="shared" si="128"/>
        <v>42.9</v>
      </c>
      <c r="AV766" s="11">
        <f t="shared" si="120"/>
        <v>9.94224</v>
      </c>
      <c r="AW766" s="13">
        <f t="shared" si="121"/>
        <v>9.94224</v>
      </c>
      <c r="AX766" s="13">
        <f t="shared" si="122"/>
        <v>0.92030400000000001</v>
      </c>
      <c r="AY766" s="13">
        <f t="shared" si="123"/>
        <v>0.92030400000000001</v>
      </c>
      <c r="AZ766" s="13">
        <f t="shared" si="124"/>
        <v>0.92030400000000001</v>
      </c>
      <c r="BA766" s="13">
        <f t="shared" si="125"/>
        <v>0.66528000000000009</v>
      </c>
      <c r="BB766" s="13">
        <f t="shared" si="126"/>
        <v>0</v>
      </c>
      <c r="BC766" s="13">
        <f t="shared" si="127"/>
        <v>0</v>
      </c>
    </row>
    <row r="767" spans="1:55" x14ac:dyDescent="0.3">
      <c r="A767" s="8" t="s">
        <v>232</v>
      </c>
      <c r="B767" s="8" t="s">
        <v>237</v>
      </c>
      <c r="C767" s="8" t="s">
        <v>78</v>
      </c>
      <c r="D767" s="8" t="s">
        <v>15</v>
      </c>
      <c r="E767" s="7" t="s">
        <v>14</v>
      </c>
      <c r="F767" s="8">
        <v>85</v>
      </c>
      <c r="H767" s="8">
        <v>5</v>
      </c>
      <c r="L767" s="8">
        <v>0.71399999999999997</v>
      </c>
      <c r="M767" s="8">
        <f t="shared" si="129"/>
        <v>60.69</v>
      </c>
      <c r="O767" s="8">
        <v>39</v>
      </c>
      <c r="AE767" s="7" t="s">
        <v>296</v>
      </c>
      <c r="AF767" s="8" t="s">
        <v>298</v>
      </c>
      <c r="AG767" s="7" t="s">
        <v>299</v>
      </c>
      <c r="AL767" s="7">
        <v>241</v>
      </c>
      <c r="AN767" s="8">
        <v>32.9</v>
      </c>
      <c r="AQ767" s="8">
        <v>10.9</v>
      </c>
      <c r="AR767" s="8">
        <v>0.5</v>
      </c>
      <c r="AS767" s="8">
        <v>0</v>
      </c>
      <c r="AT767" s="12">
        <f t="shared" si="128"/>
        <v>44.3</v>
      </c>
      <c r="AV767" s="11">
        <f t="shared" si="120"/>
        <v>146.2629</v>
      </c>
      <c r="AW767" s="13">
        <f t="shared" si="121"/>
        <v>0.6069</v>
      </c>
      <c r="AX767" s="13">
        <f t="shared" si="122"/>
        <v>19.967009999999998</v>
      </c>
      <c r="AY767" s="13">
        <f t="shared" si="123"/>
        <v>0.6069</v>
      </c>
      <c r="AZ767" s="13">
        <f t="shared" si="124"/>
        <v>0.6069</v>
      </c>
      <c r="BA767" s="13">
        <f t="shared" si="125"/>
        <v>6.6152099999999994</v>
      </c>
      <c r="BB767" s="13">
        <f t="shared" si="126"/>
        <v>0.30345</v>
      </c>
      <c r="BC767" s="13">
        <f t="shared" si="127"/>
        <v>0</v>
      </c>
    </row>
    <row r="768" spans="1:55" x14ac:dyDescent="0.3">
      <c r="A768" s="8" t="s">
        <v>232</v>
      </c>
      <c r="B768" s="8" t="s">
        <v>237</v>
      </c>
      <c r="C768" s="8" t="s">
        <v>78</v>
      </c>
      <c r="D768" s="8" t="s">
        <v>17</v>
      </c>
      <c r="E768" s="7" t="s">
        <v>14</v>
      </c>
      <c r="F768" s="8">
        <v>85</v>
      </c>
      <c r="H768" s="8">
        <v>5</v>
      </c>
      <c r="L768" s="8">
        <v>0.71399999999999997</v>
      </c>
      <c r="M768" s="8">
        <f t="shared" si="129"/>
        <v>60.69</v>
      </c>
      <c r="O768" s="8">
        <v>39</v>
      </c>
      <c r="AE768" s="7" t="s">
        <v>300</v>
      </c>
      <c r="AF768" s="8" t="s">
        <v>301</v>
      </c>
      <c r="AG768" s="7" t="s">
        <v>272</v>
      </c>
      <c r="AL768" s="7">
        <v>265</v>
      </c>
      <c r="AN768" s="8">
        <v>16.899999999999999</v>
      </c>
      <c r="AQ768" s="8">
        <v>21.4</v>
      </c>
      <c r="AR768" s="8">
        <v>0</v>
      </c>
      <c r="AS768" s="8">
        <v>0</v>
      </c>
      <c r="AT768" s="12">
        <f t="shared" si="128"/>
        <v>38.299999999999997</v>
      </c>
      <c r="AV768" s="11">
        <f t="shared" si="120"/>
        <v>160.82849999999999</v>
      </c>
      <c r="AW768" s="13">
        <f t="shared" si="121"/>
        <v>0.6069</v>
      </c>
      <c r="AX768" s="13">
        <f t="shared" si="122"/>
        <v>10.256609999999998</v>
      </c>
      <c r="AY768" s="13">
        <f t="shared" si="123"/>
        <v>0.6069</v>
      </c>
      <c r="AZ768" s="13">
        <f t="shared" si="124"/>
        <v>0.6069</v>
      </c>
      <c r="BA768" s="13">
        <f t="shared" si="125"/>
        <v>12.987659999999998</v>
      </c>
      <c r="BB768" s="13">
        <f t="shared" si="126"/>
        <v>0</v>
      </c>
      <c r="BC768" s="13">
        <f t="shared" si="127"/>
        <v>0</v>
      </c>
    </row>
    <row r="769" spans="1:55" x14ac:dyDescent="0.3">
      <c r="A769" s="8" t="s">
        <v>232</v>
      </c>
      <c r="B769" s="8" t="s">
        <v>237</v>
      </c>
      <c r="C769" s="8" t="s">
        <v>78</v>
      </c>
      <c r="D769" s="8" t="s">
        <v>18</v>
      </c>
      <c r="E769" s="7" t="s">
        <v>14</v>
      </c>
      <c r="F769" s="8">
        <v>112</v>
      </c>
      <c r="I769" s="8">
        <v>1</v>
      </c>
      <c r="L769" s="8">
        <v>3.3000000000000002E-2</v>
      </c>
      <c r="M769" s="8">
        <f t="shared" si="129"/>
        <v>3.6960000000000002</v>
      </c>
      <c r="O769" s="8">
        <v>39</v>
      </c>
      <c r="S769" s="8">
        <v>1095</v>
      </c>
      <c r="T769" s="8" t="s">
        <v>275</v>
      </c>
      <c r="AL769" s="7">
        <v>267</v>
      </c>
      <c r="AN769" s="8">
        <v>19.600000000000001</v>
      </c>
      <c r="AQ769" s="8">
        <v>20.3</v>
      </c>
      <c r="AT769" s="12">
        <f t="shared" si="128"/>
        <v>39.900000000000006</v>
      </c>
      <c r="AV769" s="11">
        <f t="shared" si="120"/>
        <v>9.8683200000000006</v>
      </c>
      <c r="AW769" s="13">
        <f t="shared" si="121"/>
        <v>3.696E-2</v>
      </c>
      <c r="AX769" s="13">
        <f t="shared" si="122"/>
        <v>0.72441600000000006</v>
      </c>
      <c r="AY769" s="13">
        <f t="shared" si="123"/>
        <v>3.696E-2</v>
      </c>
      <c r="AZ769" s="13">
        <f t="shared" si="124"/>
        <v>3.696E-2</v>
      </c>
      <c r="BA769" s="13">
        <f t="shared" si="125"/>
        <v>0.75028800000000007</v>
      </c>
      <c r="BB769" s="13">
        <f t="shared" si="126"/>
        <v>3.696E-2</v>
      </c>
      <c r="BC769" s="13">
        <f t="shared" si="127"/>
        <v>3.696E-2</v>
      </c>
    </row>
    <row r="770" spans="1:55" x14ac:dyDescent="0.3">
      <c r="A770" s="8" t="s">
        <v>232</v>
      </c>
      <c r="B770" s="8" t="s">
        <v>237</v>
      </c>
      <c r="C770" s="8" t="s">
        <v>78</v>
      </c>
      <c r="D770" s="8" t="s">
        <v>19</v>
      </c>
      <c r="E770" s="7" t="s">
        <v>14</v>
      </c>
      <c r="F770" s="8">
        <v>112</v>
      </c>
      <c r="J770" s="8">
        <v>2</v>
      </c>
      <c r="L770" s="8">
        <v>5.0000000000000001E-3</v>
      </c>
      <c r="M770" s="8">
        <f t="shared" si="129"/>
        <v>0.56000000000000005</v>
      </c>
      <c r="O770" s="8">
        <v>39</v>
      </c>
      <c r="AI770" s="7">
        <v>8063</v>
      </c>
      <c r="AJ770" s="8">
        <v>5124</v>
      </c>
      <c r="AK770" s="8" t="s">
        <v>273</v>
      </c>
      <c r="AL770" s="7">
        <v>285</v>
      </c>
      <c r="AM770" s="8">
        <v>285</v>
      </c>
      <c r="AN770" s="8">
        <v>26.9</v>
      </c>
      <c r="AO770" s="8">
        <v>26.9</v>
      </c>
      <c r="AP770" s="8">
        <v>26.9</v>
      </c>
      <c r="AQ770" s="8">
        <v>18.899999999999999</v>
      </c>
      <c r="AR770" s="8">
        <v>0</v>
      </c>
      <c r="AS770" s="8">
        <v>0</v>
      </c>
      <c r="AT770" s="12">
        <f t="shared" si="128"/>
        <v>45.8</v>
      </c>
      <c r="AV770" s="11">
        <f t="shared" si="120"/>
        <v>1.5960000000000003</v>
      </c>
      <c r="AW770" s="13">
        <f t="shared" si="121"/>
        <v>1.5960000000000003</v>
      </c>
      <c r="AX770" s="13">
        <f t="shared" si="122"/>
        <v>0.15064</v>
      </c>
      <c r="AY770" s="13">
        <f t="shared" si="123"/>
        <v>0.15064</v>
      </c>
      <c r="AZ770" s="13">
        <f t="shared" si="124"/>
        <v>0.15064</v>
      </c>
      <c r="BA770" s="13">
        <f t="shared" si="125"/>
        <v>0.10583999999999999</v>
      </c>
      <c r="BB770" s="13">
        <f t="shared" si="126"/>
        <v>0</v>
      </c>
      <c r="BC770" s="13">
        <f t="shared" si="127"/>
        <v>0</v>
      </c>
    </row>
    <row r="771" spans="1:55" x14ac:dyDescent="0.3">
      <c r="A771" s="8" t="s">
        <v>232</v>
      </c>
      <c r="B771" s="8" t="s">
        <v>237</v>
      </c>
      <c r="C771" s="8" t="s">
        <v>78</v>
      </c>
      <c r="D771" s="8" t="s">
        <v>22</v>
      </c>
      <c r="E771" s="7" t="s">
        <v>21</v>
      </c>
      <c r="K771" s="8">
        <v>1</v>
      </c>
      <c r="L771" s="8">
        <v>0</v>
      </c>
      <c r="M771" s="8">
        <f t="shared" si="129"/>
        <v>0</v>
      </c>
      <c r="O771" s="8">
        <v>39</v>
      </c>
      <c r="AI771" s="7">
        <v>8063</v>
      </c>
      <c r="AJ771" s="8">
        <v>5124</v>
      </c>
      <c r="AK771" s="8" t="s">
        <v>273</v>
      </c>
      <c r="AL771" s="7">
        <v>285</v>
      </c>
      <c r="AM771" s="8">
        <v>285</v>
      </c>
      <c r="AN771" s="8">
        <v>26.9</v>
      </c>
      <c r="AO771" s="8">
        <v>26.9</v>
      </c>
      <c r="AP771" s="8">
        <v>26.9</v>
      </c>
      <c r="AQ771" s="8">
        <v>18.899999999999999</v>
      </c>
      <c r="AR771" s="8">
        <v>0</v>
      </c>
      <c r="AS771" s="8">
        <v>0</v>
      </c>
      <c r="AT771" s="12">
        <f t="shared" si="128"/>
        <v>45.8</v>
      </c>
      <c r="AV771" s="11">
        <f t="shared" si="120"/>
        <v>0</v>
      </c>
      <c r="AW771" s="13">
        <f t="shared" si="121"/>
        <v>0</v>
      </c>
      <c r="AX771" s="13">
        <f t="shared" si="122"/>
        <v>0</v>
      </c>
      <c r="AY771" s="13">
        <f t="shared" si="123"/>
        <v>0</v>
      </c>
      <c r="AZ771" s="13">
        <f t="shared" si="124"/>
        <v>0</v>
      </c>
      <c r="BA771" s="13">
        <f t="shared" si="125"/>
        <v>0</v>
      </c>
      <c r="BB771" s="13">
        <f t="shared" si="126"/>
        <v>0</v>
      </c>
      <c r="BC771" s="13">
        <f t="shared" si="127"/>
        <v>0</v>
      </c>
    </row>
    <row r="772" spans="1:55" x14ac:dyDescent="0.3">
      <c r="A772" s="8" t="s">
        <v>232</v>
      </c>
      <c r="B772" s="8" t="s">
        <v>237</v>
      </c>
      <c r="C772" s="8" t="s">
        <v>78</v>
      </c>
      <c r="D772" s="8" t="s">
        <v>23</v>
      </c>
      <c r="E772" s="7" t="s">
        <v>14</v>
      </c>
      <c r="F772" s="8">
        <v>64</v>
      </c>
      <c r="I772" s="8">
        <v>1</v>
      </c>
      <c r="L772" s="8">
        <v>3.3000000000000002E-2</v>
      </c>
      <c r="M772" s="8">
        <f t="shared" si="129"/>
        <v>2.1120000000000001</v>
      </c>
      <c r="O772" s="8">
        <v>39</v>
      </c>
      <c r="AI772" s="7">
        <v>974</v>
      </c>
      <c r="AJ772" s="8">
        <v>1129</v>
      </c>
      <c r="AK772" s="8" t="s">
        <v>279</v>
      </c>
      <c r="AL772" s="7">
        <v>155</v>
      </c>
      <c r="AM772" s="8">
        <v>155</v>
      </c>
      <c r="AN772" s="8">
        <v>12.6</v>
      </c>
      <c r="AO772" s="8">
        <v>12.6</v>
      </c>
      <c r="AP772" s="8">
        <v>0</v>
      </c>
      <c r="AQ772" s="8">
        <v>10.6</v>
      </c>
      <c r="AR772" s="8">
        <v>1.1000000000000001</v>
      </c>
      <c r="AS772" s="8">
        <v>0</v>
      </c>
      <c r="AT772" s="12">
        <f t="shared" si="128"/>
        <v>24.3</v>
      </c>
      <c r="AV772" s="11">
        <f t="shared" si="120"/>
        <v>3.2736000000000001</v>
      </c>
      <c r="AW772" s="13">
        <f t="shared" si="121"/>
        <v>3.2736000000000001</v>
      </c>
      <c r="AX772" s="13">
        <f t="shared" si="122"/>
        <v>0.26611200000000002</v>
      </c>
      <c r="AY772" s="13">
        <f t="shared" si="123"/>
        <v>0.26611200000000002</v>
      </c>
      <c r="AZ772" s="13">
        <f t="shared" si="124"/>
        <v>0</v>
      </c>
      <c r="BA772" s="13">
        <f t="shared" si="125"/>
        <v>0.22387199999999999</v>
      </c>
      <c r="BB772" s="13">
        <f t="shared" si="126"/>
        <v>2.3232000000000003E-2</v>
      </c>
      <c r="BC772" s="13">
        <f t="shared" si="127"/>
        <v>0</v>
      </c>
    </row>
    <row r="773" spans="1:55" x14ac:dyDescent="0.3">
      <c r="A773" s="8" t="s">
        <v>232</v>
      </c>
      <c r="B773" s="8" t="s">
        <v>237</v>
      </c>
      <c r="C773" s="8" t="s">
        <v>78</v>
      </c>
      <c r="D773" s="8" t="s">
        <v>24</v>
      </c>
      <c r="E773" s="7" t="s">
        <v>21</v>
      </c>
      <c r="K773" s="8">
        <v>1</v>
      </c>
      <c r="L773" s="8">
        <v>0</v>
      </c>
      <c r="M773" s="8">
        <f t="shared" si="129"/>
        <v>0</v>
      </c>
      <c r="O773" s="8">
        <v>39</v>
      </c>
      <c r="AI773" s="7">
        <v>7075</v>
      </c>
      <c r="AJ773" s="8">
        <v>1106</v>
      </c>
      <c r="AK773" s="8" t="s">
        <v>280</v>
      </c>
      <c r="AL773" s="7">
        <v>69</v>
      </c>
      <c r="AM773" s="8">
        <v>69</v>
      </c>
      <c r="AN773" s="8">
        <v>3.6</v>
      </c>
      <c r="AO773" s="8">
        <v>3.6</v>
      </c>
      <c r="AP773" s="8">
        <v>0</v>
      </c>
      <c r="AQ773" s="8">
        <v>4.0999999999999996</v>
      </c>
      <c r="AR773" s="8">
        <v>4.5</v>
      </c>
      <c r="AS773" s="8">
        <v>0</v>
      </c>
      <c r="AT773" s="12">
        <f t="shared" si="128"/>
        <v>12.2</v>
      </c>
      <c r="AV773" s="11">
        <f t="shared" ref="AV773:AV836" si="130">PRODUCT($M773,$Y773,AL773)/100</f>
        <v>0</v>
      </c>
      <c r="AW773" s="13">
        <f t="shared" si="121"/>
        <v>0</v>
      </c>
      <c r="AX773" s="13">
        <f t="shared" si="122"/>
        <v>0</v>
      </c>
      <c r="AY773" s="13">
        <f t="shared" si="123"/>
        <v>0</v>
      </c>
      <c r="AZ773" s="13">
        <f t="shared" si="124"/>
        <v>0</v>
      </c>
      <c r="BA773" s="13">
        <f t="shared" si="125"/>
        <v>0</v>
      </c>
      <c r="BB773" s="13">
        <f t="shared" si="126"/>
        <v>0</v>
      </c>
      <c r="BC773" s="13">
        <f t="shared" si="127"/>
        <v>0</v>
      </c>
    </row>
    <row r="774" spans="1:55" x14ac:dyDescent="0.3">
      <c r="A774" s="8" t="s">
        <v>232</v>
      </c>
      <c r="B774" s="8" t="s">
        <v>237</v>
      </c>
      <c r="C774" s="8" t="s">
        <v>78</v>
      </c>
      <c r="D774" s="8" t="s">
        <v>25</v>
      </c>
      <c r="E774" s="7" t="s">
        <v>21</v>
      </c>
      <c r="K774" s="8">
        <v>1</v>
      </c>
      <c r="L774" s="8">
        <v>0</v>
      </c>
      <c r="M774" s="8">
        <f t="shared" si="129"/>
        <v>0</v>
      </c>
      <c r="O774" s="8">
        <v>39</v>
      </c>
      <c r="AI774" s="7">
        <v>646</v>
      </c>
      <c r="AJ774" s="8">
        <v>1009</v>
      </c>
      <c r="AK774" s="8" t="s">
        <v>286</v>
      </c>
      <c r="AL774" s="7">
        <v>403</v>
      </c>
      <c r="AM774" s="8">
        <v>403</v>
      </c>
      <c r="AN774" s="8">
        <v>24.9</v>
      </c>
      <c r="AO774" s="8">
        <v>24.9</v>
      </c>
      <c r="AP774" s="8">
        <v>0</v>
      </c>
      <c r="AQ774" s="8">
        <v>33.1</v>
      </c>
      <c r="AR774" s="8">
        <v>1.3</v>
      </c>
      <c r="AS774" s="8">
        <v>0</v>
      </c>
      <c r="AT774" s="12">
        <f t="shared" si="128"/>
        <v>59.3</v>
      </c>
      <c r="AV774" s="11">
        <f t="shared" si="130"/>
        <v>0</v>
      </c>
      <c r="AW774" s="13">
        <f t="shared" ref="AW774:AW837" si="131">PRODUCT($M774,$Y774,AM774)/100</f>
        <v>0</v>
      </c>
      <c r="AX774" s="13">
        <f t="shared" ref="AX774:AX837" si="132">PRODUCT($M774,$Y774,AN774)/100</f>
        <v>0</v>
      </c>
      <c r="AY774" s="13">
        <f t="shared" ref="AY774:AY837" si="133">PRODUCT($M774,$Y774,AO774)/100</f>
        <v>0</v>
      </c>
      <c r="AZ774" s="13">
        <f t="shared" ref="AZ774:AZ837" si="134">PRODUCT($M774,$Y774,AP774)/100</f>
        <v>0</v>
      </c>
      <c r="BA774" s="13">
        <f t="shared" ref="BA774:BA837" si="135">PRODUCT($M774,$Y774,AQ774)/100</f>
        <v>0</v>
      </c>
      <c r="BB774" s="13">
        <f t="shared" ref="BB774:BB837" si="136">PRODUCT($M774,$Y774,AR774)/100</f>
        <v>0</v>
      </c>
      <c r="BC774" s="13">
        <f t="shared" ref="BC774:BC837" si="137">PRODUCT($M774,$Y774,AS774)/100</f>
        <v>0</v>
      </c>
    </row>
    <row r="775" spans="1:55" x14ac:dyDescent="0.3">
      <c r="A775" s="8" t="s">
        <v>20</v>
      </c>
      <c r="B775" s="8" t="s">
        <v>237</v>
      </c>
      <c r="C775" s="8" t="s">
        <v>78</v>
      </c>
      <c r="D775" s="8" t="s">
        <v>20</v>
      </c>
      <c r="E775" s="7" t="s">
        <v>14</v>
      </c>
      <c r="F775" s="8">
        <v>112</v>
      </c>
      <c r="H775" s="8">
        <v>2</v>
      </c>
      <c r="L775" s="8">
        <v>0.28599999999999998</v>
      </c>
      <c r="M775" s="8">
        <f t="shared" si="129"/>
        <v>32.031999999999996</v>
      </c>
      <c r="O775" s="8">
        <v>39</v>
      </c>
      <c r="AI775">
        <v>8041</v>
      </c>
      <c r="AJ775">
        <v>15233</v>
      </c>
      <c r="AK775" t="s">
        <v>378</v>
      </c>
      <c r="AL775">
        <v>105</v>
      </c>
      <c r="AM775">
        <v>105</v>
      </c>
      <c r="AN775">
        <v>18.5</v>
      </c>
      <c r="AO775">
        <v>18.5</v>
      </c>
      <c r="AP775">
        <v>18.5</v>
      </c>
      <c r="AQ775">
        <v>2.9</v>
      </c>
      <c r="AR775">
        <v>0</v>
      </c>
      <c r="AS775">
        <v>0</v>
      </c>
      <c r="AT775" s="12">
        <f t="shared" si="128"/>
        <v>21.4</v>
      </c>
      <c r="AV775" s="11">
        <f t="shared" si="130"/>
        <v>33.633599999999994</v>
      </c>
      <c r="AW775" s="13">
        <f t="shared" si="131"/>
        <v>33.633599999999994</v>
      </c>
      <c r="AX775" s="13">
        <f t="shared" si="132"/>
        <v>5.9259199999999996</v>
      </c>
      <c r="AY775" s="13">
        <f t="shared" si="133"/>
        <v>5.9259199999999996</v>
      </c>
      <c r="AZ775" s="13">
        <f t="shared" si="134"/>
        <v>5.9259199999999996</v>
      </c>
      <c r="BA775" s="13">
        <f t="shared" si="135"/>
        <v>0.92892799999999998</v>
      </c>
      <c r="BB775" s="13">
        <f t="shared" si="136"/>
        <v>0</v>
      </c>
      <c r="BC775" s="13">
        <f t="shared" si="137"/>
        <v>0</v>
      </c>
    </row>
    <row r="776" spans="1:55" x14ac:dyDescent="0.3">
      <c r="A776" s="8" t="s">
        <v>233</v>
      </c>
      <c r="B776" s="8" t="s">
        <v>237</v>
      </c>
      <c r="C776" s="8" t="s">
        <v>78</v>
      </c>
      <c r="D776" s="8" t="s">
        <v>26</v>
      </c>
      <c r="E776" s="7" t="s">
        <v>14</v>
      </c>
      <c r="F776" s="8">
        <v>175</v>
      </c>
      <c r="H776" s="8">
        <v>2</v>
      </c>
      <c r="L776" s="8">
        <v>0.28599999999999998</v>
      </c>
      <c r="M776" s="8">
        <f t="shared" si="129"/>
        <v>50.05</v>
      </c>
      <c r="O776" s="8">
        <v>39</v>
      </c>
      <c r="AI776" s="7">
        <v>7200</v>
      </c>
      <c r="AJ776" s="8">
        <v>20051</v>
      </c>
      <c r="AK776" s="8" t="s">
        <v>282</v>
      </c>
      <c r="AL776" s="7">
        <v>130</v>
      </c>
      <c r="AM776" s="8">
        <v>0</v>
      </c>
      <c r="AN776" s="8">
        <v>2.4</v>
      </c>
      <c r="AO776" s="8">
        <v>0</v>
      </c>
      <c r="AP776" s="8">
        <v>0</v>
      </c>
      <c r="AQ776" s="8">
        <v>0.2</v>
      </c>
      <c r="AR776" s="8">
        <v>28.6</v>
      </c>
      <c r="AS776" s="8">
        <v>0.3</v>
      </c>
      <c r="AT776" s="12">
        <f t="shared" si="128"/>
        <v>31.200000000000003</v>
      </c>
      <c r="AV776" s="11">
        <f t="shared" si="130"/>
        <v>65.064999999999998</v>
      </c>
      <c r="AW776" s="13">
        <f t="shared" si="131"/>
        <v>0</v>
      </c>
      <c r="AX776" s="13">
        <f t="shared" si="132"/>
        <v>1.2011999999999998</v>
      </c>
      <c r="AY776" s="13">
        <f t="shared" si="133"/>
        <v>0</v>
      </c>
      <c r="AZ776" s="13">
        <f t="shared" si="134"/>
        <v>0</v>
      </c>
      <c r="BA776" s="13">
        <f t="shared" si="135"/>
        <v>0.10009999999999999</v>
      </c>
      <c r="BB776" s="13">
        <f t="shared" si="136"/>
        <v>14.314300000000001</v>
      </c>
      <c r="BC776" s="13">
        <f t="shared" si="137"/>
        <v>0.15014999999999998</v>
      </c>
    </row>
    <row r="777" spans="1:55" x14ac:dyDescent="0.3">
      <c r="A777" s="8" t="s">
        <v>233</v>
      </c>
      <c r="B777" s="8" t="s">
        <v>237</v>
      </c>
      <c r="C777" s="8" t="s">
        <v>78</v>
      </c>
      <c r="D777" s="8" t="s">
        <v>28</v>
      </c>
      <c r="E777" s="7" t="s">
        <v>14</v>
      </c>
      <c r="F777" s="8">
        <v>185</v>
      </c>
      <c r="H777" s="8">
        <v>5</v>
      </c>
      <c r="L777" s="8">
        <v>0.71399999999999997</v>
      </c>
      <c r="M777" s="8">
        <f t="shared" si="129"/>
        <v>132.09</v>
      </c>
      <c r="O777" s="8">
        <v>39</v>
      </c>
      <c r="AI777" s="7">
        <v>7005</v>
      </c>
      <c r="AJ777" s="8">
        <v>16028</v>
      </c>
      <c r="AK777" s="8" t="s">
        <v>283</v>
      </c>
      <c r="AL777" s="7">
        <v>127</v>
      </c>
      <c r="AM777" s="8">
        <v>0</v>
      </c>
      <c r="AN777" s="8">
        <v>8.6999999999999993</v>
      </c>
      <c r="AO777" s="8">
        <v>0</v>
      </c>
      <c r="AP777" s="8">
        <v>0</v>
      </c>
      <c r="AQ777" s="8">
        <v>0.5</v>
      </c>
      <c r="AR777" s="8">
        <v>22.8</v>
      </c>
      <c r="AS777" s="8">
        <v>6.4</v>
      </c>
      <c r="AT777" s="12">
        <f t="shared" si="128"/>
        <v>32</v>
      </c>
      <c r="AV777" s="11">
        <f t="shared" si="130"/>
        <v>167.7543</v>
      </c>
      <c r="AW777" s="13">
        <f t="shared" si="131"/>
        <v>0</v>
      </c>
      <c r="AX777" s="13">
        <f t="shared" si="132"/>
        <v>11.49183</v>
      </c>
      <c r="AY777" s="13">
        <f t="shared" si="133"/>
        <v>0</v>
      </c>
      <c r="AZ777" s="13">
        <f t="shared" si="134"/>
        <v>0</v>
      </c>
      <c r="BA777" s="13">
        <f t="shared" si="135"/>
        <v>0.66044999999999998</v>
      </c>
      <c r="BB777" s="13">
        <f t="shared" si="136"/>
        <v>30.116520000000001</v>
      </c>
      <c r="BC777" s="13">
        <f t="shared" si="137"/>
        <v>8.4537600000000008</v>
      </c>
    </row>
    <row r="778" spans="1:55" x14ac:dyDescent="0.3">
      <c r="A778" s="8" t="s">
        <v>233</v>
      </c>
      <c r="B778" s="8" t="s">
        <v>237</v>
      </c>
      <c r="C778" s="8" t="s">
        <v>78</v>
      </c>
      <c r="D778" s="8" t="s">
        <v>29</v>
      </c>
      <c r="E778" s="7" t="s">
        <v>14</v>
      </c>
      <c r="F778" s="8">
        <v>60</v>
      </c>
      <c r="H778" s="8">
        <v>2</v>
      </c>
      <c r="L778" s="8">
        <v>0.28599999999999998</v>
      </c>
      <c r="M778" s="8">
        <f t="shared" si="129"/>
        <v>17.16</v>
      </c>
      <c r="O778" s="8">
        <v>39</v>
      </c>
      <c r="AI778" s="7">
        <v>513</v>
      </c>
      <c r="AJ778" s="8">
        <v>11110</v>
      </c>
      <c r="AK778" s="8" t="s">
        <v>290</v>
      </c>
      <c r="AL778" s="7">
        <v>22</v>
      </c>
      <c r="AM778" s="8">
        <v>0</v>
      </c>
      <c r="AN778" s="8">
        <v>1</v>
      </c>
      <c r="AO778" s="8">
        <v>0</v>
      </c>
      <c r="AP778" s="8">
        <v>0</v>
      </c>
      <c r="AQ778" s="8">
        <v>0.4</v>
      </c>
      <c r="AR778" s="8">
        <v>4.5</v>
      </c>
      <c r="AS778" s="8">
        <v>2.8</v>
      </c>
      <c r="AT778" s="12">
        <f t="shared" si="128"/>
        <v>5.9</v>
      </c>
      <c r="AV778" s="11">
        <f t="shared" si="130"/>
        <v>3.7751999999999999</v>
      </c>
      <c r="AW778" s="13">
        <f t="shared" si="131"/>
        <v>0</v>
      </c>
      <c r="AX778" s="13">
        <f t="shared" si="132"/>
        <v>0.1716</v>
      </c>
      <c r="AY778" s="13">
        <f t="shared" si="133"/>
        <v>0</v>
      </c>
      <c r="AZ778" s="13">
        <f t="shared" si="134"/>
        <v>0</v>
      </c>
      <c r="BA778" s="13">
        <f t="shared" si="135"/>
        <v>6.8640000000000007E-2</v>
      </c>
      <c r="BB778" s="13">
        <f t="shared" si="136"/>
        <v>0.7722</v>
      </c>
      <c r="BC778" s="13">
        <f t="shared" si="137"/>
        <v>0.48047999999999996</v>
      </c>
    </row>
    <row r="779" spans="1:55" x14ac:dyDescent="0.3">
      <c r="A779" s="8" t="s">
        <v>233</v>
      </c>
      <c r="B779" s="8" t="s">
        <v>237</v>
      </c>
      <c r="C779" s="8" t="s">
        <v>78</v>
      </c>
      <c r="D779" s="8" t="s">
        <v>30</v>
      </c>
      <c r="E779" s="7" t="s">
        <v>14</v>
      </c>
      <c r="F779" s="8">
        <v>119</v>
      </c>
      <c r="H779" s="8">
        <v>2</v>
      </c>
      <c r="L779" s="8">
        <v>0.28599999999999998</v>
      </c>
      <c r="M779" s="8">
        <f t="shared" si="129"/>
        <v>34.033999999999999</v>
      </c>
      <c r="O779" s="8">
        <v>39</v>
      </c>
      <c r="AI779" s="7">
        <v>141</v>
      </c>
      <c r="AJ779" s="8">
        <v>9040</v>
      </c>
      <c r="AK779" s="8" t="s">
        <v>287</v>
      </c>
      <c r="AL779" s="7">
        <v>92</v>
      </c>
      <c r="AM779" s="8">
        <v>0</v>
      </c>
      <c r="AN779" s="8">
        <v>1</v>
      </c>
      <c r="AO779" s="8">
        <v>0</v>
      </c>
      <c r="AP779" s="8">
        <v>0</v>
      </c>
      <c r="AQ779" s="8">
        <v>0.5</v>
      </c>
      <c r="AR779" s="8">
        <v>23.4</v>
      </c>
      <c r="AS779" s="8">
        <v>2.4</v>
      </c>
      <c r="AT779" s="12">
        <f t="shared" si="128"/>
        <v>24.9</v>
      </c>
      <c r="AV779" s="11">
        <f t="shared" si="130"/>
        <v>31.311279999999996</v>
      </c>
      <c r="AW779" s="13">
        <f t="shared" si="131"/>
        <v>0</v>
      </c>
      <c r="AX779" s="13">
        <f t="shared" si="132"/>
        <v>0.34033999999999998</v>
      </c>
      <c r="AY779" s="13">
        <f t="shared" si="133"/>
        <v>0</v>
      </c>
      <c r="AZ779" s="13">
        <f t="shared" si="134"/>
        <v>0</v>
      </c>
      <c r="BA779" s="13">
        <f t="shared" si="135"/>
        <v>0.17016999999999999</v>
      </c>
      <c r="BB779" s="13">
        <f t="shared" si="136"/>
        <v>7.9639559999999996</v>
      </c>
      <c r="BC779" s="13">
        <f t="shared" si="137"/>
        <v>0.81681599999999988</v>
      </c>
    </row>
    <row r="780" spans="1:55" x14ac:dyDescent="0.3">
      <c r="A780" s="8" t="s">
        <v>233</v>
      </c>
      <c r="B780" s="8" t="s">
        <v>237</v>
      </c>
      <c r="C780" s="8" t="s">
        <v>78</v>
      </c>
      <c r="D780" s="8" t="s">
        <v>31</v>
      </c>
      <c r="E780" s="7" t="s">
        <v>14</v>
      </c>
      <c r="F780" s="8">
        <v>122</v>
      </c>
      <c r="I780" s="8">
        <v>1</v>
      </c>
      <c r="L780" s="8">
        <v>3.3000000000000002E-2</v>
      </c>
      <c r="M780" s="8">
        <f t="shared" si="129"/>
        <v>4.0259999999999998</v>
      </c>
      <c r="O780" s="8">
        <v>39</v>
      </c>
      <c r="AI780" s="7">
        <v>1786</v>
      </c>
      <c r="AJ780" s="8">
        <v>11363</v>
      </c>
      <c r="AK780" s="8" t="s">
        <v>289</v>
      </c>
      <c r="AL780" s="7">
        <v>93</v>
      </c>
      <c r="AM780" s="8">
        <v>0</v>
      </c>
      <c r="AN780" s="8">
        <v>2</v>
      </c>
      <c r="AO780" s="8">
        <v>0</v>
      </c>
      <c r="AP780" s="8">
        <v>0</v>
      </c>
      <c r="AQ780" s="8">
        <v>0.1</v>
      </c>
      <c r="AR780" s="8">
        <v>21.6</v>
      </c>
      <c r="AS780" s="8">
        <v>1.5</v>
      </c>
      <c r="AT780" s="12">
        <f t="shared" si="128"/>
        <v>23.700000000000003</v>
      </c>
      <c r="AV780" s="11">
        <f t="shared" si="130"/>
        <v>3.7441800000000001</v>
      </c>
      <c r="AW780" s="13">
        <f t="shared" si="131"/>
        <v>0</v>
      </c>
      <c r="AX780" s="13">
        <f t="shared" si="132"/>
        <v>8.0519999999999994E-2</v>
      </c>
      <c r="AY780" s="13">
        <f t="shared" si="133"/>
        <v>0</v>
      </c>
      <c r="AZ780" s="13">
        <f t="shared" si="134"/>
        <v>0</v>
      </c>
      <c r="BA780" s="13">
        <f t="shared" si="135"/>
        <v>4.0260000000000001E-3</v>
      </c>
      <c r="BB780" s="13">
        <f t="shared" si="136"/>
        <v>0.86961600000000006</v>
      </c>
      <c r="BC780" s="13">
        <f t="shared" si="137"/>
        <v>6.0389999999999999E-2</v>
      </c>
    </row>
    <row r="781" spans="1:55" x14ac:dyDescent="0.3">
      <c r="A781" s="8" t="s">
        <v>233</v>
      </c>
      <c r="B781" s="8" t="s">
        <v>237</v>
      </c>
      <c r="C781" s="8" t="s">
        <v>78</v>
      </c>
      <c r="D781" s="8" t="s">
        <v>77</v>
      </c>
      <c r="E781" s="7" t="s">
        <v>14</v>
      </c>
      <c r="F781" s="8">
        <v>119</v>
      </c>
      <c r="H781" s="8">
        <v>1</v>
      </c>
      <c r="L781" s="8">
        <v>0.14299999999999999</v>
      </c>
      <c r="M781" s="8">
        <f t="shared" si="129"/>
        <v>17.016999999999999</v>
      </c>
      <c r="O781" s="8">
        <v>39</v>
      </c>
      <c r="AH781" s="8" t="s">
        <v>336</v>
      </c>
      <c r="AL781" s="7">
        <v>390</v>
      </c>
      <c r="AN781" s="8" t="s">
        <v>337</v>
      </c>
      <c r="AQ781" s="8">
        <v>0.8</v>
      </c>
      <c r="AR781" s="8">
        <v>84.1</v>
      </c>
      <c r="AT781" s="12">
        <f t="shared" si="128"/>
        <v>84.899999999999991</v>
      </c>
      <c r="AU781" s="8" t="s">
        <v>326</v>
      </c>
      <c r="AV781" s="11">
        <f t="shared" si="130"/>
        <v>66.366299999999995</v>
      </c>
      <c r="AW781" s="13">
        <f t="shared" si="131"/>
        <v>0.17016999999999999</v>
      </c>
      <c r="AX781" s="13">
        <f t="shared" si="132"/>
        <v>0.17016999999999999</v>
      </c>
      <c r="AY781" s="13">
        <f t="shared" si="133"/>
        <v>0.17016999999999999</v>
      </c>
      <c r="AZ781" s="13">
        <f t="shared" si="134"/>
        <v>0.17016999999999999</v>
      </c>
      <c r="BA781" s="13">
        <f t="shared" si="135"/>
        <v>0.13613600000000001</v>
      </c>
      <c r="BB781" s="13">
        <f t="shared" si="136"/>
        <v>14.311297</v>
      </c>
      <c r="BC781" s="13">
        <f t="shared" si="137"/>
        <v>0.17016999999999999</v>
      </c>
    </row>
    <row r="782" spans="1:55" x14ac:dyDescent="0.3">
      <c r="A782" s="8" t="s">
        <v>234</v>
      </c>
      <c r="B782" s="8" t="s">
        <v>237</v>
      </c>
      <c r="C782" s="8" t="s">
        <v>78</v>
      </c>
      <c r="D782" s="8" t="s">
        <v>248</v>
      </c>
      <c r="E782" s="7" t="s">
        <v>14</v>
      </c>
      <c r="F782" s="8">
        <v>134</v>
      </c>
      <c r="H782" s="8">
        <v>2</v>
      </c>
      <c r="L782" s="8">
        <v>0.28599999999999998</v>
      </c>
      <c r="M782" s="8">
        <f t="shared" si="129"/>
        <v>38.323999999999998</v>
      </c>
      <c r="O782" s="8">
        <v>39</v>
      </c>
      <c r="AE782" s="7" t="s">
        <v>296</v>
      </c>
      <c r="AF782" s="8" t="s">
        <v>303</v>
      </c>
      <c r="AL782" s="7">
        <v>163</v>
      </c>
      <c r="AN782" s="8">
        <v>6.3</v>
      </c>
      <c r="AQ782" s="8">
        <v>1.4</v>
      </c>
      <c r="AR782" s="8">
        <v>31.1</v>
      </c>
      <c r="AT782" s="12">
        <f t="shared" si="128"/>
        <v>38.799999999999997</v>
      </c>
      <c r="AV782" s="11">
        <f t="shared" si="130"/>
        <v>62.468119999999999</v>
      </c>
      <c r="AW782" s="13">
        <f t="shared" si="131"/>
        <v>0.38323999999999997</v>
      </c>
      <c r="AX782" s="13">
        <f t="shared" si="132"/>
        <v>2.414412</v>
      </c>
      <c r="AY782" s="13">
        <f t="shared" si="133"/>
        <v>0.38323999999999997</v>
      </c>
      <c r="AZ782" s="13">
        <f t="shared" si="134"/>
        <v>0.38323999999999997</v>
      </c>
      <c r="BA782" s="13">
        <f t="shared" si="135"/>
        <v>0.53653600000000001</v>
      </c>
      <c r="BB782" s="13">
        <f t="shared" si="136"/>
        <v>11.918764000000001</v>
      </c>
      <c r="BC782" s="13">
        <f t="shared" si="137"/>
        <v>0.38323999999999997</v>
      </c>
    </row>
    <row r="783" spans="1:55" x14ac:dyDescent="0.3">
      <c r="A783" s="8" t="s">
        <v>234</v>
      </c>
      <c r="B783" s="8" t="s">
        <v>237</v>
      </c>
      <c r="C783" s="8" t="s">
        <v>78</v>
      </c>
      <c r="D783" s="8" t="s">
        <v>27</v>
      </c>
      <c r="E783" s="7" t="s">
        <v>14</v>
      </c>
      <c r="F783" s="8">
        <v>114</v>
      </c>
      <c r="H783" s="8">
        <v>5</v>
      </c>
      <c r="L783" s="8">
        <v>0.71399999999999997</v>
      </c>
      <c r="M783" s="8">
        <f t="shared" si="129"/>
        <v>81.396000000000001</v>
      </c>
      <c r="O783" s="8">
        <v>39</v>
      </c>
      <c r="AE783" s="7" t="s">
        <v>296</v>
      </c>
      <c r="AF783" s="8" t="s">
        <v>304</v>
      </c>
      <c r="AL783" s="7">
        <v>125</v>
      </c>
      <c r="AN783" s="8">
        <v>2.1</v>
      </c>
      <c r="AQ783" s="8">
        <v>1.3</v>
      </c>
      <c r="AR783" s="8">
        <v>26.2</v>
      </c>
      <c r="AT783" s="12">
        <f t="shared" si="128"/>
        <v>29.6</v>
      </c>
      <c r="AV783" s="11">
        <f t="shared" si="130"/>
        <v>101.745</v>
      </c>
      <c r="AW783" s="13">
        <f t="shared" si="131"/>
        <v>0.81396000000000002</v>
      </c>
      <c r="AX783" s="13">
        <f t="shared" si="132"/>
        <v>1.7093160000000001</v>
      </c>
      <c r="AY783" s="13">
        <f t="shared" si="133"/>
        <v>0.81396000000000002</v>
      </c>
      <c r="AZ783" s="13">
        <f t="shared" si="134"/>
        <v>0.81396000000000002</v>
      </c>
      <c r="BA783" s="13">
        <f t="shared" si="135"/>
        <v>1.0581480000000001</v>
      </c>
      <c r="BB783" s="13">
        <f t="shared" si="136"/>
        <v>21.325751999999998</v>
      </c>
      <c r="BC783" s="13">
        <f t="shared" si="137"/>
        <v>0.81396000000000002</v>
      </c>
    </row>
    <row r="784" spans="1:55" x14ac:dyDescent="0.3">
      <c r="A784" s="8" t="s">
        <v>234</v>
      </c>
      <c r="B784" s="8" t="s">
        <v>237</v>
      </c>
      <c r="C784" s="8" t="s">
        <v>78</v>
      </c>
      <c r="D784" s="8" t="s">
        <v>32</v>
      </c>
      <c r="E784" s="7" t="s">
        <v>14</v>
      </c>
      <c r="F784" s="8">
        <v>83</v>
      </c>
      <c r="H784" s="8">
        <v>1</v>
      </c>
      <c r="L784" s="8">
        <v>0.14299999999999999</v>
      </c>
      <c r="M784" s="8">
        <f t="shared" si="129"/>
        <v>11.869</v>
      </c>
      <c r="O784" s="8">
        <v>39</v>
      </c>
      <c r="AI784" s="7">
        <v>8012</v>
      </c>
      <c r="AJ784" s="8">
        <v>0</v>
      </c>
      <c r="AK784" s="8" t="s">
        <v>307</v>
      </c>
      <c r="AL784" s="7">
        <v>332</v>
      </c>
      <c r="AM784" s="8">
        <v>0</v>
      </c>
      <c r="AN784" s="8">
        <v>10.3</v>
      </c>
      <c r="AO784" s="8">
        <v>0</v>
      </c>
      <c r="AP784" s="8">
        <v>0</v>
      </c>
      <c r="AQ784" s="8">
        <v>3</v>
      </c>
      <c r="AR784" s="8">
        <v>73.7</v>
      </c>
      <c r="AS784" s="8">
        <v>12.7</v>
      </c>
      <c r="AT784" s="12">
        <f t="shared" si="128"/>
        <v>87</v>
      </c>
      <c r="AV784" s="11">
        <f t="shared" si="130"/>
        <v>39.405079999999998</v>
      </c>
      <c r="AW784" s="13">
        <f t="shared" si="131"/>
        <v>0</v>
      </c>
      <c r="AX784" s="13">
        <f t="shared" si="132"/>
        <v>1.222507</v>
      </c>
      <c r="AY784" s="13">
        <f t="shared" si="133"/>
        <v>0</v>
      </c>
      <c r="AZ784" s="13">
        <f t="shared" si="134"/>
        <v>0</v>
      </c>
      <c r="BA784" s="13">
        <f t="shared" si="135"/>
        <v>0.35607</v>
      </c>
      <c r="BB784" s="13">
        <f t="shared" si="136"/>
        <v>8.7474530000000001</v>
      </c>
      <c r="BC784" s="13">
        <f t="shared" si="137"/>
        <v>1.507363</v>
      </c>
    </row>
    <row r="785" spans="1:55" x14ac:dyDescent="0.3">
      <c r="A785" s="8" t="s">
        <v>234</v>
      </c>
      <c r="B785" s="8" t="s">
        <v>237</v>
      </c>
      <c r="C785" s="8" t="s">
        <v>78</v>
      </c>
      <c r="D785" s="8" t="s">
        <v>74</v>
      </c>
      <c r="E785" s="7" t="s">
        <v>14</v>
      </c>
      <c r="F785" s="8">
        <v>340</v>
      </c>
      <c r="I785" s="8">
        <v>1</v>
      </c>
      <c r="L785" s="8">
        <v>3.3000000000000002E-2</v>
      </c>
      <c r="M785" s="8">
        <f t="shared" si="129"/>
        <v>11.22</v>
      </c>
      <c r="O785" s="8">
        <v>39</v>
      </c>
      <c r="AI785" s="7">
        <v>404</v>
      </c>
      <c r="AJ785" s="8">
        <v>14400</v>
      </c>
      <c r="AK785" s="8" t="s">
        <v>308</v>
      </c>
      <c r="AL785" s="7">
        <v>41</v>
      </c>
      <c r="AM785" s="8">
        <v>0</v>
      </c>
      <c r="AN785" s="8">
        <v>0</v>
      </c>
      <c r="AO785" s="8">
        <v>0</v>
      </c>
      <c r="AP785" s="8">
        <v>0</v>
      </c>
      <c r="AQ785" s="8">
        <v>0</v>
      </c>
      <c r="AR785" s="8">
        <v>10.4</v>
      </c>
      <c r="AS785" s="8">
        <v>0</v>
      </c>
      <c r="AT785" s="12">
        <f t="shared" si="128"/>
        <v>10.4</v>
      </c>
      <c r="AV785" s="11">
        <f t="shared" si="130"/>
        <v>4.6002000000000001</v>
      </c>
      <c r="AW785" s="13">
        <f t="shared" si="131"/>
        <v>0</v>
      </c>
      <c r="AX785" s="13">
        <f t="shared" si="132"/>
        <v>0</v>
      </c>
      <c r="AY785" s="13">
        <f t="shared" si="133"/>
        <v>0</v>
      </c>
      <c r="AZ785" s="13">
        <f t="shared" si="134"/>
        <v>0</v>
      </c>
      <c r="BA785" s="13">
        <f t="shared" si="135"/>
        <v>0</v>
      </c>
      <c r="BB785" s="13">
        <f t="shared" si="136"/>
        <v>1.1668800000000001</v>
      </c>
      <c r="BC785" s="13">
        <f t="shared" si="137"/>
        <v>0</v>
      </c>
    </row>
    <row r="786" spans="1:55" x14ac:dyDescent="0.3">
      <c r="A786" s="8" t="s">
        <v>232</v>
      </c>
      <c r="B786" s="8" t="s">
        <v>237</v>
      </c>
      <c r="C786" s="8" t="s">
        <v>79</v>
      </c>
      <c r="D786" s="8" t="s">
        <v>13</v>
      </c>
      <c r="E786" s="7" t="s">
        <v>14</v>
      </c>
      <c r="F786" s="8">
        <v>112</v>
      </c>
      <c r="J786" s="8">
        <v>1</v>
      </c>
      <c r="L786" s="8">
        <v>3.0000000000000001E-3</v>
      </c>
      <c r="M786" s="8">
        <f t="shared" si="129"/>
        <v>0.33600000000000002</v>
      </c>
      <c r="N786" s="8">
        <v>2</v>
      </c>
      <c r="O786" s="8">
        <v>40</v>
      </c>
      <c r="AI786" s="7">
        <v>8067</v>
      </c>
      <c r="AJ786" s="8">
        <v>0</v>
      </c>
      <c r="AK786" s="8" t="s">
        <v>265</v>
      </c>
      <c r="AL786" s="7">
        <v>269</v>
      </c>
      <c r="AM786" s="8">
        <v>269</v>
      </c>
      <c r="AN786" s="8">
        <v>24.9</v>
      </c>
      <c r="AO786" s="8">
        <v>24.9</v>
      </c>
      <c r="AP786" s="8">
        <v>24.9</v>
      </c>
      <c r="AQ786" s="8">
        <v>18</v>
      </c>
      <c r="AR786" s="8">
        <v>0</v>
      </c>
      <c r="AS786" s="8">
        <v>0</v>
      </c>
      <c r="AT786" s="12">
        <f t="shared" si="128"/>
        <v>42.9</v>
      </c>
      <c r="AV786" s="11">
        <f t="shared" si="130"/>
        <v>0.90383999999999998</v>
      </c>
      <c r="AW786" s="13">
        <f t="shared" si="131"/>
        <v>0.90383999999999998</v>
      </c>
      <c r="AX786" s="13">
        <f t="shared" si="132"/>
        <v>8.3664000000000002E-2</v>
      </c>
      <c r="AY786" s="13">
        <f t="shared" si="133"/>
        <v>8.3664000000000002E-2</v>
      </c>
      <c r="AZ786" s="13">
        <f t="shared" si="134"/>
        <v>8.3664000000000002E-2</v>
      </c>
      <c r="BA786" s="13">
        <f t="shared" si="135"/>
        <v>6.0479999999999999E-2</v>
      </c>
      <c r="BB786" s="13">
        <f t="shared" si="136"/>
        <v>0</v>
      </c>
      <c r="BC786" s="13">
        <f t="shared" si="137"/>
        <v>0</v>
      </c>
    </row>
    <row r="787" spans="1:55" x14ac:dyDescent="0.3">
      <c r="A787" s="8" t="s">
        <v>232</v>
      </c>
      <c r="B787" s="8" t="s">
        <v>237</v>
      </c>
      <c r="C787" s="8" t="s">
        <v>79</v>
      </c>
      <c r="D787" s="8" t="s">
        <v>15</v>
      </c>
      <c r="E787" s="7" t="s">
        <v>14</v>
      </c>
      <c r="F787" s="8">
        <v>85</v>
      </c>
      <c r="H787" s="8">
        <v>1</v>
      </c>
      <c r="L787" s="8">
        <v>0.14299999999999999</v>
      </c>
      <c r="M787" s="8">
        <f t="shared" si="129"/>
        <v>12.154999999999999</v>
      </c>
      <c r="O787" s="8">
        <v>40</v>
      </c>
      <c r="AE787" s="7" t="s">
        <v>296</v>
      </c>
      <c r="AF787" s="8" t="s">
        <v>298</v>
      </c>
      <c r="AG787" s="7" t="s">
        <v>299</v>
      </c>
      <c r="AL787" s="7">
        <v>241</v>
      </c>
      <c r="AN787" s="8">
        <v>32.9</v>
      </c>
      <c r="AQ787" s="8">
        <v>10.9</v>
      </c>
      <c r="AR787" s="8">
        <v>0.5</v>
      </c>
      <c r="AS787" s="8">
        <v>0</v>
      </c>
      <c r="AT787" s="12">
        <f t="shared" si="128"/>
        <v>44.3</v>
      </c>
      <c r="AV787" s="11">
        <f t="shared" si="130"/>
        <v>29.29355</v>
      </c>
      <c r="AW787" s="13">
        <f t="shared" si="131"/>
        <v>0.12154999999999999</v>
      </c>
      <c r="AX787" s="13">
        <f t="shared" si="132"/>
        <v>3.9989949999999999</v>
      </c>
      <c r="AY787" s="13">
        <f t="shared" si="133"/>
        <v>0.12154999999999999</v>
      </c>
      <c r="AZ787" s="13">
        <f t="shared" si="134"/>
        <v>0.12154999999999999</v>
      </c>
      <c r="BA787" s="13">
        <f t="shared" si="135"/>
        <v>1.3248949999999999</v>
      </c>
      <c r="BB787" s="13">
        <f t="shared" si="136"/>
        <v>6.0774999999999996E-2</v>
      </c>
      <c r="BC787" s="13">
        <f t="shared" si="137"/>
        <v>0</v>
      </c>
    </row>
    <row r="788" spans="1:55" x14ac:dyDescent="0.3">
      <c r="A788" s="8" t="s">
        <v>232</v>
      </c>
      <c r="B788" s="8" t="s">
        <v>237</v>
      </c>
      <c r="C788" s="8" t="s">
        <v>79</v>
      </c>
      <c r="D788" s="8" t="s">
        <v>17</v>
      </c>
      <c r="E788" s="7" t="s">
        <v>14</v>
      </c>
      <c r="F788" s="8">
        <v>85</v>
      </c>
      <c r="H788" s="8">
        <v>1</v>
      </c>
      <c r="L788" s="8">
        <v>0.14299999999999999</v>
      </c>
      <c r="M788" s="8">
        <f t="shared" si="129"/>
        <v>12.154999999999999</v>
      </c>
      <c r="O788" s="8">
        <v>40</v>
      </c>
      <c r="AE788" s="7" t="s">
        <v>300</v>
      </c>
      <c r="AF788" s="8" t="s">
        <v>301</v>
      </c>
      <c r="AG788" s="7" t="s">
        <v>272</v>
      </c>
      <c r="AL788" s="7">
        <v>265</v>
      </c>
      <c r="AN788" s="8">
        <v>16.899999999999999</v>
      </c>
      <c r="AQ788" s="8">
        <v>21.4</v>
      </c>
      <c r="AR788" s="8">
        <v>0</v>
      </c>
      <c r="AS788" s="8">
        <v>0</v>
      </c>
      <c r="AT788" s="12">
        <f t="shared" si="128"/>
        <v>38.299999999999997</v>
      </c>
      <c r="AV788" s="11">
        <f t="shared" si="130"/>
        <v>32.210749999999997</v>
      </c>
      <c r="AW788" s="13">
        <f t="shared" si="131"/>
        <v>0.12154999999999999</v>
      </c>
      <c r="AX788" s="13">
        <f t="shared" si="132"/>
        <v>2.0541949999999995</v>
      </c>
      <c r="AY788" s="13">
        <f t="shared" si="133"/>
        <v>0.12154999999999999</v>
      </c>
      <c r="AZ788" s="13">
        <f t="shared" si="134"/>
        <v>0.12154999999999999</v>
      </c>
      <c r="BA788" s="13">
        <f t="shared" si="135"/>
        <v>2.6011699999999998</v>
      </c>
      <c r="BB788" s="13">
        <f t="shared" si="136"/>
        <v>0</v>
      </c>
      <c r="BC788" s="13">
        <f t="shared" si="137"/>
        <v>0</v>
      </c>
    </row>
    <row r="789" spans="1:55" x14ac:dyDescent="0.3">
      <c r="A789" s="8" t="s">
        <v>232</v>
      </c>
      <c r="B789" s="8" t="s">
        <v>237</v>
      </c>
      <c r="C789" s="8" t="s">
        <v>79</v>
      </c>
      <c r="D789" s="8" t="s">
        <v>18</v>
      </c>
      <c r="E789" s="7" t="s">
        <v>14</v>
      </c>
      <c r="F789" s="8">
        <v>112</v>
      </c>
      <c r="I789" s="8">
        <v>1</v>
      </c>
      <c r="L789" s="8">
        <v>3.3000000000000002E-2</v>
      </c>
      <c r="M789" s="8">
        <f t="shared" si="129"/>
        <v>3.6960000000000002</v>
      </c>
      <c r="O789" s="8">
        <v>40</v>
      </c>
      <c r="S789" s="8">
        <v>1095</v>
      </c>
      <c r="T789" s="8" t="s">
        <v>275</v>
      </c>
      <c r="AL789" s="7">
        <v>267</v>
      </c>
      <c r="AN789" s="8">
        <v>19.600000000000001</v>
      </c>
      <c r="AQ789" s="8">
        <v>20.3</v>
      </c>
      <c r="AT789" s="12">
        <f t="shared" si="128"/>
        <v>39.900000000000006</v>
      </c>
      <c r="AV789" s="11">
        <f t="shared" si="130"/>
        <v>9.8683200000000006</v>
      </c>
      <c r="AW789" s="13">
        <f t="shared" si="131"/>
        <v>3.696E-2</v>
      </c>
      <c r="AX789" s="13">
        <f t="shared" si="132"/>
        <v>0.72441600000000006</v>
      </c>
      <c r="AY789" s="13">
        <f t="shared" si="133"/>
        <v>3.696E-2</v>
      </c>
      <c r="AZ789" s="13">
        <f t="shared" si="134"/>
        <v>3.696E-2</v>
      </c>
      <c r="BA789" s="13">
        <f t="shared" si="135"/>
        <v>0.75028800000000007</v>
      </c>
      <c r="BB789" s="13">
        <f t="shared" si="136"/>
        <v>3.696E-2</v>
      </c>
      <c r="BC789" s="13">
        <f t="shared" si="137"/>
        <v>3.696E-2</v>
      </c>
    </row>
    <row r="790" spans="1:55" x14ac:dyDescent="0.3">
      <c r="A790" s="8" t="s">
        <v>232</v>
      </c>
      <c r="B790" s="8" t="s">
        <v>237</v>
      </c>
      <c r="C790" s="8" t="s">
        <v>79</v>
      </c>
      <c r="D790" s="8" t="s">
        <v>19</v>
      </c>
      <c r="E790" s="7" t="s">
        <v>21</v>
      </c>
      <c r="K790" s="8">
        <v>1</v>
      </c>
      <c r="L790" s="8">
        <v>0</v>
      </c>
      <c r="M790" s="8">
        <f t="shared" si="129"/>
        <v>0</v>
      </c>
      <c r="O790" s="8">
        <v>40</v>
      </c>
      <c r="AI790" s="7">
        <v>8063</v>
      </c>
      <c r="AJ790" s="8">
        <v>5124</v>
      </c>
      <c r="AK790" s="8" t="s">
        <v>273</v>
      </c>
      <c r="AL790" s="7">
        <v>285</v>
      </c>
      <c r="AM790" s="8">
        <v>285</v>
      </c>
      <c r="AN790" s="8">
        <v>26.9</v>
      </c>
      <c r="AO790" s="8">
        <v>26.9</v>
      </c>
      <c r="AP790" s="8">
        <v>26.9</v>
      </c>
      <c r="AQ790" s="8">
        <v>18.899999999999999</v>
      </c>
      <c r="AR790" s="8">
        <v>0</v>
      </c>
      <c r="AS790" s="8">
        <v>0</v>
      </c>
      <c r="AT790" s="12">
        <f t="shared" si="128"/>
        <v>45.8</v>
      </c>
      <c r="AV790" s="11">
        <f t="shared" si="130"/>
        <v>0</v>
      </c>
      <c r="AW790" s="13">
        <f t="shared" si="131"/>
        <v>0</v>
      </c>
      <c r="AX790" s="13">
        <f t="shared" si="132"/>
        <v>0</v>
      </c>
      <c r="AY790" s="13">
        <f t="shared" si="133"/>
        <v>0</v>
      </c>
      <c r="AZ790" s="13">
        <f t="shared" si="134"/>
        <v>0</v>
      </c>
      <c r="BA790" s="13">
        <f t="shared" si="135"/>
        <v>0</v>
      </c>
      <c r="BB790" s="13">
        <f t="shared" si="136"/>
        <v>0</v>
      </c>
      <c r="BC790" s="13">
        <f t="shared" si="137"/>
        <v>0</v>
      </c>
    </row>
    <row r="791" spans="1:55" x14ac:dyDescent="0.3">
      <c r="A791" s="8" t="s">
        <v>232</v>
      </c>
      <c r="B791" s="8" t="s">
        <v>237</v>
      </c>
      <c r="C791" s="8" t="s">
        <v>79</v>
      </c>
      <c r="D791" s="8" t="s">
        <v>22</v>
      </c>
      <c r="E791" s="7" t="s">
        <v>21</v>
      </c>
      <c r="K791" s="8">
        <v>1</v>
      </c>
      <c r="L791" s="8">
        <v>0</v>
      </c>
      <c r="M791" s="8">
        <f t="shared" si="129"/>
        <v>0</v>
      </c>
      <c r="O791" s="8">
        <v>40</v>
      </c>
      <c r="AI791" s="7">
        <v>8063</v>
      </c>
      <c r="AJ791" s="8">
        <v>5124</v>
      </c>
      <c r="AK791" s="8" t="s">
        <v>273</v>
      </c>
      <c r="AL791" s="7">
        <v>285</v>
      </c>
      <c r="AM791" s="8">
        <v>285</v>
      </c>
      <c r="AN791" s="8">
        <v>26.9</v>
      </c>
      <c r="AO791" s="8">
        <v>26.9</v>
      </c>
      <c r="AP791" s="8">
        <v>26.9</v>
      </c>
      <c r="AQ791" s="8">
        <v>18.899999999999999</v>
      </c>
      <c r="AR791" s="8">
        <v>0</v>
      </c>
      <c r="AS791" s="8">
        <v>0</v>
      </c>
      <c r="AT791" s="12">
        <f t="shared" si="128"/>
        <v>45.8</v>
      </c>
      <c r="AV791" s="11">
        <f t="shared" si="130"/>
        <v>0</v>
      </c>
      <c r="AW791" s="13">
        <f t="shared" si="131"/>
        <v>0</v>
      </c>
      <c r="AX791" s="13">
        <f t="shared" si="132"/>
        <v>0</v>
      </c>
      <c r="AY791" s="13">
        <f t="shared" si="133"/>
        <v>0</v>
      </c>
      <c r="AZ791" s="13">
        <f t="shared" si="134"/>
        <v>0</v>
      </c>
      <c r="BA791" s="13">
        <f t="shared" si="135"/>
        <v>0</v>
      </c>
      <c r="BB791" s="13">
        <f t="shared" si="136"/>
        <v>0</v>
      </c>
      <c r="BC791" s="13">
        <f t="shared" si="137"/>
        <v>0</v>
      </c>
    </row>
    <row r="792" spans="1:55" x14ac:dyDescent="0.3">
      <c r="A792" s="8" t="s">
        <v>232</v>
      </c>
      <c r="B792" s="8" t="s">
        <v>237</v>
      </c>
      <c r="C792" s="8" t="s">
        <v>79</v>
      </c>
      <c r="D792" s="8" t="s">
        <v>23</v>
      </c>
      <c r="E792" s="7" t="s">
        <v>21</v>
      </c>
      <c r="K792" s="8">
        <v>1</v>
      </c>
      <c r="L792" s="8">
        <v>0</v>
      </c>
      <c r="M792" s="8">
        <f t="shared" si="129"/>
        <v>0</v>
      </c>
      <c r="O792" s="8">
        <v>40</v>
      </c>
      <c r="AI792" s="7">
        <v>974</v>
      </c>
      <c r="AJ792" s="8">
        <v>1129</v>
      </c>
      <c r="AK792" s="8" t="s">
        <v>279</v>
      </c>
      <c r="AL792" s="7">
        <v>155</v>
      </c>
      <c r="AM792" s="8">
        <v>155</v>
      </c>
      <c r="AN792" s="8">
        <v>12.6</v>
      </c>
      <c r="AO792" s="8">
        <v>12.6</v>
      </c>
      <c r="AP792" s="8">
        <v>0</v>
      </c>
      <c r="AQ792" s="8">
        <v>10.6</v>
      </c>
      <c r="AR792" s="8">
        <v>1.1000000000000001</v>
      </c>
      <c r="AS792" s="8">
        <v>0</v>
      </c>
      <c r="AT792" s="12">
        <f t="shared" si="128"/>
        <v>24.3</v>
      </c>
      <c r="AV792" s="11">
        <f t="shared" si="130"/>
        <v>0</v>
      </c>
      <c r="AW792" s="13">
        <f t="shared" si="131"/>
        <v>0</v>
      </c>
      <c r="AX792" s="13">
        <f t="shared" si="132"/>
        <v>0</v>
      </c>
      <c r="AY792" s="13">
        <f t="shared" si="133"/>
        <v>0</v>
      </c>
      <c r="AZ792" s="13">
        <f t="shared" si="134"/>
        <v>0</v>
      </c>
      <c r="BA792" s="13">
        <f t="shared" si="135"/>
        <v>0</v>
      </c>
      <c r="BB792" s="13">
        <f t="shared" si="136"/>
        <v>0</v>
      </c>
      <c r="BC792" s="13">
        <f t="shared" si="137"/>
        <v>0</v>
      </c>
    </row>
    <row r="793" spans="1:55" x14ac:dyDescent="0.3">
      <c r="A793" s="8" t="s">
        <v>232</v>
      </c>
      <c r="B793" s="8" t="s">
        <v>237</v>
      </c>
      <c r="C793" s="8" t="s">
        <v>79</v>
      </c>
      <c r="D793" s="8" t="s">
        <v>24</v>
      </c>
      <c r="E793" s="7" t="s">
        <v>21</v>
      </c>
      <c r="K793" s="8">
        <v>1</v>
      </c>
      <c r="L793" s="8">
        <v>0</v>
      </c>
      <c r="M793" s="8">
        <f t="shared" si="129"/>
        <v>0</v>
      </c>
      <c r="O793" s="8">
        <v>40</v>
      </c>
      <c r="AI793" s="7">
        <v>7075</v>
      </c>
      <c r="AJ793" s="8">
        <v>1106</v>
      </c>
      <c r="AK793" s="8" t="s">
        <v>280</v>
      </c>
      <c r="AL793" s="7">
        <v>69</v>
      </c>
      <c r="AM793" s="8">
        <v>69</v>
      </c>
      <c r="AN793" s="8">
        <v>3.6</v>
      </c>
      <c r="AO793" s="8">
        <v>3.6</v>
      </c>
      <c r="AP793" s="8">
        <v>0</v>
      </c>
      <c r="AQ793" s="8">
        <v>4.0999999999999996</v>
      </c>
      <c r="AR793" s="8">
        <v>4.5</v>
      </c>
      <c r="AS793" s="8">
        <v>0</v>
      </c>
      <c r="AT793" s="12">
        <f t="shared" si="128"/>
        <v>12.2</v>
      </c>
      <c r="AV793" s="11">
        <f t="shared" si="130"/>
        <v>0</v>
      </c>
      <c r="AW793" s="13">
        <f t="shared" si="131"/>
        <v>0</v>
      </c>
      <c r="AX793" s="13">
        <f t="shared" si="132"/>
        <v>0</v>
      </c>
      <c r="AY793" s="13">
        <f t="shared" si="133"/>
        <v>0</v>
      </c>
      <c r="AZ793" s="13">
        <f t="shared" si="134"/>
        <v>0</v>
      </c>
      <c r="BA793" s="13">
        <f t="shared" si="135"/>
        <v>0</v>
      </c>
      <c r="BB793" s="13">
        <f t="shared" si="136"/>
        <v>0</v>
      </c>
      <c r="BC793" s="13">
        <f t="shared" si="137"/>
        <v>0</v>
      </c>
    </row>
    <row r="794" spans="1:55" x14ac:dyDescent="0.3">
      <c r="A794" s="8" t="s">
        <v>232</v>
      </c>
      <c r="B794" s="8" t="s">
        <v>237</v>
      </c>
      <c r="C794" s="8" t="s">
        <v>79</v>
      </c>
      <c r="D794" s="8" t="s">
        <v>25</v>
      </c>
      <c r="E794" s="7" t="s">
        <v>14</v>
      </c>
      <c r="F794" s="8">
        <v>113</v>
      </c>
      <c r="I794" s="8">
        <v>1</v>
      </c>
      <c r="L794" s="8">
        <v>3.3000000000000002E-2</v>
      </c>
      <c r="M794" s="8">
        <f t="shared" si="129"/>
        <v>3.7290000000000001</v>
      </c>
      <c r="O794" s="8">
        <v>40</v>
      </c>
      <c r="AI794" s="7">
        <v>646</v>
      </c>
      <c r="AJ794" s="8">
        <v>1009</v>
      </c>
      <c r="AK794" s="8" t="s">
        <v>286</v>
      </c>
      <c r="AL794" s="7">
        <v>403</v>
      </c>
      <c r="AM794" s="8">
        <v>403</v>
      </c>
      <c r="AN794" s="8">
        <v>24.9</v>
      </c>
      <c r="AO794" s="8">
        <v>24.9</v>
      </c>
      <c r="AP794" s="8">
        <v>0</v>
      </c>
      <c r="AQ794" s="8">
        <v>33.1</v>
      </c>
      <c r="AR794" s="8">
        <v>1.3</v>
      </c>
      <c r="AS794" s="8">
        <v>0</v>
      </c>
      <c r="AT794" s="12">
        <f t="shared" si="128"/>
        <v>59.3</v>
      </c>
      <c r="AV794" s="11">
        <f t="shared" si="130"/>
        <v>15.02787</v>
      </c>
      <c r="AW794" s="13">
        <f t="shared" si="131"/>
        <v>15.02787</v>
      </c>
      <c r="AX794" s="13">
        <f t="shared" si="132"/>
        <v>0.92852099999999993</v>
      </c>
      <c r="AY794" s="13">
        <f t="shared" si="133"/>
        <v>0.92852099999999993</v>
      </c>
      <c r="AZ794" s="13">
        <f t="shared" si="134"/>
        <v>0</v>
      </c>
      <c r="BA794" s="13">
        <f t="shared" si="135"/>
        <v>1.234299</v>
      </c>
      <c r="BB794" s="13">
        <f t="shared" si="136"/>
        <v>4.8477000000000006E-2</v>
      </c>
      <c r="BC794" s="13">
        <f t="shared" si="137"/>
        <v>0</v>
      </c>
    </row>
    <row r="795" spans="1:55" x14ac:dyDescent="0.3">
      <c r="A795" s="8" t="s">
        <v>20</v>
      </c>
      <c r="B795" s="8" t="s">
        <v>237</v>
      </c>
      <c r="C795" s="8" t="s">
        <v>79</v>
      </c>
      <c r="D795" s="8" t="s">
        <v>20</v>
      </c>
      <c r="E795" s="7" t="s">
        <v>14</v>
      </c>
      <c r="F795" s="8">
        <v>112</v>
      </c>
      <c r="H795" s="8">
        <v>3</v>
      </c>
      <c r="L795" s="8">
        <v>0.42899999999999999</v>
      </c>
      <c r="M795" s="8">
        <f t="shared" si="129"/>
        <v>48.048000000000002</v>
      </c>
      <c r="O795" s="8">
        <v>40</v>
      </c>
      <c r="AI795">
        <v>8041</v>
      </c>
      <c r="AJ795">
        <v>15233</v>
      </c>
      <c r="AK795" t="s">
        <v>378</v>
      </c>
      <c r="AL795">
        <v>105</v>
      </c>
      <c r="AM795">
        <v>105</v>
      </c>
      <c r="AN795">
        <v>18.5</v>
      </c>
      <c r="AO795">
        <v>18.5</v>
      </c>
      <c r="AP795">
        <v>18.5</v>
      </c>
      <c r="AQ795">
        <v>2.9</v>
      </c>
      <c r="AR795">
        <v>0</v>
      </c>
      <c r="AS795">
        <v>0</v>
      </c>
      <c r="AT795" s="12">
        <f t="shared" si="128"/>
        <v>21.4</v>
      </c>
      <c r="AV795" s="11">
        <f t="shared" si="130"/>
        <v>50.450400000000002</v>
      </c>
      <c r="AW795" s="13">
        <f t="shared" si="131"/>
        <v>50.450400000000002</v>
      </c>
      <c r="AX795" s="13">
        <f t="shared" si="132"/>
        <v>8.8888800000000003</v>
      </c>
      <c r="AY795" s="13">
        <f t="shared" si="133"/>
        <v>8.8888800000000003</v>
      </c>
      <c r="AZ795" s="13">
        <f t="shared" si="134"/>
        <v>8.8888800000000003</v>
      </c>
      <c r="BA795" s="13">
        <f t="shared" si="135"/>
        <v>1.393392</v>
      </c>
      <c r="BB795" s="13">
        <f t="shared" si="136"/>
        <v>0</v>
      </c>
      <c r="BC795" s="13">
        <f t="shared" si="137"/>
        <v>0</v>
      </c>
    </row>
    <row r="796" spans="1:55" x14ac:dyDescent="0.3">
      <c r="A796" s="8" t="s">
        <v>233</v>
      </c>
      <c r="B796" s="8" t="s">
        <v>237</v>
      </c>
      <c r="C796" s="8" t="s">
        <v>79</v>
      </c>
      <c r="D796" s="8" t="s">
        <v>26</v>
      </c>
      <c r="E796" s="7" t="s">
        <v>14</v>
      </c>
      <c r="F796" s="8">
        <v>175</v>
      </c>
      <c r="H796" s="8">
        <v>3</v>
      </c>
      <c r="L796" s="8">
        <v>0.42899999999999999</v>
      </c>
      <c r="M796" s="8">
        <f t="shared" si="129"/>
        <v>75.075000000000003</v>
      </c>
      <c r="O796" s="8">
        <v>40</v>
      </c>
      <c r="AI796" s="7">
        <v>7200</v>
      </c>
      <c r="AJ796" s="8">
        <v>20051</v>
      </c>
      <c r="AK796" s="8" t="s">
        <v>282</v>
      </c>
      <c r="AL796" s="7">
        <v>130</v>
      </c>
      <c r="AM796" s="8">
        <v>0</v>
      </c>
      <c r="AN796" s="8">
        <v>2.4</v>
      </c>
      <c r="AO796" s="8">
        <v>0</v>
      </c>
      <c r="AP796" s="8">
        <v>0</v>
      </c>
      <c r="AQ796" s="8">
        <v>0.2</v>
      </c>
      <c r="AR796" s="8">
        <v>28.6</v>
      </c>
      <c r="AS796" s="8">
        <v>0.3</v>
      </c>
      <c r="AT796" s="12">
        <f t="shared" si="128"/>
        <v>31.200000000000003</v>
      </c>
      <c r="AV796" s="11">
        <f t="shared" si="130"/>
        <v>97.597499999999997</v>
      </c>
      <c r="AW796" s="13">
        <f t="shared" si="131"/>
        <v>0</v>
      </c>
      <c r="AX796" s="13">
        <f t="shared" si="132"/>
        <v>1.8018000000000001</v>
      </c>
      <c r="AY796" s="13">
        <f t="shared" si="133"/>
        <v>0</v>
      </c>
      <c r="AZ796" s="13">
        <f t="shared" si="134"/>
        <v>0</v>
      </c>
      <c r="BA796" s="13">
        <f t="shared" si="135"/>
        <v>0.15015000000000001</v>
      </c>
      <c r="BB796" s="13">
        <f t="shared" si="136"/>
        <v>21.471450000000001</v>
      </c>
      <c r="BC796" s="13">
        <f t="shared" si="137"/>
        <v>0.22522500000000001</v>
      </c>
    </row>
    <row r="797" spans="1:55" x14ac:dyDescent="0.3">
      <c r="A797" s="8" t="s">
        <v>233</v>
      </c>
      <c r="B797" s="8" t="s">
        <v>237</v>
      </c>
      <c r="C797" s="8" t="s">
        <v>79</v>
      </c>
      <c r="D797" s="8" t="s">
        <v>28</v>
      </c>
      <c r="E797" s="7" t="s">
        <v>14</v>
      </c>
      <c r="F797" s="8">
        <v>185</v>
      </c>
      <c r="H797" s="8">
        <v>2</v>
      </c>
      <c r="L797" s="8">
        <v>0.28599999999999998</v>
      </c>
      <c r="M797" s="8">
        <f t="shared" si="129"/>
        <v>52.91</v>
      </c>
      <c r="O797" s="8">
        <v>40</v>
      </c>
      <c r="AI797" s="7">
        <v>7005</v>
      </c>
      <c r="AJ797" s="8">
        <v>16028</v>
      </c>
      <c r="AK797" s="8" t="s">
        <v>283</v>
      </c>
      <c r="AL797" s="7">
        <v>127</v>
      </c>
      <c r="AM797" s="8">
        <v>0</v>
      </c>
      <c r="AN797" s="8">
        <v>8.6999999999999993</v>
      </c>
      <c r="AO797" s="8">
        <v>0</v>
      </c>
      <c r="AP797" s="8">
        <v>0</v>
      </c>
      <c r="AQ797" s="8">
        <v>0.5</v>
      </c>
      <c r="AR797" s="8">
        <v>22.8</v>
      </c>
      <c r="AS797" s="8">
        <v>6.4</v>
      </c>
      <c r="AT797" s="12">
        <f t="shared" si="128"/>
        <v>32</v>
      </c>
      <c r="AV797" s="11">
        <f t="shared" si="130"/>
        <v>67.195700000000002</v>
      </c>
      <c r="AW797" s="13">
        <f t="shared" si="131"/>
        <v>0</v>
      </c>
      <c r="AX797" s="13">
        <f t="shared" si="132"/>
        <v>4.6031699999999995</v>
      </c>
      <c r="AY797" s="13">
        <f t="shared" si="133"/>
        <v>0</v>
      </c>
      <c r="AZ797" s="13">
        <f t="shared" si="134"/>
        <v>0</v>
      </c>
      <c r="BA797" s="13">
        <f t="shared" si="135"/>
        <v>0.26455000000000001</v>
      </c>
      <c r="BB797" s="13">
        <f t="shared" si="136"/>
        <v>12.06348</v>
      </c>
      <c r="BC797" s="13">
        <f t="shared" si="137"/>
        <v>3.3862400000000004</v>
      </c>
    </row>
    <row r="798" spans="1:55" x14ac:dyDescent="0.3">
      <c r="A798" s="8" t="s">
        <v>233</v>
      </c>
      <c r="B798" s="8" t="s">
        <v>237</v>
      </c>
      <c r="C798" s="8" t="s">
        <v>79</v>
      </c>
      <c r="D798" s="8" t="s">
        <v>29</v>
      </c>
      <c r="E798" s="7" t="s">
        <v>14</v>
      </c>
      <c r="F798" s="8">
        <v>60</v>
      </c>
      <c r="H798" s="8">
        <v>1</v>
      </c>
      <c r="L798" s="8">
        <v>0.14299999999999999</v>
      </c>
      <c r="M798" s="8">
        <f t="shared" si="129"/>
        <v>8.58</v>
      </c>
      <c r="O798" s="8">
        <v>40</v>
      </c>
      <c r="AI798" s="7">
        <v>513</v>
      </c>
      <c r="AJ798" s="8">
        <v>11110</v>
      </c>
      <c r="AK798" s="8" t="s">
        <v>290</v>
      </c>
      <c r="AL798" s="7">
        <v>22</v>
      </c>
      <c r="AM798" s="8">
        <v>0</v>
      </c>
      <c r="AN798" s="8">
        <v>1</v>
      </c>
      <c r="AO798" s="8">
        <v>0</v>
      </c>
      <c r="AP798" s="8">
        <v>0</v>
      </c>
      <c r="AQ798" s="8">
        <v>0.4</v>
      </c>
      <c r="AR798" s="8">
        <v>4.5</v>
      </c>
      <c r="AS798" s="8">
        <v>2.8</v>
      </c>
      <c r="AT798" s="12">
        <f t="shared" si="128"/>
        <v>5.9</v>
      </c>
      <c r="AV798" s="11">
        <f t="shared" si="130"/>
        <v>1.8875999999999999</v>
      </c>
      <c r="AW798" s="13">
        <f t="shared" si="131"/>
        <v>0</v>
      </c>
      <c r="AX798" s="13">
        <f t="shared" si="132"/>
        <v>8.5800000000000001E-2</v>
      </c>
      <c r="AY798" s="13">
        <f t="shared" si="133"/>
        <v>0</v>
      </c>
      <c r="AZ798" s="13">
        <f t="shared" si="134"/>
        <v>0</v>
      </c>
      <c r="BA798" s="13">
        <f t="shared" si="135"/>
        <v>3.4320000000000003E-2</v>
      </c>
      <c r="BB798" s="13">
        <f t="shared" si="136"/>
        <v>0.3861</v>
      </c>
      <c r="BC798" s="13">
        <f t="shared" si="137"/>
        <v>0.24023999999999998</v>
      </c>
    </row>
    <row r="799" spans="1:55" x14ac:dyDescent="0.3">
      <c r="A799" s="8" t="s">
        <v>233</v>
      </c>
      <c r="B799" s="8" t="s">
        <v>237</v>
      </c>
      <c r="C799" s="8" t="s">
        <v>79</v>
      </c>
      <c r="D799" s="8" t="s">
        <v>30</v>
      </c>
      <c r="E799" s="7" t="s">
        <v>14</v>
      </c>
      <c r="F799" s="8">
        <v>119</v>
      </c>
      <c r="H799" s="8">
        <v>3</v>
      </c>
      <c r="L799" s="8">
        <v>0.42899999999999999</v>
      </c>
      <c r="M799" s="8">
        <f t="shared" si="129"/>
        <v>51.051000000000002</v>
      </c>
      <c r="O799" s="8">
        <v>40</v>
      </c>
      <c r="AI799" s="7">
        <v>141</v>
      </c>
      <c r="AJ799" s="8">
        <v>9040</v>
      </c>
      <c r="AK799" s="8" t="s">
        <v>287</v>
      </c>
      <c r="AL799" s="7">
        <v>92</v>
      </c>
      <c r="AM799" s="8">
        <v>0</v>
      </c>
      <c r="AN799" s="8">
        <v>1</v>
      </c>
      <c r="AO799" s="8">
        <v>0</v>
      </c>
      <c r="AP799" s="8">
        <v>0</v>
      </c>
      <c r="AQ799" s="8">
        <v>0.5</v>
      </c>
      <c r="AR799" s="8">
        <v>23.4</v>
      </c>
      <c r="AS799" s="8">
        <v>2.4</v>
      </c>
      <c r="AT799" s="12">
        <f t="shared" si="128"/>
        <v>24.9</v>
      </c>
      <c r="AV799" s="11">
        <f t="shared" si="130"/>
        <v>46.966920000000002</v>
      </c>
      <c r="AW799" s="13">
        <f t="shared" si="131"/>
        <v>0</v>
      </c>
      <c r="AX799" s="13">
        <f t="shared" si="132"/>
        <v>0.51051000000000002</v>
      </c>
      <c r="AY799" s="13">
        <f t="shared" si="133"/>
        <v>0</v>
      </c>
      <c r="AZ799" s="13">
        <f t="shared" si="134"/>
        <v>0</v>
      </c>
      <c r="BA799" s="13">
        <f t="shared" si="135"/>
        <v>0.25525500000000001</v>
      </c>
      <c r="BB799" s="13">
        <f t="shared" si="136"/>
        <v>11.945933999999999</v>
      </c>
      <c r="BC799" s="13">
        <f t="shared" si="137"/>
        <v>1.2252240000000001</v>
      </c>
    </row>
    <row r="800" spans="1:55" x14ac:dyDescent="0.3">
      <c r="A800" s="8" t="s">
        <v>233</v>
      </c>
      <c r="B800" s="8" t="s">
        <v>237</v>
      </c>
      <c r="C800" s="8" t="s">
        <v>79</v>
      </c>
      <c r="D800" s="8" t="s">
        <v>31</v>
      </c>
      <c r="E800" s="7" t="s">
        <v>14</v>
      </c>
      <c r="F800" s="8">
        <v>122</v>
      </c>
      <c r="I800" s="8">
        <v>1</v>
      </c>
      <c r="L800" s="8">
        <v>3.3000000000000002E-2</v>
      </c>
      <c r="M800" s="8">
        <f t="shared" si="129"/>
        <v>4.0259999999999998</v>
      </c>
      <c r="O800" s="8">
        <v>40</v>
      </c>
      <c r="AI800" s="7">
        <v>1786</v>
      </c>
      <c r="AJ800" s="8">
        <v>11363</v>
      </c>
      <c r="AK800" s="8" t="s">
        <v>289</v>
      </c>
      <c r="AL800" s="7">
        <v>93</v>
      </c>
      <c r="AM800" s="8">
        <v>0</v>
      </c>
      <c r="AN800" s="8">
        <v>2</v>
      </c>
      <c r="AO800" s="8">
        <v>0</v>
      </c>
      <c r="AP800" s="8">
        <v>0</v>
      </c>
      <c r="AQ800" s="8">
        <v>0.1</v>
      </c>
      <c r="AR800" s="8">
        <v>21.6</v>
      </c>
      <c r="AS800" s="8">
        <v>1.5</v>
      </c>
      <c r="AT800" s="12">
        <f t="shared" si="128"/>
        <v>23.700000000000003</v>
      </c>
      <c r="AV800" s="11">
        <f t="shared" si="130"/>
        <v>3.7441800000000001</v>
      </c>
      <c r="AW800" s="13">
        <f t="shared" si="131"/>
        <v>0</v>
      </c>
      <c r="AX800" s="13">
        <f t="shared" si="132"/>
        <v>8.0519999999999994E-2</v>
      </c>
      <c r="AY800" s="13">
        <f t="shared" si="133"/>
        <v>0</v>
      </c>
      <c r="AZ800" s="13">
        <f t="shared" si="134"/>
        <v>0</v>
      </c>
      <c r="BA800" s="13">
        <f t="shared" si="135"/>
        <v>4.0260000000000001E-3</v>
      </c>
      <c r="BB800" s="13">
        <f t="shared" si="136"/>
        <v>0.86961600000000006</v>
      </c>
      <c r="BC800" s="13">
        <f t="shared" si="137"/>
        <v>6.0389999999999999E-2</v>
      </c>
    </row>
    <row r="801" spans="1:55" x14ac:dyDescent="0.3">
      <c r="A801" s="8" t="s">
        <v>233</v>
      </c>
      <c r="B801" s="8" t="s">
        <v>237</v>
      </c>
      <c r="C801" s="8" t="s">
        <v>78</v>
      </c>
      <c r="D801" s="8" t="s">
        <v>77</v>
      </c>
      <c r="E801" s="7" t="s">
        <v>14</v>
      </c>
      <c r="F801" s="8">
        <v>119</v>
      </c>
      <c r="H801" s="8">
        <v>1</v>
      </c>
      <c r="L801" s="8">
        <v>0.14299999999999999</v>
      </c>
      <c r="M801" s="8">
        <f t="shared" ref="M801" si="138">F801*L801</f>
        <v>17.016999999999999</v>
      </c>
      <c r="O801" s="8">
        <v>39</v>
      </c>
      <c r="AH801" s="8" t="s">
        <v>336</v>
      </c>
      <c r="AL801" s="7">
        <v>390</v>
      </c>
      <c r="AN801" s="8" t="s">
        <v>337</v>
      </c>
      <c r="AQ801" s="8">
        <v>0.8</v>
      </c>
      <c r="AR801" s="8">
        <v>84.1</v>
      </c>
      <c r="AT801" s="12">
        <f t="shared" si="128"/>
        <v>84.899999999999991</v>
      </c>
      <c r="AV801" s="11">
        <f t="shared" si="130"/>
        <v>66.366299999999995</v>
      </c>
      <c r="AW801" s="13">
        <f t="shared" si="131"/>
        <v>0.17016999999999999</v>
      </c>
      <c r="AX801" s="13">
        <f t="shared" si="132"/>
        <v>0.17016999999999999</v>
      </c>
      <c r="AY801" s="13">
        <f t="shared" si="133"/>
        <v>0.17016999999999999</v>
      </c>
      <c r="AZ801" s="13">
        <f t="shared" si="134"/>
        <v>0.17016999999999999</v>
      </c>
      <c r="BA801" s="13">
        <f t="shared" si="135"/>
        <v>0.13613600000000001</v>
      </c>
      <c r="BB801" s="13">
        <f t="shared" si="136"/>
        <v>14.311297</v>
      </c>
      <c r="BC801" s="13">
        <f t="shared" si="137"/>
        <v>0.17016999999999999</v>
      </c>
    </row>
    <row r="802" spans="1:55" x14ac:dyDescent="0.3">
      <c r="A802" s="8" t="s">
        <v>234</v>
      </c>
      <c r="B802" s="8" t="s">
        <v>237</v>
      </c>
      <c r="C802" s="8" t="s">
        <v>79</v>
      </c>
      <c r="D802" s="8" t="s">
        <v>248</v>
      </c>
      <c r="E802" s="7" t="s">
        <v>14</v>
      </c>
      <c r="F802" s="8">
        <v>134</v>
      </c>
      <c r="H802" s="8">
        <v>2</v>
      </c>
      <c r="L802" s="8">
        <v>0.28599999999999998</v>
      </c>
      <c r="M802" s="8">
        <f t="shared" si="129"/>
        <v>38.323999999999998</v>
      </c>
      <c r="O802" s="8">
        <v>40</v>
      </c>
      <c r="AE802" s="7" t="s">
        <v>296</v>
      </c>
      <c r="AF802" s="8" t="s">
        <v>303</v>
      </c>
      <c r="AL802" s="7">
        <v>163</v>
      </c>
      <c r="AN802" s="8">
        <v>6.3</v>
      </c>
      <c r="AQ802" s="8">
        <v>1.4</v>
      </c>
      <c r="AR802" s="8">
        <v>31.1</v>
      </c>
      <c r="AT802" s="12">
        <f t="shared" si="128"/>
        <v>38.799999999999997</v>
      </c>
      <c r="AV802" s="11">
        <f t="shared" si="130"/>
        <v>62.468119999999999</v>
      </c>
      <c r="AW802" s="13">
        <f t="shared" si="131"/>
        <v>0.38323999999999997</v>
      </c>
      <c r="AX802" s="13">
        <f t="shared" si="132"/>
        <v>2.414412</v>
      </c>
      <c r="AY802" s="13">
        <f t="shared" si="133"/>
        <v>0.38323999999999997</v>
      </c>
      <c r="AZ802" s="13">
        <f t="shared" si="134"/>
        <v>0.38323999999999997</v>
      </c>
      <c r="BA802" s="13">
        <f t="shared" si="135"/>
        <v>0.53653600000000001</v>
      </c>
      <c r="BB802" s="13">
        <f t="shared" si="136"/>
        <v>11.918764000000001</v>
      </c>
      <c r="BC802" s="13">
        <f t="shared" si="137"/>
        <v>0.38323999999999997</v>
      </c>
    </row>
    <row r="803" spans="1:55" x14ac:dyDescent="0.3">
      <c r="A803" s="8" t="s">
        <v>234</v>
      </c>
      <c r="B803" s="8" t="s">
        <v>237</v>
      </c>
      <c r="C803" s="8" t="s">
        <v>79</v>
      </c>
      <c r="D803" s="8" t="s">
        <v>27</v>
      </c>
      <c r="E803" s="7" t="s">
        <v>14</v>
      </c>
      <c r="F803" s="8">
        <v>114</v>
      </c>
      <c r="G803" s="8">
        <v>1</v>
      </c>
      <c r="L803" s="8">
        <v>1</v>
      </c>
      <c r="M803" s="8">
        <f t="shared" si="129"/>
        <v>114</v>
      </c>
      <c r="O803" s="8">
        <v>40</v>
      </c>
      <c r="AE803" s="7" t="s">
        <v>296</v>
      </c>
      <c r="AF803" s="8" t="s">
        <v>304</v>
      </c>
      <c r="AL803" s="7">
        <v>125</v>
      </c>
      <c r="AN803" s="8">
        <v>2.1</v>
      </c>
      <c r="AQ803" s="8">
        <v>1.3</v>
      </c>
      <c r="AR803" s="8">
        <v>26.2</v>
      </c>
      <c r="AT803" s="12">
        <f t="shared" si="128"/>
        <v>29.6</v>
      </c>
      <c r="AV803" s="11">
        <f t="shared" si="130"/>
        <v>142.5</v>
      </c>
      <c r="AW803" s="13">
        <f t="shared" si="131"/>
        <v>1.1399999999999999</v>
      </c>
      <c r="AX803" s="13">
        <f t="shared" si="132"/>
        <v>2.3940000000000001</v>
      </c>
      <c r="AY803" s="13">
        <f t="shared" si="133"/>
        <v>1.1399999999999999</v>
      </c>
      <c r="AZ803" s="13">
        <f t="shared" si="134"/>
        <v>1.1399999999999999</v>
      </c>
      <c r="BA803" s="13">
        <f t="shared" si="135"/>
        <v>1.4820000000000002</v>
      </c>
      <c r="BB803" s="13">
        <f t="shared" si="136"/>
        <v>29.867999999999999</v>
      </c>
      <c r="BC803" s="13">
        <f t="shared" si="137"/>
        <v>1.1399999999999999</v>
      </c>
    </row>
    <row r="804" spans="1:55" x14ac:dyDescent="0.3">
      <c r="A804" s="8" t="s">
        <v>234</v>
      </c>
      <c r="B804" s="8" t="s">
        <v>237</v>
      </c>
      <c r="C804" s="8" t="s">
        <v>79</v>
      </c>
      <c r="D804" s="8" t="s">
        <v>32</v>
      </c>
      <c r="E804" s="7" t="s">
        <v>14</v>
      </c>
      <c r="F804" s="8">
        <v>83</v>
      </c>
      <c r="G804" s="8">
        <v>1</v>
      </c>
      <c r="L804" s="8">
        <v>1</v>
      </c>
      <c r="M804" s="8">
        <f t="shared" si="129"/>
        <v>83</v>
      </c>
      <c r="O804" s="8">
        <v>40</v>
      </c>
      <c r="AI804" s="7">
        <v>8012</v>
      </c>
      <c r="AJ804" s="8">
        <v>0</v>
      </c>
      <c r="AK804" s="8" t="s">
        <v>307</v>
      </c>
      <c r="AL804" s="7">
        <v>332</v>
      </c>
      <c r="AM804" s="8">
        <v>0</v>
      </c>
      <c r="AN804" s="8">
        <v>10.3</v>
      </c>
      <c r="AO804" s="8">
        <v>0</v>
      </c>
      <c r="AP804" s="8">
        <v>0</v>
      </c>
      <c r="AQ804" s="8">
        <v>3</v>
      </c>
      <c r="AR804" s="8">
        <v>73.7</v>
      </c>
      <c r="AS804" s="8">
        <v>12.7</v>
      </c>
      <c r="AT804" s="12">
        <f t="shared" si="128"/>
        <v>87</v>
      </c>
      <c r="AV804" s="11">
        <f t="shared" si="130"/>
        <v>275.56</v>
      </c>
      <c r="AW804" s="13">
        <f t="shared" si="131"/>
        <v>0</v>
      </c>
      <c r="AX804" s="13">
        <f t="shared" si="132"/>
        <v>8.5490000000000013</v>
      </c>
      <c r="AY804" s="13">
        <f t="shared" si="133"/>
        <v>0</v>
      </c>
      <c r="AZ804" s="13">
        <f t="shared" si="134"/>
        <v>0</v>
      </c>
      <c r="BA804" s="13">
        <f t="shared" si="135"/>
        <v>2.4900000000000002</v>
      </c>
      <c r="BB804" s="13">
        <f t="shared" si="136"/>
        <v>61.171000000000006</v>
      </c>
      <c r="BC804" s="13">
        <f t="shared" si="137"/>
        <v>10.540999999999999</v>
      </c>
    </row>
    <row r="805" spans="1:55" x14ac:dyDescent="0.3">
      <c r="A805" s="8" t="s">
        <v>232</v>
      </c>
      <c r="B805" s="8" t="s">
        <v>237</v>
      </c>
      <c r="C805" s="8" t="s">
        <v>80</v>
      </c>
      <c r="D805" s="8" t="s">
        <v>13</v>
      </c>
      <c r="E805" s="7" t="s">
        <v>14</v>
      </c>
      <c r="F805" s="8">
        <v>112</v>
      </c>
      <c r="J805" s="8">
        <v>1</v>
      </c>
      <c r="L805" s="8">
        <v>3.0000000000000001E-3</v>
      </c>
      <c r="M805" s="8">
        <f t="shared" si="129"/>
        <v>0.33600000000000002</v>
      </c>
      <c r="N805" s="8">
        <v>1</v>
      </c>
      <c r="O805" s="8">
        <v>41</v>
      </c>
      <c r="AI805" s="7">
        <v>8067</v>
      </c>
      <c r="AJ805" s="8">
        <v>0</v>
      </c>
      <c r="AK805" s="8" t="s">
        <v>265</v>
      </c>
      <c r="AL805" s="7">
        <v>269</v>
      </c>
      <c r="AM805" s="8">
        <v>269</v>
      </c>
      <c r="AN805" s="8">
        <v>24.9</v>
      </c>
      <c r="AO805" s="8">
        <v>24.9</v>
      </c>
      <c r="AP805" s="8">
        <v>24.9</v>
      </c>
      <c r="AQ805" s="8">
        <v>18</v>
      </c>
      <c r="AR805" s="8">
        <v>0</v>
      </c>
      <c r="AS805" s="8">
        <v>0</v>
      </c>
      <c r="AT805" s="12">
        <f t="shared" si="128"/>
        <v>42.9</v>
      </c>
      <c r="AV805" s="11">
        <f t="shared" si="130"/>
        <v>0.90383999999999998</v>
      </c>
      <c r="AW805" s="13">
        <f t="shared" si="131"/>
        <v>0.90383999999999998</v>
      </c>
      <c r="AX805" s="13">
        <f t="shared" si="132"/>
        <v>8.3664000000000002E-2</v>
      </c>
      <c r="AY805" s="13">
        <f t="shared" si="133"/>
        <v>8.3664000000000002E-2</v>
      </c>
      <c r="AZ805" s="13">
        <f t="shared" si="134"/>
        <v>8.3664000000000002E-2</v>
      </c>
      <c r="BA805" s="13">
        <f t="shared" si="135"/>
        <v>6.0479999999999999E-2</v>
      </c>
      <c r="BB805" s="13">
        <f t="shared" si="136"/>
        <v>0</v>
      </c>
      <c r="BC805" s="13">
        <f t="shared" si="137"/>
        <v>0</v>
      </c>
    </row>
    <row r="806" spans="1:55" x14ac:dyDescent="0.3">
      <c r="A806" s="8" t="s">
        <v>232</v>
      </c>
      <c r="B806" s="8" t="s">
        <v>237</v>
      </c>
      <c r="C806" s="8" t="s">
        <v>80</v>
      </c>
      <c r="D806" s="8" t="s">
        <v>15</v>
      </c>
      <c r="E806" s="7" t="s">
        <v>14</v>
      </c>
      <c r="F806" s="8">
        <v>85</v>
      </c>
      <c r="I806" s="8">
        <v>1</v>
      </c>
      <c r="L806" s="8">
        <v>3.3000000000000002E-2</v>
      </c>
      <c r="M806" s="8">
        <f t="shared" si="129"/>
        <v>2.8050000000000002</v>
      </c>
      <c r="O806" s="8">
        <v>41</v>
      </c>
      <c r="AE806" s="7" t="s">
        <v>296</v>
      </c>
      <c r="AF806" s="8" t="s">
        <v>298</v>
      </c>
      <c r="AG806" s="7" t="s">
        <v>299</v>
      </c>
      <c r="AL806" s="7">
        <v>241</v>
      </c>
      <c r="AN806" s="8">
        <v>32.9</v>
      </c>
      <c r="AQ806" s="8">
        <v>10.9</v>
      </c>
      <c r="AR806" s="8">
        <v>0.5</v>
      </c>
      <c r="AS806" s="8">
        <v>0</v>
      </c>
      <c r="AT806" s="12">
        <f t="shared" si="128"/>
        <v>44.3</v>
      </c>
      <c r="AV806" s="11">
        <f t="shared" si="130"/>
        <v>6.7600499999999997</v>
      </c>
      <c r="AW806" s="13">
        <f t="shared" si="131"/>
        <v>2.8050000000000002E-2</v>
      </c>
      <c r="AX806" s="13">
        <f t="shared" si="132"/>
        <v>0.92284499999999992</v>
      </c>
      <c r="AY806" s="13">
        <f t="shared" si="133"/>
        <v>2.8050000000000002E-2</v>
      </c>
      <c r="AZ806" s="13">
        <f t="shared" si="134"/>
        <v>2.8050000000000002E-2</v>
      </c>
      <c r="BA806" s="13">
        <f t="shared" si="135"/>
        <v>0.30574500000000004</v>
      </c>
      <c r="BB806" s="13">
        <f t="shared" si="136"/>
        <v>1.4025000000000001E-2</v>
      </c>
      <c r="BC806" s="13">
        <f t="shared" si="137"/>
        <v>0</v>
      </c>
    </row>
    <row r="807" spans="1:55" x14ac:dyDescent="0.3">
      <c r="A807" s="8" t="s">
        <v>232</v>
      </c>
      <c r="B807" s="8" t="s">
        <v>237</v>
      </c>
      <c r="C807" s="8" t="s">
        <v>80</v>
      </c>
      <c r="D807" s="8" t="s">
        <v>17</v>
      </c>
      <c r="E807" s="7" t="s">
        <v>14</v>
      </c>
      <c r="F807" s="8">
        <v>85</v>
      </c>
      <c r="I807" s="8">
        <v>1</v>
      </c>
      <c r="L807" s="8">
        <v>3.3000000000000002E-2</v>
      </c>
      <c r="M807" s="8">
        <f t="shared" si="129"/>
        <v>2.8050000000000002</v>
      </c>
      <c r="O807" s="8">
        <v>41</v>
      </c>
      <c r="AE807" s="7" t="s">
        <v>300</v>
      </c>
      <c r="AF807" s="8" t="s">
        <v>301</v>
      </c>
      <c r="AG807" s="7" t="s">
        <v>272</v>
      </c>
      <c r="AL807" s="7">
        <v>265</v>
      </c>
      <c r="AN807" s="8">
        <v>16.899999999999999</v>
      </c>
      <c r="AQ807" s="8">
        <v>21.4</v>
      </c>
      <c r="AR807" s="8">
        <v>0</v>
      </c>
      <c r="AS807" s="8">
        <v>0</v>
      </c>
      <c r="AT807" s="12">
        <f t="shared" si="128"/>
        <v>38.299999999999997</v>
      </c>
      <c r="AV807" s="11">
        <f t="shared" si="130"/>
        <v>7.4332500000000001</v>
      </c>
      <c r="AW807" s="13">
        <f t="shared" si="131"/>
        <v>2.8050000000000002E-2</v>
      </c>
      <c r="AX807" s="13">
        <f t="shared" si="132"/>
        <v>0.47404499999999999</v>
      </c>
      <c r="AY807" s="13">
        <f t="shared" si="133"/>
        <v>2.8050000000000002E-2</v>
      </c>
      <c r="AZ807" s="13">
        <f t="shared" si="134"/>
        <v>2.8050000000000002E-2</v>
      </c>
      <c r="BA807" s="13">
        <f t="shared" si="135"/>
        <v>0.60026999999999997</v>
      </c>
      <c r="BB807" s="13">
        <f t="shared" si="136"/>
        <v>0</v>
      </c>
      <c r="BC807" s="13">
        <f t="shared" si="137"/>
        <v>0</v>
      </c>
    </row>
    <row r="808" spans="1:55" x14ac:dyDescent="0.3">
      <c r="A808" s="8" t="s">
        <v>232</v>
      </c>
      <c r="B808" s="8" t="s">
        <v>237</v>
      </c>
      <c r="C808" s="8" t="s">
        <v>80</v>
      </c>
      <c r="D808" s="8" t="s">
        <v>18</v>
      </c>
      <c r="E808" s="7" t="s">
        <v>14</v>
      </c>
      <c r="F808" s="8">
        <v>112</v>
      </c>
      <c r="I808" s="8">
        <v>1</v>
      </c>
      <c r="L808" s="8">
        <v>3.3000000000000002E-2</v>
      </c>
      <c r="M808" s="8">
        <f t="shared" si="129"/>
        <v>3.6960000000000002</v>
      </c>
      <c r="O808" s="8">
        <v>41</v>
      </c>
      <c r="S808" s="8">
        <v>1095</v>
      </c>
      <c r="T808" s="8" t="s">
        <v>275</v>
      </c>
      <c r="AL808" s="7">
        <v>267</v>
      </c>
      <c r="AN808" s="8">
        <v>19.600000000000001</v>
      </c>
      <c r="AQ808" s="8">
        <v>20.3</v>
      </c>
      <c r="AT808" s="12">
        <f t="shared" si="128"/>
        <v>39.900000000000006</v>
      </c>
      <c r="AV808" s="11">
        <f t="shared" si="130"/>
        <v>9.8683200000000006</v>
      </c>
      <c r="AW808" s="13">
        <f t="shared" si="131"/>
        <v>3.696E-2</v>
      </c>
      <c r="AX808" s="13">
        <f t="shared" si="132"/>
        <v>0.72441600000000006</v>
      </c>
      <c r="AY808" s="13">
        <f t="shared" si="133"/>
        <v>3.696E-2</v>
      </c>
      <c r="AZ808" s="13">
        <f t="shared" si="134"/>
        <v>3.696E-2</v>
      </c>
      <c r="BA808" s="13">
        <f t="shared" si="135"/>
        <v>0.75028800000000007</v>
      </c>
      <c r="BB808" s="13">
        <f t="shared" si="136"/>
        <v>3.696E-2</v>
      </c>
      <c r="BC808" s="13">
        <f t="shared" si="137"/>
        <v>3.696E-2</v>
      </c>
    </row>
    <row r="809" spans="1:55" x14ac:dyDescent="0.3">
      <c r="A809" s="8" t="s">
        <v>232</v>
      </c>
      <c r="B809" s="8" t="s">
        <v>237</v>
      </c>
      <c r="C809" s="8" t="s">
        <v>80</v>
      </c>
      <c r="D809" s="8" t="s">
        <v>19</v>
      </c>
      <c r="E809" s="7" t="s">
        <v>14</v>
      </c>
      <c r="F809" s="8">
        <v>112</v>
      </c>
      <c r="I809" s="8">
        <v>1</v>
      </c>
      <c r="L809" s="8">
        <v>3.3000000000000002E-2</v>
      </c>
      <c r="M809" s="8">
        <f t="shared" si="129"/>
        <v>3.6960000000000002</v>
      </c>
      <c r="O809" s="8">
        <v>41</v>
      </c>
      <c r="AI809" s="7">
        <v>8063</v>
      </c>
      <c r="AJ809" s="8">
        <v>5124</v>
      </c>
      <c r="AK809" s="8" t="s">
        <v>273</v>
      </c>
      <c r="AL809" s="7">
        <v>285</v>
      </c>
      <c r="AM809" s="8">
        <v>285</v>
      </c>
      <c r="AN809" s="8">
        <v>26.9</v>
      </c>
      <c r="AO809" s="8">
        <v>26.9</v>
      </c>
      <c r="AP809" s="8">
        <v>26.9</v>
      </c>
      <c r="AQ809" s="8">
        <v>18.899999999999999</v>
      </c>
      <c r="AR809" s="8">
        <v>0</v>
      </c>
      <c r="AS809" s="8">
        <v>0</v>
      </c>
      <c r="AT809" s="12">
        <f t="shared" si="128"/>
        <v>45.8</v>
      </c>
      <c r="AV809" s="11">
        <f t="shared" si="130"/>
        <v>10.533600000000002</v>
      </c>
      <c r="AW809" s="13">
        <f t="shared" si="131"/>
        <v>10.533600000000002</v>
      </c>
      <c r="AX809" s="13">
        <f t="shared" si="132"/>
        <v>0.994224</v>
      </c>
      <c r="AY809" s="13">
        <f t="shared" si="133"/>
        <v>0.994224</v>
      </c>
      <c r="AZ809" s="13">
        <f t="shared" si="134"/>
        <v>0.994224</v>
      </c>
      <c r="BA809" s="13">
        <f t="shared" si="135"/>
        <v>0.69854399999999994</v>
      </c>
      <c r="BB809" s="13">
        <f t="shared" si="136"/>
        <v>0</v>
      </c>
      <c r="BC809" s="13">
        <f t="shared" si="137"/>
        <v>0</v>
      </c>
    </row>
    <row r="810" spans="1:55" x14ac:dyDescent="0.3">
      <c r="A810" s="8" t="s">
        <v>232</v>
      </c>
      <c r="B810" s="8" t="s">
        <v>237</v>
      </c>
      <c r="C810" s="8" t="s">
        <v>80</v>
      </c>
      <c r="D810" s="8" t="s">
        <v>22</v>
      </c>
      <c r="E810" s="7" t="s">
        <v>21</v>
      </c>
      <c r="K810" s="8">
        <v>1</v>
      </c>
      <c r="L810" s="8">
        <v>0</v>
      </c>
      <c r="M810" s="8">
        <f t="shared" si="129"/>
        <v>0</v>
      </c>
      <c r="O810" s="8">
        <v>41</v>
      </c>
      <c r="AI810" s="7">
        <v>8063</v>
      </c>
      <c r="AJ810" s="8">
        <v>5124</v>
      </c>
      <c r="AK810" s="8" t="s">
        <v>273</v>
      </c>
      <c r="AL810" s="7">
        <v>285</v>
      </c>
      <c r="AM810" s="8">
        <v>285</v>
      </c>
      <c r="AN810" s="8">
        <v>26.9</v>
      </c>
      <c r="AO810" s="8">
        <v>26.9</v>
      </c>
      <c r="AP810" s="8">
        <v>26.9</v>
      </c>
      <c r="AQ810" s="8">
        <v>18.899999999999999</v>
      </c>
      <c r="AR810" s="8">
        <v>0</v>
      </c>
      <c r="AS810" s="8">
        <v>0</v>
      </c>
      <c r="AT810" s="12">
        <f t="shared" si="128"/>
        <v>45.8</v>
      </c>
      <c r="AV810" s="11">
        <f t="shared" si="130"/>
        <v>0</v>
      </c>
      <c r="AW810" s="13">
        <f t="shared" si="131"/>
        <v>0</v>
      </c>
      <c r="AX810" s="13">
        <f t="shared" si="132"/>
        <v>0</v>
      </c>
      <c r="AY810" s="13">
        <f t="shared" si="133"/>
        <v>0</v>
      </c>
      <c r="AZ810" s="13">
        <f t="shared" si="134"/>
        <v>0</v>
      </c>
      <c r="BA810" s="13">
        <f t="shared" si="135"/>
        <v>0</v>
      </c>
      <c r="BB810" s="13">
        <f t="shared" si="136"/>
        <v>0</v>
      </c>
      <c r="BC810" s="13">
        <f t="shared" si="137"/>
        <v>0</v>
      </c>
    </row>
    <row r="811" spans="1:55" x14ac:dyDescent="0.3">
      <c r="A811" s="8" t="s">
        <v>232</v>
      </c>
      <c r="B811" s="8" t="s">
        <v>237</v>
      </c>
      <c r="C811" s="8" t="s">
        <v>80</v>
      </c>
      <c r="D811" s="8" t="s">
        <v>23</v>
      </c>
      <c r="E811" s="7" t="s">
        <v>21</v>
      </c>
      <c r="K811" s="8">
        <v>1</v>
      </c>
      <c r="L811" s="8">
        <v>0</v>
      </c>
      <c r="M811" s="8">
        <f t="shared" si="129"/>
        <v>0</v>
      </c>
      <c r="O811" s="8">
        <v>41</v>
      </c>
      <c r="AI811" s="7">
        <v>974</v>
      </c>
      <c r="AJ811" s="8">
        <v>1129</v>
      </c>
      <c r="AK811" s="8" t="s">
        <v>279</v>
      </c>
      <c r="AL811" s="7">
        <v>155</v>
      </c>
      <c r="AM811" s="8">
        <v>155</v>
      </c>
      <c r="AN811" s="8">
        <v>12.6</v>
      </c>
      <c r="AO811" s="8">
        <v>12.6</v>
      </c>
      <c r="AP811" s="8">
        <v>0</v>
      </c>
      <c r="AQ811" s="8">
        <v>10.6</v>
      </c>
      <c r="AR811" s="8">
        <v>1.1000000000000001</v>
      </c>
      <c r="AS811" s="8">
        <v>0</v>
      </c>
      <c r="AT811" s="12">
        <f t="shared" si="128"/>
        <v>24.3</v>
      </c>
      <c r="AV811" s="11">
        <f t="shared" si="130"/>
        <v>0</v>
      </c>
      <c r="AW811" s="13">
        <f t="shared" si="131"/>
        <v>0</v>
      </c>
      <c r="AX811" s="13">
        <f t="shared" si="132"/>
        <v>0</v>
      </c>
      <c r="AY811" s="13">
        <f t="shared" si="133"/>
        <v>0</v>
      </c>
      <c r="AZ811" s="13">
        <f t="shared" si="134"/>
        <v>0</v>
      </c>
      <c r="BA811" s="13">
        <f t="shared" si="135"/>
        <v>0</v>
      </c>
      <c r="BB811" s="13">
        <f t="shared" si="136"/>
        <v>0</v>
      </c>
      <c r="BC811" s="13">
        <f t="shared" si="137"/>
        <v>0</v>
      </c>
    </row>
    <row r="812" spans="1:55" x14ac:dyDescent="0.3">
      <c r="A812" s="8" t="s">
        <v>232</v>
      </c>
      <c r="B812" s="8" t="s">
        <v>237</v>
      </c>
      <c r="C812" s="8" t="s">
        <v>80</v>
      </c>
      <c r="D812" s="8" t="s">
        <v>24</v>
      </c>
      <c r="E812" s="7" t="s">
        <v>21</v>
      </c>
      <c r="K812" s="8">
        <v>1</v>
      </c>
      <c r="L812" s="8">
        <v>0</v>
      </c>
      <c r="M812" s="8">
        <f t="shared" si="129"/>
        <v>0</v>
      </c>
      <c r="O812" s="8">
        <v>41</v>
      </c>
      <c r="AI812" s="7">
        <v>7075</v>
      </c>
      <c r="AJ812" s="8">
        <v>1106</v>
      </c>
      <c r="AK812" s="8" t="s">
        <v>280</v>
      </c>
      <c r="AL812" s="7">
        <v>69</v>
      </c>
      <c r="AM812" s="8">
        <v>69</v>
      </c>
      <c r="AN812" s="8">
        <v>3.6</v>
      </c>
      <c r="AO812" s="8">
        <v>3.6</v>
      </c>
      <c r="AP812" s="8">
        <v>0</v>
      </c>
      <c r="AQ812" s="8">
        <v>4.0999999999999996</v>
      </c>
      <c r="AR812" s="8">
        <v>4.5</v>
      </c>
      <c r="AS812" s="8">
        <v>0</v>
      </c>
      <c r="AT812" s="12">
        <f t="shared" si="128"/>
        <v>12.2</v>
      </c>
      <c r="AV812" s="11">
        <f t="shared" si="130"/>
        <v>0</v>
      </c>
      <c r="AW812" s="13">
        <f t="shared" si="131"/>
        <v>0</v>
      </c>
      <c r="AX812" s="13">
        <f t="shared" si="132"/>
        <v>0</v>
      </c>
      <c r="AY812" s="13">
        <f t="shared" si="133"/>
        <v>0</v>
      </c>
      <c r="AZ812" s="13">
        <f t="shared" si="134"/>
        <v>0</v>
      </c>
      <c r="BA812" s="13">
        <f t="shared" si="135"/>
        <v>0</v>
      </c>
      <c r="BB812" s="13">
        <f t="shared" si="136"/>
        <v>0</v>
      </c>
      <c r="BC812" s="13">
        <f t="shared" si="137"/>
        <v>0</v>
      </c>
    </row>
    <row r="813" spans="1:55" x14ac:dyDescent="0.3">
      <c r="A813" s="8" t="s">
        <v>232</v>
      </c>
      <c r="B813" s="8" t="s">
        <v>237</v>
      </c>
      <c r="C813" s="8" t="s">
        <v>80</v>
      </c>
      <c r="D813" s="8" t="s">
        <v>25</v>
      </c>
      <c r="E813" s="7" t="s">
        <v>21</v>
      </c>
      <c r="K813" s="8">
        <v>1</v>
      </c>
      <c r="L813" s="8">
        <v>0</v>
      </c>
      <c r="M813" s="8">
        <f t="shared" si="129"/>
        <v>0</v>
      </c>
      <c r="O813" s="8">
        <v>41</v>
      </c>
      <c r="AI813" s="7">
        <v>646</v>
      </c>
      <c r="AJ813" s="8">
        <v>1009</v>
      </c>
      <c r="AK813" s="8" t="s">
        <v>286</v>
      </c>
      <c r="AL813" s="7">
        <v>403</v>
      </c>
      <c r="AM813" s="8">
        <v>403</v>
      </c>
      <c r="AN813" s="8">
        <v>24.9</v>
      </c>
      <c r="AO813" s="8">
        <v>24.9</v>
      </c>
      <c r="AP813" s="8">
        <v>0</v>
      </c>
      <c r="AQ813" s="8">
        <v>33.1</v>
      </c>
      <c r="AR813" s="8">
        <v>1.3</v>
      </c>
      <c r="AS813" s="8">
        <v>0</v>
      </c>
      <c r="AT813" s="12">
        <f t="shared" ref="AT813:AT876" si="139">SUM(AN813,AQ813,AR813)</f>
        <v>59.3</v>
      </c>
      <c r="AV813" s="11">
        <f t="shared" si="130"/>
        <v>0</v>
      </c>
      <c r="AW813" s="13">
        <f t="shared" si="131"/>
        <v>0</v>
      </c>
      <c r="AX813" s="13">
        <f t="shared" si="132"/>
        <v>0</v>
      </c>
      <c r="AY813" s="13">
        <f t="shared" si="133"/>
        <v>0</v>
      </c>
      <c r="AZ813" s="13">
        <f t="shared" si="134"/>
        <v>0</v>
      </c>
      <c r="BA813" s="13">
        <f t="shared" si="135"/>
        <v>0</v>
      </c>
      <c r="BB813" s="13">
        <f t="shared" si="136"/>
        <v>0</v>
      </c>
      <c r="BC813" s="13">
        <f t="shared" si="137"/>
        <v>0</v>
      </c>
    </row>
    <row r="814" spans="1:55" x14ac:dyDescent="0.3">
      <c r="A814" s="8" t="s">
        <v>20</v>
      </c>
      <c r="B814" s="8" t="s">
        <v>237</v>
      </c>
      <c r="C814" s="8" t="s">
        <v>80</v>
      </c>
      <c r="D814" s="8" t="s">
        <v>20</v>
      </c>
      <c r="E814" s="7" t="s">
        <v>14</v>
      </c>
      <c r="F814" s="8">
        <v>112</v>
      </c>
      <c r="H814" s="8">
        <v>1</v>
      </c>
      <c r="L814" s="8">
        <v>0.14299999999999999</v>
      </c>
      <c r="M814" s="8">
        <f t="shared" si="129"/>
        <v>16.015999999999998</v>
      </c>
      <c r="O814" s="8">
        <v>41</v>
      </c>
      <c r="AI814">
        <v>8041</v>
      </c>
      <c r="AJ814">
        <v>15233</v>
      </c>
      <c r="AK814" t="s">
        <v>378</v>
      </c>
      <c r="AL814">
        <v>105</v>
      </c>
      <c r="AM814">
        <v>105</v>
      </c>
      <c r="AN814">
        <v>18.5</v>
      </c>
      <c r="AO814">
        <v>18.5</v>
      </c>
      <c r="AP814">
        <v>18.5</v>
      </c>
      <c r="AQ814">
        <v>2.9</v>
      </c>
      <c r="AR814">
        <v>0</v>
      </c>
      <c r="AS814">
        <v>0</v>
      </c>
      <c r="AT814" s="12">
        <f t="shared" si="139"/>
        <v>21.4</v>
      </c>
      <c r="AV814" s="11">
        <f t="shared" si="130"/>
        <v>16.816799999999997</v>
      </c>
      <c r="AW814" s="13">
        <f t="shared" si="131"/>
        <v>16.816799999999997</v>
      </c>
      <c r="AX814" s="13">
        <f t="shared" si="132"/>
        <v>2.9629599999999998</v>
      </c>
      <c r="AY814" s="13">
        <f t="shared" si="133"/>
        <v>2.9629599999999998</v>
      </c>
      <c r="AZ814" s="13">
        <f t="shared" si="134"/>
        <v>2.9629599999999998</v>
      </c>
      <c r="BA814" s="13">
        <f t="shared" si="135"/>
        <v>0.46446399999999999</v>
      </c>
      <c r="BB814" s="13">
        <f t="shared" si="136"/>
        <v>0</v>
      </c>
      <c r="BC814" s="13">
        <f t="shared" si="137"/>
        <v>0</v>
      </c>
    </row>
    <row r="815" spans="1:55" x14ac:dyDescent="0.3">
      <c r="A815" s="8" t="s">
        <v>233</v>
      </c>
      <c r="B815" s="8" t="s">
        <v>237</v>
      </c>
      <c r="C815" s="8" t="s">
        <v>80</v>
      </c>
      <c r="D815" s="8" t="s">
        <v>26</v>
      </c>
      <c r="E815" s="7" t="s">
        <v>14</v>
      </c>
      <c r="F815" s="8">
        <v>175</v>
      </c>
      <c r="H815" s="8">
        <v>1</v>
      </c>
      <c r="L815" s="8">
        <v>0.14299999999999999</v>
      </c>
      <c r="M815" s="8">
        <f t="shared" si="129"/>
        <v>25.024999999999999</v>
      </c>
      <c r="O815" s="8">
        <v>41</v>
      </c>
      <c r="AI815" s="7">
        <v>7200</v>
      </c>
      <c r="AJ815" s="8">
        <v>20051</v>
      </c>
      <c r="AK815" s="8" t="s">
        <v>282</v>
      </c>
      <c r="AL815" s="7">
        <v>130</v>
      </c>
      <c r="AM815" s="8">
        <v>0</v>
      </c>
      <c r="AN815" s="8">
        <v>2.4</v>
      </c>
      <c r="AO815" s="8">
        <v>0</v>
      </c>
      <c r="AP815" s="8">
        <v>0</v>
      </c>
      <c r="AQ815" s="8">
        <v>0.2</v>
      </c>
      <c r="AR815" s="8">
        <v>28.6</v>
      </c>
      <c r="AS815" s="8">
        <v>0.3</v>
      </c>
      <c r="AT815" s="12">
        <f t="shared" si="139"/>
        <v>31.200000000000003</v>
      </c>
      <c r="AV815" s="11">
        <f t="shared" si="130"/>
        <v>32.532499999999999</v>
      </c>
      <c r="AW815" s="13">
        <f t="shared" si="131"/>
        <v>0</v>
      </c>
      <c r="AX815" s="13">
        <f t="shared" si="132"/>
        <v>0.60059999999999991</v>
      </c>
      <c r="AY815" s="13">
        <f t="shared" si="133"/>
        <v>0</v>
      </c>
      <c r="AZ815" s="13">
        <f t="shared" si="134"/>
        <v>0</v>
      </c>
      <c r="BA815" s="13">
        <f t="shared" si="135"/>
        <v>5.0049999999999997E-2</v>
      </c>
      <c r="BB815" s="13">
        <f t="shared" si="136"/>
        <v>7.1571500000000006</v>
      </c>
      <c r="BC815" s="13">
        <f t="shared" si="137"/>
        <v>7.5074999999999989E-2</v>
      </c>
    </row>
    <row r="816" spans="1:55" x14ac:dyDescent="0.3">
      <c r="A816" s="8" t="s">
        <v>233</v>
      </c>
      <c r="B816" s="8" t="s">
        <v>237</v>
      </c>
      <c r="C816" s="8" t="s">
        <v>80</v>
      </c>
      <c r="D816" s="8" t="s">
        <v>28</v>
      </c>
      <c r="E816" s="7" t="s">
        <v>14</v>
      </c>
      <c r="F816" s="8">
        <v>185</v>
      </c>
      <c r="H816" s="8">
        <v>1</v>
      </c>
      <c r="L816" s="8">
        <v>0.14299999999999999</v>
      </c>
      <c r="M816" s="8">
        <f t="shared" si="129"/>
        <v>26.454999999999998</v>
      </c>
      <c r="O816" s="8">
        <v>41</v>
      </c>
      <c r="AI816" s="7">
        <v>7005</v>
      </c>
      <c r="AJ816" s="8">
        <v>16028</v>
      </c>
      <c r="AK816" s="8" t="s">
        <v>283</v>
      </c>
      <c r="AL816" s="7">
        <v>127</v>
      </c>
      <c r="AM816" s="8">
        <v>0</v>
      </c>
      <c r="AN816" s="8">
        <v>8.6999999999999993</v>
      </c>
      <c r="AO816" s="8">
        <v>0</v>
      </c>
      <c r="AP816" s="8">
        <v>0</v>
      </c>
      <c r="AQ816" s="8">
        <v>0.5</v>
      </c>
      <c r="AR816" s="8">
        <v>22.8</v>
      </c>
      <c r="AS816" s="8">
        <v>6.4</v>
      </c>
      <c r="AT816" s="12">
        <f t="shared" si="139"/>
        <v>32</v>
      </c>
      <c r="AV816" s="11">
        <f t="shared" si="130"/>
        <v>33.597850000000001</v>
      </c>
      <c r="AW816" s="13">
        <f t="shared" si="131"/>
        <v>0</v>
      </c>
      <c r="AX816" s="13">
        <f t="shared" si="132"/>
        <v>2.3015849999999998</v>
      </c>
      <c r="AY816" s="13">
        <f t="shared" si="133"/>
        <v>0</v>
      </c>
      <c r="AZ816" s="13">
        <f t="shared" si="134"/>
        <v>0</v>
      </c>
      <c r="BA816" s="13">
        <f t="shared" si="135"/>
        <v>0.132275</v>
      </c>
      <c r="BB816" s="13">
        <f t="shared" si="136"/>
        <v>6.0317400000000001</v>
      </c>
      <c r="BC816" s="13">
        <f t="shared" si="137"/>
        <v>1.6931200000000002</v>
      </c>
    </row>
    <row r="817" spans="1:55" x14ac:dyDescent="0.3">
      <c r="A817" s="8" t="s">
        <v>233</v>
      </c>
      <c r="B817" s="8" t="s">
        <v>237</v>
      </c>
      <c r="C817" s="8" t="s">
        <v>80</v>
      </c>
      <c r="D817" s="8" t="s">
        <v>29</v>
      </c>
      <c r="E817" s="7" t="s">
        <v>14</v>
      </c>
      <c r="F817" s="8">
        <v>60</v>
      </c>
      <c r="H817" s="8">
        <v>3</v>
      </c>
      <c r="K817" s="8">
        <v>1</v>
      </c>
      <c r="L817" s="8">
        <v>0.42899999999999999</v>
      </c>
      <c r="M817" s="8">
        <f t="shared" si="129"/>
        <v>25.74</v>
      </c>
      <c r="O817" s="8">
        <v>41</v>
      </c>
      <c r="AI817" s="7">
        <v>513</v>
      </c>
      <c r="AJ817" s="8">
        <v>11110</v>
      </c>
      <c r="AK817" s="8" t="s">
        <v>290</v>
      </c>
      <c r="AL817" s="7">
        <v>22</v>
      </c>
      <c r="AM817" s="8">
        <v>0</v>
      </c>
      <c r="AN817" s="8">
        <v>1</v>
      </c>
      <c r="AO817" s="8">
        <v>0</v>
      </c>
      <c r="AP817" s="8">
        <v>0</v>
      </c>
      <c r="AQ817" s="8">
        <v>0.4</v>
      </c>
      <c r="AR817" s="8">
        <v>4.5</v>
      </c>
      <c r="AS817" s="8">
        <v>2.8</v>
      </c>
      <c r="AT817" s="12">
        <f t="shared" si="139"/>
        <v>5.9</v>
      </c>
      <c r="AV817" s="11">
        <f t="shared" si="130"/>
        <v>5.6627999999999998</v>
      </c>
      <c r="AW817" s="13">
        <f t="shared" si="131"/>
        <v>0</v>
      </c>
      <c r="AX817" s="13">
        <f t="shared" si="132"/>
        <v>0.25739999999999996</v>
      </c>
      <c r="AY817" s="13">
        <f t="shared" si="133"/>
        <v>0</v>
      </c>
      <c r="AZ817" s="13">
        <f t="shared" si="134"/>
        <v>0</v>
      </c>
      <c r="BA817" s="13">
        <f t="shared" si="135"/>
        <v>0.10296</v>
      </c>
      <c r="BB817" s="13">
        <f t="shared" si="136"/>
        <v>1.1582999999999999</v>
      </c>
      <c r="BC817" s="13">
        <f t="shared" si="137"/>
        <v>0.72071999999999992</v>
      </c>
    </row>
    <row r="818" spans="1:55" x14ac:dyDescent="0.3">
      <c r="A818" s="8" t="s">
        <v>233</v>
      </c>
      <c r="B818" s="8" t="s">
        <v>237</v>
      </c>
      <c r="C818" s="8" t="s">
        <v>80</v>
      </c>
      <c r="D818" s="8" t="s">
        <v>30</v>
      </c>
      <c r="E818" s="7" t="s">
        <v>21</v>
      </c>
      <c r="K818" s="8">
        <v>1</v>
      </c>
      <c r="L818" s="8">
        <v>0</v>
      </c>
      <c r="M818" s="8">
        <f t="shared" si="129"/>
        <v>0</v>
      </c>
      <c r="O818" s="8">
        <v>41</v>
      </c>
      <c r="AI818" s="7">
        <v>141</v>
      </c>
      <c r="AJ818" s="8">
        <v>9040</v>
      </c>
      <c r="AK818" s="8" t="s">
        <v>287</v>
      </c>
      <c r="AL818" s="7">
        <v>92</v>
      </c>
      <c r="AM818" s="8">
        <v>0</v>
      </c>
      <c r="AN818" s="8">
        <v>1</v>
      </c>
      <c r="AO818" s="8">
        <v>0</v>
      </c>
      <c r="AP818" s="8">
        <v>0</v>
      </c>
      <c r="AQ818" s="8">
        <v>0.5</v>
      </c>
      <c r="AR818" s="8">
        <v>23.4</v>
      </c>
      <c r="AS818" s="8">
        <v>2.4</v>
      </c>
      <c r="AT818" s="12">
        <f t="shared" si="139"/>
        <v>24.9</v>
      </c>
      <c r="AV818" s="11">
        <f t="shared" si="130"/>
        <v>0</v>
      </c>
      <c r="AW818" s="13">
        <f t="shared" si="131"/>
        <v>0</v>
      </c>
      <c r="AX818" s="13">
        <f t="shared" si="132"/>
        <v>0</v>
      </c>
      <c r="AY818" s="13">
        <f t="shared" si="133"/>
        <v>0</v>
      </c>
      <c r="AZ818" s="13">
        <f t="shared" si="134"/>
        <v>0</v>
      </c>
      <c r="BA818" s="13">
        <f t="shared" si="135"/>
        <v>0</v>
      </c>
      <c r="BB818" s="13">
        <f t="shared" si="136"/>
        <v>0</v>
      </c>
      <c r="BC818" s="13">
        <f t="shared" si="137"/>
        <v>0</v>
      </c>
    </row>
    <row r="819" spans="1:55" x14ac:dyDescent="0.3">
      <c r="A819" s="8" t="s">
        <v>233</v>
      </c>
      <c r="B819" s="8" t="s">
        <v>237</v>
      </c>
      <c r="C819" s="8" t="s">
        <v>80</v>
      </c>
      <c r="D819" s="8" t="s">
        <v>31</v>
      </c>
      <c r="E819" s="7" t="s">
        <v>14</v>
      </c>
      <c r="F819" s="8">
        <v>122</v>
      </c>
      <c r="H819" s="8">
        <v>1</v>
      </c>
      <c r="L819" s="8">
        <v>0.14299999999999999</v>
      </c>
      <c r="M819" s="8">
        <f t="shared" si="129"/>
        <v>17.445999999999998</v>
      </c>
      <c r="O819" s="8">
        <v>41</v>
      </c>
      <c r="AI819" s="7">
        <v>1786</v>
      </c>
      <c r="AJ819" s="8">
        <v>11363</v>
      </c>
      <c r="AK819" s="8" t="s">
        <v>289</v>
      </c>
      <c r="AL819" s="7">
        <v>93</v>
      </c>
      <c r="AM819" s="8">
        <v>0</v>
      </c>
      <c r="AN819" s="8">
        <v>2</v>
      </c>
      <c r="AO819" s="8">
        <v>0</v>
      </c>
      <c r="AP819" s="8">
        <v>0</v>
      </c>
      <c r="AQ819" s="8">
        <v>0.1</v>
      </c>
      <c r="AR819" s="8">
        <v>21.6</v>
      </c>
      <c r="AS819" s="8">
        <v>1.5</v>
      </c>
      <c r="AT819" s="12">
        <f t="shared" si="139"/>
        <v>23.700000000000003</v>
      </c>
      <c r="AV819" s="11">
        <f t="shared" si="130"/>
        <v>16.224779999999999</v>
      </c>
      <c r="AW819" s="13">
        <f t="shared" si="131"/>
        <v>0</v>
      </c>
      <c r="AX819" s="13">
        <f t="shared" si="132"/>
        <v>0.34891999999999995</v>
      </c>
      <c r="AY819" s="13">
        <f t="shared" si="133"/>
        <v>0</v>
      </c>
      <c r="AZ819" s="13">
        <f t="shared" si="134"/>
        <v>0</v>
      </c>
      <c r="BA819" s="13">
        <f t="shared" si="135"/>
        <v>1.7446E-2</v>
      </c>
      <c r="BB819" s="13">
        <f t="shared" si="136"/>
        <v>3.7683359999999997</v>
      </c>
      <c r="BC819" s="13">
        <f t="shared" si="137"/>
        <v>0.26168999999999998</v>
      </c>
    </row>
    <row r="820" spans="1:55" x14ac:dyDescent="0.3">
      <c r="A820" s="8" t="s">
        <v>233</v>
      </c>
      <c r="B820" s="8" t="s">
        <v>237</v>
      </c>
      <c r="C820" s="8" t="s">
        <v>80</v>
      </c>
      <c r="D820" s="8" t="s">
        <v>77</v>
      </c>
      <c r="E820" s="7" t="s">
        <v>14</v>
      </c>
      <c r="F820" s="8">
        <v>119</v>
      </c>
      <c r="H820" s="8">
        <v>3</v>
      </c>
      <c r="L820" s="8">
        <v>0.42899999999999999</v>
      </c>
      <c r="M820" s="8">
        <f t="shared" si="129"/>
        <v>51.051000000000002</v>
      </c>
      <c r="O820" s="8">
        <v>41</v>
      </c>
      <c r="AH820" s="8" t="s">
        <v>336</v>
      </c>
      <c r="AL820" s="7">
        <v>390</v>
      </c>
      <c r="AN820" s="8" t="s">
        <v>337</v>
      </c>
      <c r="AQ820" s="8">
        <v>0.8</v>
      </c>
      <c r="AR820" s="8">
        <v>84.1</v>
      </c>
      <c r="AT820" s="12">
        <f t="shared" si="139"/>
        <v>84.899999999999991</v>
      </c>
      <c r="AV820" s="11">
        <f t="shared" si="130"/>
        <v>199.09889999999999</v>
      </c>
      <c r="AW820" s="13">
        <f t="shared" si="131"/>
        <v>0.51051000000000002</v>
      </c>
      <c r="AX820" s="13">
        <f t="shared" si="132"/>
        <v>0.51051000000000002</v>
      </c>
      <c r="AY820" s="13">
        <f t="shared" si="133"/>
        <v>0.51051000000000002</v>
      </c>
      <c r="AZ820" s="13">
        <f t="shared" si="134"/>
        <v>0.51051000000000002</v>
      </c>
      <c r="BA820" s="13">
        <f t="shared" si="135"/>
        <v>0.40840799999999999</v>
      </c>
      <c r="BB820" s="13">
        <f t="shared" si="136"/>
        <v>42.933891000000003</v>
      </c>
      <c r="BC820" s="13">
        <f t="shared" si="137"/>
        <v>0.51051000000000002</v>
      </c>
    </row>
    <row r="821" spans="1:55" x14ac:dyDescent="0.3">
      <c r="A821" s="8" t="s">
        <v>234</v>
      </c>
      <c r="B821" s="8" t="s">
        <v>237</v>
      </c>
      <c r="C821" s="8" t="s">
        <v>80</v>
      </c>
      <c r="D821" s="8" t="s">
        <v>248</v>
      </c>
      <c r="E821" s="7" t="s">
        <v>14</v>
      </c>
      <c r="F821" s="8">
        <v>134</v>
      </c>
      <c r="H821" s="8">
        <v>1</v>
      </c>
      <c r="L821" s="8">
        <v>0.14299999999999999</v>
      </c>
      <c r="M821" s="8">
        <f t="shared" si="129"/>
        <v>19.161999999999999</v>
      </c>
      <c r="O821" s="8">
        <v>41</v>
      </c>
      <c r="AE821" s="7" t="s">
        <v>296</v>
      </c>
      <c r="AF821" s="8" t="s">
        <v>303</v>
      </c>
      <c r="AL821" s="7">
        <v>163</v>
      </c>
      <c r="AN821" s="8">
        <v>6.3</v>
      </c>
      <c r="AQ821" s="8">
        <v>1.4</v>
      </c>
      <c r="AR821" s="8">
        <v>31.1</v>
      </c>
      <c r="AT821" s="12">
        <f t="shared" si="139"/>
        <v>38.799999999999997</v>
      </c>
      <c r="AV821" s="11">
        <f t="shared" si="130"/>
        <v>31.234059999999999</v>
      </c>
      <c r="AW821" s="13">
        <f t="shared" si="131"/>
        <v>0.19161999999999998</v>
      </c>
      <c r="AX821" s="13">
        <f t="shared" si="132"/>
        <v>1.207206</v>
      </c>
      <c r="AY821" s="13">
        <f t="shared" si="133"/>
        <v>0.19161999999999998</v>
      </c>
      <c r="AZ821" s="13">
        <f t="shared" si="134"/>
        <v>0.19161999999999998</v>
      </c>
      <c r="BA821" s="13">
        <f t="shared" si="135"/>
        <v>0.26826800000000001</v>
      </c>
      <c r="BB821" s="13">
        <f t="shared" si="136"/>
        <v>5.9593820000000006</v>
      </c>
      <c r="BC821" s="13">
        <f t="shared" si="137"/>
        <v>0.19161999999999998</v>
      </c>
    </row>
    <row r="822" spans="1:55" x14ac:dyDescent="0.3">
      <c r="A822" s="8" t="s">
        <v>234</v>
      </c>
      <c r="B822" s="8" t="s">
        <v>237</v>
      </c>
      <c r="C822" s="8" t="s">
        <v>80</v>
      </c>
      <c r="D822" s="8" t="s">
        <v>27</v>
      </c>
      <c r="E822" s="7" t="s">
        <v>14</v>
      </c>
      <c r="F822" s="8">
        <v>114</v>
      </c>
      <c r="H822" s="8">
        <v>1</v>
      </c>
      <c r="L822" s="8">
        <v>0.14299999999999999</v>
      </c>
      <c r="M822" s="8">
        <f t="shared" si="129"/>
        <v>16.302</v>
      </c>
      <c r="O822" s="8">
        <v>41</v>
      </c>
      <c r="AE822" s="7" t="s">
        <v>296</v>
      </c>
      <c r="AF822" s="8" t="s">
        <v>304</v>
      </c>
      <c r="AL822" s="7">
        <v>125</v>
      </c>
      <c r="AN822" s="8">
        <v>2.1</v>
      </c>
      <c r="AQ822" s="8">
        <v>1.3</v>
      </c>
      <c r="AR822" s="8">
        <v>26.2</v>
      </c>
      <c r="AT822" s="12">
        <f t="shared" si="139"/>
        <v>29.6</v>
      </c>
      <c r="AV822" s="11">
        <f t="shared" si="130"/>
        <v>20.377500000000001</v>
      </c>
      <c r="AW822" s="13">
        <f t="shared" si="131"/>
        <v>0.16302</v>
      </c>
      <c r="AX822" s="13">
        <f t="shared" si="132"/>
        <v>0.34234200000000004</v>
      </c>
      <c r="AY822" s="13">
        <f t="shared" si="133"/>
        <v>0.16302</v>
      </c>
      <c r="AZ822" s="13">
        <f t="shared" si="134"/>
        <v>0.16302</v>
      </c>
      <c r="BA822" s="13">
        <f t="shared" si="135"/>
        <v>0.21192599999999998</v>
      </c>
      <c r="BB822" s="13">
        <f t="shared" si="136"/>
        <v>4.2711239999999995</v>
      </c>
      <c r="BC822" s="13">
        <f t="shared" si="137"/>
        <v>0.16302</v>
      </c>
    </row>
    <row r="823" spans="1:55" x14ac:dyDescent="0.3">
      <c r="A823" s="8" t="s">
        <v>234</v>
      </c>
      <c r="B823" s="8" t="s">
        <v>237</v>
      </c>
      <c r="C823" s="8" t="s">
        <v>80</v>
      </c>
      <c r="D823" s="8" t="s">
        <v>32</v>
      </c>
      <c r="E823" s="7" t="s">
        <v>21</v>
      </c>
      <c r="K823" s="8">
        <v>1</v>
      </c>
      <c r="L823" s="8">
        <v>0</v>
      </c>
      <c r="M823" s="8">
        <f t="shared" si="129"/>
        <v>0</v>
      </c>
      <c r="O823" s="8">
        <v>41</v>
      </c>
      <c r="AI823" s="7">
        <v>8012</v>
      </c>
      <c r="AJ823" s="8">
        <v>0</v>
      </c>
      <c r="AK823" s="8" t="s">
        <v>307</v>
      </c>
      <c r="AL823" s="7">
        <v>332</v>
      </c>
      <c r="AM823" s="8">
        <v>0</v>
      </c>
      <c r="AN823" s="8">
        <v>10.3</v>
      </c>
      <c r="AO823" s="8">
        <v>0</v>
      </c>
      <c r="AP823" s="8">
        <v>0</v>
      </c>
      <c r="AQ823" s="8">
        <v>3</v>
      </c>
      <c r="AR823" s="8">
        <v>73.7</v>
      </c>
      <c r="AS823" s="8">
        <v>12.7</v>
      </c>
      <c r="AT823" s="12">
        <f t="shared" si="139"/>
        <v>87</v>
      </c>
      <c r="AV823" s="11">
        <f t="shared" si="130"/>
        <v>0</v>
      </c>
      <c r="AW823" s="13">
        <f t="shared" si="131"/>
        <v>0</v>
      </c>
      <c r="AX823" s="13">
        <f t="shared" si="132"/>
        <v>0</v>
      </c>
      <c r="AY823" s="13">
        <f t="shared" si="133"/>
        <v>0</v>
      </c>
      <c r="AZ823" s="13">
        <f t="shared" si="134"/>
        <v>0</v>
      </c>
      <c r="BA823" s="13">
        <f t="shared" si="135"/>
        <v>0</v>
      </c>
      <c r="BB823" s="13">
        <f t="shared" si="136"/>
        <v>0</v>
      </c>
      <c r="BC823" s="13">
        <f t="shared" si="137"/>
        <v>0</v>
      </c>
    </row>
    <row r="824" spans="1:55" x14ac:dyDescent="0.3">
      <c r="A824" s="8" t="s">
        <v>232</v>
      </c>
      <c r="B824" s="8" t="s">
        <v>237</v>
      </c>
      <c r="C824" s="8" t="s">
        <v>81</v>
      </c>
      <c r="D824" s="8" t="s">
        <v>13</v>
      </c>
      <c r="E824" s="7" t="s">
        <v>14</v>
      </c>
      <c r="F824" s="8">
        <v>112</v>
      </c>
      <c r="I824" s="8">
        <v>1</v>
      </c>
      <c r="L824" s="8">
        <v>3.3000000000000002E-2</v>
      </c>
      <c r="M824" s="8">
        <f t="shared" si="129"/>
        <v>3.6960000000000002</v>
      </c>
      <c r="N824" s="8">
        <v>2</v>
      </c>
      <c r="O824" s="8">
        <v>42</v>
      </c>
      <c r="AI824" s="7">
        <v>8067</v>
      </c>
      <c r="AJ824" s="8">
        <v>0</v>
      </c>
      <c r="AK824" s="8" t="s">
        <v>265</v>
      </c>
      <c r="AL824" s="7">
        <v>269</v>
      </c>
      <c r="AM824" s="8">
        <v>269</v>
      </c>
      <c r="AN824" s="8">
        <v>24.9</v>
      </c>
      <c r="AO824" s="8">
        <v>24.9</v>
      </c>
      <c r="AP824" s="8">
        <v>24.9</v>
      </c>
      <c r="AQ824" s="8">
        <v>18</v>
      </c>
      <c r="AR824" s="8">
        <v>0</v>
      </c>
      <c r="AS824" s="8">
        <v>0</v>
      </c>
      <c r="AT824" s="12">
        <f t="shared" si="139"/>
        <v>42.9</v>
      </c>
      <c r="AV824" s="11">
        <f t="shared" si="130"/>
        <v>9.94224</v>
      </c>
      <c r="AW824" s="13">
        <f t="shared" si="131"/>
        <v>9.94224</v>
      </c>
      <c r="AX824" s="13">
        <f t="shared" si="132"/>
        <v>0.92030400000000001</v>
      </c>
      <c r="AY824" s="13">
        <f t="shared" si="133"/>
        <v>0.92030400000000001</v>
      </c>
      <c r="AZ824" s="13">
        <f t="shared" si="134"/>
        <v>0.92030400000000001</v>
      </c>
      <c r="BA824" s="13">
        <f t="shared" si="135"/>
        <v>0.66528000000000009</v>
      </c>
      <c r="BB824" s="13">
        <f t="shared" si="136"/>
        <v>0</v>
      </c>
      <c r="BC824" s="13">
        <f t="shared" si="137"/>
        <v>0</v>
      </c>
    </row>
    <row r="825" spans="1:55" x14ac:dyDescent="0.3">
      <c r="A825" s="8" t="s">
        <v>232</v>
      </c>
      <c r="B825" s="8" t="s">
        <v>237</v>
      </c>
      <c r="C825" s="8" t="s">
        <v>81</v>
      </c>
      <c r="D825" s="8" t="s">
        <v>15</v>
      </c>
      <c r="E825" s="7" t="s">
        <v>14</v>
      </c>
      <c r="F825" s="8">
        <v>85</v>
      </c>
      <c r="H825" s="8">
        <v>2</v>
      </c>
      <c r="L825" s="8">
        <v>0.28599999999999998</v>
      </c>
      <c r="M825" s="8">
        <f t="shared" si="129"/>
        <v>24.31</v>
      </c>
      <c r="O825" s="8">
        <v>42</v>
      </c>
      <c r="AE825" s="7" t="s">
        <v>296</v>
      </c>
      <c r="AF825" s="8" t="s">
        <v>298</v>
      </c>
      <c r="AG825" s="7" t="s">
        <v>299</v>
      </c>
      <c r="AL825" s="7">
        <v>241</v>
      </c>
      <c r="AN825" s="8">
        <v>32.9</v>
      </c>
      <c r="AQ825" s="8">
        <v>10.9</v>
      </c>
      <c r="AR825" s="8">
        <v>0.5</v>
      </c>
      <c r="AS825" s="8">
        <v>0</v>
      </c>
      <c r="AT825" s="12">
        <f t="shared" si="139"/>
        <v>44.3</v>
      </c>
      <c r="AV825" s="11">
        <f t="shared" si="130"/>
        <v>58.5871</v>
      </c>
      <c r="AW825" s="13">
        <f t="shared" si="131"/>
        <v>0.24309999999999998</v>
      </c>
      <c r="AX825" s="13">
        <f t="shared" si="132"/>
        <v>7.9979899999999997</v>
      </c>
      <c r="AY825" s="13">
        <f t="shared" si="133"/>
        <v>0.24309999999999998</v>
      </c>
      <c r="AZ825" s="13">
        <f t="shared" si="134"/>
        <v>0.24309999999999998</v>
      </c>
      <c r="BA825" s="13">
        <f t="shared" si="135"/>
        <v>2.6497899999999999</v>
      </c>
      <c r="BB825" s="13">
        <f t="shared" si="136"/>
        <v>0.12154999999999999</v>
      </c>
      <c r="BC825" s="13">
        <f t="shared" si="137"/>
        <v>0</v>
      </c>
    </row>
    <row r="826" spans="1:55" x14ac:dyDescent="0.3">
      <c r="A826" s="8" t="s">
        <v>232</v>
      </c>
      <c r="B826" s="8" t="s">
        <v>237</v>
      </c>
      <c r="C826" s="8" t="s">
        <v>81</v>
      </c>
      <c r="D826" s="8" t="s">
        <v>17</v>
      </c>
      <c r="E826" s="7" t="s">
        <v>14</v>
      </c>
      <c r="F826" s="8">
        <v>85</v>
      </c>
      <c r="H826" s="8">
        <v>2</v>
      </c>
      <c r="L826" s="8">
        <v>0.28599999999999998</v>
      </c>
      <c r="M826" s="8">
        <f t="shared" si="129"/>
        <v>24.31</v>
      </c>
      <c r="O826" s="8">
        <v>42</v>
      </c>
      <c r="AE826" s="7" t="s">
        <v>300</v>
      </c>
      <c r="AF826" s="8" t="s">
        <v>301</v>
      </c>
      <c r="AG826" s="7" t="s">
        <v>272</v>
      </c>
      <c r="AL826" s="7">
        <v>265</v>
      </c>
      <c r="AN826" s="8">
        <v>16.899999999999999</v>
      </c>
      <c r="AQ826" s="8">
        <v>21.4</v>
      </c>
      <c r="AR826" s="8">
        <v>0</v>
      </c>
      <c r="AS826" s="8">
        <v>0</v>
      </c>
      <c r="AT826" s="12">
        <f t="shared" si="139"/>
        <v>38.299999999999997</v>
      </c>
      <c r="AV826" s="11">
        <f t="shared" si="130"/>
        <v>64.421499999999995</v>
      </c>
      <c r="AW826" s="13">
        <f t="shared" si="131"/>
        <v>0.24309999999999998</v>
      </c>
      <c r="AX826" s="13">
        <f t="shared" si="132"/>
        <v>4.1083899999999991</v>
      </c>
      <c r="AY826" s="13">
        <f t="shared" si="133"/>
        <v>0.24309999999999998</v>
      </c>
      <c r="AZ826" s="13">
        <f t="shared" si="134"/>
        <v>0.24309999999999998</v>
      </c>
      <c r="BA826" s="13">
        <f t="shared" si="135"/>
        <v>5.2023399999999995</v>
      </c>
      <c r="BB826" s="13">
        <f t="shared" si="136"/>
        <v>0</v>
      </c>
      <c r="BC826" s="13">
        <f t="shared" si="137"/>
        <v>0</v>
      </c>
    </row>
    <row r="827" spans="1:55" x14ac:dyDescent="0.3">
      <c r="A827" s="8" t="s">
        <v>232</v>
      </c>
      <c r="B827" s="8" t="s">
        <v>237</v>
      </c>
      <c r="C827" s="8" t="s">
        <v>81</v>
      </c>
      <c r="D827" s="8" t="s">
        <v>18</v>
      </c>
      <c r="E827" s="7" t="s">
        <v>14</v>
      </c>
      <c r="F827" s="8">
        <v>112</v>
      </c>
      <c r="I827" s="8">
        <v>1</v>
      </c>
      <c r="L827" s="8">
        <v>3.3000000000000002E-2</v>
      </c>
      <c r="M827" s="8">
        <f t="shared" si="129"/>
        <v>3.6960000000000002</v>
      </c>
      <c r="O827" s="8">
        <v>42</v>
      </c>
      <c r="S827" s="8">
        <v>1095</v>
      </c>
      <c r="T827" s="8" t="s">
        <v>275</v>
      </c>
      <c r="AL827" s="7">
        <v>267</v>
      </c>
      <c r="AN827" s="8">
        <v>19.600000000000001</v>
      </c>
      <c r="AQ827" s="8">
        <v>20.3</v>
      </c>
      <c r="AT827" s="12">
        <f t="shared" si="139"/>
        <v>39.900000000000006</v>
      </c>
      <c r="AV827" s="11">
        <f t="shared" si="130"/>
        <v>9.8683200000000006</v>
      </c>
      <c r="AW827" s="13">
        <f t="shared" si="131"/>
        <v>3.696E-2</v>
      </c>
      <c r="AX827" s="13">
        <f t="shared" si="132"/>
        <v>0.72441600000000006</v>
      </c>
      <c r="AY827" s="13">
        <f t="shared" si="133"/>
        <v>3.696E-2</v>
      </c>
      <c r="AZ827" s="13">
        <f t="shared" si="134"/>
        <v>3.696E-2</v>
      </c>
      <c r="BA827" s="13">
        <f t="shared" si="135"/>
        <v>0.75028800000000007</v>
      </c>
      <c r="BB827" s="13">
        <f t="shared" si="136"/>
        <v>3.696E-2</v>
      </c>
      <c r="BC827" s="13">
        <f t="shared" si="137"/>
        <v>3.696E-2</v>
      </c>
    </row>
    <row r="828" spans="1:55" x14ac:dyDescent="0.3">
      <c r="A828" s="8" t="s">
        <v>232</v>
      </c>
      <c r="B828" s="8" t="s">
        <v>237</v>
      </c>
      <c r="C828" s="8" t="s">
        <v>81</v>
      </c>
      <c r="D828" s="8" t="s">
        <v>19</v>
      </c>
      <c r="E828" s="7" t="s">
        <v>21</v>
      </c>
      <c r="K828" s="8">
        <v>1</v>
      </c>
      <c r="L828" s="8">
        <v>0</v>
      </c>
      <c r="M828" s="8">
        <f t="shared" si="129"/>
        <v>0</v>
      </c>
      <c r="O828" s="8">
        <v>42</v>
      </c>
      <c r="AI828" s="7">
        <v>8063</v>
      </c>
      <c r="AJ828" s="8">
        <v>5124</v>
      </c>
      <c r="AK828" s="8" t="s">
        <v>273</v>
      </c>
      <c r="AL828" s="7">
        <v>285</v>
      </c>
      <c r="AM828" s="8">
        <v>285</v>
      </c>
      <c r="AN828" s="8">
        <v>26.9</v>
      </c>
      <c r="AO828" s="8">
        <v>26.9</v>
      </c>
      <c r="AP828" s="8">
        <v>26.9</v>
      </c>
      <c r="AQ828" s="8">
        <v>18.899999999999999</v>
      </c>
      <c r="AR828" s="8">
        <v>0</v>
      </c>
      <c r="AS828" s="8">
        <v>0</v>
      </c>
      <c r="AT828" s="12">
        <f t="shared" si="139"/>
        <v>45.8</v>
      </c>
      <c r="AV828" s="11">
        <f t="shared" si="130"/>
        <v>0</v>
      </c>
      <c r="AW828" s="13">
        <f t="shared" si="131"/>
        <v>0</v>
      </c>
      <c r="AX828" s="13">
        <f t="shared" si="132"/>
        <v>0</v>
      </c>
      <c r="AY828" s="13">
        <f t="shared" si="133"/>
        <v>0</v>
      </c>
      <c r="AZ828" s="13">
        <f t="shared" si="134"/>
        <v>0</v>
      </c>
      <c r="BA828" s="13">
        <f t="shared" si="135"/>
        <v>0</v>
      </c>
      <c r="BB828" s="13">
        <f t="shared" si="136"/>
        <v>0</v>
      </c>
      <c r="BC828" s="13">
        <f t="shared" si="137"/>
        <v>0</v>
      </c>
    </row>
    <row r="829" spans="1:55" x14ac:dyDescent="0.3">
      <c r="A829" s="8" t="s">
        <v>232</v>
      </c>
      <c r="B829" s="8" t="s">
        <v>237</v>
      </c>
      <c r="C829" s="8" t="s">
        <v>81</v>
      </c>
      <c r="D829" s="8" t="s">
        <v>22</v>
      </c>
      <c r="E829" s="7" t="s">
        <v>21</v>
      </c>
      <c r="K829" s="8">
        <v>1</v>
      </c>
      <c r="L829" s="8">
        <v>0</v>
      </c>
      <c r="M829" s="8">
        <f t="shared" si="129"/>
        <v>0</v>
      </c>
      <c r="O829" s="8">
        <v>42</v>
      </c>
      <c r="AI829" s="7">
        <v>8063</v>
      </c>
      <c r="AJ829" s="8">
        <v>5124</v>
      </c>
      <c r="AK829" s="8" t="s">
        <v>273</v>
      </c>
      <c r="AL829" s="7">
        <v>285</v>
      </c>
      <c r="AM829" s="8">
        <v>285</v>
      </c>
      <c r="AN829" s="8">
        <v>26.9</v>
      </c>
      <c r="AO829" s="8">
        <v>26.9</v>
      </c>
      <c r="AP829" s="8">
        <v>26.9</v>
      </c>
      <c r="AQ829" s="8">
        <v>18.899999999999999</v>
      </c>
      <c r="AR829" s="8">
        <v>0</v>
      </c>
      <c r="AS829" s="8">
        <v>0</v>
      </c>
      <c r="AT829" s="12">
        <f t="shared" si="139"/>
        <v>45.8</v>
      </c>
      <c r="AV829" s="11">
        <f t="shared" si="130"/>
        <v>0</v>
      </c>
      <c r="AW829" s="13">
        <f t="shared" si="131"/>
        <v>0</v>
      </c>
      <c r="AX829" s="13">
        <f t="shared" si="132"/>
        <v>0</v>
      </c>
      <c r="AY829" s="13">
        <f t="shared" si="133"/>
        <v>0</v>
      </c>
      <c r="AZ829" s="13">
        <f t="shared" si="134"/>
        <v>0</v>
      </c>
      <c r="BA829" s="13">
        <f t="shared" si="135"/>
        <v>0</v>
      </c>
      <c r="BB829" s="13">
        <f t="shared" si="136"/>
        <v>0</v>
      </c>
      <c r="BC829" s="13">
        <f t="shared" si="137"/>
        <v>0</v>
      </c>
    </row>
    <row r="830" spans="1:55" x14ac:dyDescent="0.3">
      <c r="A830" s="8" t="s">
        <v>232</v>
      </c>
      <c r="B830" s="8" t="s">
        <v>237</v>
      </c>
      <c r="C830" s="8" t="s">
        <v>81</v>
      </c>
      <c r="D830" s="8" t="s">
        <v>23</v>
      </c>
      <c r="E830" s="7" t="s">
        <v>21</v>
      </c>
      <c r="K830" s="8">
        <v>1</v>
      </c>
      <c r="L830" s="8">
        <v>0</v>
      </c>
      <c r="M830" s="8">
        <f t="shared" ref="M830:M893" si="140">F830*L830</f>
        <v>0</v>
      </c>
      <c r="O830" s="8">
        <v>42</v>
      </c>
      <c r="AI830" s="7">
        <v>974</v>
      </c>
      <c r="AJ830" s="8">
        <v>1129</v>
      </c>
      <c r="AK830" s="8" t="s">
        <v>279</v>
      </c>
      <c r="AL830" s="7">
        <v>155</v>
      </c>
      <c r="AM830" s="8">
        <v>155</v>
      </c>
      <c r="AN830" s="8">
        <v>12.6</v>
      </c>
      <c r="AO830" s="8">
        <v>12.6</v>
      </c>
      <c r="AP830" s="8">
        <v>0</v>
      </c>
      <c r="AQ830" s="8">
        <v>10.6</v>
      </c>
      <c r="AR830" s="8">
        <v>1.1000000000000001</v>
      </c>
      <c r="AS830" s="8">
        <v>0</v>
      </c>
      <c r="AT830" s="12">
        <f t="shared" si="139"/>
        <v>24.3</v>
      </c>
      <c r="AV830" s="11">
        <f t="shared" si="130"/>
        <v>0</v>
      </c>
      <c r="AW830" s="13">
        <f t="shared" si="131"/>
        <v>0</v>
      </c>
      <c r="AX830" s="13">
        <f t="shared" si="132"/>
        <v>0</v>
      </c>
      <c r="AY830" s="13">
        <f t="shared" si="133"/>
        <v>0</v>
      </c>
      <c r="AZ830" s="13">
        <f t="shared" si="134"/>
        <v>0</v>
      </c>
      <c r="BA830" s="13">
        <f t="shared" si="135"/>
        <v>0</v>
      </c>
      <c r="BB830" s="13">
        <f t="shared" si="136"/>
        <v>0</v>
      </c>
      <c r="BC830" s="13">
        <f t="shared" si="137"/>
        <v>0</v>
      </c>
    </row>
    <row r="831" spans="1:55" x14ac:dyDescent="0.3">
      <c r="A831" s="8" t="s">
        <v>232</v>
      </c>
      <c r="B831" s="8" t="s">
        <v>237</v>
      </c>
      <c r="C831" s="8" t="s">
        <v>81</v>
      </c>
      <c r="D831" s="8" t="s">
        <v>24</v>
      </c>
      <c r="E831" s="7" t="s">
        <v>14</v>
      </c>
      <c r="F831" s="8">
        <v>184</v>
      </c>
      <c r="H831" s="8">
        <v>1</v>
      </c>
      <c r="L831" s="8">
        <v>0.14299999999999999</v>
      </c>
      <c r="M831" s="8">
        <f t="shared" si="140"/>
        <v>26.311999999999998</v>
      </c>
      <c r="O831" s="8">
        <v>42</v>
      </c>
      <c r="AI831" s="7">
        <v>7075</v>
      </c>
      <c r="AJ831" s="8">
        <v>1106</v>
      </c>
      <c r="AK831" s="8" t="s">
        <v>280</v>
      </c>
      <c r="AL831" s="7">
        <v>69</v>
      </c>
      <c r="AM831" s="8">
        <v>69</v>
      </c>
      <c r="AN831" s="8">
        <v>3.6</v>
      </c>
      <c r="AO831" s="8">
        <v>3.6</v>
      </c>
      <c r="AP831" s="8">
        <v>0</v>
      </c>
      <c r="AQ831" s="8">
        <v>4.0999999999999996</v>
      </c>
      <c r="AR831" s="8">
        <v>4.5</v>
      </c>
      <c r="AS831" s="8">
        <v>0</v>
      </c>
      <c r="AT831" s="12">
        <f t="shared" si="139"/>
        <v>12.2</v>
      </c>
      <c r="AV831" s="11">
        <f t="shared" si="130"/>
        <v>18.155279999999998</v>
      </c>
      <c r="AW831" s="13">
        <f t="shared" si="131"/>
        <v>18.155279999999998</v>
      </c>
      <c r="AX831" s="13">
        <f t="shared" si="132"/>
        <v>0.94723199999999996</v>
      </c>
      <c r="AY831" s="13">
        <f t="shared" si="133"/>
        <v>0.94723199999999996</v>
      </c>
      <c r="AZ831" s="13">
        <f t="shared" si="134"/>
        <v>0</v>
      </c>
      <c r="BA831" s="13">
        <f t="shared" si="135"/>
        <v>1.0787919999999998</v>
      </c>
      <c r="BB831" s="13">
        <f t="shared" si="136"/>
        <v>1.18404</v>
      </c>
      <c r="BC831" s="13">
        <f t="shared" si="137"/>
        <v>0</v>
      </c>
    </row>
    <row r="832" spans="1:55" x14ac:dyDescent="0.3">
      <c r="A832" s="8" t="s">
        <v>232</v>
      </c>
      <c r="B832" s="8" t="s">
        <v>237</v>
      </c>
      <c r="C832" s="8" t="s">
        <v>81</v>
      </c>
      <c r="D832" s="8" t="s">
        <v>25</v>
      </c>
      <c r="E832" s="7" t="s">
        <v>21</v>
      </c>
      <c r="K832" s="8">
        <v>1</v>
      </c>
      <c r="L832" s="8">
        <v>0</v>
      </c>
      <c r="M832" s="8">
        <f t="shared" si="140"/>
        <v>0</v>
      </c>
      <c r="O832" s="8">
        <v>42</v>
      </c>
      <c r="AI832" s="7">
        <v>646</v>
      </c>
      <c r="AJ832" s="8">
        <v>1009</v>
      </c>
      <c r="AK832" s="8" t="s">
        <v>286</v>
      </c>
      <c r="AL832" s="7">
        <v>403</v>
      </c>
      <c r="AM832" s="8">
        <v>403</v>
      </c>
      <c r="AN832" s="8">
        <v>24.9</v>
      </c>
      <c r="AO832" s="8">
        <v>24.9</v>
      </c>
      <c r="AP832" s="8">
        <v>0</v>
      </c>
      <c r="AQ832" s="8">
        <v>33.1</v>
      </c>
      <c r="AR832" s="8">
        <v>1.3</v>
      </c>
      <c r="AS832" s="8">
        <v>0</v>
      </c>
      <c r="AT832" s="12">
        <f t="shared" si="139"/>
        <v>59.3</v>
      </c>
      <c r="AV832" s="11">
        <f t="shared" si="130"/>
        <v>0</v>
      </c>
      <c r="AW832" s="13">
        <f t="shared" si="131"/>
        <v>0</v>
      </c>
      <c r="AX832" s="13">
        <f t="shared" si="132"/>
        <v>0</v>
      </c>
      <c r="AY832" s="13">
        <f t="shared" si="133"/>
        <v>0</v>
      </c>
      <c r="AZ832" s="13">
        <f t="shared" si="134"/>
        <v>0</v>
      </c>
      <c r="BA832" s="13">
        <f t="shared" si="135"/>
        <v>0</v>
      </c>
      <c r="BB832" s="13">
        <f t="shared" si="136"/>
        <v>0</v>
      </c>
      <c r="BC832" s="13">
        <f t="shared" si="137"/>
        <v>0</v>
      </c>
    </row>
    <row r="833" spans="1:55" x14ac:dyDescent="0.3">
      <c r="A833" s="8" t="s">
        <v>20</v>
      </c>
      <c r="B833" s="8" t="s">
        <v>237</v>
      </c>
      <c r="C833" s="8" t="s">
        <v>81</v>
      </c>
      <c r="D833" s="8" t="s">
        <v>20</v>
      </c>
      <c r="E833" s="7" t="s">
        <v>14</v>
      </c>
      <c r="F833" s="8">
        <v>112</v>
      </c>
      <c r="H833" s="8">
        <v>3</v>
      </c>
      <c r="L833" s="8">
        <v>0.42899999999999999</v>
      </c>
      <c r="M833" s="8">
        <f t="shared" si="140"/>
        <v>48.048000000000002</v>
      </c>
      <c r="O833" s="8">
        <v>42</v>
      </c>
      <c r="AI833">
        <v>8041</v>
      </c>
      <c r="AJ833">
        <v>15233</v>
      </c>
      <c r="AK833" t="s">
        <v>378</v>
      </c>
      <c r="AL833">
        <v>105</v>
      </c>
      <c r="AM833">
        <v>105</v>
      </c>
      <c r="AN833">
        <v>18.5</v>
      </c>
      <c r="AO833">
        <v>18.5</v>
      </c>
      <c r="AP833">
        <v>18.5</v>
      </c>
      <c r="AQ833">
        <v>2.9</v>
      </c>
      <c r="AR833">
        <v>0</v>
      </c>
      <c r="AS833">
        <v>0</v>
      </c>
      <c r="AT833" s="12">
        <f t="shared" si="139"/>
        <v>21.4</v>
      </c>
      <c r="AV833" s="11">
        <f t="shared" si="130"/>
        <v>50.450400000000002</v>
      </c>
      <c r="AW833" s="13">
        <f t="shared" si="131"/>
        <v>50.450400000000002</v>
      </c>
      <c r="AX833" s="13">
        <f t="shared" si="132"/>
        <v>8.8888800000000003</v>
      </c>
      <c r="AY833" s="13">
        <f t="shared" si="133"/>
        <v>8.8888800000000003</v>
      </c>
      <c r="AZ833" s="13">
        <f t="shared" si="134"/>
        <v>8.8888800000000003</v>
      </c>
      <c r="BA833" s="13">
        <f t="shared" si="135"/>
        <v>1.393392</v>
      </c>
      <c r="BB833" s="13">
        <f t="shared" si="136"/>
        <v>0</v>
      </c>
      <c r="BC833" s="13">
        <f t="shared" si="137"/>
        <v>0</v>
      </c>
    </row>
    <row r="834" spans="1:55" x14ac:dyDescent="0.3">
      <c r="A834" s="8" t="s">
        <v>233</v>
      </c>
      <c r="B834" s="8" t="s">
        <v>237</v>
      </c>
      <c r="C834" s="8" t="s">
        <v>81</v>
      </c>
      <c r="D834" s="8" t="s">
        <v>26</v>
      </c>
      <c r="E834" s="7" t="s">
        <v>14</v>
      </c>
      <c r="F834" s="8">
        <v>175</v>
      </c>
      <c r="H834" s="8">
        <v>2</v>
      </c>
      <c r="L834" s="8">
        <v>0.28599999999999998</v>
      </c>
      <c r="M834" s="8">
        <f t="shared" si="140"/>
        <v>50.05</v>
      </c>
      <c r="O834" s="8">
        <v>42</v>
      </c>
      <c r="AI834" s="7">
        <v>7200</v>
      </c>
      <c r="AJ834" s="8">
        <v>20051</v>
      </c>
      <c r="AK834" s="8" t="s">
        <v>282</v>
      </c>
      <c r="AL834" s="7">
        <v>130</v>
      </c>
      <c r="AM834" s="8">
        <v>0</v>
      </c>
      <c r="AN834" s="8">
        <v>2.4</v>
      </c>
      <c r="AO834" s="8">
        <v>0</v>
      </c>
      <c r="AP834" s="8">
        <v>0</v>
      </c>
      <c r="AQ834" s="8">
        <v>0.2</v>
      </c>
      <c r="AR834" s="8">
        <v>28.6</v>
      </c>
      <c r="AS834" s="8">
        <v>0.3</v>
      </c>
      <c r="AT834" s="12">
        <f t="shared" si="139"/>
        <v>31.200000000000003</v>
      </c>
      <c r="AV834" s="11">
        <f t="shared" si="130"/>
        <v>65.064999999999998</v>
      </c>
      <c r="AW834" s="13">
        <f t="shared" si="131"/>
        <v>0</v>
      </c>
      <c r="AX834" s="13">
        <f t="shared" si="132"/>
        <v>1.2011999999999998</v>
      </c>
      <c r="AY834" s="13">
        <f t="shared" si="133"/>
        <v>0</v>
      </c>
      <c r="AZ834" s="13">
        <f t="shared" si="134"/>
        <v>0</v>
      </c>
      <c r="BA834" s="13">
        <f t="shared" si="135"/>
        <v>0.10009999999999999</v>
      </c>
      <c r="BB834" s="13">
        <f t="shared" si="136"/>
        <v>14.314300000000001</v>
      </c>
      <c r="BC834" s="13">
        <f t="shared" si="137"/>
        <v>0.15014999999999998</v>
      </c>
    </row>
    <row r="835" spans="1:55" x14ac:dyDescent="0.3">
      <c r="A835" s="8" t="s">
        <v>233</v>
      </c>
      <c r="B835" s="8" t="s">
        <v>237</v>
      </c>
      <c r="C835" s="8" t="s">
        <v>81</v>
      </c>
      <c r="D835" s="8" t="s">
        <v>28</v>
      </c>
      <c r="E835" s="7" t="s">
        <v>14</v>
      </c>
      <c r="F835" s="8">
        <v>185</v>
      </c>
      <c r="H835" s="8">
        <v>1</v>
      </c>
      <c r="L835" s="8">
        <v>0.14299999999999999</v>
      </c>
      <c r="M835" s="8">
        <f t="shared" si="140"/>
        <v>26.454999999999998</v>
      </c>
      <c r="O835" s="8">
        <v>42</v>
      </c>
      <c r="AI835" s="7">
        <v>7005</v>
      </c>
      <c r="AJ835" s="8">
        <v>16028</v>
      </c>
      <c r="AK835" s="8" t="s">
        <v>283</v>
      </c>
      <c r="AL835" s="7">
        <v>127</v>
      </c>
      <c r="AM835" s="8">
        <v>0</v>
      </c>
      <c r="AN835" s="8">
        <v>8.6999999999999993</v>
      </c>
      <c r="AO835" s="8">
        <v>0</v>
      </c>
      <c r="AP835" s="8">
        <v>0</v>
      </c>
      <c r="AQ835" s="8">
        <v>0.5</v>
      </c>
      <c r="AR835" s="8">
        <v>22.8</v>
      </c>
      <c r="AS835" s="8">
        <v>6.4</v>
      </c>
      <c r="AT835" s="12">
        <f t="shared" si="139"/>
        <v>32</v>
      </c>
      <c r="AV835" s="11">
        <f t="shared" si="130"/>
        <v>33.597850000000001</v>
      </c>
      <c r="AW835" s="13">
        <f t="shared" si="131"/>
        <v>0</v>
      </c>
      <c r="AX835" s="13">
        <f t="shared" si="132"/>
        <v>2.3015849999999998</v>
      </c>
      <c r="AY835" s="13">
        <f t="shared" si="133"/>
        <v>0</v>
      </c>
      <c r="AZ835" s="13">
        <f t="shared" si="134"/>
        <v>0</v>
      </c>
      <c r="BA835" s="13">
        <f t="shared" si="135"/>
        <v>0.132275</v>
      </c>
      <c r="BB835" s="13">
        <f t="shared" si="136"/>
        <v>6.0317400000000001</v>
      </c>
      <c r="BC835" s="13">
        <f t="shared" si="137"/>
        <v>1.6931200000000002</v>
      </c>
    </row>
    <row r="836" spans="1:55" x14ac:dyDescent="0.3">
      <c r="A836" s="8" t="s">
        <v>233</v>
      </c>
      <c r="B836" s="8" t="s">
        <v>237</v>
      </c>
      <c r="C836" s="8" t="s">
        <v>81</v>
      </c>
      <c r="D836" s="8" t="s">
        <v>29</v>
      </c>
      <c r="E836" s="7" t="s">
        <v>14</v>
      </c>
      <c r="F836" s="8">
        <v>60</v>
      </c>
      <c r="H836" s="8">
        <v>2</v>
      </c>
      <c r="L836" s="8">
        <v>0.28599999999999998</v>
      </c>
      <c r="M836" s="8">
        <f t="shared" si="140"/>
        <v>17.16</v>
      </c>
      <c r="O836" s="8">
        <v>42</v>
      </c>
      <c r="AI836" s="7">
        <v>513</v>
      </c>
      <c r="AJ836" s="8">
        <v>11110</v>
      </c>
      <c r="AK836" s="8" t="s">
        <v>290</v>
      </c>
      <c r="AL836" s="7">
        <v>22</v>
      </c>
      <c r="AM836" s="8">
        <v>0</v>
      </c>
      <c r="AN836" s="8">
        <v>1</v>
      </c>
      <c r="AO836" s="8">
        <v>0</v>
      </c>
      <c r="AP836" s="8">
        <v>0</v>
      </c>
      <c r="AQ836" s="8">
        <v>0.4</v>
      </c>
      <c r="AR836" s="8">
        <v>4.5</v>
      </c>
      <c r="AS836" s="8">
        <v>2.8</v>
      </c>
      <c r="AT836" s="12">
        <f t="shared" si="139"/>
        <v>5.9</v>
      </c>
      <c r="AV836" s="11">
        <f t="shared" si="130"/>
        <v>3.7751999999999999</v>
      </c>
      <c r="AW836" s="13">
        <f t="shared" si="131"/>
        <v>0</v>
      </c>
      <c r="AX836" s="13">
        <f t="shared" si="132"/>
        <v>0.1716</v>
      </c>
      <c r="AY836" s="13">
        <f t="shared" si="133"/>
        <v>0</v>
      </c>
      <c r="AZ836" s="13">
        <f t="shared" si="134"/>
        <v>0</v>
      </c>
      <c r="BA836" s="13">
        <f t="shared" si="135"/>
        <v>6.8640000000000007E-2</v>
      </c>
      <c r="BB836" s="13">
        <f t="shared" si="136"/>
        <v>0.7722</v>
      </c>
      <c r="BC836" s="13">
        <f t="shared" si="137"/>
        <v>0.48047999999999996</v>
      </c>
    </row>
    <row r="837" spans="1:55" x14ac:dyDescent="0.3">
      <c r="A837" s="8" t="s">
        <v>233</v>
      </c>
      <c r="B837" s="8" t="s">
        <v>237</v>
      </c>
      <c r="C837" s="8" t="s">
        <v>81</v>
      </c>
      <c r="D837" s="8" t="s">
        <v>30</v>
      </c>
      <c r="E837" s="7" t="s">
        <v>14</v>
      </c>
      <c r="F837" s="8">
        <v>119</v>
      </c>
      <c r="H837" s="8">
        <v>1</v>
      </c>
      <c r="L837" s="8">
        <v>0.14299999999999999</v>
      </c>
      <c r="M837" s="8">
        <f t="shared" si="140"/>
        <v>17.016999999999999</v>
      </c>
      <c r="O837" s="8">
        <v>42</v>
      </c>
      <c r="AI837" s="7">
        <v>141</v>
      </c>
      <c r="AJ837" s="8">
        <v>9040</v>
      </c>
      <c r="AK837" s="8" t="s">
        <v>287</v>
      </c>
      <c r="AL837" s="7">
        <v>92</v>
      </c>
      <c r="AM837" s="8">
        <v>0</v>
      </c>
      <c r="AN837" s="8">
        <v>1</v>
      </c>
      <c r="AO837" s="8">
        <v>0</v>
      </c>
      <c r="AP837" s="8">
        <v>0</v>
      </c>
      <c r="AQ837" s="8">
        <v>0.5</v>
      </c>
      <c r="AR837" s="8">
        <v>23.4</v>
      </c>
      <c r="AS837" s="8">
        <v>2.4</v>
      </c>
      <c r="AT837" s="12">
        <f t="shared" si="139"/>
        <v>24.9</v>
      </c>
      <c r="AV837" s="11">
        <f t="shared" ref="AV837:AV900" si="141">PRODUCT($M837,$Y837,AL837)/100</f>
        <v>15.655639999999998</v>
      </c>
      <c r="AW837" s="13">
        <f t="shared" si="131"/>
        <v>0</v>
      </c>
      <c r="AX837" s="13">
        <f t="shared" si="132"/>
        <v>0.17016999999999999</v>
      </c>
      <c r="AY837" s="13">
        <f t="shared" si="133"/>
        <v>0</v>
      </c>
      <c r="AZ837" s="13">
        <f t="shared" si="134"/>
        <v>0</v>
      </c>
      <c r="BA837" s="13">
        <f t="shared" si="135"/>
        <v>8.5084999999999994E-2</v>
      </c>
      <c r="BB837" s="13">
        <f t="shared" si="136"/>
        <v>3.9819779999999998</v>
      </c>
      <c r="BC837" s="13">
        <f t="shared" si="137"/>
        <v>0.40840799999999994</v>
      </c>
    </row>
    <row r="838" spans="1:55" x14ac:dyDescent="0.3">
      <c r="A838" s="8" t="s">
        <v>233</v>
      </c>
      <c r="B838" s="8" t="s">
        <v>237</v>
      </c>
      <c r="C838" s="8" t="s">
        <v>81</v>
      </c>
      <c r="D838" s="8" t="s">
        <v>31</v>
      </c>
      <c r="E838" s="7" t="s">
        <v>14</v>
      </c>
      <c r="F838" s="8">
        <v>122</v>
      </c>
      <c r="H838" s="8">
        <v>2</v>
      </c>
      <c r="L838" s="8">
        <v>0.28599999999999998</v>
      </c>
      <c r="M838" s="8">
        <f t="shared" si="140"/>
        <v>34.891999999999996</v>
      </c>
      <c r="O838" s="8">
        <v>42</v>
      </c>
      <c r="AI838" s="7">
        <v>1786</v>
      </c>
      <c r="AJ838" s="8">
        <v>11363</v>
      </c>
      <c r="AK838" s="8" t="s">
        <v>289</v>
      </c>
      <c r="AL838" s="7">
        <v>93</v>
      </c>
      <c r="AM838" s="8">
        <v>0</v>
      </c>
      <c r="AN838" s="8">
        <v>2</v>
      </c>
      <c r="AO838" s="8">
        <v>0</v>
      </c>
      <c r="AP838" s="8">
        <v>0</v>
      </c>
      <c r="AQ838" s="8">
        <v>0.1</v>
      </c>
      <c r="AR838" s="8">
        <v>21.6</v>
      </c>
      <c r="AS838" s="8">
        <v>1.5</v>
      </c>
      <c r="AT838" s="12">
        <f t="shared" si="139"/>
        <v>23.700000000000003</v>
      </c>
      <c r="AV838" s="11">
        <f t="shared" si="141"/>
        <v>32.449559999999998</v>
      </c>
      <c r="AW838" s="13">
        <f t="shared" ref="AW838:AW901" si="142">PRODUCT($M838,$Y838,AM838)/100</f>
        <v>0</v>
      </c>
      <c r="AX838" s="13">
        <f t="shared" ref="AX838:AX901" si="143">PRODUCT($M838,$Y838,AN838)/100</f>
        <v>0.6978399999999999</v>
      </c>
      <c r="AY838" s="13">
        <f t="shared" ref="AY838:AY901" si="144">PRODUCT($M838,$Y838,AO838)/100</f>
        <v>0</v>
      </c>
      <c r="AZ838" s="13">
        <f t="shared" ref="AZ838:AZ901" si="145">PRODUCT($M838,$Y838,AP838)/100</f>
        <v>0</v>
      </c>
      <c r="BA838" s="13">
        <f t="shared" ref="BA838:BA901" si="146">PRODUCT($M838,$Y838,AQ838)/100</f>
        <v>3.4891999999999999E-2</v>
      </c>
      <c r="BB838" s="13">
        <f t="shared" ref="BB838:BB901" si="147">PRODUCT($M838,$Y838,AR838)/100</f>
        <v>7.5366719999999994</v>
      </c>
      <c r="BC838" s="13">
        <f t="shared" ref="BC838:BC901" si="148">PRODUCT($M838,$Y838,AS838)/100</f>
        <v>0.52337999999999996</v>
      </c>
    </row>
    <row r="839" spans="1:55" x14ac:dyDescent="0.3">
      <c r="A839" s="8" t="s">
        <v>233</v>
      </c>
      <c r="B839" s="8" t="s">
        <v>237</v>
      </c>
      <c r="C839" s="8" t="s">
        <v>81</v>
      </c>
      <c r="D839" s="8" t="s">
        <v>77</v>
      </c>
      <c r="E839" s="7" t="s">
        <v>14</v>
      </c>
      <c r="F839" s="8">
        <v>119</v>
      </c>
      <c r="H839" s="8">
        <v>1</v>
      </c>
      <c r="L839" s="8">
        <v>0.14299999999999999</v>
      </c>
      <c r="M839" s="8">
        <f t="shared" si="140"/>
        <v>17.016999999999999</v>
      </c>
      <c r="O839" s="8">
        <v>42</v>
      </c>
      <c r="AH839" s="8" t="s">
        <v>336</v>
      </c>
      <c r="AL839" s="7">
        <v>390</v>
      </c>
      <c r="AN839" s="8" t="s">
        <v>337</v>
      </c>
      <c r="AQ839" s="8">
        <v>0.8</v>
      </c>
      <c r="AR839" s="8">
        <v>84.1</v>
      </c>
      <c r="AT839" s="12">
        <f t="shared" si="139"/>
        <v>84.899999999999991</v>
      </c>
      <c r="AV839" s="11">
        <f t="shared" si="141"/>
        <v>66.366299999999995</v>
      </c>
      <c r="AW839" s="13">
        <f t="shared" si="142"/>
        <v>0.17016999999999999</v>
      </c>
      <c r="AX839" s="13">
        <f t="shared" si="143"/>
        <v>0.17016999999999999</v>
      </c>
      <c r="AY839" s="13">
        <f t="shared" si="144"/>
        <v>0.17016999999999999</v>
      </c>
      <c r="AZ839" s="13">
        <f t="shared" si="145"/>
        <v>0.17016999999999999</v>
      </c>
      <c r="BA839" s="13">
        <f t="shared" si="146"/>
        <v>0.13613600000000001</v>
      </c>
      <c r="BB839" s="13">
        <f t="shared" si="147"/>
        <v>14.311297</v>
      </c>
      <c r="BC839" s="13">
        <f t="shared" si="148"/>
        <v>0.17016999999999999</v>
      </c>
    </row>
    <row r="840" spans="1:55" x14ac:dyDescent="0.3">
      <c r="A840" s="8" t="s">
        <v>234</v>
      </c>
      <c r="B840" s="8" t="s">
        <v>237</v>
      </c>
      <c r="C840" s="8" t="s">
        <v>81</v>
      </c>
      <c r="D840" s="8" t="s">
        <v>248</v>
      </c>
      <c r="E840" s="7" t="s">
        <v>14</v>
      </c>
      <c r="F840" s="8">
        <v>134</v>
      </c>
      <c r="H840" s="8">
        <v>3</v>
      </c>
      <c r="L840" s="8">
        <v>0.42899999999999999</v>
      </c>
      <c r="M840" s="8">
        <f t="shared" si="140"/>
        <v>57.485999999999997</v>
      </c>
      <c r="O840" s="8">
        <v>42</v>
      </c>
      <c r="AE840" s="7" t="s">
        <v>296</v>
      </c>
      <c r="AF840" s="8" t="s">
        <v>303</v>
      </c>
      <c r="AL840" s="7">
        <v>163</v>
      </c>
      <c r="AN840" s="8">
        <v>6.3</v>
      </c>
      <c r="AQ840" s="8">
        <v>1.4</v>
      </c>
      <c r="AR840" s="8">
        <v>31.1</v>
      </c>
      <c r="AT840" s="12">
        <f t="shared" si="139"/>
        <v>38.799999999999997</v>
      </c>
      <c r="AV840" s="11">
        <f t="shared" si="141"/>
        <v>93.702179999999984</v>
      </c>
      <c r="AW840" s="13">
        <f t="shared" si="142"/>
        <v>0.57485999999999993</v>
      </c>
      <c r="AX840" s="13">
        <f t="shared" si="143"/>
        <v>3.6216179999999998</v>
      </c>
      <c r="AY840" s="13">
        <f t="shared" si="144"/>
        <v>0.57485999999999993</v>
      </c>
      <c r="AZ840" s="13">
        <f t="shared" si="145"/>
        <v>0.57485999999999993</v>
      </c>
      <c r="BA840" s="13">
        <f t="shared" si="146"/>
        <v>0.80480399999999985</v>
      </c>
      <c r="BB840" s="13">
        <f t="shared" si="147"/>
        <v>17.878146000000001</v>
      </c>
      <c r="BC840" s="13">
        <f t="shared" si="148"/>
        <v>0.57485999999999993</v>
      </c>
    </row>
    <row r="841" spans="1:55" x14ac:dyDescent="0.3">
      <c r="A841" s="8" t="s">
        <v>234</v>
      </c>
      <c r="B841" s="8" t="s">
        <v>237</v>
      </c>
      <c r="C841" s="8" t="s">
        <v>81</v>
      </c>
      <c r="D841" s="8" t="s">
        <v>27</v>
      </c>
      <c r="E841" s="7" t="s">
        <v>14</v>
      </c>
      <c r="F841" s="8">
        <v>114</v>
      </c>
      <c r="H841" s="8">
        <v>2</v>
      </c>
      <c r="L841" s="8">
        <v>0.28599999999999998</v>
      </c>
      <c r="M841" s="8">
        <f t="shared" si="140"/>
        <v>32.603999999999999</v>
      </c>
      <c r="O841" s="8">
        <v>42</v>
      </c>
      <c r="AE841" s="7" t="s">
        <v>296</v>
      </c>
      <c r="AF841" s="8" t="s">
        <v>304</v>
      </c>
      <c r="AL841" s="7">
        <v>125</v>
      </c>
      <c r="AN841" s="8">
        <v>2.1</v>
      </c>
      <c r="AQ841" s="8">
        <v>1.3</v>
      </c>
      <c r="AR841" s="8">
        <v>26.2</v>
      </c>
      <c r="AT841" s="12">
        <f t="shared" si="139"/>
        <v>29.6</v>
      </c>
      <c r="AV841" s="11">
        <f t="shared" si="141"/>
        <v>40.755000000000003</v>
      </c>
      <c r="AW841" s="13">
        <f t="shared" si="142"/>
        <v>0.32604</v>
      </c>
      <c r="AX841" s="13">
        <f t="shared" si="143"/>
        <v>0.68468400000000007</v>
      </c>
      <c r="AY841" s="13">
        <f t="shared" si="144"/>
        <v>0.32604</v>
      </c>
      <c r="AZ841" s="13">
        <f t="shared" si="145"/>
        <v>0.32604</v>
      </c>
      <c r="BA841" s="13">
        <f t="shared" si="146"/>
        <v>0.42385199999999995</v>
      </c>
      <c r="BB841" s="13">
        <f t="shared" si="147"/>
        <v>8.542247999999999</v>
      </c>
      <c r="BC841" s="13">
        <f t="shared" si="148"/>
        <v>0.32604</v>
      </c>
    </row>
    <row r="842" spans="1:55" x14ac:dyDescent="0.3">
      <c r="A842" s="8" t="s">
        <v>234</v>
      </c>
      <c r="B842" s="8" t="s">
        <v>237</v>
      </c>
      <c r="C842" s="8" t="s">
        <v>81</v>
      </c>
      <c r="D842" s="8" t="s">
        <v>32</v>
      </c>
      <c r="E842" s="7" t="s">
        <v>14</v>
      </c>
      <c r="F842" s="8">
        <v>83</v>
      </c>
      <c r="H842" s="8">
        <v>1</v>
      </c>
      <c r="L842" s="8">
        <v>0.14299999999999999</v>
      </c>
      <c r="M842" s="8">
        <f t="shared" si="140"/>
        <v>11.869</v>
      </c>
      <c r="O842" s="8">
        <v>42</v>
      </c>
      <c r="AI842" s="7">
        <v>8012</v>
      </c>
      <c r="AJ842" s="8">
        <v>0</v>
      </c>
      <c r="AK842" s="8" t="s">
        <v>307</v>
      </c>
      <c r="AL842" s="7">
        <v>332</v>
      </c>
      <c r="AM842" s="8">
        <v>0</v>
      </c>
      <c r="AN842" s="8">
        <v>10.3</v>
      </c>
      <c r="AO842" s="8">
        <v>0</v>
      </c>
      <c r="AP842" s="8">
        <v>0</v>
      </c>
      <c r="AQ842" s="8">
        <v>3</v>
      </c>
      <c r="AR842" s="8">
        <v>73.7</v>
      </c>
      <c r="AS842" s="8">
        <v>12.7</v>
      </c>
      <c r="AT842" s="12">
        <f t="shared" si="139"/>
        <v>87</v>
      </c>
      <c r="AV842" s="11">
        <f t="shared" si="141"/>
        <v>39.405079999999998</v>
      </c>
      <c r="AW842" s="13">
        <f t="shared" si="142"/>
        <v>0</v>
      </c>
      <c r="AX842" s="13">
        <f t="shared" si="143"/>
        <v>1.222507</v>
      </c>
      <c r="AY842" s="13">
        <f t="shared" si="144"/>
        <v>0</v>
      </c>
      <c r="AZ842" s="13">
        <f t="shared" si="145"/>
        <v>0</v>
      </c>
      <c r="BA842" s="13">
        <f t="shared" si="146"/>
        <v>0.35607</v>
      </c>
      <c r="BB842" s="13">
        <f t="shared" si="147"/>
        <v>8.7474530000000001</v>
      </c>
      <c r="BC842" s="13">
        <f t="shared" si="148"/>
        <v>1.507363</v>
      </c>
    </row>
    <row r="843" spans="1:55" x14ac:dyDescent="0.3">
      <c r="A843" s="8" t="s">
        <v>232</v>
      </c>
      <c r="B843" s="8" t="s">
        <v>237</v>
      </c>
      <c r="C843" s="8" t="s">
        <v>84</v>
      </c>
      <c r="D843" s="8" t="s">
        <v>13</v>
      </c>
      <c r="E843" s="7" t="s">
        <v>14</v>
      </c>
      <c r="F843" s="8">
        <v>112</v>
      </c>
      <c r="I843" s="8">
        <v>1</v>
      </c>
      <c r="L843" s="8">
        <v>3.3000000000000002E-2</v>
      </c>
      <c r="M843" s="8">
        <f t="shared" si="140"/>
        <v>3.6960000000000002</v>
      </c>
      <c r="N843" s="8">
        <v>2</v>
      </c>
      <c r="O843" s="8">
        <v>43</v>
      </c>
      <c r="AI843" s="7">
        <v>8067</v>
      </c>
      <c r="AJ843" s="8">
        <v>0</v>
      </c>
      <c r="AK843" s="8" t="s">
        <v>265</v>
      </c>
      <c r="AL843" s="7">
        <v>269</v>
      </c>
      <c r="AM843" s="8">
        <v>269</v>
      </c>
      <c r="AN843" s="8">
        <v>24.9</v>
      </c>
      <c r="AO843" s="8">
        <v>24.9</v>
      </c>
      <c r="AP843" s="8">
        <v>24.9</v>
      </c>
      <c r="AQ843" s="8">
        <v>18</v>
      </c>
      <c r="AR843" s="8">
        <v>0</v>
      </c>
      <c r="AS843" s="8">
        <v>0</v>
      </c>
      <c r="AT843" s="12">
        <f t="shared" si="139"/>
        <v>42.9</v>
      </c>
      <c r="AV843" s="11">
        <f t="shared" si="141"/>
        <v>9.94224</v>
      </c>
      <c r="AW843" s="13">
        <f t="shared" si="142"/>
        <v>9.94224</v>
      </c>
      <c r="AX843" s="13">
        <f t="shared" si="143"/>
        <v>0.92030400000000001</v>
      </c>
      <c r="AY843" s="13">
        <f t="shared" si="144"/>
        <v>0.92030400000000001</v>
      </c>
      <c r="AZ843" s="13">
        <f t="shared" si="145"/>
        <v>0.92030400000000001</v>
      </c>
      <c r="BA843" s="13">
        <f t="shared" si="146"/>
        <v>0.66528000000000009</v>
      </c>
      <c r="BB843" s="13">
        <f t="shared" si="147"/>
        <v>0</v>
      </c>
      <c r="BC843" s="13">
        <f t="shared" si="148"/>
        <v>0</v>
      </c>
    </row>
    <row r="844" spans="1:55" x14ac:dyDescent="0.3">
      <c r="A844" s="8" t="s">
        <v>232</v>
      </c>
      <c r="B844" s="8" t="s">
        <v>237</v>
      </c>
      <c r="C844" s="8" t="s">
        <v>84</v>
      </c>
      <c r="D844" s="8" t="s">
        <v>15</v>
      </c>
      <c r="E844" s="7" t="s">
        <v>14</v>
      </c>
      <c r="F844" s="8">
        <v>85</v>
      </c>
      <c r="H844" s="8">
        <v>1</v>
      </c>
      <c r="L844" s="8">
        <v>0.14299999999999999</v>
      </c>
      <c r="M844" s="8">
        <f t="shared" si="140"/>
        <v>12.154999999999999</v>
      </c>
      <c r="O844" s="8">
        <v>43</v>
      </c>
      <c r="AE844" s="7" t="s">
        <v>296</v>
      </c>
      <c r="AF844" s="8" t="s">
        <v>298</v>
      </c>
      <c r="AG844" s="7" t="s">
        <v>299</v>
      </c>
      <c r="AL844" s="7">
        <v>241</v>
      </c>
      <c r="AN844" s="8">
        <v>32.9</v>
      </c>
      <c r="AQ844" s="8">
        <v>10.9</v>
      </c>
      <c r="AR844" s="8">
        <v>0.5</v>
      </c>
      <c r="AS844" s="8">
        <v>0</v>
      </c>
      <c r="AT844" s="12">
        <f t="shared" si="139"/>
        <v>44.3</v>
      </c>
      <c r="AV844" s="11">
        <f t="shared" si="141"/>
        <v>29.29355</v>
      </c>
      <c r="AW844" s="13">
        <f t="shared" si="142"/>
        <v>0.12154999999999999</v>
      </c>
      <c r="AX844" s="13">
        <f t="shared" si="143"/>
        <v>3.9989949999999999</v>
      </c>
      <c r="AY844" s="13">
        <f t="shared" si="144"/>
        <v>0.12154999999999999</v>
      </c>
      <c r="AZ844" s="13">
        <f t="shared" si="145"/>
        <v>0.12154999999999999</v>
      </c>
      <c r="BA844" s="13">
        <f t="shared" si="146"/>
        <v>1.3248949999999999</v>
      </c>
      <c r="BB844" s="13">
        <f t="shared" si="147"/>
        <v>6.0774999999999996E-2</v>
      </c>
      <c r="BC844" s="13">
        <f t="shared" si="148"/>
        <v>0</v>
      </c>
    </row>
    <row r="845" spans="1:55" x14ac:dyDescent="0.3">
      <c r="A845" s="8" t="s">
        <v>232</v>
      </c>
      <c r="B845" s="8" t="s">
        <v>237</v>
      </c>
      <c r="C845" s="8" t="s">
        <v>84</v>
      </c>
      <c r="D845" s="8" t="s">
        <v>17</v>
      </c>
      <c r="E845" s="7" t="s">
        <v>14</v>
      </c>
      <c r="F845" s="8">
        <v>85</v>
      </c>
      <c r="H845" s="8">
        <v>1</v>
      </c>
      <c r="L845" s="8">
        <v>0.14299999999999999</v>
      </c>
      <c r="M845" s="8">
        <f t="shared" si="140"/>
        <v>12.154999999999999</v>
      </c>
      <c r="O845" s="8">
        <v>43</v>
      </c>
      <c r="AE845" s="7" t="s">
        <v>300</v>
      </c>
      <c r="AF845" s="8" t="s">
        <v>301</v>
      </c>
      <c r="AG845" s="7" t="s">
        <v>272</v>
      </c>
      <c r="AL845" s="7">
        <v>265</v>
      </c>
      <c r="AN845" s="8">
        <v>16.899999999999999</v>
      </c>
      <c r="AQ845" s="8">
        <v>21.4</v>
      </c>
      <c r="AR845" s="8">
        <v>0</v>
      </c>
      <c r="AS845" s="8">
        <v>0</v>
      </c>
      <c r="AT845" s="12">
        <f t="shared" si="139"/>
        <v>38.299999999999997</v>
      </c>
      <c r="AV845" s="11">
        <f t="shared" si="141"/>
        <v>32.210749999999997</v>
      </c>
      <c r="AW845" s="13">
        <f t="shared" si="142"/>
        <v>0.12154999999999999</v>
      </c>
      <c r="AX845" s="13">
        <f t="shared" si="143"/>
        <v>2.0541949999999995</v>
      </c>
      <c r="AY845" s="13">
        <f t="shared" si="144"/>
        <v>0.12154999999999999</v>
      </c>
      <c r="AZ845" s="13">
        <f t="shared" si="145"/>
        <v>0.12154999999999999</v>
      </c>
      <c r="BA845" s="13">
        <f t="shared" si="146"/>
        <v>2.6011699999999998</v>
      </c>
      <c r="BB845" s="13">
        <f t="shared" si="147"/>
        <v>0</v>
      </c>
      <c r="BC845" s="13">
        <f t="shared" si="148"/>
        <v>0</v>
      </c>
    </row>
    <row r="846" spans="1:55" x14ac:dyDescent="0.3">
      <c r="A846" s="8" t="s">
        <v>232</v>
      </c>
      <c r="B846" s="8" t="s">
        <v>237</v>
      </c>
      <c r="C846" s="8" t="s">
        <v>84</v>
      </c>
      <c r="D846" s="8" t="s">
        <v>18</v>
      </c>
      <c r="E846" s="7" t="s">
        <v>21</v>
      </c>
      <c r="K846" s="8">
        <v>1</v>
      </c>
      <c r="L846" s="8">
        <v>0</v>
      </c>
      <c r="M846" s="8">
        <f t="shared" si="140"/>
        <v>0</v>
      </c>
      <c r="O846" s="8">
        <v>43</v>
      </c>
      <c r="S846" s="8">
        <v>1095</v>
      </c>
      <c r="T846" s="8" t="s">
        <v>275</v>
      </c>
      <c r="AL846" s="7">
        <v>267</v>
      </c>
      <c r="AN846" s="8">
        <v>19.600000000000001</v>
      </c>
      <c r="AQ846" s="8">
        <v>20.3</v>
      </c>
      <c r="AT846" s="12">
        <f t="shared" si="139"/>
        <v>39.900000000000006</v>
      </c>
      <c r="AV846" s="11">
        <f t="shared" si="141"/>
        <v>0</v>
      </c>
      <c r="AW846" s="13">
        <f t="shared" si="142"/>
        <v>0</v>
      </c>
      <c r="AX846" s="13">
        <f t="shared" si="143"/>
        <v>0</v>
      </c>
      <c r="AY846" s="13">
        <f t="shared" si="144"/>
        <v>0</v>
      </c>
      <c r="AZ846" s="13">
        <f t="shared" si="145"/>
        <v>0</v>
      </c>
      <c r="BA846" s="13">
        <f t="shared" si="146"/>
        <v>0</v>
      </c>
      <c r="BB846" s="13">
        <f t="shared" si="147"/>
        <v>0</v>
      </c>
      <c r="BC846" s="13">
        <f t="shared" si="148"/>
        <v>0</v>
      </c>
    </row>
    <row r="847" spans="1:55" x14ac:dyDescent="0.3">
      <c r="A847" s="8" t="s">
        <v>232</v>
      </c>
      <c r="B847" s="8" t="s">
        <v>237</v>
      </c>
      <c r="C847" s="8" t="s">
        <v>84</v>
      </c>
      <c r="D847" s="8" t="s">
        <v>19</v>
      </c>
      <c r="E847" s="7" t="s">
        <v>14</v>
      </c>
      <c r="F847" s="8">
        <v>112</v>
      </c>
      <c r="I847" s="8">
        <v>1</v>
      </c>
      <c r="L847" s="8">
        <v>3.3000000000000002E-2</v>
      </c>
      <c r="M847" s="8">
        <f t="shared" si="140"/>
        <v>3.6960000000000002</v>
      </c>
      <c r="O847" s="8">
        <v>43</v>
      </c>
      <c r="AI847" s="7">
        <v>8063</v>
      </c>
      <c r="AJ847" s="8">
        <v>5124</v>
      </c>
      <c r="AK847" s="8" t="s">
        <v>273</v>
      </c>
      <c r="AL847" s="7">
        <v>285</v>
      </c>
      <c r="AM847" s="8">
        <v>285</v>
      </c>
      <c r="AN847" s="8">
        <v>26.9</v>
      </c>
      <c r="AO847" s="8">
        <v>26.9</v>
      </c>
      <c r="AP847" s="8">
        <v>26.9</v>
      </c>
      <c r="AQ847" s="8">
        <v>18.899999999999999</v>
      </c>
      <c r="AR847" s="8">
        <v>0</v>
      </c>
      <c r="AS847" s="8">
        <v>0</v>
      </c>
      <c r="AT847" s="12">
        <f t="shared" si="139"/>
        <v>45.8</v>
      </c>
      <c r="AV847" s="11">
        <f t="shared" si="141"/>
        <v>10.533600000000002</v>
      </c>
      <c r="AW847" s="13">
        <f t="shared" si="142"/>
        <v>10.533600000000002</v>
      </c>
      <c r="AX847" s="13">
        <f t="shared" si="143"/>
        <v>0.994224</v>
      </c>
      <c r="AY847" s="13">
        <f t="shared" si="144"/>
        <v>0.994224</v>
      </c>
      <c r="AZ847" s="13">
        <f t="shared" si="145"/>
        <v>0.994224</v>
      </c>
      <c r="BA847" s="13">
        <f t="shared" si="146"/>
        <v>0.69854399999999994</v>
      </c>
      <c r="BB847" s="13">
        <f t="shared" si="147"/>
        <v>0</v>
      </c>
      <c r="BC847" s="13">
        <f t="shared" si="148"/>
        <v>0</v>
      </c>
    </row>
    <row r="848" spans="1:55" x14ac:dyDescent="0.3">
      <c r="A848" s="8" t="s">
        <v>232</v>
      </c>
      <c r="B848" s="8" t="s">
        <v>237</v>
      </c>
      <c r="C848" s="8" t="s">
        <v>84</v>
      </c>
      <c r="D848" s="8" t="s">
        <v>22</v>
      </c>
      <c r="E848" s="7" t="s">
        <v>21</v>
      </c>
      <c r="K848" s="8">
        <v>1</v>
      </c>
      <c r="L848" s="8">
        <v>0</v>
      </c>
      <c r="M848" s="8">
        <f t="shared" si="140"/>
        <v>0</v>
      </c>
      <c r="O848" s="8">
        <v>43</v>
      </c>
      <c r="AI848" s="7">
        <v>8063</v>
      </c>
      <c r="AJ848" s="8">
        <v>5124</v>
      </c>
      <c r="AK848" s="8" t="s">
        <v>273</v>
      </c>
      <c r="AL848" s="7">
        <v>285</v>
      </c>
      <c r="AM848" s="8">
        <v>285</v>
      </c>
      <c r="AN848" s="8">
        <v>26.9</v>
      </c>
      <c r="AO848" s="8">
        <v>26.9</v>
      </c>
      <c r="AP848" s="8">
        <v>26.9</v>
      </c>
      <c r="AQ848" s="8">
        <v>18.899999999999999</v>
      </c>
      <c r="AR848" s="8">
        <v>0</v>
      </c>
      <c r="AS848" s="8">
        <v>0</v>
      </c>
      <c r="AT848" s="12">
        <f t="shared" si="139"/>
        <v>45.8</v>
      </c>
      <c r="AV848" s="11">
        <f t="shared" si="141"/>
        <v>0</v>
      </c>
      <c r="AW848" s="13">
        <f t="shared" si="142"/>
        <v>0</v>
      </c>
      <c r="AX848" s="13">
        <f t="shared" si="143"/>
        <v>0</v>
      </c>
      <c r="AY848" s="13">
        <f t="shared" si="144"/>
        <v>0</v>
      </c>
      <c r="AZ848" s="13">
        <f t="shared" si="145"/>
        <v>0</v>
      </c>
      <c r="BA848" s="13">
        <f t="shared" si="146"/>
        <v>0</v>
      </c>
      <c r="BB848" s="13">
        <f t="shared" si="147"/>
        <v>0</v>
      </c>
      <c r="BC848" s="13">
        <f t="shared" si="148"/>
        <v>0</v>
      </c>
    </row>
    <row r="849" spans="1:55" x14ac:dyDescent="0.3">
      <c r="A849" s="8" t="s">
        <v>232</v>
      </c>
      <c r="B849" s="8" t="s">
        <v>237</v>
      </c>
      <c r="C849" s="8" t="s">
        <v>84</v>
      </c>
      <c r="D849" s="8" t="s">
        <v>85</v>
      </c>
      <c r="E849" s="7" t="s">
        <v>14</v>
      </c>
      <c r="F849" s="8">
        <v>184</v>
      </c>
      <c r="J849" s="8">
        <v>1</v>
      </c>
      <c r="L849" s="8">
        <v>3.0000000000000001E-3</v>
      </c>
      <c r="M849" s="8">
        <f t="shared" si="140"/>
        <v>0.55200000000000005</v>
      </c>
      <c r="O849" s="8">
        <v>43</v>
      </c>
      <c r="AH849" s="8" t="s">
        <v>338</v>
      </c>
      <c r="AL849" s="7">
        <v>180</v>
      </c>
      <c r="AN849" s="8">
        <v>24.9</v>
      </c>
      <c r="AQ849" s="8">
        <v>3.6</v>
      </c>
      <c r="AR849" s="8">
        <v>11.9</v>
      </c>
      <c r="AT849" s="12">
        <f t="shared" si="139"/>
        <v>40.4</v>
      </c>
      <c r="AU849" s="8" t="s">
        <v>339</v>
      </c>
      <c r="AV849" s="11">
        <f t="shared" si="141"/>
        <v>0.99360000000000015</v>
      </c>
      <c r="AW849" s="13">
        <f t="shared" si="142"/>
        <v>5.5200000000000006E-3</v>
      </c>
      <c r="AX849" s="13">
        <f t="shared" si="143"/>
        <v>0.13744799999999999</v>
      </c>
      <c r="AY849" s="13">
        <f t="shared" si="144"/>
        <v>5.5200000000000006E-3</v>
      </c>
      <c r="AZ849" s="13">
        <f t="shared" si="145"/>
        <v>5.5200000000000006E-3</v>
      </c>
      <c r="BA849" s="13">
        <f t="shared" si="146"/>
        <v>1.9872000000000004E-2</v>
      </c>
      <c r="BB849" s="13">
        <f t="shared" si="147"/>
        <v>6.568800000000001E-2</v>
      </c>
      <c r="BC849" s="13">
        <f t="shared" si="148"/>
        <v>5.5200000000000006E-3</v>
      </c>
    </row>
    <row r="850" spans="1:55" x14ac:dyDescent="0.3">
      <c r="A850" s="8" t="s">
        <v>232</v>
      </c>
      <c r="B850" s="8" t="s">
        <v>237</v>
      </c>
      <c r="C850" s="8" t="s">
        <v>84</v>
      </c>
      <c r="D850" s="8" t="s">
        <v>23</v>
      </c>
      <c r="E850" s="7" t="s">
        <v>21</v>
      </c>
      <c r="K850" s="8">
        <v>1</v>
      </c>
      <c r="L850" s="8">
        <v>0</v>
      </c>
      <c r="M850" s="8">
        <f t="shared" si="140"/>
        <v>0</v>
      </c>
      <c r="O850" s="8">
        <v>43</v>
      </c>
      <c r="AI850" s="7">
        <v>974</v>
      </c>
      <c r="AJ850" s="8">
        <v>1129</v>
      </c>
      <c r="AK850" s="8" t="s">
        <v>279</v>
      </c>
      <c r="AL850" s="7">
        <v>155</v>
      </c>
      <c r="AM850" s="8">
        <v>155</v>
      </c>
      <c r="AN850" s="8">
        <v>12.6</v>
      </c>
      <c r="AO850" s="8">
        <v>12.6</v>
      </c>
      <c r="AP850" s="8">
        <v>0</v>
      </c>
      <c r="AQ850" s="8">
        <v>10.6</v>
      </c>
      <c r="AR850" s="8">
        <v>1.1000000000000001</v>
      </c>
      <c r="AS850" s="8">
        <v>0</v>
      </c>
      <c r="AT850" s="12">
        <f t="shared" si="139"/>
        <v>24.3</v>
      </c>
      <c r="AV850" s="11">
        <f t="shared" si="141"/>
        <v>0</v>
      </c>
      <c r="AW850" s="13">
        <f t="shared" si="142"/>
        <v>0</v>
      </c>
      <c r="AX850" s="13">
        <f t="shared" si="143"/>
        <v>0</v>
      </c>
      <c r="AY850" s="13">
        <f t="shared" si="144"/>
        <v>0</v>
      </c>
      <c r="AZ850" s="13">
        <f t="shared" si="145"/>
        <v>0</v>
      </c>
      <c r="BA850" s="13">
        <f t="shared" si="146"/>
        <v>0</v>
      </c>
      <c r="BB850" s="13">
        <f t="shared" si="147"/>
        <v>0</v>
      </c>
      <c r="BC850" s="13">
        <f t="shared" si="148"/>
        <v>0</v>
      </c>
    </row>
    <row r="851" spans="1:55" x14ac:dyDescent="0.3">
      <c r="A851" s="8" t="s">
        <v>232</v>
      </c>
      <c r="B851" s="8" t="s">
        <v>237</v>
      </c>
      <c r="C851" s="8" t="s">
        <v>84</v>
      </c>
      <c r="D851" s="8" t="s">
        <v>24</v>
      </c>
      <c r="E851" s="7" t="s">
        <v>21</v>
      </c>
      <c r="K851" s="8">
        <v>1</v>
      </c>
      <c r="L851" s="8">
        <v>0</v>
      </c>
      <c r="M851" s="8">
        <f t="shared" si="140"/>
        <v>0</v>
      </c>
      <c r="O851" s="8">
        <v>43</v>
      </c>
      <c r="AI851" s="7">
        <v>7075</v>
      </c>
      <c r="AJ851" s="8">
        <v>1106</v>
      </c>
      <c r="AK851" s="8" t="s">
        <v>280</v>
      </c>
      <c r="AL851" s="7">
        <v>69</v>
      </c>
      <c r="AM851" s="8">
        <v>69</v>
      </c>
      <c r="AN851" s="8">
        <v>3.6</v>
      </c>
      <c r="AO851" s="8">
        <v>3.6</v>
      </c>
      <c r="AP851" s="8">
        <v>0</v>
      </c>
      <c r="AQ851" s="8">
        <v>4.0999999999999996</v>
      </c>
      <c r="AR851" s="8">
        <v>4.5</v>
      </c>
      <c r="AS851" s="8">
        <v>0</v>
      </c>
      <c r="AT851" s="12">
        <f t="shared" si="139"/>
        <v>12.2</v>
      </c>
      <c r="AV851" s="11">
        <f t="shared" si="141"/>
        <v>0</v>
      </c>
      <c r="AW851" s="13">
        <f t="shared" si="142"/>
        <v>0</v>
      </c>
      <c r="AX851" s="13">
        <f t="shared" si="143"/>
        <v>0</v>
      </c>
      <c r="AY851" s="13">
        <f t="shared" si="144"/>
        <v>0</v>
      </c>
      <c r="AZ851" s="13">
        <f t="shared" si="145"/>
        <v>0</v>
      </c>
      <c r="BA851" s="13">
        <f t="shared" si="146"/>
        <v>0</v>
      </c>
      <c r="BB851" s="13">
        <f t="shared" si="147"/>
        <v>0</v>
      </c>
      <c r="BC851" s="13">
        <f t="shared" si="148"/>
        <v>0</v>
      </c>
    </row>
    <row r="852" spans="1:55" x14ac:dyDescent="0.3">
      <c r="A852" s="8" t="s">
        <v>232</v>
      </c>
      <c r="B852" s="8" t="s">
        <v>237</v>
      </c>
      <c r="C852" s="8" t="s">
        <v>84</v>
      </c>
      <c r="D852" s="8" t="s">
        <v>25</v>
      </c>
      <c r="E852" s="7" t="s">
        <v>14</v>
      </c>
      <c r="F852" s="8">
        <v>113</v>
      </c>
      <c r="I852" s="8">
        <v>1</v>
      </c>
      <c r="L852" s="8">
        <v>3.3000000000000002E-2</v>
      </c>
      <c r="M852" s="8">
        <f t="shared" si="140"/>
        <v>3.7290000000000001</v>
      </c>
      <c r="O852" s="8">
        <v>43</v>
      </c>
      <c r="AI852" s="7">
        <v>646</v>
      </c>
      <c r="AJ852" s="8">
        <v>1009</v>
      </c>
      <c r="AK852" s="8" t="s">
        <v>286</v>
      </c>
      <c r="AL852" s="7">
        <v>403</v>
      </c>
      <c r="AM852" s="8">
        <v>403</v>
      </c>
      <c r="AN852" s="8">
        <v>24.9</v>
      </c>
      <c r="AO852" s="8">
        <v>24.9</v>
      </c>
      <c r="AP852" s="8">
        <v>0</v>
      </c>
      <c r="AQ852" s="8">
        <v>33.1</v>
      </c>
      <c r="AR852" s="8">
        <v>1.3</v>
      </c>
      <c r="AS852" s="8">
        <v>0</v>
      </c>
      <c r="AT852" s="12">
        <f t="shared" si="139"/>
        <v>59.3</v>
      </c>
      <c r="AV852" s="11">
        <f t="shared" si="141"/>
        <v>15.02787</v>
      </c>
      <c r="AW852" s="13">
        <f t="shared" si="142"/>
        <v>15.02787</v>
      </c>
      <c r="AX852" s="13">
        <f t="shared" si="143"/>
        <v>0.92852099999999993</v>
      </c>
      <c r="AY852" s="13">
        <f t="shared" si="144"/>
        <v>0.92852099999999993</v>
      </c>
      <c r="AZ852" s="13">
        <f t="shared" si="145"/>
        <v>0</v>
      </c>
      <c r="BA852" s="13">
        <f t="shared" si="146"/>
        <v>1.234299</v>
      </c>
      <c r="BB852" s="13">
        <f t="shared" si="147"/>
        <v>4.8477000000000006E-2</v>
      </c>
      <c r="BC852" s="13">
        <f t="shared" si="148"/>
        <v>0</v>
      </c>
    </row>
    <row r="853" spans="1:55" x14ac:dyDescent="0.3">
      <c r="A853" s="8" t="s">
        <v>20</v>
      </c>
      <c r="B853" s="8" t="s">
        <v>237</v>
      </c>
      <c r="C853" s="8" t="s">
        <v>84</v>
      </c>
      <c r="D853" s="8" t="s">
        <v>20</v>
      </c>
      <c r="E853" s="7" t="s">
        <v>21</v>
      </c>
      <c r="K853" s="8">
        <v>1</v>
      </c>
      <c r="L853" s="8">
        <v>0</v>
      </c>
      <c r="M853" s="8">
        <f t="shared" si="140"/>
        <v>0</v>
      </c>
      <c r="O853" s="8">
        <v>43</v>
      </c>
      <c r="AI853">
        <v>8041</v>
      </c>
      <c r="AJ853">
        <v>15233</v>
      </c>
      <c r="AK853" t="s">
        <v>378</v>
      </c>
      <c r="AL853">
        <v>105</v>
      </c>
      <c r="AM853">
        <v>105</v>
      </c>
      <c r="AN853">
        <v>18.5</v>
      </c>
      <c r="AO853">
        <v>18.5</v>
      </c>
      <c r="AP853">
        <v>18.5</v>
      </c>
      <c r="AQ853">
        <v>2.9</v>
      </c>
      <c r="AR853">
        <v>0</v>
      </c>
      <c r="AS853">
        <v>0</v>
      </c>
      <c r="AT853" s="12">
        <f t="shared" si="139"/>
        <v>21.4</v>
      </c>
      <c r="AV853" s="11">
        <f t="shared" si="141"/>
        <v>0</v>
      </c>
      <c r="AW853" s="13">
        <f t="shared" si="142"/>
        <v>0</v>
      </c>
      <c r="AX853" s="13">
        <f t="shared" si="143"/>
        <v>0</v>
      </c>
      <c r="AY853" s="13">
        <f t="shared" si="144"/>
        <v>0</v>
      </c>
      <c r="AZ853" s="13">
        <f t="shared" si="145"/>
        <v>0</v>
      </c>
      <c r="BA853" s="13">
        <f t="shared" si="146"/>
        <v>0</v>
      </c>
      <c r="BB853" s="13">
        <f t="shared" si="147"/>
        <v>0</v>
      </c>
      <c r="BC853" s="13">
        <f t="shared" si="148"/>
        <v>0</v>
      </c>
    </row>
    <row r="854" spans="1:55" x14ac:dyDescent="0.3">
      <c r="A854" s="8" t="s">
        <v>233</v>
      </c>
      <c r="B854" s="8" t="s">
        <v>237</v>
      </c>
      <c r="C854" s="8" t="s">
        <v>84</v>
      </c>
      <c r="D854" s="8" t="s">
        <v>26</v>
      </c>
      <c r="E854" s="7" t="s">
        <v>14</v>
      </c>
      <c r="F854" s="8">
        <v>175</v>
      </c>
      <c r="H854" s="8">
        <v>3</v>
      </c>
      <c r="L854" s="8">
        <v>0.42899999999999999</v>
      </c>
      <c r="M854" s="8">
        <f t="shared" si="140"/>
        <v>75.075000000000003</v>
      </c>
      <c r="O854" s="8">
        <v>43</v>
      </c>
      <c r="AI854" s="7">
        <v>7200</v>
      </c>
      <c r="AJ854" s="8">
        <v>20051</v>
      </c>
      <c r="AK854" s="8" t="s">
        <v>282</v>
      </c>
      <c r="AL854" s="7">
        <v>130</v>
      </c>
      <c r="AM854" s="8">
        <v>0</v>
      </c>
      <c r="AN854" s="8">
        <v>2.4</v>
      </c>
      <c r="AO854" s="8">
        <v>0</v>
      </c>
      <c r="AP854" s="8">
        <v>0</v>
      </c>
      <c r="AQ854" s="8">
        <v>0.2</v>
      </c>
      <c r="AR854" s="8">
        <v>28.6</v>
      </c>
      <c r="AS854" s="8">
        <v>0.3</v>
      </c>
      <c r="AT854" s="12">
        <f t="shared" si="139"/>
        <v>31.200000000000003</v>
      </c>
      <c r="AV854" s="11">
        <f t="shared" si="141"/>
        <v>97.597499999999997</v>
      </c>
      <c r="AW854" s="13">
        <f t="shared" si="142"/>
        <v>0</v>
      </c>
      <c r="AX854" s="13">
        <f t="shared" si="143"/>
        <v>1.8018000000000001</v>
      </c>
      <c r="AY854" s="13">
        <f t="shared" si="144"/>
        <v>0</v>
      </c>
      <c r="AZ854" s="13">
        <f t="shared" si="145"/>
        <v>0</v>
      </c>
      <c r="BA854" s="13">
        <f t="shared" si="146"/>
        <v>0.15015000000000001</v>
      </c>
      <c r="BB854" s="13">
        <f t="shared" si="147"/>
        <v>21.471450000000001</v>
      </c>
      <c r="BC854" s="13">
        <f t="shared" si="148"/>
        <v>0.22522500000000001</v>
      </c>
    </row>
    <row r="855" spans="1:55" x14ac:dyDescent="0.3">
      <c r="A855" s="8" t="s">
        <v>233</v>
      </c>
      <c r="B855" s="8" t="s">
        <v>237</v>
      </c>
      <c r="C855" s="8" t="s">
        <v>84</v>
      </c>
      <c r="D855" s="8" t="s">
        <v>28</v>
      </c>
      <c r="E855" s="7" t="s">
        <v>14</v>
      </c>
      <c r="F855" s="8">
        <v>185</v>
      </c>
      <c r="H855" s="8">
        <v>2</v>
      </c>
      <c r="L855" s="8">
        <v>0.28599999999999998</v>
      </c>
      <c r="M855" s="8">
        <f t="shared" si="140"/>
        <v>52.91</v>
      </c>
      <c r="O855" s="8">
        <v>43</v>
      </c>
      <c r="AI855" s="7">
        <v>7005</v>
      </c>
      <c r="AJ855" s="8">
        <v>16028</v>
      </c>
      <c r="AK855" s="8" t="s">
        <v>283</v>
      </c>
      <c r="AL855" s="7">
        <v>127</v>
      </c>
      <c r="AM855" s="8">
        <v>0</v>
      </c>
      <c r="AN855" s="8">
        <v>8.6999999999999993</v>
      </c>
      <c r="AO855" s="8">
        <v>0</v>
      </c>
      <c r="AP855" s="8">
        <v>0</v>
      </c>
      <c r="AQ855" s="8">
        <v>0.5</v>
      </c>
      <c r="AR855" s="8">
        <v>22.8</v>
      </c>
      <c r="AS855" s="8">
        <v>6.4</v>
      </c>
      <c r="AT855" s="12">
        <f t="shared" si="139"/>
        <v>32</v>
      </c>
      <c r="AV855" s="11">
        <f t="shared" si="141"/>
        <v>67.195700000000002</v>
      </c>
      <c r="AW855" s="13">
        <f t="shared" si="142"/>
        <v>0</v>
      </c>
      <c r="AX855" s="13">
        <f t="shared" si="143"/>
        <v>4.6031699999999995</v>
      </c>
      <c r="AY855" s="13">
        <f t="shared" si="144"/>
        <v>0</v>
      </c>
      <c r="AZ855" s="13">
        <f t="shared" si="145"/>
        <v>0</v>
      </c>
      <c r="BA855" s="13">
        <f t="shared" si="146"/>
        <v>0.26455000000000001</v>
      </c>
      <c r="BB855" s="13">
        <f t="shared" si="147"/>
        <v>12.06348</v>
      </c>
      <c r="BC855" s="13">
        <f t="shared" si="148"/>
        <v>3.3862400000000004</v>
      </c>
    </row>
    <row r="856" spans="1:55" x14ac:dyDescent="0.3">
      <c r="A856" s="8" t="s">
        <v>233</v>
      </c>
      <c r="B856" s="8" t="s">
        <v>237</v>
      </c>
      <c r="C856" s="8" t="s">
        <v>84</v>
      </c>
      <c r="D856" s="8" t="s">
        <v>29</v>
      </c>
      <c r="E856" s="7" t="s">
        <v>14</v>
      </c>
      <c r="F856" s="8">
        <v>60</v>
      </c>
      <c r="H856" s="8">
        <v>2</v>
      </c>
      <c r="K856" s="8">
        <v>1</v>
      </c>
      <c r="L856" s="8">
        <v>0.28599999999999998</v>
      </c>
      <c r="M856" s="8">
        <f t="shared" si="140"/>
        <v>17.16</v>
      </c>
      <c r="O856" s="8">
        <v>43</v>
      </c>
      <c r="AI856" s="7">
        <v>513</v>
      </c>
      <c r="AJ856" s="8">
        <v>11110</v>
      </c>
      <c r="AK856" s="8" t="s">
        <v>290</v>
      </c>
      <c r="AL856" s="7">
        <v>22</v>
      </c>
      <c r="AM856" s="8">
        <v>0</v>
      </c>
      <c r="AN856" s="8">
        <v>1</v>
      </c>
      <c r="AO856" s="8">
        <v>0</v>
      </c>
      <c r="AP856" s="8">
        <v>0</v>
      </c>
      <c r="AQ856" s="8">
        <v>0.4</v>
      </c>
      <c r="AR856" s="8">
        <v>4.5</v>
      </c>
      <c r="AS856" s="8">
        <v>2.8</v>
      </c>
      <c r="AT856" s="12">
        <f t="shared" si="139"/>
        <v>5.9</v>
      </c>
      <c r="AV856" s="11">
        <f t="shared" si="141"/>
        <v>3.7751999999999999</v>
      </c>
      <c r="AW856" s="13">
        <f t="shared" si="142"/>
        <v>0</v>
      </c>
      <c r="AX856" s="13">
        <f t="shared" si="143"/>
        <v>0.1716</v>
      </c>
      <c r="AY856" s="13">
        <f t="shared" si="144"/>
        <v>0</v>
      </c>
      <c r="AZ856" s="13">
        <f t="shared" si="145"/>
        <v>0</v>
      </c>
      <c r="BA856" s="13">
        <f t="shared" si="146"/>
        <v>6.8640000000000007E-2</v>
      </c>
      <c r="BB856" s="13">
        <f t="shared" si="147"/>
        <v>0.7722</v>
      </c>
      <c r="BC856" s="13">
        <f t="shared" si="148"/>
        <v>0.48047999999999996</v>
      </c>
    </row>
    <row r="857" spans="1:55" x14ac:dyDescent="0.3">
      <c r="A857" s="8" t="s">
        <v>233</v>
      </c>
      <c r="B857" s="8" t="s">
        <v>237</v>
      </c>
      <c r="C857" s="8" t="s">
        <v>84</v>
      </c>
      <c r="D857" s="8" t="s">
        <v>30</v>
      </c>
      <c r="E857" s="7" t="s">
        <v>14</v>
      </c>
      <c r="F857" s="8">
        <v>119</v>
      </c>
      <c r="H857" s="8">
        <v>2</v>
      </c>
      <c r="K857" s="8">
        <v>1</v>
      </c>
      <c r="L857" s="8">
        <v>0.28599999999999998</v>
      </c>
      <c r="M857" s="8">
        <f t="shared" si="140"/>
        <v>34.033999999999999</v>
      </c>
      <c r="O857" s="8">
        <v>43</v>
      </c>
      <c r="AI857" s="7">
        <v>141</v>
      </c>
      <c r="AJ857" s="8">
        <v>9040</v>
      </c>
      <c r="AK857" s="8" t="s">
        <v>287</v>
      </c>
      <c r="AL857" s="7">
        <v>92</v>
      </c>
      <c r="AM857" s="8">
        <v>0</v>
      </c>
      <c r="AN857" s="8">
        <v>1</v>
      </c>
      <c r="AO857" s="8">
        <v>0</v>
      </c>
      <c r="AP857" s="8">
        <v>0</v>
      </c>
      <c r="AQ857" s="8">
        <v>0.5</v>
      </c>
      <c r="AR857" s="8">
        <v>23.4</v>
      </c>
      <c r="AS857" s="8">
        <v>2.4</v>
      </c>
      <c r="AT857" s="12">
        <f t="shared" si="139"/>
        <v>24.9</v>
      </c>
      <c r="AV857" s="11">
        <f t="shared" si="141"/>
        <v>31.311279999999996</v>
      </c>
      <c r="AW857" s="13">
        <f t="shared" si="142"/>
        <v>0</v>
      </c>
      <c r="AX857" s="13">
        <f t="shared" si="143"/>
        <v>0.34033999999999998</v>
      </c>
      <c r="AY857" s="13">
        <f t="shared" si="144"/>
        <v>0</v>
      </c>
      <c r="AZ857" s="13">
        <f t="shared" si="145"/>
        <v>0</v>
      </c>
      <c r="BA857" s="13">
        <f t="shared" si="146"/>
        <v>0.17016999999999999</v>
      </c>
      <c r="BB857" s="13">
        <f t="shared" si="147"/>
        <v>7.9639559999999996</v>
      </c>
      <c r="BC857" s="13">
        <f t="shared" si="148"/>
        <v>0.81681599999999988</v>
      </c>
    </row>
    <row r="858" spans="1:55" x14ac:dyDescent="0.3">
      <c r="A858" s="8" t="s">
        <v>233</v>
      </c>
      <c r="B858" s="8" t="s">
        <v>237</v>
      </c>
      <c r="C858" s="8" t="s">
        <v>84</v>
      </c>
      <c r="D858" s="8" t="s">
        <v>31</v>
      </c>
      <c r="E858" s="7" t="s">
        <v>14</v>
      </c>
      <c r="F858" s="8">
        <v>122</v>
      </c>
      <c r="H858" s="8">
        <v>1</v>
      </c>
      <c r="L858" s="8">
        <v>0.14299999999999999</v>
      </c>
      <c r="M858" s="8">
        <f t="shared" si="140"/>
        <v>17.445999999999998</v>
      </c>
      <c r="O858" s="8">
        <v>43</v>
      </c>
      <c r="AI858" s="7">
        <v>1786</v>
      </c>
      <c r="AJ858" s="8">
        <v>11363</v>
      </c>
      <c r="AK858" s="8" t="s">
        <v>289</v>
      </c>
      <c r="AL858" s="7">
        <v>93</v>
      </c>
      <c r="AM858" s="8">
        <v>0</v>
      </c>
      <c r="AN858" s="8">
        <v>2</v>
      </c>
      <c r="AO858" s="8">
        <v>0</v>
      </c>
      <c r="AP858" s="8">
        <v>0</v>
      </c>
      <c r="AQ858" s="8">
        <v>0.1</v>
      </c>
      <c r="AR858" s="8">
        <v>21.6</v>
      </c>
      <c r="AS858" s="8">
        <v>1.5</v>
      </c>
      <c r="AT858" s="12">
        <f t="shared" si="139"/>
        <v>23.700000000000003</v>
      </c>
      <c r="AV858" s="11">
        <f t="shared" si="141"/>
        <v>16.224779999999999</v>
      </c>
      <c r="AW858" s="13">
        <f t="shared" si="142"/>
        <v>0</v>
      </c>
      <c r="AX858" s="13">
        <f t="shared" si="143"/>
        <v>0.34891999999999995</v>
      </c>
      <c r="AY858" s="13">
        <f t="shared" si="144"/>
        <v>0</v>
      </c>
      <c r="AZ858" s="13">
        <f t="shared" si="145"/>
        <v>0</v>
      </c>
      <c r="BA858" s="13">
        <f t="shared" si="146"/>
        <v>1.7446E-2</v>
      </c>
      <c r="BB858" s="13">
        <f t="shared" si="147"/>
        <v>3.7683359999999997</v>
      </c>
      <c r="BC858" s="13">
        <f t="shared" si="148"/>
        <v>0.26168999999999998</v>
      </c>
    </row>
    <row r="859" spans="1:55" x14ac:dyDescent="0.3">
      <c r="A859" s="8" t="s">
        <v>233</v>
      </c>
      <c r="B859" s="8" t="s">
        <v>237</v>
      </c>
      <c r="C859" s="8" t="s">
        <v>84</v>
      </c>
      <c r="D859" s="8" t="s">
        <v>44</v>
      </c>
      <c r="E859" s="7" t="s">
        <v>14</v>
      </c>
      <c r="F859" s="8">
        <v>250</v>
      </c>
      <c r="H859" s="8">
        <v>1</v>
      </c>
      <c r="L859" s="8">
        <v>0.14299999999999999</v>
      </c>
      <c r="M859" s="8">
        <f t="shared" si="140"/>
        <v>35.75</v>
      </c>
      <c r="O859" s="8">
        <v>43</v>
      </c>
      <c r="AI859" s="7">
        <v>8009</v>
      </c>
      <c r="AJ859" s="8">
        <v>20121</v>
      </c>
      <c r="AK859" s="8" t="s">
        <v>370</v>
      </c>
      <c r="AL859" s="7">
        <v>141</v>
      </c>
      <c r="AM859" s="8">
        <v>0</v>
      </c>
      <c r="AN859" s="8">
        <v>4.8</v>
      </c>
      <c r="AO859" s="8">
        <v>0</v>
      </c>
      <c r="AP859" s="8">
        <v>0</v>
      </c>
      <c r="AQ859" s="8">
        <v>0.7</v>
      </c>
      <c r="AR859" s="8">
        <v>28.3</v>
      </c>
      <c r="AS859" s="8">
        <v>1.7</v>
      </c>
      <c r="AT859" s="12">
        <f t="shared" si="139"/>
        <v>33.799999999999997</v>
      </c>
      <c r="AV859" s="11">
        <f t="shared" si="141"/>
        <v>50.407499999999999</v>
      </c>
      <c r="AW859" s="13">
        <f t="shared" si="142"/>
        <v>0</v>
      </c>
      <c r="AX859" s="13">
        <f t="shared" si="143"/>
        <v>1.716</v>
      </c>
      <c r="AY859" s="13">
        <f t="shared" si="144"/>
        <v>0</v>
      </c>
      <c r="AZ859" s="13">
        <f t="shared" si="145"/>
        <v>0</v>
      </c>
      <c r="BA859" s="13">
        <f t="shared" si="146"/>
        <v>0.25024999999999997</v>
      </c>
      <c r="BB859" s="13">
        <f t="shared" si="147"/>
        <v>10.11725</v>
      </c>
      <c r="BC859" s="13">
        <f t="shared" si="148"/>
        <v>0.60775000000000001</v>
      </c>
    </row>
    <row r="860" spans="1:55" x14ac:dyDescent="0.3">
      <c r="A860" s="8" t="s">
        <v>233</v>
      </c>
      <c r="B860" s="8" t="s">
        <v>237</v>
      </c>
      <c r="C860" s="8" t="s">
        <v>84</v>
      </c>
      <c r="D860" s="8" t="s">
        <v>77</v>
      </c>
      <c r="E860" s="7" t="s">
        <v>14</v>
      </c>
      <c r="F860" s="8">
        <v>119</v>
      </c>
      <c r="H860" s="8">
        <v>1</v>
      </c>
      <c r="L860" s="8">
        <v>0.14299999999999999</v>
      </c>
      <c r="M860" s="8">
        <f t="shared" si="140"/>
        <v>17.016999999999999</v>
      </c>
      <c r="O860" s="8">
        <v>43</v>
      </c>
      <c r="AH860" s="8" t="s">
        <v>336</v>
      </c>
      <c r="AL860" s="7">
        <v>390</v>
      </c>
      <c r="AN860" s="8" t="s">
        <v>337</v>
      </c>
      <c r="AQ860" s="8">
        <v>0.8</v>
      </c>
      <c r="AR860" s="8">
        <v>84.1</v>
      </c>
      <c r="AT860" s="12">
        <f t="shared" si="139"/>
        <v>84.899999999999991</v>
      </c>
      <c r="AU860" s="8" t="s">
        <v>327</v>
      </c>
      <c r="AV860" s="11">
        <f t="shared" si="141"/>
        <v>66.366299999999995</v>
      </c>
      <c r="AW860" s="13">
        <f t="shared" si="142"/>
        <v>0.17016999999999999</v>
      </c>
      <c r="AX860" s="13">
        <f t="shared" si="143"/>
        <v>0.17016999999999999</v>
      </c>
      <c r="AY860" s="13">
        <f t="shared" si="144"/>
        <v>0.17016999999999999</v>
      </c>
      <c r="AZ860" s="13">
        <f t="shared" si="145"/>
        <v>0.17016999999999999</v>
      </c>
      <c r="BA860" s="13">
        <f t="shared" si="146"/>
        <v>0.13613600000000001</v>
      </c>
      <c r="BB860" s="13">
        <f t="shared" si="147"/>
        <v>14.311297</v>
      </c>
      <c r="BC860" s="13">
        <f t="shared" si="148"/>
        <v>0.17016999999999999</v>
      </c>
    </row>
    <row r="861" spans="1:55" x14ac:dyDescent="0.3">
      <c r="A861" s="8" t="s">
        <v>234</v>
      </c>
      <c r="B861" s="8" t="s">
        <v>237</v>
      </c>
      <c r="C861" s="8" t="s">
        <v>84</v>
      </c>
      <c r="D861" s="8" t="s">
        <v>248</v>
      </c>
      <c r="E861" s="7" t="s">
        <v>14</v>
      </c>
      <c r="F861" s="8">
        <v>134</v>
      </c>
      <c r="H861" s="8">
        <v>2</v>
      </c>
      <c r="L861" s="8">
        <v>0.28599999999999998</v>
      </c>
      <c r="M861" s="8">
        <f t="shared" si="140"/>
        <v>38.323999999999998</v>
      </c>
      <c r="O861" s="8">
        <v>43</v>
      </c>
      <c r="AE861" s="7" t="s">
        <v>296</v>
      </c>
      <c r="AF861" s="8" t="s">
        <v>303</v>
      </c>
      <c r="AL861" s="7">
        <v>163</v>
      </c>
      <c r="AN861" s="8">
        <v>6.3</v>
      </c>
      <c r="AQ861" s="8">
        <v>1.4</v>
      </c>
      <c r="AR861" s="8">
        <v>31.1</v>
      </c>
      <c r="AT861" s="12">
        <f t="shared" si="139"/>
        <v>38.799999999999997</v>
      </c>
      <c r="AV861" s="11">
        <f t="shared" si="141"/>
        <v>62.468119999999999</v>
      </c>
      <c r="AW861" s="13">
        <f t="shared" si="142"/>
        <v>0.38323999999999997</v>
      </c>
      <c r="AX861" s="13">
        <f t="shared" si="143"/>
        <v>2.414412</v>
      </c>
      <c r="AY861" s="13">
        <f t="shared" si="144"/>
        <v>0.38323999999999997</v>
      </c>
      <c r="AZ861" s="13">
        <f t="shared" si="145"/>
        <v>0.38323999999999997</v>
      </c>
      <c r="BA861" s="13">
        <f t="shared" si="146"/>
        <v>0.53653600000000001</v>
      </c>
      <c r="BB861" s="13">
        <f t="shared" si="147"/>
        <v>11.918764000000001</v>
      </c>
      <c r="BC861" s="13">
        <f t="shared" si="148"/>
        <v>0.38323999999999997</v>
      </c>
    </row>
    <row r="862" spans="1:55" x14ac:dyDescent="0.3">
      <c r="A862" s="8" t="s">
        <v>234</v>
      </c>
      <c r="B862" s="8" t="s">
        <v>237</v>
      </c>
      <c r="C862" s="8" t="s">
        <v>84</v>
      </c>
      <c r="D862" s="8" t="s">
        <v>27</v>
      </c>
      <c r="E862" s="7" t="s">
        <v>14</v>
      </c>
      <c r="F862" s="8">
        <v>114</v>
      </c>
      <c r="H862" s="8">
        <v>2</v>
      </c>
      <c r="L862" s="8">
        <v>0.28599999999999998</v>
      </c>
      <c r="M862" s="8">
        <f t="shared" si="140"/>
        <v>32.603999999999999</v>
      </c>
      <c r="O862" s="8">
        <v>43</v>
      </c>
      <c r="AE862" s="7" t="s">
        <v>296</v>
      </c>
      <c r="AF862" s="8" t="s">
        <v>304</v>
      </c>
      <c r="AL862" s="7">
        <v>125</v>
      </c>
      <c r="AN862" s="8">
        <v>2.1</v>
      </c>
      <c r="AQ862" s="8">
        <v>1.3</v>
      </c>
      <c r="AR862" s="8">
        <v>26.2</v>
      </c>
      <c r="AT862" s="12">
        <f t="shared" si="139"/>
        <v>29.6</v>
      </c>
      <c r="AV862" s="11">
        <f t="shared" si="141"/>
        <v>40.755000000000003</v>
      </c>
      <c r="AW862" s="13">
        <f t="shared" si="142"/>
        <v>0.32604</v>
      </c>
      <c r="AX862" s="13">
        <f t="shared" si="143"/>
        <v>0.68468400000000007</v>
      </c>
      <c r="AY862" s="13">
        <f t="shared" si="144"/>
        <v>0.32604</v>
      </c>
      <c r="AZ862" s="13">
        <f t="shared" si="145"/>
        <v>0.32604</v>
      </c>
      <c r="BA862" s="13">
        <f t="shared" si="146"/>
        <v>0.42385199999999995</v>
      </c>
      <c r="BB862" s="13">
        <f t="shared" si="147"/>
        <v>8.542247999999999</v>
      </c>
      <c r="BC862" s="13">
        <f t="shared" si="148"/>
        <v>0.32604</v>
      </c>
    </row>
    <row r="863" spans="1:55" x14ac:dyDescent="0.3">
      <c r="A863" s="8" t="s">
        <v>234</v>
      </c>
      <c r="B863" s="8" t="s">
        <v>237</v>
      </c>
      <c r="C863" s="8" t="s">
        <v>84</v>
      </c>
      <c r="D863" s="8" t="s">
        <v>32</v>
      </c>
      <c r="E863" s="7" t="s">
        <v>14</v>
      </c>
      <c r="F863" s="8">
        <v>83</v>
      </c>
      <c r="H863" s="8">
        <v>3</v>
      </c>
      <c r="L863" s="8">
        <v>0.42899999999999999</v>
      </c>
      <c r="M863" s="8">
        <f t="shared" si="140"/>
        <v>35.606999999999999</v>
      </c>
      <c r="O863" s="8">
        <v>43</v>
      </c>
      <c r="AI863" s="7">
        <v>8012</v>
      </c>
      <c r="AJ863" s="8">
        <v>0</v>
      </c>
      <c r="AK863" s="8" t="s">
        <v>307</v>
      </c>
      <c r="AL863" s="7">
        <v>332</v>
      </c>
      <c r="AM863" s="8">
        <v>0</v>
      </c>
      <c r="AN863" s="8">
        <v>10.3</v>
      </c>
      <c r="AO863" s="8">
        <v>0</v>
      </c>
      <c r="AP863" s="8">
        <v>0</v>
      </c>
      <c r="AQ863" s="8">
        <v>3</v>
      </c>
      <c r="AR863" s="8">
        <v>73.7</v>
      </c>
      <c r="AS863" s="8">
        <v>12.7</v>
      </c>
      <c r="AT863" s="12">
        <f t="shared" si="139"/>
        <v>87</v>
      </c>
      <c r="AV863" s="11">
        <f t="shared" si="141"/>
        <v>118.21523999999999</v>
      </c>
      <c r="AW863" s="13">
        <f t="shared" si="142"/>
        <v>0</v>
      </c>
      <c r="AX863" s="13">
        <f t="shared" si="143"/>
        <v>3.6675210000000003</v>
      </c>
      <c r="AY863" s="13">
        <f t="shared" si="144"/>
        <v>0</v>
      </c>
      <c r="AZ863" s="13">
        <f t="shared" si="145"/>
        <v>0</v>
      </c>
      <c r="BA863" s="13">
        <f t="shared" si="146"/>
        <v>1.0682099999999999</v>
      </c>
      <c r="BB863" s="13">
        <f t="shared" si="147"/>
        <v>26.242359</v>
      </c>
      <c r="BC863" s="13">
        <f t="shared" si="148"/>
        <v>4.5220889999999994</v>
      </c>
    </row>
    <row r="864" spans="1:55" x14ac:dyDescent="0.3">
      <c r="A864" s="8" t="s">
        <v>232</v>
      </c>
      <c r="B864" s="8" t="s">
        <v>237</v>
      </c>
      <c r="C864" s="8" t="s">
        <v>86</v>
      </c>
      <c r="D864" s="8" t="s">
        <v>13</v>
      </c>
      <c r="E864" s="7" t="s">
        <v>21</v>
      </c>
      <c r="K864" s="8">
        <v>1</v>
      </c>
      <c r="L864" s="8">
        <v>0</v>
      </c>
      <c r="M864" s="8">
        <f t="shared" si="140"/>
        <v>0</v>
      </c>
      <c r="N864" s="8">
        <v>2</v>
      </c>
      <c r="O864" s="8">
        <v>44</v>
      </c>
      <c r="AI864" s="7">
        <v>8067</v>
      </c>
      <c r="AJ864" s="8">
        <v>0</v>
      </c>
      <c r="AK864" s="8" t="s">
        <v>265</v>
      </c>
      <c r="AL864" s="7">
        <v>269</v>
      </c>
      <c r="AM864" s="8">
        <v>269</v>
      </c>
      <c r="AN864" s="8">
        <v>24.9</v>
      </c>
      <c r="AO864" s="8">
        <v>24.9</v>
      </c>
      <c r="AP864" s="8">
        <v>24.9</v>
      </c>
      <c r="AQ864" s="8">
        <v>18</v>
      </c>
      <c r="AR864" s="8">
        <v>0</v>
      </c>
      <c r="AS864" s="8">
        <v>0</v>
      </c>
      <c r="AT864" s="12">
        <f t="shared" si="139"/>
        <v>42.9</v>
      </c>
      <c r="AV864" s="11">
        <f t="shared" si="141"/>
        <v>0</v>
      </c>
      <c r="AW864" s="13">
        <f t="shared" si="142"/>
        <v>0</v>
      </c>
      <c r="AX864" s="13">
        <f t="shared" si="143"/>
        <v>0</v>
      </c>
      <c r="AY864" s="13">
        <f t="shared" si="144"/>
        <v>0</v>
      </c>
      <c r="AZ864" s="13">
        <f t="shared" si="145"/>
        <v>0</v>
      </c>
      <c r="BA864" s="13">
        <f t="shared" si="146"/>
        <v>0</v>
      </c>
      <c r="BB864" s="13">
        <f t="shared" si="147"/>
        <v>0</v>
      </c>
      <c r="BC864" s="13">
        <f t="shared" si="148"/>
        <v>0</v>
      </c>
    </row>
    <row r="865" spans="1:55" x14ac:dyDescent="0.3">
      <c r="A865" s="8" t="s">
        <v>232</v>
      </c>
      <c r="B865" s="8" t="s">
        <v>237</v>
      </c>
      <c r="C865" s="8" t="s">
        <v>86</v>
      </c>
      <c r="D865" s="8" t="s">
        <v>15</v>
      </c>
      <c r="E865" s="7" t="s">
        <v>14</v>
      </c>
      <c r="F865" s="8">
        <v>85</v>
      </c>
      <c r="H865" s="8">
        <v>1</v>
      </c>
      <c r="L865" s="8">
        <v>0.14299999999999999</v>
      </c>
      <c r="M865" s="8">
        <f t="shared" si="140"/>
        <v>12.154999999999999</v>
      </c>
      <c r="O865" s="8">
        <v>44</v>
      </c>
      <c r="AE865" s="7" t="s">
        <v>296</v>
      </c>
      <c r="AF865" s="8" t="s">
        <v>298</v>
      </c>
      <c r="AG865" s="7" t="s">
        <v>299</v>
      </c>
      <c r="AL865" s="7">
        <v>241</v>
      </c>
      <c r="AN865" s="8">
        <v>32.9</v>
      </c>
      <c r="AQ865" s="8">
        <v>10.9</v>
      </c>
      <c r="AR865" s="8">
        <v>0.5</v>
      </c>
      <c r="AS865" s="8">
        <v>0</v>
      </c>
      <c r="AT865" s="12">
        <f t="shared" si="139"/>
        <v>44.3</v>
      </c>
      <c r="AV865" s="11">
        <f t="shared" si="141"/>
        <v>29.29355</v>
      </c>
      <c r="AW865" s="13">
        <f t="shared" si="142"/>
        <v>0.12154999999999999</v>
      </c>
      <c r="AX865" s="13">
        <f t="shared" si="143"/>
        <v>3.9989949999999999</v>
      </c>
      <c r="AY865" s="13">
        <f t="shared" si="144"/>
        <v>0.12154999999999999</v>
      </c>
      <c r="AZ865" s="13">
        <f t="shared" si="145"/>
        <v>0.12154999999999999</v>
      </c>
      <c r="BA865" s="13">
        <f t="shared" si="146"/>
        <v>1.3248949999999999</v>
      </c>
      <c r="BB865" s="13">
        <f t="shared" si="147"/>
        <v>6.0774999999999996E-2</v>
      </c>
      <c r="BC865" s="13">
        <f t="shared" si="148"/>
        <v>0</v>
      </c>
    </row>
    <row r="866" spans="1:55" x14ac:dyDescent="0.3">
      <c r="A866" s="8" t="s">
        <v>232</v>
      </c>
      <c r="B866" s="8" t="s">
        <v>237</v>
      </c>
      <c r="C866" s="8" t="s">
        <v>86</v>
      </c>
      <c r="D866" s="8" t="s">
        <v>17</v>
      </c>
      <c r="E866" s="7" t="s">
        <v>14</v>
      </c>
      <c r="F866" s="8">
        <v>85</v>
      </c>
      <c r="H866" s="8">
        <v>1</v>
      </c>
      <c r="L866" s="8">
        <v>0.14299999999999999</v>
      </c>
      <c r="M866" s="8">
        <f t="shared" si="140"/>
        <v>12.154999999999999</v>
      </c>
      <c r="O866" s="8">
        <v>44</v>
      </c>
      <c r="AE866" s="7" t="s">
        <v>300</v>
      </c>
      <c r="AF866" s="8" t="s">
        <v>301</v>
      </c>
      <c r="AG866" s="7" t="s">
        <v>272</v>
      </c>
      <c r="AL866" s="7">
        <v>265</v>
      </c>
      <c r="AN866" s="8">
        <v>16.899999999999999</v>
      </c>
      <c r="AQ866" s="8">
        <v>21.4</v>
      </c>
      <c r="AR866" s="8">
        <v>0</v>
      </c>
      <c r="AS866" s="8">
        <v>0</v>
      </c>
      <c r="AT866" s="12">
        <f t="shared" si="139"/>
        <v>38.299999999999997</v>
      </c>
      <c r="AV866" s="11">
        <f t="shared" si="141"/>
        <v>32.210749999999997</v>
      </c>
      <c r="AW866" s="13">
        <f t="shared" si="142"/>
        <v>0.12154999999999999</v>
      </c>
      <c r="AX866" s="13">
        <f t="shared" si="143"/>
        <v>2.0541949999999995</v>
      </c>
      <c r="AY866" s="13">
        <f t="shared" si="144"/>
        <v>0.12154999999999999</v>
      </c>
      <c r="AZ866" s="13">
        <f t="shared" si="145"/>
        <v>0.12154999999999999</v>
      </c>
      <c r="BA866" s="13">
        <f t="shared" si="146"/>
        <v>2.6011699999999998</v>
      </c>
      <c r="BB866" s="13">
        <f t="shared" si="147"/>
        <v>0</v>
      </c>
      <c r="BC866" s="13">
        <f t="shared" si="148"/>
        <v>0</v>
      </c>
    </row>
    <row r="867" spans="1:55" x14ac:dyDescent="0.3">
      <c r="A867" s="8" t="s">
        <v>232</v>
      </c>
      <c r="B867" s="8" t="s">
        <v>237</v>
      </c>
      <c r="C867" s="8" t="s">
        <v>86</v>
      </c>
      <c r="D867" s="8" t="s">
        <v>18</v>
      </c>
      <c r="E867" s="7" t="s">
        <v>14</v>
      </c>
      <c r="F867" s="8">
        <v>112</v>
      </c>
      <c r="I867" s="8">
        <v>1</v>
      </c>
      <c r="L867" s="8">
        <v>3.3000000000000002E-2</v>
      </c>
      <c r="M867" s="8">
        <f t="shared" si="140"/>
        <v>3.6960000000000002</v>
      </c>
      <c r="O867" s="8">
        <v>44</v>
      </c>
      <c r="S867" s="8">
        <v>1095</v>
      </c>
      <c r="T867" s="8" t="s">
        <v>275</v>
      </c>
      <c r="AL867" s="7">
        <v>267</v>
      </c>
      <c r="AN867" s="8">
        <v>19.600000000000001</v>
      </c>
      <c r="AQ867" s="8">
        <v>20.3</v>
      </c>
      <c r="AT867" s="12">
        <f t="shared" si="139"/>
        <v>39.900000000000006</v>
      </c>
      <c r="AV867" s="11">
        <f t="shared" si="141"/>
        <v>9.8683200000000006</v>
      </c>
      <c r="AW867" s="13">
        <f t="shared" si="142"/>
        <v>3.696E-2</v>
      </c>
      <c r="AX867" s="13">
        <f t="shared" si="143"/>
        <v>0.72441600000000006</v>
      </c>
      <c r="AY867" s="13">
        <f t="shared" si="144"/>
        <v>3.696E-2</v>
      </c>
      <c r="AZ867" s="13">
        <f t="shared" si="145"/>
        <v>3.696E-2</v>
      </c>
      <c r="BA867" s="13">
        <f t="shared" si="146"/>
        <v>0.75028800000000007</v>
      </c>
      <c r="BB867" s="13">
        <f t="shared" si="147"/>
        <v>3.696E-2</v>
      </c>
      <c r="BC867" s="13">
        <f t="shared" si="148"/>
        <v>3.696E-2</v>
      </c>
    </row>
    <row r="868" spans="1:55" x14ac:dyDescent="0.3">
      <c r="A868" s="8" t="s">
        <v>232</v>
      </c>
      <c r="B868" s="8" t="s">
        <v>237</v>
      </c>
      <c r="C868" s="8" t="s">
        <v>86</v>
      </c>
      <c r="D868" s="8" t="s">
        <v>19</v>
      </c>
      <c r="E868" s="7" t="s">
        <v>14</v>
      </c>
      <c r="F868" s="8">
        <v>112</v>
      </c>
      <c r="I868" s="8">
        <v>1</v>
      </c>
      <c r="L868" s="8">
        <v>3.3000000000000002E-2</v>
      </c>
      <c r="M868" s="8">
        <f t="shared" si="140"/>
        <v>3.6960000000000002</v>
      </c>
      <c r="O868" s="8">
        <v>44</v>
      </c>
      <c r="AI868" s="7">
        <v>8063</v>
      </c>
      <c r="AJ868" s="8">
        <v>5124</v>
      </c>
      <c r="AK868" s="8" t="s">
        <v>273</v>
      </c>
      <c r="AL868" s="7">
        <v>285</v>
      </c>
      <c r="AM868" s="8">
        <v>285</v>
      </c>
      <c r="AN868" s="8">
        <v>26.9</v>
      </c>
      <c r="AO868" s="8">
        <v>26.9</v>
      </c>
      <c r="AP868" s="8">
        <v>26.9</v>
      </c>
      <c r="AQ868" s="8">
        <v>18.899999999999999</v>
      </c>
      <c r="AR868" s="8">
        <v>0</v>
      </c>
      <c r="AS868" s="8">
        <v>0</v>
      </c>
      <c r="AT868" s="12">
        <f t="shared" si="139"/>
        <v>45.8</v>
      </c>
      <c r="AV868" s="11">
        <f t="shared" si="141"/>
        <v>10.533600000000002</v>
      </c>
      <c r="AW868" s="13">
        <f t="shared" si="142"/>
        <v>10.533600000000002</v>
      </c>
      <c r="AX868" s="13">
        <f t="shared" si="143"/>
        <v>0.994224</v>
      </c>
      <c r="AY868" s="13">
        <f t="shared" si="144"/>
        <v>0.994224</v>
      </c>
      <c r="AZ868" s="13">
        <f t="shared" si="145"/>
        <v>0.994224</v>
      </c>
      <c r="BA868" s="13">
        <f t="shared" si="146"/>
        <v>0.69854399999999994</v>
      </c>
      <c r="BB868" s="13">
        <f t="shared" si="147"/>
        <v>0</v>
      </c>
      <c r="BC868" s="13">
        <f t="shared" si="148"/>
        <v>0</v>
      </c>
    </row>
    <row r="869" spans="1:55" x14ac:dyDescent="0.3">
      <c r="A869" s="8" t="s">
        <v>232</v>
      </c>
      <c r="B869" s="8" t="s">
        <v>237</v>
      </c>
      <c r="C869" s="8" t="s">
        <v>86</v>
      </c>
      <c r="D869" s="8" t="s">
        <v>22</v>
      </c>
      <c r="E869" s="7" t="s">
        <v>21</v>
      </c>
      <c r="K869" s="8">
        <v>1</v>
      </c>
      <c r="L869" s="8">
        <v>0</v>
      </c>
      <c r="M869" s="8">
        <f t="shared" si="140"/>
        <v>0</v>
      </c>
      <c r="O869" s="8">
        <v>44</v>
      </c>
      <c r="AI869" s="7">
        <v>8063</v>
      </c>
      <c r="AJ869" s="8">
        <v>5124</v>
      </c>
      <c r="AK869" s="8" t="s">
        <v>273</v>
      </c>
      <c r="AL869" s="7">
        <v>285</v>
      </c>
      <c r="AM869" s="8">
        <v>285</v>
      </c>
      <c r="AN869" s="8">
        <v>26.9</v>
      </c>
      <c r="AO869" s="8">
        <v>26.9</v>
      </c>
      <c r="AP869" s="8">
        <v>26.9</v>
      </c>
      <c r="AQ869" s="8">
        <v>18.899999999999999</v>
      </c>
      <c r="AR869" s="8">
        <v>0</v>
      </c>
      <c r="AS869" s="8">
        <v>0</v>
      </c>
      <c r="AT869" s="12">
        <f t="shared" si="139"/>
        <v>45.8</v>
      </c>
      <c r="AV869" s="11">
        <f t="shared" si="141"/>
        <v>0</v>
      </c>
      <c r="AW869" s="13">
        <f t="shared" si="142"/>
        <v>0</v>
      </c>
      <c r="AX869" s="13">
        <f t="shared" si="143"/>
        <v>0</v>
      </c>
      <c r="AY869" s="13">
        <f t="shared" si="144"/>
        <v>0</v>
      </c>
      <c r="AZ869" s="13">
        <f t="shared" si="145"/>
        <v>0</v>
      </c>
      <c r="BA869" s="13">
        <f t="shared" si="146"/>
        <v>0</v>
      </c>
      <c r="BB869" s="13">
        <f t="shared" si="147"/>
        <v>0</v>
      </c>
      <c r="BC869" s="13">
        <f t="shared" si="148"/>
        <v>0</v>
      </c>
    </row>
    <row r="870" spans="1:55" x14ac:dyDescent="0.3">
      <c r="A870" s="8" t="s">
        <v>232</v>
      </c>
      <c r="B870" s="8" t="s">
        <v>237</v>
      </c>
      <c r="C870" s="8" t="s">
        <v>86</v>
      </c>
      <c r="D870" s="8" t="s">
        <v>85</v>
      </c>
      <c r="E870" s="7" t="s">
        <v>14</v>
      </c>
      <c r="F870" s="8">
        <v>184</v>
      </c>
      <c r="J870" s="8">
        <v>1</v>
      </c>
      <c r="L870" s="8">
        <v>3.0000000000000001E-3</v>
      </c>
      <c r="M870" s="8">
        <f t="shared" si="140"/>
        <v>0.55200000000000005</v>
      </c>
      <c r="O870" s="8">
        <v>44</v>
      </c>
      <c r="AH870" s="8" t="s">
        <v>338</v>
      </c>
      <c r="AL870" s="7">
        <v>180</v>
      </c>
      <c r="AN870" s="8">
        <v>24.9</v>
      </c>
      <c r="AQ870" s="8">
        <v>3.6</v>
      </c>
      <c r="AR870" s="8">
        <v>11.9</v>
      </c>
      <c r="AT870" s="12">
        <f t="shared" si="139"/>
        <v>40.4</v>
      </c>
      <c r="AV870" s="11">
        <f t="shared" si="141"/>
        <v>0.99360000000000015</v>
      </c>
      <c r="AW870" s="13">
        <f t="shared" si="142"/>
        <v>5.5200000000000006E-3</v>
      </c>
      <c r="AX870" s="13">
        <f t="shared" si="143"/>
        <v>0.13744799999999999</v>
      </c>
      <c r="AY870" s="13">
        <f t="shared" si="144"/>
        <v>5.5200000000000006E-3</v>
      </c>
      <c r="AZ870" s="13">
        <f t="shared" si="145"/>
        <v>5.5200000000000006E-3</v>
      </c>
      <c r="BA870" s="13">
        <f t="shared" si="146"/>
        <v>1.9872000000000004E-2</v>
      </c>
      <c r="BB870" s="13">
        <f t="shared" si="147"/>
        <v>6.568800000000001E-2</v>
      </c>
      <c r="BC870" s="13">
        <f t="shared" si="148"/>
        <v>5.5200000000000006E-3</v>
      </c>
    </row>
    <row r="871" spans="1:55" x14ac:dyDescent="0.3">
      <c r="A871" s="8" t="s">
        <v>232</v>
      </c>
      <c r="B871" s="8" t="s">
        <v>237</v>
      </c>
      <c r="C871" s="8" t="s">
        <v>86</v>
      </c>
      <c r="D871" s="8" t="s">
        <v>23</v>
      </c>
      <c r="E871" s="7" t="s">
        <v>14</v>
      </c>
      <c r="F871" s="8">
        <v>64</v>
      </c>
      <c r="I871" s="8">
        <v>1</v>
      </c>
      <c r="L871" s="8">
        <v>3.3000000000000002E-2</v>
      </c>
      <c r="M871" s="8">
        <f t="shared" si="140"/>
        <v>2.1120000000000001</v>
      </c>
      <c r="O871" s="8">
        <v>44</v>
      </c>
      <c r="AI871" s="7">
        <v>974</v>
      </c>
      <c r="AJ871" s="8">
        <v>1129</v>
      </c>
      <c r="AK871" s="8" t="s">
        <v>279</v>
      </c>
      <c r="AL871" s="7">
        <v>155</v>
      </c>
      <c r="AM871" s="8">
        <v>155</v>
      </c>
      <c r="AN871" s="8">
        <v>12.6</v>
      </c>
      <c r="AO871" s="8">
        <v>12.6</v>
      </c>
      <c r="AP871" s="8">
        <v>0</v>
      </c>
      <c r="AQ871" s="8">
        <v>10.6</v>
      </c>
      <c r="AR871" s="8">
        <v>1.1000000000000001</v>
      </c>
      <c r="AS871" s="8">
        <v>0</v>
      </c>
      <c r="AT871" s="12">
        <f t="shared" si="139"/>
        <v>24.3</v>
      </c>
      <c r="AV871" s="11">
        <f t="shared" si="141"/>
        <v>3.2736000000000001</v>
      </c>
      <c r="AW871" s="13">
        <f t="shared" si="142"/>
        <v>3.2736000000000001</v>
      </c>
      <c r="AX871" s="13">
        <f t="shared" si="143"/>
        <v>0.26611200000000002</v>
      </c>
      <c r="AY871" s="13">
        <f t="shared" si="144"/>
        <v>0.26611200000000002</v>
      </c>
      <c r="AZ871" s="13">
        <f t="shared" si="145"/>
        <v>0</v>
      </c>
      <c r="BA871" s="13">
        <f t="shared" si="146"/>
        <v>0.22387199999999999</v>
      </c>
      <c r="BB871" s="13">
        <f t="shared" si="147"/>
        <v>2.3232000000000003E-2</v>
      </c>
      <c r="BC871" s="13">
        <f t="shared" si="148"/>
        <v>0</v>
      </c>
    </row>
    <row r="872" spans="1:55" x14ac:dyDescent="0.3">
      <c r="A872" s="8" t="s">
        <v>232</v>
      </c>
      <c r="B872" s="8" t="s">
        <v>237</v>
      </c>
      <c r="C872" s="8" t="s">
        <v>86</v>
      </c>
      <c r="D872" s="8" t="s">
        <v>24</v>
      </c>
      <c r="E872" s="7" t="s">
        <v>21</v>
      </c>
      <c r="K872" s="8">
        <v>1</v>
      </c>
      <c r="L872" s="8">
        <v>0</v>
      </c>
      <c r="M872" s="8">
        <f t="shared" si="140"/>
        <v>0</v>
      </c>
      <c r="O872" s="8">
        <v>44</v>
      </c>
      <c r="AI872" s="7">
        <v>7075</v>
      </c>
      <c r="AJ872" s="8">
        <v>1106</v>
      </c>
      <c r="AK872" s="8" t="s">
        <v>280</v>
      </c>
      <c r="AL872" s="7">
        <v>69</v>
      </c>
      <c r="AM872" s="8">
        <v>69</v>
      </c>
      <c r="AN872" s="8">
        <v>3.6</v>
      </c>
      <c r="AO872" s="8">
        <v>3.6</v>
      </c>
      <c r="AP872" s="8">
        <v>0</v>
      </c>
      <c r="AQ872" s="8">
        <v>4.0999999999999996</v>
      </c>
      <c r="AR872" s="8">
        <v>4.5</v>
      </c>
      <c r="AS872" s="8">
        <v>0</v>
      </c>
      <c r="AT872" s="12">
        <f t="shared" si="139"/>
        <v>12.2</v>
      </c>
      <c r="AV872" s="11">
        <f t="shared" si="141"/>
        <v>0</v>
      </c>
      <c r="AW872" s="13">
        <f t="shared" si="142"/>
        <v>0</v>
      </c>
      <c r="AX872" s="13">
        <f t="shared" si="143"/>
        <v>0</v>
      </c>
      <c r="AY872" s="13">
        <f t="shared" si="144"/>
        <v>0</v>
      </c>
      <c r="AZ872" s="13">
        <f t="shared" si="145"/>
        <v>0</v>
      </c>
      <c r="BA872" s="13">
        <f t="shared" si="146"/>
        <v>0</v>
      </c>
      <c r="BB872" s="13">
        <f t="shared" si="147"/>
        <v>0</v>
      </c>
      <c r="BC872" s="13">
        <f t="shared" si="148"/>
        <v>0</v>
      </c>
    </row>
    <row r="873" spans="1:55" x14ac:dyDescent="0.3">
      <c r="A873" s="8" t="s">
        <v>232</v>
      </c>
      <c r="B873" s="8" t="s">
        <v>237</v>
      </c>
      <c r="C873" s="8" t="s">
        <v>86</v>
      </c>
      <c r="D873" s="8" t="s">
        <v>25</v>
      </c>
      <c r="E873" s="7" t="s">
        <v>21</v>
      </c>
      <c r="K873" s="8">
        <v>1</v>
      </c>
      <c r="L873" s="8">
        <v>0</v>
      </c>
      <c r="M873" s="8">
        <f t="shared" si="140"/>
        <v>0</v>
      </c>
      <c r="O873" s="8">
        <v>44</v>
      </c>
      <c r="AI873" s="7">
        <v>646</v>
      </c>
      <c r="AJ873" s="8">
        <v>1009</v>
      </c>
      <c r="AK873" s="8" t="s">
        <v>286</v>
      </c>
      <c r="AL873" s="7">
        <v>403</v>
      </c>
      <c r="AM873" s="8">
        <v>403</v>
      </c>
      <c r="AN873" s="8">
        <v>24.9</v>
      </c>
      <c r="AO873" s="8">
        <v>24.9</v>
      </c>
      <c r="AP873" s="8">
        <v>0</v>
      </c>
      <c r="AQ873" s="8">
        <v>33.1</v>
      </c>
      <c r="AR873" s="8">
        <v>1.3</v>
      </c>
      <c r="AS873" s="8">
        <v>0</v>
      </c>
      <c r="AT873" s="12">
        <f t="shared" si="139"/>
        <v>59.3</v>
      </c>
      <c r="AV873" s="11">
        <f t="shared" si="141"/>
        <v>0</v>
      </c>
      <c r="AW873" s="13">
        <f t="shared" si="142"/>
        <v>0</v>
      </c>
      <c r="AX873" s="13">
        <f t="shared" si="143"/>
        <v>0</v>
      </c>
      <c r="AY873" s="13">
        <f t="shared" si="144"/>
        <v>0</v>
      </c>
      <c r="AZ873" s="13">
        <f t="shared" si="145"/>
        <v>0</v>
      </c>
      <c r="BA873" s="13">
        <f t="shared" si="146"/>
        <v>0</v>
      </c>
      <c r="BB873" s="13">
        <f t="shared" si="147"/>
        <v>0</v>
      </c>
      <c r="BC873" s="13">
        <f t="shared" si="148"/>
        <v>0</v>
      </c>
    </row>
    <row r="874" spans="1:55" x14ac:dyDescent="0.3">
      <c r="A874" s="8" t="s">
        <v>20</v>
      </c>
      <c r="B874" s="8" t="s">
        <v>237</v>
      </c>
      <c r="C874" s="8" t="s">
        <v>86</v>
      </c>
      <c r="D874" s="8" t="s">
        <v>20</v>
      </c>
      <c r="E874" s="7" t="s">
        <v>14</v>
      </c>
      <c r="F874" s="8">
        <v>112</v>
      </c>
      <c r="I874" s="8">
        <v>1</v>
      </c>
      <c r="L874" s="8">
        <v>3.3000000000000002E-2</v>
      </c>
      <c r="M874" s="8">
        <f t="shared" si="140"/>
        <v>3.6960000000000002</v>
      </c>
      <c r="O874" s="8">
        <v>44</v>
      </c>
      <c r="AI874">
        <v>8041</v>
      </c>
      <c r="AJ874">
        <v>15233</v>
      </c>
      <c r="AK874" t="s">
        <v>378</v>
      </c>
      <c r="AL874">
        <v>105</v>
      </c>
      <c r="AM874">
        <v>105</v>
      </c>
      <c r="AN874">
        <v>18.5</v>
      </c>
      <c r="AO874">
        <v>18.5</v>
      </c>
      <c r="AP874">
        <v>18.5</v>
      </c>
      <c r="AQ874">
        <v>2.9</v>
      </c>
      <c r="AR874">
        <v>0</v>
      </c>
      <c r="AS874">
        <v>0</v>
      </c>
      <c r="AT874" s="12">
        <f t="shared" si="139"/>
        <v>21.4</v>
      </c>
      <c r="AV874" s="11">
        <f t="shared" si="141"/>
        <v>3.8808000000000002</v>
      </c>
      <c r="AW874" s="13">
        <f t="shared" si="142"/>
        <v>3.8808000000000002</v>
      </c>
      <c r="AX874" s="13">
        <f t="shared" si="143"/>
        <v>0.68376000000000003</v>
      </c>
      <c r="AY874" s="13">
        <f t="shared" si="144"/>
        <v>0.68376000000000003</v>
      </c>
      <c r="AZ874" s="13">
        <f t="shared" si="145"/>
        <v>0.68376000000000003</v>
      </c>
      <c r="BA874" s="13">
        <f t="shared" si="146"/>
        <v>0.107184</v>
      </c>
      <c r="BB874" s="13">
        <f t="shared" si="147"/>
        <v>0</v>
      </c>
      <c r="BC874" s="13">
        <f t="shared" si="148"/>
        <v>0</v>
      </c>
    </row>
    <row r="875" spans="1:55" x14ac:dyDescent="0.3">
      <c r="A875" s="8" t="s">
        <v>233</v>
      </c>
      <c r="B875" s="8" t="s">
        <v>237</v>
      </c>
      <c r="C875" s="8" t="s">
        <v>86</v>
      </c>
      <c r="D875" s="8" t="s">
        <v>26</v>
      </c>
      <c r="E875" s="7" t="s">
        <v>14</v>
      </c>
      <c r="F875" s="8">
        <v>175</v>
      </c>
      <c r="H875" s="8">
        <v>3</v>
      </c>
      <c r="L875" s="8">
        <v>0.42899999999999999</v>
      </c>
      <c r="M875" s="8">
        <f t="shared" si="140"/>
        <v>75.075000000000003</v>
      </c>
      <c r="O875" s="8">
        <v>44</v>
      </c>
      <c r="AI875" s="7">
        <v>7200</v>
      </c>
      <c r="AJ875" s="8">
        <v>20051</v>
      </c>
      <c r="AK875" s="8" t="s">
        <v>282</v>
      </c>
      <c r="AL875" s="7">
        <v>130</v>
      </c>
      <c r="AM875" s="8">
        <v>0</v>
      </c>
      <c r="AN875" s="8">
        <v>2.4</v>
      </c>
      <c r="AO875" s="8">
        <v>0</v>
      </c>
      <c r="AP875" s="8">
        <v>0</v>
      </c>
      <c r="AQ875" s="8">
        <v>0.2</v>
      </c>
      <c r="AR875" s="8">
        <v>28.6</v>
      </c>
      <c r="AS875" s="8">
        <v>0.3</v>
      </c>
      <c r="AT875" s="12">
        <f t="shared" si="139"/>
        <v>31.200000000000003</v>
      </c>
      <c r="AV875" s="11">
        <f t="shared" si="141"/>
        <v>97.597499999999997</v>
      </c>
      <c r="AW875" s="13">
        <f t="shared" si="142"/>
        <v>0</v>
      </c>
      <c r="AX875" s="13">
        <f t="shared" si="143"/>
        <v>1.8018000000000001</v>
      </c>
      <c r="AY875" s="13">
        <f t="shared" si="144"/>
        <v>0</v>
      </c>
      <c r="AZ875" s="13">
        <f t="shared" si="145"/>
        <v>0</v>
      </c>
      <c r="BA875" s="13">
        <f t="shared" si="146"/>
        <v>0.15015000000000001</v>
      </c>
      <c r="BB875" s="13">
        <f t="shared" si="147"/>
        <v>21.471450000000001</v>
      </c>
      <c r="BC875" s="13">
        <f t="shared" si="148"/>
        <v>0.22522500000000001</v>
      </c>
    </row>
    <row r="876" spans="1:55" x14ac:dyDescent="0.3">
      <c r="A876" s="8" t="s">
        <v>233</v>
      </c>
      <c r="B876" s="8" t="s">
        <v>237</v>
      </c>
      <c r="C876" s="8" t="s">
        <v>86</v>
      </c>
      <c r="D876" s="8" t="s">
        <v>28</v>
      </c>
      <c r="E876" s="7" t="s">
        <v>14</v>
      </c>
      <c r="F876" s="8">
        <v>185</v>
      </c>
      <c r="H876" s="8">
        <v>2</v>
      </c>
      <c r="L876" s="8">
        <v>0.28599999999999998</v>
      </c>
      <c r="M876" s="8">
        <f t="shared" si="140"/>
        <v>52.91</v>
      </c>
      <c r="O876" s="8">
        <v>44</v>
      </c>
      <c r="AI876" s="7">
        <v>7005</v>
      </c>
      <c r="AJ876" s="8">
        <v>16028</v>
      </c>
      <c r="AK876" s="8" t="s">
        <v>283</v>
      </c>
      <c r="AL876" s="7">
        <v>127</v>
      </c>
      <c r="AM876" s="8">
        <v>0</v>
      </c>
      <c r="AN876" s="8">
        <v>8.6999999999999993</v>
      </c>
      <c r="AO876" s="8">
        <v>0</v>
      </c>
      <c r="AP876" s="8">
        <v>0</v>
      </c>
      <c r="AQ876" s="8">
        <v>0.5</v>
      </c>
      <c r="AR876" s="8">
        <v>22.8</v>
      </c>
      <c r="AS876" s="8">
        <v>6.4</v>
      </c>
      <c r="AT876" s="12">
        <f t="shared" si="139"/>
        <v>32</v>
      </c>
      <c r="AV876" s="11">
        <f t="shared" si="141"/>
        <v>67.195700000000002</v>
      </c>
      <c r="AW876" s="13">
        <f t="shared" si="142"/>
        <v>0</v>
      </c>
      <c r="AX876" s="13">
        <f t="shared" si="143"/>
        <v>4.6031699999999995</v>
      </c>
      <c r="AY876" s="13">
        <f t="shared" si="144"/>
        <v>0</v>
      </c>
      <c r="AZ876" s="13">
        <f t="shared" si="145"/>
        <v>0</v>
      </c>
      <c r="BA876" s="13">
        <f t="shared" si="146"/>
        <v>0.26455000000000001</v>
      </c>
      <c r="BB876" s="13">
        <f t="shared" si="147"/>
        <v>12.06348</v>
      </c>
      <c r="BC876" s="13">
        <f t="shared" si="148"/>
        <v>3.3862400000000004</v>
      </c>
    </row>
    <row r="877" spans="1:55" x14ac:dyDescent="0.3">
      <c r="A877" s="8" t="s">
        <v>233</v>
      </c>
      <c r="B877" s="8" t="s">
        <v>237</v>
      </c>
      <c r="C877" s="8" t="s">
        <v>86</v>
      </c>
      <c r="D877" s="8" t="s">
        <v>29</v>
      </c>
      <c r="E877" s="7" t="s">
        <v>14</v>
      </c>
      <c r="F877" s="8">
        <v>60</v>
      </c>
      <c r="H877" s="8">
        <v>2</v>
      </c>
      <c r="L877" s="8">
        <v>0.28599999999999998</v>
      </c>
      <c r="M877" s="8">
        <f t="shared" si="140"/>
        <v>17.16</v>
      </c>
      <c r="O877" s="8">
        <v>44</v>
      </c>
      <c r="AI877" s="7">
        <v>513</v>
      </c>
      <c r="AJ877" s="8">
        <v>11110</v>
      </c>
      <c r="AK877" s="8" t="s">
        <v>290</v>
      </c>
      <c r="AL877" s="7">
        <v>22</v>
      </c>
      <c r="AM877" s="8">
        <v>0</v>
      </c>
      <c r="AN877" s="8">
        <v>1</v>
      </c>
      <c r="AO877" s="8">
        <v>0</v>
      </c>
      <c r="AP877" s="8">
        <v>0</v>
      </c>
      <c r="AQ877" s="8">
        <v>0.4</v>
      </c>
      <c r="AR877" s="8">
        <v>4.5</v>
      </c>
      <c r="AS877" s="8">
        <v>2.8</v>
      </c>
      <c r="AT877" s="12">
        <f t="shared" ref="AT877:AT940" si="149">SUM(AN877,AQ877,AR877)</f>
        <v>5.9</v>
      </c>
      <c r="AV877" s="11">
        <f t="shared" si="141"/>
        <v>3.7751999999999999</v>
      </c>
      <c r="AW877" s="13">
        <f t="shared" si="142"/>
        <v>0</v>
      </c>
      <c r="AX877" s="13">
        <f t="shared" si="143"/>
        <v>0.1716</v>
      </c>
      <c r="AY877" s="13">
        <f t="shared" si="144"/>
        <v>0</v>
      </c>
      <c r="AZ877" s="13">
        <f t="shared" si="145"/>
        <v>0</v>
      </c>
      <c r="BA877" s="13">
        <f t="shared" si="146"/>
        <v>6.8640000000000007E-2</v>
      </c>
      <c r="BB877" s="13">
        <f t="shared" si="147"/>
        <v>0.7722</v>
      </c>
      <c r="BC877" s="13">
        <f t="shared" si="148"/>
        <v>0.48047999999999996</v>
      </c>
    </row>
    <row r="878" spans="1:55" x14ac:dyDescent="0.3">
      <c r="A878" s="8" t="s">
        <v>233</v>
      </c>
      <c r="B878" s="8" t="s">
        <v>237</v>
      </c>
      <c r="C878" s="8" t="s">
        <v>86</v>
      </c>
      <c r="D878" s="8" t="s">
        <v>30</v>
      </c>
      <c r="E878" s="7" t="s">
        <v>14</v>
      </c>
      <c r="F878" s="8">
        <v>119</v>
      </c>
      <c r="H878" s="8">
        <v>1</v>
      </c>
      <c r="L878" s="8">
        <v>0.14299999999999999</v>
      </c>
      <c r="M878" s="8">
        <f t="shared" si="140"/>
        <v>17.016999999999999</v>
      </c>
      <c r="O878" s="8">
        <v>44</v>
      </c>
      <c r="AI878" s="7">
        <v>141</v>
      </c>
      <c r="AJ878" s="8">
        <v>9040</v>
      </c>
      <c r="AK878" s="8" t="s">
        <v>287</v>
      </c>
      <c r="AL878" s="7">
        <v>92</v>
      </c>
      <c r="AM878" s="8">
        <v>0</v>
      </c>
      <c r="AN878" s="8">
        <v>1</v>
      </c>
      <c r="AO878" s="8">
        <v>0</v>
      </c>
      <c r="AP878" s="8">
        <v>0</v>
      </c>
      <c r="AQ878" s="8">
        <v>0.5</v>
      </c>
      <c r="AR878" s="8">
        <v>23.4</v>
      </c>
      <c r="AS878" s="8">
        <v>2.4</v>
      </c>
      <c r="AT878" s="12">
        <f t="shared" si="149"/>
        <v>24.9</v>
      </c>
      <c r="AV878" s="11">
        <f t="shared" si="141"/>
        <v>15.655639999999998</v>
      </c>
      <c r="AW878" s="13">
        <f t="shared" si="142"/>
        <v>0</v>
      </c>
      <c r="AX878" s="13">
        <f t="shared" si="143"/>
        <v>0.17016999999999999</v>
      </c>
      <c r="AY878" s="13">
        <f t="shared" si="144"/>
        <v>0</v>
      </c>
      <c r="AZ878" s="13">
        <f t="shared" si="145"/>
        <v>0</v>
      </c>
      <c r="BA878" s="13">
        <f t="shared" si="146"/>
        <v>8.5084999999999994E-2</v>
      </c>
      <c r="BB878" s="13">
        <f t="shared" si="147"/>
        <v>3.9819779999999998</v>
      </c>
      <c r="BC878" s="13">
        <f t="shared" si="148"/>
        <v>0.40840799999999994</v>
      </c>
    </row>
    <row r="879" spans="1:55" x14ac:dyDescent="0.3">
      <c r="A879" s="8" t="s">
        <v>233</v>
      </c>
      <c r="B879" s="8" t="s">
        <v>237</v>
      </c>
      <c r="C879" s="8" t="s">
        <v>86</v>
      </c>
      <c r="D879" s="8" t="s">
        <v>31</v>
      </c>
      <c r="E879" s="7" t="s">
        <v>21</v>
      </c>
      <c r="K879" s="8">
        <v>1</v>
      </c>
      <c r="L879" s="8">
        <v>0</v>
      </c>
      <c r="M879" s="8">
        <f t="shared" si="140"/>
        <v>0</v>
      </c>
      <c r="O879" s="8">
        <v>44</v>
      </c>
      <c r="AI879" s="7">
        <v>1786</v>
      </c>
      <c r="AJ879" s="8">
        <v>11363</v>
      </c>
      <c r="AK879" s="8" t="s">
        <v>289</v>
      </c>
      <c r="AL879" s="7">
        <v>93</v>
      </c>
      <c r="AM879" s="8">
        <v>0</v>
      </c>
      <c r="AN879" s="8">
        <v>2</v>
      </c>
      <c r="AO879" s="8">
        <v>0</v>
      </c>
      <c r="AP879" s="8">
        <v>0</v>
      </c>
      <c r="AQ879" s="8">
        <v>0.1</v>
      </c>
      <c r="AR879" s="8">
        <v>21.6</v>
      </c>
      <c r="AS879" s="8">
        <v>1.5</v>
      </c>
      <c r="AT879" s="12">
        <f t="shared" si="149"/>
        <v>23.700000000000003</v>
      </c>
      <c r="AV879" s="11">
        <f t="shared" si="141"/>
        <v>0</v>
      </c>
      <c r="AW879" s="13">
        <f t="shared" si="142"/>
        <v>0</v>
      </c>
      <c r="AX879" s="13">
        <f t="shared" si="143"/>
        <v>0</v>
      </c>
      <c r="AY879" s="13">
        <f t="shared" si="144"/>
        <v>0</v>
      </c>
      <c r="AZ879" s="13">
        <f t="shared" si="145"/>
        <v>0</v>
      </c>
      <c r="BA879" s="13">
        <f t="shared" si="146"/>
        <v>0</v>
      </c>
      <c r="BB879" s="13">
        <f t="shared" si="147"/>
        <v>0</v>
      </c>
      <c r="BC879" s="13">
        <f t="shared" si="148"/>
        <v>0</v>
      </c>
    </row>
    <row r="880" spans="1:55" x14ac:dyDescent="0.3">
      <c r="A880" s="8" t="s">
        <v>233</v>
      </c>
      <c r="B880" s="8" t="s">
        <v>237</v>
      </c>
      <c r="C880" s="8" t="s">
        <v>86</v>
      </c>
      <c r="D880" s="8" t="s">
        <v>87</v>
      </c>
      <c r="E880" s="7" t="s">
        <v>14</v>
      </c>
      <c r="F880" s="8">
        <v>171</v>
      </c>
      <c r="I880" s="8">
        <v>2</v>
      </c>
      <c r="L880" s="8">
        <v>6.7000000000000004E-2</v>
      </c>
      <c r="M880" s="8">
        <f t="shared" si="140"/>
        <v>11.457000000000001</v>
      </c>
      <c r="O880" s="8">
        <v>44</v>
      </c>
      <c r="AI880" s="7">
        <v>7060</v>
      </c>
      <c r="AJ880" s="8">
        <v>16063</v>
      </c>
      <c r="AK880" s="8" t="s">
        <v>328</v>
      </c>
      <c r="AL880" s="7">
        <v>116</v>
      </c>
      <c r="AM880" s="8">
        <v>0</v>
      </c>
      <c r="AN880" s="8">
        <v>7.7</v>
      </c>
      <c r="AO880" s="8">
        <v>0</v>
      </c>
      <c r="AP880" s="8">
        <v>0</v>
      </c>
      <c r="AQ880" s="8">
        <v>0.5</v>
      </c>
      <c r="AR880" s="8">
        <v>20.8</v>
      </c>
      <c r="AS880" s="8">
        <v>6.5</v>
      </c>
      <c r="AT880" s="12">
        <f t="shared" si="149"/>
        <v>29</v>
      </c>
      <c r="AV880" s="11">
        <f t="shared" si="141"/>
        <v>13.290120000000002</v>
      </c>
      <c r="AW880" s="13">
        <f t="shared" si="142"/>
        <v>0</v>
      </c>
      <c r="AX880" s="13">
        <f t="shared" si="143"/>
        <v>0.882189</v>
      </c>
      <c r="AY880" s="13">
        <f t="shared" si="144"/>
        <v>0</v>
      </c>
      <c r="AZ880" s="13">
        <f t="shared" si="145"/>
        <v>0</v>
      </c>
      <c r="BA880" s="13">
        <f t="shared" si="146"/>
        <v>5.7285000000000003E-2</v>
      </c>
      <c r="BB880" s="13">
        <f t="shared" si="147"/>
        <v>2.3830560000000003</v>
      </c>
      <c r="BC880" s="13">
        <f t="shared" si="148"/>
        <v>0.74470500000000006</v>
      </c>
    </row>
    <row r="881" spans="1:55" x14ac:dyDescent="0.3">
      <c r="A881" s="8" t="s">
        <v>233</v>
      </c>
      <c r="B881" s="8" t="s">
        <v>237</v>
      </c>
      <c r="C881" s="8" t="s">
        <v>86</v>
      </c>
      <c r="D881" s="8" t="s">
        <v>44</v>
      </c>
      <c r="F881" s="8">
        <v>250</v>
      </c>
      <c r="I881" s="8">
        <v>1</v>
      </c>
      <c r="L881" s="8">
        <v>3.3000000000000002E-2</v>
      </c>
      <c r="M881" s="8">
        <f t="shared" si="140"/>
        <v>8.25</v>
      </c>
      <c r="O881" s="8">
        <v>44</v>
      </c>
      <c r="AK881" s="8">
        <v>8009</v>
      </c>
      <c r="AL881" s="7">
        <v>20121</v>
      </c>
      <c r="AM881" s="8" t="s">
        <v>370</v>
      </c>
      <c r="AN881" s="8">
        <v>141</v>
      </c>
      <c r="AO881" s="8">
        <v>0</v>
      </c>
      <c r="AP881" s="8">
        <v>4.8</v>
      </c>
      <c r="AQ881" s="8">
        <v>0</v>
      </c>
      <c r="AR881" s="8">
        <v>0</v>
      </c>
      <c r="AS881" s="8">
        <v>0.7</v>
      </c>
      <c r="AT881" s="12">
        <f t="shared" si="149"/>
        <v>141</v>
      </c>
      <c r="AU881" s="8">
        <v>28.3</v>
      </c>
      <c r="AV881" s="11">
        <f t="shared" si="141"/>
        <v>1659.9825000000001</v>
      </c>
      <c r="AW881" s="13">
        <f t="shared" si="142"/>
        <v>8.2500000000000004E-2</v>
      </c>
      <c r="AX881" s="13">
        <f t="shared" si="143"/>
        <v>11.6325</v>
      </c>
      <c r="AY881" s="13">
        <f t="shared" si="144"/>
        <v>0</v>
      </c>
      <c r="AZ881" s="13">
        <f t="shared" si="145"/>
        <v>0.39600000000000002</v>
      </c>
      <c r="BA881" s="13">
        <f t="shared" si="146"/>
        <v>0</v>
      </c>
      <c r="BB881" s="13">
        <f t="shared" si="147"/>
        <v>0</v>
      </c>
      <c r="BC881" s="13">
        <f t="shared" si="148"/>
        <v>5.7749999999999996E-2</v>
      </c>
    </row>
    <row r="882" spans="1:55" x14ac:dyDescent="0.3">
      <c r="A882" s="8" t="s">
        <v>233</v>
      </c>
      <c r="B882" s="8" t="s">
        <v>237</v>
      </c>
      <c r="C882" s="8" t="s">
        <v>86</v>
      </c>
      <c r="D882" s="8" t="s">
        <v>77</v>
      </c>
      <c r="F882" s="8">
        <v>119</v>
      </c>
      <c r="H882" s="8">
        <v>3</v>
      </c>
      <c r="L882" s="8">
        <v>0.42899999999999999</v>
      </c>
      <c r="M882" s="8">
        <f t="shared" si="140"/>
        <v>51.051000000000002</v>
      </c>
      <c r="O882" s="8">
        <v>44</v>
      </c>
      <c r="AH882" s="8" t="s">
        <v>336</v>
      </c>
      <c r="AL882" s="7">
        <v>390</v>
      </c>
      <c r="AN882" s="8" t="s">
        <v>337</v>
      </c>
      <c r="AQ882" s="8">
        <v>0.8</v>
      </c>
      <c r="AR882" s="8">
        <v>84.1</v>
      </c>
      <c r="AT882" s="12">
        <f t="shared" si="149"/>
        <v>84.899999999999991</v>
      </c>
      <c r="AV882" s="11">
        <f t="shared" si="141"/>
        <v>199.09889999999999</v>
      </c>
      <c r="AW882" s="13">
        <f t="shared" si="142"/>
        <v>0.51051000000000002</v>
      </c>
      <c r="AX882" s="13">
        <f t="shared" si="143"/>
        <v>0.51051000000000002</v>
      </c>
      <c r="AY882" s="13">
        <f t="shared" si="144"/>
        <v>0.51051000000000002</v>
      </c>
      <c r="AZ882" s="13">
        <f t="shared" si="145"/>
        <v>0.51051000000000002</v>
      </c>
      <c r="BA882" s="13">
        <f t="shared" si="146"/>
        <v>0.40840799999999999</v>
      </c>
      <c r="BB882" s="13">
        <f t="shared" si="147"/>
        <v>42.933891000000003</v>
      </c>
      <c r="BC882" s="13">
        <f t="shared" si="148"/>
        <v>0.51051000000000002</v>
      </c>
    </row>
    <row r="883" spans="1:55" x14ac:dyDescent="0.3">
      <c r="A883" s="8" t="s">
        <v>234</v>
      </c>
      <c r="B883" s="8" t="s">
        <v>237</v>
      </c>
      <c r="C883" s="8" t="s">
        <v>86</v>
      </c>
      <c r="D883" s="8" t="s">
        <v>248</v>
      </c>
      <c r="E883" s="7" t="s">
        <v>14</v>
      </c>
      <c r="F883" s="8">
        <v>134</v>
      </c>
      <c r="H883" s="8">
        <v>2</v>
      </c>
      <c r="L883" s="8">
        <v>0.28599999999999998</v>
      </c>
      <c r="M883" s="8">
        <f t="shared" si="140"/>
        <v>38.323999999999998</v>
      </c>
      <c r="O883" s="8">
        <v>44</v>
      </c>
      <c r="AE883" s="7" t="s">
        <v>296</v>
      </c>
      <c r="AF883" s="8" t="s">
        <v>303</v>
      </c>
      <c r="AL883" s="7">
        <v>163</v>
      </c>
      <c r="AN883" s="8">
        <v>6.3</v>
      </c>
      <c r="AQ883" s="8">
        <v>1.4</v>
      </c>
      <c r="AR883" s="8">
        <v>31.1</v>
      </c>
      <c r="AT883" s="12">
        <f t="shared" si="149"/>
        <v>38.799999999999997</v>
      </c>
      <c r="AV883" s="11">
        <f t="shared" si="141"/>
        <v>62.468119999999999</v>
      </c>
      <c r="AW883" s="13">
        <f t="shared" si="142"/>
        <v>0.38323999999999997</v>
      </c>
      <c r="AX883" s="13">
        <f t="shared" si="143"/>
        <v>2.414412</v>
      </c>
      <c r="AY883" s="13">
        <f t="shared" si="144"/>
        <v>0.38323999999999997</v>
      </c>
      <c r="AZ883" s="13">
        <f t="shared" si="145"/>
        <v>0.38323999999999997</v>
      </c>
      <c r="BA883" s="13">
        <f t="shared" si="146"/>
        <v>0.53653600000000001</v>
      </c>
      <c r="BB883" s="13">
        <f t="shared" si="147"/>
        <v>11.918764000000001</v>
      </c>
      <c r="BC883" s="13">
        <f t="shared" si="148"/>
        <v>0.38323999999999997</v>
      </c>
    </row>
    <row r="884" spans="1:55" x14ac:dyDescent="0.3">
      <c r="A884" s="8" t="s">
        <v>234</v>
      </c>
      <c r="B884" s="8" t="s">
        <v>237</v>
      </c>
      <c r="C884" s="8" t="s">
        <v>86</v>
      </c>
      <c r="D884" s="8" t="s">
        <v>27</v>
      </c>
      <c r="E884" s="7" t="s">
        <v>14</v>
      </c>
      <c r="F884" s="8">
        <v>114</v>
      </c>
      <c r="H884" s="8">
        <v>3</v>
      </c>
      <c r="L884" s="8">
        <v>0.42899999999999999</v>
      </c>
      <c r="M884" s="8">
        <f t="shared" si="140"/>
        <v>48.905999999999999</v>
      </c>
      <c r="O884" s="8">
        <v>44</v>
      </c>
      <c r="AE884" s="7" t="s">
        <v>296</v>
      </c>
      <c r="AF884" s="8" t="s">
        <v>304</v>
      </c>
      <c r="AL884" s="7">
        <v>125</v>
      </c>
      <c r="AN884" s="8">
        <v>2.1</v>
      </c>
      <c r="AQ884" s="8">
        <v>1.3</v>
      </c>
      <c r="AR884" s="8">
        <v>26.2</v>
      </c>
      <c r="AT884" s="12">
        <f t="shared" si="149"/>
        <v>29.6</v>
      </c>
      <c r="AV884" s="11">
        <f t="shared" si="141"/>
        <v>61.1325</v>
      </c>
      <c r="AW884" s="13">
        <f t="shared" si="142"/>
        <v>0.48905999999999999</v>
      </c>
      <c r="AX884" s="13">
        <f t="shared" si="143"/>
        <v>1.027026</v>
      </c>
      <c r="AY884" s="13">
        <f t="shared" si="144"/>
        <v>0.48905999999999999</v>
      </c>
      <c r="AZ884" s="13">
        <f t="shared" si="145"/>
        <v>0.48905999999999999</v>
      </c>
      <c r="BA884" s="13">
        <f t="shared" si="146"/>
        <v>0.63577800000000007</v>
      </c>
      <c r="BB884" s="13">
        <f t="shared" si="147"/>
        <v>12.813371999999999</v>
      </c>
      <c r="BC884" s="13">
        <f t="shared" si="148"/>
        <v>0.48905999999999999</v>
      </c>
    </row>
    <row r="885" spans="1:55" x14ac:dyDescent="0.3">
      <c r="A885" s="8" t="s">
        <v>234</v>
      </c>
      <c r="B885" s="8" t="s">
        <v>237</v>
      </c>
      <c r="C885" s="8" t="s">
        <v>86</v>
      </c>
      <c r="D885" s="8" t="s">
        <v>32</v>
      </c>
      <c r="E885" s="7" t="s">
        <v>14</v>
      </c>
      <c r="F885" s="8">
        <v>83</v>
      </c>
      <c r="H885" s="8">
        <v>1</v>
      </c>
      <c r="L885" s="8">
        <v>0.14299999999999999</v>
      </c>
      <c r="M885" s="8">
        <f t="shared" si="140"/>
        <v>11.869</v>
      </c>
      <c r="O885" s="8">
        <v>44</v>
      </c>
      <c r="AI885" s="7">
        <v>8012</v>
      </c>
      <c r="AJ885" s="8">
        <v>0</v>
      </c>
      <c r="AK885" s="8" t="s">
        <v>307</v>
      </c>
      <c r="AL885" s="7">
        <v>332</v>
      </c>
      <c r="AM885" s="8">
        <v>0</v>
      </c>
      <c r="AN885" s="8">
        <v>10.3</v>
      </c>
      <c r="AO885" s="8">
        <v>0</v>
      </c>
      <c r="AP885" s="8">
        <v>0</v>
      </c>
      <c r="AQ885" s="8">
        <v>3</v>
      </c>
      <c r="AR885" s="8">
        <v>73.7</v>
      </c>
      <c r="AS885" s="8">
        <v>12.7</v>
      </c>
      <c r="AT885" s="12">
        <f t="shared" si="149"/>
        <v>87</v>
      </c>
      <c r="AV885" s="11">
        <f t="shared" si="141"/>
        <v>39.405079999999998</v>
      </c>
      <c r="AW885" s="13">
        <f t="shared" si="142"/>
        <v>0</v>
      </c>
      <c r="AX885" s="13">
        <f t="shared" si="143"/>
        <v>1.222507</v>
      </c>
      <c r="AY885" s="13">
        <f t="shared" si="144"/>
        <v>0</v>
      </c>
      <c r="AZ885" s="13">
        <f t="shared" si="145"/>
        <v>0</v>
      </c>
      <c r="BA885" s="13">
        <f t="shared" si="146"/>
        <v>0.35607</v>
      </c>
      <c r="BB885" s="13">
        <f t="shared" si="147"/>
        <v>8.7474530000000001</v>
      </c>
      <c r="BC885" s="13">
        <f t="shared" si="148"/>
        <v>1.507363</v>
      </c>
    </row>
    <row r="886" spans="1:55" x14ac:dyDescent="0.3">
      <c r="A886" s="8" t="s">
        <v>234</v>
      </c>
      <c r="B886" s="8" t="s">
        <v>237</v>
      </c>
      <c r="C886" s="8" t="s">
        <v>86</v>
      </c>
      <c r="D886" s="8" t="s">
        <v>74</v>
      </c>
      <c r="E886" s="7" t="s">
        <v>14</v>
      </c>
      <c r="F886" s="8">
        <v>340</v>
      </c>
      <c r="I886" s="8">
        <v>1</v>
      </c>
      <c r="L886" s="8">
        <v>3.3000000000000002E-2</v>
      </c>
      <c r="M886" s="8">
        <f t="shared" si="140"/>
        <v>11.22</v>
      </c>
      <c r="O886" s="8">
        <v>44</v>
      </c>
      <c r="AI886" s="7">
        <v>404</v>
      </c>
      <c r="AJ886" s="8">
        <v>14400</v>
      </c>
      <c r="AK886" s="8" t="s">
        <v>308</v>
      </c>
      <c r="AL886" s="7">
        <v>41</v>
      </c>
      <c r="AM886" s="8">
        <v>0</v>
      </c>
      <c r="AN886" s="8">
        <v>0</v>
      </c>
      <c r="AO886" s="8">
        <v>0</v>
      </c>
      <c r="AP886" s="8">
        <v>0</v>
      </c>
      <c r="AQ886" s="8">
        <v>0</v>
      </c>
      <c r="AR886" s="8">
        <v>10.4</v>
      </c>
      <c r="AS886" s="8">
        <v>0</v>
      </c>
      <c r="AT886" s="12">
        <f t="shared" si="149"/>
        <v>10.4</v>
      </c>
      <c r="AV886" s="11">
        <f t="shared" si="141"/>
        <v>4.6002000000000001</v>
      </c>
      <c r="AW886" s="13">
        <f t="shared" si="142"/>
        <v>0</v>
      </c>
      <c r="AX886" s="13">
        <f t="shared" si="143"/>
        <v>0</v>
      </c>
      <c r="AY886" s="13">
        <f t="shared" si="144"/>
        <v>0</v>
      </c>
      <c r="AZ886" s="13">
        <f t="shared" si="145"/>
        <v>0</v>
      </c>
      <c r="BA886" s="13">
        <f t="shared" si="146"/>
        <v>0</v>
      </c>
      <c r="BB886" s="13">
        <f t="shared" si="147"/>
        <v>1.1668800000000001</v>
      </c>
      <c r="BC886" s="13">
        <f t="shared" si="148"/>
        <v>0</v>
      </c>
    </row>
    <row r="887" spans="1:55" x14ac:dyDescent="0.3">
      <c r="A887" s="8" t="s">
        <v>232</v>
      </c>
      <c r="B887" s="8" t="s">
        <v>237</v>
      </c>
      <c r="C887" s="8" t="s">
        <v>88</v>
      </c>
      <c r="D887" s="8" t="s">
        <v>13</v>
      </c>
      <c r="E887" s="7" t="s">
        <v>14</v>
      </c>
      <c r="F887" s="8">
        <v>112</v>
      </c>
      <c r="J887" s="8">
        <v>1</v>
      </c>
      <c r="L887" s="8">
        <v>3.0000000000000001E-3</v>
      </c>
      <c r="M887" s="8">
        <f t="shared" si="140"/>
        <v>0.33600000000000002</v>
      </c>
      <c r="N887" s="8">
        <v>2</v>
      </c>
      <c r="O887" s="8">
        <v>45</v>
      </c>
      <c r="AI887" s="7">
        <v>8067</v>
      </c>
      <c r="AJ887" s="8">
        <v>0</v>
      </c>
      <c r="AK887" s="8" t="s">
        <v>265</v>
      </c>
      <c r="AL887" s="7">
        <v>269</v>
      </c>
      <c r="AM887" s="8">
        <v>269</v>
      </c>
      <c r="AN887" s="8">
        <v>24.9</v>
      </c>
      <c r="AO887" s="8">
        <v>24.9</v>
      </c>
      <c r="AP887" s="8">
        <v>24.9</v>
      </c>
      <c r="AQ887" s="8">
        <v>18</v>
      </c>
      <c r="AR887" s="8">
        <v>0</v>
      </c>
      <c r="AS887" s="8">
        <v>0</v>
      </c>
      <c r="AT887" s="12">
        <f t="shared" si="149"/>
        <v>42.9</v>
      </c>
      <c r="AV887" s="11">
        <f t="shared" si="141"/>
        <v>0.90383999999999998</v>
      </c>
      <c r="AW887" s="13">
        <f t="shared" si="142"/>
        <v>0.90383999999999998</v>
      </c>
      <c r="AX887" s="13">
        <f t="shared" si="143"/>
        <v>8.3664000000000002E-2</v>
      </c>
      <c r="AY887" s="13">
        <f t="shared" si="144"/>
        <v>8.3664000000000002E-2</v>
      </c>
      <c r="AZ887" s="13">
        <f t="shared" si="145"/>
        <v>8.3664000000000002E-2</v>
      </c>
      <c r="BA887" s="13">
        <f t="shared" si="146"/>
        <v>6.0479999999999999E-2</v>
      </c>
      <c r="BB887" s="13">
        <f t="shared" si="147"/>
        <v>0</v>
      </c>
      <c r="BC887" s="13">
        <f t="shared" si="148"/>
        <v>0</v>
      </c>
    </row>
    <row r="888" spans="1:55" x14ac:dyDescent="0.3">
      <c r="A888" s="8" t="s">
        <v>232</v>
      </c>
      <c r="B888" s="8" t="s">
        <v>237</v>
      </c>
      <c r="C888" s="8" t="s">
        <v>88</v>
      </c>
      <c r="D888" s="8" t="s">
        <v>15</v>
      </c>
      <c r="E888" s="7" t="s">
        <v>14</v>
      </c>
      <c r="F888" s="8">
        <v>85</v>
      </c>
      <c r="I888" s="8">
        <v>2</v>
      </c>
      <c r="L888" s="8">
        <v>6.7000000000000004E-2</v>
      </c>
      <c r="M888" s="8">
        <f t="shared" si="140"/>
        <v>5.6950000000000003</v>
      </c>
      <c r="O888" s="8">
        <v>45</v>
      </c>
      <c r="AE888" s="7" t="s">
        <v>296</v>
      </c>
      <c r="AF888" s="8" t="s">
        <v>298</v>
      </c>
      <c r="AG888" s="7" t="s">
        <v>299</v>
      </c>
      <c r="AL888" s="7">
        <v>241</v>
      </c>
      <c r="AN888" s="8">
        <v>32.9</v>
      </c>
      <c r="AQ888" s="8">
        <v>10.9</v>
      </c>
      <c r="AR888" s="8">
        <v>0.5</v>
      </c>
      <c r="AS888" s="8">
        <v>0</v>
      </c>
      <c r="AT888" s="12">
        <f t="shared" si="149"/>
        <v>44.3</v>
      </c>
      <c r="AV888" s="11">
        <f t="shared" si="141"/>
        <v>13.724950000000002</v>
      </c>
      <c r="AW888" s="13">
        <f t="shared" si="142"/>
        <v>5.6950000000000001E-2</v>
      </c>
      <c r="AX888" s="13">
        <f t="shared" si="143"/>
        <v>1.8736550000000001</v>
      </c>
      <c r="AY888" s="13">
        <f t="shared" si="144"/>
        <v>5.6950000000000001E-2</v>
      </c>
      <c r="AZ888" s="13">
        <f t="shared" si="145"/>
        <v>5.6950000000000001E-2</v>
      </c>
      <c r="BA888" s="13">
        <f t="shared" si="146"/>
        <v>0.62075500000000006</v>
      </c>
      <c r="BB888" s="13">
        <f t="shared" si="147"/>
        <v>2.8475E-2</v>
      </c>
      <c r="BC888" s="13">
        <f t="shared" si="148"/>
        <v>0</v>
      </c>
    </row>
    <row r="889" spans="1:55" x14ac:dyDescent="0.3">
      <c r="A889" s="8" t="s">
        <v>232</v>
      </c>
      <c r="B889" s="8" t="s">
        <v>237</v>
      </c>
      <c r="C889" s="8" t="s">
        <v>88</v>
      </c>
      <c r="D889" s="8" t="s">
        <v>17</v>
      </c>
      <c r="E889" s="7" t="s">
        <v>21</v>
      </c>
      <c r="K889" s="8">
        <v>1</v>
      </c>
      <c r="L889" s="8">
        <v>0</v>
      </c>
      <c r="M889" s="8">
        <f t="shared" si="140"/>
        <v>0</v>
      </c>
      <c r="O889" s="8">
        <v>45</v>
      </c>
      <c r="AE889" s="7" t="s">
        <v>300</v>
      </c>
      <c r="AF889" s="8" t="s">
        <v>301</v>
      </c>
      <c r="AG889" s="7" t="s">
        <v>272</v>
      </c>
      <c r="AL889" s="7">
        <v>265</v>
      </c>
      <c r="AN889" s="8">
        <v>16.899999999999999</v>
      </c>
      <c r="AQ889" s="8">
        <v>21.4</v>
      </c>
      <c r="AR889" s="8">
        <v>0</v>
      </c>
      <c r="AS889" s="8">
        <v>0</v>
      </c>
      <c r="AT889" s="12">
        <f t="shared" si="149"/>
        <v>38.299999999999997</v>
      </c>
      <c r="AV889" s="11">
        <f t="shared" si="141"/>
        <v>0</v>
      </c>
      <c r="AW889" s="13">
        <f t="shared" si="142"/>
        <v>0</v>
      </c>
      <c r="AX889" s="13">
        <f t="shared" si="143"/>
        <v>0</v>
      </c>
      <c r="AY889" s="13">
        <f t="shared" si="144"/>
        <v>0</v>
      </c>
      <c r="AZ889" s="13">
        <f t="shared" si="145"/>
        <v>0</v>
      </c>
      <c r="BA889" s="13">
        <f t="shared" si="146"/>
        <v>0</v>
      </c>
      <c r="BB889" s="13">
        <f t="shared" si="147"/>
        <v>0</v>
      </c>
      <c r="BC889" s="13">
        <f t="shared" si="148"/>
        <v>0</v>
      </c>
    </row>
    <row r="890" spans="1:55" x14ac:dyDescent="0.3">
      <c r="A890" s="8" t="s">
        <v>232</v>
      </c>
      <c r="B890" s="8" t="s">
        <v>237</v>
      </c>
      <c r="C890" s="8" t="s">
        <v>88</v>
      </c>
      <c r="D890" s="8" t="s">
        <v>18</v>
      </c>
      <c r="E890" s="7" t="s">
        <v>21</v>
      </c>
      <c r="K890" s="8">
        <v>1</v>
      </c>
      <c r="L890" s="8">
        <v>0</v>
      </c>
      <c r="M890" s="8">
        <f t="shared" si="140"/>
        <v>0</v>
      </c>
      <c r="O890" s="8">
        <v>45</v>
      </c>
      <c r="S890" s="8">
        <v>1095</v>
      </c>
      <c r="T890" s="8" t="s">
        <v>275</v>
      </c>
      <c r="AL890" s="7">
        <v>267</v>
      </c>
      <c r="AN890" s="8">
        <v>19.600000000000001</v>
      </c>
      <c r="AQ890" s="8">
        <v>20.3</v>
      </c>
      <c r="AT890" s="12">
        <f t="shared" si="149"/>
        <v>39.900000000000006</v>
      </c>
      <c r="AV890" s="11">
        <f t="shared" si="141"/>
        <v>0</v>
      </c>
      <c r="AW890" s="13">
        <f t="shared" si="142"/>
        <v>0</v>
      </c>
      <c r="AX890" s="13">
        <f t="shared" si="143"/>
        <v>0</v>
      </c>
      <c r="AY890" s="13">
        <f t="shared" si="144"/>
        <v>0</v>
      </c>
      <c r="AZ890" s="13">
        <f t="shared" si="145"/>
        <v>0</v>
      </c>
      <c r="BA890" s="13">
        <f t="shared" si="146"/>
        <v>0</v>
      </c>
      <c r="BB890" s="13">
        <f t="shared" si="147"/>
        <v>0</v>
      </c>
      <c r="BC890" s="13">
        <f t="shared" si="148"/>
        <v>0</v>
      </c>
    </row>
    <row r="891" spans="1:55" x14ac:dyDescent="0.3">
      <c r="A891" s="8" t="s">
        <v>232</v>
      </c>
      <c r="B891" s="8" t="s">
        <v>237</v>
      </c>
      <c r="C891" s="8" t="s">
        <v>88</v>
      </c>
      <c r="D891" s="8" t="s">
        <v>19</v>
      </c>
      <c r="E891" s="7" t="s">
        <v>14</v>
      </c>
      <c r="F891" s="8">
        <v>112</v>
      </c>
      <c r="J891" s="8">
        <v>1</v>
      </c>
      <c r="L891" s="8">
        <v>3.0000000000000001E-3</v>
      </c>
      <c r="M891" s="8">
        <f t="shared" si="140"/>
        <v>0.33600000000000002</v>
      </c>
      <c r="O891" s="8">
        <v>45</v>
      </c>
      <c r="AI891" s="7">
        <v>8063</v>
      </c>
      <c r="AJ891" s="8">
        <v>5124</v>
      </c>
      <c r="AK891" s="8" t="s">
        <v>273</v>
      </c>
      <c r="AL891" s="7">
        <v>285</v>
      </c>
      <c r="AM891" s="8">
        <v>285</v>
      </c>
      <c r="AN891" s="8">
        <v>26.9</v>
      </c>
      <c r="AO891" s="8">
        <v>26.9</v>
      </c>
      <c r="AP891" s="8">
        <v>26.9</v>
      </c>
      <c r="AQ891" s="8">
        <v>18.899999999999999</v>
      </c>
      <c r="AR891" s="8">
        <v>0</v>
      </c>
      <c r="AS891" s="8">
        <v>0</v>
      </c>
      <c r="AT891" s="12">
        <f t="shared" si="149"/>
        <v>45.8</v>
      </c>
      <c r="AV891" s="11">
        <f t="shared" si="141"/>
        <v>0.95760000000000001</v>
      </c>
      <c r="AW891" s="13">
        <f t="shared" si="142"/>
        <v>0.95760000000000001</v>
      </c>
      <c r="AX891" s="13">
        <f t="shared" si="143"/>
        <v>9.0383999999999992E-2</v>
      </c>
      <c r="AY891" s="13">
        <f t="shared" si="144"/>
        <v>9.0383999999999992E-2</v>
      </c>
      <c r="AZ891" s="13">
        <f t="shared" si="145"/>
        <v>9.0383999999999992E-2</v>
      </c>
      <c r="BA891" s="13">
        <f t="shared" si="146"/>
        <v>6.3503999999999991E-2</v>
      </c>
      <c r="BB891" s="13">
        <f t="shared" si="147"/>
        <v>0</v>
      </c>
      <c r="BC891" s="13">
        <f t="shared" si="148"/>
        <v>0</v>
      </c>
    </row>
    <row r="892" spans="1:55" x14ac:dyDescent="0.3">
      <c r="A892" s="8" t="s">
        <v>232</v>
      </c>
      <c r="B892" s="8" t="s">
        <v>237</v>
      </c>
      <c r="C892" s="8" t="s">
        <v>88</v>
      </c>
      <c r="D892" s="8" t="s">
        <v>22</v>
      </c>
      <c r="E892" s="7" t="s">
        <v>21</v>
      </c>
      <c r="K892" s="8">
        <v>1</v>
      </c>
      <c r="L892" s="8">
        <v>0</v>
      </c>
      <c r="M892" s="8">
        <f t="shared" si="140"/>
        <v>0</v>
      </c>
      <c r="O892" s="8">
        <v>45</v>
      </c>
      <c r="AI892" s="7">
        <v>8063</v>
      </c>
      <c r="AJ892" s="8">
        <v>5124</v>
      </c>
      <c r="AK892" s="8" t="s">
        <v>273</v>
      </c>
      <c r="AL892" s="7">
        <v>285</v>
      </c>
      <c r="AM892" s="8">
        <v>285</v>
      </c>
      <c r="AN892" s="8">
        <v>26.9</v>
      </c>
      <c r="AO892" s="8">
        <v>26.9</v>
      </c>
      <c r="AP892" s="8">
        <v>26.9</v>
      </c>
      <c r="AQ892" s="8">
        <v>18.899999999999999</v>
      </c>
      <c r="AR892" s="8">
        <v>0</v>
      </c>
      <c r="AS892" s="8">
        <v>0</v>
      </c>
      <c r="AT892" s="12">
        <f t="shared" si="149"/>
        <v>45.8</v>
      </c>
      <c r="AV892" s="11">
        <f t="shared" si="141"/>
        <v>0</v>
      </c>
      <c r="AW892" s="13">
        <f t="shared" si="142"/>
        <v>0</v>
      </c>
      <c r="AX892" s="13">
        <f t="shared" si="143"/>
        <v>0</v>
      </c>
      <c r="AY892" s="13">
        <f t="shared" si="144"/>
        <v>0</v>
      </c>
      <c r="AZ892" s="13">
        <f t="shared" si="145"/>
        <v>0</v>
      </c>
      <c r="BA892" s="13">
        <f t="shared" si="146"/>
        <v>0</v>
      </c>
      <c r="BB892" s="13">
        <f t="shared" si="147"/>
        <v>0</v>
      </c>
      <c r="BC892" s="13">
        <f t="shared" si="148"/>
        <v>0</v>
      </c>
    </row>
    <row r="893" spans="1:55" x14ac:dyDescent="0.3">
      <c r="A893" s="8" t="s">
        <v>232</v>
      </c>
      <c r="B893" s="8" t="s">
        <v>237</v>
      </c>
      <c r="C893" s="8" t="s">
        <v>88</v>
      </c>
      <c r="D893" s="8" t="s">
        <v>23</v>
      </c>
      <c r="E893" s="7" t="s">
        <v>21</v>
      </c>
      <c r="K893" s="8">
        <v>1</v>
      </c>
      <c r="L893" s="8">
        <v>0</v>
      </c>
      <c r="M893" s="8">
        <f t="shared" si="140"/>
        <v>0</v>
      </c>
      <c r="O893" s="8">
        <v>45</v>
      </c>
      <c r="AI893" s="7">
        <v>974</v>
      </c>
      <c r="AJ893" s="8">
        <v>1129</v>
      </c>
      <c r="AK893" s="8" t="s">
        <v>279</v>
      </c>
      <c r="AL893" s="7">
        <v>155</v>
      </c>
      <c r="AM893" s="8">
        <v>155</v>
      </c>
      <c r="AN893" s="8">
        <v>12.6</v>
      </c>
      <c r="AO893" s="8">
        <v>12.6</v>
      </c>
      <c r="AP893" s="8">
        <v>0</v>
      </c>
      <c r="AQ893" s="8">
        <v>10.6</v>
      </c>
      <c r="AR893" s="8">
        <v>1.1000000000000001</v>
      </c>
      <c r="AS893" s="8">
        <v>0</v>
      </c>
      <c r="AT893" s="12">
        <f t="shared" si="149"/>
        <v>24.3</v>
      </c>
      <c r="AV893" s="11">
        <f t="shared" si="141"/>
        <v>0</v>
      </c>
      <c r="AW893" s="13">
        <f t="shared" si="142"/>
        <v>0</v>
      </c>
      <c r="AX893" s="13">
        <f t="shared" si="143"/>
        <v>0</v>
      </c>
      <c r="AY893" s="13">
        <f t="shared" si="144"/>
        <v>0</v>
      </c>
      <c r="AZ893" s="13">
        <f t="shared" si="145"/>
        <v>0</v>
      </c>
      <c r="BA893" s="13">
        <f t="shared" si="146"/>
        <v>0</v>
      </c>
      <c r="BB893" s="13">
        <f t="shared" si="147"/>
        <v>0</v>
      </c>
      <c r="BC893" s="13">
        <f t="shared" si="148"/>
        <v>0</v>
      </c>
    </row>
    <row r="894" spans="1:55" x14ac:dyDescent="0.3">
      <c r="A894" s="8" t="s">
        <v>232</v>
      </c>
      <c r="B894" s="8" t="s">
        <v>237</v>
      </c>
      <c r="C894" s="8" t="s">
        <v>88</v>
      </c>
      <c r="D894" s="8" t="s">
        <v>24</v>
      </c>
      <c r="E894" s="7" t="s">
        <v>14</v>
      </c>
      <c r="F894" s="8">
        <v>184</v>
      </c>
      <c r="I894" s="8">
        <v>1</v>
      </c>
      <c r="L894" s="8">
        <v>3.3000000000000002E-2</v>
      </c>
      <c r="M894" s="8">
        <f t="shared" ref="M894:M957" si="150">F894*L894</f>
        <v>6.0720000000000001</v>
      </c>
      <c r="O894" s="8">
        <v>45</v>
      </c>
      <c r="AI894" s="7">
        <v>7075</v>
      </c>
      <c r="AJ894" s="8">
        <v>1106</v>
      </c>
      <c r="AK894" s="8" t="s">
        <v>280</v>
      </c>
      <c r="AL894" s="7">
        <v>69</v>
      </c>
      <c r="AM894" s="8">
        <v>69</v>
      </c>
      <c r="AN894" s="8">
        <v>3.6</v>
      </c>
      <c r="AO894" s="8">
        <v>3.6</v>
      </c>
      <c r="AP894" s="8">
        <v>0</v>
      </c>
      <c r="AQ894" s="8">
        <v>4.0999999999999996</v>
      </c>
      <c r="AR894" s="8">
        <v>4.5</v>
      </c>
      <c r="AS894" s="8">
        <v>0</v>
      </c>
      <c r="AT894" s="12">
        <f t="shared" si="149"/>
        <v>12.2</v>
      </c>
      <c r="AV894" s="11">
        <f t="shared" si="141"/>
        <v>4.1896800000000001</v>
      </c>
      <c r="AW894" s="13">
        <f t="shared" si="142"/>
        <v>4.1896800000000001</v>
      </c>
      <c r="AX894" s="13">
        <f t="shared" si="143"/>
        <v>0.21859200000000001</v>
      </c>
      <c r="AY894" s="13">
        <f t="shared" si="144"/>
        <v>0.21859200000000001</v>
      </c>
      <c r="AZ894" s="13">
        <f t="shared" si="145"/>
        <v>0</v>
      </c>
      <c r="BA894" s="13">
        <f t="shared" si="146"/>
        <v>0.24895199999999998</v>
      </c>
      <c r="BB894" s="13">
        <f t="shared" si="147"/>
        <v>0.27324000000000004</v>
      </c>
      <c r="BC894" s="13">
        <f t="shared" si="148"/>
        <v>0</v>
      </c>
    </row>
    <row r="895" spans="1:55" x14ac:dyDescent="0.3">
      <c r="A895" s="8" t="s">
        <v>232</v>
      </c>
      <c r="B895" s="8" t="s">
        <v>237</v>
      </c>
      <c r="C895" s="8" t="s">
        <v>88</v>
      </c>
      <c r="D895" s="8" t="s">
        <v>25</v>
      </c>
      <c r="E895" s="7" t="s">
        <v>21</v>
      </c>
      <c r="K895" s="8">
        <v>1</v>
      </c>
      <c r="L895" s="8">
        <v>0</v>
      </c>
      <c r="M895" s="8">
        <f t="shared" si="150"/>
        <v>0</v>
      </c>
      <c r="O895" s="8">
        <v>45</v>
      </c>
      <c r="AI895" s="7">
        <v>646</v>
      </c>
      <c r="AJ895" s="8">
        <v>1009</v>
      </c>
      <c r="AK895" s="8" t="s">
        <v>286</v>
      </c>
      <c r="AL895" s="7">
        <v>403</v>
      </c>
      <c r="AM895" s="8">
        <v>403</v>
      </c>
      <c r="AN895" s="8">
        <v>24.9</v>
      </c>
      <c r="AO895" s="8">
        <v>24.9</v>
      </c>
      <c r="AP895" s="8">
        <v>0</v>
      </c>
      <c r="AQ895" s="8">
        <v>33.1</v>
      </c>
      <c r="AR895" s="8">
        <v>1.3</v>
      </c>
      <c r="AS895" s="8">
        <v>0</v>
      </c>
      <c r="AT895" s="12">
        <f t="shared" si="149"/>
        <v>59.3</v>
      </c>
      <c r="AV895" s="11">
        <f t="shared" si="141"/>
        <v>0</v>
      </c>
      <c r="AW895" s="13">
        <f t="shared" si="142"/>
        <v>0</v>
      </c>
      <c r="AX895" s="13">
        <f t="shared" si="143"/>
        <v>0</v>
      </c>
      <c r="AY895" s="13">
        <f t="shared" si="144"/>
        <v>0</v>
      </c>
      <c r="AZ895" s="13">
        <f t="shared" si="145"/>
        <v>0</v>
      </c>
      <c r="BA895" s="13">
        <f t="shared" si="146"/>
        <v>0</v>
      </c>
      <c r="BB895" s="13">
        <f t="shared" si="147"/>
        <v>0</v>
      </c>
      <c r="BC895" s="13">
        <f t="shared" si="148"/>
        <v>0</v>
      </c>
    </row>
    <row r="896" spans="1:55" x14ac:dyDescent="0.3">
      <c r="A896" s="8" t="s">
        <v>20</v>
      </c>
      <c r="B896" s="8" t="s">
        <v>237</v>
      </c>
      <c r="C896" s="8" t="s">
        <v>88</v>
      </c>
      <c r="D896" s="8" t="s">
        <v>20</v>
      </c>
      <c r="E896" s="7" t="s">
        <v>14</v>
      </c>
      <c r="F896" s="8">
        <v>112</v>
      </c>
      <c r="H896" s="8">
        <v>2</v>
      </c>
      <c r="L896" s="8">
        <v>0.28599999999999998</v>
      </c>
      <c r="M896" s="8">
        <f t="shared" si="150"/>
        <v>32.031999999999996</v>
      </c>
      <c r="O896" s="8">
        <v>45</v>
      </c>
      <c r="AI896">
        <v>8041</v>
      </c>
      <c r="AJ896">
        <v>15233</v>
      </c>
      <c r="AK896" t="s">
        <v>378</v>
      </c>
      <c r="AL896">
        <v>105</v>
      </c>
      <c r="AM896">
        <v>105</v>
      </c>
      <c r="AN896">
        <v>18.5</v>
      </c>
      <c r="AO896">
        <v>18.5</v>
      </c>
      <c r="AP896">
        <v>18.5</v>
      </c>
      <c r="AQ896">
        <v>2.9</v>
      </c>
      <c r="AR896">
        <v>0</v>
      </c>
      <c r="AS896">
        <v>0</v>
      </c>
      <c r="AT896" s="12">
        <f t="shared" si="149"/>
        <v>21.4</v>
      </c>
      <c r="AV896" s="11">
        <f t="shared" si="141"/>
        <v>33.633599999999994</v>
      </c>
      <c r="AW896" s="13">
        <f t="shared" si="142"/>
        <v>33.633599999999994</v>
      </c>
      <c r="AX896" s="13">
        <f t="shared" si="143"/>
        <v>5.9259199999999996</v>
      </c>
      <c r="AY896" s="13">
        <f t="shared" si="144"/>
        <v>5.9259199999999996</v>
      </c>
      <c r="AZ896" s="13">
        <f t="shared" si="145"/>
        <v>5.9259199999999996</v>
      </c>
      <c r="BA896" s="13">
        <f t="shared" si="146"/>
        <v>0.92892799999999998</v>
      </c>
      <c r="BB896" s="13">
        <f t="shared" si="147"/>
        <v>0</v>
      </c>
      <c r="BC896" s="13">
        <f t="shared" si="148"/>
        <v>0</v>
      </c>
    </row>
    <row r="897" spans="1:55" x14ac:dyDescent="0.3">
      <c r="A897" s="8" t="s">
        <v>233</v>
      </c>
      <c r="B897" s="8" t="s">
        <v>237</v>
      </c>
      <c r="C897" s="8" t="s">
        <v>88</v>
      </c>
      <c r="D897" s="8" t="s">
        <v>26</v>
      </c>
      <c r="E897" s="7" t="s">
        <v>14</v>
      </c>
      <c r="F897" s="8">
        <v>175</v>
      </c>
      <c r="H897" s="8">
        <v>2</v>
      </c>
      <c r="L897" s="8">
        <v>0.28599999999999998</v>
      </c>
      <c r="M897" s="8">
        <f t="shared" si="150"/>
        <v>50.05</v>
      </c>
      <c r="O897" s="8">
        <v>45</v>
      </c>
      <c r="AI897" s="7">
        <v>7200</v>
      </c>
      <c r="AJ897" s="8">
        <v>20051</v>
      </c>
      <c r="AK897" s="8" t="s">
        <v>282</v>
      </c>
      <c r="AL897" s="7">
        <v>130</v>
      </c>
      <c r="AM897" s="8">
        <v>0</v>
      </c>
      <c r="AN897" s="8">
        <v>2.4</v>
      </c>
      <c r="AO897" s="8">
        <v>0</v>
      </c>
      <c r="AP897" s="8">
        <v>0</v>
      </c>
      <c r="AQ897" s="8">
        <v>0.2</v>
      </c>
      <c r="AR897" s="8">
        <v>28.6</v>
      </c>
      <c r="AS897" s="8">
        <v>0.3</v>
      </c>
      <c r="AT897" s="12">
        <f t="shared" si="149"/>
        <v>31.200000000000003</v>
      </c>
      <c r="AV897" s="11">
        <f t="shared" si="141"/>
        <v>65.064999999999998</v>
      </c>
      <c r="AW897" s="13">
        <f t="shared" si="142"/>
        <v>0</v>
      </c>
      <c r="AX897" s="13">
        <f t="shared" si="143"/>
        <v>1.2011999999999998</v>
      </c>
      <c r="AY897" s="13">
        <f t="shared" si="144"/>
        <v>0</v>
      </c>
      <c r="AZ897" s="13">
        <f t="shared" si="145"/>
        <v>0</v>
      </c>
      <c r="BA897" s="13">
        <f t="shared" si="146"/>
        <v>0.10009999999999999</v>
      </c>
      <c r="BB897" s="13">
        <f t="shared" si="147"/>
        <v>14.314300000000001</v>
      </c>
      <c r="BC897" s="13">
        <f t="shared" si="148"/>
        <v>0.15014999999999998</v>
      </c>
    </row>
    <row r="898" spans="1:55" x14ac:dyDescent="0.3">
      <c r="A898" s="8" t="s">
        <v>233</v>
      </c>
      <c r="B898" s="8" t="s">
        <v>237</v>
      </c>
      <c r="C898" s="8" t="s">
        <v>88</v>
      </c>
      <c r="D898" s="8" t="s">
        <v>28</v>
      </c>
      <c r="E898" s="7" t="s">
        <v>14</v>
      </c>
      <c r="F898" s="8">
        <v>185</v>
      </c>
      <c r="H898" s="8">
        <v>1</v>
      </c>
      <c r="L898" s="8">
        <v>0.14299999999999999</v>
      </c>
      <c r="M898" s="8">
        <f t="shared" si="150"/>
        <v>26.454999999999998</v>
      </c>
      <c r="O898" s="8">
        <v>45</v>
      </c>
      <c r="AI898" s="7">
        <v>7005</v>
      </c>
      <c r="AJ898" s="8">
        <v>16028</v>
      </c>
      <c r="AK898" s="8" t="s">
        <v>283</v>
      </c>
      <c r="AL898" s="7">
        <v>127</v>
      </c>
      <c r="AM898" s="8">
        <v>0</v>
      </c>
      <c r="AN898" s="8">
        <v>8.6999999999999993</v>
      </c>
      <c r="AO898" s="8">
        <v>0</v>
      </c>
      <c r="AP898" s="8">
        <v>0</v>
      </c>
      <c r="AQ898" s="8">
        <v>0.5</v>
      </c>
      <c r="AR898" s="8">
        <v>22.8</v>
      </c>
      <c r="AS898" s="8">
        <v>6.4</v>
      </c>
      <c r="AT898" s="12">
        <f t="shared" si="149"/>
        <v>32</v>
      </c>
      <c r="AV898" s="11">
        <f t="shared" si="141"/>
        <v>33.597850000000001</v>
      </c>
      <c r="AW898" s="13">
        <f t="shared" si="142"/>
        <v>0</v>
      </c>
      <c r="AX898" s="13">
        <f t="shared" si="143"/>
        <v>2.3015849999999998</v>
      </c>
      <c r="AY898" s="13">
        <f t="shared" si="144"/>
        <v>0</v>
      </c>
      <c r="AZ898" s="13">
        <f t="shared" si="145"/>
        <v>0</v>
      </c>
      <c r="BA898" s="13">
        <f t="shared" si="146"/>
        <v>0.132275</v>
      </c>
      <c r="BB898" s="13">
        <f t="shared" si="147"/>
        <v>6.0317400000000001</v>
      </c>
      <c r="BC898" s="13">
        <f t="shared" si="148"/>
        <v>1.6931200000000002</v>
      </c>
    </row>
    <row r="899" spans="1:55" x14ac:dyDescent="0.3">
      <c r="A899" s="8" t="s">
        <v>233</v>
      </c>
      <c r="B899" s="8" t="s">
        <v>237</v>
      </c>
      <c r="C899" s="8" t="s">
        <v>88</v>
      </c>
      <c r="D899" s="8" t="s">
        <v>29</v>
      </c>
      <c r="E899" s="7" t="s">
        <v>14</v>
      </c>
      <c r="F899" s="8">
        <v>60</v>
      </c>
      <c r="H899" s="8">
        <v>1</v>
      </c>
      <c r="L899" s="8">
        <v>0.14299999999999999</v>
      </c>
      <c r="M899" s="8">
        <f t="shared" si="150"/>
        <v>8.58</v>
      </c>
      <c r="O899" s="8">
        <v>45</v>
      </c>
      <c r="AI899" s="7">
        <v>513</v>
      </c>
      <c r="AJ899" s="8">
        <v>11110</v>
      </c>
      <c r="AK899" s="8" t="s">
        <v>290</v>
      </c>
      <c r="AL899" s="7">
        <v>22</v>
      </c>
      <c r="AM899" s="8">
        <v>0</v>
      </c>
      <c r="AN899" s="8">
        <v>1</v>
      </c>
      <c r="AO899" s="8">
        <v>0</v>
      </c>
      <c r="AP899" s="8">
        <v>0</v>
      </c>
      <c r="AQ899" s="8">
        <v>0.4</v>
      </c>
      <c r="AR899" s="8">
        <v>4.5</v>
      </c>
      <c r="AS899" s="8">
        <v>2.8</v>
      </c>
      <c r="AT899" s="12">
        <f t="shared" si="149"/>
        <v>5.9</v>
      </c>
      <c r="AV899" s="11">
        <f t="shared" si="141"/>
        <v>1.8875999999999999</v>
      </c>
      <c r="AW899" s="13">
        <f t="shared" si="142"/>
        <v>0</v>
      </c>
      <c r="AX899" s="13">
        <f t="shared" si="143"/>
        <v>8.5800000000000001E-2</v>
      </c>
      <c r="AY899" s="13">
        <f t="shared" si="144"/>
        <v>0</v>
      </c>
      <c r="AZ899" s="13">
        <f t="shared" si="145"/>
        <v>0</v>
      </c>
      <c r="BA899" s="13">
        <f t="shared" si="146"/>
        <v>3.4320000000000003E-2</v>
      </c>
      <c r="BB899" s="13">
        <f t="shared" si="147"/>
        <v>0.3861</v>
      </c>
      <c r="BC899" s="13">
        <f t="shared" si="148"/>
        <v>0.24023999999999998</v>
      </c>
    </row>
    <row r="900" spans="1:55" x14ac:dyDescent="0.3">
      <c r="A900" s="8" t="s">
        <v>233</v>
      </c>
      <c r="B900" s="8" t="s">
        <v>237</v>
      </c>
      <c r="C900" s="8" t="s">
        <v>88</v>
      </c>
      <c r="D900" s="8" t="s">
        <v>30</v>
      </c>
      <c r="E900" s="7" t="s">
        <v>21</v>
      </c>
      <c r="K900" s="8">
        <v>1</v>
      </c>
      <c r="L900" s="8">
        <v>0</v>
      </c>
      <c r="M900" s="8">
        <f t="shared" si="150"/>
        <v>0</v>
      </c>
      <c r="O900" s="8">
        <v>45</v>
      </c>
      <c r="AI900" s="7">
        <v>141</v>
      </c>
      <c r="AJ900" s="8">
        <v>9040</v>
      </c>
      <c r="AK900" s="8" t="s">
        <v>287</v>
      </c>
      <c r="AL900" s="7">
        <v>92</v>
      </c>
      <c r="AM900" s="8">
        <v>0</v>
      </c>
      <c r="AN900" s="8">
        <v>1</v>
      </c>
      <c r="AO900" s="8">
        <v>0</v>
      </c>
      <c r="AP900" s="8">
        <v>0</v>
      </c>
      <c r="AQ900" s="8">
        <v>0.5</v>
      </c>
      <c r="AR900" s="8">
        <v>23.4</v>
      </c>
      <c r="AS900" s="8">
        <v>2.4</v>
      </c>
      <c r="AT900" s="12">
        <f t="shared" si="149"/>
        <v>24.9</v>
      </c>
      <c r="AV900" s="11">
        <f t="shared" si="141"/>
        <v>0</v>
      </c>
      <c r="AW900" s="13">
        <f t="shared" si="142"/>
        <v>0</v>
      </c>
      <c r="AX900" s="13">
        <f t="shared" si="143"/>
        <v>0</v>
      </c>
      <c r="AY900" s="13">
        <f t="shared" si="144"/>
        <v>0</v>
      </c>
      <c r="AZ900" s="13">
        <f t="shared" si="145"/>
        <v>0</v>
      </c>
      <c r="BA900" s="13">
        <f t="shared" si="146"/>
        <v>0</v>
      </c>
      <c r="BB900" s="13">
        <f t="shared" si="147"/>
        <v>0</v>
      </c>
      <c r="BC900" s="13">
        <f t="shared" si="148"/>
        <v>0</v>
      </c>
    </row>
    <row r="901" spans="1:55" x14ac:dyDescent="0.3">
      <c r="A901" s="8" t="s">
        <v>233</v>
      </c>
      <c r="B901" s="8" t="s">
        <v>237</v>
      </c>
      <c r="C901" s="8" t="s">
        <v>88</v>
      </c>
      <c r="D901" s="8" t="s">
        <v>31</v>
      </c>
      <c r="E901" s="7" t="s">
        <v>21</v>
      </c>
      <c r="K901" s="8">
        <v>1</v>
      </c>
      <c r="L901" s="8">
        <v>0</v>
      </c>
      <c r="M901" s="8">
        <f t="shared" si="150"/>
        <v>0</v>
      </c>
      <c r="O901" s="8">
        <v>45</v>
      </c>
      <c r="AI901" s="7">
        <v>1786</v>
      </c>
      <c r="AJ901" s="8">
        <v>11363</v>
      </c>
      <c r="AK901" s="8" t="s">
        <v>289</v>
      </c>
      <c r="AL901" s="7">
        <v>93</v>
      </c>
      <c r="AM901" s="8">
        <v>0</v>
      </c>
      <c r="AN901" s="8">
        <v>2</v>
      </c>
      <c r="AO901" s="8">
        <v>0</v>
      </c>
      <c r="AP901" s="8">
        <v>0</v>
      </c>
      <c r="AQ901" s="8">
        <v>0.1</v>
      </c>
      <c r="AR901" s="8">
        <v>21.6</v>
      </c>
      <c r="AS901" s="8">
        <v>1.5</v>
      </c>
      <c r="AT901" s="12">
        <f t="shared" si="149"/>
        <v>23.700000000000003</v>
      </c>
      <c r="AV901" s="11">
        <f t="shared" ref="AV901:AV964" si="151">PRODUCT($M901,$Y901,AL901)/100</f>
        <v>0</v>
      </c>
      <c r="AW901" s="13">
        <f t="shared" si="142"/>
        <v>0</v>
      </c>
      <c r="AX901" s="13">
        <f t="shared" si="143"/>
        <v>0</v>
      </c>
      <c r="AY901" s="13">
        <f t="shared" si="144"/>
        <v>0</v>
      </c>
      <c r="AZ901" s="13">
        <f t="shared" si="145"/>
        <v>0</v>
      </c>
      <c r="BA901" s="13">
        <f t="shared" si="146"/>
        <v>0</v>
      </c>
      <c r="BB901" s="13">
        <f t="shared" si="147"/>
        <v>0</v>
      </c>
      <c r="BC901" s="13">
        <f t="shared" si="148"/>
        <v>0</v>
      </c>
    </row>
    <row r="902" spans="1:55" x14ac:dyDescent="0.3">
      <c r="A902" s="8" t="s">
        <v>234</v>
      </c>
      <c r="B902" s="8" t="s">
        <v>237</v>
      </c>
      <c r="C902" s="8" t="s">
        <v>88</v>
      </c>
      <c r="D902" s="8" t="s">
        <v>248</v>
      </c>
      <c r="E902" s="7" t="s">
        <v>14</v>
      </c>
      <c r="F902" s="8">
        <v>134</v>
      </c>
      <c r="H902" s="8">
        <v>1</v>
      </c>
      <c r="L902" s="8">
        <v>0.14299999999999999</v>
      </c>
      <c r="M902" s="8">
        <f t="shared" si="150"/>
        <v>19.161999999999999</v>
      </c>
      <c r="O902" s="8">
        <v>45</v>
      </c>
      <c r="AE902" s="7" t="s">
        <v>296</v>
      </c>
      <c r="AF902" s="8" t="s">
        <v>303</v>
      </c>
      <c r="AL902" s="7">
        <v>163</v>
      </c>
      <c r="AN902" s="8">
        <v>6.3</v>
      </c>
      <c r="AQ902" s="8">
        <v>1.4</v>
      </c>
      <c r="AR902" s="8">
        <v>31.1</v>
      </c>
      <c r="AT902" s="12">
        <f t="shared" si="149"/>
        <v>38.799999999999997</v>
      </c>
      <c r="AV902" s="11">
        <f t="shared" si="151"/>
        <v>31.234059999999999</v>
      </c>
      <c r="AW902" s="13">
        <f t="shared" ref="AW902:AW965" si="152">PRODUCT($M902,$Y902,AM902)/100</f>
        <v>0.19161999999999998</v>
      </c>
      <c r="AX902" s="13">
        <f t="shared" ref="AX902:AX965" si="153">PRODUCT($M902,$Y902,AN902)/100</f>
        <v>1.207206</v>
      </c>
      <c r="AY902" s="13">
        <f t="shared" ref="AY902:AY965" si="154">PRODUCT($M902,$Y902,AO902)/100</f>
        <v>0.19161999999999998</v>
      </c>
      <c r="AZ902" s="13">
        <f t="shared" ref="AZ902:AZ965" si="155">PRODUCT($M902,$Y902,AP902)/100</f>
        <v>0.19161999999999998</v>
      </c>
      <c r="BA902" s="13">
        <f t="shared" ref="BA902:BA965" si="156">PRODUCT($M902,$Y902,AQ902)/100</f>
        <v>0.26826800000000001</v>
      </c>
      <c r="BB902" s="13">
        <f t="shared" ref="BB902:BB965" si="157">PRODUCT($M902,$Y902,AR902)/100</f>
        <v>5.9593820000000006</v>
      </c>
      <c r="BC902" s="13">
        <f t="shared" ref="BC902:BC965" si="158">PRODUCT($M902,$Y902,AS902)/100</f>
        <v>0.19161999999999998</v>
      </c>
    </row>
    <row r="903" spans="1:55" x14ac:dyDescent="0.3">
      <c r="A903" s="8" t="s">
        <v>234</v>
      </c>
      <c r="B903" s="8" t="s">
        <v>237</v>
      </c>
      <c r="C903" s="8" t="s">
        <v>88</v>
      </c>
      <c r="D903" s="8" t="s">
        <v>27</v>
      </c>
      <c r="E903" s="7" t="s">
        <v>14</v>
      </c>
      <c r="F903" s="8">
        <v>114</v>
      </c>
      <c r="H903" s="8">
        <v>1</v>
      </c>
      <c r="L903" s="8">
        <v>0.14299999999999999</v>
      </c>
      <c r="M903" s="8">
        <f t="shared" si="150"/>
        <v>16.302</v>
      </c>
      <c r="O903" s="8">
        <v>45</v>
      </c>
      <c r="AE903" s="7" t="s">
        <v>296</v>
      </c>
      <c r="AF903" s="8" t="s">
        <v>304</v>
      </c>
      <c r="AL903" s="7">
        <v>125</v>
      </c>
      <c r="AN903" s="8">
        <v>2.1</v>
      </c>
      <c r="AQ903" s="8">
        <v>1.3</v>
      </c>
      <c r="AR903" s="8">
        <v>26.2</v>
      </c>
      <c r="AT903" s="12">
        <f t="shared" si="149"/>
        <v>29.6</v>
      </c>
      <c r="AV903" s="11">
        <f t="shared" si="151"/>
        <v>20.377500000000001</v>
      </c>
      <c r="AW903" s="13">
        <f t="shared" si="152"/>
        <v>0.16302</v>
      </c>
      <c r="AX903" s="13">
        <f t="shared" si="153"/>
        <v>0.34234200000000004</v>
      </c>
      <c r="AY903" s="13">
        <f t="shared" si="154"/>
        <v>0.16302</v>
      </c>
      <c r="AZ903" s="13">
        <f t="shared" si="155"/>
        <v>0.16302</v>
      </c>
      <c r="BA903" s="13">
        <f t="shared" si="156"/>
        <v>0.21192599999999998</v>
      </c>
      <c r="BB903" s="13">
        <f t="shared" si="157"/>
        <v>4.2711239999999995</v>
      </c>
      <c r="BC903" s="13">
        <f t="shared" si="158"/>
        <v>0.16302</v>
      </c>
    </row>
    <row r="904" spans="1:55" x14ac:dyDescent="0.3">
      <c r="A904" s="8" t="s">
        <v>234</v>
      </c>
      <c r="B904" s="8" t="s">
        <v>237</v>
      </c>
      <c r="C904" s="8" t="s">
        <v>88</v>
      </c>
      <c r="D904" s="8" t="s">
        <v>32</v>
      </c>
      <c r="E904" s="7" t="s">
        <v>14</v>
      </c>
      <c r="F904" s="8">
        <v>83</v>
      </c>
      <c r="H904" s="8">
        <v>1</v>
      </c>
      <c r="L904" s="8">
        <v>0.14299999999999999</v>
      </c>
      <c r="M904" s="8">
        <f t="shared" si="150"/>
        <v>11.869</v>
      </c>
      <c r="O904" s="8">
        <v>45</v>
      </c>
      <c r="AI904" s="7">
        <v>8012</v>
      </c>
      <c r="AJ904" s="8">
        <v>0</v>
      </c>
      <c r="AK904" s="8" t="s">
        <v>307</v>
      </c>
      <c r="AL904" s="7">
        <v>332</v>
      </c>
      <c r="AM904" s="8">
        <v>0</v>
      </c>
      <c r="AN904" s="8">
        <v>10.3</v>
      </c>
      <c r="AO904" s="8">
        <v>0</v>
      </c>
      <c r="AP904" s="8">
        <v>0</v>
      </c>
      <c r="AQ904" s="8">
        <v>3</v>
      </c>
      <c r="AR904" s="8">
        <v>73.7</v>
      </c>
      <c r="AS904" s="8">
        <v>12.7</v>
      </c>
      <c r="AT904" s="12">
        <f t="shared" si="149"/>
        <v>87</v>
      </c>
      <c r="AV904" s="11">
        <f t="shared" si="151"/>
        <v>39.405079999999998</v>
      </c>
      <c r="AW904" s="13">
        <f t="shared" si="152"/>
        <v>0</v>
      </c>
      <c r="AX904" s="13">
        <f t="shared" si="153"/>
        <v>1.222507</v>
      </c>
      <c r="AY904" s="13">
        <f t="shared" si="154"/>
        <v>0</v>
      </c>
      <c r="AZ904" s="13">
        <f t="shared" si="155"/>
        <v>0</v>
      </c>
      <c r="BA904" s="13">
        <f t="shared" si="156"/>
        <v>0.35607</v>
      </c>
      <c r="BB904" s="13">
        <f t="shared" si="157"/>
        <v>8.7474530000000001</v>
      </c>
      <c r="BC904" s="13">
        <f t="shared" si="158"/>
        <v>1.507363</v>
      </c>
    </row>
    <row r="905" spans="1:55" x14ac:dyDescent="0.3">
      <c r="A905" s="8" t="s">
        <v>232</v>
      </c>
      <c r="B905" s="8" t="s">
        <v>237</v>
      </c>
      <c r="C905" s="8" t="s">
        <v>89</v>
      </c>
      <c r="D905" s="8" t="s">
        <v>13</v>
      </c>
      <c r="E905" s="7" t="s">
        <v>14</v>
      </c>
      <c r="F905" s="8">
        <v>112</v>
      </c>
      <c r="J905" s="8">
        <v>1</v>
      </c>
      <c r="L905" s="8">
        <v>3.0000000000000001E-3</v>
      </c>
      <c r="M905" s="8">
        <f t="shared" si="150"/>
        <v>0.33600000000000002</v>
      </c>
      <c r="N905" s="8">
        <v>1</v>
      </c>
      <c r="O905" s="8">
        <v>46</v>
      </c>
      <c r="AI905" s="7">
        <v>8067</v>
      </c>
      <c r="AJ905" s="8">
        <v>0</v>
      </c>
      <c r="AK905" s="8" t="s">
        <v>265</v>
      </c>
      <c r="AL905" s="7">
        <v>269</v>
      </c>
      <c r="AM905" s="8">
        <v>269</v>
      </c>
      <c r="AN905" s="8">
        <v>24.9</v>
      </c>
      <c r="AO905" s="8">
        <v>24.9</v>
      </c>
      <c r="AP905" s="8">
        <v>24.9</v>
      </c>
      <c r="AQ905" s="8">
        <v>18</v>
      </c>
      <c r="AR905" s="8">
        <v>0</v>
      </c>
      <c r="AS905" s="8">
        <v>0</v>
      </c>
      <c r="AT905" s="12">
        <f t="shared" si="149"/>
        <v>42.9</v>
      </c>
      <c r="AV905" s="11">
        <f t="shared" si="151"/>
        <v>0.90383999999999998</v>
      </c>
      <c r="AW905" s="13">
        <f t="shared" si="152"/>
        <v>0.90383999999999998</v>
      </c>
      <c r="AX905" s="13">
        <f t="shared" si="153"/>
        <v>8.3664000000000002E-2</v>
      </c>
      <c r="AY905" s="13">
        <f t="shared" si="154"/>
        <v>8.3664000000000002E-2</v>
      </c>
      <c r="AZ905" s="13">
        <f t="shared" si="155"/>
        <v>8.3664000000000002E-2</v>
      </c>
      <c r="BA905" s="13">
        <f t="shared" si="156"/>
        <v>6.0479999999999999E-2</v>
      </c>
      <c r="BB905" s="13">
        <f t="shared" si="157"/>
        <v>0</v>
      </c>
      <c r="BC905" s="13">
        <f t="shared" si="158"/>
        <v>0</v>
      </c>
    </row>
    <row r="906" spans="1:55" x14ac:dyDescent="0.3">
      <c r="A906" s="8" t="s">
        <v>232</v>
      </c>
      <c r="B906" s="8" t="s">
        <v>237</v>
      </c>
      <c r="C906" s="8" t="s">
        <v>89</v>
      </c>
      <c r="D906" s="8" t="s">
        <v>15</v>
      </c>
      <c r="E906" s="7" t="s">
        <v>14</v>
      </c>
      <c r="F906" s="8">
        <v>85</v>
      </c>
      <c r="I906" s="8">
        <v>2</v>
      </c>
      <c r="L906" s="8">
        <v>6.7000000000000004E-2</v>
      </c>
      <c r="M906" s="8">
        <f t="shared" si="150"/>
        <v>5.6950000000000003</v>
      </c>
      <c r="O906" s="8">
        <v>46</v>
      </c>
      <c r="AE906" s="7" t="s">
        <v>296</v>
      </c>
      <c r="AF906" s="8" t="s">
        <v>298</v>
      </c>
      <c r="AG906" s="7" t="s">
        <v>299</v>
      </c>
      <c r="AL906" s="7">
        <v>241</v>
      </c>
      <c r="AN906" s="8">
        <v>32.9</v>
      </c>
      <c r="AQ906" s="8">
        <v>10.9</v>
      </c>
      <c r="AR906" s="8">
        <v>0.5</v>
      </c>
      <c r="AS906" s="8">
        <v>0</v>
      </c>
      <c r="AT906" s="12">
        <f t="shared" si="149"/>
        <v>44.3</v>
      </c>
      <c r="AV906" s="11">
        <f t="shared" si="151"/>
        <v>13.724950000000002</v>
      </c>
      <c r="AW906" s="13">
        <f t="shared" si="152"/>
        <v>5.6950000000000001E-2</v>
      </c>
      <c r="AX906" s="13">
        <f t="shared" si="153"/>
        <v>1.8736550000000001</v>
      </c>
      <c r="AY906" s="13">
        <f t="shared" si="154"/>
        <v>5.6950000000000001E-2</v>
      </c>
      <c r="AZ906" s="13">
        <f t="shared" si="155"/>
        <v>5.6950000000000001E-2</v>
      </c>
      <c r="BA906" s="13">
        <f t="shared" si="156"/>
        <v>0.62075500000000006</v>
      </c>
      <c r="BB906" s="13">
        <f t="shared" si="157"/>
        <v>2.8475E-2</v>
      </c>
      <c r="BC906" s="13">
        <f t="shared" si="158"/>
        <v>0</v>
      </c>
    </row>
    <row r="907" spans="1:55" x14ac:dyDescent="0.3">
      <c r="A907" s="8" t="s">
        <v>232</v>
      </c>
      <c r="B907" s="8" t="s">
        <v>237</v>
      </c>
      <c r="C907" s="8" t="s">
        <v>89</v>
      </c>
      <c r="D907" s="8" t="s">
        <v>17</v>
      </c>
      <c r="E907" s="7" t="s">
        <v>14</v>
      </c>
      <c r="F907" s="8">
        <v>85</v>
      </c>
      <c r="I907" s="8">
        <v>1</v>
      </c>
      <c r="L907" s="8">
        <v>3.3000000000000002E-2</v>
      </c>
      <c r="M907" s="8">
        <f t="shared" si="150"/>
        <v>2.8050000000000002</v>
      </c>
      <c r="O907" s="8">
        <v>46</v>
      </c>
      <c r="AE907" s="7" t="s">
        <v>300</v>
      </c>
      <c r="AF907" s="8" t="s">
        <v>301</v>
      </c>
      <c r="AG907" s="7" t="s">
        <v>272</v>
      </c>
      <c r="AL907" s="7">
        <v>265</v>
      </c>
      <c r="AN907" s="8">
        <v>16.899999999999999</v>
      </c>
      <c r="AQ907" s="8">
        <v>21.4</v>
      </c>
      <c r="AR907" s="8">
        <v>0</v>
      </c>
      <c r="AS907" s="8">
        <v>0</v>
      </c>
      <c r="AT907" s="12">
        <f t="shared" si="149"/>
        <v>38.299999999999997</v>
      </c>
      <c r="AV907" s="11">
        <f t="shared" si="151"/>
        <v>7.4332500000000001</v>
      </c>
      <c r="AW907" s="13">
        <f t="shared" si="152"/>
        <v>2.8050000000000002E-2</v>
      </c>
      <c r="AX907" s="13">
        <f t="shared" si="153"/>
        <v>0.47404499999999999</v>
      </c>
      <c r="AY907" s="13">
        <f t="shared" si="154"/>
        <v>2.8050000000000002E-2</v>
      </c>
      <c r="AZ907" s="13">
        <f t="shared" si="155"/>
        <v>2.8050000000000002E-2</v>
      </c>
      <c r="BA907" s="13">
        <f t="shared" si="156"/>
        <v>0.60026999999999997</v>
      </c>
      <c r="BB907" s="13">
        <f t="shared" si="157"/>
        <v>0</v>
      </c>
      <c r="BC907" s="13">
        <f t="shared" si="158"/>
        <v>0</v>
      </c>
    </row>
    <row r="908" spans="1:55" x14ac:dyDescent="0.3">
      <c r="A908" s="8" t="s">
        <v>232</v>
      </c>
      <c r="B908" s="8" t="s">
        <v>237</v>
      </c>
      <c r="C908" s="8" t="s">
        <v>89</v>
      </c>
      <c r="D908" s="8" t="s">
        <v>18</v>
      </c>
      <c r="E908" s="7" t="s">
        <v>14</v>
      </c>
      <c r="F908" s="8">
        <v>112</v>
      </c>
      <c r="J908" s="8">
        <v>1</v>
      </c>
      <c r="L908" s="8">
        <v>3.0000000000000001E-3</v>
      </c>
      <c r="M908" s="8">
        <f t="shared" si="150"/>
        <v>0.33600000000000002</v>
      </c>
      <c r="O908" s="8">
        <v>46</v>
      </c>
      <c r="S908" s="8">
        <v>1095</v>
      </c>
      <c r="T908" s="8" t="s">
        <v>275</v>
      </c>
      <c r="AL908" s="7">
        <v>267</v>
      </c>
      <c r="AN908" s="8">
        <v>19.600000000000001</v>
      </c>
      <c r="AQ908" s="8">
        <v>20.3</v>
      </c>
      <c r="AT908" s="12">
        <f t="shared" si="149"/>
        <v>39.900000000000006</v>
      </c>
      <c r="AV908" s="11">
        <f t="shared" si="151"/>
        <v>0.89712000000000003</v>
      </c>
      <c r="AW908" s="13">
        <f t="shared" si="152"/>
        <v>3.3600000000000001E-3</v>
      </c>
      <c r="AX908" s="13">
        <f t="shared" si="153"/>
        <v>6.5856000000000012E-2</v>
      </c>
      <c r="AY908" s="13">
        <f t="shared" si="154"/>
        <v>3.3600000000000001E-3</v>
      </c>
      <c r="AZ908" s="13">
        <f t="shared" si="155"/>
        <v>3.3600000000000001E-3</v>
      </c>
      <c r="BA908" s="13">
        <f t="shared" si="156"/>
        <v>6.8208000000000005E-2</v>
      </c>
      <c r="BB908" s="13">
        <f t="shared" si="157"/>
        <v>3.3600000000000001E-3</v>
      </c>
      <c r="BC908" s="13">
        <f t="shared" si="158"/>
        <v>3.3600000000000001E-3</v>
      </c>
    </row>
    <row r="909" spans="1:55" x14ac:dyDescent="0.3">
      <c r="A909" s="8" t="s">
        <v>232</v>
      </c>
      <c r="B909" s="8" t="s">
        <v>237</v>
      </c>
      <c r="C909" s="8" t="s">
        <v>89</v>
      </c>
      <c r="D909" s="8" t="s">
        <v>19</v>
      </c>
      <c r="E909" s="7" t="s">
        <v>21</v>
      </c>
      <c r="K909" s="8">
        <v>1</v>
      </c>
      <c r="L909" s="8">
        <v>0</v>
      </c>
      <c r="M909" s="8">
        <f t="shared" si="150"/>
        <v>0</v>
      </c>
      <c r="O909" s="8">
        <v>46</v>
      </c>
      <c r="AI909" s="7">
        <v>8063</v>
      </c>
      <c r="AJ909" s="8">
        <v>5124</v>
      </c>
      <c r="AK909" s="8" t="s">
        <v>273</v>
      </c>
      <c r="AL909" s="7">
        <v>285</v>
      </c>
      <c r="AM909" s="8">
        <v>285</v>
      </c>
      <c r="AN909" s="8">
        <v>26.9</v>
      </c>
      <c r="AO909" s="8">
        <v>26.9</v>
      </c>
      <c r="AP909" s="8">
        <v>26.9</v>
      </c>
      <c r="AQ909" s="8">
        <v>18.899999999999999</v>
      </c>
      <c r="AR909" s="8">
        <v>0</v>
      </c>
      <c r="AS909" s="8">
        <v>0</v>
      </c>
      <c r="AT909" s="12">
        <f t="shared" si="149"/>
        <v>45.8</v>
      </c>
      <c r="AV909" s="11">
        <f t="shared" si="151"/>
        <v>0</v>
      </c>
      <c r="AW909" s="13">
        <f t="shared" si="152"/>
        <v>0</v>
      </c>
      <c r="AX909" s="13">
        <f t="shared" si="153"/>
        <v>0</v>
      </c>
      <c r="AY909" s="13">
        <f t="shared" si="154"/>
        <v>0</v>
      </c>
      <c r="AZ909" s="13">
        <f t="shared" si="155"/>
        <v>0</v>
      </c>
      <c r="BA909" s="13">
        <f t="shared" si="156"/>
        <v>0</v>
      </c>
      <c r="BB909" s="13">
        <f t="shared" si="157"/>
        <v>0</v>
      </c>
      <c r="BC909" s="13">
        <f t="shared" si="158"/>
        <v>0</v>
      </c>
    </row>
    <row r="910" spans="1:55" x14ac:dyDescent="0.3">
      <c r="A910" s="8" t="s">
        <v>232</v>
      </c>
      <c r="B910" s="8" t="s">
        <v>237</v>
      </c>
      <c r="C910" s="8" t="s">
        <v>89</v>
      </c>
      <c r="D910" s="8" t="s">
        <v>22</v>
      </c>
      <c r="E910" s="7" t="s">
        <v>21</v>
      </c>
      <c r="K910" s="8">
        <v>1</v>
      </c>
      <c r="L910" s="8">
        <v>0</v>
      </c>
      <c r="M910" s="8">
        <f t="shared" si="150"/>
        <v>0</v>
      </c>
      <c r="O910" s="8">
        <v>46</v>
      </c>
      <c r="AI910" s="7">
        <v>8063</v>
      </c>
      <c r="AJ910" s="8">
        <v>5124</v>
      </c>
      <c r="AK910" s="8" t="s">
        <v>273</v>
      </c>
      <c r="AL910" s="7">
        <v>285</v>
      </c>
      <c r="AM910" s="8">
        <v>285</v>
      </c>
      <c r="AN910" s="8">
        <v>26.9</v>
      </c>
      <c r="AO910" s="8">
        <v>26.9</v>
      </c>
      <c r="AP910" s="8">
        <v>26.9</v>
      </c>
      <c r="AQ910" s="8">
        <v>18.899999999999999</v>
      </c>
      <c r="AR910" s="8">
        <v>0</v>
      </c>
      <c r="AS910" s="8">
        <v>0</v>
      </c>
      <c r="AT910" s="12">
        <f t="shared" si="149"/>
        <v>45.8</v>
      </c>
      <c r="AV910" s="11">
        <f t="shared" si="151"/>
        <v>0</v>
      </c>
      <c r="AW910" s="13">
        <f t="shared" si="152"/>
        <v>0</v>
      </c>
      <c r="AX910" s="13">
        <f t="shared" si="153"/>
        <v>0</v>
      </c>
      <c r="AY910" s="13">
        <f t="shared" si="154"/>
        <v>0</v>
      </c>
      <c r="AZ910" s="13">
        <f t="shared" si="155"/>
        <v>0</v>
      </c>
      <c r="BA910" s="13">
        <f t="shared" si="156"/>
        <v>0</v>
      </c>
      <c r="BB910" s="13">
        <f t="shared" si="157"/>
        <v>0</v>
      </c>
      <c r="BC910" s="13">
        <f t="shared" si="158"/>
        <v>0</v>
      </c>
    </row>
    <row r="911" spans="1:55" x14ac:dyDescent="0.3">
      <c r="A911" s="8" t="s">
        <v>232</v>
      </c>
      <c r="B911" s="8" t="s">
        <v>237</v>
      </c>
      <c r="C911" s="8" t="s">
        <v>89</v>
      </c>
      <c r="D911" s="8" t="s">
        <v>90</v>
      </c>
      <c r="E911" s="7" t="s">
        <v>14</v>
      </c>
      <c r="F911" s="8">
        <v>112</v>
      </c>
      <c r="I911" s="8">
        <v>1</v>
      </c>
      <c r="L911" s="8">
        <v>3.3000000000000002E-2</v>
      </c>
      <c r="M911" s="8">
        <f t="shared" si="150"/>
        <v>3.6960000000000002</v>
      </c>
      <c r="O911" s="8">
        <v>46</v>
      </c>
      <c r="Q911" s="8">
        <v>17171</v>
      </c>
      <c r="R911" s="7" t="s">
        <v>332</v>
      </c>
      <c r="AL911" s="7">
        <v>175</v>
      </c>
      <c r="AN911" s="8">
        <v>28.14</v>
      </c>
      <c r="AQ911" s="8">
        <v>6.05</v>
      </c>
      <c r="AR911" s="8">
        <v>0</v>
      </c>
      <c r="AS911" s="8">
        <v>0</v>
      </c>
      <c r="AT911" s="12">
        <f t="shared" si="149"/>
        <v>34.19</v>
      </c>
      <c r="AU911" s="8" t="s">
        <v>340</v>
      </c>
      <c r="AV911" s="11">
        <f t="shared" si="151"/>
        <v>6.4680000000000009</v>
      </c>
      <c r="AW911" s="13">
        <f t="shared" si="152"/>
        <v>3.696E-2</v>
      </c>
      <c r="AX911" s="13">
        <f t="shared" si="153"/>
        <v>1.0400544</v>
      </c>
      <c r="AY911" s="13">
        <f t="shared" si="154"/>
        <v>3.696E-2</v>
      </c>
      <c r="AZ911" s="13">
        <f t="shared" si="155"/>
        <v>3.696E-2</v>
      </c>
      <c r="BA911" s="13">
        <f t="shared" si="156"/>
        <v>0.223608</v>
      </c>
      <c r="BB911" s="13">
        <f t="shared" si="157"/>
        <v>0</v>
      </c>
      <c r="BC911" s="13">
        <f t="shared" si="158"/>
        <v>0</v>
      </c>
    </row>
    <row r="912" spans="1:55" x14ac:dyDescent="0.3">
      <c r="A912" s="8" t="s">
        <v>232</v>
      </c>
      <c r="B912" s="8" t="s">
        <v>237</v>
      </c>
      <c r="C912" s="8" t="s">
        <v>89</v>
      </c>
      <c r="D912" s="8" t="s">
        <v>85</v>
      </c>
      <c r="E912" s="7" t="s">
        <v>14</v>
      </c>
      <c r="F912" s="8">
        <v>184</v>
      </c>
      <c r="J912" s="8">
        <v>1</v>
      </c>
      <c r="L912" s="8">
        <v>3.0000000000000001E-3</v>
      </c>
      <c r="M912" s="8">
        <f t="shared" si="150"/>
        <v>0.55200000000000005</v>
      </c>
      <c r="O912" s="8">
        <v>46</v>
      </c>
      <c r="AH912" s="8" t="s">
        <v>338</v>
      </c>
      <c r="AL912" s="7">
        <v>180</v>
      </c>
      <c r="AN912" s="8">
        <v>24.9</v>
      </c>
      <c r="AQ912" s="8">
        <v>3.6</v>
      </c>
      <c r="AR912" s="8">
        <v>11.9</v>
      </c>
      <c r="AT912" s="12">
        <f t="shared" si="149"/>
        <v>40.4</v>
      </c>
      <c r="AV912" s="11">
        <f t="shared" si="151"/>
        <v>0.99360000000000015</v>
      </c>
      <c r="AW912" s="13">
        <f t="shared" si="152"/>
        <v>5.5200000000000006E-3</v>
      </c>
      <c r="AX912" s="13">
        <f t="shared" si="153"/>
        <v>0.13744799999999999</v>
      </c>
      <c r="AY912" s="13">
        <f t="shared" si="154"/>
        <v>5.5200000000000006E-3</v>
      </c>
      <c r="AZ912" s="13">
        <f t="shared" si="155"/>
        <v>5.5200000000000006E-3</v>
      </c>
      <c r="BA912" s="13">
        <f t="shared" si="156"/>
        <v>1.9872000000000004E-2</v>
      </c>
      <c r="BB912" s="13">
        <f t="shared" si="157"/>
        <v>6.568800000000001E-2</v>
      </c>
      <c r="BC912" s="13">
        <f t="shared" si="158"/>
        <v>5.5200000000000006E-3</v>
      </c>
    </row>
    <row r="913" spans="1:55" x14ac:dyDescent="0.3">
      <c r="A913" s="8" t="s">
        <v>232</v>
      </c>
      <c r="B913" s="8" t="s">
        <v>237</v>
      </c>
      <c r="C913" s="8" t="s">
        <v>89</v>
      </c>
      <c r="D913" s="8" t="s">
        <v>23</v>
      </c>
      <c r="E913" s="7" t="s">
        <v>21</v>
      </c>
      <c r="K913" s="8">
        <v>1</v>
      </c>
      <c r="L913" s="8">
        <v>0</v>
      </c>
      <c r="M913" s="8">
        <f t="shared" si="150"/>
        <v>0</v>
      </c>
      <c r="O913" s="8">
        <v>46</v>
      </c>
      <c r="AI913" s="7">
        <v>974</v>
      </c>
      <c r="AJ913" s="8">
        <v>1129</v>
      </c>
      <c r="AK913" s="8" t="s">
        <v>279</v>
      </c>
      <c r="AL913" s="7">
        <v>155</v>
      </c>
      <c r="AM913" s="8">
        <v>155</v>
      </c>
      <c r="AN913" s="8">
        <v>12.6</v>
      </c>
      <c r="AO913" s="8">
        <v>12.6</v>
      </c>
      <c r="AP913" s="8">
        <v>0</v>
      </c>
      <c r="AQ913" s="8">
        <v>10.6</v>
      </c>
      <c r="AR913" s="8">
        <v>1.1000000000000001</v>
      </c>
      <c r="AS913" s="8">
        <v>0</v>
      </c>
      <c r="AT913" s="12">
        <f t="shared" si="149"/>
        <v>24.3</v>
      </c>
      <c r="AV913" s="11">
        <f t="shared" si="151"/>
        <v>0</v>
      </c>
      <c r="AW913" s="13">
        <f t="shared" si="152"/>
        <v>0</v>
      </c>
      <c r="AX913" s="13">
        <f t="shared" si="153"/>
        <v>0</v>
      </c>
      <c r="AY913" s="13">
        <f t="shared" si="154"/>
        <v>0</v>
      </c>
      <c r="AZ913" s="13">
        <f t="shared" si="155"/>
        <v>0</v>
      </c>
      <c r="BA913" s="13">
        <f t="shared" si="156"/>
        <v>0</v>
      </c>
      <c r="BB913" s="13">
        <f t="shared" si="157"/>
        <v>0</v>
      </c>
      <c r="BC913" s="13">
        <f t="shared" si="158"/>
        <v>0</v>
      </c>
    </row>
    <row r="914" spans="1:55" x14ac:dyDescent="0.3">
      <c r="A914" s="8" t="s">
        <v>232</v>
      </c>
      <c r="B914" s="8" t="s">
        <v>237</v>
      </c>
      <c r="C914" s="8" t="s">
        <v>89</v>
      </c>
      <c r="D914" s="8" t="s">
        <v>24</v>
      </c>
      <c r="E914" s="7" t="s">
        <v>14</v>
      </c>
      <c r="F914" s="8">
        <v>184</v>
      </c>
      <c r="I914" s="8">
        <v>1</v>
      </c>
      <c r="L914" s="8">
        <v>3.3000000000000002E-2</v>
      </c>
      <c r="M914" s="8">
        <f t="shared" si="150"/>
        <v>6.0720000000000001</v>
      </c>
      <c r="O914" s="8">
        <v>46</v>
      </c>
      <c r="AI914" s="7">
        <v>7075</v>
      </c>
      <c r="AJ914" s="8">
        <v>1106</v>
      </c>
      <c r="AK914" s="8" t="s">
        <v>280</v>
      </c>
      <c r="AL914" s="7">
        <v>69</v>
      </c>
      <c r="AM914" s="8">
        <v>69</v>
      </c>
      <c r="AN914" s="8">
        <v>3.6</v>
      </c>
      <c r="AO914" s="8">
        <v>3.6</v>
      </c>
      <c r="AP914" s="8">
        <v>0</v>
      </c>
      <c r="AQ914" s="8">
        <v>4.0999999999999996</v>
      </c>
      <c r="AR914" s="8">
        <v>4.5</v>
      </c>
      <c r="AS914" s="8">
        <v>0</v>
      </c>
      <c r="AT914" s="12">
        <f t="shared" si="149"/>
        <v>12.2</v>
      </c>
      <c r="AV914" s="11">
        <f t="shared" si="151"/>
        <v>4.1896800000000001</v>
      </c>
      <c r="AW914" s="13">
        <f t="shared" si="152"/>
        <v>4.1896800000000001</v>
      </c>
      <c r="AX914" s="13">
        <f t="shared" si="153"/>
        <v>0.21859200000000001</v>
      </c>
      <c r="AY914" s="13">
        <f t="shared" si="154"/>
        <v>0.21859200000000001</v>
      </c>
      <c r="AZ914" s="13">
        <f t="shared" si="155"/>
        <v>0</v>
      </c>
      <c r="BA914" s="13">
        <f t="shared" si="156"/>
        <v>0.24895199999999998</v>
      </c>
      <c r="BB914" s="13">
        <f t="shared" si="157"/>
        <v>0.27324000000000004</v>
      </c>
      <c r="BC914" s="13">
        <f t="shared" si="158"/>
        <v>0</v>
      </c>
    </row>
    <row r="915" spans="1:55" x14ac:dyDescent="0.3">
      <c r="A915" s="8" t="s">
        <v>232</v>
      </c>
      <c r="B915" s="8" t="s">
        <v>237</v>
      </c>
      <c r="C915" s="8" t="s">
        <v>89</v>
      </c>
      <c r="D915" s="8" t="s">
        <v>25</v>
      </c>
      <c r="E915" s="7" t="s">
        <v>21</v>
      </c>
      <c r="K915" s="8">
        <v>1</v>
      </c>
      <c r="L915" s="8">
        <v>0</v>
      </c>
      <c r="M915" s="8">
        <f t="shared" si="150"/>
        <v>0</v>
      </c>
      <c r="O915" s="8">
        <v>46</v>
      </c>
      <c r="AI915" s="7">
        <v>646</v>
      </c>
      <c r="AJ915" s="8">
        <v>1009</v>
      </c>
      <c r="AK915" s="8" t="s">
        <v>286</v>
      </c>
      <c r="AL915" s="7">
        <v>403</v>
      </c>
      <c r="AM915" s="8">
        <v>403</v>
      </c>
      <c r="AN915" s="8">
        <v>24.9</v>
      </c>
      <c r="AO915" s="8">
        <v>24.9</v>
      </c>
      <c r="AP915" s="8">
        <v>0</v>
      </c>
      <c r="AQ915" s="8">
        <v>33.1</v>
      </c>
      <c r="AR915" s="8">
        <v>1.3</v>
      </c>
      <c r="AS915" s="8">
        <v>0</v>
      </c>
      <c r="AT915" s="12">
        <f t="shared" si="149"/>
        <v>59.3</v>
      </c>
      <c r="AV915" s="11">
        <f t="shared" si="151"/>
        <v>0</v>
      </c>
      <c r="AW915" s="13">
        <f t="shared" si="152"/>
        <v>0</v>
      </c>
      <c r="AX915" s="13">
        <f t="shared" si="153"/>
        <v>0</v>
      </c>
      <c r="AY915" s="13">
        <f t="shared" si="154"/>
        <v>0</v>
      </c>
      <c r="AZ915" s="13">
        <f t="shared" si="155"/>
        <v>0</v>
      </c>
      <c r="BA915" s="13">
        <f t="shared" si="156"/>
        <v>0</v>
      </c>
      <c r="BB915" s="13">
        <f t="shared" si="157"/>
        <v>0</v>
      </c>
      <c r="BC915" s="13">
        <f t="shared" si="158"/>
        <v>0</v>
      </c>
    </row>
    <row r="916" spans="1:55" x14ac:dyDescent="0.3">
      <c r="A916" s="8" t="s">
        <v>20</v>
      </c>
      <c r="B916" s="8" t="s">
        <v>237</v>
      </c>
      <c r="C916" s="8" t="s">
        <v>89</v>
      </c>
      <c r="D916" s="8" t="s">
        <v>20</v>
      </c>
      <c r="E916" s="7" t="s">
        <v>14</v>
      </c>
      <c r="F916" s="8">
        <v>112</v>
      </c>
      <c r="H916" s="8">
        <v>2</v>
      </c>
      <c r="L916" s="8">
        <v>0.28599999999999998</v>
      </c>
      <c r="M916" s="8">
        <f t="shared" si="150"/>
        <v>32.031999999999996</v>
      </c>
      <c r="O916" s="8">
        <v>46</v>
      </c>
      <c r="AI916">
        <v>8041</v>
      </c>
      <c r="AJ916">
        <v>15233</v>
      </c>
      <c r="AK916" t="s">
        <v>378</v>
      </c>
      <c r="AL916">
        <v>105</v>
      </c>
      <c r="AM916">
        <v>105</v>
      </c>
      <c r="AN916">
        <v>18.5</v>
      </c>
      <c r="AO916">
        <v>18.5</v>
      </c>
      <c r="AP916">
        <v>18.5</v>
      </c>
      <c r="AQ916">
        <v>2.9</v>
      </c>
      <c r="AR916">
        <v>0</v>
      </c>
      <c r="AS916">
        <v>0</v>
      </c>
      <c r="AT916" s="12">
        <f t="shared" si="149"/>
        <v>21.4</v>
      </c>
      <c r="AV916" s="11">
        <f t="shared" si="151"/>
        <v>33.633599999999994</v>
      </c>
      <c r="AW916" s="13">
        <f t="shared" si="152"/>
        <v>33.633599999999994</v>
      </c>
      <c r="AX916" s="13">
        <f t="shared" si="153"/>
        <v>5.9259199999999996</v>
      </c>
      <c r="AY916" s="13">
        <f t="shared" si="154"/>
        <v>5.9259199999999996</v>
      </c>
      <c r="AZ916" s="13">
        <f t="shared" si="155"/>
        <v>5.9259199999999996</v>
      </c>
      <c r="BA916" s="13">
        <f t="shared" si="156"/>
        <v>0.92892799999999998</v>
      </c>
      <c r="BB916" s="13">
        <f t="shared" si="157"/>
        <v>0</v>
      </c>
      <c r="BC916" s="13">
        <f t="shared" si="158"/>
        <v>0</v>
      </c>
    </row>
    <row r="917" spans="1:55" x14ac:dyDescent="0.3">
      <c r="A917" s="8" t="s">
        <v>233</v>
      </c>
      <c r="B917" s="8" t="s">
        <v>237</v>
      </c>
      <c r="C917" s="8" t="s">
        <v>89</v>
      </c>
      <c r="D917" s="8" t="s">
        <v>26</v>
      </c>
      <c r="E917" s="7" t="s">
        <v>14</v>
      </c>
      <c r="F917" s="8">
        <v>175</v>
      </c>
      <c r="H917" s="8">
        <v>1</v>
      </c>
      <c r="L917" s="8">
        <v>0.14299999999999999</v>
      </c>
      <c r="M917" s="8">
        <f t="shared" si="150"/>
        <v>25.024999999999999</v>
      </c>
      <c r="O917" s="8">
        <v>46</v>
      </c>
      <c r="AI917" s="7">
        <v>7200</v>
      </c>
      <c r="AJ917" s="8">
        <v>20051</v>
      </c>
      <c r="AK917" s="8" t="s">
        <v>282</v>
      </c>
      <c r="AL917" s="7">
        <v>130</v>
      </c>
      <c r="AM917" s="8">
        <v>0</v>
      </c>
      <c r="AN917" s="8">
        <v>2.4</v>
      </c>
      <c r="AO917" s="8">
        <v>0</v>
      </c>
      <c r="AP917" s="8">
        <v>0</v>
      </c>
      <c r="AQ917" s="8">
        <v>0.2</v>
      </c>
      <c r="AR917" s="8">
        <v>28.6</v>
      </c>
      <c r="AS917" s="8">
        <v>0.3</v>
      </c>
      <c r="AT917" s="12">
        <f t="shared" si="149"/>
        <v>31.200000000000003</v>
      </c>
      <c r="AV917" s="11">
        <f t="shared" si="151"/>
        <v>32.532499999999999</v>
      </c>
      <c r="AW917" s="13">
        <f t="shared" si="152"/>
        <v>0</v>
      </c>
      <c r="AX917" s="13">
        <f t="shared" si="153"/>
        <v>0.60059999999999991</v>
      </c>
      <c r="AY917" s="13">
        <f t="shared" si="154"/>
        <v>0</v>
      </c>
      <c r="AZ917" s="13">
        <f t="shared" si="155"/>
        <v>0</v>
      </c>
      <c r="BA917" s="13">
        <f t="shared" si="156"/>
        <v>5.0049999999999997E-2</v>
      </c>
      <c r="BB917" s="13">
        <f t="shared" si="157"/>
        <v>7.1571500000000006</v>
      </c>
      <c r="BC917" s="13">
        <f t="shared" si="158"/>
        <v>7.5074999999999989E-2</v>
      </c>
    </row>
    <row r="918" spans="1:55" x14ac:dyDescent="0.3">
      <c r="A918" s="8" t="s">
        <v>233</v>
      </c>
      <c r="B918" s="8" t="s">
        <v>237</v>
      </c>
      <c r="C918" s="8" t="s">
        <v>89</v>
      </c>
      <c r="D918" s="8" t="s">
        <v>28</v>
      </c>
      <c r="E918" s="7" t="s">
        <v>14</v>
      </c>
      <c r="F918" s="8">
        <v>185</v>
      </c>
      <c r="H918" s="8">
        <v>2</v>
      </c>
      <c r="L918" s="8">
        <v>0.28599999999999998</v>
      </c>
      <c r="M918" s="8">
        <f t="shared" si="150"/>
        <v>52.91</v>
      </c>
      <c r="O918" s="8">
        <v>46</v>
      </c>
      <c r="AI918" s="7">
        <v>7005</v>
      </c>
      <c r="AJ918" s="8">
        <v>16028</v>
      </c>
      <c r="AK918" s="8" t="s">
        <v>283</v>
      </c>
      <c r="AL918" s="7">
        <v>127</v>
      </c>
      <c r="AM918" s="8">
        <v>0</v>
      </c>
      <c r="AN918" s="8">
        <v>8.6999999999999993</v>
      </c>
      <c r="AO918" s="8">
        <v>0</v>
      </c>
      <c r="AP918" s="8">
        <v>0</v>
      </c>
      <c r="AQ918" s="8">
        <v>0.5</v>
      </c>
      <c r="AR918" s="8">
        <v>22.8</v>
      </c>
      <c r="AS918" s="8">
        <v>6.4</v>
      </c>
      <c r="AT918" s="12">
        <f t="shared" si="149"/>
        <v>32</v>
      </c>
      <c r="AV918" s="11">
        <f t="shared" si="151"/>
        <v>67.195700000000002</v>
      </c>
      <c r="AW918" s="13">
        <f t="shared" si="152"/>
        <v>0</v>
      </c>
      <c r="AX918" s="13">
        <f t="shared" si="153"/>
        <v>4.6031699999999995</v>
      </c>
      <c r="AY918" s="13">
        <f t="shared" si="154"/>
        <v>0</v>
      </c>
      <c r="AZ918" s="13">
        <f t="shared" si="155"/>
        <v>0</v>
      </c>
      <c r="BA918" s="13">
        <f t="shared" si="156"/>
        <v>0.26455000000000001</v>
      </c>
      <c r="BB918" s="13">
        <f t="shared" si="157"/>
        <v>12.06348</v>
      </c>
      <c r="BC918" s="13">
        <f t="shared" si="158"/>
        <v>3.3862400000000004</v>
      </c>
    </row>
    <row r="919" spans="1:55" x14ac:dyDescent="0.3">
      <c r="A919" s="8" t="s">
        <v>233</v>
      </c>
      <c r="B919" s="8" t="s">
        <v>237</v>
      </c>
      <c r="C919" s="8" t="s">
        <v>89</v>
      </c>
      <c r="D919" s="8" t="s">
        <v>29</v>
      </c>
      <c r="E919" s="7" t="s">
        <v>14</v>
      </c>
      <c r="F919" s="8">
        <v>60</v>
      </c>
      <c r="H919" s="8">
        <v>2</v>
      </c>
      <c r="L919" s="8">
        <v>0.28599999999999998</v>
      </c>
      <c r="M919" s="8">
        <f t="shared" si="150"/>
        <v>17.16</v>
      </c>
      <c r="O919" s="8">
        <v>46</v>
      </c>
      <c r="AI919" s="7">
        <v>513</v>
      </c>
      <c r="AJ919" s="8">
        <v>11110</v>
      </c>
      <c r="AK919" s="8" t="s">
        <v>290</v>
      </c>
      <c r="AL919" s="7">
        <v>22</v>
      </c>
      <c r="AM919" s="8">
        <v>0</v>
      </c>
      <c r="AN919" s="8">
        <v>1</v>
      </c>
      <c r="AO919" s="8">
        <v>0</v>
      </c>
      <c r="AP919" s="8">
        <v>0</v>
      </c>
      <c r="AQ919" s="8">
        <v>0.4</v>
      </c>
      <c r="AR919" s="8">
        <v>4.5</v>
      </c>
      <c r="AS919" s="8">
        <v>2.8</v>
      </c>
      <c r="AT919" s="12">
        <f t="shared" si="149"/>
        <v>5.9</v>
      </c>
      <c r="AV919" s="11">
        <f t="shared" si="151"/>
        <v>3.7751999999999999</v>
      </c>
      <c r="AW919" s="13">
        <f t="shared" si="152"/>
        <v>0</v>
      </c>
      <c r="AX919" s="13">
        <f t="shared" si="153"/>
        <v>0.1716</v>
      </c>
      <c r="AY919" s="13">
        <f t="shared" si="154"/>
        <v>0</v>
      </c>
      <c r="AZ919" s="13">
        <f t="shared" si="155"/>
        <v>0</v>
      </c>
      <c r="BA919" s="13">
        <f t="shared" si="156"/>
        <v>6.8640000000000007E-2</v>
      </c>
      <c r="BB919" s="13">
        <f t="shared" si="157"/>
        <v>0.7722</v>
      </c>
      <c r="BC919" s="13">
        <f t="shared" si="158"/>
        <v>0.48047999999999996</v>
      </c>
    </row>
    <row r="920" spans="1:55" x14ac:dyDescent="0.3">
      <c r="A920" s="8" t="s">
        <v>233</v>
      </c>
      <c r="B920" s="8" t="s">
        <v>237</v>
      </c>
      <c r="C920" s="8" t="s">
        <v>89</v>
      </c>
      <c r="D920" s="8" t="s">
        <v>30</v>
      </c>
      <c r="E920" s="7" t="s">
        <v>14</v>
      </c>
      <c r="F920" s="8">
        <v>119</v>
      </c>
      <c r="I920" s="8">
        <v>1</v>
      </c>
      <c r="L920" s="8">
        <v>3.3000000000000002E-2</v>
      </c>
      <c r="M920" s="8">
        <f t="shared" si="150"/>
        <v>3.927</v>
      </c>
      <c r="O920" s="8">
        <v>46</v>
      </c>
      <c r="AI920" s="7">
        <v>141</v>
      </c>
      <c r="AJ920" s="8">
        <v>9040</v>
      </c>
      <c r="AK920" s="8" t="s">
        <v>287</v>
      </c>
      <c r="AL920" s="7">
        <v>92</v>
      </c>
      <c r="AM920" s="8">
        <v>0</v>
      </c>
      <c r="AN920" s="8">
        <v>1</v>
      </c>
      <c r="AO920" s="8">
        <v>0</v>
      </c>
      <c r="AP920" s="8">
        <v>0</v>
      </c>
      <c r="AQ920" s="8">
        <v>0.5</v>
      </c>
      <c r="AR920" s="8">
        <v>23.4</v>
      </c>
      <c r="AS920" s="8">
        <v>2.4</v>
      </c>
      <c r="AT920" s="12">
        <f t="shared" si="149"/>
        <v>24.9</v>
      </c>
      <c r="AV920" s="11">
        <f t="shared" si="151"/>
        <v>3.6128399999999998</v>
      </c>
      <c r="AW920" s="13">
        <f t="shared" si="152"/>
        <v>0</v>
      </c>
      <c r="AX920" s="13">
        <f t="shared" si="153"/>
        <v>3.9269999999999999E-2</v>
      </c>
      <c r="AY920" s="13">
        <f t="shared" si="154"/>
        <v>0</v>
      </c>
      <c r="AZ920" s="13">
        <f t="shared" si="155"/>
        <v>0</v>
      </c>
      <c r="BA920" s="13">
        <f t="shared" si="156"/>
        <v>1.9635E-2</v>
      </c>
      <c r="BB920" s="13">
        <f t="shared" si="157"/>
        <v>0.9189179999999999</v>
      </c>
      <c r="BC920" s="13">
        <f t="shared" si="158"/>
        <v>9.4247999999999998E-2</v>
      </c>
    </row>
    <row r="921" spans="1:55" x14ac:dyDescent="0.3">
      <c r="A921" s="8" t="s">
        <v>233</v>
      </c>
      <c r="B921" s="8" t="s">
        <v>237</v>
      </c>
      <c r="C921" s="8" t="s">
        <v>89</v>
      </c>
      <c r="D921" s="8" t="s">
        <v>31</v>
      </c>
      <c r="E921" s="7" t="s">
        <v>14</v>
      </c>
      <c r="F921" s="8">
        <v>122</v>
      </c>
      <c r="I921" s="8">
        <v>1</v>
      </c>
      <c r="L921" s="8">
        <v>3.3000000000000002E-2</v>
      </c>
      <c r="M921" s="8">
        <f t="shared" si="150"/>
        <v>4.0259999999999998</v>
      </c>
      <c r="O921" s="8">
        <v>46</v>
      </c>
      <c r="AI921" s="7">
        <v>1786</v>
      </c>
      <c r="AJ921" s="8">
        <v>11363</v>
      </c>
      <c r="AK921" s="8" t="s">
        <v>289</v>
      </c>
      <c r="AL921" s="7">
        <v>93</v>
      </c>
      <c r="AM921" s="8">
        <v>0</v>
      </c>
      <c r="AN921" s="8">
        <v>2</v>
      </c>
      <c r="AO921" s="8">
        <v>0</v>
      </c>
      <c r="AP921" s="8">
        <v>0</v>
      </c>
      <c r="AQ921" s="8">
        <v>0.1</v>
      </c>
      <c r="AR921" s="8">
        <v>21.6</v>
      </c>
      <c r="AS921" s="8">
        <v>1.5</v>
      </c>
      <c r="AT921" s="12">
        <f t="shared" si="149"/>
        <v>23.700000000000003</v>
      </c>
      <c r="AV921" s="11">
        <f t="shared" si="151"/>
        <v>3.7441800000000001</v>
      </c>
      <c r="AW921" s="13">
        <f t="shared" si="152"/>
        <v>0</v>
      </c>
      <c r="AX921" s="13">
        <f t="shared" si="153"/>
        <v>8.0519999999999994E-2</v>
      </c>
      <c r="AY921" s="13">
        <f t="shared" si="154"/>
        <v>0</v>
      </c>
      <c r="AZ921" s="13">
        <f t="shared" si="155"/>
        <v>0</v>
      </c>
      <c r="BA921" s="13">
        <f t="shared" si="156"/>
        <v>4.0260000000000001E-3</v>
      </c>
      <c r="BB921" s="13">
        <f t="shared" si="157"/>
        <v>0.86961600000000006</v>
      </c>
      <c r="BC921" s="13">
        <f t="shared" si="158"/>
        <v>6.0389999999999999E-2</v>
      </c>
    </row>
    <row r="922" spans="1:55" x14ac:dyDescent="0.3">
      <c r="A922" s="8" t="s">
        <v>233</v>
      </c>
      <c r="B922" s="8" t="s">
        <v>237</v>
      </c>
      <c r="C922" s="8" t="s">
        <v>89</v>
      </c>
      <c r="D922" s="8" t="s">
        <v>87</v>
      </c>
      <c r="E922" s="7" t="s">
        <v>14</v>
      </c>
      <c r="F922" s="8">
        <v>171</v>
      </c>
      <c r="H922" s="8">
        <v>1</v>
      </c>
      <c r="L922" s="8">
        <v>0.14299999999999999</v>
      </c>
      <c r="M922" s="8">
        <f t="shared" si="150"/>
        <v>24.452999999999999</v>
      </c>
      <c r="O922" s="8">
        <v>46</v>
      </c>
      <c r="AI922" s="7">
        <v>7060</v>
      </c>
      <c r="AJ922" s="8">
        <v>16063</v>
      </c>
      <c r="AK922" s="8" t="s">
        <v>328</v>
      </c>
      <c r="AL922" s="7">
        <v>116</v>
      </c>
      <c r="AM922" s="8">
        <v>0</v>
      </c>
      <c r="AN922" s="8">
        <v>7.7</v>
      </c>
      <c r="AO922" s="8">
        <v>0</v>
      </c>
      <c r="AP922" s="8">
        <v>0</v>
      </c>
      <c r="AQ922" s="8">
        <v>0.5</v>
      </c>
      <c r="AR922" s="8">
        <v>20.8</v>
      </c>
      <c r="AS922" s="8">
        <v>6.5</v>
      </c>
      <c r="AT922" s="12">
        <f t="shared" si="149"/>
        <v>29</v>
      </c>
      <c r="AV922" s="11">
        <f t="shared" si="151"/>
        <v>28.365479999999998</v>
      </c>
      <c r="AW922" s="13">
        <f t="shared" si="152"/>
        <v>0</v>
      </c>
      <c r="AX922" s="13">
        <f t="shared" si="153"/>
        <v>1.8828809999999998</v>
      </c>
      <c r="AY922" s="13">
        <f t="shared" si="154"/>
        <v>0</v>
      </c>
      <c r="AZ922" s="13">
        <f t="shared" si="155"/>
        <v>0</v>
      </c>
      <c r="BA922" s="13">
        <f t="shared" si="156"/>
        <v>0.122265</v>
      </c>
      <c r="BB922" s="13">
        <f t="shared" si="157"/>
        <v>5.0862240000000005</v>
      </c>
      <c r="BC922" s="13">
        <f t="shared" si="158"/>
        <v>1.589445</v>
      </c>
    </row>
    <row r="923" spans="1:55" x14ac:dyDescent="0.3">
      <c r="A923" s="8" t="s">
        <v>233</v>
      </c>
      <c r="B923" s="8" t="s">
        <v>237</v>
      </c>
      <c r="C923" s="8" t="s">
        <v>89</v>
      </c>
      <c r="D923" s="8" t="s">
        <v>44</v>
      </c>
      <c r="E923" s="7" t="s">
        <v>14</v>
      </c>
      <c r="F923" s="8">
        <v>250</v>
      </c>
      <c r="I923" s="8">
        <v>1</v>
      </c>
      <c r="L923" s="8">
        <v>3.3000000000000002E-2</v>
      </c>
      <c r="M923" s="8">
        <f t="shared" si="150"/>
        <v>8.25</v>
      </c>
      <c r="O923" s="8">
        <v>46</v>
      </c>
      <c r="AI923" s="7">
        <v>8009</v>
      </c>
      <c r="AJ923" s="8">
        <v>20121</v>
      </c>
      <c r="AK923" s="8" t="s">
        <v>370</v>
      </c>
      <c r="AL923" s="7">
        <v>141</v>
      </c>
      <c r="AM923" s="8">
        <v>0</v>
      </c>
      <c r="AN923" s="8">
        <v>4.8</v>
      </c>
      <c r="AO923" s="8">
        <v>0</v>
      </c>
      <c r="AP923" s="8">
        <v>0</v>
      </c>
      <c r="AQ923" s="8">
        <v>0.7</v>
      </c>
      <c r="AR923" s="8">
        <v>28.3</v>
      </c>
      <c r="AS923" s="8">
        <v>1.7</v>
      </c>
      <c r="AT923" s="12">
        <f t="shared" si="149"/>
        <v>33.799999999999997</v>
      </c>
      <c r="AV923" s="11">
        <f t="shared" si="151"/>
        <v>11.6325</v>
      </c>
      <c r="AW923" s="13">
        <f t="shared" si="152"/>
        <v>0</v>
      </c>
      <c r="AX923" s="13">
        <f t="shared" si="153"/>
        <v>0.39600000000000002</v>
      </c>
      <c r="AY923" s="13">
        <f t="shared" si="154"/>
        <v>0</v>
      </c>
      <c r="AZ923" s="13">
        <f t="shared" si="155"/>
        <v>0</v>
      </c>
      <c r="BA923" s="13">
        <f t="shared" si="156"/>
        <v>5.7749999999999996E-2</v>
      </c>
      <c r="BB923" s="13">
        <f t="shared" si="157"/>
        <v>2.3347500000000001</v>
      </c>
      <c r="BC923" s="13">
        <f t="shared" si="158"/>
        <v>0.14025000000000001</v>
      </c>
    </row>
    <row r="924" spans="1:55" x14ac:dyDescent="0.3">
      <c r="A924" s="8" t="s">
        <v>234</v>
      </c>
      <c r="B924" s="8" t="s">
        <v>237</v>
      </c>
      <c r="C924" s="8" t="s">
        <v>89</v>
      </c>
      <c r="D924" s="8" t="s">
        <v>248</v>
      </c>
      <c r="E924" s="7" t="s">
        <v>14</v>
      </c>
      <c r="F924" s="8">
        <v>134</v>
      </c>
      <c r="H924" s="8">
        <v>2</v>
      </c>
      <c r="L924" s="8">
        <v>0.28599999999999998</v>
      </c>
      <c r="M924" s="8">
        <f t="shared" si="150"/>
        <v>38.323999999999998</v>
      </c>
      <c r="O924" s="8">
        <v>46</v>
      </c>
      <c r="AE924" s="7" t="s">
        <v>296</v>
      </c>
      <c r="AF924" s="8" t="s">
        <v>303</v>
      </c>
      <c r="AL924" s="7">
        <v>163</v>
      </c>
      <c r="AN924" s="8">
        <v>6.3</v>
      </c>
      <c r="AQ924" s="8">
        <v>1.4</v>
      </c>
      <c r="AR924" s="8">
        <v>31.1</v>
      </c>
      <c r="AT924" s="12">
        <f t="shared" si="149"/>
        <v>38.799999999999997</v>
      </c>
      <c r="AV924" s="11">
        <f t="shared" si="151"/>
        <v>62.468119999999999</v>
      </c>
      <c r="AW924" s="13">
        <f t="shared" si="152"/>
        <v>0.38323999999999997</v>
      </c>
      <c r="AX924" s="13">
        <f t="shared" si="153"/>
        <v>2.414412</v>
      </c>
      <c r="AY924" s="13">
        <f t="shared" si="154"/>
        <v>0.38323999999999997</v>
      </c>
      <c r="AZ924" s="13">
        <f t="shared" si="155"/>
        <v>0.38323999999999997</v>
      </c>
      <c r="BA924" s="13">
        <f t="shared" si="156"/>
        <v>0.53653600000000001</v>
      </c>
      <c r="BB924" s="13">
        <f t="shared" si="157"/>
        <v>11.918764000000001</v>
      </c>
      <c r="BC924" s="13">
        <f t="shared" si="158"/>
        <v>0.38323999999999997</v>
      </c>
    </row>
    <row r="925" spans="1:55" x14ac:dyDescent="0.3">
      <c r="A925" s="8" t="s">
        <v>234</v>
      </c>
      <c r="B925" s="8" t="s">
        <v>237</v>
      </c>
      <c r="C925" s="8" t="s">
        <v>89</v>
      </c>
      <c r="D925" s="8" t="s">
        <v>27</v>
      </c>
      <c r="E925" s="7" t="s">
        <v>14</v>
      </c>
      <c r="F925" s="8">
        <v>114</v>
      </c>
      <c r="H925" s="8">
        <v>1</v>
      </c>
      <c r="L925" s="8">
        <v>0.14299999999999999</v>
      </c>
      <c r="M925" s="8">
        <f t="shared" si="150"/>
        <v>16.302</v>
      </c>
      <c r="O925" s="8">
        <v>46</v>
      </c>
      <c r="AE925" s="7" t="s">
        <v>296</v>
      </c>
      <c r="AF925" s="8" t="s">
        <v>304</v>
      </c>
      <c r="AL925" s="7">
        <v>125</v>
      </c>
      <c r="AN925" s="8">
        <v>2.1</v>
      </c>
      <c r="AQ925" s="8">
        <v>1.3</v>
      </c>
      <c r="AR925" s="8">
        <v>26.2</v>
      </c>
      <c r="AT925" s="12">
        <f t="shared" si="149"/>
        <v>29.6</v>
      </c>
      <c r="AV925" s="11">
        <f t="shared" si="151"/>
        <v>20.377500000000001</v>
      </c>
      <c r="AW925" s="13">
        <f t="shared" si="152"/>
        <v>0.16302</v>
      </c>
      <c r="AX925" s="13">
        <f t="shared" si="153"/>
        <v>0.34234200000000004</v>
      </c>
      <c r="AY925" s="13">
        <f t="shared" si="154"/>
        <v>0.16302</v>
      </c>
      <c r="AZ925" s="13">
        <f t="shared" si="155"/>
        <v>0.16302</v>
      </c>
      <c r="BA925" s="13">
        <f t="shared" si="156"/>
        <v>0.21192599999999998</v>
      </c>
      <c r="BB925" s="13">
        <f t="shared" si="157"/>
        <v>4.2711239999999995</v>
      </c>
      <c r="BC925" s="13">
        <f t="shared" si="158"/>
        <v>0.16302</v>
      </c>
    </row>
    <row r="926" spans="1:55" x14ac:dyDescent="0.3">
      <c r="A926" s="8" t="s">
        <v>234</v>
      </c>
      <c r="B926" s="8" t="s">
        <v>237</v>
      </c>
      <c r="C926" s="8" t="s">
        <v>89</v>
      </c>
      <c r="D926" s="8" t="s">
        <v>32</v>
      </c>
      <c r="E926" s="7" t="s">
        <v>14</v>
      </c>
      <c r="F926" s="8">
        <v>83</v>
      </c>
      <c r="H926" s="8">
        <v>2</v>
      </c>
      <c r="L926" s="8">
        <v>0.28599999999999998</v>
      </c>
      <c r="M926" s="8">
        <f t="shared" si="150"/>
        <v>23.738</v>
      </c>
      <c r="O926" s="8">
        <v>46</v>
      </c>
      <c r="AI926" s="7">
        <v>8012</v>
      </c>
      <c r="AJ926" s="8">
        <v>0</v>
      </c>
      <c r="AK926" s="8" t="s">
        <v>307</v>
      </c>
      <c r="AL926" s="7">
        <v>332</v>
      </c>
      <c r="AM926" s="8">
        <v>0</v>
      </c>
      <c r="AN926" s="8">
        <v>10.3</v>
      </c>
      <c r="AO926" s="8">
        <v>0</v>
      </c>
      <c r="AP926" s="8">
        <v>0</v>
      </c>
      <c r="AQ926" s="8">
        <v>3</v>
      </c>
      <c r="AR926" s="8">
        <v>73.7</v>
      </c>
      <c r="AS926" s="8">
        <v>12.7</v>
      </c>
      <c r="AT926" s="12">
        <f t="shared" si="149"/>
        <v>87</v>
      </c>
      <c r="AV926" s="11">
        <f t="shared" si="151"/>
        <v>78.810159999999996</v>
      </c>
      <c r="AW926" s="13">
        <f t="shared" si="152"/>
        <v>0</v>
      </c>
      <c r="AX926" s="13">
        <f t="shared" si="153"/>
        <v>2.445014</v>
      </c>
      <c r="AY926" s="13">
        <f t="shared" si="154"/>
        <v>0</v>
      </c>
      <c r="AZ926" s="13">
        <f t="shared" si="155"/>
        <v>0</v>
      </c>
      <c r="BA926" s="13">
        <f t="shared" si="156"/>
        <v>0.71214</v>
      </c>
      <c r="BB926" s="13">
        <f t="shared" si="157"/>
        <v>17.494906</v>
      </c>
      <c r="BC926" s="13">
        <f t="shared" si="158"/>
        <v>3.014726</v>
      </c>
    </row>
    <row r="927" spans="1:55" x14ac:dyDescent="0.3">
      <c r="A927" s="8" t="s">
        <v>234</v>
      </c>
      <c r="B927" s="8" t="s">
        <v>237</v>
      </c>
      <c r="C927" s="8" t="s">
        <v>89</v>
      </c>
      <c r="D927" s="8" t="s">
        <v>74</v>
      </c>
      <c r="E927" s="7" t="s">
        <v>14</v>
      </c>
      <c r="F927" s="8">
        <v>340</v>
      </c>
      <c r="I927" s="8">
        <v>1</v>
      </c>
      <c r="L927" s="8">
        <v>3.3000000000000002E-2</v>
      </c>
      <c r="M927" s="8">
        <f t="shared" si="150"/>
        <v>11.22</v>
      </c>
      <c r="O927" s="8">
        <v>46</v>
      </c>
      <c r="AI927" s="7">
        <v>404</v>
      </c>
      <c r="AJ927" s="8">
        <v>14400</v>
      </c>
      <c r="AK927" s="8" t="s">
        <v>308</v>
      </c>
      <c r="AL927" s="7">
        <v>41</v>
      </c>
      <c r="AM927" s="8">
        <v>0</v>
      </c>
      <c r="AN927" s="8">
        <v>0</v>
      </c>
      <c r="AO927" s="8">
        <v>0</v>
      </c>
      <c r="AP927" s="8">
        <v>0</v>
      </c>
      <c r="AQ927" s="8">
        <v>0</v>
      </c>
      <c r="AR927" s="8">
        <v>10.4</v>
      </c>
      <c r="AS927" s="8">
        <v>0</v>
      </c>
      <c r="AT927" s="12">
        <f t="shared" si="149"/>
        <v>10.4</v>
      </c>
      <c r="AV927" s="11">
        <f t="shared" si="151"/>
        <v>4.6002000000000001</v>
      </c>
      <c r="AW927" s="13">
        <f t="shared" si="152"/>
        <v>0</v>
      </c>
      <c r="AX927" s="13">
        <f t="shared" si="153"/>
        <v>0</v>
      </c>
      <c r="AY927" s="13">
        <f t="shared" si="154"/>
        <v>0</v>
      </c>
      <c r="AZ927" s="13">
        <f t="shared" si="155"/>
        <v>0</v>
      </c>
      <c r="BA927" s="13">
        <f t="shared" si="156"/>
        <v>0</v>
      </c>
      <c r="BB927" s="13">
        <f t="shared" si="157"/>
        <v>1.1668800000000001</v>
      </c>
      <c r="BC927" s="13">
        <f t="shared" si="158"/>
        <v>0</v>
      </c>
    </row>
    <row r="928" spans="1:55" x14ac:dyDescent="0.3">
      <c r="A928" s="8" t="s">
        <v>232</v>
      </c>
      <c r="B928" s="8" t="s">
        <v>237</v>
      </c>
      <c r="C928" s="8" t="s">
        <v>91</v>
      </c>
      <c r="D928" s="8" t="s">
        <v>13</v>
      </c>
      <c r="E928" s="7" t="s">
        <v>14</v>
      </c>
      <c r="F928" s="8">
        <v>112</v>
      </c>
      <c r="J928" s="8">
        <v>1</v>
      </c>
      <c r="L928" s="8">
        <v>3.0000000000000001E-3</v>
      </c>
      <c r="M928" s="8">
        <f t="shared" si="150"/>
        <v>0.33600000000000002</v>
      </c>
      <c r="N928" s="8">
        <v>2</v>
      </c>
      <c r="O928" s="8">
        <v>47</v>
      </c>
      <c r="AI928" s="7">
        <v>8067</v>
      </c>
      <c r="AJ928" s="8">
        <v>0</v>
      </c>
      <c r="AK928" s="8" t="s">
        <v>265</v>
      </c>
      <c r="AL928" s="7">
        <v>269</v>
      </c>
      <c r="AM928" s="8">
        <v>269</v>
      </c>
      <c r="AN928" s="8">
        <v>24.9</v>
      </c>
      <c r="AO928" s="8">
        <v>24.9</v>
      </c>
      <c r="AP928" s="8">
        <v>24.9</v>
      </c>
      <c r="AQ928" s="8">
        <v>18</v>
      </c>
      <c r="AR928" s="8">
        <v>0</v>
      </c>
      <c r="AS928" s="8">
        <v>0</v>
      </c>
      <c r="AT928" s="12">
        <f t="shared" si="149"/>
        <v>42.9</v>
      </c>
      <c r="AV928" s="11">
        <f t="shared" si="151"/>
        <v>0.90383999999999998</v>
      </c>
      <c r="AW928" s="13">
        <f t="shared" si="152"/>
        <v>0.90383999999999998</v>
      </c>
      <c r="AX928" s="13">
        <f t="shared" si="153"/>
        <v>8.3664000000000002E-2</v>
      </c>
      <c r="AY928" s="13">
        <f t="shared" si="154"/>
        <v>8.3664000000000002E-2</v>
      </c>
      <c r="AZ928" s="13">
        <f t="shared" si="155"/>
        <v>8.3664000000000002E-2</v>
      </c>
      <c r="BA928" s="13">
        <f t="shared" si="156"/>
        <v>6.0479999999999999E-2</v>
      </c>
      <c r="BB928" s="13">
        <f t="shared" si="157"/>
        <v>0</v>
      </c>
      <c r="BC928" s="13">
        <f t="shared" si="158"/>
        <v>0</v>
      </c>
    </row>
    <row r="929" spans="1:55" x14ac:dyDescent="0.3">
      <c r="A929" s="8" t="s">
        <v>232</v>
      </c>
      <c r="B929" s="8" t="s">
        <v>237</v>
      </c>
      <c r="C929" s="8" t="s">
        <v>91</v>
      </c>
      <c r="D929" s="8" t="s">
        <v>15</v>
      </c>
      <c r="E929" s="7" t="s">
        <v>14</v>
      </c>
      <c r="F929" s="8">
        <v>85</v>
      </c>
      <c r="H929" s="8">
        <v>2</v>
      </c>
      <c r="L929" s="8">
        <v>0.28599999999999998</v>
      </c>
      <c r="M929" s="8">
        <f t="shared" si="150"/>
        <v>24.31</v>
      </c>
      <c r="O929" s="8">
        <v>47</v>
      </c>
      <c r="AE929" s="7" t="s">
        <v>296</v>
      </c>
      <c r="AF929" s="8" t="s">
        <v>298</v>
      </c>
      <c r="AG929" s="7" t="s">
        <v>299</v>
      </c>
      <c r="AL929" s="7">
        <v>241</v>
      </c>
      <c r="AN929" s="8">
        <v>32.9</v>
      </c>
      <c r="AQ929" s="8">
        <v>10.9</v>
      </c>
      <c r="AR929" s="8">
        <v>0.5</v>
      </c>
      <c r="AS929" s="8">
        <v>0</v>
      </c>
      <c r="AT929" s="12">
        <f t="shared" si="149"/>
        <v>44.3</v>
      </c>
      <c r="AV929" s="11">
        <f t="shared" si="151"/>
        <v>58.5871</v>
      </c>
      <c r="AW929" s="13">
        <f t="shared" si="152"/>
        <v>0.24309999999999998</v>
      </c>
      <c r="AX929" s="13">
        <f t="shared" si="153"/>
        <v>7.9979899999999997</v>
      </c>
      <c r="AY929" s="13">
        <f t="shared" si="154"/>
        <v>0.24309999999999998</v>
      </c>
      <c r="AZ929" s="13">
        <f t="shared" si="155"/>
        <v>0.24309999999999998</v>
      </c>
      <c r="BA929" s="13">
        <f t="shared" si="156"/>
        <v>2.6497899999999999</v>
      </c>
      <c r="BB929" s="13">
        <f t="shared" si="157"/>
        <v>0.12154999999999999</v>
      </c>
      <c r="BC929" s="13">
        <f t="shared" si="158"/>
        <v>0</v>
      </c>
    </row>
    <row r="930" spans="1:55" x14ac:dyDescent="0.3">
      <c r="A930" s="8" t="s">
        <v>232</v>
      </c>
      <c r="B930" s="8" t="s">
        <v>237</v>
      </c>
      <c r="C930" s="8" t="s">
        <v>91</v>
      </c>
      <c r="D930" s="8" t="s">
        <v>17</v>
      </c>
      <c r="E930" s="7" t="s">
        <v>14</v>
      </c>
      <c r="F930" s="8">
        <v>85</v>
      </c>
      <c r="I930" s="8">
        <v>1</v>
      </c>
      <c r="L930" s="8">
        <v>3.3000000000000002E-2</v>
      </c>
      <c r="M930" s="8">
        <f t="shared" si="150"/>
        <v>2.8050000000000002</v>
      </c>
      <c r="O930" s="8">
        <v>47</v>
      </c>
      <c r="AE930" s="7" t="s">
        <v>300</v>
      </c>
      <c r="AF930" s="8" t="s">
        <v>301</v>
      </c>
      <c r="AG930" s="7" t="s">
        <v>272</v>
      </c>
      <c r="AL930" s="7">
        <v>265</v>
      </c>
      <c r="AN930" s="8">
        <v>16.899999999999999</v>
      </c>
      <c r="AQ930" s="8">
        <v>21.4</v>
      </c>
      <c r="AR930" s="8">
        <v>0</v>
      </c>
      <c r="AS930" s="8">
        <v>0</v>
      </c>
      <c r="AT930" s="12">
        <f t="shared" si="149"/>
        <v>38.299999999999997</v>
      </c>
      <c r="AV930" s="11">
        <f t="shared" si="151"/>
        <v>7.4332500000000001</v>
      </c>
      <c r="AW930" s="13">
        <f t="shared" si="152"/>
        <v>2.8050000000000002E-2</v>
      </c>
      <c r="AX930" s="13">
        <f t="shared" si="153"/>
        <v>0.47404499999999999</v>
      </c>
      <c r="AY930" s="13">
        <f t="shared" si="154"/>
        <v>2.8050000000000002E-2</v>
      </c>
      <c r="AZ930" s="13">
        <f t="shared" si="155"/>
        <v>2.8050000000000002E-2</v>
      </c>
      <c r="BA930" s="13">
        <f t="shared" si="156"/>
        <v>0.60026999999999997</v>
      </c>
      <c r="BB930" s="13">
        <f t="shared" si="157"/>
        <v>0</v>
      </c>
      <c r="BC930" s="13">
        <f t="shared" si="158"/>
        <v>0</v>
      </c>
    </row>
    <row r="931" spans="1:55" x14ac:dyDescent="0.3">
      <c r="A931" s="8" t="s">
        <v>232</v>
      </c>
      <c r="B931" s="8" t="s">
        <v>237</v>
      </c>
      <c r="C931" s="8" t="s">
        <v>91</v>
      </c>
      <c r="D931" s="8" t="s">
        <v>18</v>
      </c>
      <c r="E931" s="7" t="s">
        <v>14</v>
      </c>
      <c r="F931" s="8">
        <v>112</v>
      </c>
      <c r="J931" s="8">
        <v>1</v>
      </c>
      <c r="L931" s="8">
        <v>3.0000000000000001E-3</v>
      </c>
      <c r="M931" s="8">
        <f t="shared" si="150"/>
        <v>0.33600000000000002</v>
      </c>
      <c r="O931" s="8">
        <v>47</v>
      </c>
      <c r="S931" s="8">
        <v>1095</v>
      </c>
      <c r="T931" s="8" t="s">
        <v>275</v>
      </c>
      <c r="AL931" s="7">
        <v>267</v>
      </c>
      <c r="AN931" s="8">
        <v>19.600000000000001</v>
      </c>
      <c r="AQ931" s="8">
        <v>20.3</v>
      </c>
      <c r="AT931" s="12">
        <f t="shared" si="149"/>
        <v>39.900000000000006</v>
      </c>
      <c r="AV931" s="11">
        <f t="shared" si="151"/>
        <v>0.89712000000000003</v>
      </c>
      <c r="AW931" s="13">
        <f t="shared" si="152"/>
        <v>3.3600000000000001E-3</v>
      </c>
      <c r="AX931" s="13">
        <f t="shared" si="153"/>
        <v>6.5856000000000012E-2</v>
      </c>
      <c r="AY931" s="13">
        <f t="shared" si="154"/>
        <v>3.3600000000000001E-3</v>
      </c>
      <c r="AZ931" s="13">
        <f t="shared" si="155"/>
        <v>3.3600000000000001E-3</v>
      </c>
      <c r="BA931" s="13">
        <f t="shared" si="156"/>
        <v>6.8208000000000005E-2</v>
      </c>
      <c r="BB931" s="13">
        <f t="shared" si="157"/>
        <v>3.3600000000000001E-3</v>
      </c>
      <c r="BC931" s="13">
        <f t="shared" si="158"/>
        <v>3.3600000000000001E-3</v>
      </c>
    </row>
    <row r="932" spans="1:55" x14ac:dyDescent="0.3">
      <c r="A932" s="8" t="s">
        <v>232</v>
      </c>
      <c r="B932" s="8" t="s">
        <v>237</v>
      </c>
      <c r="C932" s="8" t="s">
        <v>91</v>
      </c>
      <c r="D932" s="8" t="s">
        <v>19</v>
      </c>
      <c r="E932" s="7" t="s">
        <v>21</v>
      </c>
      <c r="K932" s="8">
        <v>1</v>
      </c>
      <c r="L932" s="8">
        <v>0</v>
      </c>
      <c r="M932" s="8">
        <f t="shared" si="150"/>
        <v>0</v>
      </c>
      <c r="O932" s="8">
        <v>47</v>
      </c>
      <c r="AI932" s="7">
        <v>8063</v>
      </c>
      <c r="AJ932" s="8">
        <v>5124</v>
      </c>
      <c r="AK932" s="8" t="s">
        <v>273</v>
      </c>
      <c r="AL932" s="7">
        <v>285</v>
      </c>
      <c r="AM932" s="8">
        <v>285</v>
      </c>
      <c r="AN932" s="8">
        <v>26.9</v>
      </c>
      <c r="AO932" s="8">
        <v>26.9</v>
      </c>
      <c r="AP932" s="8">
        <v>26.9</v>
      </c>
      <c r="AQ932" s="8">
        <v>18.899999999999999</v>
      </c>
      <c r="AR932" s="8">
        <v>0</v>
      </c>
      <c r="AS932" s="8">
        <v>0</v>
      </c>
      <c r="AT932" s="12">
        <f t="shared" si="149"/>
        <v>45.8</v>
      </c>
      <c r="AV932" s="11">
        <f t="shared" si="151"/>
        <v>0</v>
      </c>
      <c r="AW932" s="13">
        <f t="shared" si="152"/>
        <v>0</v>
      </c>
      <c r="AX932" s="13">
        <f t="shared" si="153"/>
        <v>0</v>
      </c>
      <c r="AY932" s="13">
        <f t="shared" si="154"/>
        <v>0</v>
      </c>
      <c r="AZ932" s="13">
        <f t="shared" si="155"/>
        <v>0</v>
      </c>
      <c r="BA932" s="13">
        <f t="shared" si="156"/>
        <v>0</v>
      </c>
      <c r="BB932" s="13">
        <f t="shared" si="157"/>
        <v>0</v>
      </c>
      <c r="BC932" s="13">
        <f t="shared" si="158"/>
        <v>0</v>
      </c>
    </row>
    <row r="933" spans="1:55" x14ac:dyDescent="0.3">
      <c r="A933" s="8" t="s">
        <v>232</v>
      </c>
      <c r="B933" s="8" t="s">
        <v>237</v>
      </c>
      <c r="C933" s="8" t="s">
        <v>91</v>
      </c>
      <c r="D933" s="8" t="s">
        <v>22</v>
      </c>
      <c r="E933" s="7" t="s">
        <v>21</v>
      </c>
      <c r="K933" s="8">
        <v>1</v>
      </c>
      <c r="L933" s="8">
        <v>0</v>
      </c>
      <c r="M933" s="8">
        <f t="shared" si="150"/>
        <v>0</v>
      </c>
      <c r="O933" s="8">
        <v>47</v>
      </c>
      <c r="AI933" s="7">
        <v>8063</v>
      </c>
      <c r="AJ933" s="8">
        <v>5124</v>
      </c>
      <c r="AK933" s="8" t="s">
        <v>273</v>
      </c>
      <c r="AL933" s="7">
        <v>285</v>
      </c>
      <c r="AM933" s="8">
        <v>285</v>
      </c>
      <c r="AN933" s="8">
        <v>26.9</v>
      </c>
      <c r="AO933" s="8">
        <v>26.9</v>
      </c>
      <c r="AP933" s="8">
        <v>26.9</v>
      </c>
      <c r="AQ933" s="8">
        <v>18.899999999999999</v>
      </c>
      <c r="AR933" s="8">
        <v>0</v>
      </c>
      <c r="AS933" s="8">
        <v>0</v>
      </c>
      <c r="AT933" s="12">
        <f t="shared" si="149"/>
        <v>45.8</v>
      </c>
      <c r="AV933" s="11">
        <f t="shared" si="151"/>
        <v>0</v>
      </c>
      <c r="AW933" s="13">
        <f t="shared" si="152"/>
        <v>0</v>
      </c>
      <c r="AX933" s="13">
        <f t="shared" si="153"/>
        <v>0</v>
      </c>
      <c r="AY933" s="13">
        <f t="shared" si="154"/>
        <v>0</v>
      </c>
      <c r="AZ933" s="13">
        <f t="shared" si="155"/>
        <v>0</v>
      </c>
      <c r="BA933" s="13">
        <f t="shared" si="156"/>
        <v>0</v>
      </c>
      <c r="BB933" s="13">
        <f t="shared" si="157"/>
        <v>0</v>
      </c>
      <c r="BC933" s="13">
        <f t="shared" si="158"/>
        <v>0</v>
      </c>
    </row>
    <row r="934" spans="1:55" x14ac:dyDescent="0.3">
      <c r="A934" s="8" t="s">
        <v>232</v>
      </c>
      <c r="B934" s="8" t="s">
        <v>237</v>
      </c>
      <c r="C934" s="8" t="s">
        <v>91</v>
      </c>
      <c r="D934" s="8" t="s">
        <v>23</v>
      </c>
      <c r="E934" s="7" t="s">
        <v>21</v>
      </c>
      <c r="K934" s="8">
        <v>1</v>
      </c>
      <c r="L934" s="8">
        <v>0</v>
      </c>
      <c r="M934" s="8">
        <f t="shared" si="150"/>
        <v>0</v>
      </c>
      <c r="O934" s="8">
        <v>47</v>
      </c>
      <c r="AI934" s="7">
        <v>974</v>
      </c>
      <c r="AJ934" s="8">
        <v>1129</v>
      </c>
      <c r="AK934" s="8" t="s">
        <v>279</v>
      </c>
      <c r="AL934" s="7">
        <v>155</v>
      </c>
      <c r="AM934" s="8">
        <v>155</v>
      </c>
      <c r="AN934" s="8">
        <v>12.6</v>
      </c>
      <c r="AO934" s="8">
        <v>12.6</v>
      </c>
      <c r="AP934" s="8">
        <v>0</v>
      </c>
      <c r="AQ934" s="8">
        <v>10.6</v>
      </c>
      <c r="AR934" s="8">
        <v>1.1000000000000001</v>
      </c>
      <c r="AS934" s="8">
        <v>0</v>
      </c>
      <c r="AT934" s="12">
        <f t="shared" si="149"/>
        <v>24.3</v>
      </c>
      <c r="AV934" s="11">
        <f t="shared" si="151"/>
        <v>0</v>
      </c>
      <c r="AW934" s="13">
        <f t="shared" si="152"/>
        <v>0</v>
      </c>
      <c r="AX934" s="13">
        <f t="shared" si="153"/>
        <v>0</v>
      </c>
      <c r="AY934" s="13">
        <f t="shared" si="154"/>
        <v>0</v>
      </c>
      <c r="AZ934" s="13">
        <f t="shared" si="155"/>
        <v>0</v>
      </c>
      <c r="BA934" s="13">
        <f t="shared" si="156"/>
        <v>0</v>
      </c>
      <c r="BB934" s="13">
        <f t="shared" si="157"/>
        <v>0</v>
      </c>
      <c r="BC934" s="13">
        <f t="shared" si="158"/>
        <v>0</v>
      </c>
    </row>
    <row r="935" spans="1:55" x14ac:dyDescent="0.3">
      <c r="A935" s="8" t="s">
        <v>232</v>
      </c>
      <c r="B935" s="8" t="s">
        <v>237</v>
      </c>
      <c r="C935" s="8" t="s">
        <v>91</v>
      </c>
      <c r="D935" s="8" t="s">
        <v>24</v>
      </c>
      <c r="E935" s="7" t="s">
        <v>14</v>
      </c>
      <c r="F935" s="8">
        <v>184</v>
      </c>
      <c r="I935" s="8">
        <v>1</v>
      </c>
      <c r="L935" s="8">
        <v>3.3000000000000002E-2</v>
      </c>
      <c r="M935" s="8">
        <f t="shared" si="150"/>
        <v>6.0720000000000001</v>
      </c>
      <c r="O935" s="8">
        <v>47</v>
      </c>
      <c r="AI935" s="7">
        <v>7075</v>
      </c>
      <c r="AJ935" s="8">
        <v>1106</v>
      </c>
      <c r="AK935" s="8" t="s">
        <v>280</v>
      </c>
      <c r="AL935" s="7">
        <v>69</v>
      </c>
      <c r="AM935" s="8">
        <v>69</v>
      </c>
      <c r="AN935" s="8">
        <v>3.6</v>
      </c>
      <c r="AO935" s="8">
        <v>3.6</v>
      </c>
      <c r="AP935" s="8">
        <v>0</v>
      </c>
      <c r="AQ935" s="8">
        <v>4.0999999999999996</v>
      </c>
      <c r="AR935" s="8">
        <v>4.5</v>
      </c>
      <c r="AS935" s="8">
        <v>0</v>
      </c>
      <c r="AT935" s="12">
        <f t="shared" si="149"/>
        <v>12.2</v>
      </c>
      <c r="AV935" s="11">
        <f t="shared" si="151"/>
        <v>4.1896800000000001</v>
      </c>
      <c r="AW935" s="13">
        <f t="shared" si="152"/>
        <v>4.1896800000000001</v>
      </c>
      <c r="AX935" s="13">
        <f t="shared" si="153"/>
        <v>0.21859200000000001</v>
      </c>
      <c r="AY935" s="13">
        <f t="shared" si="154"/>
        <v>0.21859200000000001</v>
      </c>
      <c r="AZ935" s="13">
        <f t="shared" si="155"/>
        <v>0</v>
      </c>
      <c r="BA935" s="13">
        <f t="shared" si="156"/>
        <v>0.24895199999999998</v>
      </c>
      <c r="BB935" s="13">
        <f t="shared" si="157"/>
        <v>0.27324000000000004</v>
      </c>
      <c r="BC935" s="13">
        <f t="shared" si="158"/>
        <v>0</v>
      </c>
    </row>
    <row r="936" spans="1:55" x14ac:dyDescent="0.3">
      <c r="A936" s="8" t="s">
        <v>232</v>
      </c>
      <c r="B936" s="8" t="s">
        <v>237</v>
      </c>
      <c r="C936" s="8" t="s">
        <v>91</v>
      </c>
      <c r="D936" s="8" t="s">
        <v>25</v>
      </c>
      <c r="E936" s="7" t="s">
        <v>21</v>
      </c>
      <c r="K936" s="8">
        <v>1</v>
      </c>
      <c r="L936" s="8">
        <v>0</v>
      </c>
      <c r="M936" s="8">
        <f t="shared" si="150"/>
        <v>0</v>
      </c>
      <c r="O936" s="8">
        <v>47</v>
      </c>
      <c r="AI936" s="7">
        <v>646</v>
      </c>
      <c r="AJ936" s="8">
        <v>1009</v>
      </c>
      <c r="AK936" s="8" t="s">
        <v>286</v>
      </c>
      <c r="AL936" s="7">
        <v>403</v>
      </c>
      <c r="AM936" s="8">
        <v>403</v>
      </c>
      <c r="AN936" s="8">
        <v>24.9</v>
      </c>
      <c r="AO936" s="8">
        <v>24.9</v>
      </c>
      <c r="AP936" s="8">
        <v>0</v>
      </c>
      <c r="AQ936" s="8">
        <v>33.1</v>
      </c>
      <c r="AR936" s="8">
        <v>1.3</v>
      </c>
      <c r="AS936" s="8">
        <v>0</v>
      </c>
      <c r="AT936" s="12">
        <f t="shared" si="149"/>
        <v>59.3</v>
      </c>
      <c r="AV936" s="11">
        <f t="shared" si="151"/>
        <v>0</v>
      </c>
      <c r="AW936" s="13">
        <f t="shared" si="152"/>
        <v>0</v>
      </c>
      <c r="AX936" s="13">
        <f t="shared" si="153"/>
        <v>0</v>
      </c>
      <c r="AY936" s="13">
        <f t="shared" si="154"/>
        <v>0</v>
      </c>
      <c r="AZ936" s="13">
        <f t="shared" si="155"/>
        <v>0</v>
      </c>
      <c r="BA936" s="13">
        <f t="shared" si="156"/>
        <v>0</v>
      </c>
      <c r="BB936" s="13">
        <f t="shared" si="157"/>
        <v>0</v>
      </c>
      <c r="BC936" s="13">
        <f t="shared" si="158"/>
        <v>0</v>
      </c>
    </row>
    <row r="937" spans="1:55" x14ac:dyDescent="0.3">
      <c r="A937" s="8" t="s">
        <v>20</v>
      </c>
      <c r="B937" s="8" t="s">
        <v>237</v>
      </c>
      <c r="C937" s="8" t="s">
        <v>91</v>
      </c>
      <c r="D937" s="8" t="s">
        <v>20</v>
      </c>
      <c r="E937" s="7" t="s">
        <v>14</v>
      </c>
      <c r="F937" s="8">
        <v>112</v>
      </c>
      <c r="H937" s="8">
        <v>2</v>
      </c>
      <c r="L937" s="8">
        <v>0.28599999999999998</v>
      </c>
      <c r="M937" s="8">
        <f t="shared" si="150"/>
        <v>32.031999999999996</v>
      </c>
      <c r="O937" s="8">
        <v>47</v>
      </c>
      <c r="AI937">
        <v>8041</v>
      </c>
      <c r="AJ937">
        <v>15233</v>
      </c>
      <c r="AK937" t="s">
        <v>378</v>
      </c>
      <c r="AL937">
        <v>105</v>
      </c>
      <c r="AM937">
        <v>105</v>
      </c>
      <c r="AN937">
        <v>18.5</v>
      </c>
      <c r="AO937">
        <v>18.5</v>
      </c>
      <c r="AP937">
        <v>18.5</v>
      </c>
      <c r="AQ937">
        <v>2.9</v>
      </c>
      <c r="AR937">
        <v>0</v>
      </c>
      <c r="AS937">
        <v>0</v>
      </c>
      <c r="AT937" s="12">
        <f t="shared" si="149"/>
        <v>21.4</v>
      </c>
      <c r="AV937" s="11">
        <f t="shared" si="151"/>
        <v>33.633599999999994</v>
      </c>
      <c r="AW937" s="13">
        <f t="shared" si="152"/>
        <v>33.633599999999994</v>
      </c>
      <c r="AX937" s="13">
        <f t="shared" si="153"/>
        <v>5.9259199999999996</v>
      </c>
      <c r="AY937" s="13">
        <f t="shared" si="154"/>
        <v>5.9259199999999996</v>
      </c>
      <c r="AZ937" s="13">
        <f t="shared" si="155"/>
        <v>5.9259199999999996</v>
      </c>
      <c r="BA937" s="13">
        <f t="shared" si="156"/>
        <v>0.92892799999999998</v>
      </c>
      <c r="BB937" s="13">
        <f t="shared" si="157"/>
        <v>0</v>
      </c>
      <c r="BC937" s="13">
        <f t="shared" si="158"/>
        <v>0</v>
      </c>
    </row>
    <row r="938" spans="1:55" x14ac:dyDescent="0.3">
      <c r="A938" s="8" t="s">
        <v>233</v>
      </c>
      <c r="B938" s="8" t="s">
        <v>237</v>
      </c>
      <c r="C938" s="8" t="s">
        <v>91</v>
      </c>
      <c r="D938" s="8" t="s">
        <v>26</v>
      </c>
      <c r="E938" s="7" t="s">
        <v>14</v>
      </c>
      <c r="F938" s="8">
        <v>175</v>
      </c>
      <c r="H938" s="8">
        <v>2</v>
      </c>
      <c r="L938" s="8">
        <v>0.28599999999999998</v>
      </c>
      <c r="M938" s="8">
        <f t="shared" si="150"/>
        <v>50.05</v>
      </c>
      <c r="O938" s="8">
        <v>47</v>
      </c>
      <c r="AI938" s="7">
        <v>7200</v>
      </c>
      <c r="AJ938" s="8">
        <v>20051</v>
      </c>
      <c r="AK938" s="8" t="s">
        <v>282</v>
      </c>
      <c r="AL938" s="7">
        <v>130</v>
      </c>
      <c r="AM938" s="8">
        <v>0</v>
      </c>
      <c r="AN938" s="8">
        <v>2.4</v>
      </c>
      <c r="AO938" s="8">
        <v>0</v>
      </c>
      <c r="AP938" s="8">
        <v>0</v>
      </c>
      <c r="AQ938" s="8">
        <v>0.2</v>
      </c>
      <c r="AR938" s="8">
        <v>28.6</v>
      </c>
      <c r="AS938" s="8">
        <v>0.3</v>
      </c>
      <c r="AT938" s="12">
        <f t="shared" si="149"/>
        <v>31.200000000000003</v>
      </c>
      <c r="AV938" s="11">
        <f t="shared" si="151"/>
        <v>65.064999999999998</v>
      </c>
      <c r="AW938" s="13">
        <f t="shared" si="152"/>
        <v>0</v>
      </c>
      <c r="AX938" s="13">
        <f t="shared" si="153"/>
        <v>1.2011999999999998</v>
      </c>
      <c r="AY938" s="13">
        <f t="shared" si="154"/>
        <v>0</v>
      </c>
      <c r="AZ938" s="13">
        <f t="shared" si="155"/>
        <v>0</v>
      </c>
      <c r="BA938" s="13">
        <f t="shared" si="156"/>
        <v>0.10009999999999999</v>
      </c>
      <c r="BB938" s="13">
        <f t="shared" si="157"/>
        <v>14.314300000000001</v>
      </c>
      <c r="BC938" s="13">
        <f t="shared" si="158"/>
        <v>0.15014999999999998</v>
      </c>
    </row>
    <row r="939" spans="1:55" x14ac:dyDescent="0.3">
      <c r="A939" s="8" t="s">
        <v>233</v>
      </c>
      <c r="B939" s="8" t="s">
        <v>237</v>
      </c>
      <c r="C939" s="8" t="s">
        <v>91</v>
      </c>
      <c r="D939" s="8" t="s">
        <v>28</v>
      </c>
      <c r="E939" s="7" t="s">
        <v>14</v>
      </c>
      <c r="F939" s="8">
        <v>185</v>
      </c>
      <c r="H939" s="8">
        <v>1</v>
      </c>
      <c r="L939" s="8">
        <v>0.14299999999999999</v>
      </c>
      <c r="M939" s="8">
        <f t="shared" si="150"/>
        <v>26.454999999999998</v>
      </c>
      <c r="O939" s="8">
        <v>47</v>
      </c>
      <c r="AI939" s="7">
        <v>7005</v>
      </c>
      <c r="AJ939" s="8">
        <v>16028</v>
      </c>
      <c r="AK939" s="8" t="s">
        <v>283</v>
      </c>
      <c r="AL939" s="7">
        <v>127</v>
      </c>
      <c r="AM939" s="8">
        <v>0</v>
      </c>
      <c r="AN939" s="8">
        <v>8.6999999999999993</v>
      </c>
      <c r="AO939" s="8">
        <v>0</v>
      </c>
      <c r="AP939" s="8">
        <v>0</v>
      </c>
      <c r="AQ939" s="8">
        <v>0.5</v>
      </c>
      <c r="AR939" s="8">
        <v>22.8</v>
      </c>
      <c r="AS939" s="8">
        <v>6.4</v>
      </c>
      <c r="AT939" s="12">
        <f t="shared" si="149"/>
        <v>32</v>
      </c>
      <c r="AV939" s="11">
        <f t="shared" si="151"/>
        <v>33.597850000000001</v>
      </c>
      <c r="AW939" s="13">
        <f t="shared" si="152"/>
        <v>0</v>
      </c>
      <c r="AX939" s="13">
        <f t="shared" si="153"/>
        <v>2.3015849999999998</v>
      </c>
      <c r="AY939" s="13">
        <f t="shared" si="154"/>
        <v>0</v>
      </c>
      <c r="AZ939" s="13">
        <f t="shared" si="155"/>
        <v>0</v>
      </c>
      <c r="BA939" s="13">
        <f t="shared" si="156"/>
        <v>0.132275</v>
      </c>
      <c r="BB939" s="13">
        <f t="shared" si="157"/>
        <v>6.0317400000000001</v>
      </c>
      <c r="BC939" s="13">
        <f t="shared" si="158"/>
        <v>1.6931200000000002</v>
      </c>
    </row>
    <row r="940" spans="1:55" x14ac:dyDescent="0.3">
      <c r="A940" s="8" t="s">
        <v>233</v>
      </c>
      <c r="B940" s="8" t="s">
        <v>237</v>
      </c>
      <c r="C940" s="8" t="s">
        <v>91</v>
      </c>
      <c r="D940" s="8" t="s">
        <v>29</v>
      </c>
      <c r="E940" s="7" t="s">
        <v>14</v>
      </c>
      <c r="F940" s="8">
        <v>60</v>
      </c>
      <c r="I940" s="8">
        <v>2</v>
      </c>
      <c r="L940" s="8">
        <v>6.7000000000000004E-2</v>
      </c>
      <c r="M940" s="8">
        <f t="shared" si="150"/>
        <v>4.0200000000000005</v>
      </c>
      <c r="O940" s="8">
        <v>47</v>
      </c>
      <c r="AI940" s="7">
        <v>513</v>
      </c>
      <c r="AJ940" s="8">
        <v>11110</v>
      </c>
      <c r="AK940" s="8" t="s">
        <v>290</v>
      </c>
      <c r="AL940" s="7">
        <v>22</v>
      </c>
      <c r="AM940" s="8">
        <v>0</v>
      </c>
      <c r="AN940" s="8">
        <v>1</v>
      </c>
      <c r="AO940" s="8">
        <v>0</v>
      </c>
      <c r="AP940" s="8">
        <v>0</v>
      </c>
      <c r="AQ940" s="8">
        <v>0.4</v>
      </c>
      <c r="AR940" s="8">
        <v>4.5</v>
      </c>
      <c r="AS940" s="8">
        <v>2.8</v>
      </c>
      <c r="AT940" s="12">
        <f t="shared" si="149"/>
        <v>5.9</v>
      </c>
      <c r="AV940" s="11">
        <f t="shared" si="151"/>
        <v>0.88440000000000007</v>
      </c>
      <c r="AW940" s="13">
        <f t="shared" si="152"/>
        <v>0</v>
      </c>
      <c r="AX940" s="13">
        <f t="shared" si="153"/>
        <v>4.0200000000000007E-2</v>
      </c>
      <c r="AY940" s="13">
        <f t="shared" si="154"/>
        <v>0</v>
      </c>
      <c r="AZ940" s="13">
        <f t="shared" si="155"/>
        <v>0</v>
      </c>
      <c r="BA940" s="13">
        <f t="shared" si="156"/>
        <v>1.6080000000000004E-2</v>
      </c>
      <c r="BB940" s="13">
        <f t="shared" si="157"/>
        <v>0.18090000000000003</v>
      </c>
      <c r="BC940" s="13">
        <f t="shared" si="158"/>
        <v>0.11256000000000001</v>
      </c>
    </row>
    <row r="941" spans="1:55" x14ac:dyDescent="0.3">
      <c r="A941" s="8" t="s">
        <v>233</v>
      </c>
      <c r="B941" s="8" t="s">
        <v>237</v>
      </c>
      <c r="C941" s="8" t="s">
        <v>91</v>
      </c>
      <c r="D941" s="8" t="s">
        <v>30</v>
      </c>
      <c r="E941" s="7" t="s">
        <v>14</v>
      </c>
      <c r="F941" s="8">
        <v>119</v>
      </c>
      <c r="I941" s="8">
        <v>1</v>
      </c>
      <c r="L941" s="8">
        <v>3.3000000000000002E-2</v>
      </c>
      <c r="M941" s="8">
        <f t="shared" si="150"/>
        <v>3.927</v>
      </c>
      <c r="O941" s="8">
        <v>47</v>
      </c>
      <c r="AI941" s="7">
        <v>141</v>
      </c>
      <c r="AJ941" s="8">
        <v>9040</v>
      </c>
      <c r="AK941" s="8" t="s">
        <v>287</v>
      </c>
      <c r="AL941" s="7">
        <v>92</v>
      </c>
      <c r="AM941" s="8">
        <v>0</v>
      </c>
      <c r="AN941" s="8">
        <v>1</v>
      </c>
      <c r="AO941" s="8">
        <v>0</v>
      </c>
      <c r="AP941" s="8">
        <v>0</v>
      </c>
      <c r="AQ941" s="8">
        <v>0.5</v>
      </c>
      <c r="AR941" s="8">
        <v>23.4</v>
      </c>
      <c r="AS941" s="8">
        <v>2.4</v>
      </c>
      <c r="AT941" s="12">
        <f t="shared" ref="AT941:AT1004" si="159">SUM(AN941,AQ941,AR941)</f>
        <v>24.9</v>
      </c>
      <c r="AV941" s="11">
        <f t="shared" si="151"/>
        <v>3.6128399999999998</v>
      </c>
      <c r="AW941" s="13">
        <f t="shared" si="152"/>
        <v>0</v>
      </c>
      <c r="AX941" s="13">
        <f t="shared" si="153"/>
        <v>3.9269999999999999E-2</v>
      </c>
      <c r="AY941" s="13">
        <f t="shared" si="154"/>
        <v>0</v>
      </c>
      <c r="AZ941" s="13">
        <f t="shared" si="155"/>
        <v>0</v>
      </c>
      <c r="BA941" s="13">
        <f t="shared" si="156"/>
        <v>1.9635E-2</v>
      </c>
      <c r="BB941" s="13">
        <f t="shared" si="157"/>
        <v>0.9189179999999999</v>
      </c>
      <c r="BC941" s="13">
        <f t="shared" si="158"/>
        <v>9.4247999999999998E-2</v>
      </c>
    </row>
    <row r="942" spans="1:55" x14ac:dyDescent="0.3">
      <c r="A942" s="8" t="s">
        <v>233</v>
      </c>
      <c r="B942" s="8" t="s">
        <v>237</v>
      </c>
      <c r="C942" s="8" t="s">
        <v>91</v>
      </c>
      <c r="D942" s="8" t="s">
        <v>31</v>
      </c>
      <c r="E942" s="7" t="s">
        <v>14</v>
      </c>
      <c r="F942" s="8">
        <v>122</v>
      </c>
      <c r="I942" s="8">
        <v>1</v>
      </c>
      <c r="L942" s="8">
        <v>3.3000000000000002E-2</v>
      </c>
      <c r="M942" s="8">
        <f t="shared" si="150"/>
        <v>4.0259999999999998</v>
      </c>
      <c r="O942" s="8">
        <v>47</v>
      </c>
      <c r="AI942" s="7">
        <v>1786</v>
      </c>
      <c r="AJ942" s="8">
        <v>11363</v>
      </c>
      <c r="AK942" s="8" t="s">
        <v>289</v>
      </c>
      <c r="AL942" s="7">
        <v>93</v>
      </c>
      <c r="AM942" s="8">
        <v>0</v>
      </c>
      <c r="AN942" s="8">
        <v>2</v>
      </c>
      <c r="AO942" s="8">
        <v>0</v>
      </c>
      <c r="AP942" s="8">
        <v>0</v>
      </c>
      <c r="AQ942" s="8">
        <v>0.1</v>
      </c>
      <c r="AR942" s="8">
        <v>21.6</v>
      </c>
      <c r="AS942" s="8">
        <v>1.5</v>
      </c>
      <c r="AT942" s="12">
        <f t="shared" si="159"/>
        <v>23.700000000000003</v>
      </c>
      <c r="AV942" s="11">
        <f t="shared" si="151"/>
        <v>3.7441800000000001</v>
      </c>
      <c r="AW942" s="13">
        <f t="shared" si="152"/>
        <v>0</v>
      </c>
      <c r="AX942" s="13">
        <f t="shared" si="153"/>
        <v>8.0519999999999994E-2</v>
      </c>
      <c r="AY942" s="13">
        <f t="shared" si="154"/>
        <v>0</v>
      </c>
      <c r="AZ942" s="13">
        <f t="shared" si="155"/>
        <v>0</v>
      </c>
      <c r="BA942" s="13">
        <f t="shared" si="156"/>
        <v>4.0260000000000001E-3</v>
      </c>
      <c r="BB942" s="13">
        <f t="shared" si="157"/>
        <v>0.86961600000000006</v>
      </c>
      <c r="BC942" s="13">
        <f t="shared" si="158"/>
        <v>6.0389999999999999E-2</v>
      </c>
    </row>
    <row r="943" spans="1:55" x14ac:dyDescent="0.3">
      <c r="A943" s="8" t="s">
        <v>233</v>
      </c>
      <c r="B943" s="8" t="s">
        <v>237</v>
      </c>
      <c r="C943" s="8" t="s">
        <v>91</v>
      </c>
      <c r="D943" s="8" t="s">
        <v>44</v>
      </c>
      <c r="E943" s="7" t="s">
        <v>14</v>
      </c>
      <c r="F943" s="8">
        <v>250</v>
      </c>
      <c r="I943" s="8">
        <v>1</v>
      </c>
      <c r="L943" s="8">
        <v>3.3000000000000002E-2</v>
      </c>
      <c r="M943" s="8">
        <f t="shared" si="150"/>
        <v>8.25</v>
      </c>
      <c r="O943" s="8">
        <v>47</v>
      </c>
      <c r="AI943" s="7">
        <v>8009</v>
      </c>
      <c r="AJ943" s="8">
        <v>20121</v>
      </c>
      <c r="AK943" s="8" t="s">
        <v>370</v>
      </c>
      <c r="AL943" s="7">
        <v>141</v>
      </c>
      <c r="AM943" s="8">
        <v>0</v>
      </c>
      <c r="AN943" s="8">
        <v>4.8</v>
      </c>
      <c r="AO943" s="8">
        <v>0</v>
      </c>
      <c r="AP943" s="8">
        <v>0</v>
      </c>
      <c r="AQ943" s="8">
        <v>0.7</v>
      </c>
      <c r="AR943" s="8">
        <v>28.3</v>
      </c>
      <c r="AS943" s="8">
        <v>1.7</v>
      </c>
      <c r="AT943" s="12">
        <f t="shared" si="159"/>
        <v>33.799999999999997</v>
      </c>
      <c r="AV943" s="11">
        <f t="shared" si="151"/>
        <v>11.6325</v>
      </c>
      <c r="AW943" s="13">
        <f t="shared" si="152"/>
        <v>0</v>
      </c>
      <c r="AX943" s="13">
        <f t="shared" si="153"/>
        <v>0.39600000000000002</v>
      </c>
      <c r="AY943" s="13">
        <f t="shared" si="154"/>
        <v>0</v>
      </c>
      <c r="AZ943" s="13">
        <f t="shared" si="155"/>
        <v>0</v>
      </c>
      <c r="BA943" s="13">
        <f t="shared" si="156"/>
        <v>5.7749999999999996E-2</v>
      </c>
      <c r="BB943" s="13">
        <f t="shared" si="157"/>
        <v>2.3347500000000001</v>
      </c>
      <c r="BC943" s="13">
        <f t="shared" si="158"/>
        <v>0.14025000000000001</v>
      </c>
    </row>
    <row r="944" spans="1:55" x14ac:dyDescent="0.3">
      <c r="A944" s="8" t="s">
        <v>234</v>
      </c>
      <c r="B944" s="8" t="s">
        <v>237</v>
      </c>
      <c r="C944" s="8" t="s">
        <v>91</v>
      </c>
      <c r="D944" s="8" t="s">
        <v>248</v>
      </c>
      <c r="E944" s="7" t="s">
        <v>14</v>
      </c>
      <c r="F944" s="8">
        <v>134</v>
      </c>
      <c r="H944" s="8">
        <v>2</v>
      </c>
      <c r="L944" s="8">
        <v>0.28599999999999998</v>
      </c>
      <c r="M944" s="8">
        <f t="shared" si="150"/>
        <v>38.323999999999998</v>
      </c>
      <c r="O944" s="8">
        <v>47</v>
      </c>
      <c r="AE944" s="7" t="s">
        <v>296</v>
      </c>
      <c r="AF944" s="8" t="s">
        <v>303</v>
      </c>
      <c r="AL944" s="7">
        <v>163</v>
      </c>
      <c r="AN944" s="8">
        <v>6.3</v>
      </c>
      <c r="AQ944" s="8">
        <v>1.4</v>
      </c>
      <c r="AR944" s="8">
        <v>31.1</v>
      </c>
      <c r="AT944" s="12">
        <f t="shared" si="159"/>
        <v>38.799999999999997</v>
      </c>
      <c r="AV944" s="11">
        <f t="shared" si="151"/>
        <v>62.468119999999999</v>
      </c>
      <c r="AW944" s="13">
        <f t="shared" si="152"/>
        <v>0.38323999999999997</v>
      </c>
      <c r="AX944" s="13">
        <f t="shared" si="153"/>
        <v>2.414412</v>
      </c>
      <c r="AY944" s="13">
        <f t="shared" si="154"/>
        <v>0.38323999999999997</v>
      </c>
      <c r="AZ944" s="13">
        <f t="shared" si="155"/>
        <v>0.38323999999999997</v>
      </c>
      <c r="BA944" s="13">
        <f t="shared" si="156"/>
        <v>0.53653600000000001</v>
      </c>
      <c r="BB944" s="13">
        <f t="shared" si="157"/>
        <v>11.918764000000001</v>
      </c>
      <c r="BC944" s="13">
        <f t="shared" si="158"/>
        <v>0.38323999999999997</v>
      </c>
    </row>
    <row r="945" spans="1:55" x14ac:dyDescent="0.3">
      <c r="A945" s="8" t="s">
        <v>234</v>
      </c>
      <c r="B945" s="8" t="s">
        <v>237</v>
      </c>
      <c r="C945" s="8" t="s">
        <v>91</v>
      </c>
      <c r="D945" s="8" t="s">
        <v>27</v>
      </c>
      <c r="E945" s="7" t="s">
        <v>14</v>
      </c>
      <c r="F945" s="8">
        <v>114</v>
      </c>
      <c r="H945" s="8">
        <v>2</v>
      </c>
      <c r="L945" s="8">
        <v>0.28599999999999998</v>
      </c>
      <c r="M945" s="8">
        <f t="shared" si="150"/>
        <v>32.603999999999999</v>
      </c>
      <c r="O945" s="8">
        <v>47</v>
      </c>
      <c r="AE945" s="7" t="s">
        <v>296</v>
      </c>
      <c r="AF945" s="8" t="s">
        <v>304</v>
      </c>
      <c r="AL945" s="7">
        <v>125</v>
      </c>
      <c r="AN945" s="8">
        <v>2.1</v>
      </c>
      <c r="AQ945" s="8">
        <v>1.3</v>
      </c>
      <c r="AR945" s="8">
        <v>26.2</v>
      </c>
      <c r="AT945" s="12">
        <f t="shared" si="159"/>
        <v>29.6</v>
      </c>
      <c r="AV945" s="11">
        <f t="shared" si="151"/>
        <v>40.755000000000003</v>
      </c>
      <c r="AW945" s="13">
        <f t="shared" si="152"/>
        <v>0.32604</v>
      </c>
      <c r="AX945" s="13">
        <f t="shared" si="153"/>
        <v>0.68468400000000007</v>
      </c>
      <c r="AY945" s="13">
        <f t="shared" si="154"/>
        <v>0.32604</v>
      </c>
      <c r="AZ945" s="13">
        <f t="shared" si="155"/>
        <v>0.32604</v>
      </c>
      <c r="BA945" s="13">
        <f t="shared" si="156"/>
        <v>0.42385199999999995</v>
      </c>
      <c r="BB945" s="13">
        <f t="shared" si="157"/>
        <v>8.542247999999999</v>
      </c>
      <c r="BC945" s="13">
        <f t="shared" si="158"/>
        <v>0.32604</v>
      </c>
    </row>
    <row r="946" spans="1:55" x14ac:dyDescent="0.3">
      <c r="A946" s="8" t="s">
        <v>234</v>
      </c>
      <c r="B946" s="8" t="s">
        <v>237</v>
      </c>
      <c r="C946" s="8" t="s">
        <v>91</v>
      </c>
      <c r="D946" s="8" t="s">
        <v>32</v>
      </c>
      <c r="E946" s="7" t="s">
        <v>14</v>
      </c>
      <c r="F946" s="8">
        <v>83</v>
      </c>
      <c r="I946" s="8">
        <v>1</v>
      </c>
      <c r="L946" s="8">
        <v>3.3000000000000002E-2</v>
      </c>
      <c r="M946" s="8">
        <f t="shared" si="150"/>
        <v>2.7390000000000003</v>
      </c>
      <c r="O946" s="8">
        <v>47</v>
      </c>
      <c r="AI946" s="7">
        <v>8012</v>
      </c>
      <c r="AJ946" s="8">
        <v>0</v>
      </c>
      <c r="AK946" s="8" t="s">
        <v>307</v>
      </c>
      <c r="AL946" s="7">
        <v>332</v>
      </c>
      <c r="AM946" s="8">
        <v>0</v>
      </c>
      <c r="AN946" s="8">
        <v>10.3</v>
      </c>
      <c r="AO946" s="8">
        <v>0</v>
      </c>
      <c r="AP946" s="8">
        <v>0</v>
      </c>
      <c r="AQ946" s="8">
        <v>3</v>
      </c>
      <c r="AR946" s="8">
        <v>73.7</v>
      </c>
      <c r="AS946" s="8">
        <v>12.7</v>
      </c>
      <c r="AT946" s="12">
        <f t="shared" si="159"/>
        <v>87</v>
      </c>
      <c r="AV946" s="11">
        <f t="shared" si="151"/>
        <v>9.0934800000000013</v>
      </c>
      <c r="AW946" s="13">
        <f t="shared" si="152"/>
        <v>0</v>
      </c>
      <c r="AX946" s="13">
        <f t="shared" si="153"/>
        <v>0.28211700000000006</v>
      </c>
      <c r="AY946" s="13">
        <f t="shared" si="154"/>
        <v>0</v>
      </c>
      <c r="AZ946" s="13">
        <f t="shared" si="155"/>
        <v>0</v>
      </c>
      <c r="BA946" s="13">
        <f t="shared" si="156"/>
        <v>8.2170000000000007E-2</v>
      </c>
      <c r="BB946" s="13">
        <f t="shared" si="157"/>
        <v>2.0186430000000004</v>
      </c>
      <c r="BC946" s="13">
        <f t="shared" si="158"/>
        <v>0.34785299999999997</v>
      </c>
    </row>
    <row r="947" spans="1:55" x14ac:dyDescent="0.3">
      <c r="A947" s="8" t="s">
        <v>234</v>
      </c>
      <c r="B947" s="8" t="s">
        <v>237</v>
      </c>
      <c r="C947" s="8" t="s">
        <v>91</v>
      </c>
      <c r="D947" s="8" t="s">
        <v>74</v>
      </c>
      <c r="E947" s="7" t="s">
        <v>14</v>
      </c>
      <c r="F947" s="8">
        <v>340</v>
      </c>
      <c r="I947" s="8">
        <v>1</v>
      </c>
      <c r="L947" s="8">
        <v>3.3000000000000002E-2</v>
      </c>
      <c r="M947" s="8">
        <f t="shared" si="150"/>
        <v>11.22</v>
      </c>
      <c r="O947" s="8">
        <v>47</v>
      </c>
      <c r="AI947" s="7">
        <v>404</v>
      </c>
      <c r="AJ947" s="8">
        <v>14400</v>
      </c>
      <c r="AK947" s="8" t="s">
        <v>308</v>
      </c>
      <c r="AL947" s="7">
        <v>41</v>
      </c>
      <c r="AM947" s="8">
        <v>0</v>
      </c>
      <c r="AN947" s="8">
        <v>0</v>
      </c>
      <c r="AO947" s="8">
        <v>0</v>
      </c>
      <c r="AP947" s="8">
        <v>0</v>
      </c>
      <c r="AQ947" s="8">
        <v>0</v>
      </c>
      <c r="AR947" s="8">
        <v>10.4</v>
      </c>
      <c r="AS947" s="8">
        <v>0</v>
      </c>
      <c r="AT947" s="12">
        <f t="shared" si="159"/>
        <v>10.4</v>
      </c>
      <c r="AV947" s="11">
        <f t="shared" si="151"/>
        <v>4.6002000000000001</v>
      </c>
      <c r="AW947" s="13">
        <f t="shared" si="152"/>
        <v>0</v>
      </c>
      <c r="AX947" s="13">
        <f t="shared" si="153"/>
        <v>0</v>
      </c>
      <c r="AY947" s="13">
        <f t="shared" si="154"/>
        <v>0</v>
      </c>
      <c r="AZ947" s="13">
        <f t="shared" si="155"/>
        <v>0</v>
      </c>
      <c r="BA947" s="13">
        <f t="shared" si="156"/>
        <v>0</v>
      </c>
      <c r="BB947" s="13">
        <f t="shared" si="157"/>
        <v>1.1668800000000001</v>
      </c>
      <c r="BC947" s="13">
        <f t="shared" si="158"/>
        <v>0</v>
      </c>
    </row>
    <row r="948" spans="1:55" x14ac:dyDescent="0.3">
      <c r="A948" s="8" t="s">
        <v>232</v>
      </c>
      <c r="B948" s="8" t="s">
        <v>237</v>
      </c>
      <c r="C948" s="8" t="s">
        <v>92</v>
      </c>
      <c r="D948" s="8" t="s">
        <v>13</v>
      </c>
      <c r="E948" s="7" t="s">
        <v>21</v>
      </c>
      <c r="K948" s="8">
        <v>1</v>
      </c>
      <c r="L948" s="8">
        <v>0</v>
      </c>
      <c r="M948" s="8">
        <f t="shared" si="150"/>
        <v>0</v>
      </c>
      <c r="N948" s="8">
        <v>1</v>
      </c>
      <c r="O948" s="8">
        <v>48</v>
      </c>
      <c r="AI948" s="7">
        <v>8067</v>
      </c>
      <c r="AJ948" s="8">
        <v>0</v>
      </c>
      <c r="AK948" s="8" t="s">
        <v>265</v>
      </c>
      <c r="AL948" s="7">
        <v>269</v>
      </c>
      <c r="AM948" s="8">
        <v>269</v>
      </c>
      <c r="AN948" s="8">
        <v>24.9</v>
      </c>
      <c r="AO948" s="8">
        <v>24.9</v>
      </c>
      <c r="AP948" s="8">
        <v>24.9</v>
      </c>
      <c r="AQ948" s="8">
        <v>18</v>
      </c>
      <c r="AR948" s="8">
        <v>0</v>
      </c>
      <c r="AS948" s="8">
        <v>0</v>
      </c>
      <c r="AT948" s="12">
        <f t="shared" si="159"/>
        <v>42.9</v>
      </c>
      <c r="AV948" s="11">
        <f t="shared" si="151"/>
        <v>0</v>
      </c>
      <c r="AW948" s="13">
        <f t="shared" si="152"/>
        <v>0</v>
      </c>
      <c r="AX948" s="13">
        <f t="shared" si="153"/>
        <v>0</v>
      </c>
      <c r="AY948" s="13">
        <f t="shared" si="154"/>
        <v>0</v>
      </c>
      <c r="AZ948" s="13">
        <f t="shared" si="155"/>
        <v>0</v>
      </c>
      <c r="BA948" s="13">
        <f t="shared" si="156"/>
        <v>0</v>
      </c>
      <c r="BB948" s="13">
        <f t="shared" si="157"/>
        <v>0</v>
      </c>
      <c r="BC948" s="13">
        <f t="shared" si="158"/>
        <v>0</v>
      </c>
    </row>
    <row r="949" spans="1:55" x14ac:dyDescent="0.3">
      <c r="A949" s="8" t="s">
        <v>232</v>
      </c>
      <c r="B949" s="8" t="s">
        <v>237</v>
      </c>
      <c r="C949" s="8" t="s">
        <v>92</v>
      </c>
      <c r="D949" s="8" t="s">
        <v>15</v>
      </c>
      <c r="E949" s="7" t="s">
        <v>14</v>
      </c>
      <c r="F949" s="8">
        <v>85</v>
      </c>
      <c r="I949" s="8">
        <v>1</v>
      </c>
      <c r="L949" s="8">
        <v>3.3000000000000002E-2</v>
      </c>
      <c r="M949" s="8">
        <f t="shared" si="150"/>
        <v>2.8050000000000002</v>
      </c>
      <c r="O949" s="8">
        <v>48</v>
      </c>
      <c r="AE949" s="7" t="s">
        <v>296</v>
      </c>
      <c r="AF949" s="8" t="s">
        <v>298</v>
      </c>
      <c r="AG949" s="7" t="s">
        <v>299</v>
      </c>
      <c r="AL949" s="7">
        <v>241</v>
      </c>
      <c r="AN949" s="8">
        <v>32.9</v>
      </c>
      <c r="AQ949" s="8">
        <v>10.9</v>
      </c>
      <c r="AR949" s="8">
        <v>0.5</v>
      </c>
      <c r="AS949" s="8">
        <v>0</v>
      </c>
      <c r="AT949" s="12">
        <f t="shared" si="159"/>
        <v>44.3</v>
      </c>
      <c r="AV949" s="11">
        <f t="shared" si="151"/>
        <v>6.7600499999999997</v>
      </c>
      <c r="AW949" s="13">
        <f t="shared" si="152"/>
        <v>2.8050000000000002E-2</v>
      </c>
      <c r="AX949" s="13">
        <f t="shared" si="153"/>
        <v>0.92284499999999992</v>
      </c>
      <c r="AY949" s="13">
        <f t="shared" si="154"/>
        <v>2.8050000000000002E-2</v>
      </c>
      <c r="AZ949" s="13">
        <f t="shared" si="155"/>
        <v>2.8050000000000002E-2</v>
      </c>
      <c r="BA949" s="13">
        <f t="shared" si="156"/>
        <v>0.30574500000000004</v>
      </c>
      <c r="BB949" s="13">
        <f t="shared" si="157"/>
        <v>1.4025000000000001E-2</v>
      </c>
      <c r="BC949" s="13">
        <f t="shared" si="158"/>
        <v>0</v>
      </c>
    </row>
    <row r="950" spans="1:55" x14ac:dyDescent="0.3">
      <c r="A950" s="8" t="s">
        <v>232</v>
      </c>
      <c r="B950" s="8" t="s">
        <v>237</v>
      </c>
      <c r="C950" s="8" t="s">
        <v>92</v>
      </c>
      <c r="D950" s="8" t="s">
        <v>17</v>
      </c>
      <c r="E950" s="7" t="s">
        <v>14</v>
      </c>
      <c r="F950" s="8">
        <v>85</v>
      </c>
      <c r="I950" s="8">
        <v>1</v>
      </c>
      <c r="L950" s="8">
        <v>3.3000000000000002E-2</v>
      </c>
      <c r="M950" s="8">
        <f t="shared" si="150"/>
        <v>2.8050000000000002</v>
      </c>
      <c r="O950" s="8">
        <v>48</v>
      </c>
      <c r="AE950" s="7" t="s">
        <v>300</v>
      </c>
      <c r="AF950" s="8" t="s">
        <v>301</v>
      </c>
      <c r="AG950" s="7" t="s">
        <v>272</v>
      </c>
      <c r="AL950" s="7">
        <v>265</v>
      </c>
      <c r="AN950" s="8">
        <v>16.899999999999999</v>
      </c>
      <c r="AQ950" s="8">
        <v>21.4</v>
      </c>
      <c r="AR950" s="8">
        <v>0</v>
      </c>
      <c r="AS950" s="8">
        <v>0</v>
      </c>
      <c r="AT950" s="12">
        <f t="shared" si="159"/>
        <v>38.299999999999997</v>
      </c>
      <c r="AV950" s="11">
        <f t="shared" si="151"/>
        <v>7.4332500000000001</v>
      </c>
      <c r="AW950" s="13">
        <f t="shared" si="152"/>
        <v>2.8050000000000002E-2</v>
      </c>
      <c r="AX950" s="13">
        <f t="shared" si="153"/>
        <v>0.47404499999999999</v>
      </c>
      <c r="AY950" s="13">
        <f t="shared" si="154"/>
        <v>2.8050000000000002E-2</v>
      </c>
      <c r="AZ950" s="13">
        <f t="shared" si="155"/>
        <v>2.8050000000000002E-2</v>
      </c>
      <c r="BA950" s="13">
        <f t="shared" si="156"/>
        <v>0.60026999999999997</v>
      </c>
      <c r="BB950" s="13">
        <f t="shared" si="157"/>
        <v>0</v>
      </c>
      <c r="BC950" s="13">
        <f t="shared" si="158"/>
        <v>0</v>
      </c>
    </row>
    <row r="951" spans="1:55" x14ac:dyDescent="0.3">
      <c r="A951" s="8" t="s">
        <v>232</v>
      </c>
      <c r="B951" s="8" t="s">
        <v>237</v>
      </c>
      <c r="C951" s="8" t="s">
        <v>92</v>
      </c>
      <c r="D951" s="8" t="s">
        <v>18</v>
      </c>
      <c r="E951" s="7" t="s">
        <v>21</v>
      </c>
      <c r="K951" s="8">
        <v>1</v>
      </c>
      <c r="L951" s="8">
        <v>0</v>
      </c>
      <c r="M951" s="8">
        <f t="shared" si="150"/>
        <v>0</v>
      </c>
      <c r="O951" s="8">
        <v>48</v>
      </c>
      <c r="S951" s="8">
        <v>1095</v>
      </c>
      <c r="T951" s="8" t="s">
        <v>275</v>
      </c>
      <c r="AL951" s="7">
        <v>267</v>
      </c>
      <c r="AN951" s="8">
        <v>19.600000000000001</v>
      </c>
      <c r="AQ951" s="8">
        <v>20.3</v>
      </c>
      <c r="AT951" s="12">
        <f t="shared" si="159"/>
        <v>39.900000000000006</v>
      </c>
      <c r="AV951" s="11">
        <f t="shared" si="151"/>
        <v>0</v>
      </c>
      <c r="AW951" s="13">
        <f t="shared" si="152"/>
        <v>0</v>
      </c>
      <c r="AX951" s="13">
        <f t="shared" si="153"/>
        <v>0</v>
      </c>
      <c r="AY951" s="13">
        <f t="shared" si="154"/>
        <v>0</v>
      </c>
      <c r="AZ951" s="13">
        <f t="shared" si="155"/>
        <v>0</v>
      </c>
      <c r="BA951" s="13">
        <f t="shared" si="156"/>
        <v>0</v>
      </c>
      <c r="BB951" s="13">
        <f t="shared" si="157"/>
        <v>0</v>
      </c>
      <c r="BC951" s="13">
        <f t="shared" si="158"/>
        <v>0</v>
      </c>
    </row>
    <row r="952" spans="1:55" x14ac:dyDescent="0.3">
      <c r="A952" s="8" t="s">
        <v>232</v>
      </c>
      <c r="B952" s="8" t="s">
        <v>237</v>
      </c>
      <c r="C952" s="8" t="s">
        <v>92</v>
      </c>
      <c r="D952" s="8" t="s">
        <v>19</v>
      </c>
      <c r="E952" s="7" t="s">
        <v>14</v>
      </c>
      <c r="F952" s="8">
        <v>112</v>
      </c>
      <c r="I952" s="8">
        <v>2</v>
      </c>
      <c r="L952" s="8">
        <v>6.7000000000000004E-2</v>
      </c>
      <c r="M952" s="8">
        <f t="shared" si="150"/>
        <v>7.5040000000000004</v>
      </c>
      <c r="O952" s="8">
        <v>48</v>
      </c>
      <c r="AI952" s="7">
        <v>8063</v>
      </c>
      <c r="AJ952" s="8">
        <v>5124</v>
      </c>
      <c r="AK952" s="8" t="s">
        <v>273</v>
      </c>
      <c r="AL952" s="7">
        <v>285</v>
      </c>
      <c r="AM952" s="8">
        <v>285</v>
      </c>
      <c r="AN952" s="8">
        <v>26.9</v>
      </c>
      <c r="AO952" s="8">
        <v>26.9</v>
      </c>
      <c r="AP952" s="8">
        <v>26.9</v>
      </c>
      <c r="AQ952" s="8">
        <v>18.899999999999999</v>
      </c>
      <c r="AR952" s="8">
        <v>0</v>
      </c>
      <c r="AS952" s="8">
        <v>0</v>
      </c>
      <c r="AT952" s="12">
        <f t="shared" si="159"/>
        <v>45.8</v>
      </c>
      <c r="AV952" s="11">
        <f t="shared" si="151"/>
        <v>21.386400000000002</v>
      </c>
      <c r="AW952" s="13">
        <f t="shared" si="152"/>
        <v>21.386400000000002</v>
      </c>
      <c r="AX952" s="13">
        <f t="shared" si="153"/>
        <v>2.0185759999999999</v>
      </c>
      <c r="AY952" s="13">
        <f t="shared" si="154"/>
        <v>2.0185759999999999</v>
      </c>
      <c r="AZ952" s="13">
        <f t="shared" si="155"/>
        <v>2.0185759999999999</v>
      </c>
      <c r="BA952" s="13">
        <f t="shared" si="156"/>
        <v>1.4182560000000002</v>
      </c>
      <c r="BB952" s="13">
        <f t="shared" si="157"/>
        <v>0</v>
      </c>
      <c r="BC952" s="13">
        <f t="shared" si="158"/>
        <v>0</v>
      </c>
    </row>
    <row r="953" spans="1:55" x14ac:dyDescent="0.3">
      <c r="A953" s="8" t="s">
        <v>232</v>
      </c>
      <c r="B953" s="8" t="s">
        <v>237</v>
      </c>
      <c r="C953" s="8" t="s">
        <v>92</v>
      </c>
      <c r="D953" s="8" t="s">
        <v>22</v>
      </c>
      <c r="E953" s="7" t="s">
        <v>21</v>
      </c>
      <c r="K953" s="8">
        <v>1</v>
      </c>
      <c r="L953" s="8">
        <v>0</v>
      </c>
      <c r="M953" s="8">
        <f t="shared" si="150"/>
        <v>0</v>
      </c>
      <c r="O953" s="8">
        <v>48</v>
      </c>
      <c r="AI953" s="7">
        <v>8063</v>
      </c>
      <c r="AJ953" s="8">
        <v>5124</v>
      </c>
      <c r="AK953" s="8" t="s">
        <v>273</v>
      </c>
      <c r="AL953" s="7">
        <v>285</v>
      </c>
      <c r="AM953" s="8">
        <v>285</v>
      </c>
      <c r="AN953" s="8">
        <v>26.9</v>
      </c>
      <c r="AO953" s="8">
        <v>26.9</v>
      </c>
      <c r="AP953" s="8">
        <v>26.9</v>
      </c>
      <c r="AQ953" s="8">
        <v>18.899999999999999</v>
      </c>
      <c r="AR953" s="8">
        <v>0</v>
      </c>
      <c r="AS953" s="8">
        <v>0</v>
      </c>
      <c r="AT953" s="12">
        <f t="shared" si="159"/>
        <v>45.8</v>
      </c>
      <c r="AV953" s="11">
        <f t="shared" si="151"/>
        <v>0</v>
      </c>
      <c r="AW953" s="13">
        <f t="shared" si="152"/>
        <v>0</v>
      </c>
      <c r="AX953" s="13">
        <f t="shared" si="153"/>
        <v>0</v>
      </c>
      <c r="AY953" s="13">
        <f t="shared" si="154"/>
        <v>0</v>
      </c>
      <c r="AZ953" s="13">
        <f t="shared" si="155"/>
        <v>0</v>
      </c>
      <c r="BA953" s="13">
        <f t="shared" si="156"/>
        <v>0</v>
      </c>
      <c r="BB953" s="13">
        <f t="shared" si="157"/>
        <v>0</v>
      </c>
      <c r="BC953" s="13">
        <f t="shared" si="158"/>
        <v>0</v>
      </c>
    </row>
    <row r="954" spans="1:55" x14ac:dyDescent="0.3">
      <c r="A954" s="8" t="s">
        <v>232</v>
      </c>
      <c r="B954" s="8" t="s">
        <v>237</v>
      </c>
      <c r="C954" s="8" t="s">
        <v>92</v>
      </c>
      <c r="D954" s="8" t="s">
        <v>90</v>
      </c>
      <c r="E954" s="7" t="s">
        <v>14</v>
      </c>
      <c r="F954" s="8">
        <v>112</v>
      </c>
      <c r="H954" s="8">
        <v>1</v>
      </c>
      <c r="L954" s="8">
        <v>0.14299999999999999</v>
      </c>
      <c r="M954" s="8">
        <f t="shared" si="150"/>
        <v>16.015999999999998</v>
      </c>
      <c r="O954" s="8">
        <v>48</v>
      </c>
      <c r="Q954" s="8">
        <v>17171</v>
      </c>
      <c r="R954" s="7" t="s">
        <v>332</v>
      </c>
      <c r="AL954" s="7">
        <v>175</v>
      </c>
      <c r="AN954" s="8">
        <v>28.14</v>
      </c>
      <c r="AQ954" s="8">
        <v>6.05</v>
      </c>
      <c r="AR954" s="8">
        <v>0</v>
      </c>
      <c r="AS954" s="8">
        <v>0</v>
      </c>
      <c r="AT954" s="12">
        <f t="shared" si="159"/>
        <v>34.19</v>
      </c>
      <c r="AV954" s="11">
        <f t="shared" si="151"/>
        <v>28.027999999999999</v>
      </c>
      <c r="AW954" s="13">
        <f t="shared" si="152"/>
        <v>0.16015999999999997</v>
      </c>
      <c r="AX954" s="13">
        <f t="shared" si="153"/>
        <v>4.5069023999999995</v>
      </c>
      <c r="AY954" s="13">
        <f t="shared" si="154"/>
        <v>0.16015999999999997</v>
      </c>
      <c r="AZ954" s="13">
        <f t="shared" si="155"/>
        <v>0.16015999999999997</v>
      </c>
      <c r="BA954" s="13">
        <f t="shared" si="156"/>
        <v>0.96896799999999983</v>
      </c>
      <c r="BB954" s="13">
        <f t="shared" si="157"/>
        <v>0</v>
      </c>
      <c r="BC954" s="13">
        <f t="shared" si="158"/>
        <v>0</v>
      </c>
    </row>
    <row r="955" spans="1:55" x14ac:dyDescent="0.3">
      <c r="A955" s="8" t="s">
        <v>232</v>
      </c>
      <c r="B955" s="8" t="s">
        <v>237</v>
      </c>
      <c r="C955" s="8" t="s">
        <v>92</v>
      </c>
      <c r="D955" s="8" t="s">
        <v>23</v>
      </c>
      <c r="E955" s="7" t="s">
        <v>14</v>
      </c>
      <c r="F955" s="8">
        <v>64</v>
      </c>
      <c r="I955" s="8">
        <v>1</v>
      </c>
      <c r="L955" s="8">
        <v>3.3000000000000002E-2</v>
      </c>
      <c r="M955" s="8">
        <f t="shared" si="150"/>
        <v>2.1120000000000001</v>
      </c>
      <c r="O955" s="8">
        <v>48</v>
      </c>
      <c r="AI955" s="7">
        <v>974</v>
      </c>
      <c r="AJ955" s="8">
        <v>1129</v>
      </c>
      <c r="AK955" s="8" t="s">
        <v>279</v>
      </c>
      <c r="AL955" s="7">
        <v>155</v>
      </c>
      <c r="AM955" s="8">
        <v>155</v>
      </c>
      <c r="AN955" s="8">
        <v>12.6</v>
      </c>
      <c r="AO955" s="8">
        <v>12.6</v>
      </c>
      <c r="AP955" s="8">
        <v>0</v>
      </c>
      <c r="AQ955" s="8">
        <v>10.6</v>
      </c>
      <c r="AR955" s="8">
        <v>1.1000000000000001</v>
      </c>
      <c r="AS955" s="8">
        <v>0</v>
      </c>
      <c r="AT955" s="12">
        <f t="shared" si="159"/>
        <v>24.3</v>
      </c>
      <c r="AV955" s="11">
        <f t="shared" si="151"/>
        <v>3.2736000000000001</v>
      </c>
      <c r="AW955" s="13">
        <f t="shared" si="152"/>
        <v>3.2736000000000001</v>
      </c>
      <c r="AX955" s="13">
        <f t="shared" si="153"/>
        <v>0.26611200000000002</v>
      </c>
      <c r="AY955" s="13">
        <f t="shared" si="154"/>
        <v>0.26611200000000002</v>
      </c>
      <c r="AZ955" s="13">
        <f t="shared" si="155"/>
        <v>0</v>
      </c>
      <c r="BA955" s="13">
        <f t="shared" si="156"/>
        <v>0.22387199999999999</v>
      </c>
      <c r="BB955" s="13">
        <f t="shared" si="157"/>
        <v>2.3232000000000003E-2</v>
      </c>
      <c r="BC955" s="13">
        <f t="shared" si="158"/>
        <v>0</v>
      </c>
    </row>
    <row r="956" spans="1:55" x14ac:dyDescent="0.3">
      <c r="A956" s="8" t="s">
        <v>232</v>
      </c>
      <c r="B956" s="8" t="s">
        <v>237</v>
      </c>
      <c r="C956" s="8" t="s">
        <v>92</v>
      </c>
      <c r="D956" s="8" t="s">
        <v>24</v>
      </c>
      <c r="E956" s="7" t="s">
        <v>21</v>
      </c>
      <c r="K956" s="8">
        <v>1</v>
      </c>
      <c r="L956" s="8">
        <v>0</v>
      </c>
      <c r="M956" s="8">
        <f t="shared" si="150"/>
        <v>0</v>
      </c>
      <c r="O956" s="8">
        <v>48</v>
      </c>
      <c r="AI956" s="7">
        <v>7075</v>
      </c>
      <c r="AJ956" s="8">
        <v>1106</v>
      </c>
      <c r="AK956" s="8" t="s">
        <v>280</v>
      </c>
      <c r="AL956" s="7">
        <v>69</v>
      </c>
      <c r="AM956" s="8">
        <v>69</v>
      </c>
      <c r="AN956" s="8">
        <v>3.6</v>
      </c>
      <c r="AO956" s="8">
        <v>3.6</v>
      </c>
      <c r="AP956" s="8">
        <v>0</v>
      </c>
      <c r="AQ956" s="8">
        <v>4.0999999999999996</v>
      </c>
      <c r="AR956" s="8">
        <v>4.5</v>
      </c>
      <c r="AS956" s="8">
        <v>0</v>
      </c>
      <c r="AT956" s="12">
        <f t="shared" si="159"/>
        <v>12.2</v>
      </c>
      <c r="AV956" s="11">
        <f t="shared" si="151"/>
        <v>0</v>
      </c>
      <c r="AW956" s="13">
        <f t="shared" si="152"/>
        <v>0</v>
      </c>
      <c r="AX956" s="13">
        <f t="shared" si="153"/>
        <v>0</v>
      </c>
      <c r="AY956" s="13">
        <f t="shared" si="154"/>
        <v>0</v>
      </c>
      <c r="AZ956" s="13">
        <f t="shared" si="155"/>
        <v>0</v>
      </c>
      <c r="BA956" s="13">
        <f t="shared" si="156"/>
        <v>0</v>
      </c>
      <c r="BB956" s="13">
        <f t="shared" si="157"/>
        <v>0</v>
      </c>
      <c r="BC956" s="13">
        <f t="shared" si="158"/>
        <v>0</v>
      </c>
    </row>
    <row r="957" spans="1:55" x14ac:dyDescent="0.3">
      <c r="A957" s="8" t="s">
        <v>232</v>
      </c>
      <c r="B957" s="8" t="s">
        <v>237</v>
      </c>
      <c r="C957" s="8" t="s">
        <v>92</v>
      </c>
      <c r="D957" s="8" t="s">
        <v>25</v>
      </c>
      <c r="E957" s="7" t="s">
        <v>21</v>
      </c>
      <c r="K957" s="8">
        <v>1</v>
      </c>
      <c r="L957" s="8">
        <v>0</v>
      </c>
      <c r="M957" s="8">
        <f t="shared" si="150"/>
        <v>0</v>
      </c>
      <c r="O957" s="8">
        <v>48</v>
      </c>
      <c r="AI957" s="7">
        <v>646</v>
      </c>
      <c r="AJ957" s="8">
        <v>1009</v>
      </c>
      <c r="AK957" s="8" t="s">
        <v>286</v>
      </c>
      <c r="AL957" s="7">
        <v>403</v>
      </c>
      <c r="AM957" s="8">
        <v>403</v>
      </c>
      <c r="AN957" s="8">
        <v>24.9</v>
      </c>
      <c r="AO957" s="8">
        <v>24.9</v>
      </c>
      <c r="AP957" s="8">
        <v>0</v>
      </c>
      <c r="AQ957" s="8">
        <v>33.1</v>
      </c>
      <c r="AR957" s="8">
        <v>1.3</v>
      </c>
      <c r="AS957" s="8">
        <v>0</v>
      </c>
      <c r="AT957" s="12">
        <f t="shared" si="159"/>
        <v>59.3</v>
      </c>
      <c r="AV957" s="11">
        <f t="shared" si="151"/>
        <v>0</v>
      </c>
      <c r="AW957" s="13">
        <f t="shared" si="152"/>
        <v>0</v>
      </c>
      <c r="AX957" s="13">
        <f t="shared" si="153"/>
        <v>0</v>
      </c>
      <c r="AY957" s="13">
        <f t="shared" si="154"/>
        <v>0</v>
      </c>
      <c r="AZ957" s="13">
        <f t="shared" si="155"/>
        <v>0</v>
      </c>
      <c r="BA957" s="13">
        <f t="shared" si="156"/>
        <v>0</v>
      </c>
      <c r="BB957" s="13">
        <f t="shared" si="157"/>
        <v>0</v>
      </c>
      <c r="BC957" s="13">
        <f t="shared" si="158"/>
        <v>0</v>
      </c>
    </row>
    <row r="958" spans="1:55" x14ac:dyDescent="0.3">
      <c r="A958" s="8" t="s">
        <v>20</v>
      </c>
      <c r="B958" s="8" t="s">
        <v>237</v>
      </c>
      <c r="C958" s="8" t="s">
        <v>92</v>
      </c>
      <c r="D958" s="8" t="s">
        <v>20</v>
      </c>
      <c r="E958" s="7" t="s">
        <v>14</v>
      </c>
      <c r="F958" s="8">
        <v>112</v>
      </c>
      <c r="H958" s="8">
        <v>1</v>
      </c>
      <c r="L958" s="8">
        <v>0.14299999999999999</v>
      </c>
      <c r="M958" s="8">
        <f t="shared" ref="M958:M1021" si="160">F958*L958</f>
        <v>16.015999999999998</v>
      </c>
      <c r="O958" s="8">
        <v>48</v>
      </c>
      <c r="AI958">
        <v>8041</v>
      </c>
      <c r="AJ958">
        <v>15233</v>
      </c>
      <c r="AK958" t="s">
        <v>378</v>
      </c>
      <c r="AL958">
        <v>105</v>
      </c>
      <c r="AM958">
        <v>105</v>
      </c>
      <c r="AN958">
        <v>18.5</v>
      </c>
      <c r="AO958">
        <v>18.5</v>
      </c>
      <c r="AP958">
        <v>18.5</v>
      </c>
      <c r="AQ958">
        <v>2.9</v>
      </c>
      <c r="AR958">
        <v>0</v>
      </c>
      <c r="AS958">
        <v>0</v>
      </c>
      <c r="AT958" s="12">
        <f t="shared" si="159"/>
        <v>21.4</v>
      </c>
      <c r="AV958" s="11">
        <f t="shared" si="151"/>
        <v>16.816799999999997</v>
      </c>
      <c r="AW958" s="13">
        <f t="shared" si="152"/>
        <v>16.816799999999997</v>
      </c>
      <c r="AX958" s="13">
        <f t="shared" si="153"/>
        <v>2.9629599999999998</v>
      </c>
      <c r="AY958" s="13">
        <f t="shared" si="154"/>
        <v>2.9629599999999998</v>
      </c>
      <c r="AZ958" s="13">
        <f t="shared" si="155"/>
        <v>2.9629599999999998</v>
      </c>
      <c r="BA958" s="13">
        <f t="shared" si="156"/>
        <v>0.46446399999999999</v>
      </c>
      <c r="BB958" s="13">
        <f t="shared" si="157"/>
        <v>0</v>
      </c>
      <c r="BC958" s="13">
        <f t="shared" si="158"/>
        <v>0</v>
      </c>
    </row>
    <row r="959" spans="1:55" x14ac:dyDescent="0.3">
      <c r="A959" s="8" t="s">
        <v>233</v>
      </c>
      <c r="B959" s="8" t="s">
        <v>237</v>
      </c>
      <c r="C959" s="8" t="s">
        <v>92</v>
      </c>
      <c r="D959" s="8" t="s">
        <v>26</v>
      </c>
      <c r="E959" s="7" t="s">
        <v>14</v>
      </c>
      <c r="F959" s="8">
        <v>175</v>
      </c>
      <c r="H959" s="8">
        <v>1</v>
      </c>
      <c r="L959" s="8">
        <v>0.14299999999999999</v>
      </c>
      <c r="M959" s="8">
        <f t="shared" si="160"/>
        <v>25.024999999999999</v>
      </c>
      <c r="O959" s="8">
        <v>48</v>
      </c>
      <c r="AI959" s="7">
        <v>7200</v>
      </c>
      <c r="AJ959" s="8">
        <v>20051</v>
      </c>
      <c r="AK959" s="8" t="s">
        <v>282</v>
      </c>
      <c r="AL959" s="7">
        <v>130</v>
      </c>
      <c r="AM959" s="8">
        <v>0</v>
      </c>
      <c r="AN959" s="8">
        <v>2.4</v>
      </c>
      <c r="AO959" s="8">
        <v>0</v>
      </c>
      <c r="AP959" s="8">
        <v>0</v>
      </c>
      <c r="AQ959" s="8">
        <v>0.2</v>
      </c>
      <c r="AR959" s="8">
        <v>28.6</v>
      </c>
      <c r="AS959" s="8">
        <v>0.3</v>
      </c>
      <c r="AT959" s="12">
        <f t="shared" si="159"/>
        <v>31.200000000000003</v>
      </c>
      <c r="AV959" s="11">
        <f t="shared" si="151"/>
        <v>32.532499999999999</v>
      </c>
      <c r="AW959" s="13">
        <f t="shared" si="152"/>
        <v>0</v>
      </c>
      <c r="AX959" s="13">
        <f t="shared" si="153"/>
        <v>0.60059999999999991</v>
      </c>
      <c r="AY959" s="13">
        <f t="shared" si="154"/>
        <v>0</v>
      </c>
      <c r="AZ959" s="13">
        <f t="shared" si="155"/>
        <v>0</v>
      </c>
      <c r="BA959" s="13">
        <f t="shared" si="156"/>
        <v>5.0049999999999997E-2</v>
      </c>
      <c r="BB959" s="13">
        <f t="shared" si="157"/>
        <v>7.1571500000000006</v>
      </c>
      <c r="BC959" s="13">
        <f t="shared" si="158"/>
        <v>7.5074999999999989E-2</v>
      </c>
    </row>
    <row r="960" spans="1:55" x14ac:dyDescent="0.3">
      <c r="A960" s="8" t="s">
        <v>233</v>
      </c>
      <c r="B960" s="8" t="s">
        <v>237</v>
      </c>
      <c r="C960" s="8" t="s">
        <v>92</v>
      </c>
      <c r="D960" s="8" t="s">
        <v>28</v>
      </c>
      <c r="E960" s="7" t="s">
        <v>14</v>
      </c>
      <c r="F960" s="8">
        <v>185</v>
      </c>
      <c r="H960" s="8">
        <v>1</v>
      </c>
      <c r="L960" s="8">
        <v>0.14299999999999999</v>
      </c>
      <c r="M960" s="8">
        <f t="shared" si="160"/>
        <v>26.454999999999998</v>
      </c>
      <c r="O960" s="8">
        <v>48</v>
      </c>
      <c r="AI960" s="7">
        <v>7005</v>
      </c>
      <c r="AJ960" s="8">
        <v>16028</v>
      </c>
      <c r="AK960" s="8" t="s">
        <v>283</v>
      </c>
      <c r="AL960" s="7">
        <v>127</v>
      </c>
      <c r="AM960" s="8">
        <v>0</v>
      </c>
      <c r="AN960" s="8">
        <v>8.6999999999999993</v>
      </c>
      <c r="AO960" s="8">
        <v>0</v>
      </c>
      <c r="AP960" s="8">
        <v>0</v>
      </c>
      <c r="AQ960" s="8">
        <v>0.5</v>
      </c>
      <c r="AR960" s="8">
        <v>22.8</v>
      </c>
      <c r="AS960" s="8">
        <v>6.4</v>
      </c>
      <c r="AT960" s="12">
        <f t="shared" si="159"/>
        <v>32</v>
      </c>
      <c r="AV960" s="11">
        <f t="shared" si="151"/>
        <v>33.597850000000001</v>
      </c>
      <c r="AW960" s="13">
        <f t="shared" si="152"/>
        <v>0</v>
      </c>
      <c r="AX960" s="13">
        <f t="shared" si="153"/>
        <v>2.3015849999999998</v>
      </c>
      <c r="AY960" s="13">
        <f t="shared" si="154"/>
        <v>0</v>
      </c>
      <c r="AZ960" s="13">
        <f t="shared" si="155"/>
        <v>0</v>
      </c>
      <c r="BA960" s="13">
        <f t="shared" si="156"/>
        <v>0.132275</v>
      </c>
      <c r="BB960" s="13">
        <f t="shared" si="157"/>
        <v>6.0317400000000001</v>
      </c>
      <c r="BC960" s="13">
        <f t="shared" si="158"/>
        <v>1.6931200000000002</v>
      </c>
    </row>
    <row r="961" spans="1:55" x14ac:dyDescent="0.3">
      <c r="A961" s="8" t="s">
        <v>233</v>
      </c>
      <c r="B961" s="8" t="s">
        <v>237</v>
      </c>
      <c r="C961" s="8" t="s">
        <v>92</v>
      </c>
      <c r="D961" s="8" t="s">
        <v>29</v>
      </c>
      <c r="E961" s="7" t="s">
        <v>14</v>
      </c>
      <c r="F961" s="8">
        <v>60</v>
      </c>
      <c r="H961" s="8">
        <v>2</v>
      </c>
      <c r="L961" s="8">
        <v>0.28599999999999998</v>
      </c>
      <c r="M961" s="8">
        <f t="shared" si="160"/>
        <v>17.16</v>
      </c>
      <c r="O961" s="8">
        <v>48</v>
      </c>
      <c r="AI961" s="7">
        <v>513</v>
      </c>
      <c r="AJ961" s="8">
        <v>11110</v>
      </c>
      <c r="AK961" s="8" t="s">
        <v>290</v>
      </c>
      <c r="AL961" s="7">
        <v>22</v>
      </c>
      <c r="AM961" s="8">
        <v>0</v>
      </c>
      <c r="AN961" s="8">
        <v>1</v>
      </c>
      <c r="AO961" s="8">
        <v>0</v>
      </c>
      <c r="AP961" s="8">
        <v>0</v>
      </c>
      <c r="AQ961" s="8">
        <v>0.4</v>
      </c>
      <c r="AR961" s="8">
        <v>4.5</v>
      </c>
      <c r="AS961" s="8">
        <v>2.8</v>
      </c>
      <c r="AT961" s="12">
        <f t="shared" si="159"/>
        <v>5.9</v>
      </c>
      <c r="AV961" s="11">
        <f t="shared" si="151"/>
        <v>3.7751999999999999</v>
      </c>
      <c r="AW961" s="13">
        <f t="shared" si="152"/>
        <v>0</v>
      </c>
      <c r="AX961" s="13">
        <f t="shared" si="153"/>
        <v>0.1716</v>
      </c>
      <c r="AY961" s="13">
        <f t="shared" si="154"/>
        <v>0</v>
      </c>
      <c r="AZ961" s="13">
        <f t="shared" si="155"/>
        <v>0</v>
      </c>
      <c r="BA961" s="13">
        <f t="shared" si="156"/>
        <v>6.8640000000000007E-2</v>
      </c>
      <c r="BB961" s="13">
        <f t="shared" si="157"/>
        <v>0.7722</v>
      </c>
      <c r="BC961" s="13">
        <f t="shared" si="158"/>
        <v>0.48047999999999996</v>
      </c>
    </row>
    <row r="962" spans="1:55" x14ac:dyDescent="0.3">
      <c r="A962" s="8" t="s">
        <v>233</v>
      </c>
      <c r="B962" s="8" t="s">
        <v>237</v>
      </c>
      <c r="C962" s="8" t="s">
        <v>92</v>
      </c>
      <c r="D962" s="8" t="s">
        <v>30</v>
      </c>
      <c r="E962" s="7" t="s">
        <v>21</v>
      </c>
      <c r="K962" s="8">
        <v>1</v>
      </c>
      <c r="L962" s="8">
        <v>0</v>
      </c>
      <c r="M962" s="8">
        <f t="shared" si="160"/>
        <v>0</v>
      </c>
      <c r="O962" s="8">
        <v>48</v>
      </c>
      <c r="AI962" s="7">
        <v>141</v>
      </c>
      <c r="AJ962" s="8">
        <v>9040</v>
      </c>
      <c r="AK962" s="8" t="s">
        <v>287</v>
      </c>
      <c r="AL962" s="7">
        <v>92</v>
      </c>
      <c r="AM962" s="8">
        <v>0</v>
      </c>
      <c r="AN962" s="8">
        <v>1</v>
      </c>
      <c r="AO962" s="8">
        <v>0</v>
      </c>
      <c r="AP962" s="8">
        <v>0</v>
      </c>
      <c r="AQ962" s="8">
        <v>0.5</v>
      </c>
      <c r="AR962" s="8">
        <v>23.4</v>
      </c>
      <c r="AS962" s="8">
        <v>2.4</v>
      </c>
      <c r="AT962" s="12">
        <f t="shared" si="159"/>
        <v>24.9</v>
      </c>
      <c r="AV962" s="11">
        <f t="shared" si="151"/>
        <v>0</v>
      </c>
      <c r="AW962" s="13">
        <f t="shared" si="152"/>
        <v>0</v>
      </c>
      <c r="AX962" s="13">
        <f t="shared" si="153"/>
        <v>0</v>
      </c>
      <c r="AY962" s="13">
        <f t="shared" si="154"/>
        <v>0</v>
      </c>
      <c r="AZ962" s="13">
        <f t="shared" si="155"/>
        <v>0</v>
      </c>
      <c r="BA962" s="13">
        <f t="shared" si="156"/>
        <v>0</v>
      </c>
      <c r="BB962" s="13">
        <f t="shared" si="157"/>
        <v>0</v>
      </c>
      <c r="BC962" s="13">
        <f t="shared" si="158"/>
        <v>0</v>
      </c>
    </row>
    <row r="963" spans="1:55" x14ac:dyDescent="0.3">
      <c r="A963" s="8" t="s">
        <v>233</v>
      </c>
      <c r="B963" s="8" t="s">
        <v>237</v>
      </c>
      <c r="C963" s="8" t="s">
        <v>92</v>
      </c>
      <c r="D963" s="8" t="s">
        <v>31</v>
      </c>
      <c r="E963" s="7" t="s">
        <v>14</v>
      </c>
      <c r="F963" s="8">
        <v>122</v>
      </c>
      <c r="I963" s="8">
        <v>2</v>
      </c>
      <c r="L963" s="8">
        <v>6.7000000000000004E-2</v>
      </c>
      <c r="M963" s="8">
        <f t="shared" si="160"/>
        <v>8.1740000000000013</v>
      </c>
      <c r="O963" s="8">
        <v>48</v>
      </c>
      <c r="AI963" s="7">
        <v>1786</v>
      </c>
      <c r="AJ963" s="8">
        <v>11363</v>
      </c>
      <c r="AK963" s="8" t="s">
        <v>289</v>
      </c>
      <c r="AL963" s="7">
        <v>93</v>
      </c>
      <c r="AM963" s="8">
        <v>0</v>
      </c>
      <c r="AN963" s="8">
        <v>2</v>
      </c>
      <c r="AO963" s="8">
        <v>0</v>
      </c>
      <c r="AP963" s="8">
        <v>0</v>
      </c>
      <c r="AQ963" s="8">
        <v>0.1</v>
      </c>
      <c r="AR963" s="8">
        <v>21.6</v>
      </c>
      <c r="AS963" s="8">
        <v>1.5</v>
      </c>
      <c r="AT963" s="12">
        <f t="shared" si="159"/>
        <v>23.700000000000003</v>
      </c>
      <c r="AV963" s="11">
        <f t="shared" si="151"/>
        <v>7.6018200000000009</v>
      </c>
      <c r="AW963" s="13">
        <f t="shared" si="152"/>
        <v>0</v>
      </c>
      <c r="AX963" s="13">
        <f t="shared" si="153"/>
        <v>0.16348000000000001</v>
      </c>
      <c r="AY963" s="13">
        <f t="shared" si="154"/>
        <v>0</v>
      </c>
      <c r="AZ963" s="13">
        <f t="shared" si="155"/>
        <v>0</v>
      </c>
      <c r="BA963" s="13">
        <f t="shared" si="156"/>
        <v>8.1740000000000007E-3</v>
      </c>
      <c r="BB963" s="13">
        <f t="shared" si="157"/>
        <v>1.7655840000000003</v>
      </c>
      <c r="BC963" s="13">
        <f t="shared" si="158"/>
        <v>0.12261000000000002</v>
      </c>
    </row>
    <row r="964" spans="1:55" x14ac:dyDescent="0.3">
      <c r="A964" s="8" t="s">
        <v>233</v>
      </c>
      <c r="B964" s="8" t="s">
        <v>237</v>
      </c>
      <c r="C964" s="8" t="s">
        <v>92</v>
      </c>
      <c r="D964" s="8" t="s">
        <v>77</v>
      </c>
      <c r="E964" s="7" t="s">
        <v>14</v>
      </c>
      <c r="F964" s="8">
        <v>119</v>
      </c>
      <c r="H964" s="8">
        <v>2</v>
      </c>
      <c r="L964" s="8">
        <v>0.28599999999999998</v>
      </c>
      <c r="M964" s="8">
        <f t="shared" si="160"/>
        <v>34.033999999999999</v>
      </c>
      <c r="O964" s="8">
        <v>48</v>
      </c>
      <c r="AH964" s="8" t="s">
        <v>336</v>
      </c>
      <c r="AL964" s="7">
        <v>390</v>
      </c>
      <c r="AN964" s="8" t="s">
        <v>337</v>
      </c>
      <c r="AQ964" s="8">
        <v>0.8</v>
      </c>
      <c r="AR964" s="8">
        <v>84.1</v>
      </c>
      <c r="AT964" s="12">
        <f t="shared" si="159"/>
        <v>84.899999999999991</v>
      </c>
      <c r="AV964" s="11">
        <f t="shared" si="151"/>
        <v>132.73259999999999</v>
      </c>
      <c r="AW964" s="13">
        <f t="shared" si="152"/>
        <v>0.34033999999999998</v>
      </c>
      <c r="AX964" s="13">
        <f t="shared" si="153"/>
        <v>0.34033999999999998</v>
      </c>
      <c r="AY964" s="13">
        <f t="shared" si="154"/>
        <v>0.34033999999999998</v>
      </c>
      <c r="AZ964" s="13">
        <f t="shared" si="155"/>
        <v>0.34033999999999998</v>
      </c>
      <c r="BA964" s="13">
        <f t="shared" si="156"/>
        <v>0.27227200000000001</v>
      </c>
      <c r="BB964" s="13">
        <f t="shared" si="157"/>
        <v>28.622593999999999</v>
      </c>
      <c r="BC964" s="13">
        <f t="shared" si="158"/>
        <v>0.34033999999999998</v>
      </c>
    </row>
    <row r="965" spans="1:55" x14ac:dyDescent="0.3">
      <c r="A965" s="8" t="s">
        <v>234</v>
      </c>
      <c r="B965" s="8" t="s">
        <v>237</v>
      </c>
      <c r="C965" s="8" t="s">
        <v>92</v>
      </c>
      <c r="D965" s="8" t="s">
        <v>248</v>
      </c>
      <c r="E965" s="7" t="s">
        <v>14</v>
      </c>
      <c r="F965" s="8">
        <v>134</v>
      </c>
      <c r="H965" s="8">
        <v>3</v>
      </c>
      <c r="L965" s="8">
        <v>0.42899999999999999</v>
      </c>
      <c r="M965" s="8">
        <f t="shared" si="160"/>
        <v>57.485999999999997</v>
      </c>
      <c r="O965" s="8">
        <v>48</v>
      </c>
      <c r="AE965" s="7" t="s">
        <v>296</v>
      </c>
      <c r="AF965" s="8" t="s">
        <v>303</v>
      </c>
      <c r="AL965" s="7">
        <v>163</v>
      </c>
      <c r="AN965" s="8">
        <v>6.3</v>
      </c>
      <c r="AQ965" s="8">
        <v>1.4</v>
      </c>
      <c r="AR965" s="8">
        <v>31.1</v>
      </c>
      <c r="AT965" s="12">
        <f t="shared" si="159"/>
        <v>38.799999999999997</v>
      </c>
      <c r="AV965" s="11">
        <f t="shared" ref="AV965:AV1028" si="161">PRODUCT($M965,$Y965,AL965)/100</f>
        <v>93.702179999999984</v>
      </c>
      <c r="AW965" s="13">
        <f t="shared" si="152"/>
        <v>0.57485999999999993</v>
      </c>
      <c r="AX965" s="13">
        <f t="shared" si="153"/>
        <v>3.6216179999999998</v>
      </c>
      <c r="AY965" s="13">
        <f t="shared" si="154"/>
        <v>0.57485999999999993</v>
      </c>
      <c r="AZ965" s="13">
        <f t="shared" si="155"/>
        <v>0.57485999999999993</v>
      </c>
      <c r="BA965" s="13">
        <f t="shared" si="156"/>
        <v>0.80480399999999985</v>
      </c>
      <c r="BB965" s="13">
        <f t="shared" si="157"/>
        <v>17.878146000000001</v>
      </c>
      <c r="BC965" s="13">
        <f t="shared" si="158"/>
        <v>0.57485999999999993</v>
      </c>
    </row>
    <row r="966" spans="1:55" x14ac:dyDescent="0.3">
      <c r="A966" s="8" t="s">
        <v>234</v>
      </c>
      <c r="B966" s="8" t="s">
        <v>237</v>
      </c>
      <c r="C966" s="8" t="s">
        <v>92</v>
      </c>
      <c r="D966" s="8" t="s">
        <v>27</v>
      </c>
      <c r="E966" s="7" t="s">
        <v>14</v>
      </c>
      <c r="F966" s="8">
        <v>114</v>
      </c>
      <c r="H966" s="8">
        <v>3</v>
      </c>
      <c r="L966" s="8">
        <v>0.42899999999999999</v>
      </c>
      <c r="M966" s="8">
        <f t="shared" si="160"/>
        <v>48.905999999999999</v>
      </c>
      <c r="O966" s="8">
        <v>48</v>
      </c>
      <c r="AE966" s="7" t="s">
        <v>296</v>
      </c>
      <c r="AF966" s="8" t="s">
        <v>304</v>
      </c>
      <c r="AL966" s="7">
        <v>125</v>
      </c>
      <c r="AN966" s="8">
        <v>2.1</v>
      </c>
      <c r="AQ966" s="8">
        <v>1.3</v>
      </c>
      <c r="AR966" s="8">
        <v>26.2</v>
      </c>
      <c r="AT966" s="12">
        <f t="shared" si="159"/>
        <v>29.6</v>
      </c>
      <c r="AV966" s="11">
        <f t="shared" si="161"/>
        <v>61.1325</v>
      </c>
      <c r="AW966" s="13">
        <f t="shared" ref="AW966:AW1029" si="162">PRODUCT($M966,$Y966,AM966)/100</f>
        <v>0.48905999999999999</v>
      </c>
      <c r="AX966" s="13">
        <f t="shared" ref="AX966:AX1029" si="163">PRODUCT($M966,$Y966,AN966)/100</f>
        <v>1.027026</v>
      </c>
      <c r="AY966" s="13">
        <f t="shared" ref="AY966:AY1029" si="164">PRODUCT($M966,$Y966,AO966)/100</f>
        <v>0.48905999999999999</v>
      </c>
      <c r="AZ966" s="13">
        <f t="shared" ref="AZ966:AZ1029" si="165">PRODUCT($M966,$Y966,AP966)/100</f>
        <v>0.48905999999999999</v>
      </c>
      <c r="BA966" s="13">
        <f t="shared" ref="BA966:BA1029" si="166">PRODUCT($M966,$Y966,AQ966)/100</f>
        <v>0.63577800000000007</v>
      </c>
      <c r="BB966" s="13">
        <f t="shared" ref="BB966:BB1029" si="167">PRODUCT($M966,$Y966,AR966)/100</f>
        <v>12.813371999999999</v>
      </c>
      <c r="BC966" s="13">
        <f t="shared" ref="BC966:BC1029" si="168">PRODUCT($M966,$Y966,AS966)/100</f>
        <v>0.48905999999999999</v>
      </c>
    </row>
    <row r="967" spans="1:55" x14ac:dyDescent="0.3">
      <c r="A967" s="8" t="s">
        <v>234</v>
      </c>
      <c r="B967" s="8" t="s">
        <v>237</v>
      </c>
      <c r="C967" s="8" t="s">
        <v>92</v>
      </c>
      <c r="D967" s="8" t="s">
        <v>32</v>
      </c>
      <c r="E967" s="7" t="s">
        <v>14</v>
      </c>
      <c r="F967" s="8">
        <v>83</v>
      </c>
      <c r="H967" s="8">
        <v>4</v>
      </c>
      <c r="L967" s="8">
        <v>0.57099999999999995</v>
      </c>
      <c r="M967" s="8">
        <f t="shared" si="160"/>
        <v>47.392999999999994</v>
      </c>
      <c r="O967" s="8">
        <v>48</v>
      </c>
      <c r="AI967" s="7">
        <v>8012</v>
      </c>
      <c r="AJ967" s="8">
        <v>0</v>
      </c>
      <c r="AK967" s="8" t="s">
        <v>307</v>
      </c>
      <c r="AL967" s="7">
        <v>332</v>
      </c>
      <c r="AM967" s="8">
        <v>0</v>
      </c>
      <c r="AN967" s="8">
        <v>10.3</v>
      </c>
      <c r="AO967" s="8">
        <v>0</v>
      </c>
      <c r="AP967" s="8">
        <v>0</v>
      </c>
      <c r="AQ967" s="8">
        <v>3</v>
      </c>
      <c r="AR967" s="8">
        <v>73.7</v>
      </c>
      <c r="AS967" s="8">
        <v>12.7</v>
      </c>
      <c r="AT967" s="12">
        <f t="shared" si="159"/>
        <v>87</v>
      </c>
      <c r="AV967" s="11">
        <f t="shared" si="161"/>
        <v>157.34475999999998</v>
      </c>
      <c r="AW967" s="13">
        <f t="shared" si="162"/>
        <v>0</v>
      </c>
      <c r="AX967" s="13">
        <f t="shared" si="163"/>
        <v>4.8814789999999997</v>
      </c>
      <c r="AY967" s="13">
        <f t="shared" si="164"/>
        <v>0</v>
      </c>
      <c r="AZ967" s="13">
        <f t="shared" si="165"/>
        <v>0</v>
      </c>
      <c r="BA967" s="13">
        <f t="shared" si="166"/>
        <v>1.4217899999999997</v>
      </c>
      <c r="BB967" s="13">
        <f t="shared" si="167"/>
        <v>34.928640999999999</v>
      </c>
      <c r="BC967" s="13">
        <f t="shared" si="168"/>
        <v>6.0189109999999992</v>
      </c>
    </row>
    <row r="968" spans="1:55" x14ac:dyDescent="0.3">
      <c r="A968" s="8" t="s">
        <v>232</v>
      </c>
      <c r="B968" s="8" t="s">
        <v>237</v>
      </c>
      <c r="C968" s="8" t="s">
        <v>93</v>
      </c>
      <c r="D968" s="8" t="s">
        <v>13</v>
      </c>
      <c r="E968" s="7" t="s">
        <v>21</v>
      </c>
      <c r="K968" s="8">
        <v>1</v>
      </c>
      <c r="L968" s="8">
        <v>0</v>
      </c>
      <c r="M968" s="8">
        <f t="shared" si="160"/>
        <v>0</v>
      </c>
      <c r="N968" s="8">
        <v>3</v>
      </c>
      <c r="O968" s="8">
        <v>49</v>
      </c>
      <c r="AI968" s="7">
        <v>8067</v>
      </c>
      <c r="AJ968" s="8">
        <v>0</v>
      </c>
      <c r="AK968" s="8" t="s">
        <v>265</v>
      </c>
      <c r="AL968" s="7">
        <v>269</v>
      </c>
      <c r="AM968" s="8">
        <v>269</v>
      </c>
      <c r="AN968" s="8">
        <v>24.9</v>
      </c>
      <c r="AO968" s="8">
        <v>24.9</v>
      </c>
      <c r="AP968" s="8">
        <v>24.9</v>
      </c>
      <c r="AQ968" s="8">
        <v>18</v>
      </c>
      <c r="AR968" s="8">
        <v>0</v>
      </c>
      <c r="AS968" s="8">
        <v>0</v>
      </c>
      <c r="AT968" s="12">
        <f t="shared" si="159"/>
        <v>42.9</v>
      </c>
      <c r="AV968" s="11">
        <f t="shared" si="161"/>
        <v>0</v>
      </c>
      <c r="AW968" s="13">
        <f t="shared" si="162"/>
        <v>0</v>
      </c>
      <c r="AX968" s="13">
        <f t="shared" si="163"/>
        <v>0</v>
      </c>
      <c r="AY968" s="13">
        <f t="shared" si="164"/>
        <v>0</v>
      </c>
      <c r="AZ968" s="13">
        <f t="shared" si="165"/>
        <v>0</v>
      </c>
      <c r="BA968" s="13">
        <f t="shared" si="166"/>
        <v>0</v>
      </c>
      <c r="BB968" s="13">
        <f t="shared" si="167"/>
        <v>0</v>
      </c>
      <c r="BC968" s="13">
        <f t="shared" si="168"/>
        <v>0</v>
      </c>
    </row>
    <row r="969" spans="1:55" x14ac:dyDescent="0.3">
      <c r="A969" s="8" t="s">
        <v>232</v>
      </c>
      <c r="B969" s="8" t="s">
        <v>237</v>
      </c>
      <c r="C969" s="8" t="s">
        <v>93</v>
      </c>
      <c r="D969" s="8" t="s">
        <v>15</v>
      </c>
      <c r="E969" s="7" t="s">
        <v>14</v>
      </c>
      <c r="F969" s="8">
        <v>85</v>
      </c>
      <c r="I969" s="8">
        <v>1</v>
      </c>
      <c r="L969" s="8">
        <v>3.3000000000000002E-2</v>
      </c>
      <c r="M969" s="8">
        <f t="shared" si="160"/>
        <v>2.8050000000000002</v>
      </c>
      <c r="O969" s="8">
        <v>49</v>
      </c>
      <c r="AE969" s="7" t="s">
        <v>296</v>
      </c>
      <c r="AF969" s="8" t="s">
        <v>298</v>
      </c>
      <c r="AG969" s="7" t="s">
        <v>299</v>
      </c>
      <c r="AL969" s="7">
        <v>241</v>
      </c>
      <c r="AN969" s="8">
        <v>32.9</v>
      </c>
      <c r="AQ969" s="8">
        <v>10.9</v>
      </c>
      <c r="AR969" s="8">
        <v>0.5</v>
      </c>
      <c r="AS969" s="8">
        <v>0</v>
      </c>
      <c r="AT969" s="12">
        <f t="shared" si="159"/>
        <v>44.3</v>
      </c>
      <c r="AV969" s="11">
        <f t="shared" si="161"/>
        <v>6.7600499999999997</v>
      </c>
      <c r="AW969" s="13">
        <f t="shared" si="162"/>
        <v>2.8050000000000002E-2</v>
      </c>
      <c r="AX969" s="13">
        <f t="shared" si="163"/>
        <v>0.92284499999999992</v>
      </c>
      <c r="AY969" s="13">
        <f t="shared" si="164"/>
        <v>2.8050000000000002E-2</v>
      </c>
      <c r="AZ969" s="13">
        <f t="shared" si="165"/>
        <v>2.8050000000000002E-2</v>
      </c>
      <c r="BA969" s="13">
        <f t="shared" si="166"/>
        <v>0.30574500000000004</v>
      </c>
      <c r="BB969" s="13">
        <f t="shared" si="167"/>
        <v>1.4025000000000001E-2</v>
      </c>
      <c r="BC969" s="13">
        <f t="shared" si="168"/>
        <v>0</v>
      </c>
    </row>
    <row r="970" spans="1:55" x14ac:dyDescent="0.3">
      <c r="A970" s="8" t="s">
        <v>232</v>
      </c>
      <c r="B970" s="8" t="s">
        <v>237</v>
      </c>
      <c r="C970" s="8" t="s">
        <v>93</v>
      </c>
      <c r="D970" s="8" t="s">
        <v>17</v>
      </c>
      <c r="E970" s="7" t="s">
        <v>14</v>
      </c>
      <c r="F970" s="8">
        <v>85</v>
      </c>
      <c r="I970" s="8">
        <v>1</v>
      </c>
      <c r="L970" s="8">
        <v>3.3000000000000002E-2</v>
      </c>
      <c r="M970" s="8">
        <f t="shared" si="160"/>
        <v>2.8050000000000002</v>
      </c>
      <c r="O970" s="8">
        <v>49</v>
      </c>
      <c r="AE970" s="7" t="s">
        <v>300</v>
      </c>
      <c r="AF970" s="8" t="s">
        <v>301</v>
      </c>
      <c r="AG970" s="7" t="s">
        <v>272</v>
      </c>
      <c r="AL970" s="7">
        <v>265</v>
      </c>
      <c r="AN970" s="8">
        <v>16.899999999999999</v>
      </c>
      <c r="AQ970" s="8">
        <v>21.4</v>
      </c>
      <c r="AR970" s="8">
        <v>0</v>
      </c>
      <c r="AS970" s="8">
        <v>0</v>
      </c>
      <c r="AT970" s="12">
        <f t="shared" si="159"/>
        <v>38.299999999999997</v>
      </c>
      <c r="AV970" s="11">
        <f t="shared" si="161"/>
        <v>7.4332500000000001</v>
      </c>
      <c r="AW970" s="13">
        <f t="shared" si="162"/>
        <v>2.8050000000000002E-2</v>
      </c>
      <c r="AX970" s="13">
        <f t="shared" si="163"/>
        <v>0.47404499999999999</v>
      </c>
      <c r="AY970" s="13">
        <f t="shared" si="164"/>
        <v>2.8050000000000002E-2</v>
      </c>
      <c r="AZ970" s="13">
        <f t="shared" si="165"/>
        <v>2.8050000000000002E-2</v>
      </c>
      <c r="BA970" s="13">
        <f t="shared" si="166"/>
        <v>0.60026999999999997</v>
      </c>
      <c r="BB970" s="13">
        <f t="shared" si="167"/>
        <v>0</v>
      </c>
      <c r="BC970" s="13">
        <f t="shared" si="168"/>
        <v>0</v>
      </c>
    </row>
    <row r="971" spans="1:55" x14ac:dyDescent="0.3">
      <c r="A971" s="8" t="s">
        <v>232</v>
      </c>
      <c r="B971" s="8" t="s">
        <v>237</v>
      </c>
      <c r="C971" s="8" t="s">
        <v>93</v>
      </c>
      <c r="D971" s="8" t="s">
        <v>18</v>
      </c>
      <c r="E971" s="7" t="s">
        <v>21</v>
      </c>
      <c r="K971" s="8">
        <v>1</v>
      </c>
      <c r="L971" s="8">
        <v>0</v>
      </c>
      <c r="M971" s="8">
        <f t="shared" si="160"/>
        <v>0</v>
      </c>
      <c r="O971" s="8">
        <v>49</v>
      </c>
      <c r="S971" s="8">
        <v>1095</v>
      </c>
      <c r="T971" s="8" t="s">
        <v>275</v>
      </c>
      <c r="AL971" s="7">
        <v>267</v>
      </c>
      <c r="AN971" s="8">
        <v>19.600000000000001</v>
      </c>
      <c r="AQ971" s="8">
        <v>20.3</v>
      </c>
      <c r="AT971" s="12">
        <f t="shared" si="159"/>
        <v>39.900000000000006</v>
      </c>
      <c r="AV971" s="11">
        <f t="shared" si="161"/>
        <v>0</v>
      </c>
      <c r="AW971" s="13">
        <f t="shared" si="162"/>
        <v>0</v>
      </c>
      <c r="AX971" s="13">
        <f t="shared" si="163"/>
        <v>0</v>
      </c>
      <c r="AY971" s="13">
        <f t="shared" si="164"/>
        <v>0</v>
      </c>
      <c r="AZ971" s="13">
        <f t="shared" si="165"/>
        <v>0</v>
      </c>
      <c r="BA971" s="13">
        <f t="shared" si="166"/>
        <v>0</v>
      </c>
      <c r="BB971" s="13">
        <f t="shared" si="167"/>
        <v>0</v>
      </c>
      <c r="BC971" s="13">
        <f t="shared" si="168"/>
        <v>0</v>
      </c>
    </row>
    <row r="972" spans="1:55" x14ac:dyDescent="0.3">
      <c r="A972" s="8" t="s">
        <v>232</v>
      </c>
      <c r="B972" s="8" t="s">
        <v>237</v>
      </c>
      <c r="C972" s="8" t="s">
        <v>93</v>
      </c>
      <c r="D972" s="8" t="s">
        <v>19</v>
      </c>
      <c r="E972" s="7" t="s">
        <v>21</v>
      </c>
      <c r="K972" s="8">
        <v>1</v>
      </c>
      <c r="L972" s="8">
        <v>0</v>
      </c>
      <c r="M972" s="8">
        <f t="shared" si="160"/>
        <v>0</v>
      </c>
      <c r="O972" s="8">
        <v>49</v>
      </c>
      <c r="AI972" s="7">
        <v>8063</v>
      </c>
      <c r="AJ972" s="8">
        <v>5124</v>
      </c>
      <c r="AK972" s="8" t="s">
        <v>273</v>
      </c>
      <c r="AL972" s="7">
        <v>285</v>
      </c>
      <c r="AM972" s="8">
        <v>285</v>
      </c>
      <c r="AN972" s="8">
        <v>26.9</v>
      </c>
      <c r="AO972" s="8">
        <v>26.9</v>
      </c>
      <c r="AP972" s="8">
        <v>26.9</v>
      </c>
      <c r="AQ972" s="8">
        <v>18.899999999999999</v>
      </c>
      <c r="AR972" s="8">
        <v>0</v>
      </c>
      <c r="AS972" s="8">
        <v>0</v>
      </c>
      <c r="AT972" s="12">
        <f t="shared" si="159"/>
        <v>45.8</v>
      </c>
      <c r="AV972" s="11">
        <f t="shared" si="161"/>
        <v>0</v>
      </c>
      <c r="AW972" s="13">
        <f t="shared" si="162"/>
        <v>0</v>
      </c>
      <c r="AX972" s="13">
        <f t="shared" si="163"/>
        <v>0</v>
      </c>
      <c r="AY972" s="13">
        <f t="shared" si="164"/>
        <v>0</v>
      </c>
      <c r="AZ972" s="13">
        <f t="shared" si="165"/>
        <v>0</v>
      </c>
      <c r="BA972" s="13">
        <f t="shared" si="166"/>
        <v>0</v>
      </c>
      <c r="BB972" s="13">
        <f t="shared" si="167"/>
        <v>0</v>
      </c>
      <c r="BC972" s="13">
        <f t="shared" si="168"/>
        <v>0</v>
      </c>
    </row>
    <row r="973" spans="1:55" x14ac:dyDescent="0.3">
      <c r="A973" s="8" t="s">
        <v>232</v>
      </c>
      <c r="B973" s="8" t="s">
        <v>237</v>
      </c>
      <c r="C973" s="8" t="s">
        <v>93</v>
      </c>
      <c r="D973" s="8" t="s">
        <v>22</v>
      </c>
      <c r="E973" s="7" t="s">
        <v>21</v>
      </c>
      <c r="K973" s="8">
        <v>1</v>
      </c>
      <c r="L973" s="8">
        <v>0</v>
      </c>
      <c r="M973" s="8">
        <f t="shared" si="160"/>
        <v>0</v>
      </c>
      <c r="O973" s="8">
        <v>49</v>
      </c>
      <c r="AI973" s="7">
        <v>8063</v>
      </c>
      <c r="AJ973" s="8">
        <v>5124</v>
      </c>
      <c r="AK973" s="8" t="s">
        <v>273</v>
      </c>
      <c r="AL973" s="7">
        <v>285</v>
      </c>
      <c r="AM973" s="8">
        <v>285</v>
      </c>
      <c r="AN973" s="8">
        <v>26.9</v>
      </c>
      <c r="AO973" s="8">
        <v>26.9</v>
      </c>
      <c r="AP973" s="8">
        <v>26.9</v>
      </c>
      <c r="AQ973" s="8">
        <v>18.899999999999999</v>
      </c>
      <c r="AR973" s="8">
        <v>0</v>
      </c>
      <c r="AS973" s="8">
        <v>0</v>
      </c>
      <c r="AT973" s="12">
        <f t="shared" si="159"/>
        <v>45.8</v>
      </c>
      <c r="AV973" s="11">
        <f t="shared" si="161"/>
        <v>0</v>
      </c>
      <c r="AW973" s="13">
        <f t="shared" si="162"/>
        <v>0</v>
      </c>
      <c r="AX973" s="13">
        <f t="shared" si="163"/>
        <v>0</v>
      </c>
      <c r="AY973" s="13">
        <f t="shared" si="164"/>
        <v>0</v>
      </c>
      <c r="AZ973" s="13">
        <f t="shared" si="165"/>
        <v>0</v>
      </c>
      <c r="BA973" s="13">
        <f t="shared" si="166"/>
        <v>0</v>
      </c>
      <c r="BB973" s="13">
        <f t="shared" si="167"/>
        <v>0</v>
      </c>
      <c r="BC973" s="13">
        <f t="shared" si="168"/>
        <v>0</v>
      </c>
    </row>
    <row r="974" spans="1:55" x14ac:dyDescent="0.3">
      <c r="A974" s="8" t="s">
        <v>232</v>
      </c>
      <c r="B974" s="8" t="s">
        <v>237</v>
      </c>
      <c r="C974" s="8" t="s">
        <v>93</v>
      </c>
      <c r="D974" s="8" t="s">
        <v>90</v>
      </c>
      <c r="E974" s="7" t="s">
        <v>14</v>
      </c>
      <c r="F974" s="8">
        <v>112</v>
      </c>
      <c r="H974" s="8">
        <v>1</v>
      </c>
      <c r="L974" s="8">
        <v>0.14299999999999999</v>
      </c>
      <c r="M974" s="8">
        <f t="shared" si="160"/>
        <v>16.015999999999998</v>
      </c>
      <c r="O974" s="8">
        <v>49</v>
      </c>
      <c r="Q974" s="8">
        <v>17171</v>
      </c>
      <c r="R974" s="7" t="s">
        <v>332</v>
      </c>
      <c r="AL974" s="7">
        <v>175</v>
      </c>
      <c r="AN974" s="8">
        <v>28.14</v>
      </c>
      <c r="AQ974" s="8">
        <v>6.05</v>
      </c>
      <c r="AR974" s="8">
        <v>0</v>
      </c>
      <c r="AS974" s="8">
        <v>0</v>
      </c>
      <c r="AT974" s="12">
        <f t="shared" si="159"/>
        <v>34.19</v>
      </c>
      <c r="AV974" s="11">
        <f t="shared" si="161"/>
        <v>28.027999999999999</v>
      </c>
      <c r="AW974" s="13">
        <f t="shared" si="162"/>
        <v>0.16015999999999997</v>
      </c>
      <c r="AX974" s="13">
        <f t="shared" si="163"/>
        <v>4.5069023999999995</v>
      </c>
      <c r="AY974" s="13">
        <f t="shared" si="164"/>
        <v>0.16015999999999997</v>
      </c>
      <c r="AZ974" s="13">
        <f t="shared" si="165"/>
        <v>0.16015999999999997</v>
      </c>
      <c r="BA974" s="13">
        <f t="shared" si="166"/>
        <v>0.96896799999999983</v>
      </c>
      <c r="BB974" s="13">
        <f t="shared" si="167"/>
        <v>0</v>
      </c>
      <c r="BC974" s="13">
        <f t="shared" si="168"/>
        <v>0</v>
      </c>
    </row>
    <row r="975" spans="1:55" x14ac:dyDescent="0.3">
      <c r="A975" s="8" t="s">
        <v>232</v>
      </c>
      <c r="B975" s="8" t="s">
        <v>237</v>
      </c>
      <c r="C975" s="8" t="s">
        <v>93</v>
      </c>
      <c r="D975" s="8" t="s">
        <v>23</v>
      </c>
      <c r="E975" s="7" t="s">
        <v>21</v>
      </c>
      <c r="K975" s="8">
        <v>1</v>
      </c>
      <c r="L975" s="8">
        <v>0</v>
      </c>
      <c r="M975" s="8">
        <f t="shared" si="160"/>
        <v>0</v>
      </c>
      <c r="O975" s="8">
        <v>49</v>
      </c>
      <c r="AI975" s="7">
        <v>974</v>
      </c>
      <c r="AJ975" s="8">
        <v>1129</v>
      </c>
      <c r="AK975" s="8" t="s">
        <v>279</v>
      </c>
      <c r="AL975" s="7">
        <v>155</v>
      </c>
      <c r="AM975" s="8">
        <v>155</v>
      </c>
      <c r="AN975" s="8">
        <v>12.6</v>
      </c>
      <c r="AO975" s="8">
        <v>12.6</v>
      </c>
      <c r="AP975" s="8">
        <v>0</v>
      </c>
      <c r="AQ975" s="8">
        <v>10.6</v>
      </c>
      <c r="AR975" s="8">
        <v>1.1000000000000001</v>
      </c>
      <c r="AS975" s="8">
        <v>0</v>
      </c>
      <c r="AT975" s="12">
        <f t="shared" si="159"/>
        <v>24.3</v>
      </c>
      <c r="AV975" s="11">
        <f t="shared" si="161"/>
        <v>0</v>
      </c>
      <c r="AW975" s="13">
        <f t="shared" si="162"/>
        <v>0</v>
      </c>
      <c r="AX975" s="13">
        <f t="shared" si="163"/>
        <v>0</v>
      </c>
      <c r="AY975" s="13">
        <f t="shared" si="164"/>
        <v>0</v>
      </c>
      <c r="AZ975" s="13">
        <f t="shared" si="165"/>
        <v>0</v>
      </c>
      <c r="BA975" s="13">
        <f t="shared" si="166"/>
        <v>0</v>
      </c>
      <c r="BB975" s="13">
        <f t="shared" si="167"/>
        <v>0</v>
      </c>
      <c r="BC975" s="13">
        <f t="shared" si="168"/>
        <v>0</v>
      </c>
    </row>
    <row r="976" spans="1:55" x14ac:dyDescent="0.3">
      <c r="A976" s="8" t="s">
        <v>232</v>
      </c>
      <c r="B976" s="8" t="s">
        <v>237</v>
      </c>
      <c r="C976" s="8" t="s">
        <v>93</v>
      </c>
      <c r="D976" s="8" t="s">
        <v>24</v>
      </c>
      <c r="E976" s="7" t="s">
        <v>21</v>
      </c>
      <c r="K976" s="8">
        <v>1</v>
      </c>
      <c r="L976" s="8">
        <v>0</v>
      </c>
      <c r="M976" s="8">
        <f t="shared" si="160"/>
        <v>0</v>
      </c>
      <c r="O976" s="8">
        <v>49</v>
      </c>
      <c r="AI976" s="7">
        <v>7075</v>
      </c>
      <c r="AJ976" s="8">
        <v>1106</v>
      </c>
      <c r="AK976" s="8" t="s">
        <v>280</v>
      </c>
      <c r="AL976" s="7">
        <v>69</v>
      </c>
      <c r="AM976" s="8">
        <v>69</v>
      </c>
      <c r="AN976" s="8">
        <v>3.6</v>
      </c>
      <c r="AO976" s="8">
        <v>3.6</v>
      </c>
      <c r="AP976" s="8">
        <v>0</v>
      </c>
      <c r="AQ976" s="8">
        <v>4.0999999999999996</v>
      </c>
      <c r="AR976" s="8">
        <v>4.5</v>
      </c>
      <c r="AS976" s="8">
        <v>0</v>
      </c>
      <c r="AT976" s="12">
        <f t="shared" si="159"/>
        <v>12.2</v>
      </c>
      <c r="AV976" s="11">
        <f t="shared" si="161"/>
        <v>0</v>
      </c>
      <c r="AW976" s="13">
        <f t="shared" si="162"/>
        <v>0</v>
      </c>
      <c r="AX976" s="13">
        <f t="shared" si="163"/>
        <v>0</v>
      </c>
      <c r="AY976" s="13">
        <f t="shared" si="164"/>
        <v>0</v>
      </c>
      <c r="AZ976" s="13">
        <f t="shared" si="165"/>
        <v>0</v>
      </c>
      <c r="BA976" s="13">
        <f t="shared" si="166"/>
        <v>0</v>
      </c>
      <c r="BB976" s="13">
        <f t="shared" si="167"/>
        <v>0</v>
      </c>
      <c r="BC976" s="13">
        <f t="shared" si="168"/>
        <v>0</v>
      </c>
    </row>
    <row r="977" spans="1:55" x14ac:dyDescent="0.3">
      <c r="A977" s="8" t="s">
        <v>232</v>
      </c>
      <c r="B977" s="8" t="s">
        <v>237</v>
      </c>
      <c r="C977" s="8" t="s">
        <v>93</v>
      </c>
      <c r="D977" s="8" t="s">
        <v>25</v>
      </c>
      <c r="E977" s="7" t="s">
        <v>21</v>
      </c>
      <c r="K977" s="8">
        <v>1</v>
      </c>
      <c r="L977" s="8">
        <v>0</v>
      </c>
      <c r="M977" s="8">
        <f t="shared" si="160"/>
        <v>0</v>
      </c>
      <c r="O977" s="8">
        <v>49</v>
      </c>
      <c r="AI977" s="7">
        <v>646</v>
      </c>
      <c r="AJ977" s="8">
        <v>1009</v>
      </c>
      <c r="AK977" s="8" t="s">
        <v>286</v>
      </c>
      <c r="AL977" s="7">
        <v>403</v>
      </c>
      <c r="AM977" s="8">
        <v>403</v>
      </c>
      <c r="AN977" s="8">
        <v>24.9</v>
      </c>
      <c r="AO977" s="8">
        <v>24.9</v>
      </c>
      <c r="AP977" s="8">
        <v>0</v>
      </c>
      <c r="AQ977" s="8">
        <v>33.1</v>
      </c>
      <c r="AR977" s="8">
        <v>1.3</v>
      </c>
      <c r="AS977" s="8">
        <v>0</v>
      </c>
      <c r="AT977" s="12">
        <f t="shared" si="159"/>
        <v>59.3</v>
      </c>
      <c r="AV977" s="11">
        <f t="shared" si="161"/>
        <v>0</v>
      </c>
      <c r="AW977" s="13">
        <f t="shared" si="162"/>
        <v>0</v>
      </c>
      <c r="AX977" s="13">
        <f t="shared" si="163"/>
        <v>0</v>
      </c>
      <c r="AY977" s="13">
        <f t="shared" si="164"/>
        <v>0</v>
      </c>
      <c r="AZ977" s="13">
        <f t="shared" si="165"/>
        <v>0</v>
      </c>
      <c r="BA977" s="13">
        <f t="shared" si="166"/>
        <v>0</v>
      </c>
      <c r="BB977" s="13">
        <f t="shared" si="167"/>
        <v>0</v>
      </c>
      <c r="BC977" s="13">
        <f t="shared" si="168"/>
        <v>0</v>
      </c>
    </row>
    <row r="978" spans="1:55" x14ac:dyDescent="0.3">
      <c r="A978" s="8" t="s">
        <v>20</v>
      </c>
      <c r="B978" s="8" t="s">
        <v>237</v>
      </c>
      <c r="C978" s="8" t="s">
        <v>93</v>
      </c>
      <c r="D978" s="8" t="s">
        <v>20</v>
      </c>
      <c r="E978" s="7" t="s">
        <v>14</v>
      </c>
      <c r="F978" s="8">
        <v>112</v>
      </c>
      <c r="H978" s="8">
        <v>3</v>
      </c>
      <c r="L978" s="8">
        <v>0.42899999999999999</v>
      </c>
      <c r="M978" s="8">
        <f t="shared" si="160"/>
        <v>48.048000000000002</v>
      </c>
      <c r="O978" s="8">
        <v>49</v>
      </c>
      <c r="AI978">
        <v>8041</v>
      </c>
      <c r="AJ978">
        <v>15233</v>
      </c>
      <c r="AK978" t="s">
        <v>378</v>
      </c>
      <c r="AL978">
        <v>105</v>
      </c>
      <c r="AM978">
        <v>105</v>
      </c>
      <c r="AN978">
        <v>18.5</v>
      </c>
      <c r="AO978">
        <v>18.5</v>
      </c>
      <c r="AP978">
        <v>18.5</v>
      </c>
      <c r="AQ978">
        <v>2.9</v>
      </c>
      <c r="AR978">
        <v>0</v>
      </c>
      <c r="AS978">
        <v>0</v>
      </c>
      <c r="AT978" s="12">
        <f t="shared" si="159"/>
        <v>21.4</v>
      </c>
      <c r="AV978" s="11">
        <f t="shared" si="161"/>
        <v>50.450400000000002</v>
      </c>
      <c r="AW978" s="13">
        <f t="shared" si="162"/>
        <v>50.450400000000002</v>
      </c>
      <c r="AX978" s="13">
        <f t="shared" si="163"/>
        <v>8.8888800000000003</v>
      </c>
      <c r="AY978" s="13">
        <f t="shared" si="164"/>
        <v>8.8888800000000003</v>
      </c>
      <c r="AZ978" s="13">
        <f t="shared" si="165"/>
        <v>8.8888800000000003</v>
      </c>
      <c r="BA978" s="13">
        <f t="shared" si="166"/>
        <v>1.393392</v>
      </c>
      <c r="BB978" s="13">
        <f t="shared" si="167"/>
        <v>0</v>
      </c>
      <c r="BC978" s="13">
        <f t="shared" si="168"/>
        <v>0</v>
      </c>
    </row>
    <row r="979" spans="1:55" x14ac:dyDescent="0.3">
      <c r="A979" s="8" t="s">
        <v>233</v>
      </c>
      <c r="B979" s="8" t="s">
        <v>237</v>
      </c>
      <c r="C979" s="8" t="s">
        <v>93</v>
      </c>
      <c r="D979" s="8" t="s">
        <v>26</v>
      </c>
      <c r="E979" s="7" t="s">
        <v>14</v>
      </c>
      <c r="F979" s="8">
        <v>175</v>
      </c>
      <c r="H979" s="8">
        <v>1</v>
      </c>
      <c r="L979" s="8">
        <v>0.14299999999999999</v>
      </c>
      <c r="M979" s="8">
        <f t="shared" si="160"/>
        <v>25.024999999999999</v>
      </c>
      <c r="O979" s="8">
        <v>49</v>
      </c>
      <c r="AI979" s="7">
        <v>7200</v>
      </c>
      <c r="AJ979" s="8">
        <v>20051</v>
      </c>
      <c r="AK979" s="8" t="s">
        <v>282</v>
      </c>
      <c r="AL979" s="7">
        <v>130</v>
      </c>
      <c r="AM979" s="8">
        <v>0</v>
      </c>
      <c r="AN979" s="8">
        <v>2.4</v>
      </c>
      <c r="AO979" s="8">
        <v>0</v>
      </c>
      <c r="AP979" s="8">
        <v>0</v>
      </c>
      <c r="AQ979" s="8">
        <v>0.2</v>
      </c>
      <c r="AR979" s="8">
        <v>28.6</v>
      </c>
      <c r="AS979" s="8">
        <v>0.3</v>
      </c>
      <c r="AT979" s="12">
        <f t="shared" si="159"/>
        <v>31.200000000000003</v>
      </c>
      <c r="AV979" s="11">
        <f t="shared" si="161"/>
        <v>32.532499999999999</v>
      </c>
      <c r="AW979" s="13">
        <f t="shared" si="162"/>
        <v>0</v>
      </c>
      <c r="AX979" s="13">
        <f t="shared" si="163"/>
        <v>0.60059999999999991</v>
      </c>
      <c r="AY979" s="13">
        <f t="shared" si="164"/>
        <v>0</v>
      </c>
      <c r="AZ979" s="13">
        <f t="shared" si="165"/>
        <v>0</v>
      </c>
      <c r="BA979" s="13">
        <f t="shared" si="166"/>
        <v>5.0049999999999997E-2</v>
      </c>
      <c r="BB979" s="13">
        <f t="shared" si="167"/>
        <v>7.1571500000000006</v>
      </c>
      <c r="BC979" s="13">
        <f t="shared" si="168"/>
        <v>7.5074999999999989E-2</v>
      </c>
    </row>
    <row r="980" spans="1:55" x14ac:dyDescent="0.3">
      <c r="A980" s="8" t="s">
        <v>233</v>
      </c>
      <c r="B980" s="8" t="s">
        <v>237</v>
      </c>
      <c r="C980" s="8" t="s">
        <v>93</v>
      </c>
      <c r="D980" s="8" t="s">
        <v>28</v>
      </c>
      <c r="E980" s="7" t="s">
        <v>14</v>
      </c>
      <c r="F980" s="8">
        <v>185</v>
      </c>
      <c r="H980" s="8">
        <v>4</v>
      </c>
      <c r="L980" s="8">
        <v>0.57099999999999995</v>
      </c>
      <c r="M980" s="8">
        <f t="shared" si="160"/>
        <v>105.63499999999999</v>
      </c>
      <c r="O980" s="8">
        <v>49</v>
      </c>
      <c r="AI980" s="7">
        <v>7005</v>
      </c>
      <c r="AJ980" s="8">
        <v>16028</v>
      </c>
      <c r="AK980" s="8" t="s">
        <v>283</v>
      </c>
      <c r="AL980" s="7">
        <v>127</v>
      </c>
      <c r="AM980" s="8">
        <v>0</v>
      </c>
      <c r="AN980" s="8">
        <v>8.6999999999999993</v>
      </c>
      <c r="AO980" s="8">
        <v>0</v>
      </c>
      <c r="AP980" s="8">
        <v>0</v>
      </c>
      <c r="AQ980" s="8">
        <v>0.5</v>
      </c>
      <c r="AR980" s="8">
        <v>22.8</v>
      </c>
      <c r="AS980" s="8">
        <v>6.4</v>
      </c>
      <c r="AT980" s="12">
        <f t="shared" si="159"/>
        <v>32</v>
      </c>
      <c r="AV980" s="11">
        <f t="shared" si="161"/>
        <v>134.15644999999998</v>
      </c>
      <c r="AW980" s="13">
        <f t="shared" si="162"/>
        <v>0</v>
      </c>
      <c r="AX980" s="13">
        <f t="shared" si="163"/>
        <v>9.1902449999999991</v>
      </c>
      <c r="AY980" s="13">
        <f t="shared" si="164"/>
        <v>0</v>
      </c>
      <c r="AZ980" s="13">
        <f t="shared" si="165"/>
        <v>0</v>
      </c>
      <c r="BA980" s="13">
        <f t="shared" si="166"/>
        <v>0.52817499999999995</v>
      </c>
      <c r="BB980" s="13">
        <f t="shared" si="167"/>
        <v>24.084780000000002</v>
      </c>
      <c r="BC980" s="13">
        <f t="shared" si="168"/>
        <v>6.7606399999999995</v>
      </c>
    </row>
    <row r="981" spans="1:55" x14ac:dyDescent="0.3">
      <c r="A981" s="8" t="s">
        <v>233</v>
      </c>
      <c r="B981" s="8" t="s">
        <v>237</v>
      </c>
      <c r="C981" s="8" t="s">
        <v>93</v>
      </c>
      <c r="D981" s="8" t="s">
        <v>29</v>
      </c>
      <c r="E981" s="7" t="s">
        <v>14</v>
      </c>
      <c r="F981" s="8">
        <v>60</v>
      </c>
      <c r="H981" s="8">
        <v>1</v>
      </c>
      <c r="L981" s="8">
        <v>0.14299999999999999</v>
      </c>
      <c r="M981" s="8">
        <f t="shared" si="160"/>
        <v>8.58</v>
      </c>
      <c r="O981" s="8">
        <v>49</v>
      </c>
      <c r="AI981" s="7">
        <v>513</v>
      </c>
      <c r="AJ981" s="8">
        <v>11110</v>
      </c>
      <c r="AK981" s="8" t="s">
        <v>290</v>
      </c>
      <c r="AL981" s="7">
        <v>22</v>
      </c>
      <c r="AM981" s="8">
        <v>0</v>
      </c>
      <c r="AN981" s="8">
        <v>1</v>
      </c>
      <c r="AO981" s="8">
        <v>0</v>
      </c>
      <c r="AP981" s="8">
        <v>0</v>
      </c>
      <c r="AQ981" s="8">
        <v>0.4</v>
      </c>
      <c r="AR981" s="8">
        <v>4.5</v>
      </c>
      <c r="AS981" s="8">
        <v>2.8</v>
      </c>
      <c r="AT981" s="12">
        <f t="shared" si="159"/>
        <v>5.9</v>
      </c>
      <c r="AV981" s="11">
        <f t="shared" si="161"/>
        <v>1.8875999999999999</v>
      </c>
      <c r="AW981" s="13">
        <f t="shared" si="162"/>
        <v>0</v>
      </c>
      <c r="AX981" s="13">
        <f t="shared" si="163"/>
        <v>8.5800000000000001E-2</v>
      </c>
      <c r="AY981" s="13">
        <f t="shared" si="164"/>
        <v>0</v>
      </c>
      <c r="AZ981" s="13">
        <f t="shared" si="165"/>
        <v>0</v>
      </c>
      <c r="BA981" s="13">
        <f t="shared" si="166"/>
        <v>3.4320000000000003E-2</v>
      </c>
      <c r="BB981" s="13">
        <f t="shared" si="167"/>
        <v>0.3861</v>
      </c>
      <c r="BC981" s="13">
        <f t="shared" si="168"/>
        <v>0.24023999999999998</v>
      </c>
    </row>
    <row r="982" spans="1:55" x14ac:dyDescent="0.3">
      <c r="A982" s="8" t="s">
        <v>233</v>
      </c>
      <c r="B982" s="8" t="s">
        <v>237</v>
      </c>
      <c r="C982" s="8" t="s">
        <v>93</v>
      </c>
      <c r="D982" s="8" t="s">
        <v>30</v>
      </c>
      <c r="E982" s="7" t="s">
        <v>14</v>
      </c>
      <c r="F982" s="8">
        <v>119</v>
      </c>
      <c r="H982" s="8">
        <v>2</v>
      </c>
      <c r="L982" s="8">
        <v>0.28599999999999998</v>
      </c>
      <c r="M982" s="8">
        <f t="shared" si="160"/>
        <v>34.033999999999999</v>
      </c>
      <c r="O982" s="8">
        <v>49</v>
      </c>
      <c r="AI982" s="7">
        <v>141</v>
      </c>
      <c r="AJ982" s="8">
        <v>9040</v>
      </c>
      <c r="AK982" s="8" t="s">
        <v>287</v>
      </c>
      <c r="AL982" s="7">
        <v>92</v>
      </c>
      <c r="AM982" s="8">
        <v>0</v>
      </c>
      <c r="AN982" s="8">
        <v>1</v>
      </c>
      <c r="AO982" s="8">
        <v>0</v>
      </c>
      <c r="AP982" s="8">
        <v>0</v>
      </c>
      <c r="AQ982" s="8">
        <v>0.5</v>
      </c>
      <c r="AR982" s="8">
        <v>23.4</v>
      </c>
      <c r="AS982" s="8">
        <v>2.4</v>
      </c>
      <c r="AT982" s="12">
        <f t="shared" si="159"/>
        <v>24.9</v>
      </c>
      <c r="AV982" s="11">
        <f t="shared" si="161"/>
        <v>31.311279999999996</v>
      </c>
      <c r="AW982" s="13">
        <f t="shared" si="162"/>
        <v>0</v>
      </c>
      <c r="AX982" s="13">
        <f t="shared" si="163"/>
        <v>0.34033999999999998</v>
      </c>
      <c r="AY982" s="13">
        <f t="shared" si="164"/>
        <v>0</v>
      </c>
      <c r="AZ982" s="13">
        <f t="shared" si="165"/>
        <v>0</v>
      </c>
      <c r="BA982" s="13">
        <f t="shared" si="166"/>
        <v>0.17016999999999999</v>
      </c>
      <c r="BB982" s="13">
        <f t="shared" si="167"/>
        <v>7.9639559999999996</v>
      </c>
      <c r="BC982" s="13">
        <f t="shared" si="168"/>
        <v>0.81681599999999988</v>
      </c>
    </row>
    <row r="983" spans="1:55" x14ac:dyDescent="0.3">
      <c r="A983" s="8" t="s">
        <v>233</v>
      </c>
      <c r="B983" s="8" t="s">
        <v>237</v>
      </c>
      <c r="C983" s="8" t="s">
        <v>93</v>
      </c>
      <c r="D983" s="8" t="s">
        <v>31</v>
      </c>
      <c r="E983" s="7" t="s">
        <v>14</v>
      </c>
      <c r="F983" s="8">
        <v>122</v>
      </c>
      <c r="H983" s="8">
        <v>1</v>
      </c>
      <c r="L983" s="8">
        <v>0.14299999999999999</v>
      </c>
      <c r="M983" s="8">
        <f t="shared" si="160"/>
        <v>17.445999999999998</v>
      </c>
      <c r="O983" s="8">
        <v>49</v>
      </c>
      <c r="AI983" s="7">
        <v>1786</v>
      </c>
      <c r="AJ983" s="8">
        <v>11363</v>
      </c>
      <c r="AK983" s="8" t="s">
        <v>289</v>
      </c>
      <c r="AL983" s="7">
        <v>93</v>
      </c>
      <c r="AM983" s="8">
        <v>0</v>
      </c>
      <c r="AN983" s="8">
        <v>2</v>
      </c>
      <c r="AO983" s="8">
        <v>0</v>
      </c>
      <c r="AP983" s="8">
        <v>0</v>
      </c>
      <c r="AQ983" s="8">
        <v>0.1</v>
      </c>
      <c r="AR983" s="8">
        <v>21.6</v>
      </c>
      <c r="AS983" s="8">
        <v>1.5</v>
      </c>
      <c r="AT983" s="12">
        <f t="shared" si="159"/>
        <v>23.700000000000003</v>
      </c>
      <c r="AV983" s="11">
        <f t="shared" si="161"/>
        <v>16.224779999999999</v>
      </c>
      <c r="AW983" s="13">
        <f t="shared" si="162"/>
        <v>0</v>
      </c>
      <c r="AX983" s="13">
        <f t="shared" si="163"/>
        <v>0.34891999999999995</v>
      </c>
      <c r="AY983" s="13">
        <f t="shared" si="164"/>
        <v>0</v>
      </c>
      <c r="AZ983" s="13">
        <f t="shared" si="165"/>
        <v>0</v>
      </c>
      <c r="BA983" s="13">
        <f t="shared" si="166"/>
        <v>1.7446E-2</v>
      </c>
      <c r="BB983" s="13">
        <f t="shared" si="167"/>
        <v>3.7683359999999997</v>
      </c>
      <c r="BC983" s="13">
        <f t="shared" si="168"/>
        <v>0.26168999999999998</v>
      </c>
    </row>
    <row r="984" spans="1:55" x14ac:dyDescent="0.3">
      <c r="A984" s="8" t="s">
        <v>233</v>
      </c>
      <c r="B984" s="8" t="s">
        <v>237</v>
      </c>
      <c r="C984" s="8" t="s">
        <v>93</v>
      </c>
      <c r="D984" s="8" t="s">
        <v>77</v>
      </c>
      <c r="E984" s="7" t="s">
        <v>14</v>
      </c>
      <c r="F984" s="8">
        <v>119</v>
      </c>
      <c r="G984" s="8">
        <v>1</v>
      </c>
      <c r="L984" s="8">
        <v>1</v>
      </c>
      <c r="M984" s="8">
        <f t="shared" si="160"/>
        <v>119</v>
      </c>
      <c r="O984" s="8">
        <v>49</v>
      </c>
      <c r="AH984" s="8" t="s">
        <v>336</v>
      </c>
      <c r="AL984" s="7">
        <v>390</v>
      </c>
      <c r="AN984" s="8" t="s">
        <v>337</v>
      </c>
      <c r="AQ984" s="8">
        <v>0.8</v>
      </c>
      <c r="AR984" s="8">
        <v>84.1</v>
      </c>
      <c r="AT984" s="12">
        <f t="shared" si="159"/>
        <v>84.899999999999991</v>
      </c>
      <c r="AV984" s="11">
        <f t="shared" si="161"/>
        <v>464.1</v>
      </c>
      <c r="AW984" s="13">
        <f t="shared" si="162"/>
        <v>1.19</v>
      </c>
      <c r="AX984" s="13">
        <f t="shared" si="163"/>
        <v>1.19</v>
      </c>
      <c r="AY984" s="13">
        <f t="shared" si="164"/>
        <v>1.19</v>
      </c>
      <c r="AZ984" s="13">
        <f t="shared" si="165"/>
        <v>1.19</v>
      </c>
      <c r="BA984" s="13">
        <f t="shared" si="166"/>
        <v>0.95200000000000007</v>
      </c>
      <c r="BB984" s="13">
        <f t="shared" si="167"/>
        <v>100.07899999999999</v>
      </c>
      <c r="BC984" s="13">
        <f t="shared" si="168"/>
        <v>1.19</v>
      </c>
    </row>
    <row r="985" spans="1:55" x14ac:dyDescent="0.3">
      <c r="A985" s="8" t="s">
        <v>234</v>
      </c>
      <c r="B985" s="8" t="s">
        <v>237</v>
      </c>
      <c r="C985" s="8" t="s">
        <v>93</v>
      </c>
      <c r="D985" s="8" t="s">
        <v>248</v>
      </c>
      <c r="E985" s="7" t="s">
        <v>14</v>
      </c>
      <c r="F985" s="8">
        <v>134</v>
      </c>
      <c r="I985" s="8">
        <v>3</v>
      </c>
      <c r="L985" s="8">
        <v>0.1</v>
      </c>
      <c r="M985" s="8">
        <f t="shared" si="160"/>
        <v>13.4</v>
      </c>
      <c r="O985" s="8">
        <v>49</v>
      </c>
      <c r="AE985" s="7" t="s">
        <v>296</v>
      </c>
      <c r="AF985" s="8" t="s">
        <v>303</v>
      </c>
      <c r="AL985" s="7">
        <v>163</v>
      </c>
      <c r="AN985" s="8">
        <v>6.3</v>
      </c>
      <c r="AQ985" s="8">
        <v>1.4</v>
      </c>
      <c r="AR985" s="8">
        <v>31.1</v>
      </c>
      <c r="AT985" s="12">
        <f t="shared" si="159"/>
        <v>38.799999999999997</v>
      </c>
      <c r="AV985" s="11">
        <f t="shared" si="161"/>
        <v>21.842000000000002</v>
      </c>
      <c r="AW985" s="13">
        <f t="shared" si="162"/>
        <v>0.13400000000000001</v>
      </c>
      <c r="AX985" s="13">
        <f t="shared" si="163"/>
        <v>0.84420000000000006</v>
      </c>
      <c r="AY985" s="13">
        <f t="shared" si="164"/>
        <v>0.13400000000000001</v>
      </c>
      <c r="AZ985" s="13">
        <f t="shared" si="165"/>
        <v>0.13400000000000001</v>
      </c>
      <c r="BA985" s="13">
        <f t="shared" si="166"/>
        <v>0.18759999999999999</v>
      </c>
      <c r="BB985" s="13">
        <f t="shared" si="167"/>
        <v>4.1673999999999998</v>
      </c>
      <c r="BC985" s="13">
        <f t="shared" si="168"/>
        <v>0.13400000000000001</v>
      </c>
    </row>
    <row r="986" spans="1:55" x14ac:dyDescent="0.3">
      <c r="A986" s="8" t="s">
        <v>234</v>
      </c>
      <c r="B986" s="8" t="s">
        <v>237</v>
      </c>
      <c r="C986" s="8" t="s">
        <v>93</v>
      </c>
      <c r="D986" s="8" t="s">
        <v>27</v>
      </c>
      <c r="E986" s="7" t="s">
        <v>14</v>
      </c>
      <c r="F986" s="8">
        <v>114</v>
      </c>
      <c r="H986" s="8">
        <v>3</v>
      </c>
      <c r="L986" s="8">
        <v>0.42899999999999999</v>
      </c>
      <c r="M986" s="8">
        <f t="shared" si="160"/>
        <v>48.905999999999999</v>
      </c>
      <c r="O986" s="8">
        <v>49</v>
      </c>
      <c r="AE986" s="7" t="s">
        <v>296</v>
      </c>
      <c r="AF986" s="8" t="s">
        <v>304</v>
      </c>
      <c r="AL986" s="7">
        <v>125</v>
      </c>
      <c r="AN986" s="8">
        <v>2.1</v>
      </c>
      <c r="AQ986" s="8">
        <v>1.3</v>
      </c>
      <c r="AR986" s="8">
        <v>26.2</v>
      </c>
      <c r="AT986" s="12">
        <f t="shared" si="159"/>
        <v>29.6</v>
      </c>
      <c r="AV986" s="11">
        <f t="shared" si="161"/>
        <v>61.1325</v>
      </c>
      <c r="AW986" s="13">
        <f t="shared" si="162"/>
        <v>0.48905999999999999</v>
      </c>
      <c r="AX986" s="13">
        <f t="shared" si="163"/>
        <v>1.027026</v>
      </c>
      <c r="AY986" s="13">
        <f t="shared" si="164"/>
        <v>0.48905999999999999</v>
      </c>
      <c r="AZ986" s="13">
        <f t="shared" si="165"/>
        <v>0.48905999999999999</v>
      </c>
      <c r="BA986" s="13">
        <f t="shared" si="166"/>
        <v>0.63577800000000007</v>
      </c>
      <c r="BB986" s="13">
        <f t="shared" si="167"/>
        <v>12.813371999999999</v>
      </c>
      <c r="BC986" s="13">
        <f t="shared" si="168"/>
        <v>0.48905999999999999</v>
      </c>
    </row>
    <row r="987" spans="1:55" x14ac:dyDescent="0.3">
      <c r="A987" s="8" t="s">
        <v>234</v>
      </c>
      <c r="B987" s="8" t="s">
        <v>237</v>
      </c>
      <c r="C987" s="8" t="s">
        <v>93</v>
      </c>
      <c r="D987" s="8" t="s">
        <v>32</v>
      </c>
      <c r="E987" s="7" t="s">
        <v>14</v>
      </c>
      <c r="F987" s="8">
        <v>83</v>
      </c>
      <c r="I987" s="8">
        <v>4</v>
      </c>
      <c r="L987" s="8">
        <v>0.13300000000000001</v>
      </c>
      <c r="M987" s="8">
        <f t="shared" si="160"/>
        <v>11.039000000000001</v>
      </c>
      <c r="O987" s="8">
        <v>49</v>
      </c>
      <c r="AI987" s="7">
        <v>8012</v>
      </c>
      <c r="AJ987" s="8">
        <v>0</v>
      </c>
      <c r="AK987" s="8" t="s">
        <v>307</v>
      </c>
      <c r="AL987" s="7">
        <v>332</v>
      </c>
      <c r="AM987" s="8">
        <v>0</v>
      </c>
      <c r="AN987" s="8">
        <v>10.3</v>
      </c>
      <c r="AO987" s="8">
        <v>0</v>
      </c>
      <c r="AP987" s="8">
        <v>0</v>
      </c>
      <c r="AQ987" s="8">
        <v>3</v>
      </c>
      <c r="AR987" s="8">
        <v>73.7</v>
      </c>
      <c r="AS987" s="8">
        <v>12.7</v>
      </c>
      <c r="AT987" s="12">
        <f t="shared" si="159"/>
        <v>87</v>
      </c>
      <c r="AV987" s="11">
        <f t="shared" si="161"/>
        <v>36.649480000000004</v>
      </c>
      <c r="AW987" s="13">
        <f t="shared" si="162"/>
        <v>0</v>
      </c>
      <c r="AX987" s="13">
        <f t="shared" si="163"/>
        <v>1.1370170000000002</v>
      </c>
      <c r="AY987" s="13">
        <f t="shared" si="164"/>
        <v>0</v>
      </c>
      <c r="AZ987" s="13">
        <f t="shared" si="165"/>
        <v>0</v>
      </c>
      <c r="BA987" s="13">
        <f t="shared" si="166"/>
        <v>0.33117000000000002</v>
      </c>
      <c r="BB987" s="13">
        <f t="shared" si="167"/>
        <v>8.1357430000000015</v>
      </c>
      <c r="BC987" s="13">
        <f t="shared" si="168"/>
        <v>1.401953</v>
      </c>
    </row>
    <row r="988" spans="1:55" x14ac:dyDescent="0.3">
      <c r="A988" s="8" t="s">
        <v>232</v>
      </c>
      <c r="B988" s="8" t="s">
        <v>237</v>
      </c>
      <c r="C988" s="8" t="s">
        <v>94</v>
      </c>
      <c r="D988" s="8" t="s">
        <v>13</v>
      </c>
      <c r="E988" s="7" t="s">
        <v>14</v>
      </c>
      <c r="F988" s="8">
        <v>112</v>
      </c>
      <c r="H988" s="8">
        <v>1</v>
      </c>
      <c r="L988" s="8">
        <v>0.14299999999999999</v>
      </c>
      <c r="M988" s="8">
        <f t="shared" si="160"/>
        <v>16.015999999999998</v>
      </c>
      <c r="N988" s="8">
        <v>3</v>
      </c>
      <c r="O988" s="8">
        <v>50</v>
      </c>
      <c r="AI988" s="7">
        <v>8067</v>
      </c>
      <c r="AJ988" s="8">
        <v>0</v>
      </c>
      <c r="AK988" s="8" t="s">
        <v>265</v>
      </c>
      <c r="AL988" s="7">
        <v>269</v>
      </c>
      <c r="AM988" s="8">
        <v>269</v>
      </c>
      <c r="AN988" s="8">
        <v>24.9</v>
      </c>
      <c r="AO988" s="8">
        <v>24.9</v>
      </c>
      <c r="AP988" s="8">
        <v>24.9</v>
      </c>
      <c r="AQ988" s="8">
        <v>18</v>
      </c>
      <c r="AR988" s="8">
        <v>0</v>
      </c>
      <c r="AS988" s="8">
        <v>0</v>
      </c>
      <c r="AT988" s="12">
        <f t="shared" si="159"/>
        <v>42.9</v>
      </c>
      <c r="AV988" s="11">
        <f t="shared" si="161"/>
        <v>43.08303999999999</v>
      </c>
      <c r="AW988" s="13">
        <f t="shared" si="162"/>
        <v>43.08303999999999</v>
      </c>
      <c r="AX988" s="13">
        <f t="shared" si="163"/>
        <v>3.9879839999999995</v>
      </c>
      <c r="AY988" s="13">
        <f t="shared" si="164"/>
        <v>3.9879839999999995</v>
      </c>
      <c r="AZ988" s="13">
        <f t="shared" si="165"/>
        <v>3.9879839999999995</v>
      </c>
      <c r="BA988" s="13">
        <f t="shared" si="166"/>
        <v>2.8828799999999997</v>
      </c>
      <c r="BB988" s="13">
        <f t="shared" si="167"/>
        <v>0</v>
      </c>
      <c r="BC988" s="13">
        <f t="shared" si="168"/>
        <v>0</v>
      </c>
    </row>
    <row r="989" spans="1:55" x14ac:dyDescent="0.3">
      <c r="A989" s="8" t="s">
        <v>232</v>
      </c>
      <c r="B989" s="8" t="s">
        <v>237</v>
      </c>
      <c r="C989" s="8" t="s">
        <v>94</v>
      </c>
      <c r="D989" s="8" t="s">
        <v>15</v>
      </c>
      <c r="E989" s="7" t="s">
        <v>14</v>
      </c>
      <c r="F989" s="8">
        <v>85</v>
      </c>
      <c r="H989" s="8">
        <v>2</v>
      </c>
      <c r="L989" s="8">
        <v>0.28599999999999998</v>
      </c>
      <c r="M989" s="8">
        <f t="shared" si="160"/>
        <v>24.31</v>
      </c>
      <c r="O989" s="8">
        <v>50</v>
      </c>
      <c r="AE989" s="7" t="s">
        <v>296</v>
      </c>
      <c r="AF989" s="8" t="s">
        <v>298</v>
      </c>
      <c r="AG989" s="7" t="s">
        <v>299</v>
      </c>
      <c r="AL989" s="7">
        <v>241</v>
      </c>
      <c r="AN989" s="8">
        <v>32.9</v>
      </c>
      <c r="AQ989" s="8">
        <v>10.9</v>
      </c>
      <c r="AR989" s="8">
        <v>0.5</v>
      </c>
      <c r="AS989" s="8">
        <v>0</v>
      </c>
      <c r="AT989" s="12">
        <f t="shared" si="159"/>
        <v>44.3</v>
      </c>
      <c r="AV989" s="11">
        <f t="shared" si="161"/>
        <v>58.5871</v>
      </c>
      <c r="AW989" s="13">
        <f t="shared" si="162"/>
        <v>0.24309999999999998</v>
      </c>
      <c r="AX989" s="13">
        <f t="shared" si="163"/>
        <v>7.9979899999999997</v>
      </c>
      <c r="AY989" s="13">
        <f t="shared" si="164"/>
        <v>0.24309999999999998</v>
      </c>
      <c r="AZ989" s="13">
        <f t="shared" si="165"/>
        <v>0.24309999999999998</v>
      </c>
      <c r="BA989" s="13">
        <f t="shared" si="166"/>
        <v>2.6497899999999999</v>
      </c>
      <c r="BB989" s="13">
        <f t="shared" si="167"/>
        <v>0.12154999999999999</v>
      </c>
      <c r="BC989" s="13">
        <f t="shared" si="168"/>
        <v>0</v>
      </c>
    </row>
    <row r="990" spans="1:55" x14ac:dyDescent="0.3">
      <c r="A990" s="8" t="s">
        <v>232</v>
      </c>
      <c r="B990" s="8" t="s">
        <v>237</v>
      </c>
      <c r="C990" s="8" t="s">
        <v>94</v>
      </c>
      <c r="D990" s="8" t="s">
        <v>17</v>
      </c>
      <c r="E990" s="7" t="s">
        <v>21</v>
      </c>
      <c r="K990" s="8">
        <v>1</v>
      </c>
      <c r="L990" s="8">
        <v>0</v>
      </c>
      <c r="M990" s="8">
        <f t="shared" si="160"/>
        <v>0</v>
      </c>
      <c r="O990" s="8">
        <v>50</v>
      </c>
      <c r="AE990" s="7" t="s">
        <v>300</v>
      </c>
      <c r="AF990" s="8" t="s">
        <v>301</v>
      </c>
      <c r="AG990" s="7" t="s">
        <v>272</v>
      </c>
      <c r="AL990" s="7">
        <v>265</v>
      </c>
      <c r="AN990" s="8">
        <v>16.899999999999999</v>
      </c>
      <c r="AQ990" s="8">
        <v>21.4</v>
      </c>
      <c r="AR990" s="8">
        <v>0</v>
      </c>
      <c r="AS990" s="8">
        <v>0</v>
      </c>
      <c r="AT990" s="12">
        <f t="shared" si="159"/>
        <v>38.299999999999997</v>
      </c>
      <c r="AV990" s="11">
        <f t="shared" si="161"/>
        <v>0</v>
      </c>
      <c r="AW990" s="13">
        <f t="shared" si="162"/>
        <v>0</v>
      </c>
      <c r="AX990" s="13">
        <f t="shared" si="163"/>
        <v>0</v>
      </c>
      <c r="AY990" s="13">
        <f t="shared" si="164"/>
        <v>0</v>
      </c>
      <c r="AZ990" s="13">
        <f t="shared" si="165"/>
        <v>0</v>
      </c>
      <c r="BA990" s="13">
        <f t="shared" si="166"/>
        <v>0</v>
      </c>
      <c r="BB990" s="13">
        <f t="shared" si="167"/>
        <v>0</v>
      </c>
      <c r="BC990" s="13">
        <f t="shared" si="168"/>
        <v>0</v>
      </c>
    </row>
    <row r="991" spans="1:55" x14ac:dyDescent="0.3">
      <c r="A991" s="8" t="s">
        <v>232</v>
      </c>
      <c r="B991" s="8" t="s">
        <v>237</v>
      </c>
      <c r="C991" s="8" t="s">
        <v>94</v>
      </c>
      <c r="D991" s="8" t="s">
        <v>18</v>
      </c>
      <c r="E991" s="7" t="s">
        <v>21</v>
      </c>
      <c r="K991" s="8">
        <v>1</v>
      </c>
      <c r="L991" s="8">
        <v>0</v>
      </c>
      <c r="M991" s="8">
        <f t="shared" si="160"/>
        <v>0</v>
      </c>
      <c r="O991" s="8">
        <v>50</v>
      </c>
      <c r="S991" s="8">
        <v>1095</v>
      </c>
      <c r="T991" s="8" t="s">
        <v>275</v>
      </c>
      <c r="AL991" s="7">
        <v>267</v>
      </c>
      <c r="AN991" s="8">
        <v>19.600000000000001</v>
      </c>
      <c r="AQ991" s="8">
        <v>20.3</v>
      </c>
      <c r="AT991" s="12">
        <f t="shared" si="159"/>
        <v>39.900000000000006</v>
      </c>
      <c r="AV991" s="11">
        <f t="shared" si="161"/>
        <v>0</v>
      </c>
      <c r="AW991" s="13">
        <f t="shared" si="162"/>
        <v>0</v>
      </c>
      <c r="AX991" s="13">
        <f t="shared" si="163"/>
        <v>0</v>
      </c>
      <c r="AY991" s="13">
        <f t="shared" si="164"/>
        <v>0</v>
      </c>
      <c r="AZ991" s="13">
        <f t="shared" si="165"/>
        <v>0</v>
      </c>
      <c r="BA991" s="13">
        <f t="shared" si="166"/>
        <v>0</v>
      </c>
      <c r="BB991" s="13">
        <f t="shared" si="167"/>
        <v>0</v>
      </c>
      <c r="BC991" s="13">
        <f t="shared" si="168"/>
        <v>0</v>
      </c>
    </row>
    <row r="992" spans="1:55" x14ac:dyDescent="0.3">
      <c r="A992" s="8" t="s">
        <v>232</v>
      </c>
      <c r="B992" s="8" t="s">
        <v>237</v>
      </c>
      <c r="C992" s="8" t="s">
        <v>94</v>
      </c>
      <c r="D992" s="8" t="s">
        <v>19</v>
      </c>
      <c r="E992" s="7" t="s">
        <v>14</v>
      </c>
      <c r="F992" s="8">
        <v>112</v>
      </c>
      <c r="J992" s="8">
        <v>1</v>
      </c>
      <c r="L992" s="8">
        <v>3.0000000000000001E-3</v>
      </c>
      <c r="M992" s="8">
        <f t="shared" si="160"/>
        <v>0.33600000000000002</v>
      </c>
      <c r="O992" s="8">
        <v>50</v>
      </c>
      <c r="AI992" s="7">
        <v>8063</v>
      </c>
      <c r="AJ992" s="8">
        <v>5124</v>
      </c>
      <c r="AK992" s="8" t="s">
        <v>273</v>
      </c>
      <c r="AL992" s="7">
        <v>285</v>
      </c>
      <c r="AM992" s="8">
        <v>285</v>
      </c>
      <c r="AN992" s="8">
        <v>26.9</v>
      </c>
      <c r="AO992" s="8">
        <v>26.9</v>
      </c>
      <c r="AP992" s="8">
        <v>26.9</v>
      </c>
      <c r="AQ992" s="8">
        <v>18.899999999999999</v>
      </c>
      <c r="AR992" s="8">
        <v>0</v>
      </c>
      <c r="AS992" s="8">
        <v>0</v>
      </c>
      <c r="AT992" s="12">
        <f t="shared" si="159"/>
        <v>45.8</v>
      </c>
      <c r="AV992" s="11">
        <f t="shared" si="161"/>
        <v>0.95760000000000001</v>
      </c>
      <c r="AW992" s="13">
        <f t="shared" si="162"/>
        <v>0.95760000000000001</v>
      </c>
      <c r="AX992" s="13">
        <f t="shared" si="163"/>
        <v>9.0383999999999992E-2</v>
      </c>
      <c r="AY992" s="13">
        <f t="shared" si="164"/>
        <v>9.0383999999999992E-2</v>
      </c>
      <c r="AZ992" s="13">
        <f t="shared" si="165"/>
        <v>9.0383999999999992E-2</v>
      </c>
      <c r="BA992" s="13">
        <f t="shared" si="166"/>
        <v>6.3503999999999991E-2</v>
      </c>
      <c r="BB992" s="13">
        <f t="shared" si="167"/>
        <v>0</v>
      </c>
      <c r="BC992" s="13">
        <f t="shared" si="168"/>
        <v>0</v>
      </c>
    </row>
    <row r="993" spans="1:55" x14ac:dyDescent="0.3">
      <c r="A993" s="8" t="s">
        <v>232</v>
      </c>
      <c r="B993" s="8" t="s">
        <v>237</v>
      </c>
      <c r="C993" s="8" t="s">
        <v>94</v>
      </c>
      <c r="D993" s="8" t="s">
        <v>22</v>
      </c>
      <c r="E993" s="7" t="s">
        <v>21</v>
      </c>
      <c r="K993" s="8">
        <v>1</v>
      </c>
      <c r="L993" s="8">
        <v>0</v>
      </c>
      <c r="M993" s="8">
        <f t="shared" si="160"/>
        <v>0</v>
      </c>
      <c r="O993" s="8">
        <v>50</v>
      </c>
      <c r="AI993" s="7">
        <v>8063</v>
      </c>
      <c r="AJ993" s="8">
        <v>5124</v>
      </c>
      <c r="AK993" s="8" t="s">
        <v>273</v>
      </c>
      <c r="AL993" s="7">
        <v>285</v>
      </c>
      <c r="AM993" s="8">
        <v>285</v>
      </c>
      <c r="AN993" s="8">
        <v>26.9</v>
      </c>
      <c r="AO993" s="8">
        <v>26.9</v>
      </c>
      <c r="AP993" s="8">
        <v>26.9</v>
      </c>
      <c r="AQ993" s="8">
        <v>18.899999999999999</v>
      </c>
      <c r="AR993" s="8">
        <v>0</v>
      </c>
      <c r="AS993" s="8">
        <v>0</v>
      </c>
      <c r="AT993" s="12">
        <f t="shared" si="159"/>
        <v>45.8</v>
      </c>
      <c r="AV993" s="11">
        <f t="shared" si="161"/>
        <v>0</v>
      </c>
      <c r="AW993" s="13">
        <f t="shared" si="162"/>
        <v>0</v>
      </c>
      <c r="AX993" s="13">
        <f t="shared" si="163"/>
        <v>0</v>
      </c>
      <c r="AY993" s="13">
        <f t="shared" si="164"/>
        <v>0</v>
      </c>
      <c r="AZ993" s="13">
        <f t="shared" si="165"/>
        <v>0</v>
      </c>
      <c r="BA993" s="13">
        <f t="shared" si="166"/>
        <v>0</v>
      </c>
      <c r="BB993" s="13">
        <f t="shared" si="167"/>
        <v>0</v>
      </c>
      <c r="BC993" s="13">
        <f t="shared" si="168"/>
        <v>0</v>
      </c>
    </row>
    <row r="994" spans="1:55" x14ac:dyDescent="0.3">
      <c r="A994" s="8" t="s">
        <v>232</v>
      </c>
      <c r="B994" s="8" t="s">
        <v>237</v>
      </c>
      <c r="C994" s="8" t="s">
        <v>94</v>
      </c>
      <c r="D994" s="8" t="s">
        <v>90</v>
      </c>
      <c r="F994" s="8">
        <v>112</v>
      </c>
      <c r="H994" s="8">
        <v>1</v>
      </c>
      <c r="L994" s="8">
        <v>0.14299999999999999</v>
      </c>
      <c r="M994" s="8">
        <f t="shared" si="160"/>
        <v>16.015999999999998</v>
      </c>
      <c r="O994" s="8">
        <v>50</v>
      </c>
      <c r="Q994" s="8">
        <v>17171</v>
      </c>
      <c r="R994" s="7" t="s">
        <v>332</v>
      </c>
      <c r="AL994" s="7">
        <v>175</v>
      </c>
      <c r="AN994" s="8">
        <v>28.14</v>
      </c>
      <c r="AQ994" s="8">
        <v>6.05</v>
      </c>
      <c r="AR994" s="8">
        <v>0</v>
      </c>
      <c r="AS994" s="8">
        <v>0</v>
      </c>
      <c r="AT994" s="12">
        <f t="shared" si="159"/>
        <v>34.19</v>
      </c>
      <c r="AV994" s="11">
        <f t="shared" si="161"/>
        <v>28.027999999999999</v>
      </c>
      <c r="AW994" s="13">
        <f t="shared" si="162"/>
        <v>0.16015999999999997</v>
      </c>
      <c r="AX994" s="13">
        <f t="shared" si="163"/>
        <v>4.5069023999999995</v>
      </c>
      <c r="AY994" s="13">
        <f t="shared" si="164"/>
        <v>0.16015999999999997</v>
      </c>
      <c r="AZ994" s="13">
        <f t="shared" si="165"/>
        <v>0.16015999999999997</v>
      </c>
      <c r="BA994" s="13">
        <f t="shared" si="166"/>
        <v>0.96896799999999983</v>
      </c>
      <c r="BB994" s="13">
        <f t="shared" si="167"/>
        <v>0</v>
      </c>
      <c r="BC994" s="13">
        <f t="shared" si="168"/>
        <v>0</v>
      </c>
    </row>
    <row r="995" spans="1:55" x14ac:dyDescent="0.3">
      <c r="A995" s="8" t="s">
        <v>232</v>
      </c>
      <c r="B995" s="8" t="s">
        <v>237</v>
      </c>
      <c r="C995" s="8" t="s">
        <v>94</v>
      </c>
      <c r="D995" s="8" t="s">
        <v>23</v>
      </c>
      <c r="E995" s="7" t="s">
        <v>36</v>
      </c>
      <c r="F995" s="8">
        <v>104</v>
      </c>
      <c r="G995" s="8">
        <v>1</v>
      </c>
      <c r="L995" s="8">
        <v>1</v>
      </c>
      <c r="M995" s="8">
        <f t="shared" si="160"/>
        <v>104</v>
      </c>
      <c r="O995" s="8">
        <v>50</v>
      </c>
      <c r="AI995" s="7">
        <v>974</v>
      </c>
      <c r="AJ995" s="8">
        <v>1129</v>
      </c>
      <c r="AK995" s="8" t="s">
        <v>279</v>
      </c>
      <c r="AL995" s="7">
        <v>155</v>
      </c>
      <c r="AM995" s="8">
        <v>155</v>
      </c>
      <c r="AN995" s="8">
        <v>12.6</v>
      </c>
      <c r="AO995" s="8">
        <v>12.6</v>
      </c>
      <c r="AP995" s="8">
        <v>0</v>
      </c>
      <c r="AQ995" s="8">
        <v>10.6</v>
      </c>
      <c r="AR995" s="8">
        <v>1.1000000000000001</v>
      </c>
      <c r="AS995" s="8">
        <v>0</v>
      </c>
      <c r="AT995" s="12">
        <f t="shared" si="159"/>
        <v>24.3</v>
      </c>
      <c r="AV995" s="11">
        <f t="shared" si="161"/>
        <v>161.19999999999999</v>
      </c>
      <c r="AW995" s="13">
        <f t="shared" si="162"/>
        <v>161.19999999999999</v>
      </c>
      <c r="AX995" s="13">
        <f t="shared" si="163"/>
        <v>13.103999999999999</v>
      </c>
      <c r="AY995" s="13">
        <f t="shared" si="164"/>
        <v>13.103999999999999</v>
      </c>
      <c r="AZ995" s="13">
        <f t="shared" si="165"/>
        <v>0</v>
      </c>
      <c r="BA995" s="13">
        <f t="shared" si="166"/>
        <v>11.023999999999999</v>
      </c>
      <c r="BB995" s="13">
        <f t="shared" si="167"/>
        <v>1.1440000000000001</v>
      </c>
      <c r="BC995" s="13">
        <f t="shared" si="168"/>
        <v>0</v>
      </c>
    </row>
    <row r="996" spans="1:55" x14ac:dyDescent="0.3">
      <c r="A996" s="8" t="s">
        <v>232</v>
      </c>
      <c r="B996" s="8" t="s">
        <v>237</v>
      </c>
      <c r="C996" s="8" t="s">
        <v>94</v>
      </c>
      <c r="D996" s="8" t="s">
        <v>24</v>
      </c>
      <c r="E996" s="7" t="s">
        <v>14</v>
      </c>
      <c r="F996" s="8">
        <v>184</v>
      </c>
      <c r="H996" s="8">
        <v>1</v>
      </c>
      <c r="L996" s="8">
        <v>0.14299999999999999</v>
      </c>
      <c r="M996" s="8">
        <f t="shared" si="160"/>
        <v>26.311999999999998</v>
      </c>
      <c r="O996" s="8">
        <v>50</v>
      </c>
      <c r="AI996" s="7">
        <v>7075</v>
      </c>
      <c r="AJ996" s="8">
        <v>1106</v>
      </c>
      <c r="AK996" s="8" t="s">
        <v>280</v>
      </c>
      <c r="AL996" s="7">
        <v>69</v>
      </c>
      <c r="AM996" s="8">
        <v>69</v>
      </c>
      <c r="AN996" s="8">
        <v>3.6</v>
      </c>
      <c r="AO996" s="8">
        <v>3.6</v>
      </c>
      <c r="AP996" s="8">
        <v>0</v>
      </c>
      <c r="AQ996" s="8">
        <v>4.0999999999999996</v>
      </c>
      <c r="AR996" s="8">
        <v>4.5</v>
      </c>
      <c r="AS996" s="8">
        <v>0</v>
      </c>
      <c r="AT996" s="12">
        <f t="shared" si="159"/>
        <v>12.2</v>
      </c>
      <c r="AV996" s="11">
        <f t="shared" si="161"/>
        <v>18.155279999999998</v>
      </c>
      <c r="AW996" s="13">
        <f t="shared" si="162"/>
        <v>18.155279999999998</v>
      </c>
      <c r="AX996" s="13">
        <f t="shared" si="163"/>
        <v>0.94723199999999996</v>
      </c>
      <c r="AY996" s="13">
        <f t="shared" si="164"/>
        <v>0.94723199999999996</v>
      </c>
      <c r="AZ996" s="13">
        <f t="shared" si="165"/>
        <v>0</v>
      </c>
      <c r="BA996" s="13">
        <f t="shared" si="166"/>
        <v>1.0787919999999998</v>
      </c>
      <c r="BB996" s="13">
        <f t="shared" si="167"/>
        <v>1.18404</v>
      </c>
      <c r="BC996" s="13">
        <f t="shared" si="168"/>
        <v>0</v>
      </c>
    </row>
    <row r="997" spans="1:55" x14ac:dyDescent="0.3">
      <c r="A997" s="8" t="s">
        <v>232</v>
      </c>
      <c r="B997" s="8" t="s">
        <v>237</v>
      </c>
      <c r="C997" s="8" t="s">
        <v>94</v>
      </c>
      <c r="D997" s="8" t="s">
        <v>25</v>
      </c>
      <c r="E997" s="7" t="s">
        <v>21</v>
      </c>
      <c r="K997" s="8">
        <v>1</v>
      </c>
      <c r="L997" s="8">
        <v>0</v>
      </c>
      <c r="M997" s="8">
        <f t="shared" si="160"/>
        <v>0</v>
      </c>
      <c r="O997" s="8">
        <v>50</v>
      </c>
      <c r="AI997" s="7">
        <v>646</v>
      </c>
      <c r="AJ997" s="8">
        <v>1009</v>
      </c>
      <c r="AK997" s="8" t="s">
        <v>286</v>
      </c>
      <c r="AL997" s="7">
        <v>403</v>
      </c>
      <c r="AM997" s="8">
        <v>403</v>
      </c>
      <c r="AN997" s="8">
        <v>24.9</v>
      </c>
      <c r="AO997" s="8">
        <v>24.9</v>
      </c>
      <c r="AP997" s="8">
        <v>0</v>
      </c>
      <c r="AQ997" s="8">
        <v>33.1</v>
      </c>
      <c r="AR997" s="8">
        <v>1.3</v>
      </c>
      <c r="AS997" s="8">
        <v>0</v>
      </c>
      <c r="AT997" s="12">
        <f t="shared" si="159"/>
        <v>59.3</v>
      </c>
      <c r="AV997" s="11">
        <f t="shared" si="161"/>
        <v>0</v>
      </c>
      <c r="AW997" s="13">
        <f t="shared" si="162"/>
        <v>0</v>
      </c>
      <c r="AX997" s="13">
        <f t="shared" si="163"/>
        <v>0</v>
      </c>
      <c r="AY997" s="13">
        <f t="shared" si="164"/>
        <v>0</v>
      </c>
      <c r="AZ997" s="13">
        <f t="shared" si="165"/>
        <v>0</v>
      </c>
      <c r="BA997" s="13">
        <f t="shared" si="166"/>
        <v>0</v>
      </c>
      <c r="BB997" s="13">
        <f t="shared" si="167"/>
        <v>0</v>
      </c>
      <c r="BC997" s="13">
        <f t="shared" si="168"/>
        <v>0</v>
      </c>
    </row>
    <row r="998" spans="1:55" x14ac:dyDescent="0.3">
      <c r="A998" s="8" t="s">
        <v>20</v>
      </c>
      <c r="B998" s="8" t="s">
        <v>237</v>
      </c>
      <c r="C998" s="8" t="s">
        <v>94</v>
      </c>
      <c r="D998" s="8" t="s">
        <v>20</v>
      </c>
      <c r="E998" s="7" t="s">
        <v>14</v>
      </c>
      <c r="F998" s="8">
        <v>112</v>
      </c>
      <c r="G998" s="8">
        <v>1</v>
      </c>
      <c r="L998" s="8">
        <v>1</v>
      </c>
      <c r="M998" s="8">
        <f t="shared" si="160"/>
        <v>112</v>
      </c>
      <c r="O998" s="8">
        <v>50</v>
      </c>
      <c r="AI998">
        <v>8041</v>
      </c>
      <c r="AJ998">
        <v>15233</v>
      </c>
      <c r="AK998" t="s">
        <v>378</v>
      </c>
      <c r="AL998">
        <v>105</v>
      </c>
      <c r="AM998">
        <v>105</v>
      </c>
      <c r="AN998">
        <v>18.5</v>
      </c>
      <c r="AO998">
        <v>18.5</v>
      </c>
      <c r="AP998">
        <v>18.5</v>
      </c>
      <c r="AQ998">
        <v>2.9</v>
      </c>
      <c r="AR998">
        <v>0</v>
      </c>
      <c r="AS998">
        <v>0</v>
      </c>
      <c r="AT998" s="12">
        <f t="shared" si="159"/>
        <v>21.4</v>
      </c>
      <c r="AV998" s="11">
        <f t="shared" si="161"/>
        <v>117.6</v>
      </c>
      <c r="AW998" s="13">
        <f t="shared" si="162"/>
        <v>117.6</v>
      </c>
      <c r="AX998" s="13">
        <f t="shared" si="163"/>
        <v>20.72</v>
      </c>
      <c r="AY998" s="13">
        <f t="shared" si="164"/>
        <v>20.72</v>
      </c>
      <c r="AZ998" s="13">
        <f t="shared" si="165"/>
        <v>20.72</v>
      </c>
      <c r="BA998" s="13">
        <f t="shared" si="166"/>
        <v>3.2480000000000002</v>
      </c>
      <c r="BB998" s="13">
        <f t="shared" si="167"/>
        <v>0</v>
      </c>
      <c r="BC998" s="13">
        <f t="shared" si="168"/>
        <v>0</v>
      </c>
    </row>
    <row r="999" spans="1:55" x14ac:dyDescent="0.3">
      <c r="A999" s="8" t="s">
        <v>233</v>
      </c>
      <c r="B999" s="8" t="s">
        <v>237</v>
      </c>
      <c r="C999" s="8" t="s">
        <v>94</v>
      </c>
      <c r="D999" s="8" t="s">
        <v>26</v>
      </c>
      <c r="E999" s="7" t="s">
        <v>14</v>
      </c>
      <c r="F999" s="8">
        <v>175</v>
      </c>
      <c r="G999" s="8">
        <v>1</v>
      </c>
      <c r="L999" s="8">
        <v>1</v>
      </c>
      <c r="M999" s="8">
        <f t="shared" si="160"/>
        <v>175</v>
      </c>
      <c r="O999" s="8">
        <v>50</v>
      </c>
      <c r="AI999" s="7">
        <v>7200</v>
      </c>
      <c r="AJ999" s="8">
        <v>20051</v>
      </c>
      <c r="AK999" s="8" t="s">
        <v>282</v>
      </c>
      <c r="AL999" s="7">
        <v>130</v>
      </c>
      <c r="AM999" s="8">
        <v>0</v>
      </c>
      <c r="AN999" s="8">
        <v>2.4</v>
      </c>
      <c r="AO999" s="8">
        <v>0</v>
      </c>
      <c r="AP999" s="8">
        <v>0</v>
      </c>
      <c r="AQ999" s="8">
        <v>0.2</v>
      </c>
      <c r="AR999" s="8">
        <v>28.6</v>
      </c>
      <c r="AS999" s="8">
        <v>0.3</v>
      </c>
      <c r="AT999" s="12">
        <f t="shared" si="159"/>
        <v>31.200000000000003</v>
      </c>
      <c r="AV999" s="11">
        <f t="shared" si="161"/>
        <v>227.5</v>
      </c>
      <c r="AW999" s="13">
        <f t="shared" si="162"/>
        <v>0</v>
      </c>
      <c r="AX999" s="13">
        <f t="shared" si="163"/>
        <v>4.2</v>
      </c>
      <c r="AY999" s="13">
        <f t="shared" si="164"/>
        <v>0</v>
      </c>
      <c r="AZ999" s="13">
        <f t="shared" si="165"/>
        <v>0</v>
      </c>
      <c r="BA999" s="13">
        <f t="shared" si="166"/>
        <v>0.35</v>
      </c>
      <c r="BB999" s="13">
        <f t="shared" si="167"/>
        <v>50.05</v>
      </c>
      <c r="BC999" s="13">
        <f t="shared" si="168"/>
        <v>0.52500000000000002</v>
      </c>
    </row>
    <row r="1000" spans="1:55" x14ac:dyDescent="0.3">
      <c r="A1000" s="8" t="s">
        <v>233</v>
      </c>
      <c r="B1000" s="8" t="s">
        <v>237</v>
      </c>
      <c r="C1000" s="8" t="s">
        <v>94</v>
      </c>
      <c r="D1000" s="8" t="s">
        <v>28</v>
      </c>
      <c r="E1000" s="7" t="s">
        <v>14</v>
      </c>
      <c r="F1000" s="8">
        <v>185</v>
      </c>
      <c r="H1000" s="8">
        <v>2</v>
      </c>
      <c r="L1000" s="8">
        <v>0.28599999999999998</v>
      </c>
      <c r="M1000" s="8">
        <f t="shared" si="160"/>
        <v>52.91</v>
      </c>
      <c r="O1000" s="8">
        <v>50</v>
      </c>
      <c r="AI1000" s="7">
        <v>7005</v>
      </c>
      <c r="AJ1000" s="8">
        <v>16028</v>
      </c>
      <c r="AK1000" s="8" t="s">
        <v>283</v>
      </c>
      <c r="AL1000" s="7">
        <v>127</v>
      </c>
      <c r="AM1000" s="8">
        <v>0</v>
      </c>
      <c r="AN1000" s="8">
        <v>8.6999999999999993</v>
      </c>
      <c r="AO1000" s="8">
        <v>0</v>
      </c>
      <c r="AP1000" s="8">
        <v>0</v>
      </c>
      <c r="AQ1000" s="8">
        <v>0.5</v>
      </c>
      <c r="AR1000" s="8">
        <v>22.8</v>
      </c>
      <c r="AS1000" s="8">
        <v>6.4</v>
      </c>
      <c r="AT1000" s="12">
        <f t="shared" si="159"/>
        <v>32</v>
      </c>
      <c r="AV1000" s="11">
        <f t="shared" si="161"/>
        <v>67.195700000000002</v>
      </c>
      <c r="AW1000" s="13">
        <f t="shared" si="162"/>
        <v>0</v>
      </c>
      <c r="AX1000" s="13">
        <f t="shared" si="163"/>
        <v>4.6031699999999995</v>
      </c>
      <c r="AY1000" s="13">
        <f t="shared" si="164"/>
        <v>0</v>
      </c>
      <c r="AZ1000" s="13">
        <f t="shared" si="165"/>
        <v>0</v>
      </c>
      <c r="BA1000" s="13">
        <f t="shared" si="166"/>
        <v>0.26455000000000001</v>
      </c>
      <c r="BB1000" s="13">
        <f t="shared" si="167"/>
        <v>12.06348</v>
      </c>
      <c r="BC1000" s="13">
        <f t="shared" si="168"/>
        <v>3.3862400000000004</v>
      </c>
    </row>
    <row r="1001" spans="1:55" x14ac:dyDescent="0.3">
      <c r="A1001" s="8" t="s">
        <v>233</v>
      </c>
      <c r="B1001" s="8" t="s">
        <v>237</v>
      </c>
      <c r="C1001" s="8" t="s">
        <v>94</v>
      </c>
      <c r="D1001" s="8" t="s">
        <v>29</v>
      </c>
      <c r="E1001" s="7" t="s">
        <v>14</v>
      </c>
      <c r="F1001" s="8">
        <v>60</v>
      </c>
      <c r="H1001" s="8">
        <v>1</v>
      </c>
      <c r="L1001" s="8">
        <v>0.14299999999999999</v>
      </c>
      <c r="M1001" s="8">
        <f t="shared" si="160"/>
        <v>8.58</v>
      </c>
      <c r="O1001" s="8">
        <v>50</v>
      </c>
      <c r="AI1001" s="7">
        <v>513</v>
      </c>
      <c r="AJ1001" s="8">
        <v>11110</v>
      </c>
      <c r="AK1001" s="8" t="s">
        <v>290</v>
      </c>
      <c r="AL1001" s="7">
        <v>22</v>
      </c>
      <c r="AM1001" s="8">
        <v>0</v>
      </c>
      <c r="AN1001" s="8">
        <v>1</v>
      </c>
      <c r="AO1001" s="8">
        <v>0</v>
      </c>
      <c r="AP1001" s="8">
        <v>0</v>
      </c>
      <c r="AQ1001" s="8">
        <v>0.4</v>
      </c>
      <c r="AR1001" s="8">
        <v>4.5</v>
      </c>
      <c r="AS1001" s="8">
        <v>2.8</v>
      </c>
      <c r="AT1001" s="12">
        <f t="shared" si="159"/>
        <v>5.9</v>
      </c>
      <c r="AV1001" s="11">
        <f t="shared" si="161"/>
        <v>1.8875999999999999</v>
      </c>
      <c r="AW1001" s="13">
        <f t="shared" si="162"/>
        <v>0</v>
      </c>
      <c r="AX1001" s="13">
        <f t="shared" si="163"/>
        <v>8.5800000000000001E-2</v>
      </c>
      <c r="AY1001" s="13">
        <f t="shared" si="164"/>
        <v>0</v>
      </c>
      <c r="AZ1001" s="13">
        <f t="shared" si="165"/>
        <v>0</v>
      </c>
      <c r="BA1001" s="13">
        <f t="shared" si="166"/>
        <v>3.4320000000000003E-2</v>
      </c>
      <c r="BB1001" s="13">
        <f t="shared" si="167"/>
        <v>0.3861</v>
      </c>
      <c r="BC1001" s="13">
        <f t="shared" si="168"/>
        <v>0.24023999999999998</v>
      </c>
    </row>
    <row r="1002" spans="1:55" x14ac:dyDescent="0.3">
      <c r="A1002" s="8" t="s">
        <v>233</v>
      </c>
      <c r="B1002" s="8" t="s">
        <v>237</v>
      </c>
      <c r="C1002" s="8" t="s">
        <v>94</v>
      </c>
      <c r="D1002" s="8" t="s">
        <v>30</v>
      </c>
      <c r="E1002" s="7" t="s">
        <v>14</v>
      </c>
      <c r="F1002" s="8">
        <v>119</v>
      </c>
      <c r="H1002" s="8">
        <v>2</v>
      </c>
      <c r="L1002" s="8">
        <v>0.28599999999999998</v>
      </c>
      <c r="M1002" s="8">
        <f t="shared" si="160"/>
        <v>34.033999999999999</v>
      </c>
      <c r="O1002" s="8">
        <v>50</v>
      </c>
      <c r="AI1002" s="7">
        <v>141</v>
      </c>
      <c r="AJ1002" s="8">
        <v>9040</v>
      </c>
      <c r="AK1002" s="8" t="s">
        <v>287</v>
      </c>
      <c r="AL1002" s="7">
        <v>92</v>
      </c>
      <c r="AM1002" s="8">
        <v>0</v>
      </c>
      <c r="AN1002" s="8">
        <v>1</v>
      </c>
      <c r="AO1002" s="8">
        <v>0</v>
      </c>
      <c r="AP1002" s="8">
        <v>0</v>
      </c>
      <c r="AQ1002" s="8">
        <v>0.5</v>
      </c>
      <c r="AR1002" s="8">
        <v>23.4</v>
      </c>
      <c r="AS1002" s="8">
        <v>2.4</v>
      </c>
      <c r="AT1002" s="12">
        <f t="shared" si="159"/>
        <v>24.9</v>
      </c>
      <c r="AV1002" s="11">
        <f t="shared" si="161"/>
        <v>31.311279999999996</v>
      </c>
      <c r="AW1002" s="13">
        <f t="shared" si="162"/>
        <v>0</v>
      </c>
      <c r="AX1002" s="13">
        <f t="shared" si="163"/>
        <v>0.34033999999999998</v>
      </c>
      <c r="AY1002" s="13">
        <f t="shared" si="164"/>
        <v>0</v>
      </c>
      <c r="AZ1002" s="13">
        <f t="shared" si="165"/>
        <v>0</v>
      </c>
      <c r="BA1002" s="13">
        <f t="shared" si="166"/>
        <v>0.17016999999999999</v>
      </c>
      <c r="BB1002" s="13">
        <f t="shared" si="167"/>
        <v>7.9639559999999996</v>
      </c>
      <c r="BC1002" s="13">
        <f t="shared" si="168"/>
        <v>0.81681599999999988</v>
      </c>
    </row>
    <row r="1003" spans="1:55" x14ac:dyDescent="0.3">
      <c r="A1003" s="8" t="s">
        <v>233</v>
      </c>
      <c r="B1003" s="8" t="s">
        <v>237</v>
      </c>
      <c r="C1003" s="8" t="s">
        <v>94</v>
      </c>
      <c r="D1003" s="8" t="s">
        <v>31</v>
      </c>
      <c r="E1003" s="7" t="s">
        <v>14</v>
      </c>
      <c r="F1003" s="8">
        <v>122</v>
      </c>
      <c r="I1003" s="8">
        <v>1</v>
      </c>
      <c r="L1003" s="8">
        <v>3.3000000000000002E-2</v>
      </c>
      <c r="M1003" s="8">
        <f t="shared" si="160"/>
        <v>4.0259999999999998</v>
      </c>
      <c r="O1003" s="8">
        <v>50</v>
      </c>
      <c r="AI1003" s="7">
        <v>1786</v>
      </c>
      <c r="AJ1003" s="8">
        <v>11363</v>
      </c>
      <c r="AK1003" s="8" t="s">
        <v>289</v>
      </c>
      <c r="AL1003" s="7">
        <v>93</v>
      </c>
      <c r="AM1003" s="8">
        <v>0</v>
      </c>
      <c r="AN1003" s="8">
        <v>2</v>
      </c>
      <c r="AO1003" s="8">
        <v>0</v>
      </c>
      <c r="AP1003" s="8">
        <v>0</v>
      </c>
      <c r="AQ1003" s="8">
        <v>0.1</v>
      </c>
      <c r="AR1003" s="8">
        <v>21.6</v>
      </c>
      <c r="AS1003" s="8">
        <v>1.5</v>
      </c>
      <c r="AT1003" s="12">
        <f t="shared" si="159"/>
        <v>23.700000000000003</v>
      </c>
      <c r="AV1003" s="11">
        <f t="shared" si="161"/>
        <v>3.7441800000000001</v>
      </c>
      <c r="AW1003" s="13">
        <f t="shared" si="162"/>
        <v>0</v>
      </c>
      <c r="AX1003" s="13">
        <f t="shared" si="163"/>
        <v>8.0519999999999994E-2</v>
      </c>
      <c r="AY1003" s="13">
        <f t="shared" si="164"/>
        <v>0</v>
      </c>
      <c r="AZ1003" s="13">
        <f t="shared" si="165"/>
        <v>0</v>
      </c>
      <c r="BA1003" s="13">
        <f t="shared" si="166"/>
        <v>4.0260000000000001E-3</v>
      </c>
      <c r="BB1003" s="13">
        <f t="shared" si="167"/>
        <v>0.86961600000000006</v>
      </c>
      <c r="BC1003" s="13">
        <f t="shared" si="168"/>
        <v>6.0389999999999999E-2</v>
      </c>
    </row>
    <row r="1004" spans="1:55" x14ac:dyDescent="0.3">
      <c r="A1004" s="8" t="s">
        <v>233</v>
      </c>
      <c r="B1004" s="8" t="s">
        <v>237</v>
      </c>
      <c r="C1004" s="8" t="s">
        <v>94</v>
      </c>
      <c r="D1004" s="8" t="s">
        <v>87</v>
      </c>
      <c r="E1004" s="7" t="s">
        <v>14</v>
      </c>
      <c r="F1004" s="8">
        <v>171</v>
      </c>
      <c r="H1004" s="8">
        <v>1</v>
      </c>
      <c r="L1004" s="8">
        <v>0.14299999999999999</v>
      </c>
      <c r="M1004" s="8">
        <f t="shared" si="160"/>
        <v>24.452999999999999</v>
      </c>
      <c r="O1004" s="8">
        <v>50</v>
      </c>
      <c r="AI1004" s="7">
        <v>7060</v>
      </c>
      <c r="AJ1004" s="8">
        <v>16063</v>
      </c>
      <c r="AK1004" s="8" t="s">
        <v>328</v>
      </c>
      <c r="AL1004" s="7">
        <v>116</v>
      </c>
      <c r="AM1004" s="8">
        <v>0</v>
      </c>
      <c r="AN1004" s="8">
        <v>7.7</v>
      </c>
      <c r="AO1004" s="8">
        <v>0</v>
      </c>
      <c r="AP1004" s="8">
        <v>0</v>
      </c>
      <c r="AQ1004" s="8">
        <v>0.5</v>
      </c>
      <c r="AR1004" s="8">
        <v>20.8</v>
      </c>
      <c r="AS1004" s="8">
        <v>6.5</v>
      </c>
      <c r="AT1004" s="12">
        <f t="shared" si="159"/>
        <v>29</v>
      </c>
      <c r="AV1004" s="11">
        <f t="shared" si="161"/>
        <v>28.365479999999998</v>
      </c>
      <c r="AW1004" s="13">
        <f t="shared" si="162"/>
        <v>0</v>
      </c>
      <c r="AX1004" s="13">
        <f t="shared" si="163"/>
        <v>1.8828809999999998</v>
      </c>
      <c r="AY1004" s="13">
        <f t="shared" si="164"/>
        <v>0</v>
      </c>
      <c r="AZ1004" s="13">
        <f t="shared" si="165"/>
        <v>0</v>
      </c>
      <c r="BA1004" s="13">
        <f t="shared" si="166"/>
        <v>0.122265</v>
      </c>
      <c r="BB1004" s="13">
        <f t="shared" si="167"/>
        <v>5.0862240000000005</v>
      </c>
      <c r="BC1004" s="13">
        <f t="shared" si="168"/>
        <v>1.589445</v>
      </c>
    </row>
    <row r="1005" spans="1:55" x14ac:dyDescent="0.3">
      <c r="A1005" s="8" t="s">
        <v>233</v>
      </c>
      <c r="B1005" s="8" t="s">
        <v>237</v>
      </c>
      <c r="C1005" s="8" t="s">
        <v>94</v>
      </c>
      <c r="D1005" s="8" t="s">
        <v>77</v>
      </c>
      <c r="E1005" s="7" t="s">
        <v>14</v>
      </c>
      <c r="F1005" s="8">
        <v>119</v>
      </c>
      <c r="G1005" s="8">
        <v>1</v>
      </c>
      <c r="L1005" s="8">
        <v>1</v>
      </c>
      <c r="M1005" s="8">
        <f t="shared" si="160"/>
        <v>119</v>
      </c>
      <c r="O1005" s="8">
        <v>50</v>
      </c>
      <c r="AH1005" s="8" t="s">
        <v>336</v>
      </c>
      <c r="AL1005" s="7">
        <v>390</v>
      </c>
      <c r="AN1005" s="8" t="s">
        <v>337</v>
      </c>
      <c r="AQ1005" s="8">
        <v>0.8</v>
      </c>
      <c r="AR1005" s="8">
        <v>84.1</v>
      </c>
      <c r="AT1005" s="12">
        <f t="shared" ref="AT1005:AT1068" si="169">SUM(AN1005,AQ1005,AR1005)</f>
        <v>84.899999999999991</v>
      </c>
      <c r="AV1005" s="11">
        <f t="shared" si="161"/>
        <v>464.1</v>
      </c>
      <c r="AW1005" s="13">
        <f t="shared" si="162"/>
        <v>1.19</v>
      </c>
      <c r="AX1005" s="13">
        <f t="shared" si="163"/>
        <v>1.19</v>
      </c>
      <c r="AY1005" s="13">
        <f t="shared" si="164"/>
        <v>1.19</v>
      </c>
      <c r="AZ1005" s="13">
        <f t="shared" si="165"/>
        <v>1.19</v>
      </c>
      <c r="BA1005" s="13">
        <f t="shared" si="166"/>
        <v>0.95200000000000007</v>
      </c>
      <c r="BB1005" s="13">
        <f t="shared" si="167"/>
        <v>100.07899999999999</v>
      </c>
      <c r="BC1005" s="13">
        <f t="shared" si="168"/>
        <v>1.19</v>
      </c>
    </row>
    <row r="1006" spans="1:55" x14ac:dyDescent="0.3">
      <c r="A1006" s="8" t="s">
        <v>233</v>
      </c>
      <c r="B1006" s="8" t="s">
        <v>237</v>
      </c>
      <c r="C1006" s="8" t="s">
        <v>94</v>
      </c>
      <c r="D1006" s="8" t="s">
        <v>44</v>
      </c>
      <c r="E1006" s="7" t="s">
        <v>14</v>
      </c>
      <c r="F1006" s="8">
        <v>250</v>
      </c>
      <c r="H1006" s="8">
        <v>1</v>
      </c>
      <c r="L1006" s="8">
        <v>0.14299999999999999</v>
      </c>
      <c r="M1006" s="8">
        <f t="shared" si="160"/>
        <v>35.75</v>
      </c>
      <c r="O1006" s="8">
        <v>50</v>
      </c>
      <c r="AI1006" s="7">
        <v>8009</v>
      </c>
      <c r="AJ1006" s="8">
        <v>20121</v>
      </c>
      <c r="AK1006" s="8" t="s">
        <v>370</v>
      </c>
      <c r="AL1006" s="7">
        <v>141</v>
      </c>
      <c r="AM1006" s="8">
        <v>0</v>
      </c>
      <c r="AN1006" s="8">
        <v>4.8</v>
      </c>
      <c r="AO1006" s="8">
        <v>0</v>
      </c>
      <c r="AP1006" s="8">
        <v>0</v>
      </c>
      <c r="AQ1006" s="8">
        <v>0.7</v>
      </c>
      <c r="AR1006" s="8">
        <v>28.3</v>
      </c>
      <c r="AS1006" s="8">
        <v>1.7</v>
      </c>
      <c r="AT1006" s="12">
        <f t="shared" si="169"/>
        <v>33.799999999999997</v>
      </c>
      <c r="AV1006" s="11">
        <f t="shared" si="161"/>
        <v>50.407499999999999</v>
      </c>
      <c r="AW1006" s="13">
        <f t="shared" si="162"/>
        <v>0</v>
      </c>
      <c r="AX1006" s="13">
        <f t="shared" si="163"/>
        <v>1.716</v>
      </c>
      <c r="AY1006" s="13">
        <f t="shared" si="164"/>
        <v>0</v>
      </c>
      <c r="AZ1006" s="13">
        <f t="shared" si="165"/>
        <v>0</v>
      </c>
      <c r="BA1006" s="13">
        <f t="shared" si="166"/>
        <v>0.25024999999999997</v>
      </c>
      <c r="BB1006" s="13">
        <f t="shared" si="167"/>
        <v>10.11725</v>
      </c>
      <c r="BC1006" s="13">
        <f t="shared" si="168"/>
        <v>0.60775000000000001</v>
      </c>
    </row>
    <row r="1007" spans="1:55" x14ac:dyDescent="0.3">
      <c r="A1007" s="8" t="s">
        <v>234</v>
      </c>
      <c r="B1007" s="8" t="s">
        <v>237</v>
      </c>
      <c r="C1007" s="8" t="s">
        <v>94</v>
      </c>
      <c r="D1007" s="8" t="s">
        <v>248</v>
      </c>
      <c r="M1007" s="8">
        <f t="shared" si="160"/>
        <v>0</v>
      </c>
      <c r="O1007" s="8">
        <v>50</v>
      </c>
      <c r="AE1007" s="7" t="s">
        <v>296</v>
      </c>
      <c r="AF1007" s="8" t="s">
        <v>303</v>
      </c>
      <c r="AL1007" s="7">
        <v>163</v>
      </c>
      <c r="AN1007" s="8">
        <v>6.3</v>
      </c>
      <c r="AQ1007" s="8">
        <v>1.4</v>
      </c>
      <c r="AR1007" s="8">
        <v>31.1</v>
      </c>
      <c r="AT1007" s="12">
        <f t="shared" si="169"/>
        <v>38.799999999999997</v>
      </c>
      <c r="AV1007" s="11">
        <f t="shared" si="161"/>
        <v>0</v>
      </c>
      <c r="AW1007" s="13">
        <f t="shared" si="162"/>
        <v>0</v>
      </c>
      <c r="AX1007" s="13">
        <f t="shared" si="163"/>
        <v>0</v>
      </c>
      <c r="AY1007" s="13">
        <f t="shared" si="164"/>
        <v>0</v>
      </c>
      <c r="AZ1007" s="13">
        <f t="shared" si="165"/>
        <v>0</v>
      </c>
      <c r="BA1007" s="13">
        <f t="shared" si="166"/>
        <v>0</v>
      </c>
      <c r="BB1007" s="13">
        <f t="shared" si="167"/>
        <v>0</v>
      </c>
      <c r="BC1007" s="13">
        <f t="shared" si="168"/>
        <v>0</v>
      </c>
    </row>
    <row r="1008" spans="1:55" x14ac:dyDescent="0.3">
      <c r="A1008" s="8" t="s">
        <v>234</v>
      </c>
      <c r="B1008" s="8" t="s">
        <v>237</v>
      </c>
      <c r="C1008" s="8" t="s">
        <v>94</v>
      </c>
      <c r="D1008" s="8" t="s">
        <v>27</v>
      </c>
      <c r="E1008" s="7" t="s">
        <v>21</v>
      </c>
      <c r="K1008" s="8">
        <v>1</v>
      </c>
      <c r="L1008" s="8">
        <v>0</v>
      </c>
      <c r="M1008" s="8">
        <f t="shared" si="160"/>
        <v>0</v>
      </c>
      <c r="O1008" s="8">
        <v>50</v>
      </c>
      <c r="AE1008" s="7" t="s">
        <v>296</v>
      </c>
      <c r="AF1008" s="8" t="s">
        <v>304</v>
      </c>
      <c r="AL1008" s="7">
        <v>125</v>
      </c>
      <c r="AN1008" s="8">
        <v>2.1</v>
      </c>
      <c r="AQ1008" s="8">
        <v>1.3</v>
      </c>
      <c r="AR1008" s="8">
        <v>26.2</v>
      </c>
      <c r="AT1008" s="12">
        <f t="shared" si="169"/>
        <v>29.6</v>
      </c>
      <c r="AV1008" s="11">
        <f t="shared" si="161"/>
        <v>0</v>
      </c>
      <c r="AW1008" s="13">
        <f t="shared" si="162"/>
        <v>0</v>
      </c>
      <c r="AX1008" s="13">
        <f t="shared" si="163"/>
        <v>0</v>
      </c>
      <c r="AY1008" s="13">
        <f t="shared" si="164"/>
        <v>0</v>
      </c>
      <c r="AZ1008" s="13">
        <f t="shared" si="165"/>
        <v>0</v>
      </c>
      <c r="BA1008" s="13">
        <f t="shared" si="166"/>
        <v>0</v>
      </c>
      <c r="BB1008" s="13">
        <f t="shared" si="167"/>
        <v>0</v>
      </c>
      <c r="BC1008" s="13">
        <f t="shared" si="168"/>
        <v>0</v>
      </c>
    </row>
    <row r="1009" spans="1:55" x14ac:dyDescent="0.3">
      <c r="A1009" s="8" t="s">
        <v>234</v>
      </c>
      <c r="B1009" s="8" t="s">
        <v>237</v>
      </c>
      <c r="C1009" s="8" t="s">
        <v>94</v>
      </c>
      <c r="D1009" s="8" t="s">
        <v>32</v>
      </c>
      <c r="E1009" s="7" t="s">
        <v>14</v>
      </c>
      <c r="F1009" s="8">
        <v>83</v>
      </c>
      <c r="H1009" s="8">
        <v>1</v>
      </c>
      <c r="L1009" s="8">
        <v>0.14299999999999999</v>
      </c>
      <c r="M1009" s="8">
        <f t="shared" si="160"/>
        <v>11.869</v>
      </c>
      <c r="O1009" s="8">
        <v>50</v>
      </c>
      <c r="AI1009" s="7">
        <v>8012</v>
      </c>
      <c r="AJ1009" s="8">
        <v>0</v>
      </c>
      <c r="AK1009" s="8" t="s">
        <v>307</v>
      </c>
      <c r="AL1009" s="7">
        <v>332</v>
      </c>
      <c r="AM1009" s="8">
        <v>0</v>
      </c>
      <c r="AN1009" s="8">
        <v>10.3</v>
      </c>
      <c r="AO1009" s="8">
        <v>0</v>
      </c>
      <c r="AP1009" s="8">
        <v>0</v>
      </c>
      <c r="AQ1009" s="8">
        <v>3</v>
      </c>
      <c r="AR1009" s="8">
        <v>73.7</v>
      </c>
      <c r="AS1009" s="8">
        <v>12.7</v>
      </c>
      <c r="AT1009" s="12">
        <f t="shared" si="169"/>
        <v>87</v>
      </c>
      <c r="AV1009" s="11">
        <f t="shared" si="161"/>
        <v>39.405079999999998</v>
      </c>
      <c r="AW1009" s="13">
        <f t="shared" si="162"/>
        <v>0</v>
      </c>
      <c r="AX1009" s="13">
        <f t="shared" si="163"/>
        <v>1.222507</v>
      </c>
      <c r="AY1009" s="13">
        <f t="shared" si="164"/>
        <v>0</v>
      </c>
      <c r="AZ1009" s="13">
        <f t="shared" si="165"/>
        <v>0</v>
      </c>
      <c r="BA1009" s="13">
        <f t="shared" si="166"/>
        <v>0.35607</v>
      </c>
      <c r="BB1009" s="13">
        <f t="shared" si="167"/>
        <v>8.7474530000000001</v>
      </c>
      <c r="BC1009" s="13">
        <f t="shared" si="168"/>
        <v>1.507363</v>
      </c>
    </row>
    <row r="1010" spans="1:55" x14ac:dyDescent="0.3">
      <c r="A1010" s="8" t="s">
        <v>234</v>
      </c>
      <c r="B1010" s="8" t="s">
        <v>237</v>
      </c>
      <c r="C1010" s="8" t="s">
        <v>94</v>
      </c>
      <c r="D1010" s="8" t="s">
        <v>74</v>
      </c>
      <c r="E1010" s="7" t="s">
        <v>14</v>
      </c>
      <c r="F1010" s="8">
        <v>340</v>
      </c>
      <c r="H1010" s="8">
        <v>1</v>
      </c>
      <c r="L1010" s="8">
        <v>0.14299999999999999</v>
      </c>
      <c r="M1010" s="8">
        <f t="shared" si="160"/>
        <v>48.62</v>
      </c>
      <c r="O1010" s="8">
        <v>50</v>
      </c>
      <c r="AI1010" s="7">
        <v>404</v>
      </c>
      <c r="AJ1010" s="8">
        <v>14400</v>
      </c>
      <c r="AK1010" s="8" t="s">
        <v>308</v>
      </c>
      <c r="AL1010" s="7">
        <v>41</v>
      </c>
      <c r="AM1010" s="8">
        <v>0</v>
      </c>
      <c r="AN1010" s="8">
        <v>0</v>
      </c>
      <c r="AO1010" s="8">
        <v>0</v>
      </c>
      <c r="AP1010" s="8">
        <v>0</v>
      </c>
      <c r="AQ1010" s="8">
        <v>0</v>
      </c>
      <c r="AR1010" s="8">
        <v>10.4</v>
      </c>
      <c r="AS1010" s="8">
        <v>0</v>
      </c>
      <c r="AT1010" s="12">
        <f t="shared" si="169"/>
        <v>10.4</v>
      </c>
      <c r="AV1010" s="11">
        <f t="shared" si="161"/>
        <v>19.934199999999997</v>
      </c>
      <c r="AW1010" s="13">
        <f t="shared" si="162"/>
        <v>0</v>
      </c>
      <c r="AX1010" s="13">
        <f t="shared" si="163"/>
        <v>0</v>
      </c>
      <c r="AY1010" s="13">
        <f t="shared" si="164"/>
        <v>0</v>
      </c>
      <c r="AZ1010" s="13">
        <f t="shared" si="165"/>
        <v>0</v>
      </c>
      <c r="BA1010" s="13">
        <f t="shared" si="166"/>
        <v>0</v>
      </c>
      <c r="BB1010" s="13">
        <f t="shared" si="167"/>
        <v>5.0564799999999996</v>
      </c>
      <c r="BC1010" s="13">
        <f t="shared" si="168"/>
        <v>0</v>
      </c>
    </row>
    <row r="1011" spans="1:55" x14ac:dyDescent="0.3">
      <c r="A1011" s="8" t="s">
        <v>232</v>
      </c>
      <c r="B1011" s="8" t="s">
        <v>237</v>
      </c>
      <c r="C1011" s="8" t="s">
        <v>95</v>
      </c>
      <c r="D1011" s="8" t="s">
        <v>13</v>
      </c>
      <c r="E1011" s="7" t="s">
        <v>14</v>
      </c>
      <c r="F1011" s="8">
        <v>112</v>
      </c>
      <c r="H1011" s="8">
        <v>1</v>
      </c>
      <c r="L1011" s="8">
        <v>0.14299999999999999</v>
      </c>
      <c r="M1011" s="8">
        <f t="shared" si="160"/>
        <v>16.015999999999998</v>
      </c>
      <c r="N1011" s="8">
        <v>1</v>
      </c>
      <c r="O1011" s="8">
        <v>51</v>
      </c>
      <c r="AI1011" s="7">
        <v>8067</v>
      </c>
      <c r="AJ1011" s="8">
        <v>0</v>
      </c>
      <c r="AK1011" s="8" t="s">
        <v>265</v>
      </c>
      <c r="AL1011" s="7">
        <v>269</v>
      </c>
      <c r="AM1011" s="8">
        <v>269</v>
      </c>
      <c r="AN1011" s="8">
        <v>24.9</v>
      </c>
      <c r="AO1011" s="8">
        <v>24.9</v>
      </c>
      <c r="AP1011" s="8">
        <v>24.9</v>
      </c>
      <c r="AQ1011" s="8">
        <v>18</v>
      </c>
      <c r="AR1011" s="8">
        <v>0</v>
      </c>
      <c r="AS1011" s="8">
        <v>0</v>
      </c>
      <c r="AT1011" s="12">
        <f t="shared" si="169"/>
        <v>42.9</v>
      </c>
      <c r="AV1011" s="11">
        <f t="shared" si="161"/>
        <v>43.08303999999999</v>
      </c>
      <c r="AW1011" s="13">
        <f t="shared" si="162"/>
        <v>43.08303999999999</v>
      </c>
      <c r="AX1011" s="13">
        <f t="shared" si="163"/>
        <v>3.9879839999999995</v>
      </c>
      <c r="AY1011" s="13">
        <f t="shared" si="164"/>
        <v>3.9879839999999995</v>
      </c>
      <c r="AZ1011" s="13">
        <f t="shared" si="165"/>
        <v>3.9879839999999995</v>
      </c>
      <c r="BA1011" s="13">
        <f t="shared" si="166"/>
        <v>2.8828799999999997</v>
      </c>
      <c r="BB1011" s="13">
        <f t="shared" si="167"/>
        <v>0</v>
      </c>
      <c r="BC1011" s="13">
        <f t="shared" si="168"/>
        <v>0</v>
      </c>
    </row>
    <row r="1012" spans="1:55" x14ac:dyDescent="0.3">
      <c r="A1012" s="8" t="s">
        <v>232</v>
      </c>
      <c r="B1012" s="8" t="s">
        <v>237</v>
      </c>
      <c r="C1012" s="8" t="s">
        <v>95</v>
      </c>
      <c r="D1012" s="8" t="s">
        <v>15</v>
      </c>
      <c r="E1012" s="7" t="s">
        <v>14</v>
      </c>
      <c r="F1012" s="8">
        <v>85</v>
      </c>
      <c r="H1012" s="8">
        <v>1</v>
      </c>
      <c r="L1012" s="8">
        <v>0.14299999999999999</v>
      </c>
      <c r="M1012" s="8">
        <f t="shared" si="160"/>
        <v>12.154999999999999</v>
      </c>
      <c r="O1012" s="8">
        <v>51</v>
      </c>
      <c r="AE1012" s="7" t="s">
        <v>296</v>
      </c>
      <c r="AF1012" s="8" t="s">
        <v>298</v>
      </c>
      <c r="AG1012" s="7" t="s">
        <v>299</v>
      </c>
      <c r="AL1012" s="7">
        <v>241</v>
      </c>
      <c r="AN1012" s="8">
        <v>32.9</v>
      </c>
      <c r="AQ1012" s="8">
        <v>10.9</v>
      </c>
      <c r="AR1012" s="8">
        <v>0.5</v>
      </c>
      <c r="AS1012" s="8">
        <v>0</v>
      </c>
      <c r="AT1012" s="12">
        <f t="shared" si="169"/>
        <v>44.3</v>
      </c>
      <c r="AV1012" s="11">
        <f t="shared" si="161"/>
        <v>29.29355</v>
      </c>
      <c r="AW1012" s="13">
        <f t="shared" si="162"/>
        <v>0.12154999999999999</v>
      </c>
      <c r="AX1012" s="13">
        <f t="shared" si="163"/>
        <v>3.9989949999999999</v>
      </c>
      <c r="AY1012" s="13">
        <f t="shared" si="164"/>
        <v>0.12154999999999999</v>
      </c>
      <c r="AZ1012" s="13">
        <f t="shared" si="165"/>
        <v>0.12154999999999999</v>
      </c>
      <c r="BA1012" s="13">
        <f t="shared" si="166"/>
        <v>1.3248949999999999</v>
      </c>
      <c r="BB1012" s="13">
        <f t="shared" si="167"/>
        <v>6.0774999999999996E-2</v>
      </c>
      <c r="BC1012" s="13">
        <f t="shared" si="168"/>
        <v>0</v>
      </c>
    </row>
    <row r="1013" spans="1:55" x14ac:dyDescent="0.3">
      <c r="A1013" s="8" t="s">
        <v>232</v>
      </c>
      <c r="B1013" s="8" t="s">
        <v>237</v>
      </c>
      <c r="C1013" s="8" t="s">
        <v>95</v>
      </c>
      <c r="D1013" s="8" t="s">
        <v>17</v>
      </c>
      <c r="E1013" s="7" t="s">
        <v>21</v>
      </c>
      <c r="K1013" s="8">
        <v>1</v>
      </c>
      <c r="L1013" s="8">
        <v>0</v>
      </c>
      <c r="M1013" s="8">
        <f t="shared" si="160"/>
        <v>0</v>
      </c>
      <c r="O1013" s="8">
        <v>51</v>
      </c>
      <c r="AE1013" s="7" t="s">
        <v>300</v>
      </c>
      <c r="AF1013" s="8" t="s">
        <v>301</v>
      </c>
      <c r="AG1013" s="7" t="s">
        <v>272</v>
      </c>
      <c r="AL1013" s="7">
        <v>265</v>
      </c>
      <c r="AN1013" s="8">
        <v>16.899999999999999</v>
      </c>
      <c r="AQ1013" s="8">
        <v>21.4</v>
      </c>
      <c r="AR1013" s="8">
        <v>0</v>
      </c>
      <c r="AS1013" s="8">
        <v>0</v>
      </c>
      <c r="AT1013" s="12">
        <f t="shared" si="169"/>
        <v>38.299999999999997</v>
      </c>
      <c r="AV1013" s="11">
        <f t="shared" si="161"/>
        <v>0</v>
      </c>
      <c r="AW1013" s="13">
        <f t="shared" si="162"/>
        <v>0</v>
      </c>
      <c r="AX1013" s="13">
        <f t="shared" si="163"/>
        <v>0</v>
      </c>
      <c r="AY1013" s="13">
        <f t="shared" si="164"/>
        <v>0</v>
      </c>
      <c r="AZ1013" s="13">
        <f t="shared" si="165"/>
        <v>0</v>
      </c>
      <c r="BA1013" s="13">
        <f t="shared" si="166"/>
        <v>0</v>
      </c>
      <c r="BB1013" s="13">
        <f t="shared" si="167"/>
        <v>0</v>
      </c>
      <c r="BC1013" s="13">
        <f t="shared" si="168"/>
        <v>0</v>
      </c>
    </row>
    <row r="1014" spans="1:55" x14ac:dyDescent="0.3">
      <c r="A1014" s="8" t="s">
        <v>232</v>
      </c>
      <c r="B1014" s="8" t="s">
        <v>237</v>
      </c>
      <c r="C1014" s="8" t="s">
        <v>95</v>
      </c>
      <c r="D1014" s="8" t="s">
        <v>18</v>
      </c>
      <c r="E1014" s="7" t="s">
        <v>21</v>
      </c>
      <c r="K1014" s="8">
        <v>1</v>
      </c>
      <c r="L1014" s="8">
        <v>0</v>
      </c>
      <c r="M1014" s="8">
        <f t="shared" si="160"/>
        <v>0</v>
      </c>
      <c r="O1014" s="8">
        <v>51</v>
      </c>
      <c r="S1014" s="8">
        <v>1095</v>
      </c>
      <c r="T1014" s="8" t="s">
        <v>275</v>
      </c>
      <c r="AL1014" s="7">
        <v>267</v>
      </c>
      <c r="AN1014" s="8">
        <v>19.600000000000001</v>
      </c>
      <c r="AQ1014" s="8">
        <v>20.3</v>
      </c>
      <c r="AT1014" s="12">
        <f t="shared" si="169"/>
        <v>39.900000000000006</v>
      </c>
      <c r="AV1014" s="11">
        <f t="shared" si="161"/>
        <v>0</v>
      </c>
      <c r="AW1014" s="13">
        <f t="shared" si="162"/>
        <v>0</v>
      </c>
      <c r="AX1014" s="13">
        <f t="shared" si="163"/>
        <v>0</v>
      </c>
      <c r="AY1014" s="13">
        <f t="shared" si="164"/>
        <v>0</v>
      </c>
      <c r="AZ1014" s="13">
        <f t="shared" si="165"/>
        <v>0</v>
      </c>
      <c r="BA1014" s="13">
        <f t="shared" si="166"/>
        <v>0</v>
      </c>
      <c r="BB1014" s="13">
        <f t="shared" si="167"/>
        <v>0</v>
      </c>
      <c r="BC1014" s="13">
        <f t="shared" si="168"/>
        <v>0</v>
      </c>
    </row>
    <row r="1015" spans="1:55" x14ac:dyDescent="0.3">
      <c r="A1015" s="8" t="s">
        <v>232</v>
      </c>
      <c r="B1015" s="8" t="s">
        <v>237</v>
      </c>
      <c r="C1015" s="8" t="s">
        <v>95</v>
      </c>
      <c r="D1015" s="8" t="s">
        <v>19</v>
      </c>
      <c r="E1015" s="7" t="s">
        <v>21</v>
      </c>
      <c r="K1015" s="8">
        <v>1</v>
      </c>
      <c r="L1015" s="8">
        <v>0</v>
      </c>
      <c r="M1015" s="8">
        <f t="shared" si="160"/>
        <v>0</v>
      </c>
      <c r="O1015" s="8">
        <v>51</v>
      </c>
      <c r="AI1015" s="7">
        <v>8063</v>
      </c>
      <c r="AJ1015" s="8">
        <v>5124</v>
      </c>
      <c r="AK1015" s="8" t="s">
        <v>273</v>
      </c>
      <c r="AL1015" s="7">
        <v>285</v>
      </c>
      <c r="AM1015" s="8">
        <v>285</v>
      </c>
      <c r="AN1015" s="8">
        <v>26.9</v>
      </c>
      <c r="AO1015" s="8">
        <v>26.9</v>
      </c>
      <c r="AP1015" s="8">
        <v>26.9</v>
      </c>
      <c r="AQ1015" s="8">
        <v>18.899999999999999</v>
      </c>
      <c r="AR1015" s="8">
        <v>0</v>
      </c>
      <c r="AS1015" s="8">
        <v>0</v>
      </c>
      <c r="AT1015" s="12">
        <f t="shared" si="169"/>
        <v>45.8</v>
      </c>
      <c r="AV1015" s="11">
        <f t="shared" si="161"/>
        <v>0</v>
      </c>
      <c r="AW1015" s="13">
        <f t="shared" si="162"/>
        <v>0</v>
      </c>
      <c r="AX1015" s="13">
        <f t="shared" si="163"/>
        <v>0</v>
      </c>
      <c r="AY1015" s="13">
        <f t="shared" si="164"/>
        <v>0</v>
      </c>
      <c r="AZ1015" s="13">
        <f t="shared" si="165"/>
        <v>0</v>
      </c>
      <c r="BA1015" s="13">
        <f t="shared" si="166"/>
        <v>0</v>
      </c>
      <c r="BB1015" s="13">
        <f t="shared" si="167"/>
        <v>0</v>
      </c>
      <c r="BC1015" s="13">
        <f t="shared" si="168"/>
        <v>0</v>
      </c>
    </row>
    <row r="1016" spans="1:55" x14ac:dyDescent="0.3">
      <c r="A1016" s="8" t="s">
        <v>232</v>
      </c>
      <c r="B1016" s="8" t="s">
        <v>237</v>
      </c>
      <c r="C1016" s="8" t="s">
        <v>95</v>
      </c>
      <c r="D1016" s="8" t="s">
        <v>22</v>
      </c>
      <c r="E1016" s="7" t="s">
        <v>21</v>
      </c>
      <c r="K1016" s="8">
        <v>1</v>
      </c>
      <c r="L1016" s="8">
        <v>0</v>
      </c>
      <c r="M1016" s="8">
        <f t="shared" si="160"/>
        <v>0</v>
      </c>
      <c r="O1016" s="8">
        <v>51</v>
      </c>
      <c r="AI1016" s="7">
        <v>8063</v>
      </c>
      <c r="AJ1016" s="8">
        <v>5124</v>
      </c>
      <c r="AK1016" s="8" t="s">
        <v>273</v>
      </c>
      <c r="AL1016" s="7">
        <v>285</v>
      </c>
      <c r="AM1016" s="8">
        <v>285</v>
      </c>
      <c r="AN1016" s="8">
        <v>26.9</v>
      </c>
      <c r="AO1016" s="8">
        <v>26.9</v>
      </c>
      <c r="AP1016" s="8">
        <v>26.9</v>
      </c>
      <c r="AQ1016" s="8">
        <v>18.899999999999999</v>
      </c>
      <c r="AR1016" s="8">
        <v>0</v>
      </c>
      <c r="AS1016" s="8">
        <v>0</v>
      </c>
      <c r="AT1016" s="12">
        <f t="shared" si="169"/>
        <v>45.8</v>
      </c>
      <c r="AV1016" s="11">
        <f t="shared" si="161"/>
        <v>0</v>
      </c>
      <c r="AW1016" s="13">
        <f t="shared" si="162"/>
        <v>0</v>
      </c>
      <c r="AX1016" s="13">
        <f t="shared" si="163"/>
        <v>0</v>
      </c>
      <c r="AY1016" s="13">
        <f t="shared" si="164"/>
        <v>0</v>
      </c>
      <c r="AZ1016" s="13">
        <f t="shared" si="165"/>
        <v>0</v>
      </c>
      <c r="BA1016" s="13">
        <f t="shared" si="166"/>
        <v>0</v>
      </c>
      <c r="BB1016" s="13">
        <f t="shared" si="167"/>
        <v>0</v>
      </c>
      <c r="BC1016" s="13">
        <f t="shared" si="168"/>
        <v>0</v>
      </c>
    </row>
    <row r="1017" spans="1:55" x14ac:dyDescent="0.3">
      <c r="A1017" s="8" t="s">
        <v>232</v>
      </c>
      <c r="B1017" s="8" t="s">
        <v>237</v>
      </c>
      <c r="C1017" s="8" t="s">
        <v>95</v>
      </c>
      <c r="D1017" s="8" t="s">
        <v>90</v>
      </c>
      <c r="E1017" s="7" t="s">
        <v>14</v>
      </c>
      <c r="F1017" s="8">
        <v>112</v>
      </c>
      <c r="H1017" s="8">
        <v>1</v>
      </c>
      <c r="L1017" s="8">
        <v>0.14299999999999999</v>
      </c>
      <c r="M1017" s="8">
        <f t="shared" si="160"/>
        <v>16.015999999999998</v>
      </c>
      <c r="O1017" s="8">
        <v>51</v>
      </c>
      <c r="Q1017" s="8">
        <v>17171</v>
      </c>
      <c r="R1017" s="7" t="s">
        <v>332</v>
      </c>
      <c r="AL1017" s="7">
        <v>175</v>
      </c>
      <c r="AN1017" s="8">
        <v>28.14</v>
      </c>
      <c r="AQ1017" s="8">
        <v>6.05</v>
      </c>
      <c r="AR1017" s="8">
        <v>0</v>
      </c>
      <c r="AS1017" s="8">
        <v>0</v>
      </c>
      <c r="AT1017" s="12">
        <f t="shared" si="169"/>
        <v>34.19</v>
      </c>
      <c r="AV1017" s="11">
        <f t="shared" si="161"/>
        <v>28.027999999999999</v>
      </c>
      <c r="AW1017" s="13">
        <f t="shared" si="162"/>
        <v>0.16015999999999997</v>
      </c>
      <c r="AX1017" s="13">
        <f t="shared" si="163"/>
        <v>4.5069023999999995</v>
      </c>
      <c r="AY1017" s="13">
        <f t="shared" si="164"/>
        <v>0.16015999999999997</v>
      </c>
      <c r="AZ1017" s="13">
        <f t="shared" si="165"/>
        <v>0.16015999999999997</v>
      </c>
      <c r="BA1017" s="13">
        <f t="shared" si="166"/>
        <v>0.96896799999999983</v>
      </c>
      <c r="BB1017" s="13">
        <f t="shared" si="167"/>
        <v>0</v>
      </c>
      <c r="BC1017" s="13">
        <f t="shared" si="168"/>
        <v>0</v>
      </c>
    </row>
    <row r="1018" spans="1:55" x14ac:dyDescent="0.3">
      <c r="A1018" s="8" t="s">
        <v>232</v>
      </c>
      <c r="B1018" s="8" t="s">
        <v>237</v>
      </c>
      <c r="C1018" s="8" t="s">
        <v>95</v>
      </c>
      <c r="D1018" s="8" t="s">
        <v>23</v>
      </c>
      <c r="E1018" s="7" t="s">
        <v>21</v>
      </c>
      <c r="K1018" s="8">
        <v>1</v>
      </c>
      <c r="L1018" s="8">
        <v>0</v>
      </c>
      <c r="M1018" s="8">
        <f t="shared" si="160"/>
        <v>0</v>
      </c>
      <c r="O1018" s="8">
        <v>51</v>
      </c>
      <c r="AI1018" s="7">
        <v>974</v>
      </c>
      <c r="AJ1018" s="8">
        <v>1129</v>
      </c>
      <c r="AK1018" s="8" t="s">
        <v>279</v>
      </c>
      <c r="AL1018" s="7">
        <v>155</v>
      </c>
      <c r="AM1018" s="8">
        <v>155</v>
      </c>
      <c r="AN1018" s="8">
        <v>12.6</v>
      </c>
      <c r="AO1018" s="8">
        <v>12.6</v>
      </c>
      <c r="AP1018" s="8">
        <v>0</v>
      </c>
      <c r="AQ1018" s="8">
        <v>10.6</v>
      </c>
      <c r="AR1018" s="8">
        <v>1.1000000000000001</v>
      </c>
      <c r="AS1018" s="8">
        <v>0</v>
      </c>
      <c r="AT1018" s="12">
        <f t="shared" si="169"/>
        <v>24.3</v>
      </c>
      <c r="AV1018" s="11">
        <f t="shared" si="161"/>
        <v>0</v>
      </c>
      <c r="AW1018" s="13">
        <f t="shared" si="162"/>
        <v>0</v>
      </c>
      <c r="AX1018" s="13">
        <f t="shared" si="163"/>
        <v>0</v>
      </c>
      <c r="AY1018" s="13">
        <f t="shared" si="164"/>
        <v>0</v>
      </c>
      <c r="AZ1018" s="13">
        <f t="shared" si="165"/>
        <v>0</v>
      </c>
      <c r="BA1018" s="13">
        <f t="shared" si="166"/>
        <v>0</v>
      </c>
      <c r="BB1018" s="13">
        <f t="shared" si="167"/>
        <v>0</v>
      </c>
      <c r="BC1018" s="13">
        <f t="shared" si="168"/>
        <v>0</v>
      </c>
    </row>
    <row r="1019" spans="1:55" x14ac:dyDescent="0.3">
      <c r="A1019" s="8" t="s">
        <v>232</v>
      </c>
      <c r="B1019" s="8" t="s">
        <v>237</v>
      </c>
      <c r="C1019" s="8" t="s">
        <v>95</v>
      </c>
      <c r="D1019" s="8" t="s">
        <v>24</v>
      </c>
      <c r="E1019" s="7" t="s">
        <v>14</v>
      </c>
      <c r="F1019" s="8">
        <v>184</v>
      </c>
      <c r="H1019" s="8">
        <v>1</v>
      </c>
      <c r="L1019" s="8">
        <v>0.14299999999999999</v>
      </c>
      <c r="M1019" s="8">
        <f t="shared" si="160"/>
        <v>26.311999999999998</v>
      </c>
      <c r="O1019" s="8">
        <v>51</v>
      </c>
      <c r="AI1019" s="7">
        <v>7075</v>
      </c>
      <c r="AJ1019" s="8">
        <v>1106</v>
      </c>
      <c r="AK1019" s="8" t="s">
        <v>280</v>
      </c>
      <c r="AL1019" s="7">
        <v>69</v>
      </c>
      <c r="AM1019" s="8">
        <v>69</v>
      </c>
      <c r="AN1019" s="8">
        <v>3.6</v>
      </c>
      <c r="AO1019" s="8">
        <v>3.6</v>
      </c>
      <c r="AP1019" s="8">
        <v>0</v>
      </c>
      <c r="AQ1019" s="8">
        <v>4.0999999999999996</v>
      </c>
      <c r="AR1019" s="8">
        <v>4.5</v>
      </c>
      <c r="AS1019" s="8">
        <v>0</v>
      </c>
      <c r="AT1019" s="12">
        <f t="shared" si="169"/>
        <v>12.2</v>
      </c>
      <c r="AV1019" s="11">
        <f t="shared" si="161"/>
        <v>18.155279999999998</v>
      </c>
      <c r="AW1019" s="13">
        <f t="shared" si="162"/>
        <v>18.155279999999998</v>
      </c>
      <c r="AX1019" s="13">
        <f t="shared" si="163"/>
        <v>0.94723199999999996</v>
      </c>
      <c r="AY1019" s="13">
        <f t="shared" si="164"/>
        <v>0.94723199999999996</v>
      </c>
      <c r="AZ1019" s="13">
        <f t="shared" si="165"/>
        <v>0</v>
      </c>
      <c r="BA1019" s="13">
        <f t="shared" si="166"/>
        <v>1.0787919999999998</v>
      </c>
      <c r="BB1019" s="13">
        <f t="shared" si="167"/>
        <v>1.18404</v>
      </c>
      <c r="BC1019" s="13">
        <f t="shared" si="168"/>
        <v>0</v>
      </c>
    </row>
    <row r="1020" spans="1:55" x14ac:dyDescent="0.3">
      <c r="A1020" s="8" t="s">
        <v>232</v>
      </c>
      <c r="B1020" s="8" t="s">
        <v>237</v>
      </c>
      <c r="C1020" s="8" t="s">
        <v>95</v>
      </c>
      <c r="D1020" s="8" t="s">
        <v>25</v>
      </c>
      <c r="E1020" s="7" t="s">
        <v>21</v>
      </c>
      <c r="K1020" s="8">
        <v>1</v>
      </c>
      <c r="L1020" s="8">
        <v>0</v>
      </c>
      <c r="M1020" s="8">
        <f t="shared" si="160"/>
        <v>0</v>
      </c>
      <c r="O1020" s="8">
        <v>51</v>
      </c>
      <c r="AI1020" s="7">
        <v>646</v>
      </c>
      <c r="AJ1020" s="8">
        <v>1009</v>
      </c>
      <c r="AK1020" s="8" t="s">
        <v>286</v>
      </c>
      <c r="AL1020" s="7">
        <v>403</v>
      </c>
      <c r="AM1020" s="8">
        <v>403</v>
      </c>
      <c r="AN1020" s="8">
        <v>24.9</v>
      </c>
      <c r="AO1020" s="8">
        <v>24.9</v>
      </c>
      <c r="AP1020" s="8">
        <v>0</v>
      </c>
      <c r="AQ1020" s="8">
        <v>33.1</v>
      </c>
      <c r="AR1020" s="8">
        <v>1.3</v>
      </c>
      <c r="AS1020" s="8">
        <v>0</v>
      </c>
      <c r="AT1020" s="12">
        <f t="shared" si="169"/>
        <v>59.3</v>
      </c>
      <c r="AV1020" s="11">
        <f t="shared" si="161"/>
        <v>0</v>
      </c>
      <c r="AW1020" s="13">
        <f t="shared" si="162"/>
        <v>0</v>
      </c>
      <c r="AX1020" s="13">
        <f t="shared" si="163"/>
        <v>0</v>
      </c>
      <c r="AY1020" s="13">
        <f t="shared" si="164"/>
        <v>0</v>
      </c>
      <c r="AZ1020" s="13">
        <f t="shared" si="165"/>
        <v>0</v>
      </c>
      <c r="BA1020" s="13">
        <f t="shared" si="166"/>
        <v>0</v>
      </c>
      <c r="BB1020" s="13">
        <f t="shared" si="167"/>
        <v>0</v>
      </c>
      <c r="BC1020" s="13">
        <f t="shared" si="168"/>
        <v>0</v>
      </c>
    </row>
    <row r="1021" spans="1:55" x14ac:dyDescent="0.3">
      <c r="A1021" s="8" t="s">
        <v>20</v>
      </c>
      <c r="B1021" s="8" t="s">
        <v>237</v>
      </c>
      <c r="C1021" s="8" t="s">
        <v>95</v>
      </c>
      <c r="D1021" s="8" t="s">
        <v>20</v>
      </c>
      <c r="E1021" s="7" t="s">
        <v>14</v>
      </c>
      <c r="F1021" s="8">
        <v>112</v>
      </c>
      <c r="H1021" s="8">
        <v>1</v>
      </c>
      <c r="L1021" s="8">
        <v>0.14299999999999999</v>
      </c>
      <c r="M1021" s="8">
        <f t="shared" si="160"/>
        <v>16.015999999999998</v>
      </c>
      <c r="O1021" s="8">
        <v>51</v>
      </c>
      <c r="AI1021">
        <v>8041</v>
      </c>
      <c r="AJ1021">
        <v>15233</v>
      </c>
      <c r="AK1021" t="s">
        <v>378</v>
      </c>
      <c r="AL1021">
        <v>105</v>
      </c>
      <c r="AM1021">
        <v>105</v>
      </c>
      <c r="AN1021">
        <v>18.5</v>
      </c>
      <c r="AO1021">
        <v>18.5</v>
      </c>
      <c r="AP1021">
        <v>18.5</v>
      </c>
      <c r="AQ1021">
        <v>2.9</v>
      </c>
      <c r="AR1021">
        <v>0</v>
      </c>
      <c r="AS1021">
        <v>0</v>
      </c>
      <c r="AT1021" s="12">
        <f t="shared" si="169"/>
        <v>21.4</v>
      </c>
      <c r="AV1021" s="11">
        <f t="shared" si="161"/>
        <v>16.816799999999997</v>
      </c>
      <c r="AW1021" s="13">
        <f t="shared" si="162"/>
        <v>16.816799999999997</v>
      </c>
      <c r="AX1021" s="13">
        <f t="shared" si="163"/>
        <v>2.9629599999999998</v>
      </c>
      <c r="AY1021" s="13">
        <f t="shared" si="164"/>
        <v>2.9629599999999998</v>
      </c>
      <c r="AZ1021" s="13">
        <f t="shared" si="165"/>
        <v>2.9629599999999998</v>
      </c>
      <c r="BA1021" s="13">
        <f t="shared" si="166"/>
        <v>0.46446399999999999</v>
      </c>
      <c r="BB1021" s="13">
        <f t="shared" si="167"/>
        <v>0</v>
      </c>
      <c r="BC1021" s="13">
        <f t="shared" si="168"/>
        <v>0</v>
      </c>
    </row>
    <row r="1022" spans="1:55" x14ac:dyDescent="0.3">
      <c r="A1022" s="8" t="s">
        <v>233</v>
      </c>
      <c r="B1022" s="8" t="s">
        <v>237</v>
      </c>
      <c r="C1022" s="8" t="s">
        <v>95</v>
      </c>
      <c r="D1022" s="8" t="s">
        <v>26</v>
      </c>
      <c r="E1022" s="7" t="s">
        <v>14</v>
      </c>
      <c r="F1022" s="8">
        <v>175</v>
      </c>
      <c r="H1022" s="8">
        <v>1</v>
      </c>
      <c r="L1022" s="8">
        <v>0.14299999999999999</v>
      </c>
      <c r="M1022" s="8">
        <f t="shared" ref="M1022:M1085" si="170">F1022*L1022</f>
        <v>25.024999999999999</v>
      </c>
      <c r="O1022" s="8">
        <v>51</v>
      </c>
      <c r="AI1022" s="7">
        <v>7200</v>
      </c>
      <c r="AJ1022" s="8">
        <v>20051</v>
      </c>
      <c r="AK1022" s="8" t="s">
        <v>282</v>
      </c>
      <c r="AL1022" s="7">
        <v>130</v>
      </c>
      <c r="AM1022" s="8">
        <v>0</v>
      </c>
      <c r="AN1022" s="8">
        <v>2.4</v>
      </c>
      <c r="AO1022" s="8">
        <v>0</v>
      </c>
      <c r="AP1022" s="8">
        <v>0</v>
      </c>
      <c r="AQ1022" s="8">
        <v>0.2</v>
      </c>
      <c r="AR1022" s="8">
        <v>28.6</v>
      </c>
      <c r="AS1022" s="8">
        <v>0.3</v>
      </c>
      <c r="AT1022" s="12">
        <f t="shared" si="169"/>
        <v>31.200000000000003</v>
      </c>
      <c r="AV1022" s="11">
        <f t="shared" si="161"/>
        <v>32.532499999999999</v>
      </c>
      <c r="AW1022" s="13">
        <f t="shared" si="162"/>
        <v>0</v>
      </c>
      <c r="AX1022" s="13">
        <f t="shared" si="163"/>
        <v>0.60059999999999991</v>
      </c>
      <c r="AY1022" s="13">
        <f t="shared" si="164"/>
        <v>0</v>
      </c>
      <c r="AZ1022" s="13">
        <f t="shared" si="165"/>
        <v>0</v>
      </c>
      <c r="BA1022" s="13">
        <f t="shared" si="166"/>
        <v>5.0049999999999997E-2</v>
      </c>
      <c r="BB1022" s="13">
        <f t="shared" si="167"/>
        <v>7.1571500000000006</v>
      </c>
      <c r="BC1022" s="13">
        <f t="shared" si="168"/>
        <v>7.5074999999999989E-2</v>
      </c>
    </row>
    <row r="1023" spans="1:55" x14ac:dyDescent="0.3">
      <c r="A1023" s="8" t="s">
        <v>233</v>
      </c>
      <c r="B1023" s="8" t="s">
        <v>237</v>
      </c>
      <c r="C1023" s="8" t="s">
        <v>95</v>
      </c>
      <c r="D1023" s="8" t="s">
        <v>28</v>
      </c>
      <c r="E1023" s="7" t="s">
        <v>14</v>
      </c>
      <c r="F1023" s="8">
        <v>185</v>
      </c>
      <c r="H1023" s="8">
        <v>2</v>
      </c>
      <c r="L1023" s="8">
        <v>0.28599999999999998</v>
      </c>
      <c r="M1023" s="8">
        <f t="shared" si="170"/>
        <v>52.91</v>
      </c>
      <c r="O1023" s="8">
        <v>51</v>
      </c>
      <c r="AI1023" s="7">
        <v>7005</v>
      </c>
      <c r="AJ1023" s="8">
        <v>16028</v>
      </c>
      <c r="AK1023" s="8" t="s">
        <v>283</v>
      </c>
      <c r="AL1023" s="7">
        <v>127</v>
      </c>
      <c r="AM1023" s="8">
        <v>0</v>
      </c>
      <c r="AN1023" s="8">
        <v>8.6999999999999993</v>
      </c>
      <c r="AO1023" s="8">
        <v>0</v>
      </c>
      <c r="AP1023" s="8">
        <v>0</v>
      </c>
      <c r="AQ1023" s="8">
        <v>0.5</v>
      </c>
      <c r="AR1023" s="8">
        <v>22.8</v>
      </c>
      <c r="AS1023" s="8">
        <v>6.4</v>
      </c>
      <c r="AT1023" s="12">
        <f t="shared" si="169"/>
        <v>32</v>
      </c>
      <c r="AV1023" s="11">
        <f t="shared" si="161"/>
        <v>67.195700000000002</v>
      </c>
      <c r="AW1023" s="13">
        <f t="shared" si="162"/>
        <v>0</v>
      </c>
      <c r="AX1023" s="13">
        <f t="shared" si="163"/>
        <v>4.6031699999999995</v>
      </c>
      <c r="AY1023" s="13">
        <f t="shared" si="164"/>
        <v>0</v>
      </c>
      <c r="AZ1023" s="13">
        <f t="shared" si="165"/>
        <v>0</v>
      </c>
      <c r="BA1023" s="13">
        <f t="shared" si="166"/>
        <v>0.26455000000000001</v>
      </c>
      <c r="BB1023" s="13">
        <f t="shared" si="167"/>
        <v>12.06348</v>
      </c>
      <c r="BC1023" s="13">
        <f t="shared" si="168"/>
        <v>3.3862400000000004</v>
      </c>
    </row>
    <row r="1024" spans="1:55" x14ac:dyDescent="0.3">
      <c r="A1024" s="8" t="s">
        <v>233</v>
      </c>
      <c r="B1024" s="8" t="s">
        <v>237</v>
      </c>
      <c r="C1024" s="8" t="s">
        <v>95</v>
      </c>
      <c r="D1024" s="8" t="s">
        <v>29</v>
      </c>
      <c r="E1024" s="7" t="s">
        <v>21</v>
      </c>
      <c r="K1024" s="8">
        <v>1</v>
      </c>
      <c r="L1024" s="8">
        <v>0</v>
      </c>
      <c r="M1024" s="8">
        <f t="shared" si="170"/>
        <v>0</v>
      </c>
      <c r="O1024" s="8">
        <v>51</v>
      </c>
      <c r="AI1024" s="7">
        <v>513</v>
      </c>
      <c r="AJ1024" s="8">
        <v>11110</v>
      </c>
      <c r="AK1024" s="8" t="s">
        <v>290</v>
      </c>
      <c r="AL1024" s="7">
        <v>22</v>
      </c>
      <c r="AM1024" s="8">
        <v>0</v>
      </c>
      <c r="AN1024" s="8">
        <v>1</v>
      </c>
      <c r="AO1024" s="8">
        <v>0</v>
      </c>
      <c r="AP1024" s="8">
        <v>0</v>
      </c>
      <c r="AQ1024" s="8">
        <v>0.4</v>
      </c>
      <c r="AR1024" s="8">
        <v>4.5</v>
      </c>
      <c r="AS1024" s="8">
        <v>2.8</v>
      </c>
      <c r="AT1024" s="12">
        <f t="shared" si="169"/>
        <v>5.9</v>
      </c>
      <c r="AV1024" s="11">
        <f t="shared" si="161"/>
        <v>0</v>
      </c>
      <c r="AW1024" s="13">
        <f t="shared" si="162"/>
        <v>0</v>
      </c>
      <c r="AX1024" s="13">
        <f t="shared" si="163"/>
        <v>0</v>
      </c>
      <c r="AY1024" s="13">
        <f t="shared" si="164"/>
        <v>0</v>
      </c>
      <c r="AZ1024" s="13">
        <f t="shared" si="165"/>
        <v>0</v>
      </c>
      <c r="BA1024" s="13">
        <f t="shared" si="166"/>
        <v>0</v>
      </c>
      <c r="BB1024" s="13">
        <f t="shared" si="167"/>
        <v>0</v>
      </c>
      <c r="BC1024" s="13">
        <f t="shared" si="168"/>
        <v>0</v>
      </c>
    </row>
    <row r="1025" spans="1:55" x14ac:dyDescent="0.3">
      <c r="A1025" s="8" t="s">
        <v>233</v>
      </c>
      <c r="B1025" s="8" t="s">
        <v>237</v>
      </c>
      <c r="C1025" s="8" t="s">
        <v>95</v>
      </c>
      <c r="D1025" s="8" t="s">
        <v>30</v>
      </c>
      <c r="E1025" s="7" t="s">
        <v>21</v>
      </c>
      <c r="K1025" s="8">
        <v>1</v>
      </c>
      <c r="L1025" s="8">
        <v>0</v>
      </c>
      <c r="M1025" s="8">
        <f t="shared" si="170"/>
        <v>0</v>
      </c>
      <c r="O1025" s="8">
        <v>51</v>
      </c>
      <c r="AI1025" s="7">
        <v>141</v>
      </c>
      <c r="AJ1025" s="8">
        <v>9040</v>
      </c>
      <c r="AK1025" s="8" t="s">
        <v>287</v>
      </c>
      <c r="AL1025" s="7">
        <v>92</v>
      </c>
      <c r="AM1025" s="8">
        <v>0</v>
      </c>
      <c r="AN1025" s="8">
        <v>1</v>
      </c>
      <c r="AO1025" s="8">
        <v>0</v>
      </c>
      <c r="AP1025" s="8">
        <v>0</v>
      </c>
      <c r="AQ1025" s="8">
        <v>0.5</v>
      </c>
      <c r="AR1025" s="8">
        <v>23.4</v>
      </c>
      <c r="AS1025" s="8">
        <v>2.4</v>
      </c>
      <c r="AT1025" s="12">
        <f t="shared" si="169"/>
        <v>24.9</v>
      </c>
      <c r="AV1025" s="11">
        <f t="shared" si="161"/>
        <v>0</v>
      </c>
      <c r="AW1025" s="13">
        <f t="shared" si="162"/>
        <v>0</v>
      </c>
      <c r="AX1025" s="13">
        <f t="shared" si="163"/>
        <v>0</v>
      </c>
      <c r="AY1025" s="13">
        <f t="shared" si="164"/>
        <v>0</v>
      </c>
      <c r="AZ1025" s="13">
        <f t="shared" si="165"/>
        <v>0</v>
      </c>
      <c r="BA1025" s="13">
        <f t="shared" si="166"/>
        <v>0</v>
      </c>
      <c r="BB1025" s="13">
        <f t="shared" si="167"/>
        <v>0</v>
      </c>
      <c r="BC1025" s="13">
        <f t="shared" si="168"/>
        <v>0</v>
      </c>
    </row>
    <row r="1026" spans="1:55" x14ac:dyDescent="0.3">
      <c r="A1026" s="8" t="s">
        <v>233</v>
      </c>
      <c r="B1026" s="8" t="s">
        <v>237</v>
      </c>
      <c r="C1026" s="8" t="s">
        <v>95</v>
      </c>
      <c r="D1026" s="8" t="s">
        <v>31</v>
      </c>
      <c r="E1026" s="7" t="s">
        <v>14</v>
      </c>
      <c r="F1026" s="8">
        <v>122</v>
      </c>
      <c r="H1026" s="8">
        <v>1</v>
      </c>
      <c r="L1026" s="8">
        <v>0.14299999999999999</v>
      </c>
      <c r="M1026" s="8">
        <f t="shared" si="170"/>
        <v>17.445999999999998</v>
      </c>
      <c r="O1026" s="8">
        <v>51</v>
      </c>
      <c r="AI1026" s="7">
        <v>1786</v>
      </c>
      <c r="AJ1026" s="8">
        <v>11363</v>
      </c>
      <c r="AK1026" s="8" t="s">
        <v>289</v>
      </c>
      <c r="AL1026" s="7">
        <v>93</v>
      </c>
      <c r="AM1026" s="8">
        <v>0</v>
      </c>
      <c r="AN1026" s="8">
        <v>2</v>
      </c>
      <c r="AO1026" s="8">
        <v>0</v>
      </c>
      <c r="AP1026" s="8">
        <v>0</v>
      </c>
      <c r="AQ1026" s="8">
        <v>0.1</v>
      </c>
      <c r="AR1026" s="8">
        <v>21.6</v>
      </c>
      <c r="AS1026" s="8">
        <v>1.5</v>
      </c>
      <c r="AT1026" s="12">
        <f t="shared" si="169"/>
        <v>23.700000000000003</v>
      </c>
      <c r="AV1026" s="11">
        <f t="shared" si="161"/>
        <v>16.224779999999999</v>
      </c>
      <c r="AW1026" s="13">
        <f t="shared" si="162"/>
        <v>0</v>
      </c>
      <c r="AX1026" s="13">
        <f t="shared" si="163"/>
        <v>0.34891999999999995</v>
      </c>
      <c r="AY1026" s="13">
        <f t="shared" si="164"/>
        <v>0</v>
      </c>
      <c r="AZ1026" s="13">
        <f t="shared" si="165"/>
        <v>0</v>
      </c>
      <c r="BA1026" s="13">
        <f t="shared" si="166"/>
        <v>1.7446E-2</v>
      </c>
      <c r="BB1026" s="13">
        <f t="shared" si="167"/>
        <v>3.7683359999999997</v>
      </c>
      <c r="BC1026" s="13">
        <f t="shared" si="168"/>
        <v>0.26168999999999998</v>
      </c>
    </row>
    <row r="1027" spans="1:55" x14ac:dyDescent="0.3">
      <c r="A1027" s="8" t="s">
        <v>233</v>
      </c>
      <c r="B1027" s="8" t="s">
        <v>237</v>
      </c>
      <c r="C1027" s="8" t="s">
        <v>95</v>
      </c>
      <c r="D1027" s="8" t="s">
        <v>77</v>
      </c>
      <c r="E1027" s="7" t="s">
        <v>14</v>
      </c>
      <c r="F1027" s="8">
        <v>119</v>
      </c>
      <c r="G1027" s="8">
        <v>1</v>
      </c>
      <c r="L1027" s="8">
        <v>1</v>
      </c>
      <c r="M1027" s="8">
        <f t="shared" si="170"/>
        <v>119</v>
      </c>
      <c r="O1027" s="8">
        <v>51</v>
      </c>
      <c r="AH1027" s="8" t="s">
        <v>336</v>
      </c>
      <c r="AL1027" s="7">
        <v>390</v>
      </c>
      <c r="AN1027" s="8" t="s">
        <v>337</v>
      </c>
      <c r="AQ1027" s="8">
        <v>0.8</v>
      </c>
      <c r="AR1027" s="8">
        <v>84.1</v>
      </c>
      <c r="AT1027" s="12">
        <f t="shared" si="169"/>
        <v>84.899999999999991</v>
      </c>
      <c r="AV1027" s="11">
        <f t="shared" si="161"/>
        <v>464.1</v>
      </c>
      <c r="AW1027" s="13">
        <f t="shared" si="162"/>
        <v>1.19</v>
      </c>
      <c r="AX1027" s="13">
        <f t="shared" si="163"/>
        <v>1.19</v>
      </c>
      <c r="AY1027" s="13">
        <f t="shared" si="164"/>
        <v>1.19</v>
      </c>
      <c r="AZ1027" s="13">
        <f t="shared" si="165"/>
        <v>1.19</v>
      </c>
      <c r="BA1027" s="13">
        <f t="shared" si="166"/>
        <v>0.95200000000000007</v>
      </c>
      <c r="BB1027" s="13">
        <f t="shared" si="167"/>
        <v>100.07899999999999</v>
      </c>
      <c r="BC1027" s="13">
        <f t="shared" si="168"/>
        <v>1.19</v>
      </c>
    </row>
    <row r="1028" spans="1:55" x14ac:dyDescent="0.3">
      <c r="A1028" s="8" t="s">
        <v>234</v>
      </c>
      <c r="B1028" s="8" t="s">
        <v>237</v>
      </c>
      <c r="C1028" s="8" t="s">
        <v>95</v>
      </c>
      <c r="D1028" s="8" t="s">
        <v>248</v>
      </c>
      <c r="E1028" s="7" t="s">
        <v>14</v>
      </c>
      <c r="F1028" s="8">
        <v>134</v>
      </c>
      <c r="H1028" s="8">
        <v>2</v>
      </c>
      <c r="L1028" s="8">
        <v>0.28599999999999998</v>
      </c>
      <c r="M1028" s="8">
        <f t="shared" si="170"/>
        <v>38.323999999999998</v>
      </c>
      <c r="O1028" s="8">
        <v>51</v>
      </c>
      <c r="AE1028" s="7" t="s">
        <v>296</v>
      </c>
      <c r="AF1028" s="8" t="s">
        <v>303</v>
      </c>
      <c r="AL1028" s="7">
        <v>163</v>
      </c>
      <c r="AN1028" s="8">
        <v>6.3</v>
      </c>
      <c r="AQ1028" s="8">
        <v>1.4</v>
      </c>
      <c r="AR1028" s="8">
        <v>31.1</v>
      </c>
      <c r="AT1028" s="12">
        <f t="shared" si="169"/>
        <v>38.799999999999997</v>
      </c>
      <c r="AV1028" s="11">
        <f t="shared" si="161"/>
        <v>62.468119999999999</v>
      </c>
      <c r="AW1028" s="13">
        <f t="shared" si="162"/>
        <v>0.38323999999999997</v>
      </c>
      <c r="AX1028" s="13">
        <f t="shared" si="163"/>
        <v>2.414412</v>
      </c>
      <c r="AY1028" s="13">
        <f t="shared" si="164"/>
        <v>0.38323999999999997</v>
      </c>
      <c r="AZ1028" s="13">
        <f t="shared" si="165"/>
        <v>0.38323999999999997</v>
      </c>
      <c r="BA1028" s="13">
        <f t="shared" si="166"/>
        <v>0.53653600000000001</v>
      </c>
      <c r="BB1028" s="13">
        <f t="shared" si="167"/>
        <v>11.918764000000001</v>
      </c>
      <c r="BC1028" s="13">
        <f t="shared" si="168"/>
        <v>0.38323999999999997</v>
      </c>
    </row>
    <row r="1029" spans="1:55" x14ac:dyDescent="0.3">
      <c r="A1029" s="8" t="s">
        <v>234</v>
      </c>
      <c r="B1029" s="8" t="s">
        <v>237</v>
      </c>
      <c r="C1029" s="8" t="s">
        <v>95</v>
      </c>
      <c r="D1029" s="8" t="s">
        <v>27</v>
      </c>
      <c r="E1029" s="7" t="s">
        <v>14</v>
      </c>
      <c r="F1029" s="8">
        <v>114</v>
      </c>
      <c r="I1029" s="8">
        <v>1</v>
      </c>
      <c r="L1029" s="8">
        <v>3.3000000000000002E-2</v>
      </c>
      <c r="M1029" s="8">
        <f t="shared" si="170"/>
        <v>3.762</v>
      </c>
      <c r="O1029" s="8">
        <v>51</v>
      </c>
      <c r="AE1029" s="7" t="s">
        <v>296</v>
      </c>
      <c r="AF1029" s="8" t="s">
        <v>304</v>
      </c>
      <c r="AL1029" s="7">
        <v>125</v>
      </c>
      <c r="AN1029" s="8">
        <v>2.1</v>
      </c>
      <c r="AQ1029" s="8">
        <v>1.3</v>
      </c>
      <c r="AR1029" s="8">
        <v>26.2</v>
      </c>
      <c r="AT1029" s="12">
        <f t="shared" si="169"/>
        <v>29.6</v>
      </c>
      <c r="AV1029" s="11">
        <f t="shared" ref="AV1029:AV1092" si="171">PRODUCT($M1029,$Y1029,AL1029)/100</f>
        <v>4.7024999999999997</v>
      </c>
      <c r="AW1029" s="13">
        <f t="shared" si="162"/>
        <v>3.7620000000000001E-2</v>
      </c>
      <c r="AX1029" s="13">
        <f t="shared" si="163"/>
        <v>7.9002000000000003E-2</v>
      </c>
      <c r="AY1029" s="13">
        <f t="shared" si="164"/>
        <v>3.7620000000000001E-2</v>
      </c>
      <c r="AZ1029" s="13">
        <f t="shared" si="165"/>
        <v>3.7620000000000001E-2</v>
      </c>
      <c r="BA1029" s="13">
        <f t="shared" si="166"/>
        <v>4.8905999999999998E-2</v>
      </c>
      <c r="BB1029" s="13">
        <f t="shared" si="167"/>
        <v>0.98564399999999996</v>
      </c>
      <c r="BC1029" s="13">
        <f t="shared" si="168"/>
        <v>3.7620000000000001E-2</v>
      </c>
    </row>
    <row r="1030" spans="1:55" x14ac:dyDescent="0.3">
      <c r="A1030" s="8" t="s">
        <v>234</v>
      </c>
      <c r="B1030" s="8" t="s">
        <v>237</v>
      </c>
      <c r="C1030" s="8" t="s">
        <v>95</v>
      </c>
      <c r="D1030" s="8" t="s">
        <v>32</v>
      </c>
      <c r="E1030" s="7" t="s">
        <v>14</v>
      </c>
      <c r="F1030" s="8">
        <v>83</v>
      </c>
      <c r="I1030" s="8">
        <v>2</v>
      </c>
      <c r="L1030" s="8">
        <v>6.7000000000000004E-2</v>
      </c>
      <c r="M1030" s="8">
        <f t="shared" si="170"/>
        <v>5.5609999999999999</v>
      </c>
      <c r="O1030" s="8">
        <v>51</v>
      </c>
      <c r="AI1030" s="7">
        <v>8012</v>
      </c>
      <c r="AJ1030" s="8">
        <v>0</v>
      </c>
      <c r="AK1030" s="8" t="s">
        <v>307</v>
      </c>
      <c r="AL1030" s="7">
        <v>332</v>
      </c>
      <c r="AM1030" s="8">
        <v>0</v>
      </c>
      <c r="AN1030" s="8">
        <v>10.3</v>
      </c>
      <c r="AO1030" s="8">
        <v>0</v>
      </c>
      <c r="AP1030" s="8">
        <v>0</v>
      </c>
      <c r="AQ1030" s="8">
        <v>3</v>
      </c>
      <c r="AR1030" s="8">
        <v>73.7</v>
      </c>
      <c r="AS1030" s="8">
        <v>12.7</v>
      </c>
      <c r="AT1030" s="12">
        <f t="shared" si="169"/>
        <v>87</v>
      </c>
      <c r="AV1030" s="11">
        <f t="shared" si="171"/>
        <v>18.462519999999998</v>
      </c>
      <c r="AW1030" s="13">
        <f t="shared" ref="AW1030:AW1093" si="172">PRODUCT($M1030,$Y1030,AM1030)/100</f>
        <v>0</v>
      </c>
      <c r="AX1030" s="13">
        <f t="shared" ref="AX1030:AX1093" si="173">PRODUCT($M1030,$Y1030,AN1030)/100</f>
        <v>0.57278300000000004</v>
      </c>
      <c r="AY1030" s="13">
        <f t="shared" ref="AY1030:AY1093" si="174">PRODUCT($M1030,$Y1030,AO1030)/100</f>
        <v>0</v>
      </c>
      <c r="AZ1030" s="13">
        <f t="shared" ref="AZ1030:AZ1093" si="175">PRODUCT($M1030,$Y1030,AP1030)/100</f>
        <v>0</v>
      </c>
      <c r="BA1030" s="13">
        <f t="shared" ref="BA1030:BA1093" si="176">PRODUCT($M1030,$Y1030,AQ1030)/100</f>
        <v>0.16683000000000001</v>
      </c>
      <c r="BB1030" s="13">
        <f t="shared" ref="BB1030:BB1093" si="177">PRODUCT($M1030,$Y1030,AR1030)/100</f>
        <v>4.0984569999999998</v>
      </c>
      <c r="BC1030" s="13">
        <f t="shared" ref="BC1030:BC1093" si="178">PRODUCT($M1030,$Y1030,AS1030)/100</f>
        <v>0.70624699999999985</v>
      </c>
    </row>
    <row r="1031" spans="1:55" x14ac:dyDescent="0.3">
      <c r="A1031" s="8" t="s">
        <v>232</v>
      </c>
      <c r="B1031" s="8" t="s">
        <v>237</v>
      </c>
      <c r="C1031" s="8" t="s">
        <v>96</v>
      </c>
      <c r="D1031" s="8" t="s">
        <v>13</v>
      </c>
      <c r="E1031" s="7" t="s">
        <v>21</v>
      </c>
      <c r="K1031" s="8">
        <v>1</v>
      </c>
      <c r="L1031" s="8">
        <v>0</v>
      </c>
      <c r="M1031" s="8">
        <f t="shared" si="170"/>
        <v>0</v>
      </c>
      <c r="N1031" s="8">
        <v>3</v>
      </c>
      <c r="O1031" s="8">
        <v>52</v>
      </c>
      <c r="AI1031" s="7">
        <v>8067</v>
      </c>
      <c r="AJ1031" s="8">
        <v>0</v>
      </c>
      <c r="AK1031" s="8" t="s">
        <v>265</v>
      </c>
      <c r="AL1031" s="7">
        <v>269</v>
      </c>
      <c r="AM1031" s="8">
        <v>269</v>
      </c>
      <c r="AN1031" s="8">
        <v>24.9</v>
      </c>
      <c r="AO1031" s="8">
        <v>24.9</v>
      </c>
      <c r="AP1031" s="8">
        <v>24.9</v>
      </c>
      <c r="AQ1031" s="8">
        <v>18</v>
      </c>
      <c r="AR1031" s="8">
        <v>0</v>
      </c>
      <c r="AS1031" s="8">
        <v>0</v>
      </c>
      <c r="AT1031" s="12">
        <f t="shared" si="169"/>
        <v>42.9</v>
      </c>
      <c r="AV1031" s="11">
        <f t="shared" si="171"/>
        <v>0</v>
      </c>
      <c r="AW1031" s="13">
        <f t="shared" si="172"/>
        <v>0</v>
      </c>
      <c r="AX1031" s="13">
        <f t="shared" si="173"/>
        <v>0</v>
      </c>
      <c r="AY1031" s="13">
        <f t="shared" si="174"/>
        <v>0</v>
      </c>
      <c r="AZ1031" s="13">
        <f t="shared" si="175"/>
        <v>0</v>
      </c>
      <c r="BA1031" s="13">
        <f t="shared" si="176"/>
        <v>0</v>
      </c>
      <c r="BB1031" s="13">
        <f t="shared" si="177"/>
        <v>0</v>
      </c>
      <c r="BC1031" s="13">
        <f t="shared" si="178"/>
        <v>0</v>
      </c>
    </row>
    <row r="1032" spans="1:55" x14ac:dyDescent="0.3">
      <c r="A1032" s="8" t="s">
        <v>232</v>
      </c>
      <c r="B1032" s="8" t="s">
        <v>237</v>
      </c>
      <c r="C1032" s="8" t="s">
        <v>96</v>
      </c>
      <c r="D1032" s="8" t="s">
        <v>15</v>
      </c>
      <c r="E1032" s="7" t="s">
        <v>14</v>
      </c>
      <c r="F1032" s="8">
        <v>85</v>
      </c>
      <c r="H1032" s="8">
        <v>1</v>
      </c>
      <c r="L1032" s="8">
        <v>0.14299999999999999</v>
      </c>
      <c r="M1032" s="8">
        <f t="shared" si="170"/>
        <v>12.154999999999999</v>
      </c>
      <c r="O1032" s="8">
        <v>52</v>
      </c>
      <c r="AE1032" s="7" t="s">
        <v>296</v>
      </c>
      <c r="AF1032" s="8" t="s">
        <v>298</v>
      </c>
      <c r="AG1032" s="7" t="s">
        <v>299</v>
      </c>
      <c r="AL1032" s="7">
        <v>241</v>
      </c>
      <c r="AN1032" s="8">
        <v>32.9</v>
      </c>
      <c r="AQ1032" s="8">
        <v>10.9</v>
      </c>
      <c r="AR1032" s="8">
        <v>0.5</v>
      </c>
      <c r="AS1032" s="8">
        <v>0</v>
      </c>
      <c r="AT1032" s="12">
        <f t="shared" si="169"/>
        <v>44.3</v>
      </c>
      <c r="AV1032" s="11">
        <f t="shared" si="171"/>
        <v>29.29355</v>
      </c>
      <c r="AW1032" s="13">
        <f t="shared" si="172"/>
        <v>0.12154999999999999</v>
      </c>
      <c r="AX1032" s="13">
        <f t="shared" si="173"/>
        <v>3.9989949999999999</v>
      </c>
      <c r="AY1032" s="13">
        <f t="shared" si="174"/>
        <v>0.12154999999999999</v>
      </c>
      <c r="AZ1032" s="13">
        <f t="shared" si="175"/>
        <v>0.12154999999999999</v>
      </c>
      <c r="BA1032" s="13">
        <f t="shared" si="176"/>
        <v>1.3248949999999999</v>
      </c>
      <c r="BB1032" s="13">
        <f t="shared" si="177"/>
        <v>6.0774999999999996E-2</v>
      </c>
      <c r="BC1032" s="13">
        <f t="shared" si="178"/>
        <v>0</v>
      </c>
    </row>
    <row r="1033" spans="1:55" x14ac:dyDescent="0.3">
      <c r="A1033" s="8" t="s">
        <v>232</v>
      </c>
      <c r="B1033" s="8" t="s">
        <v>237</v>
      </c>
      <c r="C1033" s="8" t="s">
        <v>96</v>
      </c>
      <c r="D1033" s="8" t="s">
        <v>17</v>
      </c>
      <c r="E1033" s="7" t="s">
        <v>21</v>
      </c>
      <c r="K1033" s="8">
        <v>1</v>
      </c>
      <c r="L1033" s="8">
        <v>0</v>
      </c>
      <c r="M1033" s="8">
        <f t="shared" si="170"/>
        <v>0</v>
      </c>
      <c r="O1033" s="8">
        <v>52</v>
      </c>
      <c r="AE1033" s="7" t="s">
        <v>300</v>
      </c>
      <c r="AF1033" s="8" t="s">
        <v>301</v>
      </c>
      <c r="AG1033" s="7" t="s">
        <v>272</v>
      </c>
      <c r="AL1033" s="7">
        <v>265</v>
      </c>
      <c r="AN1033" s="8">
        <v>16.899999999999999</v>
      </c>
      <c r="AQ1033" s="8">
        <v>21.4</v>
      </c>
      <c r="AR1033" s="8">
        <v>0</v>
      </c>
      <c r="AS1033" s="8">
        <v>0</v>
      </c>
      <c r="AT1033" s="12">
        <f t="shared" si="169"/>
        <v>38.299999999999997</v>
      </c>
      <c r="AV1033" s="11">
        <f t="shared" si="171"/>
        <v>0</v>
      </c>
      <c r="AW1033" s="13">
        <f t="shared" si="172"/>
        <v>0</v>
      </c>
      <c r="AX1033" s="13">
        <f t="shared" si="173"/>
        <v>0</v>
      </c>
      <c r="AY1033" s="13">
        <f t="shared" si="174"/>
        <v>0</v>
      </c>
      <c r="AZ1033" s="13">
        <f t="shared" si="175"/>
        <v>0</v>
      </c>
      <c r="BA1033" s="13">
        <f t="shared" si="176"/>
        <v>0</v>
      </c>
      <c r="BB1033" s="13">
        <f t="shared" si="177"/>
        <v>0</v>
      </c>
      <c r="BC1033" s="13">
        <f t="shared" si="178"/>
        <v>0</v>
      </c>
    </row>
    <row r="1034" spans="1:55" x14ac:dyDescent="0.3">
      <c r="A1034" s="8" t="s">
        <v>232</v>
      </c>
      <c r="B1034" s="8" t="s">
        <v>237</v>
      </c>
      <c r="C1034" s="8" t="s">
        <v>96</v>
      </c>
      <c r="D1034" s="8" t="s">
        <v>18</v>
      </c>
      <c r="E1034" s="7" t="s">
        <v>21</v>
      </c>
      <c r="K1034" s="8">
        <v>1</v>
      </c>
      <c r="L1034" s="8">
        <v>0</v>
      </c>
      <c r="M1034" s="8">
        <f t="shared" si="170"/>
        <v>0</v>
      </c>
      <c r="O1034" s="8">
        <v>52</v>
      </c>
      <c r="S1034" s="8">
        <v>1095</v>
      </c>
      <c r="T1034" s="8" t="s">
        <v>275</v>
      </c>
      <c r="AL1034" s="7">
        <v>267</v>
      </c>
      <c r="AN1034" s="8">
        <v>19.600000000000001</v>
      </c>
      <c r="AQ1034" s="8">
        <v>20.3</v>
      </c>
      <c r="AT1034" s="12">
        <f t="shared" si="169"/>
        <v>39.900000000000006</v>
      </c>
      <c r="AV1034" s="11">
        <f t="shared" si="171"/>
        <v>0</v>
      </c>
      <c r="AW1034" s="13">
        <f t="shared" si="172"/>
        <v>0</v>
      </c>
      <c r="AX1034" s="13">
        <f t="shared" si="173"/>
        <v>0</v>
      </c>
      <c r="AY1034" s="13">
        <f t="shared" si="174"/>
        <v>0</v>
      </c>
      <c r="AZ1034" s="13">
        <f t="shared" si="175"/>
        <v>0</v>
      </c>
      <c r="BA1034" s="13">
        <f t="shared" si="176"/>
        <v>0</v>
      </c>
      <c r="BB1034" s="13">
        <f t="shared" si="177"/>
        <v>0</v>
      </c>
      <c r="BC1034" s="13">
        <f t="shared" si="178"/>
        <v>0</v>
      </c>
    </row>
    <row r="1035" spans="1:55" x14ac:dyDescent="0.3">
      <c r="A1035" s="8" t="s">
        <v>232</v>
      </c>
      <c r="B1035" s="8" t="s">
        <v>237</v>
      </c>
      <c r="C1035" s="8" t="s">
        <v>96</v>
      </c>
      <c r="D1035" s="8" t="s">
        <v>19</v>
      </c>
      <c r="E1035" s="7" t="s">
        <v>14</v>
      </c>
      <c r="F1035" s="8">
        <v>112</v>
      </c>
      <c r="H1035" s="8">
        <v>2</v>
      </c>
      <c r="L1035" s="8">
        <v>0.28599999999999998</v>
      </c>
      <c r="M1035" s="8">
        <f t="shared" si="170"/>
        <v>32.031999999999996</v>
      </c>
      <c r="O1035" s="8">
        <v>52</v>
      </c>
      <c r="AI1035" s="7">
        <v>8063</v>
      </c>
      <c r="AJ1035" s="8">
        <v>5124</v>
      </c>
      <c r="AK1035" s="8" t="s">
        <v>273</v>
      </c>
      <c r="AL1035" s="7">
        <v>285</v>
      </c>
      <c r="AM1035" s="8">
        <v>285</v>
      </c>
      <c r="AN1035" s="8">
        <v>26.9</v>
      </c>
      <c r="AO1035" s="8">
        <v>26.9</v>
      </c>
      <c r="AP1035" s="8">
        <v>26.9</v>
      </c>
      <c r="AQ1035" s="8">
        <v>18.899999999999999</v>
      </c>
      <c r="AR1035" s="8">
        <v>0</v>
      </c>
      <c r="AS1035" s="8">
        <v>0</v>
      </c>
      <c r="AT1035" s="12">
        <f t="shared" si="169"/>
        <v>45.8</v>
      </c>
      <c r="AV1035" s="11">
        <f t="shared" si="171"/>
        <v>91.291199999999989</v>
      </c>
      <c r="AW1035" s="13">
        <f t="shared" si="172"/>
        <v>91.291199999999989</v>
      </c>
      <c r="AX1035" s="13">
        <f t="shared" si="173"/>
        <v>8.6166079999999994</v>
      </c>
      <c r="AY1035" s="13">
        <f t="shared" si="174"/>
        <v>8.6166079999999994</v>
      </c>
      <c r="AZ1035" s="13">
        <f t="shared" si="175"/>
        <v>8.6166079999999994</v>
      </c>
      <c r="BA1035" s="13">
        <f t="shared" si="176"/>
        <v>6.054047999999999</v>
      </c>
      <c r="BB1035" s="13">
        <f t="shared" si="177"/>
        <v>0</v>
      </c>
      <c r="BC1035" s="13">
        <f t="shared" si="178"/>
        <v>0</v>
      </c>
    </row>
    <row r="1036" spans="1:55" x14ac:dyDescent="0.3">
      <c r="A1036" s="8" t="s">
        <v>232</v>
      </c>
      <c r="B1036" s="8" t="s">
        <v>237</v>
      </c>
      <c r="C1036" s="8" t="s">
        <v>96</v>
      </c>
      <c r="D1036" s="8" t="s">
        <v>22</v>
      </c>
      <c r="E1036" s="7" t="s">
        <v>21</v>
      </c>
      <c r="K1036" s="8">
        <v>1</v>
      </c>
      <c r="L1036" s="8">
        <v>0</v>
      </c>
      <c r="M1036" s="8">
        <f t="shared" si="170"/>
        <v>0</v>
      </c>
      <c r="O1036" s="8">
        <v>52</v>
      </c>
      <c r="AI1036" s="7">
        <v>8063</v>
      </c>
      <c r="AJ1036" s="8">
        <v>5124</v>
      </c>
      <c r="AK1036" s="8" t="s">
        <v>273</v>
      </c>
      <c r="AL1036" s="7">
        <v>285</v>
      </c>
      <c r="AM1036" s="8">
        <v>285</v>
      </c>
      <c r="AN1036" s="8">
        <v>26.9</v>
      </c>
      <c r="AO1036" s="8">
        <v>26.9</v>
      </c>
      <c r="AP1036" s="8">
        <v>26.9</v>
      </c>
      <c r="AQ1036" s="8">
        <v>18.899999999999999</v>
      </c>
      <c r="AR1036" s="8">
        <v>0</v>
      </c>
      <c r="AS1036" s="8">
        <v>0</v>
      </c>
      <c r="AT1036" s="12">
        <f t="shared" si="169"/>
        <v>45.8</v>
      </c>
      <c r="AV1036" s="11">
        <f t="shared" si="171"/>
        <v>0</v>
      </c>
      <c r="AW1036" s="13">
        <f t="shared" si="172"/>
        <v>0</v>
      </c>
      <c r="AX1036" s="13">
        <f t="shared" si="173"/>
        <v>0</v>
      </c>
      <c r="AY1036" s="13">
        <f t="shared" si="174"/>
        <v>0</v>
      </c>
      <c r="AZ1036" s="13">
        <f t="shared" si="175"/>
        <v>0</v>
      </c>
      <c r="BA1036" s="13">
        <f t="shared" si="176"/>
        <v>0</v>
      </c>
      <c r="BB1036" s="13">
        <f t="shared" si="177"/>
        <v>0</v>
      </c>
      <c r="BC1036" s="13">
        <f t="shared" si="178"/>
        <v>0</v>
      </c>
    </row>
    <row r="1037" spans="1:55" x14ac:dyDescent="0.3">
      <c r="A1037" s="8" t="s">
        <v>232</v>
      </c>
      <c r="B1037" s="8" t="s">
        <v>237</v>
      </c>
      <c r="C1037" s="8" t="s">
        <v>96</v>
      </c>
      <c r="D1037" s="8" t="s">
        <v>90</v>
      </c>
      <c r="E1037" s="7" t="s">
        <v>14</v>
      </c>
      <c r="F1037" s="8">
        <v>112</v>
      </c>
      <c r="H1037" s="8">
        <v>1</v>
      </c>
      <c r="L1037" s="8">
        <v>0.14299999999999999</v>
      </c>
      <c r="M1037" s="8">
        <f t="shared" si="170"/>
        <v>16.015999999999998</v>
      </c>
      <c r="O1037" s="8">
        <v>52</v>
      </c>
      <c r="Q1037" s="8">
        <v>17171</v>
      </c>
      <c r="R1037" s="7" t="s">
        <v>332</v>
      </c>
      <c r="AL1037" s="7">
        <v>175</v>
      </c>
      <c r="AN1037" s="8">
        <v>28.14</v>
      </c>
      <c r="AQ1037" s="8">
        <v>6.05</v>
      </c>
      <c r="AR1037" s="8">
        <v>0</v>
      </c>
      <c r="AS1037" s="8">
        <v>0</v>
      </c>
      <c r="AT1037" s="12">
        <f t="shared" si="169"/>
        <v>34.19</v>
      </c>
      <c r="AV1037" s="11">
        <f t="shared" si="171"/>
        <v>28.027999999999999</v>
      </c>
      <c r="AW1037" s="13">
        <f t="shared" si="172"/>
        <v>0.16015999999999997</v>
      </c>
      <c r="AX1037" s="13">
        <f t="shared" si="173"/>
        <v>4.5069023999999995</v>
      </c>
      <c r="AY1037" s="13">
        <f t="shared" si="174"/>
        <v>0.16015999999999997</v>
      </c>
      <c r="AZ1037" s="13">
        <f t="shared" si="175"/>
        <v>0.16015999999999997</v>
      </c>
      <c r="BA1037" s="13">
        <f t="shared" si="176"/>
        <v>0.96896799999999983</v>
      </c>
      <c r="BB1037" s="13">
        <f t="shared" si="177"/>
        <v>0</v>
      </c>
      <c r="BC1037" s="13">
        <f t="shared" si="178"/>
        <v>0</v>
      </c>
    </row>
    <row r="1038" spans="1:55" x14ac:dyDescent="0.3">
      <c r="A1038" s="8" t="s">
        <v>232</v>
      </c>
      <c r="B1038" s="8" t="s">
        <v>237</v>
      </c>
      <c r="C1038" s="8" t="s">
        <v>96</v>
      </c>
      <c r="D1038" s="8" t="s">
        <v>23</v>
      </c>
      <c r="E1038" s="7" t="s">
        <v>14</v>
      </c>
      <c r="F1038" s="8">
        <v>64</v>
      </c>
      <c r="I1038" s="8">
        <v>1</v>
      </c>
      <c r="L1038" s="8">
        <v>3.3000000000000002E-2</v>
      </c>
      <c r="M1038" s="8">
        <f t="shared" si="170"/>
        <v>2.1120000000000001</v>
      </c>
      <c r="O1038" s="8">
        <v>52</v>
      </c>
      <c r="AI1038" s="7">
        <v>974</v>
      </c>
      <c r="AJ1038" s="8">
        <v>1129</v>
      </c>
      <c r="AK1038" s="8" t="s">
        <v>279</v>
      </c>
      <c r="AL1038" s="7">
        <v>155</v>
      </c>
      <c r="AM1038" s="8">
        <v>155</v>
      </c>
      <c r="AN1038" s="8">
        <v>12.6</v>
      </c>
      <c r="AO1038" s="8">
        <v>12.6</v>
      </c>
      <c r="AP1038" s="8">
        <v>0</v>
      </c>
      <c r="AQ1038" s="8">
        <v>10.6</v>
      </c>
      <c r="AR1038" s="8">
        <v>1.1000000000000001</v>
      </c>
      <c r="AS1038" s="8">
        <v>0</v>
      </c>
      <c r="AT1038" s="12">
        <f t="shared" si="169"/>
        <v>24.3</v>
      </c>
      <c r="AV1038" s="11">
        <f t="shared" si="171"/>
        <v>3.2736000000000001</v>
      </c>
      <c r="AW1038" s="13">
        <f t="shared" si="172"/>
        <v>3.2736000000000001</v>
      </c>
      <c r="AX1038" s="13">
        <f t="shared" si="173"/>
        <v>0.26611200000000002</v>
      </c>
      <c r="AY1038" s="13">
        <f t="shared" si="174"/>
        <v>0.26611200000000002</v>
      </c>
      <c r="AZ1038" s="13">
        <f t="shared" si="175"/>
        <v>0</v>
      </c>
      <c r="BA1038" s="13">
        <f t="shared" si="176"/>
        <v>0.22387199999999999</v>
      </c>
      <c r="BB1038" s="13">
        <f t="shared" si="177"/>
        <v>2.3232000000000003E-2</v>
      </c>
      <c r="BC1038" s="13">
        <f t="shared" si="178"/>
        <v>0</v>
      </c>
    </row>
    <row r="1039" spans="1:55" x14ac:dyDescent="0.3">
      <c r="A1039" s="8" t="s">
        <v>232</v>
      </c>
      <c r="B1039" s="8" t="s">
        <v>237</v>
      </c>
      <c r="C1039" s="8" t="s">
        <v>96</v>
      </c>
      <c r="D1039" s="8" t="s">
        <v>24</v>
      </c>
      <c r="E1039" s="7" t="s">
        <v>21</v>
      </c>
      <c r="K1039" s="8">
        <v>1</v>
      </c>
      <c r="L1039" s="8">
        <v>0</v>
      </c>
      <c r="M1039" s="8">
        <f t="shared" si="170"/>
        <v>0</v>
      </c>
      <c r="O1039" s="8">
        <v>52</v>
      </c>
      <c r="AI1039" s="7">
        <v>7075</v>
      </c>
      <c r="AJ1039" s="8">
        <v>1106</v>
      </c>
      <c r="AK1039" s="8" t="s">
        <v>280</v>
      </c>
      <c r="AL1039" s="7">
        <v>69</v>
      </c>
      <c r="AM1039" s="8">
        <v>69</v>
      </c>
      <c r="AN1039" s="8">
        <v>3.6</v>
      </c>
      <c r="AO1039" s="8">
        <v>3.6</v>
      </c>
      <c r="AP1039" s="8">
        <v>0</v>
      </c>
      <c r="AQ1039" s="8">
        <v>4.0999999999999996</v>
      </c>
      <c r="AR1039" s="8">
        <v>4.5</v>
      </c>
      <c r="AS1039" s="8">
        <v>0</v>
      </c>
      <c r="AT1039" s="12">
        <f t="shared" si="169"/>
        <v>12.2</v>
      </c>
      <c r="AV1039" s="11">
        <f t="shared" si="171"/>
        <v>0</v>
      </c>
      <c r="AW1039" s="13">
        <f t="shared" si="172"/>
        <v>0</v>
      </c>
      <c r="AX1039" s="13">
        <f t="shared" si="173"/>
        <v>0</v>
      </c>
      <c r="AY1039" s="13">
        <f t="shared" si="174"/>
        <v>0</v>
      </c>
      <c r="AZ1039" s="13">
        <f t="shared" si="175"/>
        <v>0</v>
      </c>
      <c r="BA1039" s="13">
        <f t="shared" si="176"/>
        <v>0</v>
      </c>
      <c r="BB1039" s="13">
        <f t="shared" si="177"/>
        <v>0</v>
      </c>
      <c r="BC1039" s="13">
        <f t="shared" si="178"/>
        <v>0</v>
      </c>
    </row>
    <row r="1040" spans="1:55" x14ac:dyDescent="0.3">
      <c r="A1040" s="8" t="s">
        <v>232</v>
      </c>
      <c r="B1040" s="8" t="s">
        <v>237</v>
      </c>
      <c r="C1040" s="8" t="s">
        <v>96</v>
      </c>
      <c r="D1040" s="8" t="s">
        <v>25</v>
      </c>
      <c r="E1040" s="7" t="s">
        <v>21</v>
      </c>
      <c r="K1040" s="8">
        <v>1</v>
      </c>
      <c r="L1040" s="8">
        <v>0</v>
      </c>
      <c r="M1040" s="8">
        <f t="shared" si="170"/>
        <v>0</v>
      </c>
      <c r="O1040" s="8">
        <v>52</v>
      </c>
      <c r="AI1040" s="7">
        <v>646</v>
      </c>
      <c r="AJ1040" s="8">
        <v>1009</v>
      </c>
      <c r="AK1040" s="8" t="s">
        <v>286</v>
      </c>
      <c r="AL1040" s="7">
        <v>403</v>
      </c>
      <c r="AM1040" s="8">
        <v>403</v>
      </c>
      <c r="AN1040" s="8">
        <v>24.9</v>
      </c>
      <c r="AO1040" s="8">
        <v>24.9</v>
      </c>
      <c r="AP1040" s="8">
        <v>0</v>
      </c>
      <c r="AQ1040" s="8">
        <v>33.1</v>
      </c>
      <c r="AR1040" s="8">
        <v>1.3</v>
      </c>
      <c r="AS1040" s="8">
        <v>0</v>
      </c>
      <c r="AT1040" s="12">
        <f t="shared" si="169"/>
        <v>59.3</v>
      </c>
      <c r="AV1040" s="11">
        <f t="shared" si="171"/>
        <v>0</v>
      </c>
      <c r="AW1040" s="13">
        <f t="shared" si="172"/>
        <v>0</v>
      </c>
      <c r="AX1040" s="13">
        <f t="shared" si="173"/>
        <v>0</v>
      </c>
      <c r="AY1040" s="13">
        <f t="shared" si="174"/>
        <v>0</v>
      </c>
      <c r="AZ1040" s="13">
        <f t="shared" si="175"/>
        <v>0</v>
      </c>
      <c r="BA1040" s="13">
        <f t="shared" si="176"/>
        <v>0</v>
      </c>
      <c r="BB1040" s="13">
        <f t="shared" si="177"/>
        <v>0</v>
      </c>
      <c r="BC1040" s="13">
        <f t="shared" si="178"/>
        <v>0</v>
      </c>
    </row>
    <row r="1041" spans="1:55" x14ac:dyDescent="0.3">
      <c r="A1041" s="8" t="s">
        <v>20</v>
      </c>
      <c r="B1041" s="8" t="s">
        <v>237</v>
      </c>
      <c r="C1041" s="8" t="s">
        <v>96</v>
      </c>
      <c r="D1041" s="8" t="s">
        <v>20</v>
      </c>
      <c r="E1041" s="7" t="s">
        <v>21</v>
      </c>
      <c r="K1041" s="8">
        <v>1</v>
      </c>
      <c r="L1041" s="8">
        <v>0</v>
      </c>
      <c r="M1041" s="8">
        <f t="shared" si="170"/>
        <v>0</v>
      </c>
      <c r="O1041" s="8">
        <v>52</v>
      </c>
      <c r="AI1041">
        <v>8041</v>
      </c>
      <c r="AJ1041">
        <v>15233</v>
      </c>
      <c r="AK1041" t="s">
        <v>378</v>
      </c>
      <c r="AL1041">
        <v>105</v>
      </c>
      <c r="AM1041">
        <v>105</v>
      </c>
      <c r="AN1041">
        <v>18.5</v>
      </c>
      <c r="AO1041">
        <v>18.5</v>
      </c>
      <c r="AP1041">
        <v>18.5</v>
      </c>
      <c r="AQ1041">
        <v>2.9</v>
      </c>
      <c r="AR1041">
        <v>0</v>
      </c>
      <c r="AS1041">
        <v>0</v>
      </c>
      <c r="AT1041" s="12">
        <f t="shared" si="169"/>
        <v>21.4</v>
      </c>
      <c r="AV1041" s="11">
        <f t="shared" si="171"/>
        <v>0</v>
      </c>
      <c r="AW1041" s="13">
        <f t="shared" si="172"/>
        <v>0</v>
      </c>
      <c r="AX1041" s="13">
        <f t="shared" si="173"/>
        <v>0</v>
      </c>
      <c r="AY1041" s="13">
        <f t="shared" si="174"/>
        <v>0</v>
      </c>
      <c r="AZ1041" s="13">
        <f t="shared" si="175"/>
        <v>0</v>
      </c>
      <c r="BA1041" s="13">
        <f t="shared" si="176"/>
        <v>0</v>
      </c>
      <c r="BB1041" s="13">
        <f t="shared" si="177"/>
        <v>0</v>
      </c>
      <c r="BC1041" s="13">
        <f t="shared" si="178"/>
        <v>0</v>
      </c>
    </row>
    <row r="1042" spans="1:55" x14ac:dyDescent="0.3">
      <c r="A1042" s="8" t="s">
        <v>233</v>
      </c>
      <c r="B1042" s="8" t="s">
        <v>237</v>
      </c>
      <c r="C1042" s="8" t="s">
        <v>96</v>
      </c>
      <c r="D1042" s="8" t="s">
        <v>26</v>
      </c>
      <c r="E1042" s="7" t="s">
        <v>21</v>
      </c>
      <c r="K1042" s="8">
        <v>1</v>
      </c>
      <c r="L1042" s="8">
        <v>0</v>
      </c>
      <c r="M1042" s="8">
        <f t="shared" si="170"/>
        <v>0</v>
      </c>
      <c r="O1042" s="8">
        <v>52</v>
      </c>
      <c r="AI1042" s="7">
        <v>7200</v>
      </c>
      <c r="AJ1042" s="8">
        <v>20051</v>
      </c>
      <c r="AK1042" s="8" t="s">
        <v>282</v>
      </c>
      <c r="AL1042" s="7">
        <v>130</v>
      </c>
      <c r="AM1042" s="8">
        <v>0</v>
      </c>
      <c r="AN1042" s="8">
        <v>2.4</v>
      </c>
      <c r="AO1042" s="8">
        <v>0</v>
      </c>
      <c r="AP1042" s="8">
        <v>0</v>
      </c>
      <c r="AQ1042" s="8">
        <v>0.2</v>
      </c>
      <c r="AR1042" s="8">
        <v>28.6</v>
      </c>
      <c r="AS1042" s="8">
        <v>0.3</v>
      </c>
      <c r="AT1042" s="12">
        <f t="shared" si="169"/>
        <v>31.200000000000003</v>
      </c>
      <c r="AV1042" s="11">
        <f t="shared" si="171"/>
        <v>0</v>
      </c>
      <c r="AW1042" s="13">
        <f t="shared" si="172"/>
        <v>0</v>
      </c>
      <c r="AX1042" s="13">
        <f t="shared" si="173"/>
        <v>0</v>
      </c>
      <c r="AY1042" s="13">
        <f t="shared" si="174"/>
        <v>0</v>
      </c>
      <c r="AZ1042" s="13">
        <f t="shared" si="175"/>
        <v>0</v>
      </c>
      <c r="BA1042" s="13">
        <f t="shared" si="176"/>
        <v>0</v>
      </c>
      <c r="BB1042" s="13">
        <f t="shared" si="177"/>
        <v>0</v>
      </c>
      <c r="BC1042" s="13">
        <f t="shared" si="178"/>
        <v>0</v>
      </c>
    </row>
    <row r="1043" spans="1:55" x14ac:dyDescent="0.3">
      <c r="A1043" s="8" t="s">
        <v>233</v>
      </c>
      <c r="B1043" s="8" t="s">
        <v>237</v>
      </c>
      <c r="C1043" s="8" t="s">
        <v>96</v>
      </c>
      <c r="D1043" s="8" t="s">
        <v>28</v>
      </c>
      <c r="E1043" s="7" t="s">
        <v>14</v>
      </c>
      <c r="F1043" s="8">
        <v>185</v>
      </c>
      <c r="H1043" s="8">
        <v>1</v>
      </c>
      <c r="L1043" s="8">
        <v>0.14299999999999999</v>
      </c>
      <c r="M1043" s="8">
        <f t="shared" si="170"/>
        <v>26.454999999999998</v>
      </c>
      <c r="O1043" s="8">
        <v>52</v>
      </c>
      <c r="AI1043" s="7">
        <v>7005</v>
      </c>
      <c r="AJ1043" s="8">
        <v>16028</v>
      </c>
      <c r="AK1043" s="8" t="s">
        <v>283</v>
      </c>
      <c r="AL1043" s="7">
        <v>127</v>
      </c>
      <c r="AM1043" s="8">
        <v>0</v>
      </c>
      <c r="AN1043" s="8">
        <v>8.6999999999999993</v>
      </c>
      <c r="AO1043" s="8">
        <v>0</v>
      </c>
      <c r="AP1043" s="8">
        <v>0</v>
      </c>
      <c r="AQ1043" s="8">
        <v>0.5</v>
      </c>
      <c r="AR1043" s="8">
        <v>22.8</v>
      </c>
      <c r="AS1043" s="8">
        <v>6.4</v>
      </c>
      <c r="AT1043" s="12">
        <f t="shared" si="169"/>
        <v>32</v>
      </c>
      <c r="AV1043" s="11">
        <f t="shared" si="171"/>
        <v>33.597850000000001</v>
      </c>
      <c r="AW1043" s="13">
        <f t="shared" si="172"/>
        <v>0</v>
      </c>
      <c r="AX1043" s="13">
        <f t="shared" si="173"/>
        <v>2.3015849999999998</v>
      </c>
      <c r="AY1043" s="13">
        <f t="shared" si="174"/>
        <v>0</v>
      </c>
      <c r="AZ1043" s="13">
        <f t="shared" si="175"/>
        <v>0</v>
      </c>
      <c r="BA1043" s="13">
        <f t="shared" si="176"/>
        <v>0.132275</v>
      </c>
      <c r="BB1043" s="13">
        <f t="shared" si="177"/>
        <v>6.0317400000000001</v>
      </c>
      <c r="BC1043" s="13">
        <f t="shared" si="178"/>
        <v>1.6931200000000002</v>
      </c>
    </row>
    <row r="1044" spans="1:55" x14ac:dyDescent="0.3">
      <c r="A1044" s="8" t="s">
        <v>233</v>
      </c>
      <c r="B1044" s="8" t="s">
        <v>237</v>
      </c>
      <c r="C1044" s="8" t="s">
        <v>96</v>
      </c>
      <c r="D1044" s="8" t="s">
        <v>29</v>
      </c>
      <c r="E1044" s="7" t="s">
        <v>14</v>
      </c>
      <c r="F1044" s="8">
        <v>60</v>
      </c>
      <c r="G1044" s="8">
        <v>1</v>
      </c>
      <c r="L1044" s="8">
        <v>1</v>
      </c>
      <c r="M1044" s="8">
        <f t="shared" si="170"/>
        <v>60</v>
      </c>
      <c r="O1044" s="8">
        <v>52</v>
      </c>
      <c r="AI1044" s="7">
        <v>513</v>
      </c>
      <c r="AJ1044" s="8">
        <v>11110</v>
      </c>
      <c r="AK1044" s="8" t="s">
        <v>290</v>
      </c>
      <c r="AL1044" s="7">
        <v>22</v>
      </c>
      <c r="AM1044" s="8">
        <v>0</v>
      </c>
      <c r="AN1044" s="8">
        <v>1</v>
      </c>
      <c r="AO1044" s="8">
        <v>0</v>
      </c>
      <c r="AP1044" s="8">
        <v>0</v>
      </c>
      <c r="AQ1044" s="8">
        <v>0.4</v>
      </c>
      <c r="AR1044" s="8">
        <v>4.5</v>
      </c>
      <c r="AS1044" s="8">
        <v>2.8</v>
      </c>
      <c r="AT1044" s="12">
        <f t="shared" si="169"/>
        <v>5.9</v>
      </c>
      <c r="AV1044" s="11">
        <f t="shared" si="171"/>
        <v>13.2</v>
      </c>
      <c r="AW1044" s="13">
        <f t="shared" si="172"/>
        <v>0</v>
      </c>
      <c r="AX1044" s="13">
        <f t="shared" si="173"/>
        <v>0.6</v>
      </c>
      <c r="AY1044" s="13">
        <f t="shared" si="174"/>
        <v>0</v>
      </c>
      <c r="AZ1044" s="13">
        <f t="shared" si="175"/>
        <v>0</v>
      </c>
      <c r="BA1044" s="13">
        <f t="shared" si="176"/>
        <v>0.24</v>
      </c>
      <c r="BB1044" s="13">
        <f t="shared" si="177"/>
        <v>2.7</v>
      </c>
      <c r="BC1044" s="13">
        <f t="shared" si="178"/>
        <v>1.68</v>
      </c>
    </row>
    <row r="1045" spans="1:55" x14ac:dyDescent="0.3">
      <c r="A1045" s="8" t="s">
        <v>233</v>
      </c>
      <c r="B1045" s="8" t="s">
        <v>237</v>
      </c>
      <c r="C1045" s="8" t="s">
        <v>96</v>
      </c>
      <c r="D1045" s="8" t="s">
        <v>30</v>
      </c>
      <c r="E1045" s="7" t="s">
        <v>14</v>
      </c>
      <c r="F1045" s="8">
        <v>119</v>
      </c>
      <c r="I1045" s="8">
        <v>1</v>
      </c>
      <c r="L1045" s="8">
        <v>3.3000000000000002E-2</v>
      </c>
      <c r="M1045" s="8">
        <f t="shared" si="170"/>
        <v>3.927</v>
      </c>
      <c r="O1045" s="8">
        <v>52</v>
      </c>
      <c r="AI1045" s="7">
        <v>141</v>
      </c>
      <c r="AJ1045" s="8">
        <v>9040</v>
      </c>
      <c r="AK1045" s="8" t="s">
        <v>287</v>
      </c>
      <c r="AL1045" s="7">
        <v>92</v>
      </c>
      <c r="AM1045" s="8">
        <v>0</v>
      </c>
      <c r="AN1045" s="8">
        <v>1</v>
      </c>
      <c r="AO1045" s="8">
        <v>0</v>
      </c>
      <c r="AP1045" s="8">
        <v>0</v>
      </c>
      <c r="AQ1045" s="8">
        <v>0.5</v>
      </c>
      <c r="AR1045" s="8">
        <v>23.4</v>
      </c>
      <c r="AS1045" s="8">
        <v>2.4</v>
      </c>
      <c r="AT1045" s="12">
        <f t="shared" si="169"/>
        <v>24.9</v>
      </c>
      <c r="AV1045" s="11">
        <f t="shared" si="171"/>
        <v>3.6128399999999998</v>
      </c>
      <c r="AW1045" s="13">
        <f t="shared" si="172"/>
        <v>0</v>
      </c>
      <c r="AX1045" s="13">
        <f t="shared" si="173"/>
        <v>3.9269999999999999E-2</v>
      </c>
      <c r="AY1045" s="13">
        <f t="shared" si="174"/>
        <v>0</v>
      </c>
      <c r="AZ1045" s="13">
        <f t="shared" si="175"/>
        <v>0</v>
      </c>
      <c r="BA1045" s="13">
        <f t="shared" si="176"/>
        <v>1.9635E-2</v>
      </c>
      <c r="BB1045" s="13">
        <f t="shared" si="177"/>
        <v>0.9189179999999999</v>
      </c>
      <c r="BC1045" s="13">
        <f t="shared" si="178"/>
        <v>9.4247999999999998E-2</v>
      </c>
    </row>
    <row r="1046" spans="1:55" x14ac:dyDescent="0.3">
      <c r="A1046" s="8" t="s">
        <v>233</v>
      </c>
      <c r="B1046" s="8" t="s">
        <v>237</v>
      </c>
      <c r="C1046" s="8" t="s">
        <v>96</v>
      </c>
      <c r="D1046" s="8" t="s">
        <v>31</v>
      </c>
      <c r="E1046" s="7" t="s">
        <v>14</v>
      </c>
      <c r="F1046" s="8">
        <v>122</v>
      </c>
      <c r="H1046" s="8">
        <v>1</v>
      </c>
      <c r="L1046" s="8">
        <v>0.14299999999999999</v>
      </c>
      <c r="M1046" s="8">
        <f t="shared" si="170"/>
        <v>17.445999999999998</v>
      </c>
      <c r="O1046" s="8">
        <v>52</v>
      </c>
      <c r="AI1046" s="7">
        <v>1786</v>
      </c>
      <c r="AJ1046" s="8">
        <v>11363</v>
      </c>
      <c r="AK1046" s="8" t="s">
        <v>289</v>
      </c>
      <c r="AL1046" s="7">
        <v>93</v>
      </c>
      <c r="AM1046" s="8">
        <v>0</v>
      </c>
      <c r="AN1046" s="8">
        <v>2</v>
      </c>
      <c r="AO1046" s="8">
        <v>0</v>
      </c>
      <c r="AP1046" s="8">
        <v>0</v>
      </c>
      <c r="AQ1046" s="8">
        <v>0.1</v>
      </c>
      <c r="AR1046" s="8">
        <v>21.6</v>
      </c>
      <c r="AS1046" s="8">
        <v>1.5</v>
      </c>
      <c r="AT1046" s="12">
        <f t="shared" si="169"/>
        <v>23.700000000000003</v>
      </c>
      <c r="AV1046" s="11">
        <f t="shared" si="171"/>
        <v>16.224779999999999</v>
      </c>
      <c r="AW1046" s="13">
        <f t="shared" si="172"/>
        <v>0</v>
      </c>
      <c r="AX1046" s="13">
        <f t="shared" si="173"/>
        <v>0.34891999999999995</v>
      </c>
      <c r="AY1046" s="13">
        <f t="shared" si="174"/>
        <v>0</v>
      </c>
      <c r="AZ1046" s="13">
        <f t="shared" si="175"/>
        <v>0</v>
      </c>
      <c r="BA1046" s="13">
        <f t="shared" si="176"/>
        <v>1.7446E-2</v>
      </c>
      <c r="BB1046" s="13">
        <f t="shared" si="177"/>
        <v>3.7683359999999997</v>
      </c>
      <c r="BC1046" s="13">
        <f t="shared" si="178"/>
        <v>0.26168999999999998</v>
      </c>
    </row>
    <row r="1047" spans="1:55" x14ac:dyDescent="0.3">
      <c r="A1047" s="8" t="s">
        <v>234</v>
      </c>
      <c r="B1047" s="8" t="s">
        <v>237</v>
      </c>
      <c r="C1047" s="8" t="s">
        <v>96</v>
      </c>
      <c r="D1047" s="8" t="s">
        <v>27</v>
      </c>
      <c r="E1047" s="7" t="s">
        <v>14</v>
      </c>
      <c r="F1047" s="8">
        <v>114</v>
      </c>
      <c r="G1047" s="8">
        <v>1</v>
      </c>
      <c r="L1047" s="8">
        <v>1</v>
      </c>
      <c r="M1047" s="8">
        <f t="shared" si="170"/>
        <v>114</v>
      </c>
      <c r="O1047" s="8">
        <v>52</v>
      </c>
      <c r="AE1047" s="7" t="s">
        <v>296</v>
      </c>
      <c r="AF1047" s="8" t="s">
        <v>304</v>
      </c>
      <c r="AL1047" s="7">
        <v>125</v>
      </c>
      <c r="AN1047" s="8">
        <v>2.1</v>
      </c>
      <c r="AQ1047" s="8">
        <v>1.3</v>
      </c>
      <c r="AR1047" s="8">
        <v>26.2</v>
      </c>
      <c r="AT1047" s="12">
        <f t="shared" si="169"/>
        <v>29.6</v>
      </c>
      <c r="AV1047" s="11">
        <f t="shared" si="171"/>
        <v>142.5</v>
      </c>
      <c r="AW1047" s="13">
        <f t="shared" si="172"/>
        <v>1.1399999999999999</v>
      </c>
      <c r="AX1047" s="13">
        <f t="shared" si="173"/>
        <v>2.3940000000000001</v>
      </c>
      <c r="AY1047" s="13">
        <f t="shared" si="174"/>
        <v>1.1399999999999999</v>
      </c>
      <c r="AZ1047" s="13">
        <f t="shared" si="175"/>
        <v>1.1399999999999999</v>
      </c>
      <c r="BA1047" s="13">
        <f t="shared" si="176"/>
        <v>1.4820000000000002</v>
      </c>
      <c r="BB1047" s="13">
        <f t="shared" si="177"/>
        <v>29.867999999999999</v>
      </c>
      <c r="BC1047" s="13">
        <f t="shared" si="178"/>
        <v>1.1399999999999999</v>
      </c>
    </row>
    <row r="1048" spans="1:55" x14ac:dyDescent="0.3">
      <c r="A1048" s="8" t="s">
        <v>232</v>
      </c>
      <c r="B1048" s="8" t="s">
        <v>237</v>
      </c>
      <c r="C1048" s="8" t="s">
        <v>97</v>
      </c>
      <c r="D1048" s="8" t="s">
        <v>13</v>
      </c>
      <c r="E1048" s="7" t="s">
        <v>21</v>
      </c>
      <c r="K1048" s="8">
        <v>1</v>
      </c>
      <c r="L1048" s="8">
        <v>0</v>
      </c>
      <c r="M1048" s="8">
        <f t="shared" si="170"/>
        <v>0</v>
      </c>
      <c r="N1048" s="8">
        <v>2</v>
      </c>
      <c r="O1048" s="8">
        <v>53</v>
      </c>
      <c r="AI1048" s="7">
        <v>8067</v>
      </c>
      <c r="AJ1048" s="8">
        <v>0</v>
      </c>
      <c r="AK1048" s="8" t="s">
        <v>265</v>
      </c>
      <c r="AL1048" s="7">
        <v>269</v>
      </c>
      <c r="AM1048" s="8">
        <v>269</v>
      </c>
      <c r="AN1048" s="8">
        <v>24.9</v>
      </c>
      <c r="AO1048" s="8">
        <v>24.9</v>
      </c>
      <c r="AP1048" s="8">
        <v>24.9</v>
      </c>
      <c r="AQ1048" s="8">
        <v>18</v>
      </c>
      <c r="AR1048" s="8">
        <v>0</v>
      </c>
      <c r="AS1048" s="8">
        <v>0</v>
      </c>
      <c r="AT1048" s="12">
        <f t="shared" si="169"/>
        <v>42.9</v>
      </c>
      <c r="AV1048" s="11">
        <f t="shared" si="171"/>
        <v>0</v>
      </c>
      <c r="AW1048" s="13">
        <f t="shared" si="172"/>
        <v>0</v>
      </c>
      <c r="AX1048" s="13">
        <f t="shared" si="173"/>
        <v>0</v>
      </c>
      <c r="AY1048" s="13">
        <f t="shared" si="174"/>
        <v>0</v>
      </c>
      <c r="AZ1048" s="13">
        <f t="shared" si="175"/>
        <v>0</v>
      </c>
      <c r="BA1048" s="13">
        <f t="shared" si="176"/>
        <v>0</v>
      </c>
      <c r="BB1048" s="13">
        <f t="shared" si="177"/>
        <v>0</v>
      </c>
      <c r="BC1048" s="13">
        <f t="shared" si="178"/>
        <v>0</v>
      </c>
    </row>
    <row r="1049" spans="1:55" x14ac:dyDescent="0.3">
      <c r="A1049" s="8" t="s">
        <v>232</v>
      </c>
      <c r="B1049" s="8" t="s">
        <v>237</v>
      </c>
      <c r="C1049" s="8" t="s">
        <v>97</v>
      </c>
      <c r="D1049" s="8" t="s">
        <v>15</v>
      </c>
      <c r="E1049" s="7" t="s">
        <v>14</v>
      </c>
      <c r="F1049" s="8">
        <v>85</v>
      </c>
      <c r="I1049" s="8">
        <v>2</v>
      </c>
      <c r="L1049" s="8">
        <v>6.7000000000000004E-2</v>
      </c>
      <c r="M1049" s="8">
        <f t="shared" si="170"/>
        <v>5.6950000000000003</v>
      </c>
      <c r="O1049" s="8">
        <v>53</v>
      </c>
      <c r="AE1049" s="7" t="s">
        <v>296</v>
      </c>
      <c r="AF1049" s="8" t="s">
        <v>298</v>
      </c>
      <c r="AG1049" s="7" t="s">
        <v>299</v>
      </c>
      <c r="AL1049" s="7">
        <v>241</v>
      </c>
      <c r="AN1049" s="8">
        <v>32.9</v>
      </c>
      <c r="AQ1049" s="8">
        <v>10.9</v>
      </c>
      <c r="AR1049" s="8">
        <v>0.5</v>
      </c>
      <c r="AS1049" s="8">
        <v>0</v>
      </c>
      <c r="AT1049" s="12">
        <f t="shared" si="169"/>
        <v>44.3</v>
      </c>
      <c r="AV1049" s="11">
        <f t="shared" si="171"/>
        <v>13.724950000000002</v>
      </c>
      <c r="AW1049" s="13">
        <f t="shared" si="172"/>
        <v>5.6950000000000001E-2</v>
      </c>
      <c r="AX1049" s="13">
        <f t="shared" si="173"/>
        <v>1.8736550000000001</v>
      </c>
      <c r="AY1049" s="13">
        <f t="shared" si="174"/>
        <v>5.6950000000000001E-2</v>
      </c>
      <c r="AZ1049" s="13">
        <f t="shared" si="175"/>
        <v>5.6950000000000001E-2</v>
      </c>
      <c r="BA1049" s="13">
        <f t="shared" si="176"/>
        <v>0.62075500000000006</v>
      </c>
      <c r="BB1049" s="13">
        <f t="shared" si="177"/>
        <v>2.8475E-2</v>
      </c>
      <c r="BC1049" s="13">
        <f t="shared" si="178"/>
        <v>0</v>
      </c>
    </row>
    <row r="1050" spans="1:55" x14ac:dyDescent="0.3">
      <c r="A1050" s="8" t="s">
        <v>232</v>
      </c>
      <c r="B1050" s="8" t="s">
        <v>237</v>
      </c>
      <c r="C1050" s="8" t="s">
        <v>97</v>
      </c>
      <c r="D1050" s="8" t="s">
        <v>17</v>
      </c>
      <c r="E1050" s="7" t="s">
        <v>14</v>
      </c>
      <c r="F1050" s="8">
        <v>85</v>
      </c>
      <c r="J1050" s="8">
        <v>2</v>
      </c>
      <c r="L1050" s="8">
        <v>5.0000000000000001E-3</v>
      </c>
      <c r="M1050" s="8">
        <f t="shared" si="170"/>
        <v>0.42499999999999999</v>
      </c>
      <c r="O1050" s="8">
        <v>53</v>
      </c>
      <c r="AE1050" s="7" t="s">
        <v>300</v>
      </c>
      <c r="AF1050" s="8" t="s">
        <v>301</v>
      </c>
      <c r="AG1050" s="7" t="s">
        <v>272</v>
      </c>
      <c r="AL1050" s="7">
        <v>265</v>
      </c>
      <c r="AN1050" s="8">
        <v>16.899999999999999</v>
      </c>
      <c r="AQ1050" s="8">
        <v>21.4</v>
      </c>
      <c r="AR1050" s="8">
        <v>0</v>
      </c>
      <c r="AS1050" s="8">
        <v>0</v>
      </c>
      <c r="AT1050" s="12">
        <f t="shared" si="169"/>
        <v>38.299999999999997</v>
      </c>
      <c r="AV1050" s="11">
        <f t="shared" si="171"/>
        <v>1.12625</v>
      </c>
      <c r="AW1050" s="13">
        <f t="shared" si="172"/>
        <v>4.2500000000000003E-3</v>
      </c>
      <c r="AX1050" s="13">
        <f t="shared" si="173"/>
        <v>7.1824999999999986E-2</v>
      </c>
      <c r="AY1050" s="13">
        <f t="shared" si="174"/>
        <v>4.2500000000000003E-3</v>
      </c>
      <c r="AZ1050" s="13">
        <f t="shared" si="175"/>
        <v>4.2500000000000003E-3</v>
      </c>
      <c r="BA1050" s="13">
        <f t="shared" si="176"/>
        <v>9.0949999999999989E-2</v>
      </c>
      <c r="BB1050" s="13">
        <f t="shared" si="177"/>
        <v>0</v>
      </c>
      <c r="BC1050" s="13">
        <f t="shared" si="178"/>
        <v>0</v>
      </c>
    </row>
    <row r="1051" spans="1:55" x14ac:dyDescent="0.3">
      <c r="A1051" s="8" t="s">
        <v>232</v>
      </c>
      <c r="B1051" s="8" t="s">
        <v>237</v>
      </c>
      <c r="C1051" s="8" t="s">
        <v>97</v>
      </c>
      <c r="D1051" s="8" t="s">
        <v>18</v>
      </c>
      <c r="E1051" s="7" t="s">
        <v>21</v>
      </c>
      <c r="K1051" s="8">
        <v>1</v>
      </c>
      <c r="L1051" s="8">
        <v>0</v>
      </c>
      <c r="M1051" s="8">
        <f t="shared" si="170"/>
        <v>0</v>
      </c>
      <c r="O1051" s="8">
        <v>53</v>
      </c>
      <c r="S1051" s="8">
        <v>1095</v>
      </c>
      <c r="T1051" s="8" t="s">
        <v>275</v>
      </c>
      <c r="AL1051" s="7">
        <v>267</v>
      </c>
      <c r="AN1051" s="8">
        <v>19.600000000000001</v>
      </c>
      <c r="AQ1051" s="8">
        <v>20.3</v>
      </c>
      <c r="AT1051" s="12">
        <f t="shared" si="169"/>
        <v>39.900000000000006</v>
      </c>
      <c r="AV1051" s="11">
        <f t="shared" si="171"/>
        <v>0</v>
      </c>
      <c r="AW1051" s="13">
        <f t="shared" si="172"/>
        <v>0</v>
      </c>
      <c r="AX1051" s="13">
        <f t="shared" si="173"/>
        <v>0</v>
      </c>
      <c r="AY1051" s="13">
        <f t="shared" si="174"/>
        <v>0</v>
      </c>
      <c r="AZ1051" s="13">
        <f t="shared" si="175"/>
        <v>0</v>
      </c>
      <c r="BA1051" s="13">
        <f t="shared" si="176"/>
        <v>0</v>
      </c>
      <c r="BB1051" s="13">
        <f t="shared" si="177"/>
        <v>0</v>
      </c>
      <c r="BC1051" s="13">
        <f t="shared" si="178"/>
        <v>0</v>
      </c>
    </row>
    <row r="1052" spans="1:55" x14ac:dyDescent="0.3">
      <c r="A1052" s="8" t="s">
        <v>232</v>
      </c>
      <c r="B1052" s="8" t="s">
        <v>237</v>
      </c>
      <c r="C1052" s="8" t="s">
        <v>97</v>
      </c>
      <c r="D1052" s="8" t="s">
        <v>19</v>
      </c>
      <c r="E1052" s="7" t="s">
        <v>21</v>
      </c>
      <c r="K1052" s="8">
        <v>1</v>
      </c>
      <c r="L1052" s="8">
        <v>0</v>
      </c>
      <c r="M1052" s="8">
        <f t="shared" si="170"/>
        <v>0</v>
      </c>
      <c r="O1052" s="8">
        <v>53</v>
      </c>
      <c r="AI1052" s="7">
        <v>8063</v>
      </c>
      <c r="AJ1052" s="8">
        <v>5124</v>
      </c>
      <c r="AK1052" s="8" t="s">
        <v>273</v>
      </c>
      <c r="AL1052" s="7">
        <v>285</v>
      </c>
      <c r="AM1052" s="8">
        <v>285</v>
      </c>
      <c r="AN1052" s="8">
        <v>26.9</v>
      </c>
      <c r="AO1052" s="8">
        <v>26.9</v>
      </c>
      <c r="AP1052" s="8">
        <v>26.9</v>
      </c>
      <c r="AQ1052" s="8">
        <v>18.899999999999999</v>
      </c>
      <c r="AR1052" s="8">
        <v>0</v>
      </c>
      <c r="AS1052" s="8">
        <v>0</v>
      </c>
      <c r="AT1052" s="12">
        <f t="shared" si="169"/>
        <v>45.8</v>
      </c>
      <c r="AV1052" s="11">
        <f t="shared" si="171"/>
        <v>0</v>
      </c>
      <c r="AW1052" s="13">
        <f t="shared" si="172"/>
        <v>0</v>
      </c>
      <c r="AX1052" s="13">
        <f t="shared" si="173"/>
        <v>0</v>
      </c>
      <c r="AY1052" s="13">
        <f t="shared" si="174"/>
        <v>0</v>
      </c>
      <c r="AZ1052" s="13">
        <f t="shared" si="175"/>
        <v>0</v>
      </c>
      <c r="BA1052" s="13">
        <f t="shared" si="176"/>
        <v>0</v>
      </c>
      <c r="BB1052" s="13">
        <f t="shared" si="177"/>
        <v>0</v>
      </c>
      <c r="BC1052" s="13">
        <f t="shared" si="178"/>
        <v>0</v>
      </c>
    </row>
    <row r="1053" spans="1:55" x14ac:dyDescent="0.3">
      <c r="A1053" s="8" t="s">
        <v>232</v>
      </c>
      <c r="B1053" s="8" t="s">
        <v>237</v>
      </c>
      <c r="C1053" s="8" t="s">
        <v>97</v>
      </c>
      <c r="D1053" s="8" t="s">
        <v>90</v>
      </c>
      <c r="E1053" s="7" t="s">
        <v>14</v>
      </c>
      <c r="F1053" s="8">
        <v>112</v>
      </c>
      <c r="J1053" s="8">
        <v>1</v>
      </c>
      <c r="L1053" s="8">
        <v>3.0000000000000001E-3</v>
      </c>
      <c r="M1053" s="8">
        <f t="shared" si="170"/>
        <v>0.33600000000000002</v>
      </c>
      <c r="O1053" s="8">
        <v>53</v>
      </c>
      <c r="Q1053" s="8">
        <v>17171</v>
      </c>
      <c r="R1053" s="7" t="s">
        <v>332</v>
      </c>
      <c r="AL1053" s="7">
        <v>175</v>
      </c>
      <c r="AN1053" s="8">
        <v>28.14</v>
      </c>
      <c r="AQ1053" s="8">
        <v>6.05</v>
      </c>
      <c r="AR1053" s="8">
        <v>0</v>
      </c>
      <c r="AS1053" s="8">
        <v>0</v>
      </c>
      <c r="AT1053" s="12">
        <f t="shared" si="169"/>
        <v>34.19</v>
      </c>
      <c r="AV1053" s="11">
        <f t="shared" si="171"/>
        <v>0.58800000000000008</v>
      </c>
      <c r="AW1053" s="13">
        <f t="shared" si="172"/>
        <v>3.3600000000000001E-3</v>
      </c>
      <c r="AX1053" s="13">
        <f t="shared" si="173"/>
        <v>9.4550400000000007E-2</v>
      </c>
      <c r="AY1053" s="13">
        <f t="shared" si="174"/>
        <v>3.3600000000000001E-3</v>
      </c>
      <c r="AZ1053" s="13">
        <f t="shared" si="175"/>
        <v>3.3600000000000001E-3</v>
      </c>
      <c r="BA1053" s="13">
        <f t="shared" si="176"/>
        <v>2.0327999999999999E-2</v>
      </c>
      <c r="BB1053" s="13">
        <f t="shared" si="177"/>
        <v>0</v>
      </c>
      <c r="BC1053" s="13">
        <f t="shared" si="178"/>
        <v>0</v>
      </c>
    </row>
    <row r="1054" spans="1:55" x14ac:dyDescent="0.3">
      <c r="A1054" s="8" t="s">
        <v>232</v>
      </c>
      <c r="B1054" s="8" t="s">
        <v>237</v>
      </c>
      <c r="C1054" s="8" t="s">
        <v>97</v>
      </c>
      <c r="D1054" s="8" t="s">
        <v>22</v>
      </c>
      <c r="E1054" s="7" t="s">
        <v>21</v>
      </c>
      <c r="K1054" s="8">
        <v>1</v>
      </c>
      <c r="L1054" s="8">
        <v>0</v>
      </c>
      <c r="M1054" s="8">
        <f t="shared" si="170"/>
        <v>0</v>
      </c>
      <c r="O1054" s="8">
        <v>53</v>
      </c>
      <c r="AI1054" s="7">
        <v>8063</v>
      </c>
      <c r="AJ1054" s="8">
        <v>5124</v>
      </c>
      <c r="AK1054" s="8" t="s">
        <v>273</v>
      </c>
      <c r="AL1054" s="7">
        <v>285</v>
      </c>
      <c r="AM1054" s="8">
        <v>285</v>
      </c>
      <c r="AN1054" s="8">
        <v>26.9</v>
      </c>
      <c r="AO1054" s="8">
        <v>26.9</v>
      </c>
      <c r="AP1054" s="8">
        <v>26.9</v>
      </c>
      <c r="AQ1054" s="8">
        <v>18.899999999999999</v>
      </c>
      <c r="AR1054" s="8">
        <v>0</v>
      </c>
      <c r="AS1054" s="8">
        <v>0</v>
      </c>
      <c r="AT1054" s="12">
        <f t="shared" si="169"/>
        <v>45.8</v>
      </c>
      <c r="AV1054" s="11">
        <f t="shared" si="171"/>
        <v>0</v>
      </c>
      <c r="AW1054" s="13">
        <f t="shared" si="172"/>
        <v>0</v>
      </c>
      <c r="AX1054" s="13">
        <f t="shared" si="173"/>
        <v>0</v>
      </c>
      <c r="AY1054" s="13">
        <f t="shared" si="174"/>
        <v>0</v>
      </c>
      <c r="AZ1054" s="13">
        <f t="shared" si="175"/>
        <v>0</v>
      </c>
      <c r="BA1054" s="13">
        <f t="shared" si="176"/>
        <v>0</v>
      </c>
      <c r="BB1054" s="13">
        <f t="shared" si="177"/>
        <v>0</v>
      </c>
      <c r="BC1054" s="13">
        <f t="shared" si="178"/>
        <v>0</v>
      </c>
    </row>
    <row r="1055" spans="1:55" x14ac:dyDescent="0.3">
      <c r="A1055" s="8" t="s">
        <v>232</v>
      </c>
      <c r="B1055" s="8" t="s">
        <v>237</v>
      </c>
      <c r="C1055" s="8" t="s">
        <v>97</v>
      </c>
      <c r="D1055" s="8" t="s">
        <v>23</v>
      </c>
      <c r="E1055" s="7" t="s">
        <v>21</v>
      </c>
      <c r="K1055" s="8">
        <v>1</v>
      </c>
      <c r="L1055" s="8">
        <v>0</v>
      </c>
      <c r="M1055" s="8">
        <f t="shared" si="170"/>
        <v>0</v>
      </c>
      <c r="O1055" s="8">
        <v>53</v>
      </c>
      <c r="AI1055" s="7">
        <v>974</v>
      </c>
      <c r="AJ1055" s="8">
        <v>1129</v>
      </c>
      <c r="AK1055" s="8" t="s">
        <v>279</v>
      </c>
      <c r="AL1055" s="7">
        <v>155</v>
      </c>
      <c r="AM1055" s="8">
        <v>155</v>
      </c>
      <c r="AN1055" s="8">
        <v>12.6</v>
      </c>
      <c r="AO1055" s="8">
        <v>12.6</v>
      </c>
      <c r="AP1055" s="8">
        <v>0</v>
      </c>
      <c r="AQ1055" s="8">
        <v>10.6</v>
      </c>
      <c r="AR1055" s="8">
        <v>1.1000000000000001</v>
      </c>
      <c r="AS1055" s="8">
        <v>0</v>
      </c>
      <c r="AT1055" s="12">
        <f t="shared" si="169"/>
        <v>24.3</v>
      </c>
      <c r="AV1055" s="11">
        <f t="shared" si="171"/>
        <v>0</v>
      </c>
      <c r="AW1055" s="13">
        <f t="shared" si="172"/>
        <v>0</v>
      </c>
      <c r="AX1055" s="13">
        <f t="shared" si="173"/>
        <v>0</v>
      </c>
      <c r="AY1055" s="13">
        <f t="shared" si="174"/>
        <v>0</v>
      </c>
      <c r="AZ1055" s="13">
        <f t="shared" si="175"/>
        <v>0</v>
      </c>
      <c r="BA1055" s="13">
        <f t="shared" si="176"/>
        <v>0</v>
      </c>
      <c r="BB1055" s="13">
        <f t="shared" si="177"/>
        <v>0</v>
      </c>
      <c r="BC1055" s="13">
        <f t="shared" si="178"/>
        <v>0</v>
      </c>
    </row>
    <row r="1056" spans="1:55" x14ac:dyDescent="0.3">
      <c r="A1056" s="8" t="s">
        <v>232</v>
      </c>
      <c r="B1056" s="8" t="s">
        <v>237</v>
      </c>
      <c r="C1056" s="8" t="s">
        <v>97</v>
      </c>
      <c r="D1056" s="8" t="s">
        <v>24</v>
      </c>
      <c r="E1056" s="7" t="s">
        <v>21</v>
      </c>
      <c r="K1056" s="8">
        <v>1</v>
      </c>
      <c r="L1056" s="8">
        <v>0</v>
      </c>
      <c r="M1056" s="8">
        <f t="shared" si="170"/>
        <v>0</v>
      </c>
      <c r="O1056" s="8">
        <v>53</v>
      </c>
      <c r="AI1056" s="7">
        <v>7075</v>
      </c>
      <c r="AJ1056" s="8">
        <v>1106</v>
      </c>
      <c r="AK1056" s="8" t="s">
        <v>280</v>
      </c>
      <c r="AL1056" s="7">
        <v>69</v>
      </c>
      <c r="AM1056" s="8">
        <v>69</v>
      </c>
      <c r="AN1056" s="8">
        <v>3.6</v>
      </c>
      <c r="AO1056" s="8">
        <v>3.6</v>
      </c>
      <c r="AP1056" s="8">
        <v>0</v>
      </c>
      <c r="AQ1056" s="8">
        <v>4.0999999999999996</v>
      </c>
      <c r="AR1056" s="8">
        <v>4.5</v>
      </c>
      <c r="AS1056" s="8">
        <v>0</v>
      </c>
      <c r="AT1056" s="12">
        <f t="shared" si="169"/>
        <v>12.2</v>
      </c>
      <c r="AV1056" s="11">
        <f t="shared" si="171"/>
        <v>0</v>
      </c>
      <c r="AW1056" s="13">
        <f t="shared" si="172"/>
        <v>0</v>
      </c>
      <c r="AX1056" s="13">
        <f t="shared" si="173"/>
        <v>0</v>
      </c>
      <c r="AY1056" s="13">
        <f t="shared" si="174"/>
        <v>0</v>
      </c>
      <c r="AZ1056" s="13">
        <f t="shared" si="175"/>
        <v>0</v>
      </c>
      <c r="BA1056" s="13">
        <f t="shared" si="176"/>
        <v>0</v>
      </c>
      <c r="BB1056" s="13">
        <f t="shared" si="177"/>
        <v>0</v>
      </c>
      <c r="BC1056" s="13">
        <f t="shared" si="178"/>
        <v>0</v>
      </c>
    </row>
    <row r="1057" spans="1:55" x14ac:dyDescent="0.3">
      <c r="A1057" s="8" t="s">
        <v>232</v>
      </c>
      <c r="B1057" s="8" t="s">
        <v>237</v>
      </c>
      <c r="C1057" s="8" t="s">
        <v>97</v>
      </c>
      <c r="D1057" s="8" t="s">
        <v>25</v>
      </c>
      <c r="E1057" s="7" t="s">
        <v>21</v>
      </c>
      <c r="K1057" s="8">
        <v>1</v>
      </c>
      <c r="L1057" s="8">
        <v>0</v>
      </c>
      <c r="M1057" s="8">
        <f t="shared" si="170"/>
        <v>0</v>
      </c>
      <c r="O1057" s="8">
        <v>53</v>
      </c>
      <c r="AI1057" s="7">
        <v>646</v>
      </c>
      <c r="AJ1057" s="8">
        <v>1009</v>
      </c>
      <c r="AK1057" s="8" t="s">
        <v>286</v>
      </c>
      <c r="AL1057" s="7">
        <v>403</v>
      </c>
      <c r="AM1057" s="8">
        <v>403</v>
      </c>
      <c r="AN1057" s="8">
        <v>24.9</v>
      </c>
      <c r="AO1057" s="8">
        <v>24.9</v>
      </c>
      <c r="AP1057" s="8">
        <v>0</v>
      </c>
      <c r="AQ1057" s="8">
        <v>33.1</v>
      </c>
      <c r="AR1057" s="8">
        <v>1.3</v>
      </c>
      <c r="AS1057" s="8">
        <v>0</v>
      </c>
      <c r="AT1057" s="12">
        <f t="shared" si="169"/>
        <v>59.3</v>
      </c>
      <c r="AV1057" s="11">
        <f t="shared" si="171"/>
        <v>0</v>
      </c>
      <c r="AW1057" s="13">
        <f t="shared" si="172"/>
        <v>0</v>
      </c>
      <c r="AX1057" s="13">
        <f t="shared" si="173"/>
        <v>0</v>
      </c>
      <c r="AY1057" s="13">
        <f t="shared" si="174"/>
        <v>0</v>
      </c>
      <c r="AZ1057" s="13">
        <f t="shared" si="175"/>
        <v>0</v>
      </c>
      <c r="BA1057" s="13">
        <f t="shared" si="176"/>
        <v>0</v>
      </c>
      <c r="BB1057" s="13">
        <f t="shared" si="177"/>
        <v>0</v>
      </c>
      <c r="BC1057" s="13">
        <f t="shared" si="178"/>
        <v>0</v>
      </c>
    </row>
    <row r="1058" spans="1:55" x14ac:dyDescent="0.3">
      <c r="A1058" s="8" t="s">
        <v>20</v>
      </c>
      <c r="B1058" s="8" t="s">
        <v>237</v>
      </c>
      <c r="C1058" s="8" t="s">
        <v>97</v>
      </c>
      <c r="D1058" s="8" t="s">
        <v>20</v>
      </c>
      <c r="E1058" s="7" t="s">
        <v>21</v>
      </c>
      <c r="K1058" s="8">
        <v>1</v>
      </c>
      <c r="L1058" s="8">
        <v>0</v>
      </c>
      <c r="M1058" s="8">
        <f t="shared" si="170"/>
        <v>0</v>
      </c>
      <c r="O1058" s="8">
        <v>53</v>
      </c>
      <c r="AI1058">
        <v>8041</v>
      </c>
      <c r="AJ1058">
        <v>15233</v>
      </c>
      <c r="AK1058" t="s">
        <v>378</v>
      </c>
      <c r="AL1058">
        <v>105</v>
      </c>
      <c r="AM1058">
        <v>105</v>
      </c>
      <c r="AN1058">
        <v>18.5</v>
      </c>
      <c r="AO1058">
        <v>18.5</v>
      </c>
      <c r="AP1058">
        <v>18.5</v>
      </c>
      <c r="AQ1058">
        <v>2.9</v>
      </c>
      <c r="AR1058">
        <v>0</v>
      </c>
      <c r="AS1058">
        <v>0</v>
      </c>
      <c r="AT1058" s="12">
        <f t="shared" si="169"/>
        <v>21.4</v>
      </c>
      <c r="AV1058" s="11">
        <f t="shared" si="171"/>
        <v>0</v>
      </c>
      <c r="AW1058" s="13">
        <f t="shared" si="172"/>
        <v>0</v>
      </c>
      <c r="AX1058" s="13">
        <f t="shared" si="173"/>
        <v>0</v>
      </c>
      <c r="AY1058" s="13">
        <f t="shared" si="174"/>
        <v>0</v>
      </c>
      <c r="AZ1058" s="13">
        <f t="shared" si="175"/>
        <v>0</v>
      </c>
      <c r="BA1058" s="13">
        <f t="shared" si="176"/>
        <v>0</v>
      </c>
      <c r="BB1058" s="13">
        <f t="shared" si="177"/>
        <v>0</v>
      </c>
      <c r="BC1058" s="13">
        <f t="shared" si="178"/>
        <v>0</v>
      </c>
    </row>
    <row r="1059" spans="1:55" x14ac:dyDescent="0.3">
      <c r="A1059" s="8" t="s">
        <v>233</v>
      </c>
      <c r="B1059" s="8" t="s">
        <v>237</v>
      </c>
      <c r="C1059" s="8" t="s">
        <v>97</v>
      </c>
      <c r="D1059" s="8" t="s">
        <v>26</v>
      </c>
      <c r="E1059" s="7" t="s">
        <v>14</v>
      </c>
      <c r="F1059" s="8">
        <v>175</v>
      </c>
      <c r="H1059" s="8">
        <v>3</v>
      </c>
      <c r="L1059" s="8">
        <v>0.42899999999999999</v>
      </c>
      <c r="M1059" s="8">
        <f t="shared" si="170"/>
        <v>75.075000000000003</v>
      </c>
      <c r="O1059" s="8">
        <v>53</v>
      </c>
      <c r="AI1059" s="7">
        <v>7200</v>
      </c>
      <c r="AJ1059" s="8">
        <v>20051</v>
      </c>
      <c r="AK1059" s="8" t="s">
        <v>282</v>
      </c>
      <c r="AL1059" s="7">
        <v>130</v>
      </c>
      <c r="AM1059" s="8">
        <v>0</v>
      </c>
      <c r="AN1059" s="8">
        <v>2.4</v>
      </c>
      <c r="AO1059" s="8">
        <v>0</v>
      </c>
      <c r="AP1059" s="8">
        <v>0</v>
      </c>
      <c r="AQ1059" s="8">
        <v>0.2</v>
      </c>
      <c r="AR1059" s="8">
        <v>28.6</v>
      </c>
      <c r="AS1059" s="8">
        <v>0.3</v>
      </c>
      <c r="AT1059" s="12">
        <f t="shared" si="169"/>
        <v>31.200000000000003</v>
      </c>
      <c r="AV1059" s="11">
        <f t="shared" si="171"/>
        <v>97.597499999999997</v>
      </c>
      <c r="AW1059" s="13">
        <f t="shared" si="172"/>
        <v>0</v>
      </c>
      <c r="AX1059" s="13">
        <f t="shared" si="173"/>
        <v>1.8018000000000001</v>
      </c>
      <c r="AY1059" s="13">
        <f t="shared" si="174"/>
        <v>0</v>
      </c>
      <c r="AZ1059" s="13">
        <f t="shared" si="175"/>
        <v>0</v>
      </c>
      <c r="BA1059" s="13">
        <f t="shared" si="176"/>
        <v>0.15015000000000001</v>
      </c>
      <c r="BB1059" s="13">
        <f t="shared" si="177"/>
        <v>21.471450000000001</v>
      </c>
      <c r="BC1059" s="13">
        <f t="shared" si="178"/>
        <v>0.22522500000000001</v>
      </c>
    </row>
    <row r="1060" spans="1:55" x14ac:dyDescent="0.3">
      <c r="A1060" s="8" t="s">
        <v>233</v>
      </c>
      <c r="B1060" s="8" t="s">
        <v>237</v>
      </c>
      <c r="C1060" s="8" t="s">
        <v>97</v>
      </c>
      <c r="D1060" s="8" t="s">
        <v>28</v>
      </c>
      <c r="E1060" s="7" t="s">
        <v>14</v>
      </c>
      <c r="F1060" s="8">
        <v>185</v>
      </c>
      <c r="H1060" s="8">
        <v>3</v>
      </c>
      <c r="L1060" s="8">
        <v>0.42899999999999999</v>
      </c>
      <c r="M1060" s="8">
        <f t="shared" si="170"/>
        <v>79.364999999999995</v>
      </c>
      <c r="O1060" s="8">
        <v>53</v>
      </c>
      <c r="AI1060" s="7">
        <v>7005</v>
      </c>
      <c r="AJ1060" s="8">
        <v>16028</v>
      </c>
      <c r="AK1060" s="8" t="s">
        <v>283</v>
      </c>
      <c r="AL1060" s="7">
        <v>127</v>
      </c>
      <c r="AM1060" s="8">
        <v>0</v>
      </c>
      <c r="AN1060" s="8">
        <v>8.6999999999999993</v>
      </c>
      <c r="AO1060" s="8">
        <v>0</v>
      </c>
      <c r="AP1060" s="8">
        <v>0</v>
      </c>
      <c r="AQ1060" s="8">
        <v>0.5</v>
      </c>
      <c r="AR1060" s="8">
        <v>22.8</v>
      </c>
      <c r="AS1060" s="8">
        <v>6.4</v>
      </c>
      <c r="AT1060" s="12">
        <f t="shared" si="169"/>
        <v>32</v>
      </c>
      <c r="AV1060" s="11">
        <f t="shared" si="171"/>
        <v>100.79355</v>
      </c>
      <c r="AW1060" s="13">
        <f t="shared" si="172"/>
        <v>0</v>
      </c>
      <c r="AX1060" s="13">
        <f t="shared" si="173"/>
        <v>6.9047549999999989</v>
      </c>
      <c r="AY1060" s="13">
        <f t="shared" si="174"/>
        <v>0</v>
      </c>
      <c r="AZ1060" s="13">
        <f t="shared" si="175"/>
        <v>0</v>
      </c>
      <c r="BA1060" s="13">
        <f t="shared" si="176"/>
        <v>0.39682499999999998</v>
      </c>
      <c r="BB1060" s="13">
        <f t="shared" si="177"/>
        <v>18.095219999999998</v>
      </c>
      <c r="BC1060" s="13">
        <f t="shared" si="178"/>
        <v>5.0793599999999994</v>
      </c>
    </row>
    <row r="1061" spans="1:55" x14ac:dyDescent="0.3">
      <c r="A1061" s="8" t="s">
        <v>233</v>
      </c>
      <c r="B1061" s="8" t="s">
        <v>237</v>
      </c>
      <c r="C1061" s="8" t="s">
        <v>97</v>
      </c>
      <c r="D1061" s="8" t="s">
        <v>29</v>
      </c>
      <c r="E1061" s="7" t="s">
        <v>14</v>
      </c>
      <c r="F1061" s="8">
        <v>60</v>
      </c>
      <c r="H1061" s="8">
        <v>3</v>
      </c>
      <c r="L1061" s="8">
        <v>0.42899999999999999</v>
      </c>
      <c r="M1061" s="8">
        <f t="shared" si="170"/>
        <v>25.74</v>
      </c>
      <c r="O1061" s="8">
        <v>53</v>
      </c>
      <c r="AI1061" s="7">
        <v>513</v>
      </c>
      <c r="AJ1061" s="8">
        <v>11110</v>
      </c>
      <c r="AK1061" s="8" t="s">
        <v>290</v>
      </c>
      <c r="AL1061" s="7">
        <v>22</v>
      </c>
      <c r="AM1061" s="8">
        <v>0</v>
      </c>
      <c r="AN1061" s="8">
        <v>1</v>
      </c>
      <c r="AO1061" s="8">
        <v>0</v>
      </c>
      <c r="AP1061" s="8">
        <v>0</v>
      </c>
      <c r="AQ1061" s="8">
        <v>0.4</v>
      </c>
      <c r="AR1061" s="8">
        <v>4.5</v>
      </c>
      <c r="AS1061" s="8">
        <v>2.8</v>
      </c>
      <c r="AT1061" s="12">
        <f t="shared" si="169"/>
        <v>5.9</v>
      </c>
      <c r="AV1061" s="11">
        <f t="shared" si="171"/>
        <v>5.6627999999999998</v>
      </c>
      <c r="AW1061" s="13">
        <f t="shared" si="172"/>
        <v>0</v>
      </c>
      <c r="AX1061" s="13">
        <f t="shared" si="173"/>
        <v>0.25739999999999996</v>
      </c>
      <c r="AY1061" s="13">
        <f t="shared" si="174"/>
        <v>0</v>
      </c>
      <c r="AZ1061" s="13">
        <f t="shared" si="175"/>
        <v>0</v>
      </c>
      <c r="BA1061" s="13">
        <f t="shared" si="176"/>
        <v>0.10296</v>
      </c>
      <c r="BB1061" s="13">
        <f t="shared" si="177"/>
        <v>1.1582999999999999</v>
      </c>
      <c r="BC1061" s="13">
        <f t="shared" si="178"/>
        <v>0.72071999999999992</v>
      </c>
    </row>
    <row r="1062" spans="1:55" x14ac:dyDescent="0.3">
      <c r="A1062" s="8" t="s">
        <v>233</v>
      </c>
      <c r="B1062" s="8" t="s">
        <v>237</v>
      </c>
      <c r="C1062" s="8" t="s">
        <v>97</v>
      </c>
      <c r="D1062" s="8" t="s">
        <v>30</v>
      </c>
      <c r="E1062" s="7" t="s">
        <v>21</v>
      </c>
      <c r="K1062" s="8">
        <v>1</v>
      </c>
      <c r="L1062" s="8">
        <v>0</v>
      </c>
      <c r="M1062" s="8">
        <f t="shared" si="170"/>
        <v>0</v>
      </c>
      <c r="O1062" s="8">
        <v>53</v>
      </c>
      <c r="AI1062" s="7">
        <v>141</v>
      </c>
      <c r="AJ1062" s="8">
        <v>9040</v>
      </c>
      <c r="AK1062" s="8" t="s">
        <v>287</v>
      </c>
      <c r="AL1062" s="7">
        <v>92</v>
      </c>
      <c r="AM1062" s="8">
        <v>0</v>
      </c>
      <c r="AN1062" s="8">
        <v>1</v>
      </c>
      <c r="AO1062" s="8">
        <v>0</v>
      </c>
      <c r="AP1062" s="8">
        <v>0</v>
      </c>
      <c r="AQ1062" s="8">
        <v>0.5</v>
      </c>
      <c r="AR1062" s="8">
        <v>23.4</v>
      </c>
      <c r="AS1062" s="8">
        <v>2.4</v>
      </c>
      <c r="AT1062" s="12">
        <f t="shared" si="169"/>
        <v>24.9</v>
      </c>
      <c r="AV1062" s="11">
        <f t="shared" si="171"/>
        <v>0</v>
      </c>
      <c r="AW1062" s="13">
        <f t="shared" si="172"/>
        <v>0</v>
      </c>
      <c r="AX1062" s="13">
        <f t="shared" si="173"/>
        <v>0</v>
      </c>
      <c r="AY1062" s="13">
        <f t="shared" si="174"/>
        <v>0</v>
      </c>
      <c r="AZ1062" s="13">
        <f t="shared" si="175"/>
        <v>0</v>
      </c>
      <c r="BA1062" s="13">
        <f t="shared" si="176"/>
        <v>0</v>
      </c>
      <c r="BB1062" s="13">
        <f t="shared" si="177"/>
        <v>0</v>
      </c>
      <c r="BC1062" s="13">
        <f t="shared" si="178"/>
        <v>0</v>
      </c>
    </row>
    <row r="1063" spans="1:55" x14ac:dyDescent="0.3">
      <c r="A1063" s="8" t="s">
        <v>233</v>
      </c>
      <c r="B1063" s="8" t="s">
        <v>237</v>
      </c>
      <c r="C1063" s="8" t="s">
        <v>97</v>
      </c>
      <c r="D1063" s="8" t="s">
        <v>31</v>
      </c>
      <c r="E1063" s="7" t="s">
        <v>21</v>
      </c>
      <c r="K1063" s="8">
        <v>1</v>
      </c>
      <c r="L1063" s="8">
        <v>0</v>
      </c>
      <c r="M1063" s="8">
        <f t="shared" si="170"/>
        <v>0</v>
      </c>
      <c r="O1063" s="8">
        <v>53</v>
      </c>
      <c r="AI1063" s="7">
        <v>1786</v>
      </c>
      <c r="AJ1063" s="8">
        <v>11363</v>
      </c>
      <c r="AK1063" s="8" t="s">
        <v>289</v>
      </c>
      <c r="AL1063" s="7">
        <v>93</v>
      </c>
      <c r="AM1063" s="8">
        <v>0</v>
      </c>
      <c r="AN1063" s="8">
        <v>2</v>
      </c>
      <c r="AO1063" s="8">
        <v>0</v>
      </c>
      <c r="AP1063" s="8">
        <v>0</v>
      </c>
      <c r="AQ1063" s="8">
        <v>0.1</v>
      </c>
      <c r="AR1063" s="8">
        <v>21.6</v>
      </c>
      <c r="AS1063" s="8">
        <v>1.5</v>
      </c>
      <c r="AT1063" s="12">
        <f t="shared" si="169"/>
        <v>23.700000000000003</v>
      </c>
      <c r="AV1063" s="11">
        <f t="shared" si="171"/>
        <v>0</v>
      </c>
      <c r="AW1063" s="13">
        <f t="shared" si="172"/>
        <v>0</v>
      </c>
      <c r="AX1063" s="13">
        <f t="shared" si="173"/>
        <v>0</v>
      </c>
      <c r="AY1063" s="13">
        <f t="shared" si="174"/>
        <v>0</v>
      </c>
      <c r="AZ1063" s="13">
        <f t="shared" si="175"/>
        <v>0</v>
      </c>
      <c r="BA1063" s="13">
        <f t="shared" si="176"/>
        <v>0</v>
      </c>
      <c r="BB1063" s="13">
        <f t="shared" si="177"/>
        <v>0</v>
      </c>
      <c r="BC1063" s="13">
        <f t="shared" si="178"/>
        <v>0</v>
      </c>
    </row>
    <row r="1064" spans="1:55" x14ac:dyDescent="0.3">
      <c r="A1064" s="8" t="s">
        <v>233</v>
      </c>
      <c r="B1064" s="8" t="s">
        <v>237</v>
      </c>
      <c r="C1064" s="8" t="s">
        <v>97</v>
      </c>
      <c r="D1064" s="8" t="s">
        <v>77</v>
      </c>
      <c r="E1064" s="7" t="s">
        <v>14</v>
      </c>
      <c r="F1064" s="8">
        <v>119</v>
      </c>
      <c r="G1064" s="8">
        <v>1</v>
      </c>
      <c r="L1064" s="8">
        <v>1</v>
      </c>
      <c r="M1064" s="8">
        <f t="shared" si="170"/>
        <v>119</v>
      </c>
      <c r="O1064" s="8">
        <v>53</v>
      </c>
      <c r="AH1064" s="8" t="s">
        <v>336</v>
      </c>
      <c r="AL1064" s="7">
        <v>390</v>
      </c>
      <c r="AN1064" s="8" t="s">
        <v>337</v>
      </c>
      <c r="AQ1064" s="8">
        <v>0.8</v>
      </c>
      <c r="AR1064" s="8">
        <v>84.1</v>
      </c>
      <c r="AT1064" s="12">
        <f t="shared" si="169"/>
        <v>84.899999999999991</v>
      </c>
      <c r="AV1064" s="11">
        <f t="shared" si="171"/>
        <v>464.1</v>
      </c>
      <c r="AW1064" s="13">
        <f t="shared" si="172"/>
        <v>1.19</v>
      </c>
      <c r="AX1064" s="13">
        <f t="shared" si="173"/>
        <v>1.19</v>
      </c>
      <c r="AY1064" s="13">
        <f t="shared" si="174"/>
        <v>1.19</v>
      </c>
      <c r="AZ1064" s="13">
        <f t="shared" si="175"/>
        <v>1.19</v>
      </c>
      <c r="BA1064" s="13">
        <f t="shared" si="176"/>
        <v>0.95200000000000007</v>
      </c>
      <c r="BB1064" s="13">
        <f t="shared" si="177"/>
        <v>100.07899999999999</v>
      </c>
      <c r="BC1064" s="13">
        <f t="shared" si="178"/>
        <v>1.19</v>
      </c>
    </row>
    <row r="1065" spans="1:55" x14ac:dyDescent="0.3">
      <c r="A1065" s="8" t="s">
        <v>234</v>
      </c>
      <c r="B1065" s="8" t="s">
        <v>237</v>
      </c>
      <c r="C1065" s="8" t="s">
        <v>97</v>
      </c>
      <c r="D1065" s="8" t="s">
        <v>248</v>
      </c>
      <c r="E1065" s="7" t="s">
        <v>14</v>
      </c>
      <c r="F1065" s="8">
        <v>134</v>
      </c>
      <c r="H1065" s="8">
        <v>3</v>
      </c>
      <c r="L1065" s="8">
        <v>0.42899999999999999</v>
      </c>
      <c r="M1065" s="8">
        <f t="shared" si="170"/>
        <v>57.485999999999997</v>
      </c>
      <c r="O1065" s="8">
        <v>53</v>
      </c>
      <c r="AE1065" s="7" t="s">
        <v>296</v>
      </c>
      <c r="AF1065" s="8" t="s">
        <v>303</v>
      </c>
      <c r="AL1065" s="7">
        <v>163</v>
      </c>
      <c r="AN1065" s="8">
        <v>6.3</v>
      </c>
      <c r="AQ1065" s="8">
        <v>1.4</v>
      </c>
      <c r="AR1065" s="8">
        <v>31.1</v>
      </c>
      <c r="AT1065" s="12">
        <f t="shared" si="169"/>
        <v>38.799999999999997</v>
      </c>
      <c r="AV1065" s="11">
        <f t="shared" si="171"/>
        <v>93.702179999999984</v>
      </c>
      <c r="AW1065" s="13">
        <f t="shared" si="172"/>
        <v>0.57485999999999993</v>
      </c>
      <c r="AX1065" s="13">
        <f t="shared" si="173"/>
        <v>3.6216179999999998</v>
      </c>
      <c r="AY1065" s="13">
        <f t="shared" si="174"/>
        <v>0.57485999999999993</v>
      </c>
      <c r="AZ1065" s="13">
        <f t="shared" si="175"/>
        <v>0.57485999999999993</v>
      </c>
      <c r="BA1065" s="13">
        <f t="shared" si="176"/>
        <v>0.80480399999999985</v>
      </c>
      <c r="BB1065" s="13">
        <f t="shared" si="177"/>
        <v>17.878146000000001</v>
      </c>
      <c r="BC1065" s="13">
        <f t="shared" si="178"/>
        <v>0.57485999999999993</v>
      </c>
    </row>
    <row r="1066" spans="1:55" x14ac:dyDescent="0.3">
      <c r="A1066" s="8" t="s">
        <v>234</v>
      </c>
      <c r="B1066" s="8" t="s">
        <v>237</v>
      </c>
      <c r="C1066" s="8" t="s">
        <v>97</v>
      </c>
      <c r="D1066" s="8" t="s">
        <v>27</v>
      </c>
      <c r="E1066" s="7" t="s">
        <v>14</v>
      </c>
      <c r="F1066" s="8">
        <v>114</v>
      </c>
      <c r="H1066" s="8">
        <v>3</v>
      </c>
      <c r="L1066" s="8">
        <v>0.42899999999999999</v>
      </c>
      <c r="M1066" s="8">
        <f t="shared" si="170"/>
        <v>48.905999999999999</v>
      </c>
      <c r="O1066" s="8">
        <v>53</v>
      </c>
      <c r="AE1066" s="7" t="s">
        <v>296</v>
      </c>
      <c r="AF1066" s="8" t="s">
        <v>304</v>
      </c>
      <c r="AL1066" s="7">
        <v>125</v>
      </c>
      <c r="AN1066" s="8">
        <v>2.1</v>
      </c>
      <c r="AQ1066" s="8">
        <v>1.3</v>
      </c>
      <c r="AR1066" s="8">
        <v>26.2</v>
      </c>
      <c r="AT1066" s="12">
        <f t="shared" si="169"/>
        <v>29.6</v>
      </c>
      <c r="AV1066" s="11">
        <f t="shared" si="171"/>
        <v>61.1325</v>
      </c>
      <c r="AW1066" s="13">
        <f t="shared" si="172"/>
        <v>0.48905999999999999</v>
      </c>
      <c r="AX1066" s="13">
        <f t="shared" si="173"/>
        <v>1.027026</v>
      </c>
      <c r="AY1066" s="13">
        <f t="shared" si="174"/>
        <v>0.48905999999999999</v>
      </c>
      <c r="AZ1066" s="13">
        <f t="shared" si="175"/>
        <v>0.48905999999999999</v>
      </c>
      <c r="BA1066" s="13">
        <f t="shared" si="176"/>
        <v>0.63577800000000007</v>
      </c>
      <c r="BB1066" s="13">
        <f t="shared" si="177"/>
        <v>12.813371999999999</v>
      </c>
      <c r="BC1066" s="13">
        <f t="shared" si="178"/>
        <v>0.48905999999999999</v>
      </c>
    </row>
    <row r="1067" spans="1:55" x14ac:dyDescent="0.3">
      <c r="A1067" s="8" t="s">
        <v>234</v>
      </c>
      <c r="B1067" s="8" t="s">
        <v>237</v>
      </c>
      <c r="C1067" s="8" t="s">
        <v>97</v>
      </c>
      <c r="D1067" s="8" t="s">
        <v>32</v>
      </c>
      <c r="E1067" s="7" t="s">
        <v>14</v>
      </c>
      <c r="F1067" s="8">
        <v>83</v>
      </c>
      <c r="H1067" s="8">
        <v>3</v>
      </c>
      <c r="L1067" s="8">
        <v>0.42899999999999999</v>
      </c>
      <c r="M1067" s="8">
        <f t="shared" si="170"/>
        <v>35.606999999999999</v>
      </c>
      <c r="O1067" s="8">
        <v>53</v>
      </c>
      <c r="AI1067" s="7">
        <v>8012</v>
      </c>
      <c r="AJ1067" s="8">
        <v>0</v>
      </c>
      <c r="AK1067" s="8" t="s">
        <v>307</v>
      </c>
      <c r="AL1067" s="7">
        <v>332</v>
      </c>
      <c r="AM1067" s="8">
        <v>0</v>
      </c>
      <c r="AN1067" s="8">
        <v>10.3</v>
      </c>
      <c r="AO1067" s="8">
        <v>0</v>
      </c>
      <c r="AP1067" s="8">
        <v>0</v>
      </c>
      <c r="AQ1067" s="8">
        <v>3</v>
      </c>
      <c r="AR1067" s="8">
        <v>73.7</v>
      </c>
      <c r="AS1067" s="8">
        <v>12.7</v>
      </c>
      <c r="AT1067" s="12">
        <f t="shared" si="169"/>
        <v>87</v>
      </c>
      <c r="AV1067" s="11">
        <f t="shared" si="171"/>
        <v>118.21523999999999</v>
      </c>
      <c r="AW1067" s="13">
        <f t="shared" si="172"/>
        <v>0</v>
      </c>
      <c r="AX1067" s="13">
        <f t="shared" si="173"/>
        <v>3.6675210000000003</v>
      </c>
      <c r="AY1067" s="13">
        <f t="shared" si="174"/>
        <v>0</v>
      </c>
      <c r="AZ1067" s="13">
        <f t="shared" si="175"/>
        <v>0</v>
      </c>
      <c r="BA1067" s="13">
        <f t="shared" si="176"/>
        <v>1.0682099999999999</v>
      </c>
      <c r="BB1067" s="13">
        <f t="shared" si="177"/>
        <v>26.242359</v>
      </c>
      <c r="BC1067" s="13">
        <f t="shared" si="178"/>
        <v>4.5220889999999994</v>
      </c>
    </row>
    <row r="1068" spans="1:55" x14ac:dyDescent="0.3">
      <c r="A1068" s="8" t="s">
        <v>232</v>
      </c>
      <c r="B1068" s="8" t="s">
        <v>237</v>
      </c>
      <c r="C1068" s="8" t="s">
        <v>98</v>
      </c>
      <c r="D1068" s="8" t="s">
        <v>13</v>
      </c>
      <c r="E1068" s="7" t="s">
        <v>14</v>
      </c>
      <c r="F1068" s="8">
        <v>112</v>
      </c>
      <c r="J1068" s="8">
        <v>1</v>
      </c>
      <c r="L1068" s="8">
        <v>3.0000000000000001E-3</v>
      </c>
      <c r="M1068" s="8">
        <f t="shared" si="170"/>
        <v>0.33600000000000002</v>
      </c>
      <c r="N1068" s="8">
        <v>3</v>
      </c>
      <c r="O1068" s="8">
        <v>54</v>
      </c>
      <c r="AI1068" s="7">
        <v>8067</v>
      </c>
      <c r="AJ1068" s="8">
        <v>0</v>
      </c>
      <c r="AK1068" s="8" t="s">
        <v>265</v>
      </c>
      <c r="AL1068" s="7">
        <v>269</v>
      </c>
      <c r="AM1068" s="8">
        <v>269</v>
      </c>
      <c r="AN1068" s="8">
        <v>24.9</v>
      </c>
      <c r="AO1068" s="8">
        <v>24.9</v>
      </c>
      <c r="AP1068" s="8">
        <v>24.9</v>
      </c>
      <c r="AQ1068" s="8">
        <v>18</v>
      </c>
      <c r="AR1068" s="8">
        <v>0</v>
      </c>
      <c r="AS1068" s="8">
        <v>0</v>
      </c>
      <c r="AT1068" s="12">
        <f t="shared" si="169"/>
        <v>42.9</v>
      </c>
      <c r="AV1068" s="11">
        <f t="shared" si="171"/>
        <v>0.90383999999999998</v>
      </c>
      <c r="AW1068" s="13">
        <f t="shared" si="172"/>
        <v>0.90383999999999998</v>
      </c>
      <c r="AX1068" s="13">
        <f t="shared" si="173"/>
        <v>8.3664000000000002E-2</v>
      </c>
      <c r="AY1068" s="13">
        <f t="shared" si="174"/>
        <v>8.3664000000000002E-2</v>
      </c>
      <c r="AZ1068" s="13">
        <f t="shared" si="175"/>
        <v>8.3664000000000002E-2</v>
      </c>
      <c r="BA1068" s="13">
        <f t="shared" si="176"/>
        <v>6.0479999999999999E-2</v>
      </c>
      <c r="BB1068" s="13">
        <f t="shared" si="177"/>
        <v>0</v>
      </c>
      <c r="BC1068" s="13">
        <f t="shared" si="178"/>
        <v>0</v>
      </c>
    </row>
    <row r="1069" spans="1:55" x14ac:dyDescent="0.3">
      <c r="A1069" s="8" t="s">
        <v>232</v>
      </c>
      <c r="B1069" s="8" t="s">
        <v>237</v>
      </c>
      <c r="C1069" s="8" t="s">
        <v>98</v>
      </c>
      <c r="D1069" s="8" t="s">
        <v>15</v>
      </c>
      <c r="E1069" s="7" t="s">
        <v>14</v>
      </c>
      <c r="F1069" s="8">
        <v>85</v>
      </c>
      <c r="G1069" s="8">
        <v>1</v>
      </c>
      <c r="L1069" s="8">
        <v>1</v>
      </c>
      <c r="M1069" s="8">
        <f t="shared" si="170"/>
        <v>85</v>
      </c>
      <c r="O1069" s="8">
        <v>54</v>
      </c>
      <c r="AE1069" s="7" t="s">
        <v>296</v>
      </c>
      <c r="AF1069" s="8" t="s">
        <v>298</v>
      </c>
      <c r="AG1069" s="7" t="s">
        <v>299</v>
      </c>
      <c r="AL1069" s="7">
        <v>241</v>
      </c>
      <c r="AN1069" s="8">
        <v>32.9</v>
      </c>
      <c r="AQ1069" s="8">
        <v>10.9</v>
      </c>
      <c r="AR1069" s="8">
        <v>0.5</v>
      </c>
      <c r="AS1069" s="8">
        <v>0</v>
      </c>
      <c r="AT1069" s="12">
        <f t="shared" ref="AT1069:AT1132" si="179">SUM(AN1069,AQ1069,AR1069)</f>
        <v>44.3</v>
      </c>
      <c r="AV1069" s="11">
        <f t="shared" si="171"/>
        <v>204.85</v>
      </c>
      <c r="AW1069" s="13">
        <f t="shared" si="172"/>
        <v>0.85</v>
      </c>
      <c r="AX1069" s="13">
        <f t="shared" si="173"/>
        <v>27.965</v>
      </c>
      <c r="AY1069" s="13">
        <f t="shared" si="174"/>
        <v>0.85</v>
      </c>
      <c r="AZ1069" s="13">
        <f t="shared" si="175"/>
        <v>0.85</v>
      </c>
      <c r="BA1069" s="13">
        <f t="shared" si="176"/>
        <v>9.2650000000000006</v>
      </c>
      <c r="BB1069" s="13">
        <f t="shared" si="177"/>
        <v>0.42499999999999999</v>
      </c>
      <c r="BC1069" s="13">
        <f t="shared" si="178"/>
        <v>0</v>
      </c>
    </row>
    <row r="1070" spans="1:55" x14ac:dyDescent="0.3">
      <c r="A1070" s="8" t="s">
        <v>232</v>
      </c>
      <c r="B1070" s="8" t="s">
        <v>237</v>
      </c>
      <c r="C1070" s="8" t="s">
        <v>98</v>
      </c>
      <c r="D1070" s="8" t="s">
        <v>17</v>
      </c>
      <c r="E1070" s="7" t="s">
        <v>14</v>
      </c>
      <c r="F1070" s="8">
        <v>85</v>
      </c>
      <c r="H1070" s="8">
        <v>1</v>
      </c>
      <c r="L1070" s="8">
        <v>0.14299999999999999</v>
      </c>
      <c r="M1070" s="8">
        <f t="shared" si="170"/>
        <v>12.154999999999999</v>
      </c>
      <c r="O1070" s="8">
        <v>54</v>
      </c>
      <c r="AE1070" s="7" t="s">
        <v>300</v>
      </c>
      <c r="AF1070" s="8" t="s">
        <v>301</v>
      </c>
      <c r="AG1070" s="7" t="s">
        <v>272</v>
      </c>
      <c r="AL1070" s="7">
        <v>265</v>
      </c>
      <c r="AN1070" s="8">
        <v>16.899999999999999</v>
      </c>
      <c r="AQ1070" s="8">
        <v>21.4</v>
      </c>
      <c r="AR1070" s="8">
        <v>0</v>
      </c>
      <c r="AS1070" s="8">
        <v>0</v>
      </c>
      <c r="AT1070" s="12">
        <f t="shared" si="179"/>
        <v>38.299999999999997</v>
      </c>
      <c r="AV1070" s="11">
        <f t="shared" si="171"/>
        <v>32.210749999999997</v>
      </c>
      <c r="AW1070" s="13">
        <f t="shared" si="172"/>
        <v>0.12154999999999999</v>
      </c>
      <c r="AX1070" s="13">
        <f t="shared" si="173"/>
        <v>2.0541949999999995</v>
      </c>
      <c r="AY1070" s="13">
        <f t="shared" si="174"/>
        <v>0.12154999999999999</v>
      </c>
      <c r="AZ1070" s="13">
        <f t="shared" si="175"/>
        <v>0.12154999999999999</v>
      </c>
      <c r="BA1070" s="13">
        <f t="shared" si="176"/>
        <v>2.6011699999999998</v>
      </c>
      <c r="BB1070" s="13">
        <f t="shared" si="177"/>
        <v>0</v>
      </c>
      <c r="BC1070" s="13">
        <f t="shared" si="178"/>
        <v>0</v>
      </c>
    </row>
    <row r="1071" spans="1:55" x14ac:dyDescent="0.3">
      <c r="A1071" s="8" t="s">
        <v>232</v>
      </c>
      <c r="B1071" s="8" t="s">
        <v>237</v>
      </c>
      <c r="C1071" s="8" t="s">
        <v>98</v>
      </c>
      <c r="D1071" s="8" t="s">
        <v>18</v>
      </c>
      <c r="E1071" s="7" t="s">
        <v>14</v>
      </c>
      <c r="F1071" s="8">
        <v>112</v>
      </c>
      <c r="I1071" s="8">
        <v>2</v>
      </c>
      <c r="L1071" s="8">
        <v>6.7000000000000004E-2</v>
      </c>
      <c r="M1071" s="8">
        <f t="shared" si="170"/>
        <v>7.5040000000000004</v>
      </c>
      <c r="O1071" s="8">
        <v>54</v>
      </c>
      <c r="S1071" s="8">
        <v>1095</v>
      </c>
      <c r="T1071" s="8" t="s">
        <v>275</v>
      </c>
      <c r="AL1071" s="7">
        <v>267</v>
      </c>
      <c r="AN1071" s="8">
        <v>19.600000000000001</v>
      </c>
      <c r="AQ1071" s="8">
        <v>20.3</v>
      </c>
      <c r="AT1071" s="12">
        <f t="shared" si="179"/>
        <v>39.900000000000006</v>
      </c>
      <c r="AV1071" s="11">
        <f t="shared" si="171"/>
        <v>20.035680000000003</v>
      </c>
      <c r="AW1071" s="13">
        <f t="shared" si="172"/>
        <v>7.5040000000000009E-2</v>
      </c>
      <c r="AX1071" s="13">
        <f t="shared" si="173"/>
        <v>1.4707840000000001</v>
      </c>
      <c r="AY1071" s="13">
        <f t="shared" si="174"/>
        <v>7.5040000000000009E-2</v>
      </c>
      <c r="AZ1071" s="13">
        <f t="shared" si="175"/>
        <v>7.5040000000000009E-2</v>
      </c>
      <c r="BA1071" s="13">
        <f t="shared" si="176"/>
        <v>1.5233120000000002</v>
      </c>
      <c r="BB1071" s="13">
        <f t="shared" si="177"/>
        <v>7.5040000000000009E-2</v>
      </c>
      <c r="BC1071" s="13">
        <f t="shared" si="178"/>
        <v>7.5040000000000009E-2</v>
      </c>
    </row>
    <row r="1072" spans="1:55" x14ac:dyDescent="0.3">
      <c r="A1072" s="8" t="s">
        <v>232</v>
      </c>
      <c r="B1072" s="8" t="s">
        <v>237</v>
      </c>
      <c r="C1072" s="8" t="s">
        <v>98</v>
      </c>
      <c r="D1072" s="8" t="s">
        <v>19</v>
      </c>
      <c r="E1072" s="7" t="s">
        <v>21</v>
      </c>
      <c r="K1072" s="8">
        <v>1</v>
      </c>
      <c r="L1072" s="8">
        <v>0</v>
      </c>
      <c r="M1072" s="8">
        <f t="shared" si="170"/>
        <v>0</v>
      </c>
      <c r="O1072" s="8">
        <v>54</v>
      </c>
      <c r="AI1072" s="7">
        <v>8063</v>
      </c>
      <c r="AJ1072" s="8">
        <v>5124</v>
      </c>
      <c r="AK1072" s="8" t="s">
        <v>273</v>
      </c>
      <c r="AL1072" s="7">
        <v>285</v>
      </c>
      <c r="AM1072" s="8">
        <v>285</v>
      </c>
      <c r="AN1072" s="8">
        <v>26.9</v>
      </c>
      <c r="AO1072" s="8">
        <v>26.9</v>
      </c>
      <c r="AP1072" s="8">
        <v>26.9</v>
      </c>
      <c r="AQ1072" s="8">
        <v>18.899999999999999</v>
      </c>
      <c r="AR1072" s="8">
        <v>0</v>
      </c>
      <c r="AS1072" s="8">
        <v>0</v>
      </c>
      <c r="AT1072" s="12">
        <f t="shared" si="179"/>
        <v>45.8</v>
      </c>
      <c r="AV1072" s="11">
        <f t="shared" si="171"/>
        <v>0</v>
      </c>
      <c r="AW1072" s="13">
        <f t="shared" si="172"/>
        <v>0</v>
      </c>
      <c r="AX1072" s="13">
        <f t="shared" si="173"/>
        <v>0</v>
      </c>
      <c r="AY1072" s="13">
        <f t="shared" si="174"/>
        <v>0</v>
      </c>
      <c r="AZ1072" s="13">
        <f t="shared" si="175"/>
        <v>0</v>
      </c>
      <c r="BA1072" s="13">
        <f t="shared" si="176"/>
        <v>0</v>
      </c>
      <c r="BB1072" s="13">
        <f t="shared" si="177"/>
        <v>0</v>
      </c>
      <c r="BC1072" s="13">
        <f t="shared" si="178"/>
        <v>0</v>
      </c>
    </row>
    <row r="1073" spans="1:55" x14ac:dyDescent="0.3">
      <c r="A1073" s="8" t="s">
        <v>232</v>
      </c>
      <c r="B1073" s="8" t="s">
        <v>237</v>
      </c>
      <c r="C1073" s="8" t="s">
        <v>98</v>
      </c>
      <c r="D1073" s="8" t="s">
        <v>22</v>
      </c>
      <c r="E1073" s="7" t="s">
        <v>21</v>
      </c>
      <c r="K1073" s="8">
        <v>1</v>
      </c>
      <c r="L1073" s="8">
        <v>0</v>
      </c>
      <c r="M1073" s="8">
        <f t="shared" si="170"/>
        <v>0</v>
      </c>
      <c r="O1073" s="8">
        <v>54</v>
      </c>
      <c r="AI1073" s="7">
        <v>8063</v>
      </c>
      <c r="AJ1073" s="8">
        <v>5124</v>
      </c>
      <c r="AK1073" s="8" t="s">
        <v>273</v>
      </c>
      <c r="AL1073" s="7">
        <v>285</v>
      </c>
      <c r="AM1073" s="8">
        <v>285</v>
      </c>
      <c r="AN1073" s="8">
        <v>26.9</v>
      </c>
      <c r="AO1073" s="8">
        <v>26.9</v>
      </c>
      <c r="AP1073" s="8">
        <v>26.9</v>
      </c>
      <c r="AQ1073" s="8">
        <v>18.899999999999999</v>
      </c>
      <c r="AR1073" s="8">
        <v>0</v>
      </c>
      <c r="AS1073" s="8">
        <v>0</v>
      </c>
      <c r="AT1073" s="12">
        <f t="shared" si="179"/>
        <v>45.8</v>
      </c>
      <c r="AV1073" s="11">
        <f t="shared" si="171"/>
        <v>0</v>
      </c>
      <c r="AW1073" s="13">
        <f t="shared" si="172"/>
        <v>0</v>
      </c>
      <c r="AX1073" s="13">
        <f t="shared" si="173"/>
        <v>0</v>
      </c>
      <c r="AY1073" s="13">
        <f t="shared" si="174"/>
        <v>0</v>
      </c>
      <c r="AZ1073" s="13">
        <f t="shared" si="175"/>
        <v>0</v>
      </c>
      <c r="BA1073" s="13">
        <f t="shared" si="176"/>
        <v>0</v>
      </c>
      <c r="BB1073" s="13">
        <f t="shared" si="177"/>
        <v>0</v>
      </c>
      <c r="BC1073" s="13">
        <f t="shared" si="178"/>
        <v>0</v>
      </c>
    </row>
    <row r="1074" spans="1:55" x14ac:dyDescent="0.3">
      <c r="A1074" s="8" t="s">
        <v>232</v>
      </c>
      <c r="B1074" s="8" t="s">
        <v>237</v>
      </c>
      <c r="C1074" s="8" t="s">
        <v>98</v>
      </c>
      <c r="D1074" s="8" t="s">
        <v>85</v>
      </c>
      <c r="E1074" s="7" t="s">
        <v>14</v>
      </c>
      <c r="F1074" s="8">
        <v>184</v>
      </c>
      <c r="G1074" s="8">
        <v>1</v>
      </c>
      <c r="L1074" s="8">
        <v>1</v>
      </c>
      <c r="M1074" s="8">
        <f t="shared" si="170"/>
        <v>184</v>
      </c>
      <c r="O1074" s="8">
        <v>54</v>
      </c>
      <c r="AH1074" s="8" t="s">
        <v>338</v>
      </c>
      <c r="AL1074" s="7">
        <v>180</v>
      </c>
      <c r="AN1074" s="8">
        <v>24.9</v>
      </c>
      <c r="AQ1074" s="8">
        <v>3.6</v>
      </c>
      <c r="AR1074" s="8">
        <v>11.9</v>
      </c>
      <c r="AT1074" s="12">
        <f t="shared" si="179"/>
        <v>40.4</v>
      </c>
      <c r="AV1074" s="11">
        <f t="shared" si="171"/>
        <v>331.2</v>
      </c>
      <c r="AW1074" s="13">
        <f t="shared" si="172"/>
        <v>1.84</v>
      </c>
      <c r="AX1074" s="13">
        <f t="shared" si="173"/>
        <v>45.815999999999995</v>
      </c>
      <c r="AY1074" s="13">
        <f t="shared" si="174"/>
        <v>1.84</v>
      </c>
      <c r="AZ1074" s="13">
        <f t="shared" si="175"/>
        <v>1.84</v>
      </c>
      <c r="BA1074" s="13">
        <f t="shared" si="176"/>
        <v>6.6239999999999997</v>
      </c>
      <c r="BB1074" s="13">
        <f t="shared" si="177"/>
        <v>21.896000000000001</v>
      </c>
      <c r="BC1074" s="13">
        <f t="shared" si="178"/>
        <v>1.84</v>
      </c>
    </row>
    <row r="1075" spans="1:55" x14ac:dyDescent="0.3">
      <c r="A1075" s="8" t="s">
        <v>232</v>
      </c>
      <c r="B1075" s="8" t="s">
        <v>237</v>
      </c>
      <c r="C1075" s="8" t="s">
        <v>98</v>
      </c>
      <c r="D1075" s="8" t="s">
        <v>23</v>
      </c>
      <c r="E1075" s="7" t="s">
        <v>14</v>
      </c>
      <c r="F1075" s="8">
        <v>64</v>
      </c>
      <c r="J1075" s="8">
        <v>1</v>
      </c>
      <c r="L1075" s="8">
        <v>3.0000000000000001E-3</v>
      </c>
      <c r="M1075" s="8">
        <f t="shared" si="170"/>
        <v>0.192</v>
      </c>
      <c r="O1075" s="8">
        <v>54</v>
      </c>
      <c r="AI1075" s="7">
        <v>974</v>
      </c>
      <c r="AJ1075" s="8">
        <v>1129</v>
      </c>
      <c r="AK1075" s="8" t="s">
        <v>279</v>
      </c>
      <c r="AL1075" s="7">
        <v>155</v>
      </c>
      <c r="AM1075" s="8">
        <v>155</v>
      </c>
      <c r="AN1075" s="8">
        <v>12.6</v>
      </c>
      <c r="AO1075" s="8">
        <v>12.6</v>
      </c>
      <c r="AP1075" s="8">
        <v>0</v>
      </c>
      <c r="AQ1075" s="8">
        <v>10.6</v>
      </c>
      <c r="AR1075" s="8">
        <v>1.1000000000000001</v>
      </c>
      <c r="AS1075" s="8">
        <v>0</v>
      </c>
      <c r="AT1075" s="12">
        <f t="shared" si="179"/>
        <v>24.3</v>
      </c>
      <c r="AV1075" s="11">
        <f t="shared" si="171"/>
        <v>0.29760000000000003</v>
      </c>
      <c r="AW1075" s="13">
        <f t="shared" si="172"/>
        <v>0.29760000000000003</v>
      </c>
      <c r="AX1075" s="13">
        <f t="shared" si="173"/>
        <v>2.4192000000000002E-2</v>
      </c>
      <c r="AY1075" s="13">
        <f t="shared" si="174"/>
        <v>2.4192000000000002E-2</v>
      </c>
      <c r="AZ1075" s="13">
        <f t="shared" si="175"/>
        <v>0</v>
      </c>
      <c r="BA1075" s="13">
        <f t="shared" si="176"/>
        <v>2.0352000000000002E-2</v>
      </c>
      <c r="BB1075" s="13">
        <f t="shared" si="177"/>
        <v>2.1120000000000002E-3</v>
      </c>
      <c r="BC1075" s="13">
        <f t="shared" si="178"/>
        <v>0</v>
      </c>
    </row>
    <row r="1076" spans="1:55" x14ac:dyDescent="0.3">
      <c r="A1076" s="8" t="s">
        <v>232</v>
      </c>
      <c r="B1076" s="8" t="s">
        <v>237</v>
      </c>
      <c r="C1076" s="8" t="s">
        <v>98</v>
      </c>
      <c r="D1076" s="8" t="s">
        <v>24</v>
      </c>
      <c r="E1076" s="7" t="s">
        <v>14</v>
      </c>
      <c r="F1076" s="8">
        <v>184</v>
      </c>
      <c r="G1076" s="8">
        <v>1</v>
      </c>
      <c r="L1076" s="8">
        <v>1</v>
      </c>
      <c r="M1076" s="8">
        <f t="shared" si="170"/>
        <v>184</v>
      </c>
      <c r="O1076" s="8">
        <v>54</v>
      </c>
      <c r="AI1076" s="7">
        <v>7075</v>
      </c>
      <c r="AJ1076" s="8">
        <v>1106</v>
      </c>
      <c r="AK1076" s="8" t="s">
        <v>280</v>
      </c>
      <c r="AL1076" s="7">
        <v>69</v>
      </c>
      <c r="AM1076" s="8">
        <v>69</v>
      </c>
      <c r="AN1076" s="8">
        <v>3.6</v>
      </c>
      <c r="AO1076" s="8">
        <v>3.6</v>
      </c>
      <c r="AP1076" s="8">
        <v>0</v>
      </c>
      <c r="AQ1076" s="8">
        <v>4.0999999999999996</v>
      </c>
      <c r="AR1076" s="8">
        <v>4.5</v>
      </c>
      <c r="AS1076" s="8">
        <v>0</v>
      </c>
      <c r="AT1076" s="12">
        <f t="shared" si="179"/>
        <v>12.2</v>
      </c>
      <c r="AV1076" s="11">
        <f t="shared" si="171"/>
        <v>126.96</v>
      </c>
      <c r="AW1076" s="13">
        <f t="shared" si="172"/>
        <v>126.96</v>
      </c>
      <c r="AX1076" s="13">
        <f t="shared" si="173"/>
        <v>6.6239999999999997</v>
      </c>
      <c r="AY1076" s="13">
        <f t="shared" si="174"/>
        <v>6.6239999999999997</v>
      </c>
      <c r="AZ1076" s="13">
        <f t="shared" si="175"/>
        <v>0</v>
      </c>
      <c r="BA1076" s="13">
        <f t="shared" si="176"/>
        <v>7.5439999999999996</v>
      </c>
      <c r="BB1076" s="13">
        <f t="shared" si="177"/>
        <v>8.2799999999999994</v>
      </c>
      <c r="BC1076" s="13">
        <f t="shared" si="178"/>
        <v>0</v>
      </c>
    </row>
    <row r="1077" spans="1:55" x14ac:dyDescent="0.3">
      <c r="A1077" s="8" t="s">
        <v>232</v>
      </c>
      <c r="B1077" s="8" t="s">
        <v>237</v>
      </c>
      <c r="C1077" s="8" t="s">
        <v>98</v>
      </c>
      <c r="D1077" s="8" t="s">
        <v>25</v>
      </c>
      <c r="E1077" s="7" t="s">
        <v>21</v>
      </c>
      <c r="K1077" s="8">
        <v>1</v>
      </c>
      <c r="L1077" s="8">
        <v>0</v>
      </c>
      <c r="M1077" s="8">
        <f t="shared" si="170"/>
        <v>0</v>
      </c>
      <c r="O1077" s="8">
        <v>54</v>
      </c>
      <c r="AI1077" s="7">
        <v>646</v>
      </c>
      <c r="AJ1077" s="8">
        <v>1009</v>
      </c>
      <c r="AK1077" s="8" t="s">
        <v>286</v>
      </c>
      <c r="AL1077" s="7">
        <v>403</v>
      </c>
      <c r="AM1077" s="8">
        <v>403</v>
      </c>
      <c r="AN1077" s="8">
        <v>24.9</v>
      </c>
      <c r="AO1077" s="8">
        <v>24.9</v>
      </c>
      <c r="AP1077" s="8">
        <v>0</v>
      </c>
      <c r="AQ1077" s="8">
        <v>33.1</v>
      </c>
      <c r="AR1077" s="8">
        <v>1.3</v>
      </c>
      <c r="AS1077" s="8">
        <v>0</v>
      </c>
      <c r="AT1077" s="12">
        <f t="shared" si="179"/>
        <v>59.3</v>
      </c>
      <c r="AV1077" s="11">
        <f t="shared" si="171"/>
        <v>0</v>
      </c>
      <c r="AW1077" s="13">
        <f t="shared" si="172"/>
        <v>0</v>
      </c>
      <c r="AX1077" s="13">
        <f t="shared" si="173"/>
        <v>0</v>
      </c>
      <c r="AY1077" s="13">
        <f t="shared" si="174"/>
        <v>0</v>
      </c>
      <c r="AZ1077" s="13">
        <f t="shared" si="175"/>
        <v>0</v>
      </c>
      <c r="BA1077" s="13">
        <f t="shared" si="176"/>
        <v>0</v>
      </c>
      <c r="BB1077" s="13">
        <f t="shared" si="177"/>
        <v>0</v>
      </c>
      <c r="BC1077" s="13">
        <f t="shared" si="178"/>
        <v>0</v>
      </c>
    </row>
    <row r="1078" spans="1:55" x14ac:dyDescent="0.3">
      <c r="A1078" s="8" t="s">
        <v>20</v>
      </c>
      <c r="B1078" s="8" t="s">
        <v>237</v>
      </c>
      <c r="C1078" s="8" t="s">
        <v>98</v>
      </c>
      <c r="D1078" s="8" t="s">
        <v>20</v>
      </c>
      <c r="E1078" s="7" t="s">
        <v>21</v>
      </c>
      <c r="K1078" s="8">
        <v>1</v>
      </c>
      <c r="L1078" s="8">
        <v>0</v>
      </c>
      <c r="M1078" s="8">
        <f t="shared" si="170"/>
        <v>0</v>
      </c>
      <c r="O1078" s="8">
        <v>54</v>
      </c>
      <c r="AI1078">
        <v>8041</v>
      </c>
      <c r="AJ1078">
        <v>15233</v>
      </c>
      <c r="AK1078" t="s">
        <v>378</v>
      </c>
      <c r="AL1078">
        <v>105</v>
      </c>
      <c r="AM1078">
        <v>105</v>
      </c>
      <c r="AN1078">
        <v>18.5</v>
      </c>
      <c r="AO1078">
        <v>18.5</v>
      </c>
      <c r="AP1078">
        <v>18.5</v>
      </c>
      <c r="AQ1078">
        <v>2.9</v>
      </c>
      <c r="AR1078">
        <v>0</v>
      </c>
      <c r="AS1078">
        <v>0</v>
      </c>
      <c r="AT1078" s="12">
        <f t="shared" si="179"/>
        <v>21.4</v>
      </c>
      <c r="AV1078" s="11">
        <f t="shared" si="171"/>
        <v>0</v>
      </c>
      <c r="AW1078" s="13">
        <f t="shared" si="172"/>
        <v>0</v>
      </c>
      <c r="AX1078" s="13">
        <f t="shared" si="173"/>
        <v>0</v>
      </c>
      <c r="AY1078" s="13">
        <f t="shared" si="174"/>
        <v>0</v>
      </c>
      <c r="AZ1078" s="13">
        <f t="shared" si="175"/>
        <v>0</v>
      </c>
      <c r="BA1078" s="13">
        <f t="shared" si="176"/>
        <v>0</v>
      </c>
      <c r="BB1078" s="13">
        <f t="shared" si="177"/>
        <v>0</v>
      </c>
      <c r="BC1078" s="13">
        <f t="shared" si="178"/>
        <v>0</v>
      </c>
    </row>
    <row r="1079" spans="1:55" x14ac:dyDescent="0.3">
      <c r="A1079" s="8" t="s">
        <v>233</v>
      </c>
      <c r="B1079" s="8" t="s">
        <v>237</v>
      </c>
      <c r="C1079" s="8" t="s">
        <v>98</v>
      </c>
      <c r="D1079" s="8" t="s">
        <v>26</v>
      </c>
      <c r="E1079" s="7" t="s">
        <v>14</v>
      </c>
      <c r="F1079" s="8">
        <v>175</v>
      </c>
      <c r="H1079" s="8">
        <v>2</v>
      </c>
      <c r="L1079" s="8">
        <v>0.28599999999999998</v>
      </c>
      <c r="M1079" s="8">
        <f t="shared" si="170"/>
        <v>50.05</v>
      </c>
      <c r="O1079" s="8">
        <v>54</v>
      </c>
      <c r="AI1079" s="7">
        <v>7200</v>
      </c>
      <c r="AJ1079" s="8">
        <v>20051</v>
      </c>
      <c r="AK1079" s="8" t="s">
        <v>282</v>
      </c>
      <c r="AL1079" s="7">
        <v>130</v>
      </c>
      <c r="AM1079" s="8">
        <v>0</v>
      </c>
      <c r="AN1079" s="8">
        <v>2.4</v>
      </c>
      <c r="AO1079" s="8">
        <v>0</v>
      </c>
      <c r="AP1079" s="8">
        <v>0</v>
      </c>
      <c r="AQ1079" s="8">
        <v>0.2</v>
      </c>
      <c r="AR1079" s="8">
        <v>28.6</v>
      </c>
      <c r="AS1079" s="8">
        <v>0.3</v>
      </c>
      <c r="AT1079" s="12">
        <f t="shared" si="179"/>
        <v>31.200000000000003</v>
      </c>
      <c r="AV1079" s="11">
        <f t="shared" si="171"/>
        <v>65.064999999999998</v>
      </c>
      <c r="AW1079" s="13">
        <f t="shared" si="172"/>
        <v>0</v>
      </c>
      <c r="AX1079" s="13">
        <f t="shared" si="173"/>
        <v>1.2011999999999998</v>
      </c>
      <c r="AY1079" s="13">
        <f t="shared" si="174"/>
        <v>0</v>
      </c>
      <c r="AZ1079" s="13">
        <f t="shared" si="175"/>
        <v>0</v>
      </c>
      <c r="BA1079" s="13">
        <f t="shared" si="176"/>
        <v>0.10009999999999999</v>
      </c>
      <c r="BB1079" s="13">
        <f t="shared" si="177"/>
        <v>14.314300000000001</v>
      </c>
      <c r="BC1079" s="13">
        <f t="shared" si="178"/>
        <v>0.15014999999999998</v>
      </c>
    </row>
    <row r="1080" spans="1:55" x14ac:dyDescent="0.3">
      <c r="A1080" s="8" t="s">
        <v>233</v>
      </c>
      <c r="B1080" s="8" t="s">
        <v>237</v>
      </c>
      <c r="C1080" s="8" t="s">
        <v>98</v>
      </c>
      <c r="D1080" s="8" t="s">
        <v>28</v>
      </c>
      <c r="E1080" s="7" t="s">
        <v>14</v>
      </c>
      <c r="F1080" s="8">
        <v>185</v>
      </c>
      <c r="J1080" s="8">
        <v>2</v>
      </c>
      <c r="L1080" s="8">
        <v>5.0000000000000001E-3</v>
      </c>
      <c r="M1080" s="8">
        <f t="shared" si="170"/>
        <v>0.92500000000000004</v>
      </c>
      <c r="O1080" s="8">
        <v>54</v>
      </c>
      <c r="AI1080" s="7">
        <v>7005</v>
      </c>
      <c r="AJ1080" s="8">
        <v>16028</v>
      </c>
      <c r="AK1080" s="8" t="s">
        <v>283</v>
      </c>
      <c r="AL1080" s="7">
        <v>127</v>
      </c>
      <c r="AM1080" s="8">
        <v>0</v>
      </c>
      <c r="AN1080" s="8">
        <v>8.6999999999999993</v>
      </c>
      <c r="AO1080" s="8">
        <v>0</v>
      </c>
      <c r="AP1080" s="8">
        <v>0</v>
      </c>
      <c r="AQ1080" s="8">
        <v>0.5</v>
      </c>
      <c r="AR1080" s="8">
        <v>22.8</v>
      </c>
      <c r="AS1080" s="8">
        <v>6.4</v>
      </c>
      <c r="AT1080" s="12">
        <f t="shared" si="179"/>
        <v>32</v>
      </c>
      <c r="AV1080" s="11">
        <f t="shared" si="171"/>
        <v>1.1747500000000002</v>
      </c>
      <c r="AW1080" s="13">
        <f t="shared" si="172"/>
        <v>0</v>
      </c>
      <c r="AX1080" s="13">
        <f t="shared" si="173"/>
        <v>8.0474999999999991E-2</v>
      </c>
      <c r="AY1080" s="13">
        <f t="shared" si="174"/>
        <v>0</v>
      </c>
      <c r="AZ1080" s="13">
        <f t="shared" si="175"/>
        <v>0</v>
      </c>
      <c r="BA1080" s="13">
        <f t="shared" si="176"/>
        <v>4.6250000000000006E-3</v>
      </c>
      <c r="BB1080" s="13">
        <f t="shared" si="177"/>
        <v>0.21090000000000003</v>
      </c>
      <c r="BC1080" s="13">
        <f t="shared" si="178"/>
        <v>5.920000000000001E-2</v>
      </c>
    </row>
    <row r="1081" spans="1:55" x14ac:dyDescent="0.3">
      <c r="A1081" s="8" t="s">
        <v>233</v>
      </c>
      <c r="B1081" s="8" t="s">
        <v>237</v>
      </c>
      <c r="C1081" s="8" t="s">
        <v>98</v>
      </c>
      <c r="D1081" s="8" t="s">
        <v>29</v>
      </c>
      <c r="E1081" s="7" t="s">
        <v>14</v>
      </c>
      <c r="F1081" s="8">
        <v>60</v>
      </c>
      <c r="H1081" s="8">
        <v>5</v>
      </c>
      <c r="L1081" s="8">
        <v>0.71399999999999997</v>
      </c>
      <c r="M1081" s="8">
        <f t="shared" si="170"/>
        <v>42.839999999999996</v>
      </c>
      <c r="O1081" s="8">
        <v>54</v>
      </c>
      <c r="AI1081" s="7">
        <v>513</v>
      </c>
      <c r="AJ1081" s="8">
        <v>11110</v>
      </c>
      <c r="AK1081" s="8" t="s">
        <v>290</v>
      </c>
      <c r="AL1081" s="7">
        <v>22</v>
      </c>
      <c r="AM1081" s="8">
        <v>0</v>
      </c>
      <c r="AN1081" s="8">
        <v>1</v>
      </c>
      <c r="AO1081" s="8">
        <v>0</v>
      </c>
      <c r="AP1081" s="8">
        <v>0</v>
      </c>
      <c r="AQ1081" s="8">
        <v>0.4</v>
      </c>
      <c r="AR1081" s="8">
        <v>4.5</v>
      </c>
      <c r="AS1081" s="8">
        <v>2.8</v>
      </c>
      <c r="AT1081" s="12">
        <f t="shared" si="179"/>
        <v>5.9</v>
      </c>
      <c r="AV1081" s="11">
        <f t="shared" si="171"/>
        <v>9.4247999999999994</v>
      </c>
      <c r="AW1081" s="13">
        <f t="shared" si="172"/>
        <v>0</v>
      </c>
      <c r="AX1081" s="13">
        <f t="shared" si="173"/>
        <v>0.42839999999999995</v>
      </c>
      <c r="AY1081" s="13">
        <f t="shared" si="174"/>
        <v>0</v>
      </c>
      <c r="AZ1081" s="13">
        <f t="shared" si="175"/>
        <v>0</v>
      </c>
      <c r="BA1081" s="13">
        <f t="shared" si="176"/>
        <v>0.17135999999999998</v>
      </c>
      <c r="BB1081" s="13">
        <f t="shared" si="177"/>
        <v>1.9277999999999997</v>
      </c>
      <c r="BC1081" s="13">
        <f t="shared" si="178"/>
        <v>1.1995199999999999</v>
      </c>
    </row>
    <row r="1082" spans="1:55" x14ac:dyDescent="0.3">
      <c r="A1082" s="8" t="s">
        <v>233</v>
      </c>
      <c r="B1082" s="8" t="s">
        <v>237</v>
      </c>
      <c r="C1082" s="8" t="s">
        <v>98</v>
      </c>
      <c r="D1082" s="8" t="s">
        <v>30</v>
      </c>
      <c r="E1082" s="7" t="s">
        <v>21</v>
      </c>
      <c r="K1082" s="8">
        <v>1</v>
      </c>
      <c r="L1082" s="8">
        <v>0</v>
      </c>
      <c r="M1082" s="8">
        <f t="shared" si="170"/>
        <v>0</v>
      </c>
      <c r="O1082" s="8">
        <v>54</v>
      </c>
      <c r="AI1082" s="7">
        <v>141</v>
      </c>
      <c r="AJ1082" s="8">
        <v>9040</v>
      </c>
      <c r="AK1082" s="8" t="s">
        <v>287</v>
      </c>
      <c r="AL1082" s="7">
        <v>92</v>
      </c>
      <c r="AM1082" s="8">
        <v>0</v>
      </c>
      <c r="AN1082" s="8">
        <v>1</v>
      </c>
      <c r="AO1082" s="8">
        <v>0</v>
      </c>
      <c r="AP1082" s="8">
        <v>0</v>
      </c>
      <c r="AQ1082" s="8">
        <v>0.5</v>
      </c>
      <c r="AR1082" s="8">
        <v>23.4</v>
      </c>
      <c r="AS1082" s="8">
        <v>2.4</v>
      </c>
      <c r="AT1082" s="12">
        <f t="shared" si="179"/>
        <v>24.9</v>
      </c>
      <c r="AV1082" s="11">
        <f t="shared" si="171"/>
        <v>0</v>
      </c>
      <c r="AW1082" s="13">
        <f t="shared" si="172"/>
        <v>0</v>
      </c>
      <c r="AX1082" s="13">
        <f t="shared" si="173"/>
        <v>0</v>
      </c>
      <c r="AY1082" s="13">
        <f t="shared" si="174"/>
        <v>0</v>
      </c>
      <c r="AZ1082" s="13">
        <f t="shared" si="175"/>
        <v>0</v>
      </c>
      <c r="BA1082" s="13">
        <f t="shared" si="176"/>
        <v>0</v>
      </c>
      <c r="BB1082" s="13">
        <f t="shared" si="177"/>
        <v>0</v>
      </c>
      <c r="BC1082" s="13">
        <f t="shared" si="178"/>
        <v>0</v>
      </c>
    </row>
    <row r="1083" spans="1:55" x14ac:dyDescent="0.3">
      <c r="A1083" s="8" t="s">
        <v>233</v>
      </c>
      <c r="B1083" s="8" t="s">
        <v>237</v>
      </c>
      <c r="C1083" s="8" t="s">
        <v>98</v>
      </c>
      <c r="D1083" s="8" t="s">
        <v>31</v>
      </c>
      <c r="E1083" s="7" t="s">
        <v>14</v>
      </c>
      <c r="F1083" s="8">
        <v>122</v>
      </c>
      <c r="I1083" s="8">
        <v>1</v>
      </c>
      <c r="L1083" s="8">
        <v>3.3000000000000002E-2</v>
      </c>
      <c r="M1083" s="8">
        <f t="shared" si="170"/>
        <v>4.0259999999999998</v>
      </c>
      <c r="O1083" s="8">
        <v>54</v>
      </c>
      <c r="AI1083" s="7">
        <v>1786</v>
      </c>
      <c r="AJ1083" s="8">
        <v>11363</v>
      </c>
      <c r="AK1083" s="8" t="s">
        <v>289</v>
      </c>
      <c r="AL1083" s="7">
        <v>93</v>
      </c>
      <c r="AM1083" s="8">
        <v>0</v>
      </c>
      <c r="AN1083" s="8">
        <v>2</v>
      </c>
      <c r="AO1083" s="8">
        <v>0</v>
      </c>
      <c r="AP1083" s="8">
        <v>0</v>
      </c>
      <c r="AQ1083" s="8">
        <v>0.1</v>
      </c>
      <c r="AR1083" s="8">
        <v>21.6</v>
      </c>
      <c r="AS1083" s="8">
        <v>1.5</v>
      </c>
      <c r="AT1083" s="12">
        <f t="shared" si="179"/>
        <v>23.700000000000003</v>
      </c>
      <c r="AV1083" s="11">
        <f t="shared" si="171"/>
        <v>3.7441800000000001</v>
      </c>
      <c r="AW1083" s="13">
        <f t="shared" si="172"/>
        <v>0</v>
      </c>
      <c r="AX1083" s="13">
        <f t="shared" si="173"/>
        <v>8.0519999999999994E-2</v>
      </c>
      <c r="AY1083" s="13">
        <f t="shared" si="174"/>
        <v>0</v>
      </c>
      <c r="AZ1083" s="13">
        <f t="shared" si="175"/>
        <v>0</v>
      </c>
      <c r="BA1083" s="13">
        <f t="shared" si="176"/>
        <v>4.0260000000000001E-3</v>
      </c>
      <c r="BB1083" s="13">
        <f t="shared" si="177"/>
        <v>0.86961600000000006</v>
      </c>
      <c r="BC1083" s="13">
        <f t="shared" si="178"/>
        <v>6.0389999999999999E-2</v>
      </c>
    </row>
    <row r="1084" spans="1:55" x14ac:dyDescent="0.3">
      <c r="A1084" s="8" t="s">
        <v>233</v>
      </c>
      <c r="B1084" s="8" t="s">
        <v>237</v>
      </c>
      <c r="C1084" s="8" t="s">
        <v>98</v>
      </c>
      <c r="D1084" s="8" t="s">
        <v>77</v>
      </c>
      <c r="E1084" s="7" t="s">
        <v>14</v>
      </c>
      <c r="F1084" s="8">
        <v>119</v>
      </c>
      <c r="G1084" s="8">
        <v>1</v>
      </c>
      <c r="L1084" s="8">
        <v>1</v>
      </c>
      <c r="M1084" s="8">
        <f t="shared" si="170"/>
        <v>119</v>
      </c>
      <c r="O1084" s="8">
        <v>54</v>
      </c>
      <c r="AH1084" s="8" t="s">
        <v>336</v>
      </c>
      <c r="AL1084" s="7">
        <v>390</v>
      </c>
      <c r="AN1084" s="8" t="s">
        <v>337</v>
      </c>
      <c r="AQ1084" s="8">
        <v>0.8</v>
      </c>
      <c r="AR1084" s="8">
        <v>84.1</v>
      </c>
      <c r="AT1084" s="12">
        <f t="shared" si="179"/>
        <v>84.899999999999991</v>
      </c>
      <c r="AV1084" s="11">
        <f t="shared" si="171"/>
        <v>464.1</v>
      </c>
      <c r="AW1084" s="13">
        <f t="shared" si="172"/>
        <v>1.19</v>
      </c>
      <c r="AX1084" s="13">
        <f t="shared" si="173"/>
        <v>1.19</v>
      </c>
      <c r="AY1084" s="13">
        <f t="shared" si="174"/>
        <v>1.19</v>
      </c>
      <c r="AZ1084" s="13">
        <f t="shared" si="175"/>
        <v>1.19</v>
      </c>
      <c r="BA1084" s="13">
        <f t="shared" si="176"/>
        <v>0.95200000000000007</v>
      </c>
      <c r="BB1084" s="13">
        <f t="shared" si="177"/>
        <v>100.07899999999999</v>
      </c>
      <c r="BC1084" s="13">
        <f t="shared" si="178"/>
        <v>1.19</v>
      </c>
    </row>
    <row r="1085" spans="1:55" x14ac:dyDescent="0.3">
      <c r="A1085" s="8" t="s">
        <v>233</v>
      </c>
      <c r="B1085" s="8" t="s">
        <v>237</v>
      </c>
      <c r="C1085" s="8" t="s">
        <v>98</v>
      </c>
      <c r="D1085" s="8" t="s">
        <v>44</v>
      </c>
      <c r="E1085" s="7" t="s">
        <v>14</v>
      </c>
      <c r="F1085" s="8">
        <v>250</v>
      </c>
      <c r="H1085" s="8">
        <v>1</v>
      </c>
      <c r="L1085" s="8">
        <v>0.14299999999999999</v>
      </c>
      <c r="M1085" s="8">
        <f t="shared" si="170"/>
        <v>35.75</v>
      </c>
      <c r="O1085" s="8">
        <v>54</v>
      </c>
      <c r="AI1085" s="7">
        <v>8009</v>
      </c>
      <c r="AJ1085" s="8">
        <v>20121</v>
      </c>
      <c r="AK1085" s="8" t="s">
        <v>370</v>
      </c>
      <c r="AL1085" s="7">
        <v>141</v>
      </c>
      <c r="AM1085" s="8">
        <v>0</v>
      </c>
      <c r="AN1085" s="8">
        <v>4.8</v>
      </c>
      <c r="AO1085" s="8">
        <v>0</v>
      </c>
      <c r="AP1085" s="8">
        <v>0</v>
      </c>
      <c r="AQ1085" s="8">
        <v>0.7</v>
      </c>
      <c r="AR1085" s="8">
        <v>28.3</v>
      </c>
      <c r="AS1085" s="8">
        <v>1.7</v>
      </c>
      <c r="AT1085" s="12">
        <f t="shared" si="179"/>
        <v>33.799999999999997</v>
      </c>
      <c r="AV1085" s="11">
        <f t="shared" si="171"/>
        <v>50.407499999999999</v>
      </c>
      <c r="AW1085" s="13">
        <f t="shared" si="172"/>
        <v>0</v>
      </c>
      <c r="AX1085" s="13">
        <f t="shared" si="173"/>
        <v>1.716</v>
      </c>
      <c r="AY1085" s="13">
        <f t="shared" si="174"/>
        <v>0</v>
      </c>
      <c r="AZ1085" s="13">
        <f t="shared" si="175"/>
        <v>0</v>
      </c>
      <c r="BA1085" s="13">
        <f t="shared" si="176"/>
        <v>0.25024999999999997</v>
      </c>
      <c r="BB1085" s="13">
        <f t="shared" si="177"/>
        <v>10.11725</v>
      </c>
      <c r="BC1085" s="13">
        <f t="shared" si="178"/>
        <v>0.60775000000000001</v>
      </c>
    </row>
    <row r="1086" spans="1:55" x14ac:dyDescent="0.3">
      <c r="A1086" s="8" t="s">
        <v>234</v>
      </c>
      <c r="B1086" s="8" t="s">
        <v>237</v>
      </c>
      <c r="C1086" s="8" t="s">
        <v>98</v>
      </c>
      <c r="D1086" s="8" t="s">
        <v>248</v>
      </c>
      <c r="E1086" s="7" t="s">
        <v>14</v>
      </c>
      <c r="F1086" s="8">
        <v>134</v>
      </c>
      <c r="H1086" s="8">
        <v>4</v>
      </c>
      <c r="L1086" s="8">
        <v>0.57099999999999995</v>
      </c>
      <c r="M1086" s="8">
        <f t="shared" ref="M1086:M1149" si="180">F1086*L1086</f>
        <v>76.513999999999996</v>
      </c>
      <c r="O1086" s="8">
        <v>54</v>
      </c>
      <c r="AE1086" s="7" t="s">
        <v>296</v>
      </c>
      <c r="AF1086" s="8" t="s">
        <v>303</v>
      </c>
      <c r="AL1086" s="7">
        <v>163</v>
      </c>
      <c r="AN1086" s="8">
        <v>6.3</v>
      </c>
      <c r="AQ1086" s="8">
        <v>1.4</v>
      </c>
      <c r="AR1086" s="8">
        <v>31.1</v>
      </c>
      <c r="AT1086" s="12">
        <f t="shared" si="179"/>
        <v>38.799999999999997</v>
      </c>
      <c r="AV1086" s="11">
        <f t="shared" si="171"/>
        <v>124.71781999999999</v>
      </c>
      <c r="AW1086" s="13">
        <f t="shared" si="172"/>
        <v>0.76513999999999993</v>
      </c>
      <c r="AX1086" s="13">
        <f t="shared" si="173"/>
        <v>4.8203819999999995</v>
      </c>
      <c r="AY1086" s="13">
        <f t="shared" si="174"/>
        <v>0.76513999999999993</v>
      </c>
      <c r="AZ1086" s="13">
        <f t="shared" si="175"/>
        <v>0.76513999999999993</v>
      </c>
      <c r="BA1086" s="13">
        <f t="shared" si="176"/>
        <v>1.0711959999999998</v>
      </c>
      <c r="BB1086" s="13">
        <f t="shared" si="177"/>
        <v>23.795853999999999</v>
      </c>
      <c r="BC1086" s="13">
        <f t="shared" si="178"/>
        <v>0.76513999999999993</v>
      </c>
    </row>
    <row r="1087" spans="1:55" x14ac:dyDescent="0.3">
      <c r="A1087" s="8" t="s">
        <v>234</v>
      </c>
      <c r="B1087" s="8" t="s">
        <v>237</v>
      </c>
      <c r="C1087" s="8" t="s">
        <v>98</v>
      </c>
      <c r="D1087" s="8" t="s">
        <v>27</v>
      </c>
      <c r="E1087" s="7" t="s">
        <v>14</v>
      </c>
      <c r="F1087" s="8">
        <v>114</v>
      </c>
      <c r="H1087" s="8">
        <v>2</v>
      </c>
      <c r="L1087" s="8">
        <v>0.28599999999999998</v>
      </c>
      <c r="M1087" s="8">
        <f t="shared" si="180"/>
        <v>32.603999999999999</v>
      </c>
      <c r="O1087" s="8">
        <v>54</v>
      </c>
      <c r="AE1087" s="7" t="s">
        <v>296</v>
      </c>
      <c r="AF1087" s="8" t="s">
        <v>304</v>
      </c>
      <c r="AL1087" s="7">
        <v>125</v>
      </c>
      <c r="AN1087" s="8">
        <v>2.1</v>
      </c>
      <c r="AQ1087" s="8">
        <v>1.3</v>
      </c>
      <c r="AR1087" s="8">
        <v>26.2</v>
      </c>
      <c r="AT1087" s="12">
        <f t="shared" si="179"/>
        <v>29.6</v>
      </c>
      <c r="AV1087" s="11">
        <f t="shared" si="171"/>
        <v>40.755000000000003</v>
      </c>
      <c r="AW1087" s="13">
        <f t="shared" si="172"/>
        <v>0.32604</v>
      </c>
      <c r="AX1087" s="13">
        <f t="shared" si="173"/>
        <v>0.68468400000000007</v>
      </c>
      <c r="AY1087" s="13">
        <f t="shared" si="174"/>
        <v>0.32604</v>
      </c>
      <c r="AZ1087" s="13">
        <f t="shared" si="175"/>
        <v>0.32604</v>
      </c>
      <c r="BA1087" s="13">
        <f t="shared" si="176"/>
        <v>0.42385199999999995</v>
      </c>
      <c r="BB1087" s="13">
        <f t="shared" si="177"/>
        <v>8.542247999999999</v>
      </c>
      <c r="BC1087" s="13">
        <f t="shared" si="178"/>
        <v>0.32604</v>
      </c>
    </row>
    <row r="1088" spans="1:55" x14ac:dyDescent="0.3">
      <c r="A1088" s="8" t="s">
        <v>234</v>
      </c>
      <c r="B1088" s="8" t="s">
        <v>237</v>
      </c>
      <c r="C1088" s="8" t="s">
        <v>98</v>
      </c>
      <c r="D1088" s="8" t="s">
        <v>32</v>
      </c>
      <c r="E1088" s="7" t="s">
        <v>14</v>
      </c>
      <c r="F1088" s="8">
        <v>83</v>
      </c>
      <c r="H1088" s="8">
        <v>4</v>
      </c>
      <c r="L1088" s="8">
        <v>0.57099999999999995</v>
      </c>
      <c r="M1088" s="8">
        <f t="shared" si="180"/>
        <v>47.392999999999994</v>
      </c>
      <c r="O1088" s="8">
        <v>54</v>
      </c>
      <c r="AI1088" s="7">
        <v>8012</v>
      </c>
      <c r="AJ1088" s="8">
        <v>0</v>
      </c>
      <c r="AK1088" s="8" t="s">
        <v>307</v>
      </c>
      <c r="AL1088" s="7">
        <v>332</v>
      </c>
      <c r="AM1088" s="8">
        <v>0</v>
      </c>
      <c r="AN1088" s="8">
        <v>10.3</v>
      </c>
      <c r="AO1088" s="8">
        <v>0</v>
      </c>
      <c r="AP1088" s="8">
        <v>0</v>
      </c>
      <c r="AQ1088" s="8">
        <v>3</v>
      </c>
      <c r="AR1088" s="8">
        <v>73.7</v>
      </c>
      <c r="AS1088" s="8">
        <v>12.7</v>
      </c>
      <c r="AT1088" s="12">
        <f t="shared" si="179"/>
        <v>87</v>
      </c>
      <c r="AV1088" s="11">
        <f t="shared" si="171"/>
        <v>157.34475999999998</v>
      </c>
      <c r="AW1088" s="13">
        <f t="shared" si="172"/>
        <v>0</v>
      </c>
      <c r="AX1088" s="13">
        <f t="shared" si="173"/>
        <v>4.8814789999999997</v>
      </c>
      <c r="AY1088" s="13">
        <f t="shared" si="174"/>
        <v>0</v>
      </c>
      <c r="AZ1088" s="13">
        <f t="shared" si="175"/>
        <v>0</v>
      </c>
      <c r="BA1088" s="13">
        <f t="shared" si="176"/>
        <v>1.4217899999999997</v>
      </c>
      <c r="BB1088" s="13">
        <f t="shared" si="177"/>
        <v>34.928640999999999</v>
      </c>
      <c r="BC1088" s="13">
        <f t="shared" si="178"/>
        <v>6.0189109999999992</v>
      </c>
    </row>
    <row r="1089" spans="1:55" x14ac:dyDescent="0.3">
      <c r="A1089" s="8" t="s">
        <v>234</v>
      </c>
      <c r="B1089" s="8" t="s">
        <v>237</v>
      </c>
      <c r="C1089" s="8" t="s">
        <v>98</v>
      </c>
      <c r="D1089" s="8" t="s">
        <v>74</v>
      </c>
      <c r="E1089" s="7" t="s">
        <v>14</v>
      </c>
      <c r="F1089" s="8">
        <v>340</v>
      </c>
      <c r="J1089" s="8">
        <v>2</v>
      </c>
      <c r="L1089" s="8">
        <v>5.0000000000000001E-3</v>
      </c>
      <c r="M1089" s="8">
        <f t="shared" si="180"/>
        <v>1.7</v>
      </c>
      <c r="O1089" s="8">
        <v>54</v>
      </c>
      <c r="AI1089" s="7">
        <v>404</v>
      </c>
      <c r="AJ1089" s="8">
        <v>14400</v>
      </c>
      <c r="AK1089" s="8" t="s">
        <v>308</v>
      </c>
      <c r="AL1089" s="7">
        <v>41</v>
      </c>
      <c r="AM1089" s="8">
        <v>0</v>
      </c>
      <c r="AN1089" s="8">
        <v>0</v>
      </c>
      <c r="AO1089" s="8">
        <v>0</v>
      </c>
      <c r="AP1089" s="8">
        <v>0</v>
      </c>
      <c r="AQ1089" s="8">
        <v>0</v>
      </c>
      <c r="AR1089" s="8">
        <v>10.4</v>
      </c>
      <c r="AS1089" s="8">
        <v>0</v>
      </c>
      <c r="AT1089" s="12">
        <f t="shared" si="179"/>
        <v>10.4</v>
      </c>
      <c r="AV1089" s="11">
        <f t="shared" si="171"/>
        <v>0.69700000000000006</v>
      </c>
      <c r="AW1089" s="13">
        <f t="shared" si="172"/>
        <v>0</v>
      </c>
      <c r="AX1089" s="13">
        <f t="shared" si="173"/>
        <v>0</v>
      </c>
      <c r="AY1089" s="13">
        <f t="shared" si="174"/>
        <v>0</v>
      </c>
      <c r="AZ1089" s="13">
        <f t="shared" si="175"/>
        <v>0</v>
      </c>
      <c r="BA1089" s="13">
        <f t="shared" si="176"/>
        <v>0</v>
      </c>
      <c r="BB1089" s="13">
        <f t="shared" si="177"/>
        <v>0.17679999999999998</v>
      </c>
      <c r="BC1089" s="13">
        <f t="shared" si="178"/>
        <v>0</v>
      </c>
    </row>
    <row r="1090" spans="1:55" x14ac:dyDescent="0.3">
      <c r="A1090" s="8" t="s">
        <v>232</v>
      </c>
      <c r="B1090" s="8" t="s">
        <v>237</v>
      </c>
      <c r="C1090" s="8" t="s">
        <v>99</v>
      </c>
      <c r="D1090" s="8" t="s">
        <v>13</v>
      </c>
      <c r="E1090" s="7" t="s">
        <v>14</v>
      </c>
      <c r="F1090" s="8">
        <v>112</v>
      </c>
      <c r="J1090" s="8">
        <v>1</v>
      </c>
      <c r="L1090" s="8">
        <v>3.0000000000000001E-3</v>
      </c>
      <c r="M1090" s="8">
        <f t="shared" si="180"/>
        <v>0.33600000000000002</v>
      </c>
      <c r="N1090" s="8">
        <v>3</v>
      </c>
      <c r="O1090" s="8">
        <v>55</v>
      </c>
      <c r="AI1090" s="7">
        <v>8067</v>
      </c>
      <c r="AJ1090" s="8">
        <v>0</v>
      </c>
      <c r="AK1090" s="8" t="s">
        <v>265</v>
      </c>
      <c r="AL1090" s="7">
        <v>269</v>
      </c>
      <c r="AM1090" s="8">
        <v>269</v>
      </c>
      <c r="AN1090" s="8">
        <v>24.9</v>
      </c>
      <c r="AO1090" s="8">
        <v>24.9</v>
      </c>
      <c r="AP1090" s="8">
        <v>24.9</v>
      </c>
      <c r="AQ1090" s="8">
        <v>18</v>
      </c>
      <c r="AR1090" s="8">
        <v>0</v>
      </c>
      <c r="AS1090" s="8">
        <v>0</v>
      </c>
      <c r="AT1090" s="12">
        <f t="shared" si="179"/>
        <v>42.9</v>
      </c>
      <c r="AV1090" s="11">
        <f t="shared" si="171"/>
        <v>0.90383999999999998</v>
      </c>
      <c r="AW1090" s="13">
        <f t="shared" si="172"/>
        <v>0.90383999999999998</v>
      </c>
      <c r="AX1090" s="13">
        <f t="shared" si="173"/>
        <v>8.3664000000000002E-2</v>
      </c>
      <c r="AY1090" s="13">
        <f t="shared" si="174"/>
        <v>8.3664000000000002E-2</v>
      </c>
      <c r="AZ1090" s="13">
        <f t="shared" si="175"/>
        <v>8.3664000000000002E-2</v>
      </c>
      <c r="BA1090" s="13">
        <f t="shared" si="176"/>
        <v>6.0479999999999999E-2</v>
      </c>
      <c r="BB1090" s="13">
        <f t="shared" si="177"/>
        <v>0</v>
      </c>
      <c r="BC1090" s="13">
        <f t="shared" si="178"/>
        <v>0</v>
      </c>
    </row>
    <row r="1091" spans="1:55" x14ac:dyDescent="0.3">
      <c r="A1091" s="8" t="s">
        <v>232</v>
      </c>
      <c r="B1091" s="8" t="s">
        <v>237</v>
      </c>
      <c r="C1091" s="8" t="s">
        <v>99</v>
      </c>
      <c r="D1091" s="8" t="s">
        <v>15</v>
      </c>
      <c r="E1091" s="7" t="s">
        <v>14</v>
      </c>
      <c r="F1091" s="8">
        <v>85</v>
      </c>
      <c r="H1091" s="8">
        <v>4</v>
      </c>
      <c r="L1091" s="8">
        <v>0.57099999999999995</v>
      </c>
      <c r="M1091" s="8">
        <f t="shared" si="180"/>
        <v>48.534999999999997</v>
      </c>
      <c r="O1091" s="8">
        <v>55</v>
      </c>
      <c r="AE1091" s="7" t="s">
        <v>296</v>
      </c>
      <c r="AF1091" s="8" t="s">
        <v>298</v>
      </c>
      <c r="AG1091" s="7" t="s">
        <v>299</v>
      </c>
      <c r="AL1091" s="7">
        <v>241</v>
      </c>
      <c r="AN1091" s="8">
        <v>32.9</v>
      </c>
      <c r="AQ1091" s="8">
        <v>10.9</v>
      </c>
      <c r="AR1091" s="8">
        <v>0.5</v>
      </c>
      <c r="AS1091" s="8">
        <v>0</v>
      </c>
      <c r="AT1091" s="12">
        <f t="shared" si="179"/>
        <v>44.3</v>
      </c>
      <c r="AV1091" s="11">
        <f t="shared" si="171"/>
        <v>116.96934999999999</v>
      </c>
      <c r="AW1091" s="13">
        <f t="shared" si="172"/>
        <v>0.48534999999999995</v>
      </c>
      <c r="AX1091" s="13">
        <f t="shared" si="173"/>
        <v>15.968014999999998</v>
      </c>
      <c r="AY1091" s="13">
        <f t="shared" si="174"/>
        <v>0.48534999999999995</v>
      </c>
      <c r="AZ1091" s="13">
        <f t="shared" si="175"/>
        <v>0.48534999999999995</v>
      </c>
      <c r="BA1091" s="13">
        <f t="shared" si="176"/>
        <v>5.2903149999999997</v>
      </c>
      <c r="BB1091" s="13">
        <f t="shared" si="177"/>
        <v>0.24267499999999997</v>
      </c>
      <c r="BC1091" s="13">
        <f t="shared" si="178"/>
        <v>0</v>
      </c>
    </row>
    <row r="1092" spans="1:55" x14ac:dyDescent="0.3">
      <c r="A1092" s="8" t="s">
        <v>232</v>
      </c>
      <c r="B1092" s="8" t="s">
        <v>237</v>
      </c>
      <c r="C1092" s="8" t="s">
        <v>99</v>
      </c>
      <c r="D1092" s="8" t="s">
        <v>17</v>
      </c>
      <c r="E1092" s="7" t="s">
        <v>14</v>
      </c>
      <c r="F1092" s="8">
        <v>85</v>
      </c>
      <c r="H1092" s="8">
        <v>3</v>
      </c>
      <c r="L1092" s="8">
        <v>0.42899999999999999</v>
      </c>
      <c r="M1092" s="8">
        <f t="shared" si="180"/>
        <v>36.464999999999996</v>
      </c>
      <c r="O1092" s="8">
        <v>55</v>
      </c>
      <c r="AE1092" s="7" t="s">
        <v>300</v>
      </c>
      <c r="AF1092" s="8" t="s">
        <v>301</v>
      </c>
      <c r="AG1092" s="7" t="s">
        <v>272</v>
      </c>
      <c r="AL1092" s="7">
        <v>265</v>
      </c>
      <c r="AN1092" s="8">
        <v>16.899999999999999</v>
      </c>
      <c r="AQ1092" s="8">
        <v>21.4</v>
      </c>
      <c r="AR1092" s="8">
        <v>0</v>
      </c>
      <c r="AS1092" s="8">
        <v>0</v>
      </c>
      <c r="AT1092" s="12">
        <f t="shared" si="179"/>
        <v>38.299999999999997</v>
      </c>
      <c r="AV1092" s="11">
        <f t="shared" si="171"/>
        <v>96.632249999999985</v>
      </c>
      <c r="AW1092" s="13">
        <f t="shared" si="172"/>
        <v>0.36464999999999997</v>
      </c>
      <c r="AX1092" s="13">
        <f t="shared" si="173"/>
        <v>6.1625849999999991</v>
      </c>
      <c r="AY1092" s="13">
        <f t="shared" si="174"/>
        <v>0.36464999999999997</v>
      </c>
      <c r="AZ1092" s="13">
        <f t="shared" si="175"/>
        <v>0.36464999999999997</v>
      </c>
      <c r="BA1092" s="13">
        <f t="shared" si="176"/>
        <v>7.8035099999999993</v>
      </c>
      <c r="BB1092" s="13">
        <f t="shared" si="177"/>
        <v>0</v>
      </c>
      <c r="BC1092" s="13">
        <f t="shared" si="178"/>
        <v>0</v>
      </c>
    </row>
    <row r="1093" spans="1:55" x14ac:dyDescent="0.3">
      <c r="A1093" s="8" t="s">
        <v>232</v>
      </c>
      <c r="B1093" s="8" t="s">
        <v>237</v>
      </c>
      <c r="C1093" s="8" t="s">
        <v>99</v>
      </c>
      <c r="D1093" s="8" t="s">
        <v>18</v>
      </c>
      <c r="E1093" s="7" t="s">
        <v>14</v>
      </c>
      <c r="F1093" s="8">
        <v>112</v>
      </c>
      <c r="H1093" s="8">
        <v>4</v>
      </c>
      <c r="L1093" s="8">
        <v>0.57099999999999995</v>
      </c>
      <c r="M1093" s="8">
        <f t="shared" si="180"/>
        <v>63.951999999999998</v>
      </c>
      <c r="O1093" s="8">
        <v>55</v>
      </c>
      <c r="S1093" s="8">
        <v>1095</v>
      </c>
      <c r="T1093" s="8" t="s">
        <v>275</v>
      </c>
      <c r="AL1093" s="7">
        <v>267</v>
      </c>
      <c r="AN1093" s="8">
        <v>19.600000000000001</v>
      </c>
      <c r="AQ1093" s="8">
        <v>20.3</v>
      </c>
      <c r="AT1093" s="12">
        <f t="shared" si="179"/>
        <v>39.900000000000006</v>
      </c>
      <c r="AV1093" s="11">
        <f t="shared" ref="AV1093:AV1156" si="181">PRODUCT($M1093,$Y1093,AL1093)/100</f>
        <v>170.75184000000002</v>
      </c>
      <c r="AW1093" s="13">
        <f t="shared" si="172"/>
        <v>0.63951999999999998</v>
      </c>
      <c r="AX1093" s="13">
        <f t="shared" si="173"/>
        <v>12.534592</v>
      </c>
      <c r="AY1093" s="13">
        <f t="shared" si="174"/>
        <v>0.63951999999999998</v>
      </c>
      <c r="AZ1093" s="13">
        <f t="shared" si="175"/>
        <v>0.63951999999999998</v>
      </c>
      <c r="BA1093" s="13">
        <f t="shared" si="176"/>
        <v>12.982256</v>
      </c>
      <c r="BB1093" s="13">
        <f t="shared" si="177"/>
        <v>0.63951999999999998</v>
      </c>
      <c r="BC1093" s="13">
        <f t="shared" si="178"/>
        <v>0.63951999999999998</v>
      </c>
    </row>
    <row r="1094" spans="1:55" x14ac:dyDescent="0.3">
      <c r="A1094" s="8" t="s">
        <v>232</v>
      </c>
      <c r="B1094" s="8" t="s">
        <v>237</v>
      </c>
      <c r="C1094" s="8" t="s">
        <v>99</v>
      </c>
      <c r="D1094" s="8" t="s">
        <v>19</v>
      </c>
      <c r="E1094" s="7" t="s">
        <v>21</v>
      </c>
      <c r="K1094" s="8">
        <v>1</v>
      </c>
      <c r="L1094" s="8">
        <v>0</v>
      </c>
      <c r="M1094" s="8">
        <f t="shared" si="180"/>
        <v>0</v>
      </c>
      <c r="O1094" s="8">
        <v>55</v>
      </c>
      <c r="AI1094" s="7">
        <v>8063</v>
      </c>
      <c r="AJ1094" s="8">
        <v>5124</v>
      </c>
      <c r="AK1094" s="8" t="s">
        <v>273</v>
      </c>
      <c r="AL1094" s="7">
        <v>285</v>
      </c>
      <c r="AM1094" s="8">
        <v>285</v>
      </c>
      <c r="AN1094" s="8">
        <v>26.9</v>
      </c>
      <c r="AO1094" s="8">
        <v>26.9</v>
      </c>
      <c r="AP1094" s="8">
        <v>26.9</v>
      </c>
      <c r="AQ1094" s="8">
        <v>18.899999999999999</v>
      </c>
      <c r="AR1094" s="8">
        <v>0</v>
      </c>
      <c r="AS1094" s="8">
        <v>0</v>
      </c>
      <c r="AT1094" s="12">
        <f t="shared" si="179"/>
        <v>45.8</v>
      </c>
      <c r="AV1094" s="11">
        <f>PRODUCT($M1094,$Y1094,AL1094)/100</f>
        <v>0</v>
      </c>
      <c r="AW1094" s="13">
        <f t="shared" ref="AW1094:AW1157" si="182">PRODUCT($M1094,$Y1094,AM1094)/100</f>
        <v>0</v>
      </c>
      <c r="AX1094" s="13">
        <f t="shared" ref="AX1094:AX1157" si="183">PRODUCT($M1094,$Y1094,AN1094)/100</f>
        <v>0</v>
      </c>
      <c r="AY1094" s="13">
        <f t="shared" ref="AY1094:AY1157" si="184">PRODUCT($M1094,$Y1094,AO1094)/100</f>
        <v>0</v>
      </c>
      <c r="AZ1094" s="13">
        <f t="shared" ref="AZ1094:AZ1157" si="185">PRODUCT($M1094,$Y1094,AP1094)/100</f>
        <v>0</v>
      </c>
      <c r="BA1094" s="13">
        <f t="shared" ref="BA1094:BA1157" si="186">PRODUCT($M1094,$Y1094,AQ1094)/100</f>
        <v>0</v>
      </c>
      <c r="BB1094" s="13">
        <f t="shared" ref="BB1094:BB1157" si="187">PRODUCT($M1094,$Y1094,AR1094)/100</f>
        <v>0</v>
      </c>
      <c r="BC1094" s="13">
        <f t="shared" ref="BC1094:BC1157" si="188">PRODUCT($M1094,$Y1094,AS1094)/100</f>
        <v>0</v>
      </c>
    </row>
    <row r="1095" spans="1:55" x14ac:dyDescent="0.3">
      <c r="A1095" s="8" t="s">
        <v>232</v>
      </c>
      <c r="B1095" s="8" t="s">
        <v>237</v>
      </c>
      <c r="C1095" s="8" t="s">
        <v>99</v>
      </c>
      <c r="D1095" s="8" t="s">
        <v>90</v>
      </c>
      <c r="E1095" s="7" t="s">
        <v>14</v>
      </c>
      <c r="F1095" s="8">
        <v>112</v>
      </c>
      <c r="I1095" s="8">
        <v>1</v>
      </c>
      <c r="L1095" s="8">
        <v>3.3000000000000002E-2</v>
      </c>
      <c r="M1095" s="8">
        <f t="shared" si="180"/>
        <v>3.6960000000000002</v>
      </c>
      <c r="O1095" s="8">
        <v>55</v>
      </c>
      <c r="Q1095" s="8">
        <v>17171</v>
      </c>
      <c r="R1095" s="7" t="s">
        <v>332</v>
      </c>
      <c r="AL1095" s="7">
        <v>175</v>
      </c>
      <c r="AN1095" s="8">
        <v>28.14</v>
      </c>
      <c r="AQ1095" s="8">
        <v>6.05</v>
      </c>
      <c r="AR1095" s="8">
        <v>0</v>
      </c>
      <c r="AS1095" s="8">
        <v>0</v>
      </c>
      <c r="AT1095" s="12">
        <f t="shared" si="179"/>
        <v>34.19</v>
      </c>
      <c r="AV1095" s="11">
        <f t="shared" si="181"/>
        <v>6.4680000000000009</v>
      </c>
      <c r="AW1095" s="13">
        <f t="shared" si="182"/>
        <v>3.696E-2</v>
      </c>
      <c r="AX1095" s="13">
        <f t="shared" si="183"/>
        <v>1.0400544</v>
      </c>
      <c r="AY1095" s="13">
        <f t="shared" si="184"/>
        <v>3.696E-2</v>
      </c>
      <c r="AZ1095" s="13">
        <f t="shared" si="185"/>
        <v>3.696E-2</v>
      </c>
      <c r="BA1095" s="13">
        <f t="shared" si="186"/>
        <v>0.223608</v>
      </c>
      <c r="BB1095" s="13">
        <f t="shared" si="187"/>
        <v>0</v>
      </c>
      <c r="BC1095" s="13">
        <f t="shared" si="188"/>
        <v>0</v>
      </c>
    </row>
    <row r="1096" spans="1:55" x14ac:dyDescent="0.3">
      <c r="A1096" s="8" t="s">
        <v>232</v>
      </c>
      <c r="B1096" s="8" t="s">
        <v>237</v>
      </c>
      <c r="C1096" s="8" t="s">
        <v>99</v>
      </c>
      <c r="D1096" s="8" t="s">
        <v>22</v>
      </c>
      <c r="E1096" s="7" t="s">
        <v>21</v>
      </c>
      <c r="K1096" s="8">
        <v>1</v>
      </c>
      <c r="L1096" s="8">
        <v>0</v>
      </c>
      <c r="M1096" s="8">
        <f t="shared" si="180"/>
        <v>0</v>
      </c>
      <c r="O1096" s="8">
        <v>55</v>
      </c>
      <c r="AI1096" s="7">
        <v>8063</v>
      </c>
      <c r="AJ1096" s="8">
        <v>5124</v>
      </c>
      <c r="AK1096" s="8" t="s">
        <v>273</v>
      </c>
      <c r="AL1096" s="7">
        <v>285</v>
      </c>
      <c r="AM1096" s="8">
        <v>285</v>
      </c>
      <c r="AN1096" s="8">
        <v>26.9</v>
      </c>
      <c r="AO1096" s="8">
        <v>26.9</v>
      </c>
      <c r="AP1096" s="8">
        <v>26.9</v>
      </c>
      <c r="AQ1096" s="8">
        <v>18.899999999999999</v>
      </c>
      <c r="AR1096" s="8">
        <v>0</v>
      </c>
      <c r="AS1096" s="8">
        <v>0</v>
      </c>
      <c r="AT1096" s="12">
        <f t="shared" si="179"/>
        <v>45.8</v>
      </c>
      <c r="AV1096" s="11">
        <f t="shared" si="181"/>
        <v>0</v>
      </c>
      <c r="AW1096" s="13">
        <f t="shared" si="182"/>
        <v>0</v>
      </c>
      <c r="AX1096" s="13">
        <f t="shared" si="183"/>
        <v>0</v>
      </c>
      <c r="AY1096" s="13">
        <f t="shared" si="184"/>
        <v>0</v>
      </c>
      <c r="AZ1096" s="13">
        <f t="shared" si="185"/>
        <v>0</v>
      </c>
      <c r="BA1096" s="13">
        <f t="shared" si="186"/>
        <v>0</v>
      </c>
      <c r="BB1096" s="13">
        <f t="shared" si="187"/>
        <v>0</v>
      </c>
      <c r="BC1096" s="13">
        <f t="shared" si="188"/>
        <v>0</v>
      </c>
    </row>
    <row r="1097" spans="1:55" x14ac:dyDescent="0.3">
      <c r="A1097" s="8" t="s">
        <v>232</v>
      </c>
      <c r="B1097" s="8" t="s">
        <v>237</v>
      </c>
      <c r="C1097" s="8" t="s">
        <v>99</v>
      </c>
      <c r="D1097" s="8" t="s">
        <v>100</v>
      </c>
      <c r="E1097" s="7" t="s">
        <v>14</v>
      </c>
      <c r="F1097" s="8">
        <v>112</v>
      </c>
      <c r="J1097" s="8">
        <v>3</v>
      </c>
      <c r="L1097" s="8">
        <v>8.0000000000000002E-3</v>
      </c>
      <c r="M1097" s="8">
        <f t="shared" si="180"/>
        <v>0.89600000000000002</v>
      </c>
      <c r="O1097" s="8">
        <v>55</v>
      </c>
      <c r="AT1097" s="12">
        <f t="shared" si="179"/>
        <v>0</v>
      </c>
      <c r="AV1097" s="11">
        <f t="shared" si="181"/>
        <v>8.9600000000000009E-3</v>
      </c>
      <c r="AW1097" s="13">
        <f t="shared" si="182"/>
        <v>8.9600000000000009E-3</v>
      </c>
      <c r="AX1097" s="13">
        <f t="shared" si="183"/>
        <v>8.9600000000000009E-3</v>
      </c>
      <c r="AY1097" s="13">
        <f t="shared" si="184"/>
        <v>8.9600000000000009E-3</v>
      </c>
      <c r="AZ1097" s="13">
        <f t="shared" si="185"/>
        <v>8.9600000000000009E-3</v>
      </c>
      <c r="BA1097" s="13">
        <f t="shared" si="186"/>
        <v>8.9600000000000009E-3</v>
      </c>
      <c r="BB1097" s="13">
        <f t="shared" si="187"/>
        <v>8.9600000000000009E-3</v>
      </c>
      <c r="BC1097" s="13">
        <f t="shared" si="188"/>
        <v>8.9600000000000009E-3</v>
      </c>
    </row>
    <row r="1098" spans="1:55" x14ac:dyDescent="0.3">
      <c r="A1098" s="8" t="s">
        <v>232</v>
      </c>
      <c r="B1098" s="8" t="s">
        <v>237</v>
      </c>
      <c r="C1098" s="8" t="s">
        <v>99</v>
      </c>
      <c r="D1098" s="8" t="s">
        <v>85</v>
      </c>
      <c r="E1098" s="7" t="s">
        <v>14</v>
      </c>
      <c r="F1098" s="8">
        <v>184</v>
      </c>
      <c r="G1098" s="8">
        <v>1</v>
      </c>
      <c r="L1098" s="8">
        <v>1</v>
      </c>
      <c r="M1098" s="8">
        <f t="shared" si="180"/>
        <v>184</v>
      </c>
      <c r="O1098" s="8">
        <v>55</v>
      </c>
      <c r="AH1098" s="8" t="s">
        <v>338</v>
      </c>
      <c r="AL1098" s="7">
        <v>180</v>
      </c>
      <c r="AN1098" s="8">
        <v>24.9</v>
      </c>
      <c r="AQ1098" s="8">
        <v>3.6</v>
      </c>
      <c r="AR1098" s="8">
        <v>11.9</v>
      </c>
      <c r="AT1098" s="12">
        <f t="shared" si="179"/>
        <v>40.4</v>
      </c>
      <c r="AV1098" s="11">
        <f t="shared" si="181"/>
        <v>331.2</v>
      </c>
      <c r="AW1098" s="13">
        <f t="shared" si="182"/>
        <v>1.84</v>
      </c>
      <c r="AX1098" s="13">
        <f t="shared" si="183"/>
        <v>45.815999999999995</v>
      </c>
      <c r="AY1098" s="13">
        <f t="shared" si="184"/>
        <v>1.84</v>
      </c>
      <c r="AZ1098" s="13">
        <f t="shared" si="185"/>
        <v>1.84</v>
      </c>
      <c r="BA1098" s="13">
        <f t="shared" si="186"/>
        <v>6.6239999999999997</v>
      </c>
      <c r="BB1098" s="13">
        <f t="shared" si="187"/>
        <v>21.896000000000001</v>
      </c>
      <c r="BC1098" s="13">
        <f t="shared" si="188"/>
        <v>1.84</v>
      </c>
    </row>
    <row r="1099" spans="1:55" x14ac:dyDescent="0.3">
      <c r="A1099" s="8" t="s">
        <v>232</v>
      </c>
      <c r="B1099" s="8" t="s">
        <v>237</v>
      </c>
      <c r="C1099" s="8" t="s">
        <v>99</v>
      </c>
      <c r="D1099" s="8" t="s">
        <v>23</v>
      </c>
      <c r="E1099" s="7" t="s">
        <v>21</v>
      </c>
      <c r="K1099" s="8">
        <v>1</v>
      </c>
      <c r="L1099" s="8">
        <v>0</v>
      </c>
      <c r="M1099" s="8">
        <f t="shared" si="180"/>
        <v>0</v>
      </c>
      <c r="O1099" s="8">
        <v>55</v>
      </c>
      <c r="AI1099" s="7">
        <v>974</v>
      </c>
      <c r="AJ1099" s="8">
        <v>1129</v>
      </c>
      <c r="AK1099" s="8" t="s">
        <v>279</v>
      </c>
      <c r="AL1099" s="7">
        <v>155</v>
      </c>
      <c r="AM1099" s="8">
        <v>155</v>
      </c>
      <c r="AN1099" s="8">
        <v>12.6</v>
      </c>
      <c r="AO1099" s="8">
        <v>12.6</v>
      </c>
      <c r="AP1099" s="8">
        <v>0</v>
      </c>
      <c r="AQ1099" s="8">
        <v>10.6</v>
      </c>
      <c r="AR1099" s="8">
        <v>1.1000000000000001</v>
      </c>
      <c r="AS1099" s="8">
        <v>0</v>
      </c>
      <c r="AT1099" s="12">
        <f t="shared" si="179"/>
        <v>24.3</v>
      </c>
      <c r="AV1099" s="11">
        <f t="shared" si="181"/>
        <v>0</v>
      </c>
      <c r="AW1099" s="13">
        <f t="shared" si="182"/>
        <v>0</v>
      </c>
      <c r="AX1099" s="13">
        <f t="shared" si="183"/>
        <v>0</v>
      </c>
      <c r="AY1099" s="13">
        <f t="shared" si="184"/>
        <v>0</v>
      </c>
      <c r="AZ1099" s="13">
        <f t="shared" si="185"/>
        <v>0</v>
      </c>
      <c r="BA1099" s="13">
        <f t="shared" si="186"/>
        <v>0</v>
      </c>
      <c r="BB1099" s="13">
        <f t="shared" si="187"/>
        <v>0</v>
      </c>
      <c r="BC1099" s="13">
        <f t="shared" si="188"/>
        <v>0</v>
      </c>
    </row>
    <row r="1100" spans="1:55" x14ac:dyDescent="0.3">
      <c r="A1100" s="8" t="s">
        <v>232</v>
      </c>
      <c r="B1100" s="8" t="s">
        <v>237</v>
      </c>
      <c r="C1100" s="8" t="s">
        <v>99</v>
      </c>
      <c r="D1100" s="8" t="s">
        <v>24</v>
      </c>
      <c r="E1100" s="7" t="s">
        <v>14</v>
      </c>
      <c r="F1100" s="8">
        <v>184</v>
      </c>
      <c r="G1100" s="8">
        <v>1</v>
      </c>
      <c r="L1100" s="8">
        <v>1</v>
      </c>
      <c r="M1100" s="8">
        <f t="shared" si="180"/>
        <v>184</v>
      </c>
      <c r="O1100" s="8">
        <v>55</v>
      </c>
      <c r="AI1100" s="7">
        <v>7075</v>
      </c>
      <c r="AJ1100" s="8">
        <v>1106</v>
      </c>
      <c r="AK1100" s="8" t="s">
        <v>280</v>
      </c>
      <c r="AL1100" s="7">
        <v>69</v>
      </c>
      <c r="AM1100" s="8">
        <v>69</v>
      </c>
      <c r="AN1100" s="8">
        <v>3.6</v>
      </c>
      <c r="AO1100" s="8">
        <v>3.6</v>
      </c>
      <c r="AP1100" s="8">
        <v>0</v>
      </c>
      <c r="AQ1100" s="8">
        <v>4.0999999999999996</v>
      </c>
      <c r="AR1100" s="8">
        <v>4.5</v>
      </c>
      <c r="AS1100" s="8">
        <v>0</v>
      </c>
      <c r="AT1100" s="12">
        <f t="shared" si="179"/>
        <v>12.2</v>
      </c>
      <c r="AV1100" s="11">
        <f t="shared" si="181"/>
        <v>126.96</v>
      </c>
      <c r="AW1100" s="13">
        <f t="shared" si="182"/>
        <v>126.96</v>
      </c>
      <c r="AX1100" s="13">
        <f t="shared" si="183"/>
        <v>6.6239999999999997</v>
      </c>
      <c r="AY1100" s="13">
        <f t="shared" si="184"/>
        <v>6.6239999999999997</v>
      </c>
      <c r="AZ1100" s="13">
        <f t="shared" si="185"/>
        <v>0</v>
      </c>
      <c r="BA1100" s="13">
        <f t="shared" si="186"/>
        <v>7.5439999999999996</v>
      </c>
      <c r="BB1100" s="13">
        <f t="shared" si="187"/>
        <v>8.2799999999999994</v>
      </c>
      <c r="BC1100" s="13">
        <f t="shared" si="188"/>
        <v>0</v>
      </c>
    </row>
    <row r="1101" spans="1:55" x14ac:dyDescent="0.3">
      <c r="A1101" s="8" t="s">
        <v>232</v>
      </c>
      <c r="B1101" s="8" t="s">
        <v>237</v>
      </c>
      <c r="C1101" s="8" t="s">
        <v>99</v>
      </c>
      <c r="D1101" s="8" t="s">
        <v>25</v>
      </c>
      <c r="E1101" s="7" t="s">
        <v>21</v>
      </c>
      <c r="K1101" s="8">
        <v>1</v>
      </c>
      <c r="L1101" s="8">
        <v>0</v>
      </c>
      <c r="M1101" s="8">
        <f t="shared" si="180"/>
        <v>0</v>
      </c>
      <c r="O1101" s="8">
        <v>55</v>
      </c>
      <c r="AI1101" s="7">
        <v>646</v>
      </c>
      <c r="AJ1101" s="8">
        <v>1009</v>
      </c>
      <c r="AK1101" s="8" t="s">
        <v>286</v>
      </c>
      <c r="AL1101" s="7">
        <v>403</v>
      </c>
      <c r="AM1101" s="8">
        <v>403</v>
      </c>
      <c r="AN1101" s="8">
        <v>24.9</v>
      </c>
      <c r="AO1101" s="8">
        <v>24.9</v>
      </c>
      <c r="AP1101" s="8">
        <v>0</v>
      </c>
      <c r="AQ1101" s="8">
        <v>33.1</v>
      </c>
      <c r="AR1101" s="8">
        <v>1.3</v>
      </c>
      <c r="AS1101" s="8">
        <v>0</v>
      </c>
      <c r="AT1101" s="12">
        <f t="shared" si="179"/>
        <v>59.3</v>
      </c>
      <c r="AV1101" s="11">
        <f t="shared" si="181"/>
        <v>0</v>
      </c>
      <c r="AW1101" s="13">
        <f t="shared" si="182"/>
        <v>0</v>
      </c>
      <c r="AX1101" s="13">
        <f t="shared" si="183"/>
        <v>0</v>
      </c>
      <c r="AY1101" s="13">
        <f t="shared" si="184"/>
        <v>0</v>
      </c>
      <c r="AZ1101" s="13">
        <f t="shared" si="185"/>
        <v>0</v>
      </c>
      <c r="BA1101" s="13">
        <f t="shared" si="186"/>
        <v>0</v>
      </c>
      <c r="BB1101" s="13">
        <f t="shared" si="187"/>
        <v>0</v>
      </c>
      <c r="BC1101" s="13">
        <f t="shared" si="188"/>
        <v>0</v>
      </c>
    </row>
    <row r="1102" spans="1:55" x14ac:dyDescent="0.3">
      <c r="A1102" s="8" t="s">
        <v>20</v>
      </c>
      <c r="B1102" s="8" t="s">
        <v>237</v>
      </c>
      <c r="C1102" s="8" t="s">
        <v>99</v>
      </c>
      <c r="D1102" s="8" t="s">
        <v>20</v>
      </c>
      <c r="E1102" s="7" t="s">
        <v>21</v>
      </c>
      <c r="K1102" s="8">
        <v>1</v>
      </c>
      <c r="L1102" s="8">
        <v>0</v>
      </c>
      <c r="M1102" s="8">
        <f t="shared" si="180"/>
        <v>0</v>
      </c>
      <c r="O1102" s="8">
        <v>55</v>
      </c>
      <c r="AI1102">
        <v>8041</v>
      </c>
      <c r="AJ1102">
        <v>15233</v>
      </c>
      <c r="AK1102" t="s">
        <v>378</v>
      </c>
      <c r="AL1102">
        <v>105</v>
      </c>
      <c r="AM1102">
        <v>105</v>
      </c>
      <c r="AN1102">
        <v>18.5</v>
      </c>
      <c r="AO1102">
        <v>18.5</v>
      </c>
      <c r="AP1102">
        <v>18.5</v>
      </c>
      <c r="AQ1102">
        <v>2.9</v>
      </c>
      <c r="AR1102">
        <v>0</v>
      </c>
      <c r="AS1102">
        <v>0</v>
      </c>
      <c r="AT1102" s="12">
        <f t="shared" si="179"/>
        <v>21.4</v>
      </c>
      <c r="AV1102" s="11">
        <f t="shared" si="181"/>
        <v>0</v>
      </c>
      <c r="AW1102" s="13">
        <f t="shared" si="182"/>
        <v>0</v>
      </c>
      <c r="AX1102" s="13">
        <f t="shared" si="183"/>
        <v>0</v>
      </c>
      <c r="AY1102" s="13">
        <f t="shared" si="184"/>
        <v>0</v>
      </c>
      <c r="AZ1102" s="13">
        <f t="shared" si="185"/>
        <v>0</v>
      </c>
      <c r="BA1102" s="13">
        <f t="shared" si="186"/>
        <v>0</v>
      </c>
      <c r="BB1102" s="13">
        <f t="shared" si="187"/>
        <v>0</v>
      </c>
      <c r="BC1102" s="13">
        <f t="shared" si="188"/>
        <v>0</v>
      </c>
    </row>
    <row r="1103" spans="1:55" x14ac:dyDescent="0.3">
      <c r="A1103" s="8" t="s">
        <v>233</v>
      </c>
      <c r="B1103" s="8" t="s">
        <v>237</v>
      </c>
      <c r="C1103" s="8" t="s">
        <v>99</v>
      </c>
      <c r="D1103" s="8" t="s">
        <v>26</v>
      </c>
      <c r="E1103" s="7" t="s">
        <v>14</v>
      </c>
      <c r="F1103" s="8">
        <v>175</v>
      </c>
      <c r="H1103" s="8">
        <v>2</v>
      </c>
      <c r="L1103" s="8">
        <v>0.28599999999999998</v>
      </c>
      <c r="M1103" s="8">
        <f t="shared" si="180"/>
        <v>50.05</v>
      </c>
      <c r="O1103" s="8">
        <v>55</v>
      </c>
      <c r="AI1103" s="7">
        <v>7200</v>
      </c>
      <c r="AJ1103" s="8">
        <v>20051</v>
      </c>
      <c r="AK1103" s="8" t="s">
        <v>282</v>
      </c>
      <c r="AL1103" s="7">
        <v>130</v>
      </c>
      <c r="AM1103" s="8">
        <v>0</v>
      </c>
      <c r="AN1103" s="8">
        <v>2.4</v>
      </c>
      <c r="AO1103" s="8">
        <v>0</v>
      </c>
      <c r="AP1103" s="8">
        <v>0</v>
      </c>
      <c r="AQ1103" s="8">
        <v>0.2</v>
      </c>
      <c r="AR1103" s="8">
        <v>28.6</v>
      </c>
      <c r="AS1103" s="8">
        <v>0.3</v>
      </c>
      <c r="AT1103" s="12">
        <f t="shared" si="179"/>
        <v>31.200000000000003</v>
      </c>
      <c r="AV1103" s="11">
        <f t="shared" si="181"/>
        <v>65.064999999999998</v>
      </c>
      <c r="AW1103" s="13">
        <f t="shared" si="182"/>
        <v>0</v>
      </c>
      <c r="AX1103" s="13">
        <f t="shared" si="183"/>
        <v>1.2011999999999998</v>
      </c>
      <c r="AY1103" s="13">
        <f t="shared" si="184"/>
        <v>0</v>
      </c>
      <c r="AZ1103" s="13">
        <f t="shared" si="185"/>
        <v>0</v>
      </c>
      <c r="BA1103" s="13">
        <f t="shared" si="186"/>
        <v>0.10009999999999999</v>
      </c>
      <c r="BB1103" s="13">
        <f t="shared" si="187"/>
        <v>14.314300000000001</v>
      </c>
      <c r="BC1103" s="13">
        <f t="shared" si="188"/>
        <v>0.15014999999999998</v>
      </c>
    </row>
    <row r="1104" spans="1:55" x14ac:dyDescent="0.3">
      <c r="A1104" s="8" t="s">
        <v>233</v>
      </c>
      <c r="B1104" s="8" t="s">
        <v>237</v>
      </c>
      <c r="C1104" s="8" t="s">
        <v>99</v>
      </c>
      <c r="D1104" s="8" t="s">
        <v>28</v>
      </c>
      <c r="E1104" s="7" t="s">
        <v>14</v>
      </c>
      <c r="F1104" s="8">
        <v>185</v>
      </c>
      <c r="G1104" s="8">
        <v>1</v>
      </c>
      <c r="L1104" s="8">
        <v>1</v>
      </c>
      <c r="M1104" s="8">
        <f t="shared" si="180"/>
        <v>185</v>
      </c>
      <c r="O1104" s="8">
        <v>55</v>
      </c>
      <c r="AI1104" s="7">
        <v>7005</v>
      </c>
      <c r="AJ1104" s="8">
        <v>16028</v>
      </c>
      <c r="AK1104" s="8" t="s">
        <v>283</v>
      </c>
      <c r="AL1104" s="7">
        <v>127</v>
      </c>
      <c r="AM1104" s="8">
        <v>0</v>
      </c>
      <c r="AN1104" s="8">
        <v>8.6999999999999993</v>
      </c>
      <c r="AO1104" s="8">
        <v>0</v>
      </c>
      <c r="AP1104" s="8">
        <v>0</v>
      </c>
      <c r="AQ1104" s="8">
        <v>0.5</v>
      </c>
      <c r="AR1104" s="8">
        <v>22.8</v>
      </c>
      <c r="AS1104" s="8">
        <v>6.4</v>
      </c>
      <c r="AT1104" s="12">
        <f t="shared" si="179"/>
        <v>32</v>
      </c>
      <c r="AV1104" s="11">
        <f t="shared" si="181"/>
        <v>234.95</v>
      </c>
      <c r="AW1104" s="13">
        <f t="shared" si="182"/>
        <v>0</v>
      </c>
      <c r="AX1104" s="13">
        <f t="shared" si="183"/>
        <v>16.094999999999999</v>
      </c>
      <c r="AY1104" s="13">
        <f t="shared" si="184"/>
        <v>0</v>
      </c>
      <c r="AZ1104" s="13">
        <f t="shared" si="185"/>
        <v>0</v>
      </c>
      <c r="BA1104" s="13">
        <f t="shared" si="186"/>
        <v>0.92500000000000004</v>
      </c>
      <c r="BB1104" s="13">
        <f t="shared" si="187"/>
        <v>42.18</v>
      </c>
      <c r="BC1104" s="13">
        <f t="shared" si="188"/>
        <v>11.84</v>
      </c>
    </row>
    <row r="1105" spans="1:55" x14ac:dyDescent="0.3">
      <c r="A1105" s="8" t="s">
        <v>233</v>
      </c>
      <c r="B1105" s="8" t="s">
        <v>237</v>
      </c>
      <c r="C1105" s="8" t="s">
        <v>99</v>
      </c>
      <c r="D1105" s="8" t="s">
        <v>29</v>
      </c>
      <c r="E1105" s="7" t="s">
        <v>14</v>
      </c>
      <c r="F1105" s="8">
        <v>60</v>
      </c>
      <c r="G1105" s="8">
        <v>1</v>
      </c>
      <c r="L1105" s="8">
        <v>1</v>
      </c>
      <c r="M1105" s="8">
        <f t="shared" si="180"/>
        <v>60</v>
      </c>
      <c r="O1105" s="8">
        <v>55</v>
      </c>
      <c r="AI1105" s="7">
        <v>513</v>
      </c>
      <c r="AJ1105" s="8">
        <v>11110</v>
      </c>
      <c r="AK1105" s="8" t="s">
        <v>290</v>
      </c>
      <c r="AL1105" s="7">
        <v>22</v>
      </c>
      <c r="AM1105" s="8">
        <v>0</v>
      </c>
      <c r="AN1105" s="8">
        <v>1</v>
      </c>
      <c r="AO1105" s="8">
        <v>0</v>
      </c>
      <c r="AP1105" s="8">
        <v>0</v>
      </c>
      <c r="AQ1105" s="8">
        <v>0.4</v>
      </c>
      <c r="AR1105" s="8">
        <v>4.5</v>
      </c>
      <c r="AS1105" s="8">
        <v>2.8</v>
      </c>
      <c r="AT1105" s="12">
        <f t="shared" si="179"/>
        <v>5.9</v>
      </c>
      <c r="AV1105" s="11">
        <f t="shared" si="181"/>
        <v>13.2</v>
      </c>
      <c r="AW1105" s="13">
        <f t="shared" si="182"/>
        <v>0</v>
      </c>
      <c r="AX1105" s="13">
        <f t="shared" si="183"/>
        <v>0.6</v>
      </c>
      <c r="AY1105" s="13">
        <f t="shared" si="184"/>
        <v>0</v>
      </c>
      <c r="AZ1105" s="13">
        <f t="shared" si="185"/>
        <v>0</v>
      </c>
      <c r="BA1105" s="13">
        <f t="shared" si="186"/>
        <v>0.24</v>
      </c>
      <c r="BB1105" s="13">
        <f t="shared" si="187"/>
        <v>2.7</v>
      </c>
      <c r="BC1105" s="13">
        <f t="shared" si="188"/>
        <v>1.68</v>
      </c>
    </row>
    <row r="1106" spans="1:55" x14ac:dyDescent="0.3">
      <c r="A1106" s="8" t="s">
        <v>233</v>
      </c>
      <c r="B1106" s="8" t="s">
        <v>237</v>
      </c>
      <c r="C1106" s="8" t="s">
        <v>99</v>
      </c>
      <c r="D1106" s="8" t="s">
        <v>30</v>
      </c>
      <c r="E1106" s="7" t="s">
        <v>21</v>
      </c>
      <c r="K1106" s="8">
        <v>1</v>
      </c>
      <c r="L1106" s="8">
        <v>0</v>
      </c>
      <c r="M1106" s="8">
        <f t="shared" si="180"/>
        <v>0</v>
      </c>
      <c r="O1106" s="8">
        <v>55</v>
      </c>
      <c r="AI1106" s="7">
        <v>141</v>
      </c>
      <c r="AJ1106" s="8">
        <v>9040</v>
      </c>
      <c r="AK1106" s="8" t="s">
        <v>287</v>
      </c>
      <c r="AL1106" s="7">
        <v>92</v>
      </c>
      <c r="AM1106" s="8">
        <v>0</v>
      </c>
      <c r="AN1106" s="8">
        <v>1</v>
      </c>
      <c r="AO1106" s="8">
        <v>0</v>
      </c>
      <c r="AP1106" s="8">
        <v>0</v>
      </c>
      <c r="AQ1106" s="8">
        <v>0.5</v>
      </c>
      <c r="AR1106" s="8">
        <v>23.4</v>
      </c>
      <c r="AS1106" s="8">
        <v>2.4</v>
      </c>
      <c r="AT1106" s="12">
        <f t="shared" si="179"/>
        <v>24.9</v>
      </c>
      <c r="AV1106" s="11">
        <f t="shared" si="181"/>
        <v>0</v>
      </c>
      <c r="AW1106" s="13">
        <f t="shared" si="182"/>
        <v>0</v>
      </c>
      <c r="AX1106" s="13">
        <f t="shared" si="183"/>
        <v>0</v>
      </c>
      <c r="AY1106" s="13">
        <f t="shared" si="184"/>
        <v>0</v>
      </c>
      <c r="AZ1106" s="13">
        <f t="shared" si="185"/>
        <v>0</v>
      </c>
      <c r="BA1106" s="13">
        <f t="shared" si="186"/>
        <v>0</v>
      </c>
      <c r="BB1106" s="13">
        <f t="shared" si="187"/>
        <v>0</v>
      </c>
      <c r="BC1106" s="13">
        <f t="shared" si="188"/>
        <v>0</v>
      </c>
    </row>
    <row r="1107" spans="1:55" x14ac:dyDescent="0.3">
      <c r="A1107" s="8" t="s">
        <v>233</v>
      </c>
      <c r="B1107" s="8" t="s">
        <v>237</v>
      </c>
      <c r="C1107" s="8" t="s">
        <v>99</v>
      </c>
      <c r="D1107" s="8" t="s">
        <v>31</v>
      </c>
      <c r="E1107" s="7" t="s">
        <v>21</v>
      </c>
      <c r="K1107" s="8">
        <v>1</v>
      </c>
      <c r="L1107" s="8">
        <v>0</v>
      </c>
      <c r="M1107" s="8">
        <f t="shared" si="180"/>
        <v>0</v>
      </c>
      <c r="O1107" s="8">
        <v>55</v>
      </c>
      <c r="AI1107" s="7">
        <v>1786</v>
      </c>
      <c r="AJ1107" s="8">
        <v>11363</v>
      </c>
      <c r="AK1107" s="8" t="s">
        <v>289</v>
      </c>
      <c r="AL1107" s="7">
        <v>93</v>
      </c>
      <c r="AM1107" s="8">
        <v>0</v>
      </c>
      <c r="AN1107" s="8">
        <v>2</v>
      </c>
      <c r="AO1107" s="8">
        <v>0</v>
      </c>
      <c r="AP1107" s="8">
        <v>0</v>
      </c>
      <c r="AQ1107" s="8">
        <v>0.1</v>
      </c>
      <c r="AR1107" s="8">
        <v>21.6</v>
      </c>
      <c r="AS1107" s="8">
        <v>1.5</v>
      </c>
      <c r="AT1107" s="12">
        <f t="shared" si="179"/>
        <v>23.700000000000003</v>
      </c>
      <c r="AV1107" s="11">
        <f t="shared" si="181"/>
        <v>0</v>
      </c>
      <c r="AW1107" s="13">
        <f t="shared" si="182"/>
        <v>0</v>
      </c>
      <c r="AX1107" s="13">
        <f t="shared" si="183"/>
        <v>0</v>
      </c>
      <c r="AY1107" s="13">
        <f t="shared" si="184"/>
        <v>0</v>
      </c>
      <c r="AZ1107" s="13">
        <f t="shared" si="185"/>
        <v>0</v>
      </c>
      <c r="BA1107" s="13">
        <f t="shared" si="186"/>
        <v>0</v>
      </c>
      <c r="BB1107" s="13">
        <f t="shared" si="187"/>
        <v>0</v>
      </c>
      <c r="BC1107" s="13">
        <f t="shared" si="188"/>
        <v>0</v>
      </c>
    </row>
    <row r="1108" spans="1:55" x14ac:dyDescent="0.3">
      <c r="A1108" s="8" t="s">
        <v>233</v>
      </c>
      <c r="B1108" s="8" t="s">
        <v>237</v>
      </c>
      <c r="C1108" s="8" t="s">
        <v>99</v>
      </c>
      <c r="D1108" s="8" t="s">
        <v>77</v>
      </c>
      <c r="E1108" s="7" t="s">
        <v>14</v>
      </c>
      <c r="F1108" s="8">
        <v>119</v>
      </c>
      <c r="G1108" s="8">
        <v>1</v>
      </c>
      <c r="L1108" s="8">
        <v>1</v>
      </c>
      <c r="M1108" s="8">
        <f t="shared" si="180"/>
        <v>119</v>
      </c>
      <c r="O1108" s="8">
        <v>55</v>
      </c>
      <c r="AH1108" s="8" t="s">
        <v>336</v>
      </c>
      <c r="AL1108" s="7">
        <v>390</v>
      </c>
      <c r="AN1108" s="8" t="s">
        <v>337</v>
      </c>
      <c r="AQ1108" s="8">
        <v>0.8</v>
      </c>
      <c r="AR1108" s="8">
        <v>84.1</v>
      </c>
      <c r="AT1108" s="12">
        <f t="shared" si="179"/>
        <v>84.899999999999991</v>
      </c>
      <c r="AV1108" s="11">
        <f t="shared" si="181"/>
        <v>464.1</v>
      </c>
      <c r="AW1108" s="13">
        <f t="shared" si="182"/>
        <v>1.19</v>
      </c>
      <c r="AX1108" s="13">
        <f t="shared" si="183"/>
        <v>1.19</v>
      </c>
      <c r="AY1108" s="13">
        <f t="shared" si="184"/>
        <v>1.19</v>
      </c>
      <c r="AZ1108" s="13">
        <f t="shared" si="185"/>
        <v>1.19</v>
      </c>
      <c r="BA1108" s="13">
        <f t="shared" si="186"/>
        <v>0.95200000000000007</v>
      </c>
      <c r="BB1108" s="13">
        <f t="shared" si="187"/>
        <v>100.07899999999999</v>
      </c>
      <c r="BC1108" s="13">
        <f t="shared" si="188"/>
        <v>1.19</v>
      </c>
    </row>
    <row r="1109" spans="1:55" x14ac:dyDescent="0.3">
      <c r="A1109" s="8" t="s">
        <v>233</v>
      </c>
      <c r="B1109" s="8" t="s">
        <v>237</v>
      </c>
      <c r="C1109" s="8" t="s">
        <v>99</v>
      </c>
      <c r="D1109" s="8" t="s">
        <v>44</v>
      </c>
      <c r="E1109" s="7" t="s">
        <v>14</v>
      </c>
      <c r="F1109" s="8">
        <v>250</v>
      </c>
      <c r="J1109" s="8">
        <v>1</v>
      </c>
      <c r="L1109" s="8">
        <v>3.0000000000000001E-3</v>
      </c>
      <c r="M1109" s="8">
        <f t="shared" si="180"/>
        <v>0.75</v>
      </c>
      <c r="O1109" s="8">
        <v>55</v>
      </c>
      <c r="AI1109" s="7">
        <v>8009</v>
      </c>
      <c r="AJ1109" s="8">
        <v>20121</v>
      </c>
      <c r="AK1109" s="8" t="s">
        <v>370</v>
      </c>
      <c r="AL1109" s="7">
        <v>141</v>
      </c>
      <c r="AM1109" s="8">
        <v>0</v>
      </c>
      <c r="AN1109" s="8">
        <v>4.8</v>
      </c>
      <c r="AO1109" s="8">
        <v>0</v>
      </c>
      <c r="AP1109" s="8">
        <v>0</v>
      </c>
      <c r="AQ1109" s="8">
        <v>0.7</v>
      </c>
      <c r="AR1109" s="8">
        <v>28.3</v>
      </c>
      <c r="AS1109" s="8">
        <v>1.7</v>
      </c>
      <c r="AT1109" s="12">
        <f t="shared" si="179"/>
        <v>33.799999999999997</v>
      </c>
      <c r="AV1109" s="11">
        <f t="shared" si="181"/>
        <v>1.0575000000000001</v>
      </c>
      <c r="AW1109" s="13">
        <f t="shared" si="182"/>
        <v>0</v>
      </c>
      <c r="AX1109" s="13">
        <f t="shared" si="183"/>
        <v>3.5999999999999997E-2</v>
      </c>
      <c r="AY1109" s="13">
        <f t="shared" si="184"/>
        <v>0</v>
      </c>
      <c r="AZ1109" s="13">
        <f t="shared" si="185"/>
        <v>0</v>
      </c>
      <c r="BA1109" s="13">
        <f t="shared" si="186"/>
        <v>5.2499999999999995E-3</v>
      </c>
      <c r="BB1109" s="13">
        <f t="shared" si="187"/>
        <v>0.21225000000000002</v>
      </c>
      <c r="BC1109" s="13">
        <f t="shared" si="188"/>
        <v>1.2749999999999999E-2</v>
      </c>
    </row>
    <row r="1110" spans="1:55" x14ac:dyDescent="0.3">
      <c r="A1110" s="8" t="s">
        <v>234</v>
      </c>
      <c r="B1110" s="8" t="s">
        <v>237</v>
      </c>
      <c r="C1110" s="8" t="s">
        <v>99</v>
      </c>
      <c r="D1110" s="8" t="s">
        <v>248</v>
      </c>
      <c r="E1110" s="7" t="s">
        <v>14</v>
      </c>
      <c r="F1110" s="8">
        <v>134</v>
      </c>
      <c r="H1110" s="8">
        <v>4</v>
      </c>
      <c r="L1110" s="8">
        <v>0.57099999999999995</v>
      </c>
      <c r="M1110" s="8">
        <f t="shared" si="180"/>
        <v>76.513999999999996</v>
      </c>
      <c r="O1110" s="8">
        <v>55</v>
      </c>
      <c r="AE1110" s="7" t="s">
        <v>296</v>
      </c>
      <c r="AF1110" s="8" t="s">
        <v>303</v>
      </c>
      <c r="AL1110" s="7">
        <v>163</v>
      </c>
      <c r="AN1110" s="8">
        <v>6.3</v>
      </c>
      <c r="AQ1110" s="8">
        <v>1.4</v>
      </c>
      <c r="AR1110" s="8">
        <v>31.1</v>
      </c>
      <c r="AT1110" s="12">
        <f t="shared" si="179"/>
        <v>38.799999999999997</v>
      </c>
      <c r="AV1110" s="11">
        <f t="shared" si="181"/>
        <v>124.71781999999999</v>
      </c>
      <c r="AW1110" s="13">
        <f t="shared" si="182"/>
        <v>0.76513999999999993</v>
      </c>
      <c r="AX1110" s="13">
        <f t="shared" si="183"/>
        <v>4.8203819999999995</v>
      </c>
      <c r="AY1110" s="13">
        <f t="shared" si="184"/>
        <v>0.76513999999999993</v>
      </c>
      <c r="AZ1110" s="13">
        <f t="shared" si="185"/>
        <v>0.76513999999999993</v>
      </c>
      <c r="BA1110" s="13">
        <f t="shared" si="186"/>
        <v>1.0711959999999998</v>
      </c>
      <c r="BB1110" s="13">
        <f t="shared" si="187"/>
        <v>23.795853999999999</v>
      </c>
      <c r="BC1110" s="13">
        <f t="shared" si="188"/>
        <v>0.76513999999999993</v>
      </c>
    </row>
    <row r="1111" spans="1:55" x14ac:dyDescent="0.3">
      <c r="A1111" s="8" t="s">
        <v>234</v>
      </c>
      <c r="B1111" s="8" t="s">
        <v>237</v>
      </c>
      <c r="C1111" s="8" t="s">
        <v>99</v>
      </c>
      <c r="D1111" s="8" t="s">
        <v>27</v>
      </c>
      <c r="E1111" s="7" t="s">
        <v>14</v>
      </c>
      <c r="F1111" s="8">
        <v>114</v>
      </c>
      <c r="H1111" s="8">
        <v>1</v>
      </c>
      <c r="L1111" s="8">
        <v>0.14299999999999999</v>
      </c>
      <c r="M1111" s="8">
        <f t="shared" si="180"/>
        <v>16.302</v>
      </c>
      <c r="O1111" s="8">
        <v>55</v>
      </c>
      <c r="AE1111" s="7" t="s">
        <v>296</v>
      </c>
      <c r="AF1111" s="8" t="s">
        <v>304</v>
      </c>
      <c r="AL1111" s="7">
        <v>125</v>
      </c>
      <c r="AN1111" s="8">
        <v>2.1</v>
      </c>
      <c r="AQ1111" s="8">
        <v>1.3</v>
      </c>
      <c r="AR1111" s="8">
        <v>26.2</v>
      </c>
      <c r="AT1111" s="12">
        <f t="shared" si="179"/>
        <v>29.6</v>
      </c>
      <c r="AV1111" s="11">
        <f t="shared" si="181"/>
        <v>20.377500000000001</v>
      </c>
      <c r="AW1111" s="13">
        <f t="shared" si="182"/>
        <v>0.16302</v>
      </c>
      <c r="AX1111" s="13">
        <f t="shared" si="183"/>
        <v>0.34234200000000004</v>
      </c>
      <c r="AY1111" s="13">
        <f t="shared" si="184"/>
        <v>0.16302</v>
      </c>
      <c r="AZ1111" s="13">
        <f t="shared" si="185"/>
        <v>0.16302</v>
      </c>
      <c r="BA1111" s="13">
        <f t="shared" si="186"/>
        <v>0.21192599999999998</v>
      </c>
      <c r="BB1111" s="13">
        <f t="shared" si="187"/>
        <v>4.2711239999999995</v>
      </c>
      <c r="BC1111" s="13">
        <f t="shared" si="188"/>
        <v>0.16302</v>
      </c>
    </row>
    <row r="1112" spans="1:55" x14ac:dyDescent="0.3">
      <c r="A1112" s="8" t="s">
        <v>234</v>
      </c>
      <c r="B1112" s="8" t="s">
        <v>237</v>
      </c>
      <c r="C1112" s="8" t="s">
        <v>99</v>
      </c>
      <c r="D1112" s="8" t="s">
        <v>32</v>
      </c>
      <c r="E1112" s="7" t="s">
        <v>14</v>
      </c>
      <c r="F1112" s="8">
        <v>83</v>
      </c>
      <c r="G1112" s="8">
        <v>1</v>
      </c>
      <c r="L1112" s="8">
        <v>1</v>
      </c>
      <c r="M1112" s="8">
        <f t="shared" si="180"/>
        <v>83</v>
      </c>
      <c r="O1112" s="8">
        <v>55</v>
      </c>
      <c r="AI1112" s="7">
        <v>8012</v>
      </c>
      <c r="AJ1112" s="8">
        <v>0</v>
      </c>
      <c r="AK1112" s="8" t="s">
        <v>307</v>
      </c>
      <c r="AL1112" s="7">
        <v>332</v>
      </c>
      <c r="AM1112" s="8">
        <v>0</v>
      </c>
      <c r="AN1112" s="8">
        <v>10.3</v>
      </c>
      <c r="AO1112" s="8">
        <v>0</v>
      </c>
      <c r="AP1112" s="8">
        <v>0</v>
      </c>
      <c r="AQ1112" s="8">
        <v>3</v>
      </c>
      <c r="AR1112" s="8">
        <v>73.7</v>
      </c>
      <c r="AS1112" s="8">
        <v>12.7</v>
      </c>
      <c r="AT1112" s="12">
        <f t="shared" si="179"/>
        <v>87</v>
      </c>
      <c r="AV1112" s="11">
        <f t="shared" si="181"/>
        <v>275.56</v>
      </c>
      <c r="AW1112" s="13">
        <f t="shared" si="182"/>
        <v>0</v>
      </c>
      <c r="AX1112" s="13">
        <f t="shared" si="183"/>
        <v>8.5490000000000013</v>
      </c>
      <c r="AY1112" s="13">
        <f t="shared" si="184"/>
        <v>0</v>
      </c>
      <c r="AZ1112" s="13">
        <f t="shared" si="185"/>
        <v>0</v>
      </c>
      <c r="BA1112" s="13">
        <f t="shared" si="186"/>
        <v>2.4900000000000002</v>
      </c>
      <c r="BB1112" s="13">
        <f t="shared" si="187"/>
        <v>61.171000000000006</v>
      </c>
      <c r="BC1112" s="13">
        <f t="shared" si="188"/>
        <v>10.540999999999999</v>
      </c>
    </row>
    <row r="1113" spans="1:55" x14ac:dyDescent="0.3">
      <c r="A1113" s="8" t="s">
        <v>234</v>
      </c>
      <c r="B1113" s="8" t="s">
        <v>237</v>
      </c>
      <c r="C1113" s="8" t="s">
        <v>99</v>
      </c>
      <c r="D1113" s="8" t="s">
        <v>74</v>
      </c>
      <c r="F1113" s="8">
        <v>340</v>
      </c>
      <c r="I1113" s="8">
        <v>1</v>
      </c>
      <c r="L1113" s="8">
        <v>3.3000000000000002E-2</v>
      </c>
      <c r="M1113" s="8">
        <f t="shared" si="180"/>
        <v>11.22</v>
      </c>
      <c r="O1113" s="8">
        <v>55</v>
      </c>
      <c r="AI1113" s="7">
        <v>404</v>
      </c>
      <c r="AJ1113" s="8">
        <v>14400</v>
      </c>
      <c r="AK1113" s="8" t="s">
        <v>308</v>
      </c>
      <c r="AL1113" s="7">
        <v>41</v>
      </c>
      <c r="AM1113" s="8">
        <v>0</v>
      </c>
      <c r="AN1113" s="8">
        <v>0</v>
      </c>
      <c r="AO1113" s="8">
        <v>0</v>
      </c>
      <c r="AP1113" s="8">
        <v>0</v>
      </c>
      <c r="AQ1113" s="8">
        <v>0</v>
      </c>
      <c r="AR1113" s="8">
        <v>10.4</v>
      </c>
      <c r="AS1113" s="8">
        <v>0</v>
      </c>
      <c r="AT1113" s="12">
        <f t="shared" si="179"/>
        <v>10.4</v>
      </c>
      <c r="AV1113" s="11">
        <f t="shared" si="181"/>
        <v>4.6002000000000001</v>
      </c>
      <c r="AW1113" s="13">
        <f t="shared" si="182"/>
        <v>0</v>
      </c>
      <c r="AX1113" s="13">
        <f t="shared" si="183"/>
        <v>0</v>
      </c>
      <c r="AY1113" s="13">
        <f t="shared" si="184"/>
        <v>0</v>
      </c>
      <c r="AZ1113" s="13">
        <f t="shared" si="185"/>
        <v>0</v>
      </c>
      <c r="BA1113" s="13">
        <f t="shared" si="186"/>
        <v>0</v>
      </c>
      <c r="BB1113" s="13">
        <f t="shared" si="187"/>
        <v>1.1668800000000001</v>
      </c>
      <c r="BC1113" s="13">
        <f t="shared" si="188"/>
        <v>0</v>
      </c>
    </row>
    <row r="1114" spans="1:55" x14ac:dyDescent="0.3">
      <c r="A1114" s="8" t="s">
        <v>232</v>
      </c>
      <c r="B1114" s="8" t="s">
        <v>237</v>
      </c>
      <c r="C1114" s="8" t="s">
        <v>101</v>
      </c>
      <c r="D1114" s="8" t="s">
        <v>13</v>
      </c>
      <c r="E1114" s="7" t="s">
        <v>14</v>
      </c>
      <c r="F1114" s="8">
        <v>112</v>
      </c>
      <c r="J1114" s="8">
        <v>1</v>
      </c>
      <c r="L1114" s="8">
        <v>3.0000000000000001E-3</v>
      </c>
      <c r="M1114" s="8">
        <f t="shared" si="180"/>
        <v>0.33600000000000002</v>
      </c>
      <c r="N1114" s="8">
        <v>2</v>
      </c>
      <c r="O1114" s="8">
        <v>56</v>
      </c>
      <c r="AI1114" s="7">
        <v>8067</v>
      </c>
      <c r="AJ1114" s="8">
        <v>0</v>
      </c>
      <c r="AK1114" s="8" t="s">
        <v>265</v>
      </c>
      <c r="AL1114" s="7">
        <v>269</v>
      </c>
      <c r="AM1114" s="8">
        <v>269</v>
      </c>
      <c r="AN1114" s="8">
        <v>24.9</v>
      </c>
      <c r="AO1114" s="8">
        <v>24.9</v>
      </c>
      <c r="AP1114" s="8">
        <v>24.9</v>
      </c>
      <c r="AQ1114" s="8">
        <v>18</v>
      </c>
      <c r="AR1114" s="8">
        <v>0</v>
      </c>
      <c r="AS1114" s="8">
        <v>0</v>
      </c>
      <c r="AT1114" s="12">
        <f t="shared" si="179"/>
        <v>42.9</v>
      </c>
      <c r="AV1114" s="11">
        <f t="shared" si="181"/>
        <v>0.90383999999999998</v>
      </c>
      <c r="AW1114" s="13">
        <f t="shared" si="182"/>
        <v>0.90383999999999998</v>
      </c>
      <c r="AX1114" s="13">
        <f t="shared" si="183"/>
        <v>8.3664000000000002E-2</v>
      </c>
      <c r="AY1114" s="13">
        <f t="shared" si="184"/>
        <v>8.3664000000000002E-2</v>
      </c>
      <c r="AZ1114" s="13">
        <f t="shared" si="185"/>
        <v>8.3664000000000002E-2</v>
      </c>
      <c r="BA1114" s="13">
        <f t="shared" si="186"/>
        <v>6.0479999999999999E-2</v>
      </c>
      <c r="BB1114" s="13">
        <f t="shared" si="187"/>
        <v>0</v>
      </c>
      <c r="BC1114" s="13">
        <f t="shared" si="188"/>
        <v>0</v>
      </c>
    </row>
    <row r="1115" spans="1:55" x14ac:dyDescent="0.3">
      <c r="A1115" s="8" t="s">
        <v>232</v>
      </c>
      <c r="B1115" s="8" t="s">
        <v>237</v>
      </c>
      <c r="C1115" s="8" t="s">
        <v>101</v>
      </c>
      <c r="D1115" s="8" t="s">
        <v>15</v>
      </c>
      <c r="E1115" s="7" t="s">
        <v>14</v>
      </c>
      <c r="F1115" s="8">
        <v>85</v>
      </c>
      <c r="H1115" s="8">
        <v>1</v>
      </c>
      <c r="L1115" s="8">
        <v>0.14299999999999999</v>
      </c>
      <c r="M1115" s="8">
        <f t="shared" si="180"/>
        <v>12.154999999999999</v>
      </c>
      <c r="O1115" s="8">
        <v>56</v>
      </c>
      <c r="AE1115" s="7" t="s">
        <v>296</v>
      </c>
      <c r="AF1115" s="8" t="s">
        <v>298</v>
      </c>
      <c r="AG1115" s="7" t="s">
        <v>299</v>
      </c>
      <c r="AL1115" s="7">
        <v>241</v>
      </c>
      <c r="AN1115" s="8">
        <v>32.9</v>
      </c>
      <c r="AQ1115" s="8">
        <v>10.9</v>
      </c>
      <c r="AR1115" s="8">
        <v>0.5</v>
      </c>
      <c r="AS1115" s="8">
        <v>0</v>
      </c>
      <c r="AT1115" s="12">
        <f t="shared" si="179"/>
        <v>44.3</v>
      </c>
      <c r="AV1115" s="11">
        <f t="shared" si="181"/>
        <v>29.29355</v>
      </c>
      <c r="AW1115" s="13">
        <f t="shared" si="182"/>
        <v>0.12154999999999999</v>
      </c>
      <c r="AX1115" s="13">
        <f t="shared" si="183"/>
        <v>3.9989949999999999</v>
      </c>
      <c r="AY1115" s="13">
        <f t="shared" si="184"/>
        <v>0.12154999999999999</v>
      </c>
      <c r="AZ1115" s="13">
        <f t="shared" si="185"/>
        <v>0.12154999999999999</v>
      </c>
      <c r="BA1115" s="13">
        <f t="shared" si="186"/>
        <v>1.3248949999999999</v>
      </c>
      <c r="BB1115" s="13">
        <f t="shared" si="187"/>
        <v>6.0774999999999996E-2</v>
      </c>
      <c r="BC1115" s="13">
        <f t="shared" si="188"/>
        <v>0</v>
      </c>
    </row>
    <row r="1116" spans="1:55" x14ac:dyDescent="0.3">
      <c r="A1116" s="8" t="s">
        <v>232</v>
      </c>
      <c r="B1116" s="8" t="s">
        <v>237</v>
      </c>
      <c r="C1116" s="8" t="s">
        <v>101</v>
      </c>
      <c r="D1116" s="8" t="s">
        <v>17</v>
      </c>
      <c r="E1116" s="7" t="s">
        <v>21</v>
      </c>
      <c r="K1116" s="8">
        <v>1</v>
      </c>
      <c r="L1116" s="8">
        <v>0</v>
      </c>
      <c r="M1116" s="8">
        <f t="shared" si="180"/>
        <v>0</v>
      </c>
      <c r="O1116" s="8">
        <v>56</v>
      </c>
      <c r="AE1116" s="7" t="s">
        <v>300</v>
      </c>
      <c r="AF1116" s="8" t="s">
        <v>301</v>
      </c>
      <c r="AG1116" s="7" t="s">
        <v>272</v>
      </c>
      <c r="AL1116" s="7">
        <v>265</v>
      </c>
      <c r="AN1116" s="8">
        <v>16.899999999999999</v>
      </c>
      <c r="AQ1116" s="8">
        <v>21.4</v>
      </c>
      <c r="AR1116" s="8">
        <v>0</v>
      </c>
      <c r="AS1116" s="8">
        <v>0</v>
      </c>
      <c r="AT1116" s="12">
        <f t="shared" si="179"/>
        <v>38.299999999999997</v>
      </c>
      <c r="AV1116" s="11">
        <f t="shared" si="181"/>
        <v>0</v>
      </c>
      <c r="AW1116" s="13">
        <f t="shared" si="182"/>
        <v>0</v>
      </c>
      <c r="AX1116" s="13">
        <f t="shared" si="183"/>
        <v>0</v>
      </c>
      <c r="AY1116" s="13">
        <f t="shared" si="184"/>
        <v>0</v>
      </c>
      <c r="AZ1116" s="13">
        <f t="shared" si="185"/>
        <v>0</v>
      </c>
      <c r="BA1116" s="13">
        <f t="shared" si="186"/>
        <v>0</v>
      </c>
      <c r="BB1116" s="13">
        <f t="shared" si="187"/>
        <v>0</v>
      </c>
      <c r="BC1116" s="13">
        <f t="shared" si="188"/>
        <v>0</v>
      </c>
    </row>
    <row r="1117" spans="1:55" x14ac:dyDescent="0.3">
      <c r="A1117" s="8" t="s">
        <v>232</v>
      </c>
      <c r="B1117" s="8" t="s">
        <v>237</v>
      </c>
      <c r="C1117" s="8" t="s">
        <v>101</v>
      </c>
      <c r="D1117" s="8" t="s">
        <v>18</v>
      </c>
      <c r="E1117" s="7" t="s">
        <v>21</v>
      </c>
      <c r="K1117" s="8">
        <v>1</v>
      </c>
      <c r="L1117" s="8">
        <v>0</v>
      </c>
      <c r="M1117" s="8">
        <f t="shared" si="180"/>
        <v>0</v>
      </c>
      <c r="O1117" s="8">
        <v>56</v>
      </c>
      <c r="S1117" s="8">
        <v>1095</v>
      </c>
      <c r="T1117" s="8" t="s">
        <v>275</v>
      </c>
      <c r="AL1117" s="7">
        <v>267</v>
      </c>
      <c r="AN1117" s="8">
        <v>19.600000000000001</v>
      </c>
      <c r="AQ1117" s="8">
        <v>20.3</v>
      </c>
      <c r="AT1117" s="12">
        <f t="shared" si="179"/>
        <v>39.900000000000006</v>
      </c>
      <c r="AV1117" s="11">
        <f t="shared" si="181"/>
        <v>0</v>
      </c>
      <c r="AW1117" s="13">
        <f t="shared" si="182"/>
        <v>0</v>
      </c>
      <c r="AX1117" s="13">
        <f t="shared" si="183"/>
        <v>0</v>
      </c>
      <c r="AY1117" s="13">
        <f t="shared" si="184"/>
        <v>0</v>
      </c>
      <c r="AZ1117" s="13">
        <f t="shared" si="185"/>
        <v>0</v>
      </c>
      <c r="BA1117" s="13">
        <f t="shared" si="186"/>
        <v>0</v>
      </c>
      <c r="BB1117" s="13">
        <f t="shared" si="187"/>
        <v>0</v>
      </c>
      <c r="BC1117" s="13">
        <f t="shared" si="188"/>
        <v>0</v>
      </c>
    </row>
    <row r="1118" spans="1:55" x14ac:dyDescent="0.3">
      <c r="A1118" s="8" t="s">
        <v>232</v>
      </c>
      <c r="B1118" s="8" t="s">
        <v>237</v>
      </c>
      <c r="C1118" s="8" t="s">
        <v>101</v>
      </c>
      <c r="D1118" s="8" t="s">
        <v>19</v>
      </c>
      <c r="E1118" s="7" t="s">
        <v>21</v>
      </c>
      <c r="K1118" s="8">
        <v>1</v>
      </c>
      <c r="L1118" s="8">
        <v>0</v>
      </c>
      <c r="M1118" s="8">
        <f t="shared" si="180"/>
        <v>0</v>
      </c>
      <c r="O1118" s="8">
        <v>56</v>
      </c>
      <c r="AI1118" s="7">
        <v>8063</v>
      </c>
      <c r="AJ1118" s="8">
        <v>5124</v>
      </c>
      <c r="AK1118" s="8" t="s">
        <v>273</v>
      </c>
      <c r="AL1118" s="7">
        <v>285</v>
      </c>
      <c r="AM1118" s="8">
        <v>285</v>
      </c>
      <c r="AN1118" s="8">
        <v>26.9</v>
      </c>
      <c r="AO1118" s="8">
        <v>26.9</v>
      </c>
      <c r="AP1118" s="8">
        <v>26.9</v>
      </c>
      <c r="AQ1118" s="8">
        <v>18.899999999999999</v>
      </c>
      <c r="AR1118" s="8">
        <v>0</v>
      </c>
      <c r="AS1118" s="8">
        <v>0</v>
      </c>
      <c r="AT1118" s="12">
        <f t="shared" si="179"/>
        <v>45.8</v>
      </c>
      <c r="AV1118" s="11">
        <f t="shared" si="181"/>
        <v>0</v>
      </c>
      <c r="AW1118" s="13">
        <f t="shared" si="182"/>
        <v>0</v>
      </c>
      <c r="AX1118" s="13">
        <f t="shared" si="183"/>
        <v>0</v>
      </c>
      <c r="AY1118" s="13">
        <f t="shared" si="184"/>
        <v>0</v>
      </c>
      <c r="AZ1118" s="13">
        <f t="shared" si="185"/>
        <v>0</v>
      </c>
      <c r="BA1118" s="13">
        <f t="shared" si="186"/>
        <v>0</v>
      </c>
      <c r="BB1118" s="13">
        <f t="shared" si="187"/>
        <v>0</v>
      </c>
      <c r="BC1118" s="13">
        <f t="shared" si="188"/>
        <v>0</v>
      </c>
    </row>
    <row r="1119" spans="1:55" x14ac:dyDescent="0.3">
      <c r="A1119" s="8" t="s">
        <v>232</v>
      </c>
      <c r="B1119" s="8" t="s">
        <v>237</v>
      </c>
      <c r="C1119" s="8" t="s">
        <v>101</v>
      </c>
      <c r="D1119" s="8" t="s">
        <v>22</v>
      </c>
      <c r="E1119" s="7" t="s">
        <v>21</v>
      </c>
      <c r="K1119" s="8">
        <v>1</v>
      </c>
      <c r="L1119" s="8">
        <v>0</v>
      </c>
      <c r="M1119" s="8">
        <f t="shared" si="180"/>
        <v>0</v>
      </c>
      <c r="O1119" s="8">
        <v>56</v>
      </c>
      <c r="AI1119" s="7">
        <v>8063</v>
      </c>
      <c r="AJ1119" s="8">
        <v>5124</v>
      </c>
      <c r="AK1119" s="8" t="s">
        <v>273</v>
      </c>
      <c r="AL1119" s="7">
        <v>285</v>
      </c>
      <c r="AM1119" s="8">
        <v>285</v>
      </c>
      <c r="AN1119" s="8">
        <v>26.9</v>
      </c>
      <c r="AO1119" s="8">
        <v>26.9</v>
      </c>
      <c r="AP1119" s="8">
        <v>26.9</v>
      </c>
      <c r="AQ1119" s="8">
        <v>18.899999999999999</v>
      </c>
      <c r="AR1119" s="8">
        <v>0</v>
      </c>
      <c r="AS1119" s="8">
        <v>0</v>
      </c>
      <c r="AT1119" s="12">
        <f t="shared" si="179"/>
        <v>45.8</v>
      </c>
      <c r="AV1119" s="11">
        <f t="shared" si="181"/>
        <v>0</v>
      </c>
      <c r="AW1119" s="13">
        <f t="shared" si="182"/>
        <v>0</v>
      </c>
      <c r="AX1119" s="13">
        <f t="shared" si="183"/>
        <v>0</v>
      </c>
      <c r="AY1119" s="13">
        <f t="shared" si="184"/>
        <v>0</v>
      </c>
      <c r="AZ1119" s="13">
        <f t="shared" si="185"/>
        <v>0</v>
      </c>
      <c r="BA1119" s="13">
        <f t="shared" si="186"/>
        <v>0</v>
      </c>
      <c r="BB1119" s="13">
        <f t="shared" si="187"/>
        <v>0</v>
      </c>
      <c r="BC1119" s="13">
        <f t="shared" si="188"/>
        <v>0</v>
      </c>
    </row>
    <row r="1120" spans="1:55" x14ac:dyDescent="0.3">
      <c r="A1120" s="8" t="s">
        <v>232</v>
      </c>
      <c r="B1120" s="8" t="s">
        <v>237</v>
      </c>
      <c r="C1120" s="8" t="s">
        <v>101</v>
      </c>
      <c r="D1120" s="8" t="s">
        <v>102</v>
      </c>
      <c r="E1120" s="7" t="s">
        <v>14</v>
      </c>
      <c r="F1120" s="8">
        <v>112</v>
      </c>
      <c r="H1120" s="8">
        <v>2</v>
      </c>
      <c r="L1120" s="8">
        <v>0.28599999999999998</v>
      </c>
      <c r="M1120" s="8">
        <f t="shared" si="180"/>
        <v>32.031999999999996</v>
      </c>
      <c r="O1120" s="8">
        <v>56</v>
      </c>
      <c r="Q1120" s="8">
        <v>80200</v>
      </c>
      <c r="R1120" s="7" t="s">
        <v>333</v>
      </c>
      <c r="AL1120" s="7">
        <v>73</v>
      </c>
      <c r="AM1120" s="8">
        <v>16.399999999999999</v>
      </c>
      <c r="AQ1120" s="8">
        <v>0.3</v>
      </c>
      <c r="AR1120" s="8">
        <v>0</v>
      </c>
      <c r="AS1120" s="8">
        <v>0</v>
      </c>
      <c r="AT1120" s="12">
        <f t="shared" si="179"/>
        <v>0.3</v>
      </c>
      <c r="AV1120" s="11">
        <f t="shared" si="181"/>
        <v>23.383359999999996</v>
      </c>
      <c r="AW1120" s="13">
        <f t="shared" si="182"/>
        <v>5.2532479999999984</v>
      </c>
      <c r="AX1120" s="13">
        <f t="shared" si="183"/>
        <v>0.32031999999999994</v>
      </c>
      <c r="AY1120" s="13">
        <f t="shared" si="184"/>
        <v>0.32031999999999994</v>
      </c>
      <c r="AZ1120" s="13">
        <f t="shared" si="185"/>
        <v>0.32031999999999994</v>
      </c>
      <c r="BA1120" s="13">
        <f t="shared" si="186"/>
        <v>9.6095999999999987E-2</v>
      </c>
      <c r="BB1120" s="13">
        <f t="shared" si="187"/>
        <v>0</v>
      </c>
      <c r="BC1120" s="13">
        <f t="shared" si="188"/>
        <v>0</v>
      </c>
    </row>
    <row r="1121" spans="1:55" x14ac:dyDescent="0.3">
      <c r="A1121" s="8" t="s">
        <v>232</v>
      </c>
      <c r="B1121" s="8" t="s">
        <v>237</v>
      </c>
      <c r="C1121" s="8" t="s">
        <v>101</v>
      </c>
      <c r="D1121" s="8" t="s">
        <v>23</v>
      </c>
      <c r="E1121" s="7" t="s">
        <v>21</v>
      </c>
      <c r="K1121" s="8">
        <v>1</v>
      </c>
      <c r="L1121" s="8">
        <v>0</v>
      </c>
      <c r="M1121" s="8">
        <f t="shared" si="180"/>
        <v>0</v>
      </c>
      <c r="O1121" s="8">
        <v>56</v>
      </c>
      <c r="AI1121" s="7">
        <v>974</v>
      </c>
      <c r="AJ1121" s="8">
        <v>1129</v>
      </c>
      <c r="AK1121" s="8" t="s">
        <v>279</v>
      </c>
      <c r="AL1121" s="7">
        <v>155</v>
      </c>
      <c r="AM1121" s="8">
        <v>155</v>
      </c>
      <c r="AN1121" s="8">
        <v>12.6</v>
      </c>
      <c r="AO1121" s="8">
        <v>12.6</v>
      </c>
      <c r="AP1121" s="8">
        <v>0</v>
      </c>
      <c r="AQ1121" s="8">
        <v>10.6</v>
      </c>
      <c r="AR1121" s="8">
        <v>1.1000000000000001</v>
      </c>
      <c r="AS1121" s="8">
        <v>0</v>
      </c>
      <c r="AT1121" s="12">
        <f t="shared" si="179"/>
        <v>24.3</v>
      </c>
      <c r="AV1121" s="11">
        <f t="shared" si="181"/>
        <v>0</v>
      </c>
      <c r="AW1121" s="13">
        <f t="shared" si="182"/>
        <v>0</v>
      </c>
      <c r="AX1121" s="13">
        <f t="shared" si="183"/>
        <v>0</v>
      </c>
      <c r="AY1121" s="13">
        <f t="shared" si="184"/>
        <v>0</v>
      </c>
      <c r="AZ1121" s="13">
        <f t="shared" si="185"/>
        <v>0</v>
      </c>
      <c r="BA1121" s="13">
        <f t="shared" si="186"/>
        <v>0</v>
      </c>
      <c r="BB1121" s="13">
        <f t="shared" si="187"/>
        <v>0</v>
      </c>
      <c r="BC1121" s="13">
        <f t="shared" si="188"/>
        <v>0</v>
      </c>
    </row>
    <row r="1122" spans="1:55" x14ac:dyDescent="0.3">
      <c r="A1122" s="8" t="s">
        <v>232</v>
      </c>
      <c r="B1122" s="8" t="s">
        <v>237</v>
      </c>
      <c r="C1122" s="8" t="s">
        <v>101</v>
      </c>
      <c r="D1122" s="8" t="s">
        <v>24</v>
      </c>
      <c r="E1122" s="7" t="s">
        <v>14</v>
      </c>
      <c r="F1122" s="8">
        <v>184</v>
      </c>
      <c r="I1122" s="8">
        <v>1</v>
      </c>
      <c r="L1122" s="8">
        <v>3.3000000000000002E-2</v>
      </c>
      <c r="M1122" s="8">
        <f t="shared" si="180"/>
        <v>6.0720000000000001</v>
      </c>
      <c r="O1122" s="8">
        <v>56</v>
      </c>
      <c r="AI1122" s="7">
        <v>7075</v>
      </c>
      <c r="AJ1122" s="8">
        <v>1106</v>
      </c>
      <c r="AK1122" s="8" t="s">
        <v>280</v>
      </c>
      <c r="AL1122" s="7">
        <v>69</v>
      </c>
      <c r="AM1122" s="8">
        <v>69</v>
      </c>
      <c r="AN1122" s="8">
        <v>3.6</v>
      </c>
      <c r="AO1122" s="8">
        <v>3.6</v>
      </c>
      <c r="AP1122" s="8">
        <v>0</v>
      </c>
      <c r="AQ1122" s="8">
        <v>4.0999999999999996</v>
      </c>
      <c r="AR1122" s="8">
        <v>4.5</v>
      </c>
      <c r="AS1122" s="8">
        <v>0</v>
      </c>
      <c r="AT1122" s="12">
        <f t="shared" si="179"/>
        <v>12.2</v>
      </c>
      <c r="AV1122" s="11">
        <f t="shared" si="181"/>
        <v>4.1896800000000001</v>
      </c>
      <c r="AW1122" s="13">
        <f t="shared" si="182"/>
        <v>4.1896800000000001</v>
      </c>
      <c r="AX1122" s="13">
        <f t="shared" si="183"/>
        <v>0.21859200000000001</v>
      </c>
      <c r="AY1122" s="13">
        <f t="shared" si="184"/>
        <v>0.21859200000000001</v>
      </c>
      <c r="AZ1122" s="13">
        <f t="shared" si="185"/>
        <v>0</v>
      </c>
      <c r="BA1122" s="13">
        <f t="shared" si="186"/>
        <v>0.24895199999999998</v>
      </c>
      <c r="BB1122" s="13">
        <f t="shared" si="187"/>
        <v>0.27324000000000004</v>
      </c>
      <c r="BC1122" s="13">
        <f t="shared" si="188"/>
        <v>0</v>
      </c>
    </row>
    <row r="1123" spans="1:55" x14ac:dyDescent="0.3">
      <c r="A1123" s="8" t="s">
        <v>232</v>
      </c>
      <c r="B1123" s="8" t="s">
        <v>237</v>
      </c>
      <c r="C1123" s="8" t="s">
        <v>101</v>
      </c>
      <c r="D1123" s="8" t="s">
        <v>25</v>
      </c>
      <c r="E1123" s="7" t="s">
        <v>21</v>
      </c>
      <c r="K1123" s="8">
        <v>1</v>
      </c>
      <c r="L1123" s="8">
        <v>0</v>
      </c>
      <c r="M1123" s="8">
        <f t="shared" si="180"/>
        <v>0</v>
      </c>
      <c r="O1123" s="8">
        <v>56</v>
      </c>
      <c r="AI1123" s="7">
        <v>646</v>
      </c>
      <c r="AJ1123" s="8">
        <v>1009</v>
      </c>
      <c r="AK1123" s="8" t="s">
        <v>286</v>
      </c>
      <c r="AL1123" s="7">
        <v>403</v>
      </c>
      <c r="AM1123" s="8">
        <v>403</v>
      </c>
      <c r="AN1123" s="8">
        <v>24.9</v>
      </c>
      <c r="AO1123" s="8">
        <v>24.9</v>
      </c>
      <c r="AP1123" s="8">
        <v>0</v>
      </c>
      <c r="AQ1123" s="8">
        <v>33.1</v>
      </c>
      <c r="AR1123" s="8">
        <v>1.3</v>
      </c>
      <c r="AS1123" s="8">
        <v>0</v>
      </c>
      <c r="AT1123" s="12">
        <f t="shared" si="179"/>
        <v>59.3</v>
      </c>
      <c r="AV1123" s="11">
        <f t="shared" si="181"/>
        <v>0</v>
      </c>
      <c r="AW1123" s="13">
        <f t="shared" si="182"/>
        <v>0</v>
      </c>
      <c r="AX1123" s="13">
        <f t="shared" si="183"/>
        <v>0</v>
      </c>
      <c r="AY1123" s="13">
        <f t="shared" si="184"/>
        <v>0</v>
      </c>
      <c r="AZ1123" s="13">
        <f t="shared" si="185"/>
        <v>0</v>
      </c>
      <c r="BA1123" s="13">
        <f t="shared" si="186"/>
        <v>0</v>
      </c>
      <c r="BB1123" s="13">
        <f t="shared" si="187"/>
        <v>0</v>
      </c>
      <c r="BC1123" s="13">
        <f t="shared" si="188"/>
        <v>0</v>
      </c>
    </row>
    <row r="1124" spans="1:55" x14ac:dyDescent="0.3">
      <c r="A1124" s="8" t="s">
        <v>20</v>
      </c>
      <c r="B1124" s="8" t="s">
        <v>237</v>
      </c>
      <c r="C1124" s="8" t="s">
        <v>101</v>
      </c>
      <c r="D1124" s="8" t="s">
        <v>20</v>
      </c>
      <c r="E1124" s="7" t="s">
        <v>21</v>
      </c>
      <c r="K1124" s="8">
        <v>1</v>
      </c>
      <c r="L1124" s="8">
        <v>0</v>
      </c>
      <c r="M1124" s="8">
        <f t="shared" si="180"/>
        <v>0</v>
      </c>
      <c r="O1124" s="8">
        <v>56</v>
      </c>
      <c r="AI1124">
        <v>8041</v>
      </c>
      <c r="AJ1124">
        <v>15233</v>
      </c>
      <c r="AK1124" t="s">
        <v>378</v>
      </c>
      <c r="AL1124">
        <v>105</v>
      </c>
      <c r="AM1124">
        <v>105</v>
      </c>
      <c r="AN1124">
        <v>18.5</v>
      </c>
      <c r="AO1124">
        <v>18.5</v>
      </c>
      <c r="AP1124">
        <v>18.5</v>
      </c>
      <c r="AQ1124">
        <v>2.9</v>
      </c>
      <c r="AR1124">
        <v>0</v>
      </c>
      <c r="AS1124">
        <v>0</v>
      </c>
      <c r="AT1124" s="12">
        <f t="shared" si="179"/>
        <v>21.4</v>
      </c>
      <c r="AV1124" s="11">
        <f t="shared" si="181"/>
        <v>0</v>
      </c>
      <c r="AW1124" s="13">
        <f t="shared" si="182"/>
        <v>0</v>
      </c>
      <c r="AX1124" s="13">
        <f t="shared" si="183"/>
        <v>0</v>
      </c>
      <c r="AY1124" s="13">
        <f t="shared" si="184"/>
        <v>0</v>
      </c>
      <c r="AZ1124" s="13">
        <f t="shared" si="185"/>
        <v>0</v>
      </c>
      <c r="BA1124" s="13">
        <f t="shared" si="186"/>
        <v>0</v>
      </c>
      <c r="BB1124" s="13">
        <f t="shared" si="187"/>
        <v>0</v>
      </c>
      <c r="BC1124" s="13">
        <f t="shared" si="188"/>
        <v>0</v>
      </c>
    </row>
    <row r="1125" spans="1:55" x14ac:dyDescent="0.3">
      <c r="A1125" s="8" t="s">
        <v>233</v>
      </c>
      <c r="B1125" s="8" t="s">
        <v>237</v>
      </c>
      <c r="C1125" s="8" t="s">
        <v>101</v>
      </c>
      <c r="D1125" s="8" t="s">
        <v>26</v>
      </c>
      <c r="E1125" s="7" t="s">
        <v>14</v>
      </c>
      <c r="F1125" s="8">
        <v>175</v>
      </c>
      <c r="H1125" s="8">
        <v>2</v>
      </c>
      <c r="L1125" s="8">
        <v>0.28599999999999998</v>
      </c>
      <c r="M1125" s="8">
        <f t="shared" si="180"/>
        <v>50.05</v>
      </c>
      <c r="O1125" s="8">
        <v>56</v>
      </c>
      <c r="AI1125" s="7">
        <v>7200</v>
      </c>
      <c r="AJ1125" s="8">
        <v>20051</v>
      </c>
      <c r="AK1125" s="8" t="s">
        <v>282</v>
      </c>
      <c r="AL1125" s="7">
        <v>130</v>
      </c>
      <c r="AM1125" s="8">
        <v>0</v>
      </c>
      <c r="AN1125" s="8">
        <v>2.4</v>
      </c>
      <c r="AO1125" s="8">
        <v>0</v>
      </c>
      <c r="AP1125" s="8">
        <v>0</v>
      </c>
      <c r="AQ1125" s="8">
        <v>0.2</v>
      </c>
      <c r="AR1125" s="8">
        <v>28.6</v>
      </c>
      <c r="AS1125" s="8">
        <v>0.3</v>
      </c>
      <c r="AT1125" s="12">
        <f t="shared" si="179"/>
        <v>31.200000000000003</v>
      </c>
      <c r="AV1125" s="11">
        <f t="shared" si="181"/>
        <v>65.064999999999998</v>
      </c>
      <c r="AW1125" s="13">
        <f t="shared" si="182"/>
        <v>0</v>
      </c>
      <c r="AX1125" s="13">
        <f t="shared" si="183"/>
        <v>1.2011999999999998</v>
      </c>
      <c r="AY1125" s="13">
        <f t="shared" si="184"/>
        <v>0</v>
      </c>
      <c r="AZ1125" s="13">
        <f t="shared" si="185"/>
        <v>0</v>
      </c>
      <c r="BA1125" s="13">
        <f t="shared" si="186"/>
        <v>0.10009999999999999</v>
      </c>
      <c r="BB1125" s="13">
        <f t="shared" si="187"/>
        <v>14.314300000000001</v>
      </c>
      <c r="BC1125" s="13">
        <f t="shared" si="188"/>
        <v>0.15014999999999998</v>
      </c>
    </row>
    <row r="1126" spans="1:55" x14ac:dyDescent="0.3">
      <c r="A1126" s="8" t="s">
        <v>233</v>
      </c>
      <c r="B1126" s="8" t="s">
        <v>237</v>
      </c>
      <c r="C1126" s="8" t="s">
        <v>101</v>
      </c>
      <c r="D1126" s="8" t="s">
        <v>28</v>
      </c>
      <c r="E1126" s="7" t="s">
        <v>21</v>
      </c>
      <c r="K1126" s="8">
        <v>1</v>
      </c>
      <c r="L1126" s="8">
        <v>0</v>
      </c>
      <c r="M1126" s="8">
        <f t="shared" si="180"/>
        <v>0</v>
      </c>
      <c r="O1126" s="8">
        <v>56</v>
      </c>
      <c r="AI1126" s="7">
        <v>7005</v>
      </c>
      <c r="AJ1126" s="8">
        <v>16028</v>
      </c>
      <c r="AK1126" s="8" t="s">
        <v>283</v>
      </c>
      <c r="AL1126" s="7">
        <v>127</v>
      </c>
      <c r="AM1126" s="8">
        <v>0</v>
      </c>
      <c r="AN1126" s="8">
        <v>8.6999999999999993</v>
      </c>
      <c r="AO1126" s="8">
        <v>0</v>
      </c>
      <c r="AP1126" s="8">
        <v>0</v>
      </c>
      <c r="AQ1126" s="8">
        <v>0.5</v>
      </c>
      <c r="AR1126" s="8">
        <v>22.8</v>
      </c>
      <c r="AS1126" s="8">
        <v>6.4</v>
      </c>
      <c r="AT1126" s="12">
        <f t="shared" si="179"/>
        <v>32</v>
      </c>
      <c r="AV1126" s="11">
        <f t="shared" si="181"/>
        <v>0</v>
      </c>
      <c r="AW1126" s="13">
        <f t="shared" si="182"/>
        <v>0</v>
      </c>
      <c r="AX1126" s="13">
        <f t="shared" si="183"/>
        <v>0</v>
      </c>
      <c r="AY1126" s="13">
        <f t="shared" si="184"/>
        <v>0</v>
      </c>
      <c r="AZ1126" s="13">
        <f t="shared" si="185"/>
        <v>0</v>
      </c>
      <c r="BA1126" s="13">
        <f t="shared" si="186"/>
        <v>0</v>
      </c>
      <c r="BB1126" s="13">
        <f t="shared" si="187"/>
        <v>0</v>
      </c>
      <c r="BC1126" s="13">
        <f t="shared" si="188"/>
        <v>0</v>
      </c>
    </row>
    <row r="1127" spans="1:55" x14ac:dyDescent="0.3">
      <c r="A1127" s="8" t="s">
        <v>233</v>
      </c>
      <c r="B1127" s="8" t="s">
        <v>237</v>
      </c>
      <c r="C1127" s="8" t="s">
        <v>101</v>
      </c>
      <c r="D1127" s="8" t="s">
        <v>29</v>
      </c>
      <c r="E1127" s="7" t="s">
        <v>21</v>
      </c>
      <c r="K1127" s="8">
        <v>1</v>
      </c>
      <c r="L1127" s="8">
        <v>0</v>
      </c>
      <c r="M1127" s="8">
        <f t="shared" si="180"/>
        <v>0</v>
      </c>
      <c r="O1127" s="8">
        <v>56</v>
      </c>
      <c r="AI1127" s="7">
        <v>513</v>
      </c>
      <c r="AJ1127" s="8">
        <v>11110</v>
      </c>
      <c r="AK1127" s="8" t="s">
        <v>290</v>
      </c>
      <c r="AL1127" s="7">
        <v>22</v>
      </c>
      <c r="AM1127" s="8">
        <v>0</v>
      </c>
      <c r="AN1127" s="8">
        <v>1</v>
      </c>
      <c r="AO1127" s="8">
        <v>0</v>
      </c>
      <c r="AP1127" s="8">
        <v>0</v>
      </c>
      <c r="AQ1127" s="8">
        <v>0.4</v>
      </c>
      <c r="AR1127" s="8">
        <v>4.5</v>
      </c>
      <c r="AS1127" s="8">
        <v>2.8</v>
      </c>
      <c r="AT1127" s="12">
        <f t="shared" si="179"/>
        <v>5.9</v>
      </c>
      <c r="AV1127" s="11">
        <f t="shared" si="181"/>
        <v>0</v>
      </c>
      <c r="AW1127" s="13">
        <f t="shared" si="182"/>
        <v>0</v>
      </c>
      <c r="AX1127" s="13">
        <f t="shared" si="183"/>
        <v>0</v>
      </c>
      <c r="AY1127" s="13">
        <f t="shared" si="184"/>
        <v>0</v>
      </c>
      <c r="AZ1127" s="13">
        <f t="shared" si="185"/>
        <v>0</v>
      </c>
      <c r="BA1127" s="13">
        <f t="shared" si="186"/>
        <v>0</v>
      </c>
      <c r="BB1127" s="13">
        <f t="shared" si="187"/>
        <v>0</v>
      </c>
      <c r="BC1127" s="13">
        <f t="shared" si="188"/>
        <v>0</v>
      </c>
    </row>
    <row r="1128" spans="1:55" x14ac:dyDescent="0.3">
      <c r="A1128" s="8" t="s">
        <v>233</v>
      </c>
      <c r="B1128" s="8" t="s">
        <v>237</v>
      </c>
      <c r="C1128" s="8" t="s">
        <v>101</v>
      </c>
      <c r="D1128" s="8" t="s">
        <v>30</v>
      </c>
      <c r="E1128" s="7" t="s">
        <v>14</v>
      </c>
      <c r="F1128" s="8">
        <v>119</v>
      </c>
      <c r="H1128" s="8">
        <v>1</v>
      </c>
      <c r="L1128" s="8">
        <v>0.14299999999999999</v>
      </c>
      <c r="M1128" s="8">
        <f t="shared" si="180"/>
        <v>17.016999999999999</v>
      </c>
      <c r="O1128" s="8">
        <v>56</v>
      </c>
      <c r="AI1128" s="7">
        <v>141</v>
      </c>
      <c r="AJ1128" s="8">
        <v>9040</v>
      </c>
      <c r="AK1128" s="8" t="s">
        <v>287</v>
      </c>
      <c r="AL1128" s="7">
        <v>92</v>
      </c>
      <c r="AM1128" s="8">
        <v>0</v>
      </c>
      <c r="AN1128" s="8">
        <v>1</v>
      </c>
      <c r="AO1128" s="8">
        <v>0</v>
      </c>
      <c r="AP1128" s="8">
        <v>0</v>
      </c>
      <c r="AQ1128" s="8">
        <v>0.5</v>
      </c>
      <c r="AR1128" s="8">
        <v>23.4</v>
      </c>
      <c r="AS1128" s="8">
        <v>2.4</v>
      </c>
      <c r="AT1128" s="12">
        <f t="shared" si="179"/>
        <v>24.9</v>
      </c>
      <c r="AV1128" s="11">
        <f t="shared" si="181"/>
        <v>15.655639999999998</v>
      </c>
      <c r="AW1128" s="13">
        <f t="shared" si="182"/>
        <v>0</v>
      </c>
      <c r="AX1128" s="13">
        <f t="shared" si="183"/>
        <v>0.17016999999999999</v>
      </c>
      <c r="AY1128" s="13">
        <f t="shared" si="184"/>
        <v>0</v>
      </c>
      <c r="AZ1128" s="13">
        <f t="shared" si="185"/>
        <v>0</v>
      </c>
      <c r="BA1128" s="13">
        <f t="shared" si="186"/>
        <v>8.5084999999999994E-2</v>
      </c>
      <c r="BB1128" s="13">
        <f t="shared" si="187"/>
        <v>3.9819779999999998</v>
      </c>
      <c r="BC1128" s="13">
        <f t="shared" si="188"/>
        <v>0.40840799999999994</v>
      </c>
    </row>
    <row r="1129" spans="1:55" x14ac:dyDescent="0.3">
      <c r="A1129" s="8" t="s">
        <v>233</v>
      </c>
      <c r="B1129" s="8" t="s">
        <v>237</v>
      </c>
      <c r="C1129" s="8" t="s">
        <v>101</v>
      </c>
      <c r="D1129" s="8" t="s">
        <v>31</v>
      </c>
      <c r="E1129" s="7" t="s">
        <v>21</v>
      </c>
      <c r="K1129" s="8">
        <v>1</v>
      </c>
      <c r="L1129" s="8">
        <v>0</v>
      </c>
      <c r="M1129" s="8">
        <f t="shared" si="180"/>
        <v>0</v>
      </c>
      <c r="O1129" s="8">
        <v>56</v>
      </c>
      <c r="AI1129" s="7">
        <v>1786</v>
      </c>
      <c r="AJ1129" s="8">
        <v>11363</v>
      </c>
      <c r="AK1129" s="8" t="s">
        <v>289</v>
      </c>
      <c r="AL1129" s="7">
        <v>93</v>
      </c>
      <c r="AM1129" s="8">
        <v>0</v>
      </c>
      <c r="AN1129" s="8">
        <v>2</v>
      </c>
      <c r="AO1129" s="8">
        <v>0</v>
      </c>
      <c r="AP1129" s="8">
        <v>0</v>
      </c>
      <c r="AQ1129" s="8">
        <v>0.1</v>
      </c>
      <c r="AR1129" s="8">
        <v>21.6</v>
      </c>
      <c r="AS1129" s="8">
        <v>1.5</v>
      </c>
      <c r="AT1129" s="12">
        <f t="shared" si="179"/>
        <v>23.700000000000003</v>
      </c>
      <c r="AV1129" s="11">
        <f t="shared" si="181"/>
        <v>0</v>
      </c>
      <c r="AW1129" s="13">
        <f t="shared" si="182"/>
        <v>0</v>
      </c>
      <c r="AX1129" s="13">
        <f t="shared" si="183"/>
        <v>0</v>
      </c>
      <c r="AY1129" s="13">
        <f t="shared" si="184"/>
        <v>0</v>
      </c>
      <c r="AZ1129" s="13">
        <f t="shared" si="185"/>
        <v>0</v>
      </c>
      <c r="BA1129" s="13">
        <f t="shared" si="186"/>
        <v>0</v>
      </c>
      <c r="BB1129" s="13">
        <f t="shared" si="187"/>
        <v>0</v>
      </c>
      <c r="BC1129" s="13">
        <f t="shared" si="188"/>
        <v>0</v>
      </c>
    </row>
    <row r="1130" spans="1:55" x14ac:dyDescent="0.3">
      <c r="A1130" s="8" t="s">
        <v>233</v>
      </c>
      <c r="B1130" s="8" t="s">
        <v>237</v>
      </c>
      <c r="C1130" s="8" t="s">
        <v>101</v>
      </c>
      <c r="D1130" s="8" t="s">
        <v>77</v>
      </c>
      <c r="E1130" s="7" t="s">
        <v>14</v>
      </c>
      <c r="F1130" s="8">
        <v>119</v>
      </c>
      <c r="G1130" s="8">
        <v>1</v>
      </c>
      <c r="L1130" s="8">
        <v>1</v>
      </c>
      <c r="M1130" s="8">
        <f t="shared" si="180"/>
        <v>119</v>
      </c>
      <c r="O1130" s="8">
        <v>56</v>
      </c>
      <c r="AH1130" s="8" t="s">
        <v>336</v>
      </c>
      <c r="AL1130" s="7">
        <v>390</v>
      </c>
      <c r="AN1130" s="8" t="s">
        <v>337</v>
      </c>
      <c r="AQ1130" s="8">
        <v>0.8</v>
      </c>
      <c r="AR1130" s="8">
        <v>84.1</v>
      </c>
      <c r="AT1130" s="12">
        <f t="shared" si="179"/>
        <v>84.899999999999991</v>
      </c>
      <c r="AV1130" s="11">
        <f t="shared" si="181"/>
        <v>464.1</v>
      </c>
      <c r="AW1130" s="13">
        <f t="shared" si="182"/>
        <v>1.19</v>
      </c>
      <c r="AX1130" s="13">
        <f t="shared" si="183"/>
        <v>1.19</v>
      </c>
      <c r="AY1130" s="13">
        <f t="shared" si="184"/>
        <v>1.19</v>
      </c>
      <c r="AZ1130" s="13">
        <f t="shared" si="185"/>
        <v>1.19</v>
      </c>
      <c r="BA1130" s="13">
        <f t="shared" si="186"/>
        <v>0.95200000000000007</v>
      </c>
      <c r="BB1130" s="13">
        <f t="shared" si="187"/>
        <v>100.07899999999999</v>
      </c>
      <c r="BC1130" s="13">
        <f t="shared" si="188"/>
        <v>1.19</v>
      </c>
    </row>
    <row r="1131" spans="1:55" x14ac:dyDescent="0.3">
      <c r="A1131" s="8" t="s">
        <v>234</v>
      </c>
      <c r="B1131" s="8" t="s">
        <v>237</v>
      </c>
      <c r="C1131" s="8" t="s">
        <v>101</v>
      </c>
      <c r="D1131" s="8" t="s">
        <v>248</v>
      </c>
      <c r="E1131" s="7" t="s">
        <v>14</v>
      </c>
      <c r="F1131" s="8">
        <v>134</v>
      </c>
      <c r="H1131" s="8">
        <v>1</v>
      </c>
      <c r="L1131" s="8">
        <v>0.14299999999999999</v>
      </c>
      <c r="M1131" s="8">
        <f t="shared" si="180"/>
        <v>19.161999999999999</v>
      </c>
      <c r="O1131" s="8">
        <v>56</v>
      </c>
      <c r="AE1131" s="7" t="s">
        <v>296</v>
      </c>
      <c r="AF1131" s="8" t="s">
        <v>303</v>
      </c>
      <c r="AL1131" s="7">
        <v>163</v>
      </c>
      <c r="AN1131" s="8">
        <v>6.3</v>
      </c>
      <c r="AQ1131" s="8">
        <v>1.4</v>
      </c>
      <c r="AR1131" s="8">
        <v>31.1</v>
      </c>
      <c r="AT1131" s="12">
        <f t="shared" si="179"/>
        <v>38.799999999999997</v>
      </c>
      <c r="AV1131" s="11">
        <f t="shared" si="181"/>
        <v>31.234059999999999</v>
      </c>
      <c r="AW1131" s="13">
        <f t="shared" si="182"/>
        <v>0.19161999999999998</v>
      </c>
      <c r="AX1131" s="13">
        <f t="shared" si="183"/>
        <v>1.207206</v>
      </c>
      <c r="AY1131" s="13">
        <f t="shared" si="184"/>
        <v>0.19161999999999998</v>
      </c>
      <c r="AZ1131" s="13">
        <f t="shared" si="185"/>
        <v>0.19161999999999998</v>
      </c>
      <c r="BA1131" s="13">
        <f t="shared" si="186"/>
        <v>0.26826800000000001</v>
      </c>
      <c r="BB1131" s="13">
        <f t="shared" si="187"/>
        <v>5.9593820000000006</v>
      </c>
      <c r="BC1131" s="13">
        <f t="shared" si="188"/>
        <v>0.19161999999999998</v>
      </c>
    </row>
    <row r="1132" spans="1:55" x14ac:dyDescent="0.3">
      <c r="A1132" s="8" t="s">
        <v>234</v>
      </c>
      <c r="B1132" s="8" t="s">
        <v>237</v>
      </c>
      <c r="C1132" s="8" t="s">
        <v>101</v>
      </c>
      <c r="D1132" s="8" t="s">
        <v>27</v>
      </c>
      <c r="E1132" s="7" t="s">
        <v>14</v>
      </c>
      <c r="F1132" s="8">
        <v>114</v>
      </c>
      <c r="H1132" s="8">
        <v>2</v>
      </c>
      <c r="L1132" s="8">
        <v>0.28599999999999998</v>
      </c>
      <c r="M1132" s="8">
        <f t="shared" si="180"/>
        <v>32.603999999999999</v>
      </c>
      <c r="O1132" s="8">
        <v>56</v>
      </c>
      <c r="AE1132" s="7" t="s">
        <v>296</v>
      </c>
      <c r="AF1132" s="8" t="s">
        <v>304</v>
      </c>
      <c r="AL1132" s="7">
        <v>125</v>
      </c>
      <c r="AN1132" s="8">
        <v>2.1</v>
      </c>
      <c r="AQ1132" s="8">
        <v>1.3</v>
      </c>
      <c r="AR1132" s="8">
        <v>26.2</v>
      </c>
      <c r="AT1132" s="12">
        <f t="shared" si="179"/>
        <v>29.6</v>
      </c>
      <c r="AV1132" s="11">
        <f t="shared" si="181"/>
        <v>40.755000000000003</v>
      </c>
      <c r="AW1132" s="13">
        <f t="shared" si="182"/>
        <v>0.32604</v>
      </c>
      <c r="AX1132" s="13">
        <f t="shared" si="183"/>
        <v>0.68468400000000007</v>
      </c>
      <c r="AY1132" s="13">
        <f t="shared" si="184"/>
        <v>0.32604</v>
      </c>
      <c r="AZ1132" s="13">
        <f t="shared" si="185"/>
        <v>0.32604</v>
      </c>
      <c r="BA1132" s="13">
        <f t="shared" si="186"/>
        <v>0.42385199999999995</v>
      </c>
      <c r="BB1132" s="13">
        <f t="shared" si="187"/>
        <v>8.542247999999999</v>
      </c>
      <c r="BC1132" s="13">
        <f t="shared" si="188"/>
        <v>0.32604</v>
      </c>
    </row>
    <row r="1133" spans="1:55" x14ac:dyDescent="0.3">
      <c r="A1133" s="8" t="s">
        <v>234</v>
      </c>
      <c r="B1133" s="8" t="s">
        <v>237</v>
      </c>
      <c r="C1133" s="8" t="s">
        <v>101</v>
      </c>
      <c r="D1133" s="8" t="s">
        <v>32</v>
      </c>
      <c r="E1133" s="7" t="s">
        <v>21</v>
      </c>
      <c r="K1133" s="8">
        <v>1</v>
      </c>
      <c r="L1133" s="8">
        <v>0</v>
      </c>
      <c r="M1133" s="8">
        <f t="shared" si="180"/>
        <v>0</v>
      </c>
      <c r="O1133" s="8">
        <v>56</v>
      </c>
      <c r="AI1133" s="7">
        <v>8012</v>
      </c>
      <c r="AJ1133" s="8">
        <v>0</v>
      </c>
      <c r="AK1133" s="8" t="s">
        <v>307</v>
      </c>
      <c r="AL1133" s="7">
        <v>332</v>
      </c>
      <c r="AM1133" s="8">
        <v>0</v>
      </c>
      <c r="AN1133" s="8">
        <v>10.3</v>
      </c>
      <c r="AO1133" s="8">
        <v>0</v>
      </c>
      <c r="AP1133" s="8">
        <v>0</v>
      </c>
      <c r="AQ1133" s="8">
        <v>3</v>
      </c>
      <c r="AR1133" s="8">
        <v>73.7</v>
      </c>
      <c r="AS1133" s="8">
        <v>12.7</v>
      </c>
      <c r="AT1133" s="12">
        <f t="shared" ref="AT1133:AT1196" si="189">SUM(AN1133,AQ1133,AR1133)</f>
        <v>87</v>
      </c>
      <c r="AV1133" s="11">
        <f t="shared" si="181"/>
        <v>0</v>
      </c>
      <c r="AW1133" s="13">
        <f t="shared" si="182"/>
        <v>0</v>
      </c>
      <c r="AX1133" s="13">
        <f t="shared" si="183"/>
        <v>0</v>
      </c>
      <c r="AY1133" s="13">
        <f t="shared" si="184"/>
        <v>0</v>
      </c>
      <c r="AZ1133" s="13">
        <f t="shared" si="185"/>
        <v>0</v>
      </c>
      <c r="BA1133" s="13">
        <f t="shared" si="186"/>
        <v>0</v>
      </c>
      <c r="BB1133" s="13">
        <f t="shared" si="187"/>
        <v>0</v>
      </c>
      <c r="BC1133" s="13">
        <f t="shared" si="188"/>
        <v>0</v>
      </c>
    </row>
    <row r="1134" spans="1:55" x14ac:dyDescent="0.3">
      <c r="A1134" s="8" t="s">
        <v>234</v>
      </c>
      <c r="B1134" s="8" t="s">
        <v>237</v>
      </c>
      <c r="C1134" s="8" t="s">
        <v>101</v>
      </c>
      <c r="D1134" s="8" t="s">
        <v>74</v>
      </c>
      <c r="E1134" s="7" t="s">
        <v>14</v>
      </c>
      <c r="F1134" s="8">
        <v>340</v>
      </c>
      <c r="I1134" s="8">
        <v>1</v>
      </c>
      <c r="L1134" s="8">
        <v>3.3000000000000002E-2</v>
      </c>
      <c r="M1134" s="8">
        <f t="shared" si="180"/>
        <v>11.22</v>
      </c>
      <c r="O1134" s="8">
        <v>56</v>
      </c>
      <c r="AI1134" s="7">
        <v>404</v>
      </c>
      <c r="AJ1134" s="8">
        <v>14400</v>
      </c>
      <c r="AK1134" s="8" t="s">
        <v>308</v>
      </c>
      <c r="AL1134" s="7">
        <v>41</v>
      </c>
      <c r="AM1134" s="8">
        <v>0</v>
      </c>
      <c r="AN1134" s="8">
        <v>0</v>
      </c>
      <c r="AO1134" s="8">
        <v>0</v>
      </c>
      <c r="AP1134" s="8">
        <v>0</v>
      </c>
      <c r="AQ1134" s="8">
        <v>0</v>
      </c>
      <c r="AR1134" s="8">
        <v>10.4</v>
      </c>
      <c r="AS1134" s="8">
        <v>0</v>
      </c>
      <c r="AT1134" s="12">
        <f t="shared" si="189"/>
        <v>10.4</v>
      </c>
      <c r="AV1134" s="11">
        <f t="shared" si="181"/>
        <v>4.6002000000000001</v>
      </c>
      <c r="AW1134" s="13">
        <f t="shared" si="182"/>
        <v>0</v>
      </c>
      <c r="AX1134" s="13">
        <f t="shared" si="183"/>
        <v>0</v>
      </c>
      <c r="AY1134" s="13">
        <f t="shared" si="184"/>
        <v>0</v>
      </c>
      <c r="AZ1134" s="13">
        <f t="shared" si="185"/>
        <v>0</v>
      </c>
      <c r="BA1134" s="13">
        <f t="shared" si="186"/>
        <v>0</v>
      </c>
      <c r="BB1134" s="13">
        <f t="shared" si="187"/>
        <v>1.1668800000000001</v>
      </c>
      <c r="BC1134" s="13">
        <f t="shared" si="188"/>
        <v>0</v>
      </c>
    </row>
    <row r="1135" spans="1:55" x14ac:dyDescent="0.3">
      <c r="A1135" s="8" t="s">
        <v>232</v>
      </c>
      <c r="B1135" s="8" t="s">
        <v>237</v>
      </c>
      <c r="C1135" s="8" t="s">
        <v>103</v>
      </c>
      <c r="D1135" s="8" t="s">
        <v>13</v>
      </c>
      <c r="E1135" s="7" t="s">
        <v>14</v>
      </c>
      <c r="F1135" s="8">
        <v>112</v>
      </c>
      <c r="I1135" s="8">
        <v>4</v>
      </c>
      <c r="L1135" s="8">
        <v>0.13300000000000001</v>
      </c>
      <c r="M1135" s="8">
        <f t="shared" si="180"/>
        <v>14.896000000000001</v>
      </c>
      <c r="N1135" s="8">
        <v>1</v>
      </c>
      <c r="O1135" s="8">
        <v>57</v>
      </c>
      <c r="AI1135" s="7">
        <v>8067</v>
      </c>
      <c r="AJ1135" s="8">
        <v>0</v>
      </c>
      <c r="AK1135" s="8" t="s">
        <v>265</v>
      </c>
      <c r="AL1135" s="7">
        <v>269</v>
      </c>
      <c r="AM1135" s="8">
        <v>269</v>
      </c>
      <c r="AN1135" s="8">
        <v>24.9</v>
      </c>
      <c r="AO1135" s="8">
        <v>24.9</v>
      </c>
      <c r="AP1135" s="8">
        <v>24.9</v>
      </c>
      <c r="AQ1135" s="8">
        <v>18</v>
      </c>
      <c r="AR1135" s="8">
        <v>0</v>
      </c>
      <c r="AS1135" s="8">
        <v>0</v>
      </c>
      <c r="AT1135" s="12">
        <f t="shared" si="189"/>
        <v>42.9</v>
      </c>
      <c r="AV1135" s="11">
        <f t="shared" si="181"/>
        <v>40.070240000000005</v>
      </c>
      <c r="AW1135" s="13">
        <f t="shared" si="182"/>
        <v>40.070240000000005</v>
      </c>
      <c r="AX1135" s="13">
        <f t="shared" si="183"/>
        <v>3.709104</v>
      </c>
      <c r="AY1135" s="13">
        <f t="shared" si="184"/>
        <v>3.709104</v>
      </c>
      <c r="AZ1135" s="13">
        <f t="shared" si="185"/>
        <v>3.709104</v>
      </c>
      <c r="BA1135" s="13">
        <f t="shared" si="186"/>
        <v>2.6812800000000006</v>
      </c>
      <c r="BB1135" s="13">
        <f t="shared" si="187"/>
        <v>0</v>
      </c>
      <c r="BC1135" s="13">
        <f t="shared" si="188"/>
        <v>0</v>
      </c>
    </row>
    <row r="1136" spans="1:55" x14ac:dyDescent="0.3">
      <c r="A1136" s="8" t="s">
        <v>232</v>
      </c>
      <c r="B1136" s="8" t="s">
        <v>237</v>
      </c>
      <c r="C1136" s="8" t="s">
        <v>103</v>
      </c>
      <c r="D1136" s="8" t="s">
        <v>15</v>
      </c>
      <c r="E1136" s="7" t="s">
        <v>14</v>
      </c>
      <c r="F1136" s="8">
        <v>85</v>
      </c>
      <c r="H1136" s="8">
        <v>2</v>
      </c>
      <c r="L1136" s="8">
        <v>0.28599999999999998</v>
      </c>
      <c r="M1136" s="8">
        <f t="shared" si="180"/>
        <v>24.31</v>
      </c>
      <c r="O1136" s="8">
        <v>57</v>
      </c>
      <c r="AE1136" s="7" t="s">
        <v>296</v>
      </c>
      <c r="AF1136" s="8" t="s">
        <v>298</v>
      </c>
      <c r="AG1136" s="7" t="s">
        <v>299</v>
      </c>
      <c r="AL1136" s="7">
        <v>241</v>
      </c>
      <c r="AN1136" s="8">
        <v>32.9</v>
      </c>
      <c r="AQ1136" s="8">
        <v>10.9</v>
      </c>
      <c r="AR1136" s="8">
        <v>0.5</v>
      </c>
      <c r="AS1136" s="8">
        <v>0</v>
      </c>
      <c r="AT1136" s="12">
        <f t="shared" si="189"/>
        <v>44.3</v>
      </c>
      <c r="AV1136" s="11">
        <f t="shared" si="181"/>
        <v>58.5871</v>
      </c>
      <c r="AW1136" s="13">
        <f t="shared" si="182"/>
        <v>0.24309999999999998</v>
      </c>
      <c r="AX1136" s="13">
        <f t="shared" si="183"/>
        <v>7.9979899999999997</v>
      </c>
      <c r="AY1136" s="13">
        <f t="shared" si="184"/>
        <v>0.24309999999999998</v>
      </c>
      <c r="AZ1136" s="13">
        <f t="shared" si="185"/>
        <v>0.24309999999999998</v>
      </c>
      <c r="BA1136" s="13">
        <f t="shared" si="186"/>
        <v>2.6497899999999999</v>
      </c>
      <c r="BB1136" s="13">
        <f t="shared" si="187"/>
        <v>0.12154999999999999</v>
      </c>
      <c r="BC1136" s="13">
        <f t="shared" si="188"/>
        <v>0</v>
      </c>
    </row>
    <row r="1137" spans="1:55" x14ac:dyDescent="0.3">
      <c r="A1137" s="8" t="s">
        <v>232</v>
      </c>
      <c r="B1137" s="8" t="s">
        <v>237</v>
      </c>
      <c r="C1137" s="8" t="s">
        <v>103</v>
      </c>
      <c r="D1137" s="8" t="s">
        <v>17</v>
      </c>
      <c r="E1137" s="7" t="s">
        <v>21</v>
      </c>
      <c r="K1137" s="8">
        <v>1</v>
      </c>
      <c r="L1137" s="8">
        <v>0</v>
      </c>
      <c r="M1137" s="8">
        <f t="shared" si="180"/>
        <v>0</v>
      </c>
      <c r="O1137" s="8">
        <v>57</v>
      </c>
      <c r="AE1137" s="7" t="s">
        <v>300</v>
      </c>
      <c r="AF1137" s="8" t="s">
        <v>301</v>
      </c>
      <c r="AG1137" s="7" t="s">
        <v>272</v>
      </c>
      <c r="AL1137" s="7">
        <v>265</v>
      </c>
      <c r="AN1137" s="8">
        <v>16.899999999999999</v>
      </c>
      <c r="AQ1137" s="8">
        <v>21.4</v>
      </c>
      <c r="AR1137" s="8">
        <v>0</v>
      </c>
      <c r="AS1137" s="8">
        <v>0</v>
      </c>
      <c r="AT1137" s="12">
        <f t="shared" si="189"/>
        <v>38.299999999999997</v>
      </c>
      <c r="AV1137" s="11">
        <f t="shared" si="181"/>
        <v>0</v>
      </c>
      <c r="AW1137" s="13">
        <f t="shared" si="182"/>
        <v>0</v>
      </c>
      <c r="AX1137" s="13">
        <f t="shared" si="183"/>
        <v>0</v>
      </c>
      <c r="AY1137" s="13">
        <f t="shared" si="184"/>
        <v>0</v>
      </c>
      <c r="AZ1137" s="13">
        <f t="shared" si="185"/>
        <v>0</v>
      </c>
      <c r="BA1137" s="13">
        <f t="shared" si="186"/>
        <v>0</v>
      </c>
      <c r="BB1137" s="13">
        <f t="shared" si="187"/>
        <v>0</v>
      </c>
      <c r="BC1137" s="13">
        <f t="shared" si="188"/>
        <v>0</v>
      </c>
    </row>
    <row r="1138" spans="1:55" x14ac:dyDescent="0.3">
      <c r="A1138" s="8" t="s">
        <v>232</v>
      </c>
      <c r="B1138" s="8" t="s">
        <v>237</v>
      </c>
      <c r="C1138" s="8" t="s">
        <v>103</v>
      </c>
      <c r="D1138" s="8" t="s">
        <v>18</v>
      </c>
      <c r="E1138" s="7" t="s">
        <v>14</v>
      </c>
      <c r="F1138" s="8">
        <v>112</v>
      </c>
      <c r="J1138" s="8">
        <v>2</v>
      </c>
      <c r="L1138" s="8">
        <v>5.0000000000000001E-3</v>
      </c>
      <c r="M1138" s="8">
        <f t="shared" si="180"/>
        <v>0.56000000000000005</v>
      </c>
      <c r="O1138" s="8">
        <v>57</v>
      </c>
      <c r="S1138" s="8">
        <v>1095</v>
      </c>
      <c r="T1138" s="8" t="s">
        <v>275</v>
      </c>
      <c r="AL1138" s="7">
        <v>267</v>
      </c>
      <c r="AN1138" s="8">
        <v>19.600000000000001</v>
      </c>
      <c r="AQ1138" s="8">
        <v>20.3</v>
      </c>
      <c r="AT1138" s="12">
        <f t="shared" si="189"/>
        <v>39.900000000000006</v>
      </c>
      <c r="AV1138" s="11">
        <f t="shared" si="181"/>
        <v>1.4952000000000001</v>
      </c>
      <c r="AW1138" s="13">
        <f t="shared" si="182"/>
        <v>5.6000000000000008E-3</v>
      </c>
      <c r="AX1138" s="13">
        <f t="shared" si="183"/>
        <v>0.10976000000000002</v>
      </c>
      <c r="AY1138" s="13">
        <f t="shared" si="184"/>
        <v>5.6000000000000008E-3</v>
      </c>
      <c r="AZ1138" s="13">
        <f t="shared" si="185"/>
        <v>5.6000000000000008E-3</v>
      </c>
      <c r="BA1138" s="13">
        <f t="shared" si="186"/>
        <v>0.11368000000000002</v>
      </c>
      <c r="BB1138" s="13">
        <f t="shared" si="187"/>
        <v>5.6000000000000008E-3</v>
      </c>
      <c r="BC1138" s="13">
        <f t="shared" si="188"/>
        <v>5.6000000000000008E-3</v>
      </c>
    </row>
    <row r="1139" spans="1:55" x14ac:dyDescent="0.3">
      <c r="A1139" s="8" t="s">
        <v>232</v>
      </c>
      <c r="B1139" s="8" t="s">
        <v>237</v>
      </c>
      <c r="C1139" s="8" t="s">
        <v>103</v>
      </c>
      <c r="D1139" s="8" t="s">
        <v>19</v>
      </c>
      <c r="E1139" s="7" t="s">
        <v>21</v>
      </c>
      <c r="K1139" s="8">
        <v>1</v>
      </c>
      <c r="L1139" s="8">
        <v>0</v>
      </c>
      <c r="M1139" s="8">
        <f t="shared" si="180"/>
        <v>0</v>
      </c>
      <c r="O1139" s="8">
        <v>57</v>
      </c>
      <c r="AI1139" s="7">
        <v>8063</v>
      </c>
      <c r="AJ1139" s="8">
        <v>5124</v>
      </c>
      <c r="AK1139" s="8" t="s">
        <v>273</v>
      </c>
      <c r="AL1139" s="7">
        <v>285</v>
      </c>
      <c r="AM1139" s="8">
        <v>285</v>
      </c>
      <c r="AN1139" s="8">
        <v>26.9</v>
      </c>
      <c r="AO1139" s="8">
        <v>26.9</v>
      </c>
      <c r="AP1139" s="8">
        <v>26.9</v>
      </c>
      <c r="AQ1139" s="8">
        <v>18.899999999999999</v>
      </c>
      <c r="AR1139" s="8">
        <v>0</v>
      </c>
      <c r="AS1139" s="8">
        <v>0</v>
      </c>
      <c r="AT1139" s="12">
        <f t="shared" si="189"/>
        <v>45.8</v>
      </c>
      <c r="AV1139" s="11">
        <f t="shared" si="181"/>
        <v>0</v>
      </c>
      <c r="AW1139" s="13">
        <f t="shared" si="182"/>
        <v>0</v>
      </c>
      <c r="AX1139" s="13">
        <f t="shared" si="183"/>
        <v>0</v>
      </c>
      <c r="AY1139" s="13">
        <f t="shared" si="184"/>
        <v>0</v>
      </c>
      <c r="AZ1139" s="13">
        <f t="shared" si="185"/>
        <v>0</v>
      </c>
      <c r="BA1139" s="13">
        <f t="shared" si="186"/>
        <v>0</v>
      </c>
      <c r="BB1139" s="13">
        <f t="shared" si="187"/>
        <v>0</v>
      </c>
      <c r="BC1139" s="13">
        <f t="shared" si="188"/>
        <v>0</v>
      </c>
    </row>
    <row r="1140" spans="1:55" x14ac:dyDescent="0.3">
      <c r="A1140" s="8" t="s">
        <v>232</v>
      </c>
      <c r="B1140" s="8" t="s">
        <v>237</v>
      </c>
      <c r="C1140" s="8" t="s">
        <v>103</v>
      </c>
      <c r="D1140" s="8" t="s">
        <v>22</v>
      </c>
      <c r="E1140" s="7" t="s">
        <v>21</v>
      </c>
      <c r="K1140" s="8">
        <v>1</v>
      </c>
      <c r="L1140" s="8">
        <v>0</v>
      </c>
      <c r="M1140" s="8">
        <f t="shared" si="180"/>
        <v>0</v>
      </c>
      <c r="O1140" s="8">
        <v>57</v>
      </c>
      <c r="AI1140" s="7">
        <v>8063</v>
      </c>
      <c r="AJ1140" s="8">
        <v>5124</v>
      </c>
      <c r="AK1140" s="8" t="s">
        <v>273</v>
      </c>
      <c r="AL1140" s="7">
        <v>285</v>
      </c>
      <c r="AM1140" s="8">
        <v>285</v>
      </c>
      <c r="AN1140" s="8">
        <v>26.9</v>
      </c>
      <c r="AO1140" s="8">
        <v>26.9</v>
      </c>
      <c r="AP1140" s="8">
        <v>26.9</v>
      </c>
      <c r="AQ1140" s="8">
        <v>18.899999999999999</v>
      </c>
      <c r="AR1140" s="8">
        <v>0</v>
      </c>
      <c r="AS1140" s="8">
        <v>0</v>
      </c>
      <c r="AT1140" s="12">
        <f t="shared" si="189"/>
        <v>45.8</v>
      </c>
      <c r="AV1140" s="11">
        <f t="shared" si="181"/>
        <v>0</v>
      </c>
      <c r="AW1140" s="13">
        <f t="shared" si="182"/>
        <v>0</v>
      </c>
      <c r="AX1140" s="13">
        <f t="shared" si="183"/>
        <v>0</v>
      </c>
      <c r="AY1140" s="13">
        <f t="shared" si="184"/>
        <v>0</v>
      </c>
      <c r="AZ1140" s="13">
        <f t="shared" si="185"/>
        <v>0</v>
      </c>
      <c r="BA1140" s="13">
        <f t="shared" si="186"/>
        <v>0</v>
      </c>
      <c r="BB1140" s="13">
        <f t="shared" si="187"/>
        <v>0</v>
      </c>
      <c r="BC1140" s="13">
        <f t="shared" si="188"/>
        <v>0</v>
      </c>
    </row>
    <row r="1141" spans="1:55" x14ac:dyDescent="0.3">
      <c r="A1141" s="8" t="s">
        <v>232</v>
      </c>
      <c r="B1141" s="8" t="s">
        <v>237</v>
      </c>
      <c r="C1141" s="8" t="s">
        <v>103</v>
      </c>
      <c r="D1141" s="8" t="s">
        <v>104</v>
      </c>
      <c r="E1141" s="7" t="s">
        <v>14</v>
      </c>
      <c r="F1141" s="8">
        <v>112</v>
      </c>
      <c r="J1141" s="8">
        <v>1</v>
      </c>
      <c r="L1141" s="8">
        <v>3.0000000000000001E-3</v>
      </c>
      <c r="M1141" s="8">
        <f t="shared" si="180"/>
        <v>0.33600000000000002</v>
      </c>
      <c r="O1141" s="8">
        <v>57</v>
      </c>
      <c r="AT1141" s="12">
        <f t="shared" si="189"/>
        <v>0</v>
      </c>
      <c r="AV1141" s="11">
        <f t="shared" si="181"/>
        <v>3.3600000000000001E-3</v>
      </c>
      <c r="AW1141" s="13">
        <f t="shared" si="182"/>
        <v>3.3600000000000001E-3</v>
      </c>
      <c r="AX1141" s="13">
        <f t="shared" si="183"/>
        <v>3.3600000000000001E-3</v>
      </c>
      <c r="AY1141" s="13">
        <f t="shared" si="184"/>
        <v>3.3600000000000001E-3</v>
      </c>
      <c r="AZ1141" s="13">
        <f t="shared" si="185"/>
        <v>3.3600000000000001E-3</v>
      </c>
      <c r="BA1141" s="13">
        <f t="shared" si="186"/>
        <v>3.3600000000000001E-3</v>
      </c>
      <c r="BB1141" s="13">
        <f t="shared" si="187"/>
        <v>3.3600000000000001E-3</v>
      </c>
      <c r="BC1141" s="13">
        <f t="shared" si="188"/>
        <v>3.3600000000000001E-3</v>
      </c>
    </row>
    <row r="1142" spans="1:55" x14ac:dyDescent="0.3">
      <c r="A1142" s="8" t="s">
        <v>232</v>
      </c>
      <c r="B1142" s="8" t="s">
        <v>237</v>
      </c>
      <c r="C1142" s="8" t="s">
        <v>103</v>
      </c>
      <c r="D1142" s="8" t="s">
        <v>23</v>
      </c>
      <c r="E1142" s="7" t="s">
        <v>21</v>
      </c>
      <c r="K1142" s="8">
        <v>1</v>
      </c>
      <c r="L1142" s="8">
        <v>0</v>
      </c>
      <c r="M1142" s="8">
        <f t="shared" si="180"/>
        <v>0</v>
      </c>
      <c r="O1142" s="8">
        <v>57</v>
      </c>
      <c r="AI1142" s="7">
        <v>974</v>
      </c>
      <c r="AJ1142" s="8">
        <v>1129</v>
      </c>
      <c r="AK1142" s="8" t="s">
        <v>279</v>
      </c>
      <c r="AL1142" s="7">
        <v>155</v>
      </c>
      <c r="AM1142" s="8">
        <v>155</v>
      </c>
      <c r="AN1142" s="8">
        <v>12.6</v>
      </c>
      <c r="AO1142" s="8">
        <v>12.6</v>
      </c>
      <c r="AP1142" s="8">
        <v>0</v>
      </c>
      <c r="AQ1142" s="8">
        <v>10.6</v>
      </c>
      <c r="AR1142" s="8">
        <v>1.1000000000000001</v>
      </c>
      <c r="AS1142" s="8">
        <v>0</v>
      </c>
      <c r="AT1142" s="12">
        <f t="shared" si="189"/>
        <v>24.3</v>
      </c>
      <c r="AV1142" s="11">
        <f t="shared" si="181"/>
        <v>0</v>
      </c>
      <c r="AW1142" s="13">
        <f t="shared" si="182"/>
        <v>0</v>
      </c>
      <c r="AX1142" s="13">
        <f t="shared" si="183"/>
        <v>0</v>
      </c>
      <c r="AY1142" s="13">
        <f t="shared" si="184"/>
        <v>0</v>
      </c>
      <c r="AZ1142" s="13">
        <f t="shared" si="185"/>
        <v>0</v>
      </c>
      <c r="BA1142" s="13">
        <f t="shared" si="186"/>
        <v>0</v>
      </c>
      <c r="BB1142" s="13">
        <f t="shared" si="187"/>
        <v>0</v>
      </c>
      <c r="BC1142" s="13">
        <f t="shared" si="188"/>
        <v>0</v>
      </c>
    </row>
    <row r="1143" spans="1:55" x14ac:dyDescent="0.3">
      <c r="A1143" s="8" t="s">
        <v>232</v>
      </c>
      <c r="B1143" s="8" t="s">
        <v>237</v>
      </c>
      <c r="C1143" s="8" t="s">
        <v>103</v>
      </c>
      <c r="D1143" s="8" t="s">
        <v>24</v>
      </c>
      <c r="E1143" s="7" t="s">
        <v>14</v>
      </c>
      <c r="F1143" s="8">
        <v>184</v>
      </c>
      <c r="G1143" s="8">
        <v>1</v>
      </c>
      <c r="L1143" s="8">
        <v>1</v>
      </c>
      <c r="M1143" s="8">
        <f t="shared" si="180"/>
        <v>184</v>
      </c>
      <c r="O1143" s="8">
        <v>57</v>
      </c>
      <c r="AI1143" s="7">
        <v>7075</v>
      </c>
      <c r="AJ1143" s="8">
        <v>1106</v>
      </c>
      <c r="AK1143" s="8" t="s">
        <v>280</v>
      </c>
      <c r="AL1143" s="7">
        <v>69</v>
      </c>
      <c r="AM1143" s="8">
        <v>69</v>
      </c>
      <c r="AN1143" s="8">
        <v>3.6</v>
      </c>
      <c r="AO1143" s="8">
        <v>3.6</v>
      </c>
      <c r="AP1143" s="8">
        <v>0</v>
      </c>
      <c r="AQ1143" s="8">
        <v>4.0999999999999996</v>
      </c>
      <c r="AR1143" s="8">
        <v>4.5</v>
      </c>
      <c r="AS1143" s="8">
        <v>0</v>
      </c>
      <c r="AT1143" s="12">
        <f t="shared" si="189"/>
        <v>12.2</v>
      </c>
      <c r="AV1143" s="11">
        <f t="shared" si="181"/>
        <v>126.96</v>
      </c>
      <c r="AW1143" s="13">
        <f t="shared" si="182"/>
        <v>126.96</v>
      </c>
      <c r="AX1143" s="13">
        <f t="shared" si="183"/>
        <v>6.6239999999999997</v>
      </c>
      <c r="AY1143" s="13">
        <f t="shared" si="184"/>
        <v>6.6239999999999997</v>
      </c>
      <c r="AZ1143" s="13">
        <f t="shared" si="185"/>
        <v>0</v>
      </c>
      <c r="BA1143" s="13">
        <f t="shared" si="186"/>
        <v>7.5439999999999996</v>
      </c>
      <c r="BB1143" s="13">
        <f t="shared" si="187"/>
        <v>8.2799999999999994</v>
      </c>
      <c r="BC1143" s="13">
        <f t="shared" si="188"/>
        <v>0</v>
      </c>
    </row>
    <row r="1144" spans="1:55" x14ac:dyDescent="0.3">
      <c r="A1144" s="8" t="s">
        <v>232</v>
      </c>
      <c r="B1144" s="8" t="s">
        <v>237</v>
      </c>
      <c r="C1144" s="8" t="s">
        <v>103</v>
      </c>
      <c r="D1144" s="8" t="s">
        <v>25</v>
      </c>
      <c r="E1144" s="7" t="s">
        <v>21</v>
      </c>
      <c r="K1144" s="8">
        <v>1</v>
      </c>
      <c r="L1144" s="8">
        <v>0</v>
      </c>
      <c r="M1144" s="8">
        <f t="shared" si="180"/>
        <v>0</v>
      </c>
      <c r="O1144" s="8">
        <v>57</v>
      </c>
      <c r="AI1144" s="7">
        <v>646</v>
      </c>
      <c r="AJ1144" s="8">
        <v>1009</v>
      </c>
      <c r="AK1144" s="8" t="s">
        <v>286</v>
      </c>
      <c r="AL1144" s="7">
        <v>403</v>
      </c>
      <c r="AM1144" s="8">
        <v>403</v>
      </c>
      <c r="AN1144" s="8">
        <v>24.9</v>
      </c>
      <c r="AO1144" s="8">
        <v>24.9</v>
      </c>
      <c r="AP1144" s="8">
        <v>0</v>
      </c>
      <c r="AQ1144" s="8">
        <v>33.1</v>
      </c>
      <c r="AR1144" s="8">
        <v>1.3</v>
      </c>
      <c r="AS1144" s="8">
        <v>0</v>
      </c>
      <c r="AT1144" s="12">
        <f t="shared" si="189"/>
        <v>59.3</v>
      </c>
      <c r="AV1144" s="11">
        <f t="shared" si="181"/>
        <v>0</v>
      </c>
      <c r="AW1144" s="13">
        <f t="shared" si="182"/>
        <v>0</v>
      </c>
      <c r="AX1144" s="13">
        <f t="shared" si="183"/>
        <v>0</v>
      </c>
      <c r="AY1144" s="13">
        <f t="shared" si="184"/>
        <v>0</v>
      </c>
      <c r="AZ1144" s="13">
        <f t="shared" si="185"/>
        <v>0</v>
      </c>
      <c r="BA1144" s="13">
        <f t="shared" si="186"/>
        <v>0</v>
      </c>
      <c r="BB1144" s="13">
        <f t="shared" si="187"/>
        <v>0</v>
      </c>
      <c r="BC1144" s="13">
        <f t="shared" si="188"/>
        <v>0</v>
      </c>
    </row>
    <row r="1145" spans="1:55" x14ac:dyDescent="0.3">
      <c r="A1145" s="8" t="s">
        <v>20</v>
      </c>
      <c r="B1145" s="8" t="s">
        <v>237</v>
      </c>
      <c r="C1145" s="8" t="s">
        <v>103</v>
      </c>
      <c r="D1145" s="8" t="s">
        <v>20</v>
      </c>
      <c r="E1145" s="7" t="s">
        <v>21</v>
      </c>
      <c r="K1145" s="8">
        <v>1</v>
      </c>
      <c r="L1145" s="8">
        <v>0</v>
      </c>
      <c r="M1145" s="8">
        <f t="shared" si="180"/>
        <v>0</v>
      </c>
      <c r="O1145" s="8">
        <v>57</v>
      </c>
      <c r="AI1145">
        <v>8041</v>
      </c>
      <c r="AJ1145">
        <v>15233</v>
      </c>
      <c r="AK1145" t="s">
        <v>378</v>
      </c>
      <c r="AL1145">
        <v>105</v>
      </c>
      <c r="AM1145">
        <v>105</v>
      </c>
      <c r="AN1145">
        <v>18.5</v>
      </c>
      <c r="AO1145">
        <v>18.5</v>
      </c>
      <c r="AP1145">
        <v>18.5</v>
      </c>
      <c r="AQ1145">
        <v>2.9</v>
      </c>
      <c r="AR1145">
        <v>0</v>
      </c>
      <c r="AS1145">
        <v>0</v>
      </c>
      <c r="AT1145" s="12">
        <f t="shared" si="189"/>
        <v>21.4</v>
      </c>
      <c r="AV1145" s="11">
        <f t="shared" si="181"/>
        <v>0</v>
      </c>
      <c r="AW1145" s="13">
        <f t="shared" si="182"/>
        <v>0</v>
      </c>
      <c r="AX1145" s="13">
        <f t="shared" si="183"/>
        <v>0</v>
      </c>
      <c r="AY1145" s="13">
        <f t="shared" si="184"/>
        <v>0</v>
      </c>
      <c r="AZ1145" s="13">
        <f t="shared" si="185"/>
        <v>0</v>
      </c>
      <c r="BA1145" s="13">
        <f t="shared" si="186"/>
        <v>0</v>
      </c>
      <c r="BB1145" s="13">
        <f t="shared" si="187"/>
        <v>0</v>
      </c>
      <c r="BC1145" s="13">
        <f t="shared" si="188"/>
        <v>0</v>
      </c>
    </row>
    <row r="1146" spans="1:55" x14ac:dyDescent="0.3">
      <c r="A1146" s="8" t="s">
        <v>233</v>
      </c>
      <c r="B1146" s="8" t="s">
        <v>237</v>
      </c>
      <c r="C1146" s="8" t="s">
        <v>103</v>
      </c>
      <c r="D1146" s="8" t="s">
        <v>26</v>
      </c>
      <c r="E1146" s="7" t="s">
        <v>14</v>
      </c>
      <c r="F1146" s="8">
        <v>175</v>
      </c>
      <c r="H1146" s="8">
        <v>2</v>
      </c>
      <c r="L1146" s="8">
        <v>0.28599999999999998</v>
      </c>
      <c r="M1146" s="8">
        <f t="shared" si="180"/>
        <v>50.05</v>
      </c>
      <c r="O1146" s="8">
        <v>57</v>
      </c>
      <c r="AI1146" s="7">
        <v>7200</v>
      </c>
      <c r="AJ1146" s="8">
        <v>20051</v>
      </c>
      <c r="AK1146" s="8" t="s">
        <v>282</v>
      </c>
      <c r="AL1146" s="7">
        <v>130</v>
      </c>
      <c r="AM1146" s="8">
        <v>0</v>
      </c>
      <c r="AN1146" s="8">
        <v>2.4</v>
      </c>
      <c r="AO1146" s="8">
        <v>0</v>
      </c>
      <c r="AP1146" s="8">
        <v>0</v>
      </c>
      <c r="AQ1146" s="8">
        <v>0.2</v>
      </c>
      <c r="AR1146" s="8">
        <v>28.6</v>
      </c>
      <c r="AS1146" s="8">
        <v>0.3</v>
      </c>
      <c r="AT1146" s="12">
        <f t="shared" si="189"/>
        <v>31.200000000000003</v>
      </c>
      <c r="AV1146" s="11">
        <f t="shared" si="181"/>
        <v>65.064999999999998</v>
      </c>
      <c r="AW1146" s="13">
        <f t="shared" si="182"/>
        <v>0</v>
      </c>
      <c r="AX1146" s="13">
        <f t="shared" si="183"/>
        <v>1.2011999999999998</v>
      </c>
      <c r="AY1146" s="13">
        <f t="shared" si="184"/>
        <v>0</v>
      </c>
      <c r="AZ1146" s="13">
        <f t="shared" si="185"/>
        <v>0</v>
      </c>
      <c r="BA1146" s="13">
        <f t="shared" si="186"/>
        <v>0.10009999999999999</v>
      </c>
      <c r="BB1146" s="13">
        <f t="shared" si="187"/>
        <v>14.314300000000001</v>
      </c>
      <c r="BC1146" s="13">
        <f t="shared" si="188"/>
        <v>0.15014999999999998</v>
      </c>
    </row>
    <row r="1147" spans="1:55" x14ac:dyDescent="0.3">
      <c r="A1147" s="8" t="s">
        <v>233</v>
      </c>
      <c r="B1147" s="8" t="s">
        <v>237</v>
      </c>
      <c r="C1147" s="8" t="s">
        <v>103</v>
      </c>
      <c r="D1147" s="8" t="s">
        <v>28</v>
      </c>
      <c r="E1147" s="7" t="s">
        <v>14</v>
      </c>
      <c r="F1147" s="8">
        <v>185</v>
      </c>
      <c r="I1147" s="8">
        <v>3</v>
      </c>
      <c r="L1147" s="8">
        <v>0.1</v>
      </c>
      <c r="M1147" s="8">
        <f t="shared" si="180"/>
        <v>18.5</v>
      </c>
      <c r="O1147" s="8">
        <v>57</v>
      </c>
      <c r="AI1147" s="7">
        <v>7005</v>
      </c>
      <c r="AJ1147" s="8">
        <v>16028</v>
      </c>
      <c r="AK1147" s="8" t="s">
        <v>283</v>
      </c>
      <c r="AL1147" s="7">
        <v>127</v>
      </c>
      <c r="AM1147" s="8">
        <v>0</v>
      </c>
      <c r="AN1147" s="8">
        <v>8.6999999999999993</v>
      </c>
      <c r="AO1147" s="8">
        <v>0</v>
      </c>
      <c r="AP1147" s="8">
        <v>0</v>
      </c>
      <c r="AQ1147" s="8">
        <v>0.5</v>
      </c>
      <c r="AR1147" s="8">
        <v>22.8</v>
      </c>
      <c r="AS1147" s="8">
        <v>6.4</v>
      </c>
      <c r="AT1147" s="12">
        <f t="shared" si="189"/>
        <v>32</v>
      </c>
      <c r="AV1147" s="11">
        <f t="shared" si="181"/>
        <v>23.495000000000001</v>
      </c>
      <c r="AW1147" s="13">
        <f t="shared" si="182"/>
        <v>0</v>
      </c>
      <c r="AX1147" s="13">
        <f t="shared" si="183"/>
        <v>1.6094999999999999</v>
      </c>
      <c r="AY1147" s="13">
        <f t="shared" si="184"/>
        <v>0</v>
      </c>
      <c r="AZ1147" s="13">
        <f t="shared" si="185"/>
        <v>0</v>
      </c>
      <c r="BA1147" s="13">
        <f t="shared" si="186"/>
        <v>9.2499999999999999E-2</v>
      </c>
      <c r="BB1147" s="13">
        <f t="shared" si="187"/>
        <v>4.218</v>
      </c>
      <c r="BC1147" s="13">
        <f t="shared" si="188"/>
        <v>1.1840000000000002</v>
      </c>
    </row>
    <row r="1148" spans="1:55" x14ac:dyDescent="0.3">
      <c r="A1148" s="8" t="s">
        <v>233</v>
      </c>
      <c r="B1148" s="8" t="s">
        <v>237</v>
      </c>
      <c r="C1148" s="8" t="s">
        <v>103</v>
      </c>
      <c r="D1148" s="8" t="s">
        <v>29</v>
      </c>
      <c r="E1148" s="7" t="s">
        <v>14</v>
      </c>
      <c r="F1148" s="8">
        <v>60</v>
      </c>
      <c r="H1148" s="8">
        <v>2</v>
      </c>
      <c r="L1148" s="8">
        <v>0.28599999999999998</v>
      </c>
      <c r="M1148" s="8">
        <f t="shared" si="180"/>
        <v>17.16</v>
      </c>
      <c r="O1148" s="8">
        <v>57</v>
      </c>
      <c r="AI1148" s="7">
        <v>513</v>
      </c>
      <c r="AJ1148" s="8">
        <v>11110</v>
      </c>
      <c r="AK1148" s="8" t="s">
        <v>290</v>
      </c>
      <c r="AL1148" s="7">
        <v>22</v>
      </c>
      <c r="AM1148" s="8">
        <v>0</v>
      </c>
      <c r="AN1148" s="8">
        <v>1</v>
      </c>
      <c r="AO1148" s="8">
        <v>0</v>
      </c>
      <c r="AP1148" s="8">
        <v>0</v>
      </c>
      <c r="AQ1148" s="8">
        <v>0.4</v>
      </c>
      <c r="AR1148" s="8">
        <v>4.5</v>
      </c>
      <c r="AS1148" s="8">
        <v>2.8</v>
      </c>
      <c r="AT1148" s="12">
        <f t="shared" si="189"/>
        <v>5.9</v>
      </c>
      <c r="AV1148" s="11">
        <f t="shared" si="181"/>
        <v>3.7751999999999999</v>
      </c>
      <c r="AW1148" s="13">
        <f t="shared" si="182"/>
        <v>0</v>
      </c>
      <c r="AX1148" s="13">
        <f t="shared" si="183"/>
        <v>0.1716</v>
      </c>
      <c r="AY1148" s="13">
        <f t="shared" si="184"/>
        <v>0</v>
      </c>
      <c r="AZ1148" s="13">
        <f t="shared" si="185"/>
        <v>0</v>
      </c>
      <c r="BA1148" s="13">
        <f t="shared" si="186"/>
        <v>6.8640000000000007E-2</v>
      </c>
      <c r="BB1148" s="13">
        <f t="shared" si="187"/>
        <v>0.7722</v>
      </c>
      <c r="BC1148" s="13">
        <f t="shared" si="188"/>
        <v>0.48047999999999996</v>
      </c>
    </row>
    <row r="1149" spans="1:55" x14ac:dyDescent="0.3">
      <c r="A1149" s="8" t="s">
        <v>233</v>
      </c>
      <c r="B1149" s="8" t="s">
        <v>237</v>
      </c>
      <c r="C1149" s="8" t="s">
        <v>103</v>
      </c>
      <c r="D1149" s="8" t="s">
        <v>30</v>
      </c>
      <c r="E1149" s="7" t="s">
        <v>14</v>
      </c>
      <c r="F1149" s="8">
        <v>119</v>
      </c>
      <c r="I1149" s="8">
        <v>1</v>
      </c>
      <c r="L1149" s="8">
        <v>3.3000000000000002E-2</v>
      </c>
      <c r="M1149" s="8">
        <f t="shared" si="180"/>
        <v>3.927</v>
      </c>
      <c r="O1149" s="8">
        <v>57</v>
      </c>
      <c r="AI1149" s="7">
        <v>141</v>
      </c>
      <c r="AJ1149" s="8">
        <v>9040</v>
      </c>
      <c r="AK1149" s="8" t="s">
        <v>287</v>
      </c>
      <c r="AL1149" s="7">
        <v>92</v>
      </c>
      <c r="AM1149" s="8">
        <v>0</v>
      </c>
      <c r="AN1149" s="8">
        <v>1</v>
      </c>
      <c r="AO1149" s="8">
        <v>0</v>
      </c>
      <c r="AP1149" s="8">
        <v>0</v>
      </c>
      <c r="AQ1149" s="8">
        <v>0.5</v>
      </c>
      <c r="AR1149" s="8">
        <v>23.4</v>
      </c>
      <c r="AS1149" s="8">
        <v>2.4</v>
      </c>
      <c r="AT1149" s="12">
        <f t="shared" si="189"/>
        <v>24.9</v>
      </c>
      <c r="AV1149" s="11">
        <f t="shared" si="181"/>
        <v>3.6128399999999998</v>
      </c>
      <c r="AW1149" s="13">
        <f t="shared" si="182"/>
        <v>0</v>
      </c>
      <c r="AX1149" s="13">
        <f t="shared" si="183"/>
        <v>3.9269999999999999E-2</v>
      </c>
      <c r="AY1149" s="13">
        <f t="shared" si="184"/>
        <v>0</v>
      </c>
      <c r="AZ1149" s="13">
        <f t="shared" si="185"/>
        <v>0</v>
      </c>
      <c r="BA1149" s="13">
        <f t="shared" si="186"/>
        <v>1.9635E-2</v>
      </c>
      <c r="BB1149" s="13">
        <f t="shared" si="187"/>
        <v>0.9189179999999999</v>
      </c>
      <c r="BC1149" s="13">
        <f t="shared" si="188"/>
        <v>9.4247999999999998E-2</v>
      </c>
    </row>
    <row r="1150" spans="1:55" x14ac:dyDescent="0.3">
      <c r="A1150" s="8" t="s">
        <v>233</v>
      </c>
      <c r="B1150" s="8" t="s">
        <v>237</v>
      </c>
      <c r="C1150" s="8" t="s">
        <v>103</v>
      </c>
      <c r="D1150" s="8" t="s">
        <v>31</v>
      </c>
      <c r="E1150" s="7" t="s">
        <v>21</v>
      </c>
      <c r="K1150" s="8">
        <v>1</v>
      </c>
      <c r="L1150" s="8">
        <v>0</v>
      </c>
      <c r="M1150" s="8">
        <f t="shared" ref="M1150:M1213" si="190">F1150*L1150</f>
        <v>0</v>
      </c>
      <c r="O1150" s="8">
        <v>57</v>
      </c>
      <c r="AI1150" s="7">
        <v>1786</v>
      </c>
      <c r="AJ1150" s="8">
        <v>11363</v>
      </c>
      <c r="AK1150" s="8" t="s">
        <v>289</v>
      </c>
      <c r="AL1150" s="7">
        <v>93</v>
      </c>
      <c r="AM1150" s="8">
        <v>0</v>
      </c>
      <c r="AN1150" s="8">
        <v>2</v>
      </c>
      <c r="AO1150" s="8">
        <v>0</v>
      </c>
      <c r="AP1150" s="8">
        <v>0</v>
      </c>
      <c r="AQ1150" s="8">
        <v>0.1</v>
      </c>
      <c r="AR1150" s="8">
        <v>21.6</v>
      </c>
      <c r="AS1150" s="8">
        <v>1.5</v>
      </c>
      <c r="AT1150" s="12">
        <f t="shared" si="189"/>
        <v>23.700000000000003</v>
      </c>
      <c r="AV1150" s="11">
        <f t="shared" si="181"/>
        <v>0</v>
      </c>
      <c r="AW1150" s="13">
        <f t="shared" si="182"/>
        <v>0</v>
      </c>
      <c r="AX1150" s="13">
        <f t="shared" si="183"/>
        <v>0</v>
      </c>
      <c r="AY1150" s="13">
        <f t="shared" si="184"/>
        <v>0</v>
      </c>
      <c r="AZ1150" s="13">
        <f t="shared" si="185"/>
        <v>0</v>
      </c>
      <c r="BA1150" s="13">
        <f t="shared" si="186"/>
        <v>0</v>
      </c>
      <c r="BB1150" s="13">
        <f t="shared" si="187"/>
        <v>0</v>
      </c>
      <c r="BC1150" s="13">
        <f t="shared" si="188"/>
        <v>0</v>
      </c>
    </row>
    <row r="1151" spans="1:55" x14ac:dyDescent="0.3">
      <c r="A1151" s="8" t="s">
        <v>233</v>
      </c>
      <c r="B1151" s="8" t="s">
        <v>237</v>
      </c>
      <c r="C1151" s="8" t="s">
        <v>103</v>
      </c>
      <c r="D1151" s="8" t="s">
        <v>77</v>
      </c>
      <c r="E1151" s="7" t="s">
        <v>14</v>
      </c>
      <c r="F1151" s="8">
        <v>119</v>
      </c>
      <c r="G1151" s="8">
        <v>1</v>
      </c>
      <c r="L1151" s="8">
        <v>1</v>
      </c>
      <c r="M1151" s="8">
        <f t="shared" si="190"/>
        <v>119</v>
      </c>
      <c r="O1151" s="8">
        <v>57</v>
      </c>
      <c r="AH1151" s="8" t="s">
        <v>336</v>
      </c>
      <c r="AL1151" s="7">
        <v>390</v>
      </c>
      <c r="AN1151" s="8" t="s">
        <v>337</v>
      </c>
      <c r="AQ1151" s="8">
        <v>0.8</v>
      </c>
      <c r="AR1151" s="8">
        <v>84.1</v>
      </c>
      <c r="AT1151" s="12">
        <f t="shared" si="189"/>
        <v>84.899999999999991</v>
      </c>
      <c r="AV1151" s="11">
        <f t="shared" si="181"/>
        <v>464.1</v>
      </c>
      <c r="AW1151" s="13">
        <f t="shared" si="182"/>
        <v>1.19</v>
      </c>
      <c r="AX1151" s="13">
        <f t="shared" si="183"/>
        <v>1.19</v>
      </c>
      <c r="AY1151" s="13">
        <f t="shared" si="184"/>
        <v>1.19</v>
      </c>
      <c r="AZ1151" s="13">
        <f t="shared" si="185"/>
        <v>1.19</v>
      </c>
      <c r="BA1151" s="13">
        <f t="shared" si="186"/>
        <v>0.95200000000000007</v>
      </c>
      <c r="BB1151" s="13">
        <f t="shared" si="187"/>
        <v>100.07899999999999</v>
      </c>
      <c r="BC1151" s="13">
        <f t="shared" si="188"/>
        <v>1.19</v>
      </c>
    </row>
    <row r="1152" spans="1:55" x14ac:dyDescent="0.3">
      <c r="A1152" s="8" t="s">
        <v>234</v>
      </c>
      <c r="B1152" s="8" t="s">
        <v>237</v>
      </c>
      <c r="C1152" s="8" t="s">
        <v>103</v>
      </c>
      <c r="D1152" s="8" t="s">
        <v>248</v>
      </c>
      <c r="E1152" s="7" t="s">
        <v>14</v>
      </c>
      <c r="F1152" s="8">
        <v>134</v>
      </c>
      <c r="I1152" s="8">
        <v>4</v>
      </c>
      <c r="L1152" s="8">
        <v>0.13300000000000001</v>
      </c>
      <c r="M1152" s="8">
        <f t="shared" si="190"/>
        <v>17.822000000000003</v>
      </c>
      <c r="O1152" s="8">
        <v>57</v>
      </c>
      <c r="AE1152" s="7" t="s">
        <v>296</v>
      </c>
      <c r="AF1152" s="8" t="s">
        <v>303</v>
      </c>
      <c r="AL1152" s="7">
        <v>163</v>
      </c>
      <c r="AN1152" s="8">
        <v>6.3</v>
      </c>
      <c r="AQ1152" s="8">
        <v>1.4</v>
      </c>
      <c r="AR1152" s="8">
        <v>31.1</v>
      </c>
      <c r="AT1152" s="12">
        <f t="shared" si="189"/>
        <v>38.799999999999997</v>
      </c>
      <c r="AV1152" s="11">
        <f t="shared" si="181"/>
        <v>29.049860000000002</v>
      </c>
      <c r="AW1152" s="13">
        <f t="shared" si="182"/>
        <v>0.17822000000000002</v>
      </c>
      <c r="AX1152" s="13">
        <f t="shared" si="183"/>
        <v>1.1227860000000001</v>
      </c>
      <c r="AY1152" s="13">
        <f t="shared" si="184"/>
        <v>0.17822000000000002</v>
      </c>
      <c r="AZ1152" s="13">
        <f t="shared" si="185"/>
        <v>0.17822000000000002</v>
      </c>
      <c r="BA1152" s="13">
        <f t="shared" si="186"/>
        <v>0.24950800000000001</v>
      </c>
      <c r="BB1152" s="13">
        <f t="shared" si="187"/>
        <v>5.5426420000000007</v>
      </c>
      <c r="BC1152" s="13">
        <f t="shared" si="188"/>
        <v>0.17822000000000002</v>
      </c>
    </row>
    <row r="1153" spans="1:55" x14ac:dyDescent="0.3">
      <c r="A1153" s="8" t="s">
        <v>234</v>
      </c>
      <c r="B1153" s="8" t="s">
        <v>237</v>
      </c>
      <c r="C1153" s="8" t="s">
        <v>103</v>
      </c>
      <c r="D1153" s="8" t="s">
        <v>27</v>
      </c>
      <c r="E1153" s="7" t="s">
        <v>21</v>
      </c>
      <c r="K1153" s="8">
        <v>1</v>
      </c>
      <c r="L1153" s="8">
        <v>0</v>
      </c>
      <c r="M1153" s="8">
        <f t="shared" si="190"/>
        <v>0</v>
      </c>
      <c r="O1153" s="8">
        <v>57</v>
      </c>
      <c r="AE1153" s="7" t="s">
        <v>296</v>
      </c>
      <c r="AF1153" s="8" t="s">
        <v>304</v>
      </c>
      <c r="AL1153" s="7">
        <v>125</v>
      </c>
      <c r="AN1153" s="8">
        <v>2.1</v>
      </c>
      <c r="AQ1153" s="8">
        <v>1.3</v>
      </c>
      <c r="AR1153" s="8">
        <v>26.2</v>
      </c>
      <c r="AT1153" s="12">
        <f t="shared" si="189"/>
        <v>29.6</v>
      </c>
      <c r="AV1153" s="11">
        <f t="shared" si="181"/>
        <v>0</v>
      </c>
      <c r="AW1153" s="13">
        <f t="shared" si="182"/>
        <v>0</v>
      </c>
      <c r="AX1153" s="13">
        <f t="shared" si="183"/>
        <v>0</v>
      </c>
      <c r="AY1153" s="13">
        <f t="shared" si="184"/>
        <v>0</v>
      </c>
      <c r="AZ1153" s="13">
        <f t="shared" si="185"/>
        <v>0</v>
      </c>
      <c r="BA1153" s="13">
        <f t="shared" si="186"/>
        <v>0</v>
      </c>
      <c r="BB1153" s="13">
        <f t="shared" si="187"/>
        <v>0</v>
      </c>
      <c r="BC1153" s="13">
        <f t="shared" si="188"/>
        <v>0</v>
      </c>
    </row>
    <row r="1154" spans="1:55" x14ac:dyDescent="0.3">
      <c r="A1154" s="8" t="s">
        <v>234</v>
      </c>
      <c r="B1154" s="8" t="s">
        <v>237</v>
      </c>
      <c r="C1154" s="8" t="s">
        <v>103</v>
      </c>
      <c r="D1154" s="8" t="s">
        <v>32</v>
      </c>
      <c r="E1154" s="7" t="s">
        <v>14</v>
      </c>
      <c r="F1154" s="8">
        <v>83</v>
      </c>
      <c r="I1154" s="8">
        <v>3</v>
      </c>
      <c r="L1154" s="8">
        <v>0.1</v>
      </c>
      <c r="M1154" s="8">
        <f t="shared" si="190"/>
        <v>8.3000000000000007</v>
      </c>
      <c r="O1154" s="8">
        <v>57</v>
      </c>
      <c r="AI1154" s="7">
        <v>8012</v>
      </c>
      <c r="AJ1154" s="8">
        <v>0</v>
      </c>
      <c r="AK1154" s="8" t="s">
        <v>307</v>
      </c>
      <c r="AL1154" s="7">
        <v>332</v>
      </c>
      <c r="AM1154" s="8">
        <v>0</v>
      </c>
      <c r="AN1154" s="8">
        <v>10.3</v>
      </c>
      <c r="AO1154" s="8">
        <v>0</v>
      </c>
      <c r="AP1154" s="8">
        <v>0</v>
      </c>
      <c r="AQ1154" s="8">
        <v>3</v>
      </c>
      <c r="AR1154" s="8">
        <v>73.7</v>
      </c>
      <c r="AS1154" s="8">
        <v>12.7</v>
      </c>
      <c r="AT1154" s="12">
        <f t="shared" si="189"/>
        <v>87</v>
      </c>
      <c r="AV1154" s="11">
        <f t="shared" si="181"/>
        <v>27.556000000000004</v>
      </c>
      <c r="AW1154" s="13">
        <f t="shared" si="182"/>
        <v>0</v>
      </c>
      <c r="AX1154" s="13">
        <f t="shared" si="183"/>
        <v>0.8549000000000001</v>
      </c>
      <c r="AY1154" s="13">
        <f t="shared" si="184"/>
        <v>0</v>
      </c>
      <c r="AZ1154" s="13">
        <f t="shared" si="185"/>
        <v>0</v>
      </c>
      <c r="BA1154" s="13">
        <f t="shared" si="186"/>
        <v>0.24900000000000003</v>
      </c>
      <c r="BB1154" s="13">
        <f t="shared" si="187"/>
        <v>6.1171000000000006</v>
      </c>
      <c r="BC1154" s="13">
        <f t="shared" si="188"/>
        <v>1.0541</v>
      </c>
    </row>
    <row r="1155" spans="1:55" x14ac:dyDescent="0.3">
      <c r="A1155" s="8" t="s">
        <v>232</v>
      </c>
      <c r="B1155" s="8" t="s">
        <v>237</v>
      </c>
      <c r="C1155" s="8" t="s">
        <v>105</v>
      </c>
      <c r="D1155" s="8" t="s">
        <v>13</v>
      </c>
      <c r="E1155" s="7" t="s">
        <v>14</v>
      </c>
      <c r="F1155" s="8">
        <v>112</v>
      </c>
      <c r="J1155" s="8">
        <v>1</v>
      </c>
      <c r="L1155" s="8">
        <v>3.0000000000000001E-3</v>
      </c>
      <c r="M1155" s="8">
        <f t="shared" si="190"/>
        <v>0.33600000000000002</v>
      </c>
      <c r="N1155" s="8">
        <v>2</v>
      </c>
      <c r="O1155" s="8">
        <v>58</v>
      </c>
      <c r="AI1155" s="7">
        <v>8067</v>
      </c>
      <c r="AJ1155" s="8">
        <v>0</v>
      </c>
      <c r="AK1155" s="8" t="s">
        <v>265</v>
      </c>
      <c r="AL1155" s="7">
        <v>269</v>
      </c>
      <c r="AM1155" s="8">
        <v>269</v>
      </c>
      <c r="AN1155" s="8">
        <v>24.9</v>
      </c>
      <c r="AO1155" s="8">
        <v>24.9</v>
      </c>
      <c r="AP1155" s="8">
        <v>24.9</v>
      </c>
      <c r="AQ1155" s="8">
        <v>18</v>
      </c>
      <c r="AR1155" s="8">
        <v>0</v>
      </c>
      <c r="AS1155" s="8">
        <v>0</v>
      </c>
      <c r="AT1155" s="12">
        <f t="shared" si="189"/>
        <v>42.9</v>
      </c>
      <c r="AV1155" s="11">
        <f t="shared" si="181"/>
        <v>0.90383999999999998</v>
      </c>
      <c r="AW1155" s="13">
        <f t="shared" si="182"/>
        <v>0.90383999999999998</v>
      </c>
      <c r="AX1155" s="13">
        <f t="shared" si="183"/>
        <v>8.3664000000000002E-2</v>
      </c>
      <c r="AY1155" s="13">
        <f t="shared" si="184"/>
        <v>8.3664000000000002E-2</v>
      </c>
      <c r="AZ1155" s="13">
        <f t="shared" si="185"/>
        <v>8.3664000000000002E-2</v>
      </c>
      <c r="BA1155" s="13">
        <f t="shared" si="186"/>
        <v>6.0479999999999999E-2</v>
      </c>
      <c r="BB1155" s="13">
        <f t="shared" si="187"/>
        <v>0</v>
      </c>
      <c r="BC1155" s="13">
        <f t="shared" si="188"/>
        <v>0</v>
      </c>
    </row>
    <row r="1156" spans="1:55" x14ac:dyDescent="0.3">
      <c r="A1156" s="8" t="s">
        <v>232</v>
      </c>
      <c r="B1156" s="8" t="s">
        <v>237</v>
      </c>
      <c r="C1156" s="8" t="s">
        <v>105</v>
      </c>
      <c r="D1156" s="8" t="s">
        <v>15</v>
      </c>
      <c r="E1156" s="7" t="s">
        <v>14</v>
      </c>
      <c r="F1156" s="8">
        <v>85</v>
      </c>
      <c r="I1156" s="8">
        <v>2</v>
      </c>
      <c r="L1156" s="8">
        <v>6.7000000000000004E-2</v>
      </c>
      <c r="M1156" s="8">
        <f t="shared" si="190"/>
        <v>5.6950000000000003</v>
      </c>
      <c r="O1156" s="8">
        <v>58</v>
      </c>
      <c r="AE1156" s="7" t="s">
        <v>296</v>
      </c>
      <c r="AF1156" s="8" t="s">
        <v>298</v>
      </c>
      <c r="AG1156" s="7" t="s">
        <v>299</v>
      </c>
      <c r="AL1156" s="7">
        <v>241</v>
      </c>
      <c r="AN1156" s="8">
        <v>32.9</v>
      </c>
      <c r="AQ1156" s="8">
        <v>10.9</v>
      </c>
      <c r="AR1156" s="8">
        <v>0.5</v>
      </c>
      <c r="AS1156" s="8">
        <v>0</v>
      </c>
      <c r="AT1156" s="12">
        <f t="shared" si="189"/>
        <v>44.3</v>
      </c>
      <c r="AV1156" s="11">
        <f t="shared" si="181"/>
        <v>13.724950000000002</v>
      </c>
      <c r="AW1156" s="13">
        <f t="shared" si="182"/>
        <v>5.6950000000000001E-2</v>
      </c>
      <c r="AX1156" s="13">
        <f t="shared" si="183"/>
        <v>1.8736550000000001</v>
      </c>
      <c r="AY1156" s="13">
        <f t="shared" si="184"/>
        <v>5.6950000000000001E-2</v>
      </c>
      <c r="AZ1156" s="13">
        <f t="shared" si="185"/>
        <v>5.6950000000000001E-2</v>
      </c>
      <c r="BA1156" s="13">
        <f t="shared" si="186"/>
        <v>0.62075500000000006</v>
      </c>
      <c r="BB1156" s="13">
        <f t="shared" si="187"/>
        <v>2.8475E-2</v>
      </c>
      <c r="BC1156" s="13">
        <f t="shared" si="188"/>
        <v>0</v>
      </c>
    </row>
    <row r="1157" spans="1:55" x14ac:dyDescent="0.3">
      <c r="A1157" s="8" t="s">
        <v>232</v>
      </c>
      <c r="B1157" s="8" t="s">
        <v>237</v>
      </c>
      <c r="C1157" s="8" t="s">
        <v>105</v>
      </c>
      <c r="D1157" s="8" t="s">
        <v>17</v>
      </c>
      <c r="E1157" s="7" t="s">
        <v>21</v>
      </c>
      <c r="K1157" s="8">
        <v>1</v>
      </c>
      <c r="L1157" s="8">
        <v>0</v>
      </c>
      <c r="M1157" s="8">
        <f t="shared" si="190"/>
        <v>0</v>
      </c>
      <c r="O1157" s="8">
        <v>58</v>
      </c>
      <c r="AE1157" s="7" t="s">
        <v>300</v>
      </c>
      <c r="AF1157" s="8" t="s">
        <v>301</v>
      </c>
      <c r="AG1157" s="7" t="s">
        <v>272</v>
      </c>
      <c r="AL1157" s="7">
        <v>265</v>
      </c>
      <c r="AN1157" s="8">
        <v>16.899999999999999</v>
      </c>
      <c r="AQ1157" s="8">
        <v>21.4</v>
      </c>
      <c r="AR1157" s="8">
        <v>0</v>
      </c>
      <c r="AS1157" s="8">
        <v>0</v>
      </c>
      <c r="AT1157" s="12">
        <f t="shared" si="189"/>
        <v>38.299999999999997</v>
      </c>
      <c r="AV1157" s="11">
        <f t="shared" ref="AV1157:AV1220" si="191">PRODUCT($M1157,$Y1157,AL1157)/100</f>
        <v>0</v>
      </c>
      <c r="AW1157" s="13">
        <f t="shared" si="182"/>
        <v>0</v>
      </c>
      <c r="AX1157" s="13">
        <f t="shared" si="183"/>
        <v>0</v>
      </c>
      <c r="AY1157" s="13">
        <f t="shared" si="184"/>
        <v>0</v>
      </c>
      <c r="AZ1157" s="13">
        <f t="shared" si="185"/>
        <v>0</v>
      </c>
      <c r="BA1157" s="13">
        <f t="shared" si="186"/>
        <v>0</v>
      </c>
      <c r="BB1157" s="13">
        <f t="shared" si="187"/>
        <v>0</v>
      </c>
      <c r="BC1157" s="13">
        <f t="shared" si="188"/>
        <v>0</v>
      </c>
    </row>
    <row r="1158" spans="1:55" x14ac:dyDescent="0.3">
      <c r="A1158" s="8" t="s">
        <v>232</v>
      </c>
      <c r="B1158" s="8" t="s">
        <v>237</v>
      </c>
      <c r="C1158" s="8" t="s">
        <v>105</v>
      </c>
      <c r="D1158" s="8" t="s">
        <v>18</v>
      </c>
      <c r="E1158" s="7" t="s">
        <v>14</v>
      </c>
      <c r="F1158" s="8">
        <v>112</v>
      </c>
      <c r="J1158" s="8">
        <v>1</v>
      </c>
      <c r="L1158" s="8">
        <v>3.0000000000000001E-3</v>
      </c>
      <c r="M1158" s="8">
        <f t="shared" si="190"/>
        <v>0.33600000000000002</v>
      </c>
      <c r="O1158" s="8">
        <v>58</v>
      </c>
      <c r="S1158" s="8">
        <v>1095</v>
      </c>
      <c r="T1158" s="8" t="s">
        <v>275</v>
      </c>
      <c r="AL1158" s="7">
        <v>267</v>
      </c>
      <c r="AN1158" s="8">
        <v>19.600000000000001</v>
      </c>
      <c r="AQ1158" s="8">
        <v>20.3</v>
      </c>
      <c r="AT1158" s="12">
        <f t="shared" si="189"/>
        <v>39.900000000000006</v>
      </c>
      <c r="AV1158" s="11">
        <f t="shared" si="191"/>
        <v>0.89712000000000003</v>
      </c>
      <c r="AW1158" s="13">
        <f t="shared" ref="AW1158:AW1221" si="192">PRODUCT($M1158,$Y1158,AM1158)/100</f>
        <v>3.3600000000000001E-3</v>
      </c>
      <c r="AX1158" s="13">
        <f t="shared" ref="AX1158:AX1221" si="193">PRODUCT($M1158,$Y1158,AN1158)/100</f>
        <v>6.5856000000000012E-2</v>
      </c>
      <c r="AY1158" s="13">
        <f t="shared" ref="AY1158:AY1221" si="194">PRODUCT($M1158,$Y1158,AO1158)/100</f>
        <v>3.3600000000000001E-3</v>
      </c>
      <c r="AZ1158" s="13">
        <f t="shared" ref="AZ1158:AZ1221" si="195">PRODUCT($M1158,$Y1158,AP1158)/100</f>
        <v>3.3600000000000001E-3</v>
      </c>
      <c r="BA1158" s="13">
        <f t="shared" ref="BA1158:BA1221" si="196">PRODUCT($M1158,$Y1158,AQ1158)/100</f>
        <v>6.8208000000000005E-2</v>
      </c>
      <c r="BB1158" s="13">
        <f t="shared" ref="BB1158:BB1221" si="197">PRODUCT($M1158,$Y1158,AR1158)/100</f>
        <v>3.3600000000000001E-3</v>
      </c>
      <c r="BC1158" s="13">
        <f t="shared" ref="BC1158:BC1221" si="198">PRODUCT($M1158,$Y1158,AS1158)/100</f>
        <v>3.3600000000000001E-3</v>
      </c>
    </row>
    <row r="1159" spans="1:55" x14ac:dyDescent="0.3">
      <c r="A1159" s="8" t="s">
        <v>232</v>
      </c>
      <c r="B1159" s="8" t="s">
        <v>237</v>
      </c>
      <c r="C1159" s="8" t="s">
        <v>105</v>
      </c>
      <c r="D1159" s="8" t="s">
        <v>19</v>
      </c>
      <c r="E1159" s="7" t="s">
        <v>21</v>
      </c>
      <c r="K1159" s="8">
        <v>1</v>
      </c>
      <c r="L1159" s="8">
        <v>0</v>
      </c>
      <c r="M1159" s="8">
        <f t="shared" si="190"/>
        <v>0</v>
      </c>
      <c r="O1159" s="8">
        <v>58</v>
      </c>
      <c r="AI1159" s="7">
        <v>8063</v>
      </c>
      <c r="AJ1159" s="8">
        <v>5124</v>
      </c>
      <c r="AK1159" s="8" t="s">
        <v>273</v>
      </c>
      <c r="AL1159" s="7">
        <v>285</v>
      </c>
      <c r="AM1159" s="8">
        <v>285</v>
      </c>
      <c r="AN1159" s="8">
        <v>26.9</v>
      </c>
      <c r="AO1159" s="8">
        <v>26.9</v>
      </c>
      <c r="AP1159" s="8">
        <v>26.9</v>
      </c>
      <c r="AQ1159" s="8">
        <v>18.899999999999999</v>
      </c>
      <c r="AR1159" s="8">
        <v>0</v>
      </c>
      <c r="AS1159" s="8">
        <v>0</v>
      </c>
      <c r="AT1159" s="12">
        <f t="shared" si="189"/>
        <v>45.8</v>
      </c>
      <c r="AV1159" s="11">
        <f t="shared" si="191"/>
        <v>0</v>
      </c>
      <c r="AW1159" s="13">
        <f t="shared" si="192"/>
        <v>0</v>
      </c>
      <c r="AX1159" s="13">
        <f t="shared" si="193"/>
        <v>0</v>
      </c>
      <c r="AY1159" s="13">
        <f t="shared" si="194"/>
        <v>0</v>
      </c>
      <c r="AZ1159" s="13">
        <f t="shared" si="195"/>
        <v>0</v>
      </c>
      <c r="BA1159" s="13">
        <f t="shared" si="196"/>
        <v>0</v>
      </c>
      <c r="BB1159" s="13">
        <f t="shared" si="197"/>
        <v>0</v>
      </c>
      <c r="BC1159" s="13">
        <f t="shared" si="198"/>
        <v>0</v>
      </c>
    </row>
    <row r="1160" spans="1:55" x14ac:dyDescent="0.3">
      <c r="A1160" s="8" t="s">
        <v>232</v>
      </c>
      <c r="B1160" s="8" t="s">
        <v>237</v>
      </c>
      <c r="C1160" s="8" t="s">
        <v>105</v>
      </c>
      <c r="D1160" s="8" t="s">
        <v>22</v>
      </c>
      <c r="E1160" s="7" t="s">
        <v>21</v>
      </c>
      <c r="K1160" s="8">
        <v>1</v>
      </c>
      <c r="L1160" s="8">
        <v>0</v>
      </c>
      <c r="M1160" s="8">
        <f t="shared" si="190"/>
        <v>0</v>
      </c>
      <c r="O1160" s="8">
        <v>58</v>
      </c>
      <c r="AI1160" s="7">
        <v>8063</v>
      </c>
      <c r="AJ1160" s="8">
        <v>5124</v>
      </c>
      <c r="AK1160" s="8" t="s">
        <v>273</v>
      </c>
      <c r="AL1160" s="7">
        <v>285</v>
      </c>
      <c r="AM1160" s="8">
        <v>285</v>
      </c>
      <c r="AN1160" s="8">
        <v>26.9</v>
      </c>
      <c r="AO1160" s="8">
        <v>26.9</v>
      </c>
      <c r="AP1160" s="8">
        <v>26.9</v>
      </c>
      <c r="AQ1160" s="8">
        <v>18.899999999999999</v>
      </c>
      <c r="AR1160" s="8">
        <v>0</v>
      </c>
      <c r="AS1160" s="8">
        <v>0</v>
      </c>
      <c r="AT1160" s="12">
        <f t="shared" si="189"/>
        <v>45.8</v>
      </c>
      <c r="AV1160" s="11">
        <f t="shared" si="191"/>
        <v>0</v>
      </c>
      <c r="AW1160" s="13">
        <f t="shared" si="192"/>
        <v>0</v>
      </c>
      <c r="AX1160" s="13">
        <f t="shared" si="193"/>
        <v>0</v>
      </c>
      <c r="AY1160" s="13">
        <f t="shared" si="194"/>
        <v>0</v>
      </c>
      <c r="AZ1160" s="13">
        <f t="shared" si="195"/>
        <v>0</v>
      </c>
      <c r="BA1160" s="13">
        <f t="shared" si="196"/>
        <v>0</v>
      </c>
      <c r="BB1160" s="13">
        <f t="shared" si="197"/>
        <v>0</v>
      </c>
      <c r="BC1160" s="13">
        <f t="shared" si="198"/>
        <v>0</v>
      </c>
    </row>
    <row r="1161" spans="1:55" x14ac:dyDescent="0.3">
      <c r="A1161" s="8" t="s">
        <v>232</v>
      </c>
      <c r="B1161" s="8" t="s">
        <v>237</v>
      </c>
      <c r="C1161" s="8" t="s">
        <v>105</v>
      </c>
      <c r="D1161" s="8" t="s">
        <v>90</v>
      </c>
      <c r="E1161" s="7" t="s">
        <v>14</v>
      </c>
      <c r="I1161" s="8">
        <v>1</v>
      </c>
      <c r="L1161" s="8">
        <v>3.3000000000000002E-2</v>
      </c>
      <c r="M1161" s="8">
        <f t="shared" si="190"/>
        <v>0</v>
      </c>
      <c r="O1161" s="8">
        <v>58</v>
      </c>
      <c r="Q1161" s="8">
        <v>17171</v>
      </c>
      <c r="R1161" s="7" t="s">
        <v>332</v>
      </c>
      <c r="AL1161" s="7">
        <v>175</v>
      </c>
      <c r="AN1161" s="8">
        <v>28.14</v>
      </c>
      <c r="AQ1161" s="8">
        <v>6.05</v>
      </c>
      <c r="AR1161" s="8">
        <v>0</v>
      </c>
      <c r="AS1161" s="8">
        <v>0</v>
      </c>
      <c r="AT1161" s="12">
        <f t="shared" si="189"/>
        <v>34.19</v>
      </c>
      <c r="AV1161" s="11">
        <f t="shared" si="191"/>
        <v>0</v>
      </c>
      <c r="AW1161" s="13">
        <f t="shared" si="192"/>
        <v>0</v>
      </c>
      <c r="AX1161" s="13">
        <f t="shared" si="193"/>
        <v>0</v>
      </c>
      <c r="AY1161" s="13">
        <f t="shared" si="194"/>
        <v>0</v>
      </c>
      <c r="AZ1161" s="13">
        <f t="shared" si="195"/>
        <v>0</v>
      </c>
      <c r="BA1161" s="13">
        <f t="shared" si="196"/>
        <v>0</v>
      </c>
      <c r="BB1161" s="13">
        <f t="shared" si="197"/>
        <v>0</v>
      </c>
      <c r="BC1161" s="13">
        <f t="shared" si="198"/>
        <v>0</v>
      </c>
    </row>
    <row r="1162" spans="1:55" x14ac:dyDescent="0.3">
      <c r="A1162" s="8" t="s">
        <v>232</v>
      </c>
      <c r="B1162" s="8" t="s">
        <v>237</v>
      </c>
      <c r="C1162" s="8" t="s">
        <v>105</v>
      </c>
      <c r="D1162" s="8" t="s">
        <v>85</v>
      </c>
      <c r="E1162" s="7" t="s">
        <v>14</v>
      </c>
      <c r="F1162" s="8">
        <v>184</v>
      </c>
      <c r="H1162" s="8">
        <v>3</v>
      </c>
      <c r="L1162" s="8">
        <v>0.42899999999999999</v>
      </c>
      <c r="M1162" s="8">
        <f t="shared" si="190"/>
        <v>78.935999999999993</v>
      </c>
      <c r="O1162" s="8">
        <v>58</v>
      </c>
      <c r="AH1162" s="8" t="s">
        <v>338</v>
      </c>
      <c r="AL1162" s="7">
        <v>180</v>
      </c>
      <c r="AN1162" s="8">
        <v>24.9</v>
      </c>
      <c r="AQ1162" s="8">
        <v>3.6</v>
      </c>
      <c r="AR1162" s="8">
        <v>11.9</v>
      </c>
      <c r="AT1162" s="12">
        <f t="shared" si="189"/>
        <v>40.4</v>
      </c>
      <c r="AV1162" s="11">
        <f t="shared" si="191"/>
        <v>142.0848</v>
      </c>
      <c r="AW1162" s="13">
        <f t="shared" si="192"/>
        <v>0.78935999999999995</v>
      </c>
      <c r="AX1162" s="13">
        <f t="shared" si="193"/>
        <v>19.655063999999996</v>
      </c>
      <c r="AY1162" s="13">
        <f t="shared" si="194"/>
        <v>0.78935999999999995</v>
      </c>
      <c r="AZ1162" s="13">
        <f t="shared" si="195"/>
        <v>0.78935999999999995</v>
      </c>
      <c r="BA1162" s="13">
        <f t="shared" si="196"/>
        <v>2.8416960000000002</v>
      </c>
      <c r="BB1162" s="13">
        <f t="shared" si="197"/>
        <v>9.3933839999999993</v>
      </c>
      <c r="BC1162" s="13">
        <f t="shared" si="198"/>
        <v>0.78935999999999995</v>
      </c>
    </row>
    <row r="1163" spans="1:55" x14ac:dyDescent="0.3">
      <c r="A1163" s="8" t="s">
        <v>232</v>
      </c>
      <c r="B1163" s="8" t="s">
        <v>237</v>
      </c>
      <c r="C1163" s="8" t="s">
        <v>105</v>
      </c>
      <c r="D1163" s="8" t="s">
        <v>23</v>
      </c>
      <c r="E1163" s="7" t="s">
        <v>14</v>
      </c>
      <c r="F1163" s="8">
        <v>64</v>
      </c>
      <c r="I1163" s="8">
        <v>3</v>
      </c>
      <c r="L1163" s="8">
        <v>0.1</v>
      </c>
      <c r="M1163" s="8">
        <f t="shared" si="190"/>
        <v>6.4</v>
      </c>
      <c r="O1163" s="8">
        <v>58</v>
      </c>
      <c r="AI1163" s="7">
        <v>974</v>
      </c>
      <c r="AJ1163" s="8">
        <v>1129</v>
      </c>
      <c r="AK1163" s="8" t="s">
        <v>279</v>
      </c>
      <c r="AL1163" s="7">
        <v>155</v>
      </c>
      <c r="AM1163" s="8">
        <v>155</v>
      </c>
      <c r="AN1163" s="8">
        <v>12.6</v>
      </c>
      <c r="AO1163" s="8">
        <v>12.6</v>
      </c>
      <c r="AP1163" s="8">
        <v>0</v>
      </c>
      <c r="AQ1163" s="8">
        <v>10.6</v>
      </c>
      <c r="AR1163" s="8">
        <v>1.1000000000000001</v>
      </c>
      <c r="AS1163" s="8">
        <v>0</v>
      </c>
      <c r="AT1163" s="12">
        <f t="shared" si="189"/>
        <v>24.3</v>
      </c>
      <c r="AV1163" s="11">
        <f t="shared" si="191"/>
        <v>9.92</v>
      </c>
      <c r="AW1163" s="13">
        <f t="shared" si="192"/>
        <v>9.92</v>
      </c>
      <c r="AX1163" s="13">
        <f t="shared" si="193"/>
        <v>0.80640000000000001</v>
      </c>
      <c r="AY1163" s="13">
        <f t="shared" si="194"/>
        <v>0.80640000000000001</v>
      </c>
      <c r="AZ1163" s="13">
        <f t="shared" si="195"/>
        <v>0</v>
      </c>
      <c r="BA1163" s="13">
        <f t="shared" si="196"/>
        <v>0.6784</v>
      </c>
      <c r="BB1163" s="13">
        <f t="shared" si="197"/>
        <v>7.0400000000000004E-2</v>
      </c>
      <c r="BC1163" s="13">
        <f t="shared" si="198"/>
        <v>0</v>
      </c>
    </row>
    <row r="1164" spans="1:55" x14ac:dyDescent="0.3">
      <c r="A1164" s="8" t="s">
        <v>232</v>
      </c>
      <c r="B1164" s="8" t="s">
        <v>237</v>
      </c>
      <c r="C1164" s="8" t="s">
        <v>105</v>
      </c>
      <c r="D1164" s="8" t="s">
        <v>24</v>
      </c>
      <c r="E1164" s="7" t="s">
        <v>14</v>
      </c>
      <c r="F1164" s="8">
        <v>184</v>
      </c>
      <c r="H1164" s="8">
        <v>4</v>
      </c>
      <c r="L1164" s="8">
        <v>0.57099999999999995</v>
      </c>
      <c r="M1164" s="8">
        <f t="shared" si="190"/>
        <v>105.06399999999999</v>
      </c>
      <c r="O1164" s="8">
        <v>58</v>
      </c>
      <c r="AI1164" s="7">
        <v>7075</v>
      </c>
      <c r="AJ1164" s="8">
        <v>1106</v>
      </c>
      <c r="AK1164" s="8" t="s">
        <v>280</v>
      </c>
      <c r="AL1164" s="7">
        <v>69</v>
      </c>
      <c r="AM1164" s="8">
        <v>69</v>
      </c>
      <c r="AN1164" s="8">
        <v>3.6</v>
      </c>
      <c r="AO1164" s="8">
        <v>3.6</v>
      </c>
      <c r="AP1164" s="8">
        <v>0</v>
      </c>
      <c r="AQ1164" s="8">
        <v>4.0999999999999996</v>
      </c>
      <c r="AR1164" s="8">
        <v>4.5</v>
      </c>
      <c r="AS1164" s="8">
        <v>0</v>
      </c>
      <c r="AT1164" s="12">
        <f t="shared" si="189"/>
        <v>12.2</v>
      </c>
      <c r="AV1164" s="11">
        <f t="shared" si="191"/>
        <v>72.494159999999994</v>
      </c>
      <c r="AW1164" s="13">
        <f t="shared" si="192"/>
        <v>72.494159999999994</v>
      </c>
      <c r="AX1164" s="13">
        <f t="shared" si="193"/>
        <v>3.7823039999999999</v>
      </c>
      <c r="AY1164" s="13">
        <f t="shared" si="194"/>
        <v>3.7823039999999999</v>
      </c>
      <c r="AZ1164" s="13">
        <f t="shared" si="195"/>
        <v>0</v>
      </c>
      <c r="BA1164" s="13">
        <f t="shared" si="196"/>
        <v>4.3076239999999997</v>
      </c>
      <c r="BB1164" s="13">
        <f t="shared" si="197"/>
        <v>4.7278799999999999</v>
      </c>
      <c r="BC1164" s="13">
        <f t="shared" si="198"/>
        <v>0</v>
      </c>
    </row>
    <row r="1165" spans="1:55" x14ac:dyDescent="0.3">
      <c r="A1165" s="8" t="s">
        <v>232</v>
      </c>
      <c r="B1165" s="8" t="s">
        <v>237</v>
      </c>
      <c r="C1165" s="8" t="s">
        <v>105</v>
      </c>
      <c r="D1165" s="8" t="s">
        <v>25</v>
      </c>
      <c r="E1165" s="7" t="s">
        <v>21</v>
      </c>
      <c r="K1165" s="8">
        <v>1</v>
      </c>
      <c r="L1165" s="8">
        <v>0</v>
      </c>
      <c r="M1165" s="8">
        <f t="shared" si="190"/>
        <v>0</v>
      </c>
      <c r="O1165" s="8">
        <v>58</v>
      </c>
      <c r="AI1165" s="7">
        <v>646</v>
      </c>
      <c r="AJ1165" s="8">
        <v>1009</v>
      </c>
      <c r="AK1165" s="8" t="s">
        <v>286</v>
      </c>
      <c r="AL1165" s="7">
        <v>403</v>
      </c>
      <c r="AM1165" s="8">
        <v>403</v>
      </c>
      <c r="AN1165" s="8">
        <v>24.9</v>
      </c>
      <c r="AO1165" s="8">
        <v>24.9</v>
      </c>
      <c r="AP1165" s="8">
        <v>0</v>
      </c>
      <c r="AQ1165" s="8">
        <v>33.1</v>
      </c>
      <c r="AR1165" s="8">
        <v>1.3</v>
      </c>
      <c r="AS1165" s="8">
        <v>0</v>
      </c>
      <c r="AT1165" s="12">
        <f t="shared" si="189"/>
        <v>59.3</v>
      </c>
      <c r="AV1165" s="11">
        <f t="shared" si="191"/>
        <v>0</v>
      </c>
      <c r="AW1165" s="13">
        <f t="shared" si="192"/>
        <v>0</v>
      </c>
      <c r="AX1165" s="13">
        <f t="shared" si="193"/>
        <v>0</v>
      </c>
      <c r="AY1165" s="13">
        <f t="shared" si="194"/>
        <v>0</v>
      </c>
      <c r="AZ1165" s="13">
        <f t="shared" si="195"/>
        <v>0</v>
      </c>
      <c r="BA1165" s="13">
        <f t="shared" si="196"/>
        <v>0</v>
      </c>
      <c r="BB1165" s="13">
        <f t="shared" si="197"/>
        <v>0</v>
      </c>
      <c r="BC1165" s="13">
        <f t="shared" si="198"/>
        <v>0</v>
      </c>
    </row>
    <row r="1166" spans="1:55" x14ac:dyDescent="0.3">
      <c r="A1166" s="8" t="s">
        <v>20</v>
      </c>
      <c r="B1166" s="8" t="s">
        <v>237</v>
      </c>
      <c r="C1166" s="8" t="s">
        <v>105</v>
      </c>
      <c r="D1166" s="8" t="s">
        <v>20</v>
      </c>
      <c r="E1166" s="7" t="s">
        <v>21</v>
      </c>
      <c r="K1166" s="8">
        <v>1</v>
      </c>
      <c r="L1166" s="8">
        <v>0</v>
      </c>
      <c r="M1166" s="8">
        <f t="shared" si="190"/>
        <v>0</v>
      </c>
      <c r="O1166" s="8">
        <v>58</v>
      </c>
      <c r="AI1166">
        <v>8041</v>
      </c>
      <c r="AJ1166">
        <v>15233</v>
      </c>
      <c r="AK1166" t="s">
        <v>378</v>
      </c>
      <c r="AL1166">
        <v>105</v>
      </c>
      <c r="AM1166">
        <v>105</v>
      </c>
      <c r="AN1166">
        <v>18.5</v>
      </c>
      <c r="AO1166">
        <v>18.5</v>
      </c>
      <c r="AP1166">
        <v>18.5</v>
      </c>
      <c r="AQ1166">
        <v>2.9</v>
      </c>
      <c r="AR1166">
        <v>0</v>
      </c>
      <c r="AS1166">
        <v>0</v>
      </c>
      <c r="AT1166" s="12">
        <f t="shared" si="189"/>
        <v>21.4</v>
      </c>
      <c r="AV1166" s="11">
        <f t="shared" si="191"/>
        <v>0</v>
      </c>
      <c r="AW1166" s="13">
        <f t="shared" si="192"/>
        <v>0</v>
      </c>
      <c r="AX1166" s="13">
        <f t="shared" si="193"/>
        <v>0</v>
      </c>
      <c r="AY1166" s="13">
        <f t="shared" si="194"/>
        <v>0</v>
      </c>
      <c r="AZ1166" s="13">
        <f t="shared" si="195"/>
        <v>0</v>
      </c>
      <c r="BA1166" s="13">
        <f t="shared" si="196"/>
        <v>0</v>
      </c>
      <c r="BB1166" s="13">
        <f t="shared" si="197"/>
        <v>0</v>
      </c>
      <c r="BC1166" s="13">
        <f t="shared" si="198"/>
        <v>0</v>
      </c>
    </row>
    <row r="1167" spans="1:55" x14ac:dyDescent="0.3">
      <c r="A1167" s="8" t="s">
        <v>233</v>
      </c>
      <c r="B1167" s="8" t="s">
        <v>237</v>
      </c>
      <c r="C1167" s="8" t="s">
        <v>105</v>
      </c>
      <c r="D1167" s="8" t="s">
        <v>26</v>
      </c>
      <c r="E1167" s="7" t="s">
        <v>14</v>
      </c>
      <c r="F1167" s="8">
        <v>175</v>
      </c>
      <c r="H1167" s="8">
        <v>2</v>
      </c>
      <c r="L1167" s="8">
        <v>0.28599999999999998</v>
      </c>
      <c r="M1167" s="8">
        <f t="shared" si="190"/>
        <v>50.05</v>
      </c>
      <c r="O1167" s="8">
        <v>58</v>
      </c>
      <c r="AI1167" s="7">
        <v>7200</v>
      </c>
      <c r="AJ1167" s="8">
        <v>20051</v>
      </c>
      <c r="AK1167" s="8" t="s">
        <v>282</v>
      </c>
      <c r="AL1167" s="7">
        <v>130</v>
      </c>
      <c r="AM1167" s="8">
        <v>0</v>
      </c>
      <c r="AN1167" s="8">
        <v>2.4</v>
      </c>
      <c r="AO1167" s="8">
        <v>0</v>
      </c>
      <c r="AP1167" s="8">
        <v>0</v>
      </c>
      <c r="AQ1167" s="8">
        <v>0.2</v>
      </c>
      <c r="AR1167" s="8">
        <v>28.6</v>
      </c>
      <c r="AS1167" s="8">
        <v>0.3</v>
      </c>
      <c r="AT1167" s="12">
        <f t="shared" si="189"/>
        <v>31.200000000000003</v>
      </c>
      <c r="AV1167" s="11">
        <f t="shared" si="191"/>
        <v>65.064999999999998</v>
      </c>
      <c r="AW1167" s="13">
        <f t="shared" si="192"/>
        <v>0</v>
      </c>
      <c r="AX1167" s="13">
        <f t="shared" si="193"/>
        <v>1.2011999999999998</v>
      </c>
      <c r="AY1167" s="13">
        <f t="shared" si="194"/>
        <v>0</v>
      </c>
      <c r="AZ1167" s="13">
        <f t="shared" si="195"/>
        <v>0</v>
      </c>
      <c r="BA1167" s="13">
        <f t="shared" si="196"/>
        <v>0.10009999999999999</v>
      </c>
      <c r="BB1167" s="13">
        <f t="shared" si="197"/>
        <v>14.314300000000001</v>
      </c>
      <c r="BC1167" s="13">
        <f t="shared" si="198"/>
        <v>0.15014999999999998</v>
      </c>
    </row>
    <row r="1168" spans="1:55" x14ac:dyDescent="0.3">
      <c r="A1168" s="8" t="s">
        <v>233</v>
      </c>
      <c r="B1168" s="8" t="s">
        <v>237</v>
      </c>
      <c r="C1168" s="8" t="s">
        <v>105</v>
      </c>
      <c r="D1168" s="8" t="s">
        <v>28</v>
      </c>
      <c r="E1168" s="7" t="s">
        <v>14</v>
      </c>
      <c r="F1168" s="8">
        <v>185</v>
      </c>
      <c r="H1168" s="8">
        <v>2</v>
      </c>
      <c r="L1168" s="8">
        <v>0.28599999999999998</v>
      </c>
      <c r="M1168" s="8">
        <f t="shared" si="190"/>
        <v>52.91</v>
      </c>
      <c r="O1168" s="8">
        <v>58</v>
      </c>
      <c r="AI1168" s="7">
        <v>7005</v>
      </c>
      <c r="AJ1168" s="8">
        <v>16028</v>
      </c>
      <c r="AK1168" s="8" t="s">
        <v>283</v>
      </c>
      <c r="AL1168" s="7">
        <v>127</v>
      </c>
      <c r="AM1168" s="8">
        <v>0</v>
      </c>
      <c r="AN1168" s="8">
        <v>8.6999999999999993</v>
      </c>
      <c r="AO1168" s="8">
        <v>0</v>
      </c>
      <c r="AP1168" s="8">
        <v>0</v>
      </c>
      <c r="AQ1168" s="8">
        <v>0.5</v>
      </c>
      <c r="AR1168" s="8">
        <v>22.8</v>
      </c>
      <c r="AS1168" s="8">
        <v>6.4</v>
      </c>
      <c r="AT1168" s="12">
        <f t="shared" si="189"/>
        <v>32</v>
      </c>
      <c r="AV1168" s="11">
        <f t="shared" si="191"/>
        <v>67.195700000000002</v>
      </c>
      <c r="AW1168" s="13">
        <f t="shared" si="192"/>
        <v>0</v>
      </c>
      <c r="AX1168" s="13">
        <f t="shared" si="193"/>
        <v>4.6031699999999995</v>
      </c>
      <c r="AY1168" s="13">
        <f t="shared" si="194"/>
        <v>0</v>
      </c>
      <c r="AZ1168" s="13">
        <f t="shared" si="195"/>
        <v>0</v>
      </c>
      <c r="BA1168" s="13">
        <f t="shared" si="196"/>
        <v>0.26455000000000001</v>
      </c>
      <c r="BB1168" s="13">
        <f t="shared" si="197"/>
        <v>12.06348</v>
      </c>
      <c r="BC1168" s="13">
        <f t="shared" si="198"/>
        <v>3.3862400000000004</v>
      </c>
    </row>
    <row r="1169" spans="1:55" x14ac:dyDescent="0.3">
      <c r="A1169" s="8" t="s">
        <v>233</v>
      </c>
      <c r="B1169" s="8" t="s">
        <v>237</v>
      </c>
      <c r="C1169" s="8" t="s">
        <v>105</v>
      </c>
      <c r="D1169" s="8" t="s">
        <v>29</v>
      </c>
      <c r="E1169" s="7" t="s">
        <v>14</v>
      </c>
      <c r="F1169" s="8">
        <v>60</v>
      </c>
      <c r="H1169" s="8">
        <v>2</v>
      </c>
      <c r="L1169" s="8">
        <v>0.28599999999999998</v>
      </c>
      <c r="M1169" s="8">
        <f t="shared" si="190"/>
        <v>17.16</v>
      </c>
      <c r="O1169" s="8">
        <v>58</v>
      </c>
      <c r="AI1169" s="7">
        <v>513</v>
      </c>
      <c r="AJ1169" s="8">
        <v>11110</v>
      </c>
      <c r="AK1169" s="8" t="s">
        <v>290</v>
      </c>
      <c r="AL1169" s="7">
        <v>22</v>
      </c>
      <c r="AM1169" s="8">
        <v>0</v>
      </c>
      <c r="AN1169" s="8">
        <v>1</v>
      </c>
      <c r="AO1169" s="8">
        <v>0</v>
      </c>
      <c r="AP1169" s="8">
        <v>0</v>
      </c>
      <c r="AQ1169" s="8">
        <v>0.4</v>
      </c>
      <c r="AR1169" s="8">
        <v>4.5</v>
      </c>
      <c r="AS1169" s="8">
        <v>2.8</v>
      </c>
      <c r="AT1169" s="12">
        <f t="shared" si="189"/>
        <v>5.9</v>
      </c>
      <c r="AV1169" s="11">
        <f t="shared" si="191"/>
        <v>3.7751999999999999</v>
      </c>
      <c r="AW1169" s="13">
        <f t="shared" si="192"/>
        <v>0</v>
      </c>
      <c r="AX1169" s="13">
        <f t="shared" si="193"/>
        <v>0.1716</v>
      </c>
      <c r="AY1169" s="13">
        <f t="shared" si="194"/>
        <v>0</v>
      </c>
      <c r="AZ1169" s="13">
        <f t="shared" si="195"/>
        <v>0</v>
      </c>
      <c r="BA1169" s="13">
        <f t="shared" si="196"/>
        <v>6.8640000000000007E-2</v>
      </c>
      <c r="BB1169" s="13">
        <f t="shared" si="197"/>
        <v>0.7722</v>
      </c>
      <c r="BC1169" s="13">
        <f t="shared" si="198"/>
        <v>0.48047999999999996</v>
      </c>
    </row>
    <row r="1170" spans="1:55" x14ac:dyDescent="0.3">
      <c r="A1170" s="8" t="s">
        <v>233</v>
      </c>
      <c r="B1170" s="8" t="s">
        <v>237</v>
      </c>
      <c r="C1170" s="8" t="s">
        <v>105</v>
      </c>
      <c r="D1170" s="8" t="s">
        <v>30</v>
      </c>
      <c r="E1170" s="7" t="s">
        <v>14</v>
      </c>
      <c r="F1170" s="8">
        <v>119</v>
      </c>
      <c r="H1170" s="8">
        <v>1</v>
      </c>
      <c r="L1170" s="8">
        <v>0.14299999999999999</v>
      </c>
      <c r="M1170" s="8">
        <f t="shared" si="190"/>
        <v>17.016999999999999</v>
      </c>
      <c r="O1170" s="8">
        <v>58</v>
      </c>
      <c r="AI1170" s="7">
        <v>141</v>
      </c>
      <c r="AJ1170" s="8">
        <v>9040</v>
      </c>
      <c r="AK1170" s="8" t="s">
        <v>287</v>
      </c>
      <c r="AL1170" s="7">
        <v>92</v>
      </c>
      <c r="AM1170" s="8">
        <v>0</v>
      </c>
      <c r="AN1170" s="8">
        <v>1</v>
      </c>
      <c r="AO1170" s="8">
        <v>0</v>
      </c>
      <c r="AP1170" s="8">
        <v>0</v>
      </c>
      <c r="AQ1170" s="8">
        <v>0.5</v>
      </c>
      <c r="AR1170" s="8">
        <v>23.4</v>
      </c>
      <c r="AS1170" s="8">
        <v>2.4</v>
      </c>
      <c r="AT1170" s="12">
        <f t="shared" si="189"/>
        <v>24.9</v>
      </c>
      <c r="AV1170" s="11">
        <f t="shared" si="191"/>
        <v>15.655639999999998</v>
      </c>
      <c r="AW1170" s="13">
        <f t="shared" si="192"/>
        <v>0</v>
      </c>
      <c r="AX1170" s="13">
        <f t="shared" si="193"/>
        <v>0.17016999999999999</v>
      </c>
      <c r="AY1170" s="13">
        <f t="shared" si="194"/>
        <v>0</v>
      </c>
      <c r="AZ1170" s="13">
        <f t="shared" si="195"/>
        <v>0</v>
      </c>
      <c r="BA1170" s="13">
        <f t="shared" si="196"/>
        <v>8.5084999999999994E-2</v>
      </c>
      <c r="BB1170" s="13">
        <f t="shared" si="197"/>
        <v>3.9819779999999998</v>
      </c>
      <c r="BC1170" s="13">
        <f t="shared" si="198"/>
        <v>0.40840799999999994</v>
      </c>
    </row>
    <row r="1171" spans="1:55" x14ac:dyDescent="0.3">
      <c r="A1171" s="8" t="s">
        <v>233</v>
      </c>
      <c r="B1171" s="8" t="s">
        <v>237</v>
      </c>
      <c r="C1171" s="8" t="s">
        <v>105</v>
      </c>
      <c r="D1171" s="8" t="s">
        <v>31</v>
      </c>
      <c r="E1171" s="7" t="s">
        <v>14</v>
      </c>
      <c r="F1171" s="8">
        <v>122</v>
      </c>
      <c r="H1171" s="8">
        <v>1</v>
      </c>
      <c r="L1171" s="8">
        <v>0.14299999999999999</v>
      </c>
      <c r="M1171" s="8">
        <f t="shared" si="190"/>
        <v>17.445999999999998</v>
      </c>
      <c r="O1171" s="8">
        <v>58</v>
      </c>
      <c r="AI1171" s="7">
        <v>1786</v>
      </c>
      <c r="AJ1171" s="8">
        <v>11363</v>
      </c>
      <c r="AK1171" s="8" t="s">
        <v>289</v>
      </c>
      <c r="AL1171" s="7">
        <v>93</v>
      </c>
      <c r="AM1171" s="8">
        <v>0</v>
      </c>
      <c r="AN1171" s="8">
        <v>2</v>
      </c>
      <c r="AO1171" s="8">
        <v>0</v>
      </c>
      <c r="AP1171" s="8">
        <v>0</v>
      </c>
      <c r="AQ1171" s="8">
        <v>0.1</v>
      </c>
      <c r="AR1171" s="8">
        <v>21.6</v>
      </c>
      <c r="AS1171" s="8">
        <v>1.5</v>
      </c>
      <c r="AT1171" s="12">
        <f t="shared" si="189"/>
        <v>23.700000000000003</v>
      </c>
      <c r="AV1171" s="11">
        <f t="shared" si="191"/>
        <v>16.224779999999999</v>
      </c>
      <c r="AW1171" s="13">
        <f t="shared" si="192"/>
        <v>0</v>
      </c>
      <c r="AX1171" s="13">
        <f t="shared" si="193"/>
        <v>0.34891999999999995</v>
      </c>
      <c r="AY1171" s="13">
        <f t="shared" si="194"/>
        <v>0</v>
      </c>
      <c r="AZ1171" s="13">
        <f t="shared" si="195"/>
        <v>0</v>
      </c>
      <c r="BA1171" s="13">
        <f t="shared" si="196"/>
        <v>1.7446E-2</v>
      </c>
      <c r="BB1171" s="13">
        <f t="shared" si="197"/>
        <v>3.7683359999999997</v>
      </c>
      <c r="BC1171" s="13">
        <f t="shared" si="198"/>
        <v>0.26168999999999998</v>
      </c>
    </row>
    <row r="1172" spans="1:55" x14ac:dyDescent="0.3">
      <c r="A1172" s="8" t="s">
        <v>233</v>
      </c>
      <c r="B1172" s="8" t="s">
        <v>237</v>
      </c>
      <c r="C1172" s="8" t="s">
        <v>105</v>
      </c>
      <c r="D1172" s="8" t="s">
        <v>77</v>
      </c>
      <c r="E1172" s="7" t="s">
        <v>14</v>
      </c>
      <c r="F1172" s="8">
        <v>119</v>
      </c>
      <c r="H1172" s="8">
        <v>1</v>
      </c>
      <c r="L1172" s="8">
        <v>0.14299999999999999</v>
      </c>
      <c r="M1172" s="8">
        <f t="shared" si="190"/>
        <v>17.016999999999999</v>
      </c>
      <c r="O1172" s="8">
        <v>58</v>
      </c>
      <c r="AH1172" s="8" t="s">
        <v>336</v>
      </c>
      <c r="AL1172" s="7">
        <v>390</v>
      </c>
      <c r="AN1172" s="8" t="s">
        <v>337</v>
      </c>
      <c r="AQ1172" s="8">
        <v>0.8</v>
      </c>
      <c r="AR1172" s="8">
        <v>84.1</v>
      </c>
      <c r="AT1172" s="12">
        <f t="shared" si="189"/>
        <v>84.899999999999991</v>
      </c>
      <c r="AV1172" s="11">
        <f t="shared" si="191"/>
        <v>66.366299999999995</v>
      </c>
      <c r="AW1172" s="13">
        <f t="shared" si="192"/>
        <v>0.17016999999999999</v>
      </c>
      <c r="AX1172" s="13">
        <f t="shared" si="193"/>
        <v>0.17016999999999999</v>
      </c>
      <c r="AY1172" s="13">
        <f t="shared" si="194"/>
        <v>0.17016999999999999</v>
      </c>
      <c r="AZ1172" s="13">
        <f t="shared" si="195"/>
        <v>0.17016999999999999</v>
      </c>
      <c r="BA1172" s="13">
        <f t="shared" si="196"/>
        <v>0.13613600000000001</v>
      </c>
      <c r="BB1172" s="13">
        <f t="shared" si="197"/>
        <v>14.311297</v>
      </c>
      <c r="BC1172" s="13">
        <f t="shared" si="198"/>
        <v>0.17016999999999999</v>
      </c>
    </row>
    <row r="1173" spans="1:55" x14ac:dyDescent="0.3">
      <c r="A1173" s="8" t="s">
        <v>234</v>
      </c>
      <c r="B1173" s="8" t="s">
        <v>237</v>
      </c>
      <c r="C1173" s="8" t="s">
        <v>105</v>
      </c>
      <c r="D1173" s="8" t="s">
        <v>248</v>
      </c>
      <c r="E1173" s="7" t="s">
        <v>14</v>
      </c>
      <c r="F1173" s="8">
        <v>134</v>
      </c>
      <c r="H1173" s="8">
        <v>4</v>
      </c>
      <c r="L1173" s="8">
        <v>0.57099999999999995</v>
      </c>
      <c r="M1173" s="8">
        <f t="shared" si="190"/>
        <v>76.513999999999996</v>
      </c>
      <c r="O1173" s="8">
        <v>58</v>
      </c>
      <c r="AE1173" s="7" t="s">
        <v>296</v>
      </c>
      <c r="AF1173" s="8" t="s">
        <v>303</v>
      </c>
      <c r="AL1173" s="7">
        <v>163</v>
      </c>
      <c r="AN1173" s="8">
        <v>6.3</v>
      </c>
      <c r="AQ1173" s="8">
        <v>1.4</v>
      </c>
      <c r="AR1173" s="8">
        <v>31.1</v>
      </c>
      <c r="AT1173" s="12">
        <f t="shared" si="189"/>
        <v>38.799999999999997</v>
      </c>
      <c r="AV1173" s="11">
        <f t="shared" si="191"/>
        <v>124.71781999999999</v>
      </c>
      <c r="AW1173" s="13">
        <f t="shared" si="192"/>
        <v>0.76513999999999993</v>
      </c>
      <c r="AX1173" s="13">
        <f t="shared" si="193"/>
        <v>4.8203819999999995</v>
      </c>
      <c r="AY1173" s="13">
        <f t="shared" si="194"/>
        <v>0.76513999999999993</v>
      </c>
      <c r="AZ1173" s="13">
        <f t="shared" si="195"/>
        <v>0.76513999999999993</v>
      </c>
      <c r="BA1173" s="13">
        <f t="shared" si="196"/>
        <v>1.0711959999999998</v>
      </c>
      <c r="BB1173" s="13">
        <f t="shared" si="197"/>
        <v>23.795853999999999</v>
      </c>
      <c r="BC1173" s="13">
        <f t="shared" si="198"/>
        <v>0.76513999999999993</v>
      </c>
    </row>
    <row r="1174" spans="1:55" x14ac:dyDescent="0.3">
      <c r="A1174" s="8" t="s">
        <v>234</v>
      </c>
      <c r="B1174" s="8" t="s">
        <v>237</v>
      </c>
      <c r="C1174" s="8" t="s">
        <v>105</v>
      </c>
      <c r="D1174" s="8" t="s">
        <v>27</v>
      </c>
      <c r="E1174" s="7" t="s">
        <v>14</v>
      </c>
      <c r="F1174" s="8">
        <v>114</v>
      </c>
      <c r="H1174" s="8">
        <v>2</v>
      </c>
      <c r="L1174" s="8">
        <v>0.28599999999999998</v>
      </c>
      <c r="M1174" s="8">
        <f t="shared" si="190"/>
        <v>32.603999999999999</v>
      </c>
      <c r="O1174" s="8">
        <v>58</v>
      </c>
      <c r="AE1174" s="7" t="s">
        <v>296</v>
      </c>
      <c r="AF1174" s="8" t="s">
        <v>304</v>
      </c>
      <c r="AL1174" s="7">
        <v>125</v>
      </c>
      <c r="AN1174" s="8">
        <v>2.1</v>
      </c>
      <c r="AQ1174" s="8">
        <v>1.3</v>
      </c>
      <c r="AR1174" s="8">
        <v>26.2</v>
      </c>
      <c r="AT1174" s="12">
        <f t="shared" si="189"/>
        <v>29.6</v>
      </c>
      <c r="AV1174" s="11">
        <f t="shared" si="191"/>
        <v>40.755000000000003</v>
      </c>
      <c r="AW1174" s="13">
        <f t="shared" si="192"/>
        <v>0.32604</v>
      </c>
      <c r="AX1174" s="13">
        <f t="shared" si="193"/>
        <v>0.68468400000000007</v>
      </c>
      <c r="AY1174" s="13">
        <f t="shared" si="194"/>
        <v>0.32604</v>
      </c>
      <c r="AZ1174" s="13">
        <f t="shared" si="195"/>
        <v>0.32604</v>
      </c>
      <c r="BA1174" s="13">
        <f t="shared" si="196"/>
        <v>0.42385199999999995</v>
      </c>
      <c r="BB1174" s="13">
        <f t="shared" si="197"/>
        <v>8.542247999999999</v>
      </c>
      <c r="BC1174" s="13">
        <f t="shared" si="198"/>
        <v>0.32604</v>
      </c>
    </row>
    <row r="1175" spans="1:55" x14ac:dyDescent="0.3">
      <c r="A1175" s="8" t="s">
        <v>234</v>
      </c>
      <c r="B1175" s="8" t="s">
        <v>237</v>
      </c>
      <c r="C1175" s="8" t="s">
        <v>105</v>
      </c>
      <c r="D1175" s="8" t="s">
        <v>32</v>
      </c>
      <c r="E1175" s="7" t="s">
        <v>14</v>
      </c>
      <c r="F1175" s="8">
        <v>83</v>
      </c>
      <c r="H1175" s="8">
        <v>4</v>
      </c>
      <c r="L1175" s="8">
        <v>0.57099999999999995</v>
      </c>
      <c r="M1175" s="8">
        <f t="shared" si="190"/>
        <v>47.392999999999994</v>
      </c>
      <c r="O1175" s="8">
        <v>58</v>
      </c>
      <c r="AI1175" s="7">
        <v>8012</v>
      </c>
      <c r="AJ1175" s="8">
        <v>0</v>
      </c>
      <c r="AK1175" s="8" t="s">
        <v>307</v>
      </c>
      <c r="AL1175" s="7">
        <v>332</v>
      </c>
      <c r="AM1175" s="8">
        <v>0</v>
      </c>
      <c r="AN1175" s="8">
        <v>10.3</v>
      </c>
      <c r="AO1175" s="8">
        <v>0</v>
      </c>
      <c r="AP1175" s="8">
        <v>0</v>
      </c>
      <c r="AQ1175" s="8">
        <v>3</v>
      </c>
      <c r="AR1175" s="8">
        <v>73.7</v>
      </c>
      <c r="AS1175" s="8">
        <v>12.7</v>
      </c>
      <c r="AT1175" s="12">
        <f t="shared" si="189"/>
        <v>87</v>
      </c>
      <c r="AV1175" s="11">
        <f t="shared" si="191"/>
        <v>157.34475999999998</v>
      </c>
      <c r="AW1175" s="13">
        <f t="shared" si="192"/>
        <v>0</v>
      </c>
      <c r="AX1175" s="13">
        <f t="shared" si="193"/>
        <v>4.8814789999999997</v>
      </c>
      <c r="AY1175" s="13">
        <f t="shared" si="194"/>
        <v>0</v>
      </c>
      <c r="AZ1175" s="13">
        <f t="shared" si="195"/>
        <v>0</v>
      </c>
      <c r="BA1175" s="13">
        <f t="shared" si="196"/>
        <v>1.4217899999999997</v>
      </c>
      <c r="BB1175" s="13">
        <f t="shared" si="197"/>
        <v>34.928640999999999</v>
      </c>
      <c r="BC1175" s="13">
        <f t="shared" si="198"/>
        <v>6.0189109999999992</v>
      </c>
    </row>
    <row r="1176" spans="1:55" x14ac:dyDescent="0.3">
      <c r="A1176" s="8" t="s">
        <v>232</v>
      </c>
      <c r="B1176" s="8" t="s">
        <v>237</v>
      </c>
      <c r="C1176" s="8" t="s">
        <v>106</v>
      </c>
      <c r="D1176" s="8" t="s">
        <v>13</v>
      </c>
      <c r="E1176" s="7" t="s">
        <v>14</v>
      </c>
      <c r="F1176" s="8">
        <v>112</v>
      </c>
      <c r="J1176" s="8">
        <v>1</v>
      </c>
      <c r="L1176" s="8">
        <v>3.0000000000000001E-3</v>
      </c>
      <c r="M1176" s="8">
        <f t="shared" si="190"/>
        <v>0.33600000000000002</v>
      </c>
      <c r="N1176" s="8">
        <v>1</v>
      </c>
      <c r="O1176" s="8">
        <v>59</v>
      </c>
      <c r="AI1176" s="7">
        <v>8067</v>
      </c>
      <c r="AJ1176" s="8">
        <v>0</v>
      </c>
      <c r="AK1176" s="8" t="s">
        <v>265</v>
      </c>
      <c r="AL1176" s="7">
        <v>269</v>
      </c>
      <c r="AM1176" s="8">
        <v>269</v>
      </c>
      <c r="AN1176" s="8">
        <v>24.9</v>
      </c>
      <c r="AO1176" s="8">
        <v>24.9</v>
      </c>
      <c r="AP1176" s="8">
        <v>24.9</v>
      </c>
      <c r="AQ1176" s="8">
        <v>18</v>
      </c>
      <c r="AR1176" s="8">
        <v>0</v>
      </c>
      <c r="AS1176" s="8">
        <v>0</v>
      </c>
      <c r="AT1176" s="12">
        <f t="shared" si="189"/>
        <v>42.9</v>
      </c>
      <c r="AV1176" s="11">
        <f t="shared" si="191"/>
        <v>0.90383999999999998</v>
      </c>
      <c r="AW1176" s="13">
        <f t="shared" si="192"/>
        <v>0.90383999999999998</v>
      </c>
      <c r="AX1176" s="13">
        <f t="shared" si="193"/>
        <v>8.3664000000000002E-2</v>
      </c>
      <c r="AY1176" s="13">
        <f t="shared" si="194"/>
        <v>8.3664000000000002E-2</v>
      </c>
      <c r="AZ1176" s="13">
        <f t="shared" si="195"/>
        <v>8.3664000000000002E-2</v>
      </c>
      <c r="BA1176" s="13">
        <f t="shared" si="196"/>
        <v>6.0479999999999999E-2</v>
      </c>
      <c r="BB1176" s="13">
        <f t="shared" si="197"/>
        <v>0</v>
      </c>
      <c r="BC1176" s="13">
        <f t="shared" si="198"/>
        <v>0</v>
      </c>
    </row>
    <row r="1177" spans="1:55" x14ac:dyDescent="0.3">
      <c r="A1177" s="8" t="s">
        <v>232</v>
      </c>
      <c r="B1177" s="8" t="s">
        <v>237</v>
      </c>
      <c r="C1177" s="8" t="s">
        <v>106</v>
      </c>
      <c r="D1177" s="8" t="s">
        <v>15</v>
      </c>
      <c r="E1177" s="7" t="s">
        <v>14</v>
      </c>
      <c r="F1177" s="8">
        <v>85</v>
      </c>
      <c r="J1177" s="8">
        <v>3</v>
      </c>
      <c r="L1177" s="8">
        <v>8.0000000000000002E-3</v>
      </c>
      <c r="M1177" s="8">
        <f t="shared" si="190"/>
        <v>0.68</v>
      </c>
      <c r="O1177" s="8">
        <v>59</v>
      </c>
      <c r="AE1177" s="7" t="s">
        <v>296</v>
      </c>
      <c r="AF1177" s="8" t="s">
        <v>298</v>
      </c>
      <c r="AG1177" s="7" t="s">
        <v>299</v>
      </c>
      <c r="AL1177" s="7">
        <v>241</v>
      </c>
      <c r="AN1177" s="8">
        <v>32.9</v>
      </c>
      <c r="AQ1177" s="8">
        <v>10.9</v>
      </c>
      <c r="AR1177" s="8">
        <v>0.5</v>
      </c>
      <c r="AS1177" s="8">
        <v>0</v>
      </c>
      <c r="AT1177" s="12">
        <f t="shared" si="189"/>
        <v>44.3</v>
      </c>
      <c r="AV1177" s="11">
        <f t="shared" si="191"/>
        <v>1.6388000000000003</v>
      </c>
      <c r="AW1177" s="13">
        <f t="shared" si="192"/>
        <v>6.8000000000000005E-3</v>
      </c>
      <c r="AX1177" s="13">
        <f t="shared" si="193"/>
        <v>0.22372</v>
      </c>
      <c r="AY1177" s="13">
        <f t="shared" si="194"/>
        <v>6.8000000000000005E-3</v>
      </c>
      <c r="AZ1177" s="13">
        <f t="shared" si="195"/>
        <v>6.8000000000000005E-3</v>
      </c>
      <c r="BA1177" s="13">
        <f t="shared" si="196"/>
        <v>7.4120000000000005E-2</v>
      </c>
      <c r="BB1177" s="13">
        <f t="shared" si="197"/>
        <v>3.4000000000000002E-3</v>
      </c>
      <c r="BC1177" s="13">
        <f t="shared" si="198"/>
        <v>0</v>
      </c>
    </row>
    <row r="1178" spans="1:55" x14ac:dyDescent="0.3">
      <c r="A1178" s="8" t="s">
        <v>232</v>
      </c>
      <c r="B1178" s="8" t="s">
        <v>237</v>
      </c>
      <c r="C1178" s="8" t="s">
        <v>106</v>
      </c>
      <c r="D1178" s="8" t="s">
        <v>17</v>
      </c>
      <c r="E1178" s="7" t="s">
        <v>14</v>
      </c>
      <c r="F1178" s="8">
        <v>85</v>
      </c>
      <c r="J1178" s="8">
        <v>1</v>
      </c>
      <c r="L1178" s="8">
        <v>3.0000000000000001E-3</v>
      </c>
      <c r="M1178" s="8">
        <f t="shared" si="190"/>
        <v>0.255</v>
      </c>
      <c r="O1178" s="8">
        <v>59</v>
      </c>
      <c r="AE1178" s="7" t="s">
        <v>300</v>
      </c>
      <c r="AF1178" s="8" t="s">
        <v>301</v>
      </c>
      <c r="AG1178" s="7" t="s">
        <v>272</v>
      </c>
      <c r="AL1178" s="7">
        <v>265</v>
      </c>
      <c r="AN1178" s="8">
        <v>16.899999999999999</v>
      </c>
      <c r="AQ1178" s="8">
        <v>21.4</v>
      </c>
      <c r="AR1178" s="8">
        <v>0</v>
      </c>
      <c r="AS1178" s="8">
        <v>0</v>
      </c>
      <c r="AT1178" s="12">
        <f t="shared" si="189"/>
        <v>38.299999999999997</v>
      </c>
      <c r="AV1178" s="11">
        <f t="shared" si="191"/>
        <v>0.67575000000000007</v>
      </c>
      <c r="AW1178" s="13">
        <f t="shared" si="192"/>
        <v>2.5500000000000002E-3</v>
      </c>
      <c r="AX1178" s="13">
        <f t="shared" si="193"/>
        <v>4.3095000000000001E-2</v>
      </c>
      <c r="AY1178" s="13">
        <f t="shared" si="194"/>
        <v>2.5500000000000002E-3</v>
      </c>
      <c r="AZ1178" s="13">
        <f t="shared" si="195"/>
        <v>2.5500000000000002E-3</v>
      </c>
      <c r="BA1178" s="13">
        <f t="shared" si="196"/>
        <v>5.457E-2</v>
      </c>
      <c r="BB1178" s="13">
        <f t="shared" si="197"/>
        <v>0</v>
      </c>
      <c r="BC1178" s="13">
        <f t="shared" si="198"/>
        <v>0</v>
      </c>
    </row>
    <row r="1179" spans="1:55" x14ac:dyDescent="0.3">
      <c r="A1179" s="8" t="s">
        <v>232</v>
      </c>
      <c r="B1179" s="8" t="s">
        <v>237</v>
      </c>
      <c r="C1179" s="8" t="s">
        <v>106</v>
      </c>
      <c r="D1179" s="8" t="s">
        <v>18</v>
      </c>
      <c r="E1179" s="7" t="s">
        <v>14</v>
      </c>
      <c r="F1179" s="8">
        <v>112</v>
      </c>
      <c r="J1179" s="8">
        <v>1</v>
      </c>
      <c r="L1179" s="8">
        <v>3.0000000000000001E-3</v>
      </c>
      <c r="M1179" s="8">
        <f t="shared" si="190"/>
        <v>0.33600000000000002</v>
      </c>
      <c r="O1179" s="8">
        <v>59</v>
      </c>
      <c r="S1179" s="8">
        <v>1095</v>
      </c>
      <c r="T1179" s="8" t="s">
        <v>275</v>
      </c>
      <c r="AL1179" s="7">
        <v>267</v>
      </c>
      <c r="AN1179" s="8">
        <v>19.600000000000001</v>
      </c>
      <c r="AQ1179" s="8">
        <v>20.3</v>
      </c>
      <c r="AT1179" s="12">
        <f t="shared" si="189"/>
        <v>39.900000000000006</v>
      </c>
      <c r="AV1179" s="11">
        <f t="shared" si="191"/>
        <v>0.89712000000000003</v>
      </c>
      <c r="AW1179" s="13">
        <f t="shared" si="192"/>
        <v>3.3600000000000001E-3</v>
      </c>
      <c r="AX1179" s="13">
        <f t="shared" si="193"/>
        <v>6.5856000000000012E-2</v>
      </c>
      <c r="AY1179" s="13">
        <f t="shared" si="194"/>
        <v>3.3600000000000001E-3</v>
      </c>
      <c r="AZ1179" s="13">
        <f t="shared" si="195"/>
        <v>3.3600000000000001E-3</v>
      </c>
      <c r="BA1179" s="13">
        <f t="shared" si="196"/>
        <v>6.8208000000000005E-2</v>
      </c>
      <c r="BB1179" s="13">
        <f t="shared" si="197"/>
        <v>3.3600000000000001E-3</v>
      </c>
      <c r="BC1179" s="13">
        <f t="shared" si="198"/>
        <v>3.3600000000000001E-3</v>
      </c>
    </row>
    <row r="1180" spans="1:55" x14ac:dyDescent="0.3">
      <c r="A1180" s="8" t="s">
        <v>232</v>
      </c>
      <c r="B1180" s="8" t="s">
        <v>237</v>
      </c>
      <c r="C1180" s="8" t="s">
        <v>106</v>
      </c>
      <c r="D1180" s="8" t="s">
        <v>19</v>
      </c>
      <c r="E1180" s="7" t="s">
        <v>21</v>
      </c>
      <c r="K1180" s="8">
        <v>1</v>
      </c>
      <c r="L1180" s="8">
        <v>0</v>
      </c>
      <c r="M1180" s="8">
        <f t="shared" si="190"/>
        <v>0</v>
      </c>
      <c r="O1180" s="8">
        <v>59</v>
      </c>
      <c r="AI1180" s="7">
        <v>8063</v>
      </c>
      <c r="AJ1180" s="8">
        <v>5124</v>
      </c>
      <c r="AK1180" s="8" t="s">
        <v>273</v>
      </c>
      <c r="AL1180" s="7">
        <v>285</v>
      </c>
      <c r="AM1180" s="8">
        <v>285</v>
      </c>
      <c r="AN1180" s="8">
        <v>26.9</v>
      </c>
      <c r="AO1180" s="8">
        <v>26.9</v>
      </c>
      <c r="AP1180" s="8">
        <v>26.9</v>
      </c>
      <c r="AQ1180" s="8">
        <v>18.899999999999999</v>
      </c>
      <c r="AR1180" s="8">
        <v>0</v>
      </c>
      <c r="AS1180" s="8">
        <v>0</v>
      </c>
      <c r="AT1180" s="12">
        <f t="shared" si="189"/>
        <v>45.8</v>
      </c>
      <c r="AV1180" s="11">
        <f t="shared" si="191"/>
        <v>0</v>
      </c>
      <c r="AW1180" s="13">
        <f t="shared" si="192"/>
        <v>0</v>
      </c>
      <c r="AX1180" s="13">
        <f t="shared" si="193"/>
        <v>0</v>
      </c>
      <c r="AY1180" s="13">
        <f t="shared" si="194"/>
        <v>0</v>
      </c>
      <c r="AZ1180" s="13">
        <f t="shared" si="195"/>
        <v>0</v>
      </c>
      <c r="BA1180" s="13">
        <f t="shared" si="196"/>
        <v>0</v>
      </c>
      <c r="BB1180" s="13">
        <f t="shared" si="197"/>
        <v>0</v>
      </c>
      <c r="BC1180" s="13">
        <f t="shared" si="198"/>
        <v>0</v>
      </c>
    </row>
    <row r="1181" spans="1:55" x14ac:dyDescent="0.3">
      <c r="A1181" s="8" t="s">
        <v>232</v>
      </c>
      <c r="B1181" s="8" t="s">
        <v>237</v>
      </c>
      <c r="C1181" s="8" t="s">
        <v>106</v>
      </c>
      <c r="D1181" s="8" t="s">
        <v>22</v>
      </c>
      <c r="E1181" s="7" t="s">
        <v>21</v>
      </c>
      <c r="K1181" s="8">
        <v>1</v>
      </c>
      <c r="L1181" s="8">
        <v>0</v>
      </c>
      <c r="M1181" s="8">
        <f t="shared" si="190"/>
        <v>0</v>
      </c>
      <c r="O1181" s="8">
        <v>59</v>
      </c>
      <c r="AI1181" s="7">
        <v>8063</v>
      </c>
      <c r="AJ1181" s="8">
        <v>5124</v>
      </c>
      <c r="AK1181" s="8" t="s">
        <v>273</v>
      </c>
      <c r="AL1181" s="7">
        <v>285</v>
      </c>
      <c r="AM1181" s="8">
        <v>285</v>
      </c>
      <c r="AN1181" s="8">
        <v>26.9</v>
      </c>
      <c r="AO1181" s="8">
        <v>26.9</v>
      </c>
      <c r="AP1181" s="8">
        <v>26.9</v>
      </c>
      <c r="AQ1181" s="8">
        <v>18.899999999999999</v>
      </c>
      <c r="AR1181" s="8">
        <v>0</v>
      </c>
      <c r="AS1181" s="8">
        <v>0</v>
      </c>
      <c r="AT1181" s="12">
        <f t="shared" si="189"/>
        <v>45.8</v>
      </c>
      <c r="AV1181" s="11">
        <f t="shared" si="191"/>
        <v>0</v>
      </c>
      <c r="AW1181" s="13">
        <f t="shared" si="192"/>
        <v>0</v>
      </c>
      <c r="AX1181" s="13">
        <f t="shared" si="193"/>
        <v>0</v>
      </c>
      <c r="AY1181" s="13">
        <f t="shared" si="194"/>
        <v>0</v>
      </c>
      <c r="AZ1181" s="13">
        <f t="shared" si="195"/>
        <v>0</v>
      </c>
      <c r="BA1181" s="13">
        <f t="shared" si="196"/>
        <v>0</v>
      </c>
      <c r="BB1181" s="13">
        <f t="shared" si="197"/>
        <v>0</v>
      </c>
      <c r="BC1181" s="13">
        <f t="shared" si="198"/>
        <v>0</v>
      </c>
    </row>
    <row r="1182" spans="1:55" x14ac:dyDescent="0.3">
      <c r="A1182" s="8" t="s">
        <v>232</v>
      </c>
      <c r="B1182" s="8" t="s">
        <v>237</v>
      </c>
      <c r="C1182" s="8" t="s">
        <v>106</v>
      </c>
      <c r="D1182" s="8" t="s">
        <v>90</v>
      </c>
      <c r="E1182" s="7" t="s">
        <v>14</v>
      </c>
      <c r="F1182" s="8">
        <v>112</v>
      </c>
      <c r="J1182" s="8">
        <v>4</v>
      </c>
      <c r="L1182" s="8">
        <v>1.0999999999999999E-2</v>
      </c>
      <c r="M1182" s="8">
        <f t="shared" si="190"/>
        <v>1.232</v>
      </c>
      <c r="O1182" s="8">
        <v>59</v>
      </c>
      <c r="Q1182" s="8">
        <v>17171</v>
      </c>
      <c r="R1182" s="7" t="s">
        <v>332</v>
      </c>
      <c r="AL1182" s="7">
        <v>175</v>
      </c>
      <c r="AN1182" s="8">
        <v>28.14</v>
      </c>
      <c r="AQ1182" s="8">
        <v>6.05</v>
      </c>
      <c r="AR1182" s="8">
        <v>0</v>
      </c>
      <c r="AS1182" s="8">
        <v>0</v>
      </c>
      <c r="AT1182" s="12">
        <f t="shared" si="189"/>
        <v>34.19</v>
      </c>
      <c r="AV1182" s="11">
        <f t="shared" si="191"/>
        <v>2.1560000000000001</v>
      </c>
      <c r="AW1182" s="13">
        <f t="shared" si="192"/>
        <v>1.2319999999999999E-2</v>
      </c>
      <c r="AX1182" s="13">
        <f t="shared" si="193"/>
        <v>0.34668480000000002</v>
      </c>
      <c r="AY1182" s="13">
        <f t="shared" si="194"/>
        <v>1.2319999999999999E-2</v>
      </c>
      <c r="AZ1182" s="13">
        <f t="shared" si="195"/>
        <v>1.2319999999999999E-2</v>
      </c>
      <c r="BA1182" s="13">
        <f t="shared" si="196"/>
        <v>7.4535999999999991E-2</v>
      </c>
      <c r="BB1182" s="13">
        <f t="shared" si="197"/>
        <v>0</v>
      </c>
      <c r="BC1182" s="13">
        <f t="shared" si="198"/>
        <v>0</v>
      </c>
    </row>
    <row r="1183" spans="1:55" x14ac:dyDescent="0.3">
      <c r="A1183" s="8" t="s">
        <v>232</v>
      </c>
      <c r="B1183" s="8" t="s">
        <v>237</v>
      </c>
      <c r="C1183" s="8" t="s">
        <v>106</v>
      </c>
      <c r="D1183" s="8" t="s">
        <v>85</v>
      </c>
      <c r="E1183" s="7" t="s">
        <v>14</v>
      </c>
      <c r="F1183" s="8">
        <v>184</v>
      </c>
      <c r="G1183" s="8">
        <v>1</v>
      </c>
      <c r="L1183" s="8">
        <v>1</v>
      </c>
      <c r="M1183" s="8">
        <f t="shared" si="190"/>
        <v>184</v>
      </c>
      <c r="O1183" s="8">
        <v>59</v>
      </c>
      <c r="AH1183" s="8" t="s">
        <v>338</v>
      </c>
      <c r="AL1183" s="7">
        <v>180</v>
      </c>
      <c r="AN1183" s="8">
        <v>24.9</v>
      </c>
      <c r="AQ1183" s="8">
        <v>3.6</v>
      </c>
      <c r="AR1183" s="8">
        <v>11.9</v>
      </c>
      <c r="AT1183" s="12">
        <f t="shared" si="189"/>
        <v>40.4</v>
      </c>
      <c r="AV1183" s="11">
        <f t="shared" si="191"/>
        <v>331.2</v>
      </c>
      <c r="AW1183" s="13">
        <f t="shared" si="192"/>
        <v>1.84</v>
      </c>
      <c r="AX1183" s="13">
        <f t="shared" si="193"/>
        <v>45.815999999999995</v>
      </c>
      <c r="AY1183" s="13">
        <f t="shared" si="194"/>
        <v>1.84</v>
      </c>
      <c r="AZ1183" s="13">
        <f t="shared" si="195"/>
        <v>1.84</v>
      </c>
      <c r="BA1183" s="13">
        <f t="shared" si="196"/>
        <v>6.6239999999999997</v>
      </c>
      <c r="BB1183" s="13">
        <f t="shared" si="197"/>
        <v>21.896000000000001</v>
      </c>
      <c r="BC1183" s="13">
        <f t="shared" si="198"/>
        <v>1.84</v>
      </c>
    </row>
    <row r="1184" spans="1:55" x14ac:dyDescent="0.3">
      <c r="A1184" s="8" t="s">
        <v>232</v>
      </c>
      <c r="B1184" s="8" t="s">
        <v>237</v>
      </c>
      <c r="C1184" s="8" t="s">
        <v>106</v>
      </c>
      <c r="D1184" s="8" t="s">
        <v>23</v>
      </c>
      <c r="E1184" s="7" t="s">
        <v>21</v>
      </c>
      <c r="K1184" s="8">
        <v>1</v>
      </c>
      <c r="L1184" s="8">
        <v>0</v>
      </c>
      <c r="M1184" s="8">
        <f t="shared" si="190"/>
        <v>0</v>
      </c>
      <c r="O1184" s="8">
        <v>59</v>
      </c>
      <c r="AI1184" s="7">
        <v>974</v>
      </c>
      <c r="AJ1184" s="8">
        <v>1129</v>
      </c>
      <c r="AK1184" s="8" t="s">
        <v>279</v>
      </c>
      <c r="AL1184" s="7">
        <v>155</v>
      </c>
      <c r="AM1184" s="8">
        <v>155</v>
      </c>
      <c r="AN1184" s="8">
        <v>12.6</v>
      </c>
      <c r="AO1184" s="8">
        <v>12.6</v>
      </c>
      <c r="AP1184" s="8">
        <v>0</v>
      </c>
      <c r="AQ1184" s="8">
        <v>10.6</v>
      </c>
      <c r="AR1184" s="8">
        <v>1.1000000000000001</v>
      </c>
      <c r="AS1184" s="8">
        <v>0</v>
      </c>
      <c r="AT1184" s="12">
        <f t="shared" si="189"/>
        <v>24.3</v>
      </c>
      <c r="AV1184" s="11">
        <f t="shared" si="191"/>
        <v>0</v>
      </c>
      <c r="AW1184" s="13">
        <f t="shared" si="192"/>
        <v>0</v>
      </c>
      <c r="AX1184" s="13">
        <f t="shared" si="193"/>
        <v>0</v>
      </c>
      <c r="AY1184" s="13">
        <f t="shared" si="194"/>
        <v>0</v>
      </c>
      <c r="AZ1184" s="13">
        <f t="shared" si="195"/>
        <v>0</v>
      </c>
      <c r="BA1184" s="13">
        <f t="shared" si="196"/>
        <v>0</v>
      </c>
      <c r="BB1184" s="13">
        <f t="shared" si="197"/>
        <v>0</v>
      </c>
      <c r="BC1184" s="13">
        <f t="shared" si="198"/>
        <v>0</v>
      </c>
    </row>
    <row r="1185" spans="1:55" x14ac:dyDescent="0.3">
      <c r="A1185" s="8" t="s">
        <v>232</v>
      </c>
      <c r="B1185" s="8" t="s">
        <v>237</v>
      </c>
      <c r="C1185" s="8" t="s">
        <v>106</v>
      </c>
      <c r="D1185" s="8" t="s">
        <v>24</v>
      </c>
      <c r="E1185" s="7" t="s">
        <v>14</v>
      </c>
      <c r="F1185" s="8">
        <v>184</v>
      </c>
      <c r="H1185" s="8">
        <v>2</v>
      </c>
      <c r="L1185" s="8">
        <v>0.28599999999999998</v>
      </c>
      <c r="M1185" s="8">
        <f t="shared" si="190"/>
        <v>52.623999999999995</v>
      </c>
      <c r="O1185" s="8">
        <v>59</v>
      </c>
      <c r="AI1185" s="7">
        <v>7075</v>
      </c>
      <c r="AJ1185" s="8">
        <v>1106</v>
      </c>
      <c r="AK1185" s="8" t="s">
        <v>280</v>
      </c>
      <c r="AL1185" s="7">
        <v>69</v>
      </c>
      <c r="AM1185" s="8">
        <v>69</v>
      </c>
      <c r="AN1185" s="8">
        <v>3.6</v>
      </c>
      <c r="AO1185" s="8">
        <v>3.6</v>
      </c>
      <c r="AP1185" s="8">
        <v>0</v>
      </c>
      <c r="AQ1185" s="8">
        <v>4.0999999999999996</v>
      </c>
      <c r="AR1185" s="8">
        <v>4.5</v>
      </c>
      <c r="AS1185" s="8">
        <v>0</v>
      </c>
      <c r="AT1185" s="12">
        <f t="shared" si="189"/>
        <v>12.2</v>
      </c>
      <c r="AV1185" s="11">
        <f t="shared" si="191"/>
        <v>36.310559999999995</v>
      </c>
      <c r="AW1185" s="13">
        <f t="shared" si="192"/>
        <v>36.310559999999995</v>
      </c>
      <c r="AX1185" s="13">
        <f t="shared" si="193"/>
        <v>1.8944639999999999</v>
      </c>
      <c r="AY1185" s="13">
        <f t="shared" si="194"/>
        <v>1.8944639999999999</v>
      </c>
      <c r="AZ1185" s="13">
        <f t="shared" si="195"/>
        <v>0</v>
      </c>
      <c r="BA1185" s="13">
        <f t="shared" si="196"/>
        <v>2.1575839999999995</v>
      </c>
      <c r="BB1185" s="13">
        <f t="shared" si="197"/>
        <v>2.36808</v>
      </c>
      <c r="BC1185" s="13">
        <f t="shared" si="198"/>
        <v>0</v>
      </c>
    </row>
    <row r="1186" spans="1:55" x14ac:dyDescent="0.3">
      <c r="A1186" s="8" t="s">
        <v>232</v>
      </c>
      <c r="B1186" s="8" t="s">
        <v>237</v>
      </c>
      <c r="C1186" s="8" t="s">
        <v>106</v>
      </c>
      <c r="D1186" s="8" t="s">
        <v>25</v>
      </c>
      <c r="E1186" s="7" t="s">
        <v>21</v>
      </c>
      <c r="K1186" s="8">
        <v>1</v>
      </c>
      <c r="L1186" s="8">
        <v>0</v>
      </c>
      <c r="M1186" s="8">
        <f t="shared" si="190"/>
        <v>0</v>
      </c>
      <c r="O1186" s="8">
        <v>59</v>
      </c>
      <c r="AI1186" s="7">
        <v>646</v>
      </c>
      <c r="AJ1186" s="8">
        <v>1009</v>
      </c>
      <c r="AK1186" s="8" t="s">
        <v>286</v>
      </c>
      <c r="AL1186" s="7">
        <v>403</v>
      </c>
      <c r="AM1186" s="8">
        <v>403</v>
      </c>
      <c r="AN1186" s="8">
        <v>24.9</v>
      </c>
      <c r="AO1186" s="8">
        <v>24.9</v>
      </c>
      <c r="AP1186" s="8">
        <v>0</v>
      </c>
      <c r="AQ1186" s="8">
        <v>33.1</v>
      </c>
      <c r="AR1186" s="8">
        <v>1.3</v>
      </c>
      <c r="AS1186" s="8">
        <v>0</v>
      </c>
      <c r="AT1186" s="12">
        <f t="shared" si="189"/>
        <v>59.3</v>
      </c>
      <c r="AV1186" s="11">
        <f t="shared" si="191"/>
        <v>0</v>
      </c>
      <c r="AW1186" s="13">
        <f t="shared" si="192"/>
        <v>0</v>
      </c>
      <c r="AX1186" s="13">
        <f t="shared" si="193"/>
        <v>0</v>
      </c>
      <c r="AY1186" s="13">
        <f t="shared" si="194"/>
        <v>0</v>
      </c>
      <c r="AZ1186" s="13">
        <f t="shared" si="195"/>
        <v>0</v>
      </c>
      <c r="BA1186" s="13">
        <f t="shared" si="196"/>
        <v>0</v>
      </c>
      <c r="BB1186" s="13">
        <f t="shared" si="197"/>
        <v>0</v>
      </c>
      <c r="BC1186" s="13">
        <f t="shared" si="198"/>
        <v>0</v>
      </c>
    </row>
    <row r="1187" spans="1:55" x14ac:dyDescent="0.3">
      <c r="A1187" s="8" t="s">
        <v>20</v>
      </c>
      <c r="B1187" s="8" t="s">
        <v>237</v>
      </c>
      <c r="C1187" s="8" t="s">
        <v>106</v>
      </c>
      <c r="D1187" s="8" t="s">
        <v>20</v>
      </c>
      <c r="E1187" s="7" t="s">
        <v>14</v>
      </c>
      <c r="F1187" s="8">
        <v>112</v>
      </c>
      <c r="I1187" s="8">
        <v>1</v>
      </c>
      <c r="L1187" s="8">
        <v>3.3000000000000002E-2</v>
      </c>
      <c r="M1187" s="8">
        <f t="shared" si="190"/>
        <v>3.6960000000000002</v>
      </c>
      <c r="O1187" s="8">
        <v>59</v>
      </c>
      <c r="AI1187">
        <v>8041</v>
      </c>
      <c r="AJ1187">
        <v>15233</v>
      </c>
      <c r="AK1187" t="s">
        <v>378</v>
      </c>
      <c r="AL1187">
        <v>105</v>
      </c>
      <c r="AM1187">
        <v>105</v>
      </c>
      <c r="AN1187">
        <v>18.5</v>
      </c>
      <c r="AO1187">
        <v>18.5</v>
      </c>
      <c r="AP1187">
        <v>18.5</v>
      </c>
      <c r="AQ1187">
        <v>2.9</v>
      </c>
      <c r="AR1187">
        <v>0</v>
      </c>
      <c r="AS1187">
        <v>0</v>
      </c>
      <c r="AT1187" s="12">
        <f t="shared" si="189"/>
        <v>21.4</v>
      </c>
      <c r="AV1187" s="11">
        <f t="shared" si="191"/>
        <v>3.8808000000000002</v>
      </c>
      <c r="AW1187" s="13">
        <f t="shared" si="192"/>
        <v>3.8808000000000002</v>
      </c>
      <c r="AX1187" s="13">
        <f t="shared" si="193"/>
        <v>0.68376000000000003</v>
      </c>
      <c r="AY1187" s="13">
        <f t="shared" si="194"/>
        <v>0.68376000000000003</v>
      </c>
      <c r="AZ1187" s="13">
        <f t="shared" si="195"/>
        <v>0.68376000000000003</v>
      </c>
      <c r="BA1187" s="13">
        <f t="shared" si="196"/>
        <v>0.107184</v>
      </c>
      <c r="BB1187" s="13">
        <f t="shared" si="197"/>
        <v>0</v>
      </c>
      <c r="BC1187" s="13">
        <f t="shared" si="198"/>
        <v>0</v>
      </c>
    </row>
    <row r="1188" spans="1:55" x14ac:dyDescent="0.3">
      <c r="A1188" s="8" t="s">
        <v>233</v>
      </c>
      <c r="B1188" s="8" t="s">
        <v>237</v>
      </c>
      <c r="C1188" s="8" t="s">
        <v>106</v>
      </c>
      <c r="D1188" s="8" t="s">
        <v>26</v>
      </c>
      <c r="E1188" s="7" t="s">
        <v>14</v>
      </c>
      <c r="F1188" s="8">
        <v>175</v>
      </c>
      <c r="H1188" s="8">
        <v>1</v>
      </c>
      <c r="L1188" s="8">
        <v>0.14299999999999999</v>
      </c>
      <c r="M1188" s="8">
        <f t="shared" si="190"/>
        <v>25.024999999999999</v>
      </c>
      <c r="O1188" s="8">
        <v>59</v>
      </c>
      <c r="AI1188" s="7">
        <v>7200</v>
      </c>
      <c r="AJ1188" s="8">
        <v>20051</v>
      </c>
      <c r="AK1188" s="8" t="s">
        <v>282</v>
      </c>
      <c r="AL1188" s="7">
        <v>130</v>
      </c>
      <c r="AM1188" s="8">
        <v>0</v>
      </c>
      <c r="AN1188" s="8">
        <v>2.4</v>
      </c>
      <c r="AO1188" s="8">
        <v>0</v>
      </c>
      <c r="AP1188" s="8">
        <v>0</v>
      </c>
      <c r="AQ1188" s="8">
        <v>0.2</v>
      </c>
      <c r="AR1188" s="8">
        <v>28.6</v>
      </c>
      <c r="AS1188" s="8">
        <v>0.3</v>
      </c>
      <c r="AT1188" s="12">
        <f t="shared" si="189"/>
        <v>31.200000000000003</v>
      </c>
      <c r="AV1188" s="11">
        <f t="shared" si="191"/>
        <v>32.532499999999999</v>
      </c>
      <c r="AW1188" s="13">
        <f t="shared" si="192"/>
        <v>0</v>
      </c>
      <c r="AX1188" s="13">
        <f t="shared" si="193"/>
        <v>0.60059999999999991</v>
      </c>
      <c r="AY1188" s="13">
        <f t="shared" si="194"/>
        <v>0</v>
      </c>
      <c r="AZ1188" s="13">
        <f t="shared" si="195"/>
        <v>0</v>
      </c>
      <c r="BA1188" s="13">
        <f t="shared" si="196"/>
        <v>5.0049999999999997E-2</v>
      </c>
      <c r="BB1188" s="13">
        <f t="shared" si="197"/>
        <v>7.1571500000000006</v>
      </c>
      <c r="BC1188" s="13">
        <f t="shared" si="198"/>
        <v>7.5074999999999989E-2</v>
      </c>
    </row>
    <row r="1189" spans="1:55" x14ac:dyDescent="0.3">
      <c r="A1189" s="8" t="s">
        <v>233</v>
      </c>
      <c r="B1189" s="8" t="s">
        <v>237</v>
      </c>
      <c r="C1189" s="8" t="s">
        <v>106</v>
      </c>
      <c r="D1189" s="8" t="s">
        <v>28</v>
      </c>
      <c r="E1189" s="7" t="s">
        <v>14</v>
      </c>
      <c r="F1189" s="8">
        <v>185</v>
      </c>
      <c r="I1189" s="8">
        <v>1</v>
      </c>
      <c r="L1189" s="8">
        <v>3.3000000000000002E-2</v>
      </c>
      <c r="M1189" s="8">
        <f t="shared" si="190"/>
        <v>6.1050000000000004</v>
      </c>
      <c r="O1189" s="8">
        <v>59</v>
      </c>
      <c r="AI1189" s="7">
        <v>7005</v>
      </c>
      <c r="AJ1189" s="8">
        <v>16028</v>
      </c>
      <c r="AK1189" s="8" t="s">
        <v>283</v>
      </c>
      <c r="AL1189" s="7">
        <v>127</v>
      </c>
      <c r="AM1189" s="8">
        <v>0</v>
      </c>
      <c r="AN1189" s="8">
        <v>8.6999999999999993</v>
      </c>
      <c r="AO1189" s="8">
        <v>0</v>
      </c>
      <c r="AP1189" s="8">
        <v>0</v>
      </c>
      <c r="AQ1189" s="8">
        <v>0.5</v>
      </c>
      <c r="AR1189" s="8">
        <v>22.8</v>
      </c>
      <c r="AS1189" s="8">
        <v>6.4</v>
      </c>
      <c r="AT1189" s="12">
        <f t="shared" si="189"/>
        <v>32</v>
      </c>
      <c r="AV1189" s="11">
        <f t="shared" si="191"/>
        <v>7.7533500000000002</v>
      </c>
      <c r="AW1189" s="13">
        <f t="shared" si="192"/>
        <v>0</v>
      </c>
      <c r="AX1189" s="13">
        <f t="shared" si="193"/>
        <v>0.53113500000000002</v>
      </c>
      <c r="AY1189" s="13">
        <f t="shared" si="194"/>
        <v>0</v>
      </c>
      <c r="AZ1189" s="13">
        <f t="shared" si="195"/>
        <v>0</v>
      </c>
      <c r="BA1189" s="13">
        <f t="shared" si="196"/>
        <v>3.0525000000000004E-2</v>
      </c>
      <c r="BB1189" s="13">
        <f t="shared" si="197"/>
        <v>1.3919400000000002</v>
      </c>
      <c r="BC1189" s="13">
        <f t="shared" si="198"/>
        <v>0.39072000000000001</v>
      </c>
    </row>
    <row r="1190" spans="1:55" x14ac:dyDescent="0.3">
      <c r="A1190" s="8" t="s">
        <v>233</v>
      </c>
      <c r="B1190" s="8" t="s">
        <v>237</v>
      </c>
      <c r="C1190" s="8" t="s">
        <v>106</v>
      </c>
      <c r="D1190" s="8" t="s">
        <v>29</v>
      </c>
      <c r="E1190" s="7" t="s">
        <v>14</v>
      </c>
      <c r="F1190" s="8">
        <v>60</v>
      </c>
      <c r="H1190" s="8">
        <v>1</v>
      </c>
      <c r="L1190" s="8">
        <v>0.14299999999999999</v>
      </c>
      <c r="M1190" s="8">
        <f t="shared" si="190"/>
        <v>8.58</v>
      </c>
      <c r="O1190" s="8">
        <v>59</v>
      </c>
      <c r="AI1190" s="7">
        <v>513</v>
      </c>
      <c r="AJ1190" s="8">
        <v>11110</v>
      </c>
      <c r="AK1190" s="8" t="s">
        <v>290</v>
      </c>
      <c r="AL1190" s="7">
        <v>22</v>
      </c>
      <c r="AM1190" s="8">
        <v>0</v>
      </c>
      <c r="AN1190" s="8">
        <v>1</v>
      </c>
      <c r="AO1190" s="8">
        <v>0</v>
      </c>
      <c r="AP1190" s="8">
        <v>0</v>
      </c>
      <c r="AQ1190" s="8">
        <v>0.4</v>
      </c>
      <c r="AR1190" s="8">
        <v>4.5</v>
      </c>
      <c r="AS1190" s="8">
        <v>2.8</v>
      </c>
      <c r="AT1190" s="12">
        <f t="shared" si="189"/>
        <v>5.9</v>
      </c>
      <c r="AV1190" s="11">
        <f t="shared" si="191"/>
        <v>1.8875999999999999</v>
      </c>
      <c r="AW1190" s="13">
        <f t="shared" si="192"/>
        <v>0</v>
      </c>
      <c r="AX1190" s="13">
        <f t="shared" si="193"/>
        <v>8.5800000000000001E-2</v>
      </c>
      <c r="AY1190" s="13">
        <f t="shared" si="194"/>
        <v>0</v>
      </c>
      <c r="AZ1190" s="13">
        <f t="shared" si="195"/>
        <v>0</v>
      </c>
      <c r="BA1190" s="13">
        <f t="shared" si="196"/>
        <v>3.4320000000000003E-2</v>
      </c>
      <c r="BB1190" s="13">
        <f t="shared" si="197"/>
        <v>0.3861</v>
      </c>
      <c r="BC1190" s="13">
        <f t="shared" si="198"/>
        <v>0.24023999999999998</v>
      </c>
    </row>
    <row r="1191" spans="1:55" x14ac:dyDescent="0.3">
      <c r="A1191" s="8" t="s">
        <v>233</v>
      </c>
      <c r="B1191" s="8" t="s">
        <v>237</v>
      </c>
      <c r="C1191" s="8" t="s">
        <v>106</v>
      </c>
      <c r="D1191" s="8" t="s">
        <v>30</v>
      </c>
      <c r="E1191" s="7" t="s">
        <v>14</v>
      </c>
      <c r="F1191" s="8">
        <v>119</v>
      </c>
      <c r="G1191" s="8">
        <v>1</v>
      </c>
      <c r="L1191" s="8">
        <v>1</v>
      </c>
      <c r="M1191" s="8">
        <f t="shared" si="190"/>
        <v>119</v>
      </c>
      <c r="O1191" s="8">
        <v>59</v>
      </c>
      <c r="AI1191" s="7">
        <v>141</v>
      </c>
      <c r="AJ1191" s="8">
        <v>9040</v>
      </c>
      <c r="AK1191" s="8" t="s">
        <v>287</v>
      </c>
      <c r="AL1191" s="7">
        <v>92</v>
      </c>
      <c r="AM1191" s="8">
        <v>0</v>
      </c>
      <c r="AN1191" s="8">
        <v>1</v>
      </c>
      <c r="AO1191" s="8">
        <v>0</v>
      </c>
      <c r="AP1191" s="8">
        <v>0</v>
      </c>
      <c r="AQ1191" s="8">
        <v>0.5</v>
      </c>
      <c r="AR1191" s="8">
        <v>23.4</v>
      </c>
      <c r="AS1191" s="8">
        <v>2.4</v>
      </c>
      <c r="AT1191" s="12">
        <f t="shared" si="189"/>
        <v>24.9</v>
      </c>
      <c r="AV1191" s="11">
        <f t="shared" si="191"/>
        <v>109.48</v>
      </c>
      <c r="AW1191" s="13">
        <f t="shared" si="192"/>
        <v>0</v>
      </c>
      <c r="AX1191" s="13">
        <f t="shared" si="193"/>
        <v>1.19</v>
      </c>
      <c r="AY1191" s="13">
        <f t="shared" si="194"/>
        <v>0</v>
      </c>
      <c r="AZ1191" s="13">
        <f t="shared" si="195"/>
        <v>0</v>
      </c>
      <c r="BA1191" s="13">
        <f t="shared" si="196"/>
        <v>0.59499999999999997</v>
      </c>
      <c r="BB1191" s="13">
        <f t="shared" si="197"/>
        <v>27.846</v>
      </c>
      <c r="BC1191" s="13">
        <f t="shared" si="198"/>
        <v>2.8559999999999999</v>
      </c>
    </row>
    <row r="1192" spans="1:55" x14ac:dyDescent="0.3">
      <c r="A1192" s="8" t="s">
        <v>233</v>
      </c>
      <c r="B1192" s="8" t="s">
        <v>237</v>
      </c>
      <c r="C1192" s="8" t="s">
        <v>106</v>
      </c>
      <c r="D1192" s="8" t="s">
        <v>31</v>
      </c>
      <c r="E1192" s="7" t="s">
        <v>14</v>
      </c>
      <c r="F1192" s="8">
        <v>122</v>
      </c>
      <c r="H1192" s="8">
        <v>3</v>
      </c>
      <c r="L1192" s="8">
        <v>0.42899999999999999</v>
      </c>
      <c r="M1192" s="8">
        <f t="shared" si="190"/>
        <v>52.338000000000001</v>
      </c>
      <c r="O1192" s="8">
        <v>59</v>
      </c>
      <c r="AI1192" s="7">
        <v>1786</v>
      </c>
      <c r="AJ1192" s="8">
        <v>11363</v>
      </c>
      <c r="AK1192" s="8" t="s">
        <v>289</v>
      </c>
      <c r="AL1192" s="7">
        <v>93</v>
      </c>
      <c r="AM1192" s="8">
        <v>0</v>
      </c>
      <c r="AN1192" s="8">
        <v>2</v>
      </c>
      <c r="AO1192" s="8">
        <v>0</v>
      </c>
      <c r="AP1192" s="8">
        <v>0</v>
      </c>
      <c r="AQ1192" s="8">
        <v>0.1</v>
      </c>
      <c r="AR1192" s="8">
        <v>21.6</v>
      </c>
      <c r="AS1192" s="8">
        <v>1.5</v>
      </c>
      <c r="AT1192" s="12">
        <f t="shared" si="189"/>
        <v>23.700000000000003</v>
      </c>
      <c r="AV1192" s="11">
        <f t="shared" si="191"/>
        <v>48.674340000000001</v>
      </c>
      <c r="AW1192" s="13">
        <f t="shared" si="192"/>
        <v>0</v>
      </c>
      <c r="AX1192" s="13">
        <f t="shared" si="193"/>
        <v>1.0467599999999999</v>
      </c>
      <c r="AY1192" s="13">
        <f t="shared" si="194"/>
        <v>0</v>
      </c>
      <c r="AZ1192" s="13">
        <f t="shared" si="195"/>
        <v>0</v>
      </c>
      <c r="BA1192" s="13">
        <f t="shared" si="196"/>
        <v>5.2338000000000003E-2</v>
      </c>
      <c r="BB1192" s="13">
        <f t="shared" si="197"/>
        <v>11.305008000000001</v>
      </c>
      <c r="BC1192" s="13">
        <f t="shared" si="198"/>
        <v>0.78507000000000005</v>
      </c>
    </row>
    <row r="1193" spans="1:55" x14ac:dyDescent="0.3">
      <c r="A1193" s="8" t="s">
        <v>233</v>
      </c>
      <c r="B1193" s="8" t="s">
        <v>237</v>
      </c>
      <c r="C1193" s="8" t="s">
        <v>106</v>
      </c>
      <c r="D1193" s="8" t="s">
        <v>77</v>
      </c>
      <c r="E1193" s="7" t="s">
        <v>14</v>
      </c>
      <c r="F1193" s="8">
        <v>119</v>
      </c>
      <c r="G1193" s="8">
        <v>1</v>
      </c>
      <c r="L1193" s="8">
        <v>1</v>
      </c>
      <c r="M1193" s="8">
        <f t="shared" si="190"/>
        <v>119</v>
      </c>
      <c r="O1193" s="8">
        <v>59</v>
      </c>
      <c r="AH1193" s="8" t="s">
        <v>336</v>
      </c>
      <c r="AL1193" s="7">
        <v>390</v>
      </c>
      <c r="AN1193" s="8" t="s">
        <v>337</v>
      </c>
      <c r="AQ1193" s="8">
        <v>0.8</v>
      </c>
      <c r="AR1193" s="8">
        <v>84.1</v>
      </c>
      <c r="AT1193" s="12">
        <f t="shared" si="189"/>
        <v>84.899999999999991</v>
      </c>
      <c r="AV1193" s="11">
        <f t="shared" si="191"/>
        <v>464.1</v>
      </c>
      <c r="AW1193" s="13">
        <f t="shared" si="192"/>
        <v>1.19</v>
      </c>
      <c r="AX1193" s="13">
        <f t="shared" si="193"/>
        <v>1.19</v>
      </c>
      <c r="AY1193" s="13">
        <f t="shared" si="194"/>
        <v>1.19</v>
      </c>
      <c r="AZ1193" s="13">
        <f t="shared" si="195"/>
        <v>1.19</v>
      </c>
      <c r="BA1193" s="13">
        <f t="shared" si="196"/>
        <v>0.95200000000000007</v>
      </c>
      <c r="BB1193" s="13">
        <f t="shared" si="197"/>
        <v>100.07899999999999</v>
      </c>
      <c r="BC1193" s="13">
        <f t="shared" si="198"/>
        <v>1.19</v>
      </c>
    </row>
    <row r="1194" spans="1:55" x14ac:dyDescent="0.3">
      <c r="A1194" s="8" t="s">
        <v>234</v>
      </c>
      <c r="B1194" s="8" t="s">
        <v>237</v>
      </c>
      <c r="C1194" s="8" t="s">
        <v>106</v>
      </c>
      <c r="D1194" s="8" t="s">
        <v>248</v>
      </c>
      <c r="E1194" s="7" t="s">
        <v>14</v>
      </c>
      <c r="F1194" s="8">
        <v>134</v>
      </c>
      <c r="H1194" s="8">
        <v>1</v>
      </c>
      <c r="L1194" s="8">
        <v>0.14299999999999999</v>
      </c>
      <c r="M1194" s="8">
        <f t="shared" si="190"/>
        <v>19.161999999999999</v>
      </c>
      <c r="O1194" s="8">
        <v>59</v>
      </c>
      <c r="AE1194" s="7" t="s">
        <v>296</v>
      </c>
      <c r="AF1194" s="8" t="s">
        <v>303</v>
      </c>
      <c r="AL1194" s="7">
        <v>163</v>
      </c>
      <c r="AN1194" s="8">
        <v>6.3</v>
      </c>
      <c r="AQ1194" s="8">
        <v>1.4</v>
      </c>
      <c r="AR1194" s="8">
        <v>31.1</v>
      </c>
      <c r="AT1194" s="12">
        <f t="shared" si="189"/>
        <v>38.799999999999997</v>
      </c>
      <c r="AV1194" s="11">
        <f t="shared" si="191"/>
        <v>31.234059999999999</v>
      </c>
      <c r="AW1194" s="13">
        <f t="shared" si="192"/>
        <v>0.19161999999999998</v>
      </c>
      <c r="AX1194" s="13">
        <f t="shared" si="193"/>
        <v>1.207206</v>
      </c>
      <c r="AY1194" s="13">
        <f t="shared" si="194"/>
        <v>0.19161999999999998</v>
      </c>
      <c r="AZ1194" s="13">
        <f t="shared" si="195"/>
        <v>0.19161999999999998</v>
      </c>
      <c r="BA1194" s="13">
        <f t="shared" si="196"/>
        <v>0.26826800000000001</v>
      </c>
      <c r="BB1194" s="13">
        <f t="shared" si="197"/>
        <v>5.9593820000000006</v>
      </c>
      <c r="BC1194" s="13">
        <f t="shared" si="198"/>
        <v>0.19161999999999998</v>
      </c>
    </row>
    <row r="1195" spans="1:55" x14ac:dyDescent="0.3">
      <c r="A1195" s="8" t="s">
        <v>234</v>
      </c>
      <c r="B1195" s="8" t="s">
        <v>237</v>
      </c>
      <c r="C1195" s="8" t="s">
        <v>106</v>
      </c>
      <c r="D1195" s="8" t="s">
        <v>27</v>
      </c>
      <c r="E1195" s="7" t="s">
        <v>14</v>
      </c>
      <c r="F1195" s="8">
        <v>114</v>
      </c>
      <c r="H1195" s="8">
        <v>4</v>
      </c>
      <c r="L1195" s="8">
        <v>0.57099999999999995</v>
      </c>
      <c r="M1195" s="8">
        <f t="shared" si="190"/>
        <v>65.093999999999994</v>
      </c>
      <c r="O1195" s="8">
        <v>59</v>
      </c>
      <c r="AE1195" s="7" t="s">
        <v>296</v>
      </c>
      <c r="AF1195" s="8" t="s">
        <v>304</v>
      </c>
      <c r="AL1195" s="7">
        <v>125</v>
      </c>
      <c r="AN1195" s="8">
        <v>2.1</v>
      </c>
      <c r="AQ1195" s="8">
        <v>1.3</v>
      </c>
      <c r="AR1195" s="8">
        <v>26.2</v>
      </c>
      <c r="AT1195" s="12">
        <f t="shared" si="189"/>
        <v>29.6</v>
      </c>
      <c r="AV1195" s="11">
        <f t="shared" si="191"/>
        <v>81.367499999999993</v>
      </c>
      <c r="AW1195" s="13">
        <f t="shared" si="192"/>
        <v>0.65093999999999996</v>
      </c>
      <c r="AX1195" s="13">
        <f t="shared" si="193"/>
        <v>1.3669739999999999</v>
      </c>
      <c r="AY1195" s="13">
        <f t="shared" si="194"/>
        <v>0.65093999999999996</v>
      </c>
      <c r="AZ1195" s="13">
        <f t="shared" si="195"/>
        <v>0.65093999999999996</v>
      </c>
      <c r="BA1195" s="13">
        <f t="shared" si="196"/>
        <v>0.84622199999999992</v>
      </c>
      <c r="BB1195" s="13">
        <f t="shared" si="197"/>
        <v>17.054627999999997</v>
      </c>
      <c r="BC1195" s="13">
        <f t="shared" si="198"/>
        <v>0.65093999999999996</v>
      </c>
    </row>
    <row r="1196" spans="1:55" x14ac:dyDescent="0.3">
      <c r="A1196" s="8" t="s">
        <v>234</v>
      </c>
      <c r="B1196" s="8" t="s">
        <v>237</v>
      </c>
      <c r="C1196" s="8" t="s">
        <v>106</v>
      </c>
      <c r="D1196" s="8" t="s">
        <v>32</v>
      </c>
      <c r="E1196" s="7" t="s">
        <v>14</v>
      </c>
      <c r="F1196" s="8">
        <v>83</v>
      </c>
      <c r="G1196" s="8">
        <v>1</v>
      </c>
      <c r="L1196" s="8">
        <v>1</v>
      </c>
      <c r="M1196" s="8">
        <f t="shared" si="190"/>
        <v>83</v>
      </c>
      <c r="O1196" s="8">
        <v>59</v>
      </c>
      <c r="AI1196" s="7">
        <v>8012</v>
      </c>
      <c r="AJ1196" s="8">
        <v>0</v>
      </c>
      <c r="AK1196" s="8" t="s">
        <v>307</v>
      </c>
      <c r="AL1196" s="7">
        <v>332</v>
      </c>
      <c r="AM1196" s="8">
        <v>0</v>
      </c>
      <c r="AN1196" s="8">
        <v>10.3</v>
      </c>
      <c r="AO1196" s="8">
        <v>0</v>
      </c>
      <c r="AP1196" s="8">
        <v>0</v>
      </c>
      <c r="AQ1196" s="8">
        <v>3</v>
      </c>
      <c r="AR1196" s="8">
        <v>73.7</v>
      </c>
      <c r="AS1196" s="8">
        <v>12.7</v>
      </c>
      <c r="AT1196" s="12">
        <f t="shared" si="189"/>
        <v>87</v>
      </c>
      <c r="AV1196" s="11">
        <f t="shared" si="191"/>
        <v>275.56</v>
      </c>
      <c r="AW1196" s="13">
        <f t="shared" si="192"/>
        <v>0</v>
      </c>
      <c r="AX1196" s="13">
        <f t="shared" si="193"/>
        <v>8.5490000000000013</v>
      </c>
      <c r="AY1196" s="13">
        <f t="shared" si="194"/>
        <v>0</v>
      </c>
      <c r="AZ1196" s="13">
        <f t="shared" si="195"/>
        <v>0</v>
      </c>
      <c r="BA1196" s="13">
        <f t="shared" si="196"/>
        <v>2.4900000000000002</v>
      </c>
      <c r="BB1196" s="13">
        <f t="shared" si="197"/>
        <v>61.171000000000006</v>
      </c>
      <c r="BC1196" s="13">
        <f t="shared" si="198"/>
        <v>10.540999999999999</v>
      </c>
    </row>
    <row r="1197" spans="1:55" x14ac:dyDescent="0.3">
      <c r="A1197" s="8" t="s">
        <v>232</v>
      </c>
      <c r="B1197" s="8" t="s">
        <v>237</v>
      </c>
      <c r="C1197" s="8" t="s">
        <v>107</v>
      </c>
      <c r="D1197" s="8" t="s">
        <v>13</v>
      </c>
      <c r="E1197" s="7" t="s">
        <v>14</v>
      </c>
      <c r="F1197" s="8">
        <v>112</v>
      </c>
      <c r="J1197" s="8">
        <v>1</v>
      </c>
      <c r="L1197" s="8">
        <v>3.0000000000000001E-3</v>
      </c>
      <c r="M1197" s="8">
        <f t="shared" si="190"/>
        <v>0.33600000000000002</v>
      </c>
      <c r="N1197" s="8">
        <v>2</v>
      </c>
      <c r="O1197" s="8">
        <v>60</v>
      </c>
      <c r="AI1197" s="7">
        <v>8067</v>
      </c>
      <c r="AJ1197" s="8">
        <v>0</v>
      </c>
      <c r="AK1197" s="8" t="s">
        <v>265</v>
      </c>
      <c r="AL1197" s="7">
        <v>269</v>
      </c>
      <c r="AM1197" s="8">
        <v>269</v>
      </c>
      <c r="AN1197" s="8">
        <v>24.9</v>
      </c>
      <c r="AO1197" s="8">
        <v>24.9</v>
      </c>
      <c r="AP1197" s="8">
        <v>24.9</v>
      </c>
      <c r="AQ1197" s="8">
        <v>18</v>
      </c>
      <c r="AR1197" s="8">
        <v>0</v>
      </c>
      <c r="AS1197" s="8">
        <v>0</v>
      </c>
      <c r="AT1197" s="12">
        <f t="shared" ref="AT1197:AT1260" si="199">SUM(AN1197,AQ1197,AR1197)</f>
        <v>42.9</v>
      </c>
      <c r="AV1197" s="11">
        <f t="shared" si="191"/>
        <v>0.90383999999999998</v>
      </c>
      <c r="AW1197" s="13">
        <f t="shared" si="192"/>
        <v>0.90383999999999998</v>
      </c>
      <c r="AX1197" s="13">
        <f t="shared" si="193"/>
        <v>8.3664000000000002E-2</v>
      </c>
      <c r="AY1197" s="13">
        <f t="shared" si="194"/>
        <v>8.3664000000000002E-2</v>
      </c>
      <c r="AZ1197" s="13">
        <f t="shared" si="195"/>
        <v>8.3664000000000002E-2</v>
      </c>
      <c r="BA1197" s="13">
        <f t="shared" si="196"/>
        <v>6.0479999999999999E-2</v>
      </c>
      <c r="BB1197" s="13">
        <f t="shared" si="197"/>
        <v>0</v>
      </c>
      <c r="BC1197" s="13">
        <f t="shared" si="198"/>
        <v>0</v>
      </c>
    </row>
    <row r="1198" spans="1:55" x14ac:dyDescent="0.3">
      <c r="A1198" s="8" t="s">
        <v>232</v>
      </c>
      <c r="B1198" s="8" t="s">
        <v>237</v>
      </c>
      <c r="C1198" s="8" t="s">
        <v>107</v>
      </c>
      <c r="D1198" s="8" t="s">
        <v>15</v>
      </c>
      <c r="E1198" s="7" t="s">
        <v>14</v>
      </c>
      <c r="F1198" s="8">
        <v>85</v>
      </c>
      <c r="J1198" s="8">
        <v>3</v>
      </c>
      <c r="L1198" s="8">
        <v>8.0000000000000002E-3</v>
      </c>
      <c r="M1198" s="8">
        <f t="shared" si="190"/>
        <v>0.68</v>
      </c>
      <c r="O1198" s="8">
        <v>60</v>
      </c>
      <c r="AE1198" s="7" t="s">
        <v>296</v>
      </c>
      <c r="AF1198" s="8" t="s">
        <v>298</v>
      </c>
      <c r="AG1198" s="7" t="s">
        <v>299</v>
      </c>
      <c r="AL1198" s="7">
        <v>241</v>
      </c>
      <c r="AN1198" s="8">
        <v>32.9</v>
      </c>
      <c r="AQ1198" s="8">
        <v>10.9</v>
      </c>
      <c r="AR1198" s="8">
        <v>0.5</v>
      </c>
      <c r="AS1198" s="8">
        <v>0</v>
      </c>
      <c r="AT1198" s="12">
        <f t="shared" si="199"/>
        <v>44.3</v>
      </c>
      <c r="AV1198" s="11">
        <f t="shared" si="191"/>
        <v>1.6388000000000003</v>
      </c>
      <c r="AW1198" s="13">
        <f t="shared" si="192"/>
        <v>6.8000000000000005E-3</v>
      </c>
      <c r="AX1198" s="13">
        <f t="shared" si="193"/>
        <v>0.22372</v>
      </c>
      <c r="AY1198" s="13">
        <f t="shared" si="194"/>
        <v>6.8000000000000005E-3</v>
      </c>
      <c r="AZ1198" s="13">
        <f t="shared" si="195"/>
        <v>6.8000000000000005E-3</v>
      </c>
      <c r="BA1198" s="13">
        <f t="shared" si="196"/>
        <v>7.4120000000000005E-2</v>
      </c>
      <c r="BB1198" s="13">
        <f t="shared" si="197"/>
        <v>3.4000000000000002E-3</v>
      </c>
      <c r="BC1198" s="13">
        <f t="shared" si="198"/>
        <v>0</v>
      </c>
    </row>
    <row r="1199" spans="1:55" x14ac:dyDescent="0.3">
      <c r="A1199" s="8" t="s">
        <v>232</v>
      </c>
      <c r="B1199" s="8" t="s">
        <v>237</v>
      </c>
      <c r="C1199" s="8" t="s">
        <v>107</v>
      </c>
      <c r="D1199" s="8" t="s">
        <v>17</v>
      </c>
      <c r="E1199" s="7" t="s">
        <v>14</v>
      </c>
      <c r="F1199" s="8">
        <v>85</v>
      </c>
      <c r="I1199" s="8">
        <v>1</v>
      </c>
      <c r="L1199" s="8">
        <v>3.3000000000000002E-2</v>
      </c>
      <c r="M1199" s="8">
        <f t="shared" si="190"/>
        <v>2.8050000000000002</v>
      </c>
      <c r="O1199" s="8">
        <v>60</v>
      </c>
      <c r="AE1199" s="7" t="s">
        <v>300</v>
      </c>
      <c r="AF1199" s="8" t="s">
        <v>301</v>
      </c>
      <c r="AG1199" s="7" t="s">
        <v>272</v>
      </c>
      <c r="AL1199" s="7">
        <v>265</v>
      </c>
      <c r="AN1199" s="8">
        <v>16.899999999999999</v>
      </c>
      <c r="AQ1199" s="8">
        <v>21.4</v>
      </c>
      <c r="AR1199" s="8">
        <v>0</v>
      </c>
      <c r="AS1199" s="8">
        <v>0</v>
      </c>
      <c r="AT1199" s="12">
        <f t="shared" si="199"/>
        <v>38.299999999999997</v>
      </c>
      <c r="AV1199" s="11">
        <f t="shared" si="191"/>
        <v>7.4332500000000001</v>
      </c>
      <c r="AW1199" s="13">
        <f t="shared" si="192"/>
        <v>2.8050000000000002E-2</v>
      </c>
      <c r="AX1199" s="13">
        <f t="shared" si="193"/>
        <v>0.47404499999999999</v>
      </c>
      <c r="AY1199" s="13">
        <f t="shared" si="194"/>
        <v>2.8050000000000002E-2</v>
      </c>
      <c r="AZ1199" s="13">
        <f t="shared" si="195"/>
        <v>2.8050000000000002E-2</v>
      </c>
      <c r="BA1199" s="13">
        <f t="shared" si="196"/>
        <v>0.60026999999999997</v>
      </c>
      <c r="BB1199" s="13">
        <f t="shared" si="197"/>
        <v>0</v>
      </c>
      <c r="BC1199" s="13">
        <f t="shared" si="198"/>
        <v>0</v>
      </c>
    </row>
    <row r="1200" spans="1:55" x14ac:dyDescent="0.3">
      <c r="A1200" s="8" t="s">
        <v>232</v>
      </c>
      <c r="B1200" s="8" t="s">
        <v>237</v>
      </c>
      <c r="C1200" s="8" t="s">
        <v>107</v>
      </c>
      <c r="D1200" s="8" t="s">
        <v>18</v>
      </c>
      <c r="E1200" s="7" t="s">
        <v>14</v>
      </c>
      <c r="F1200" s="8">
        <v>112</v>
      </c>
      <c r="J1200" s="8">
        <v>1</v>
      </c>
      <c r="L1200" s="8">
        <v>3.0000000000000001E-3</v>
      </c>
      <c r="M1200" s="8">
        <f t="shared" si="190"/>
        <v>0.33600000000000002</v>
      </c>
      <c r="O1200" s="8">
        <v>60</v>
      </c>
      <c r="S1200" s="8">
        <v>1095</v>
      </c>
      <c r="T1200" s="8" t="s">
        <v>275</v>
      </c>
      <c r="AL1200" s="7">
        <v>267</v>
      </c>
      <c r="AN1200" s="8">
        <v>19.600000000000001</v>
      </c>
      <c r="AQ1200" s="8">
        <v>20.3</v>
      </c>
      <c r="AT1200" s="12">
        <f t="shared" si="199"/>
        <v>39.900000000000006</v>
      </c>
      <c r="AV1200" s="11">
        <f t="shared" si="191"/>
        <v>0.89712000000000003</v>
      </c>
      <c r="AW1200" s="13">
        <f t="shared" si="192"/>
        <v>3.3600000000000001E-3</v>
      </c>
      <c r="AX1200" s="13">
        <f t="shared" si="193"/>
        <v>6.5856000000000012E-2</v>
      </c>
      <c r="AY1200" s="13">
        <f t="shared" si="194"/>
        <v>3.3600000000000001E-3</v>
      </c>
      <c r="AZ1200" s="13">
        <f t="shared" si="195"/>
        <v>3.3600000000000001E-3</v>
      </c>
      <c r="BA1200" s="13">
        <f t="shared" si="196"/>
        <v>6.8208000000000005E-2</v>
      </c>
      <c r="BB1200" s="13">
        <f t="shared" si="197"/>
        <v>3.3600000000000001E-3</v>
      </c>
      <c r="BC1200" s="13">
        <f t="shared" si="198"/>
        <v>3.3600000000000001E-3</v>
      </c>
    </row>
    <row r="1201" spans="1:55" x14ac:dyDescent="0.3">
      <c r="A1201" s="8" t="s">
        <v>232</v>
      </c>
      <c r="B1201" s="8" t="s">
        <v>237</v>
      </c>
      <c r="C1201" s="8" t="s">
        <v>107</v>
      </c>
      <c r="D1201" s="8" t="s">
        <v>19</v>
      </c>
      <c r="E1201" s="7" t="s">
        <v>21</v>
      </c>
      <c r="K1201" s="8">
        <v>1</v>
      </c>
      <c r="L1201" s="8">
        <v>0</v>
      </c>
      <c r="M1201" s="8">
        <f t="shared" si="190"/>
        <v>0</v>
      </c>
      <c r="O1201" s="8">
        <v>60</v>
      </c>
      <c r="AI1201" s="7">
        <v>8063</v>
      </c>
      <c r="AJ1201" s="8">
        <v>5124</v>
      </c>
      <c r="AK1201" s="8" t="s">
        <v>273</v>
      </c>
      <c r="AL1201" s="7">
        <v>285</v>
      </c>
      <c r="AM1201" s="8">
        <v>285</v>
      </c>
      <c r="AN1201" s="8">
        <v>26.9</v>
      </c>
      <c r="AO1201" s="8">
        <v>26.9</v>
      </c>
      <c r="AP1201" s="8">
        <v>26.9</v>
      </c>
      <c r="AQ1201" s="8">
        <v>18.899999999999999</v>
      </c>
      <c r="AR1201" s="8">
        <v>0</v>
      </c>
      <c r="AS1201" s="8">
        <v>0</v>
      </c>
      <c r="AT1201" s="12">
        <f t="shared" si="199"/>
        <v>45.8</v>
      </c>
      <c r="AV1201" s="11">
        <f t="shared" si="191"/>
        <v>0</v>
      </c>
      <c r="AW1201" s="13">
        <f t="shared" si="192"/>
        <v>0</v>
      </c>
      <c r="AX1201" s="13">
        <f t="shared" si="193"/>
        <v>0</v>
      </c>
      <c r="AY1201" s="13">
        <f t="shared" si="194"/>
        <v>0</v>
      </c>
      <c r="AZ1201" s="13">
        <f t="shared" si="195"/>
        <v>0</v>
      </c>
      <c r="BA1201" s="13">
        <f t="shared" si="196"/>
        <v>0</v>
      </c>
      <c r="BB1201" s="13">
        <f t="shared" si="197"/>
        <v>0</v>
      </c>
      <c r="BC1201" s="13">
        <f t="shared" si="198"/>
        <v>0</v>
      </c>
    </row>
    <row r="1202" spans="1:55" x14ac:dyDescent="0.3">
      <c r="A1202" s="8" t="s">
        <v>232</v>
      </c>
      <c r="B1202" s="8" t="s">
        <v>237</v>
      </c>
      <c r="C1202" s="8" t="s">
        <v>107</v>
      </c>
      <c r="D1202" s="8" t="s">
        <v>22</v>
      </c>
      <c r="E1202" s="7" t="s">
        <v>21</v>
      </c>
      <c r="K1202" s="8">
        <v>1</v>
      </c>
      <c r="L1202" s="8">
        <v>0</v>
      </c>
      <c r="M1202" s="8">
        <f t="shared" si="190"/>
        <v>0</v>
      </c>
      <c r="O1202" s="8">
        <v>60</v>
      </c>
      <c r="AI1202" s="7">
        <v>8063</v>
      </c>
      <c r="AJ1202" s="8">
        <v>5124</v>
      </c>
      <c r="AK1202" s="8" t="s">
        <v>273</v>
      </c>
      <c r="AL1202" s="7">
        <v>285</v>
      </c>
      <c r="AM1202" s="8">
        <v>285</v>
      </c>
      <c r="AN1202" s="8">
        <v>26.9</v>
      </c>
      <c r="AO1202" s="8">
        <v>26.9</v>
      </c>
      <c r="AP1202" s="8">
        <v>26.9</v>
      </c>
      <c r="AQ1202" s="8">
        <v>18.899999999999999</v>
      </c>
      <c r="AR1202" s="8">
        <v>0</v>
      </c>
      <c r="AS1202" s="8">
        <v>0</v>
      </c>
      <c r="AT1202" s="12">
        <f t="shared" si="199"/>
        <v>45.8</v>
      </c>
      <c r="AV1202" s="11">
        <f t="shared" si="191"/>
        <v>0</v>
      </c>
      <c r="AW1202" s="13">
        <f t="shared" si="192"/>
        <v>0</v>
      </c>
      <c r="AX1202" s="13">
        <f t="shared" si="193"/>
        <v>0</v>
      </c>
      <c r="AY1202" s="13">
        <f t="shared" si="194"/>
        <v>0</v>
      </c>
      <c r="AZ1202" s="13">
        <f t="shared" si="195"/>
        <v>0</v>
      </c>
      <c r="BA1202" s="13">
        <f t="shared" si="196"/>
        <v>0</v>
      </c>
      <c r="BB1202" s="13">
        <f t="shared" si="197"/>
        <v>0</v>
      </c>
      <c r="BC1202" s="13">
        <f t="shared" si="198"/>
        <v>0</v>
      </c>
    </row>
    <row r="1203" spans="1:55" x14ac:dyDescent="0.3">
      <c r="A1203" s="8" t="s">
        <v>232</v>
      </c>
      <c r="B1203" s="8" t="s">
        <v>237</v>
      </c>
      <c r="C1203" s="8" t="s">
        <v>107</v>
      </c>
      <c r="D1203" s="8" t="s">
        <v>90</v>
      </c>
      <c r="E1203" s="7" t="s">
        <v>14</v>
      </c>
      <c r="F1203" s="8">
        <v>112</v>
      </c>
      <c r="J1203" s="8">
        <v>1</v>
      </c>
      <c r="L1203" s="8">
        <v>3.0000000000000001E-3</v>
      </c>
      <c r="M1203" s="8">
        <f t="shared" si="190"/>
        <v>0.33600000000000002</v>
      </c>
      <c r="O1203" s="8">
        <v>60</v>
      </c>
      <c r="Q1203" s="8">
        <v>17171</v>
      </c>
      <c r="R1203" s="7" t="s">
        <v>332</v>
      </c>
      <c r="AL1203" s="7">
        <v>175</v>
      </c>
      <c r="AN1203" s="8">
        <v>28.14</v>
      </c>
      <c r="AQ1203" s="8">
        <v>6.05</v>
      </c>
      <c r="AR1203" s="8">
        <v>0</v>
      </c>
      <c r="AS1203" s="8">
        <v>0</v>
      </c>
      <c r="AT1203" s="12">
        <f t="shared" si="199"/>
        <v>34.19</v>
      </c>
      <c r="AV1203" s="11">
        <f t="shared" si="191"/>
        <v>0.58800000000000008</v>
      </c>
      <c r="AW1203" s="13">
        <f t="shared" si="192"/>
        <v>3.3600000000000001E-3</v>
      </c>
      <c r="AX1203" s="13">
        <f t="shared" si="193"/>
        <v>9.4550400000000007E-2</v>
      </c>
      <c r="AY1203" s="13">
        <f t="shared" si="194"/>
        <v>3.3600000000000001E-3</v>
      </c>
      <c r="AZ1203" s="13">
        <f t="shared" si="195"/>
        <v>3.3600000000000001E-3</v>
      </c>
      <c r="BA1203" s="13">
        <f t="shared" si="196"/>
        <v>2.0327999999999999E-2</v>
      </c>
      <c r="BB1203" s="13">
        <f t="shared" si="197"/>
        <v>0</v>
      </c>
      <c r="BC1203" s="13">
        <f t="shared" si="198"/>
        <v>0</v>
      </c>
    </row>
    <row r="1204" spans="1:55" x14ac:dyDescent="0.3">
      <c r="A1204" s="8" t="s">
        <v>232</v>
      </c>
      <c r="B1204" s="8" t="s">
        <v>237</v>
      </c>
      <c r="C1204" s="8" t="s">
        <v>107</v>
      </c>
      <c r="D1204" s="8" t="s">
        <v>23</v>
      </c>
      <c r="E1204" s="7" t="s">
        <v>21</v>
      </c>
      <c r="K1204" s="8">
        <v>1</v>
      </c>
      <c r="L1204" s="8">
        <v>0</v>
      </c>
      <c r="M1204" s="8">
        <f t="shared" si="190"/>
        <v>0</v>
      </c>
      <c r="O1204" s="8">
        <v>60</v>
      </c>
      <c r="AI1204" s="7">
        <v>974</v>
      </c>
      <c r="AJ1204" s="8">
        <v>1129</v>
      </c>
      <c r="AK1204" s="8" t="s">
        <v>279</v>
      </c>
      <c r="AL1204" s="7">
        <v>155</v>
      </c>
      <c r="AM1204" s="8">
        <v>155</v>
      </c>
      <c r="AN1204" s="8">
        <v>12.6</v>
      </c>
      <c r="AO1204" s="8">
        <v>12.6</v>
      </c>
      <c r="AP1204" s="8">
        <v>0</v>
      </c>
      <c r="AQ1204" s="8">
        <v>10.6</v>
      </c>
      <c r="AR1204" s="8">
        <v>1.1000000000000001</v>
      </c>
      <c r="AS1204" s="8">
        <v>0</v>
      </c>
      <c r="AT1204" s="12">
        <f t="shared" si="199"/>
        <v>24.3</v>
      </c>
      <c r="AV1204" s="11">
        <f t="shared" si="191"/>
        <v>0</v>
      </c>
      <c r="AW1204" s="13">
        <f t="shared" si="192"/>
        <v>0</v>
      </c>
      <c r="AX1204" s="13">
        <f t="shared" si="193"/>
        <v>0</v>
      </c>
      <c r="AY1204" s="13">
        <f t="shared" si="194"/>
        <v>0</v>
      </c>
      <c r="AZ1204" s="13">
        <f t="shared" si="195"/>
        <v>0</v>
      </c>
      <c r="BA1204" s="13">
        <f t="shared" si="196"/>
        <v>0</v>
      </c>
      <c r="BB1204" s="13">
        <f t="shared" si="197"/>
        <v>0</v>
      </c>
      <c r="BC1204" s="13">
        <f t="shared" si="198"/>
        <v>0</v>
      </c>
    </row>
    <row r="1205" spans="1:55" x14ac:dyDescent="0.3">
      <c r="A1205" s="8" t="s">
        <v>232</v>
      </c>
      <c r="B1205" s="8" t="s">
        <v>237</v>
      </c>
      <c r="C1205" s="8" t="s">
        <v>107</v>
      </c>
      <c r="D1205" s="8" t="s">
        <v>24</v>
      </c>
      <c r="E1205" s="7" t="s">
        <v>14</v>
      </c>
      <c r="F1205" s="8">
        <v>184</v>
      </c>
      <c r="I1205" s="8">
        <v>2</v>
      </c>
      <c r="L1205" s="8">
        <v>6.7000000000000004E-2</v>
      </c>
      <c r="M1205" s="8">
        <f t="shared" si="190"/>
        <v>12.328000000000001</v>
      </c>
      <c r="O1205" s="8">
        <v>60</v>
      </c>
      <c r="AI1205" s="7">
        <v>7075</v>
      </c>
      <c r="AJ1205" s="8">
        <v>1106</v>
      </c>
      <c r="AK1205" s="8" t="s">
        <v>280</v>
      </c>
      <c r="AL1205" s="7">
        <v>69</v>
      </c>
      <c r="AM1205" s="8">
        <v>69</v>
      </c>
      <c r="AN1205" s="8">
        <v>3.6</v>
      </c>
      <c r="AO1205" s="8">
        <v>3.6</v>
      </c>
      <c r="AP1205" s="8">
        <v>0</v>
      </c>
      <c r="AQ1205" s="8">
        <v>4.0999999999999996</v>
      </c>
      <c r="AR1205" s="8">
        <v>4.5</v>
      </c>
      <c r="AS1205" s="8">
        <v>0</v>
      </c>
      <c r="AT1205" s="12">
        <f t="shared" si="199"/>
        <v>12.2</v>
      </c>
      <c r="AV1205" s="11">
        <f t="shared" si="191"/>
        <v>8.5063200000000005</v>
      </c>
      <c r="AW1205" s="13">
        <f t="shared" si="192"/>
        <v>8.5063200000000005</v>
      </c>
      <c r="AX1205" s="13">
        <f t="shared" si="193"/>
        <v>0.44380800000000009</v>
      </c>
      <c r="AY1205" s="13">
        <f t="shared" si="194"/>
        <v>0.44380800000000009</v>
      </c>
      <c r="AZ1205" s="13">
        <f t="shared" si="195"/>
        <v>0</v>
      </c>
      <c r="BA1205" s="13">
        <f t="shared" si="196"/>
        <v>0.50544800000000001</v>
      </c>
      <c r="BB1205" s="13">
        <f t="shared" si="197"/>
        <v>0.55476000000000003</v>
      </c>
      <c r="BC1205" s="13">
        <f t="shared" si="198"/>
        <v>0</v>
      </c>
    </row>
    <row r="1206" spans="1:55" x14ac:dyDescent="0.3">
      <c r="A1206" s="8" t="s">
        <v>232</v>
      </c>
      <c r="B1206" s="8" t="s">
        <v>237</v>
      </c>
      <c r="C1206" s="8" t="s">
        <v>107</v>
      </c>
      <c r="D1206" s="8" t="s">
        <v>25</v>
      </c>
      <c r="E1206" s="7" t="s">
        <v>21</v>
      </c>
      <c r="K1206" s="8">
        <v>1</v>
      </c>
      <c r="L1206" s="8">
        <v>0</v>
      </c>
      <c r="M1206" s="8">
        <f t="shared" si="190"/>
        <v>0</v>
      </c>
      <c r="O1206" s="8">
        <v>60</v>
      </c>
      <c r="AI1206" s="7">
        <v>646</v>
      </c>
      <c r="AJ1206" s="8">
        <v>1009</v>
      </c>
      <c r="AK1206" s="8" t="s">
        <v>286</v>
      </c>
      <c r="AL1206" s="7">
        <v>403</v>
      </c>
      <c r="AM1206" s="8">
        <v>403</v>
      </c>
      <c r="AN1206" s="8">
        <v>24.9</v>
      </c>
      <c r="AO1206" s="8">
        <v>24.9</v>
      </c>
      <c r="AP1206" s="8">
        <v>0</v>
      </c>
      <c r="AQ1206" s="8">
        <v>33.1</v>
      </c>
      <c r="AR1206" s="8">
        <v>1.3</v>
      </c>
      <c r="AS1206" s="8">
        <v>0</v>
      </c>
      <c r="AT1206" s="12">
        <f t="shared" si="199"/>
        <v>59.3</v>
      </c>
      <c r="AV1206" s="11">
        <f t="shared" si="191"/>
        <v>0</v>
      </c>
      <c r="AW1206" s="13">
        <f t="shared" si="192"/>
        <v>0</v>
      </c>
      <c r="AX1206" s="13">
        <f t="shared" si="193"/>
        <v>0</v>
      </c>
      <c r="AY1206" s="13">
        <f t="shared" si="194"/>
        <v>0</v>
      </c>
      <c r="AZ1206" s="13">
        <f t="shared" si="195"/>
        <v>0</v>
      </c>
      <c r="BA1206" s="13">
        <f t="shared" si="196"/>
        <v>0</v>
      </c>
      <c r="BB1206" s="13">
        <f t="shared" si="197"/>
        <v>0</v>
      </c>
      <c r="BC1206" s="13">
        <f t="shared" si="198"/>
        <v>0</v>
      </c>
    </row>
    <row r="1207" spans="1:55" x14ac:dyDescent="0.3">
      <c r="A1207" s="8" t="s">
        <v>20</v>
      </c>
      <c r="B1207" s="8" t="s">
        <v>237</v>
      </c>
      <c r="C1207" s="8" t="s">
        <v>107</v>
      </c>
      <c r="D1207" s="8" t="s">
        <v>20</v>
      </c>
      <c r="E1207" s="7" t="s">
        <v>21</v>
      </c>
      <c r="K1207" s="8">
        <v>1</v>
      </c>
      <c r="L1207" s="8">
        <v>0</v>
      </c>
      <c r="M1207" s="8">
        <f t="shared" si="190"/>
        <v>0</v>
      </c>
      <c r="O1207" s="8">
        <v>60</v>
      </c>
      <c r="AI1207">
        <v>8041</v>
      </c>
      <c r="AJ1207">
        <v>15233</v>
      </c>
      <c r="AK1207" t="s">
        <v>378</v>
      </c>
      <c r="AL1207">
        <v>105</v>
      </c>
      <c r="AM1207">
        <v>105</v>
      </c>
      <c r="AN1207">
        <v>18.5</v>
      </c>
      <c r="AO1207">
        <v>18.5</v>
      </c>
      <c r="AP1207">
        <v>18.5</v>
      </c>
      <c r="AQ1207">
        <v>2.9</v>
      </c>
      <c r="AR1207">
        <v>0</v>
      </c>
      <c r="AS1207">
        <v>0</v>
      </c>
      <c r="AT1207" s="12">
        <f t="shared" si="199"/>
        <v>21.4</v>
      </c>
      <c r="AV1207" s="11">
        <f t="shared" si="191"/>
        <v>0</v>
      </c>
      <c r="AW1207" s="13">
        <f t="shared" si="192"/>
        <v>0</v>
      </c>
      <c r="AX1207" s="13">
        <f t="shared" si="193"/>
        <v>0</v>
      </c>
      <c r="AY1207" s="13">
        <f t="shared" si="194"/>
        <v>0</v>
      </c>
      <c r="AZ1207" s="13">
        <f t="shared" si="195"/>
        <v>0</v>
      </c>
      <c r="BA1207" s="13">
        <f t="shared" si="196"/>
        <v>0</v>
      </c>
      <c r="BB1207" s="13">
        <f t="shared" si="197"/>
        <v>0</v>
      </c>
      <c r="BC1207" s="13">
        <f t="shared" si="198"/>
        <v>0</v>
      </c>
    </row>
    <row r="1208" spans="1:55" x14ac:dyDescent="0.3">
      <c r="A1208" s="8" t="s">
        <v>233</v>
      </c>
      <c r="B1208" s="8" t="s">
        <v>237</v>
      </c>
      <c r="C1208" s="8" t="s">
        <v>107</v>
      </c>
      <c r="D1208" s="8" t="s">
        <v>26</v>
      </c>
      <c r="E1208" s="7" t="s">
        <v>14</v>
      </c>
      <c r="F1208" s="8">
        <v>175</v>
      </c>
      <c r="H1208" s="8">
        <v>4</v>
      </c>
      <c r="L1208" s="8">
        <v>0.57099999999999995</v>
      </c>
      <c r="M1208" s="8">
        <f t="shared" si="190"/>
        <v>99.924999999999997</v>
      </c>
      <c r="O1208" s="8">
        <v>60</v>
      </c>
      <c r="AI1208" s="7">
        <v>7200</v>
      </c>
      <c r="AJ1208" s="8">
        <v>20051</v>
      </c>
      <c r="AK1208" s="8" t="s">
        <v>282</v>
      </c>
      <c r="AL1208" s="7">
        <v>130</v>
      </c>
      <c r="AM1208" s="8">
        <v>0</v>
      </c>
      <c r="AN1208" s="8">
        <v>2.4</v>
      </c>
      <c r="AO1208" s="8">
        <v>0</v>
      </c>
      <c r="AP1208" s="8">
        <v>0</v>
      </c>
      <c r="AQ1208" s="8">
        <v>0.2</v>
      </c>
      <c r="AR1208" s="8">
        <v>28.6</v>
      </c>
      <c r="AS1208" s="8">
        <v>0.3</v>
      </c>
      <c r="AT1208" s="12">
        <f t="shared" si="199"/>
        <v>31.200000000000003</v>
      </c>
      <c r="AV1208" s="11">
        <f t="shared" si="191"/>
        <v>129.9025</v>
      </c>
      <c r="AW1208" s="13">
        <f t="shared" si="192"/>
        <v>0</v>
      </c>
      <c r="AX1208" s="13">
        <f t="shared" si="193"/>
        <v>2.3982000000000001</v>
      </c>
      <c r="AY1208" s="13">
        <f t="shared" si="194"/>
        <v>0</v>
      </c>
      <c r="AZ1208" s="13">
        <f t="shared" si="195"/>
        <v>0</v>
      </c>
      <c r="BA1208" s="13">
        <f t="shared" si="196"/>
        <v>0.19985</v>
      </c>
      <c r="BB1208" s="13">
        <f t="shared" si="197"/>
        <v>28.57855</v>
      </c>
      <c r="BC1208" s="13">
        <f t="shared" si="198"/>
        <v>0.29977500000000001</v>
      </c>
    </row>
    <row r="1209" spans="1:55" x14ac:dyDescent="0.3">
      <c r="A1209" s="8" t="s">
        <v>233</v>
      </c>
      <c r="B1209" s="8" t="s">
        <v>237</v>
      </c>
      <c r="C1209" s="8" t="s">
        <v>107</v>
      </c>
      <c r="D1209" s="8" t="s">
        <v>28</v>
      </c>
      <c r="E1209" s="7" t="s">
        <v>14</v>
      </c>
      <c r="F1209" s="8">
        <v>185</v>
      </c>
      <c r="G1209" s="8">
        <v>1</v>
      </c>
      <c r="L1209" s="8">
        <v>1</v>
      </c>
      <c r="M1209" s="8">
        <f t="shared" si="190"/>
        <v>185</v>
      </c>
      <c r="O1209" s="8">
        <v>60</v>
      </c>
      <c r="AI1209" s="7">
        <v>7005</v>
      </c>
      <c r="AJ1209" s="8">
        <v>16028</v>
      </c>
      <c r="AK1209" s="8" t="s">
        <v>283</v>
      </c>
      <c r="AL1209" s="7">
        <v>127</v>
      </c>
      <c r="AM1209" s="8">
        <v>0</v>
      </c>
      <c r="AN1209" s="8">
        <v>8.6999999999999993</v>
      </c>
      <c r="AO1209" s="8">
        <v>0</v>
      </c>
      <c r="AP1209" s="8">
        <v>0</v>
      </c>
      <c r="AQ1209" s="8">
        <v>0.5</v>
      </c>
      <c r="AR1209" s="8">
        <v>22.8</v>
      </c>
      <c r="AS1209" s="8">
        <v>6.4</v>
      </c>
      <c r="AT1209" s="12">
        <f t="shared" si="199"/>
        <v>32</v>
      </c>
      <c r="AV1209" s="11">
        <f t="shared" si="191"/>
        <v>234.95</v>
      </c>
      <c r="AW1209" s="13">
        <f t="shared" si="192"/>
        <v>0</v>
      </c>
      <c r="AX1209" s="13">
        <f t="shared" si="193"/>
        <v>16.094999999999999</v>
      </c>
      <c r="AY1209" s="13">
        <f t="shared" si="194"/>
        <v>0</v>
      </c>
      <c r="AZ1209" s="13">
        <f t="shared" si="195"/>
        <v>0</v>
      </c>
      <c r="BA1209" s="13">
        <f t="shared" si="196"/>
        <v>0.92500000000000004</v>
      </c>
      <c r="BB1209" s="13">
        <f t="shared" si="197"/>
        <v>42.18</v>
      </c>
      <c r="BC1209" s="13">
        <f t="shared" si="198"/>
        <v>11.84</v>
      </c>
    </row>
    <row r="1210" spans="1:55" x14ac:dyDescent="0.3">
      <c r="A1210" s="8" t="s">
        <v>233</v>
      </c>
      <c r="B1210" s="8" t="s">
        <v>237</v>
      </c>
      <c r="C1210" s="8" t="s">
        <v>107</v>
      </c>
      <c r="D1210" s="8" t="s">
        <v>29</v>
      </c>
      <c r="E1210" s="7" t="s">
        <v>14</v>
      </c>
      <c r="F1210" s="8">
        <v>60</v>
      </c>
      <c r="G1210" s="8">
        <v>1</v>
      </c>
      <c r="L1210" s="8">
        <v>1</v>
      </c>
      <c r="M1210" s="8">
        <f t="shared" si="190"/>
        <v>60</v>
      </c>
      <c r="O1210" s="8">
        <v>60</v>
      </c>
      <c r="AI1210" s="7">
        <v>513</v>
      </c>
      <c r="AJ1210" s="8">
        <v>11110</v>
      </c>
      <c r="AK1210" s="8" t="s">
        <v>290</v>
      </c>
      <c r="AL1210" s="7">
        <v>22</v>
      </c>
      <c r="AM1210" s="8">
        <v>0</v>
      </c>
      <c r="AN1210" s="8">
        <v>1</v>
      </c>
      <c r="AO1210" s="8">
        <v>0</v>
      </c>
      <c r="AP1210" s="8">
        <v>0</v>
      </c>
      <c r="AQ1210" s="8">
        <v>0.4</v>
      </c>
      <c r="AR1210" s="8">
        <v>4.5</v>
      </c>
      <c r="AS1210" s="8">
        <v>2.8</v>
      </c>
      <c r="AT1210" s="12">
        <f t="shared" si="199"/>
        <v>5.9</v>
      </c>
      <c r="AV1210" s="11">
        <f t="shared" si="191"/>
        <v>13.2</v>
      </c>
      <c r="AW1210" s="13">
        <f t="shared" si="192"/>
        <v>0</v>
      </c>
      <c r="AX1210" s="13">
        <f t="shared" si="193"/>
        <v>0.6</v>
      </c>
      <c r="AY1210" s="13">
        <f t="shared" si="194"/>
        <v>0</v>
      </c>
      <c r="AZ1210" s="13">
        <f t="shared" si="195"/>
        <v>0</v>
      </c>
      <c r="BA1210" s="13">
        <f t="shared" si="196"/>
        <v>0.24</v>
      </c>
      <c r="BB1210" s="13">
        <f t="shared" si="197"/>
        <v>2.7</v>
      </c>
      <c r="BC1210" s="13">
        <f t="shared" si="198"/>
        <v>1.68</v>
      </c>
    </row>
    <row r="1211" spans="1:55" x14ac:dyDescent="0.3">
      <c r="A1211" s="8" t="s">
        <v>233</v>
      </c>
      <c r="B1211" s="8" t="s">
        <v>237</v>
      </c>
      <c r="C1211" s="8" t="s">
        <v>107</v>
      </c>
      <c r="D1211" s="8" t="s">
        <v>30</v>
      </c>
      <c r="E1211" s="7" t="s">
        <v>14</v>
      </c>
      <c r="F1211" s="8">
        <v>119</v>
      </c>
      <c r="I1211" s="8">
        <v>1</v>
      </c>
      <c r="L1211" s="8">
        <v>3.3000000000000002E-2</v>
      </c>
      <c r="M1211" s="8">
        <f t="shared" si="190"/>
        <v>3.927</v>
      </c>
      <c r="O1211" s="8">
        <v>60</v>
      </c>
      <c r="AI1211" s="7">
        <v>141</v>
      </c>
      <c r="AJ1211" s="8">
        <v>9040</v>
      </c>
      <c r="AK1211" s="8" t="s">
        <v>287</v>
      </c>
      <c r="AL1211" s="7">
        <v>92</v>
      </c>
      <c r="AM1211" s="8">
        <v>0</v>
      </c>
      <c r="AN1211" s="8">
        <v>1</v>
      </c>
      <c r="AO1211" s="8">
        <v>0</v>
      </c>
      <c r="AP1211" s="8">
        <v>0</v>
      </c>
      <c r="AQ1211" s="8">
        <v>0.5</v>
      </c>
      <c r="AR1211" s="8">
        <v>23.4</v>
      </c>
      <c r="AS1211" s="8">
        <v>2.4</v>
      </c>
      <c r="AT1211" s="12">
        <f t="shared" si="199"/>
        <v>24.9</v>
      </c>
      <c r="AV1211" s="11">
        <f t="shared" si="191"/>
        <v>3.6128399999999998</v>
      </c>
      <c r="AW1211" s="13">
        <f t="shared" si="192"/>
        <v>0</v>
      </c>
      <c r="AX1211" s="13">
        <f t="shared" si="193"/>
        <v>3.9269999999999999E-2</v>
      </c>
      <c r="AY1211" s="13">
        <f t="shared" si="194"/>
        <v>0</v>
      </c>
      <c r="AZ1211" s="13">
        <f t="shared" si="195"/>
        <v>0</v>
      </c>
      <c r="BA1211" s="13">
        <f t="shared" si="196"/>
        <v>1.9635E-2</v>
      </c>
      <c r="BB1211" s="13">
        <f t="shared" si="197"/>
        <v>0.9189179999999999</v>
      </c>
      <c r="BC1211" s="13">
        <f t="shared" si="198"/>
        <v>9.4247999999999998E-2</v>
      </c>
    </row>
    <row r="1212" spans="1:55" x14ac:dyDescent="0.3">
      <c r="A1212" s="8" t="s">
        <v>233</v>
      </c>
      <c r="B1212" s="8" t="s">
        <v>237</v>
      </c>
      <c r="C1212" s="8" t="s">
        <v>107</v>
      </c>
      <c r="D1212" s="8" t="s">
        <v>31</v>
      </c>
      <c r="E1212" s="7" t="s">
        <v>14</v>
      </c>
      <c r="F1212" s="8">
        <v>122</v>
      </c>
      <c r="H1212" s="8">
        <v>1</v>
      </c>
      <c r="L1212" s="8">
        <v>0.14299999999999999</v>
      </c>
      <c r="M1212" s="8">
        <f t="shared" si="190"/>
        <v>17.445999999999998</v>
      </c>
      <c r="O1212" s="8">
        <v>60</v>
      </c>
      <c r="AI1212" s="7">
        <v>1786</v>
      </c>
      <c r="AJ1212" s="8">
        <v>11363</v>
      </c>
      <c r="AK1212" s="8" t="s">
        <v>289</v>
      </c>
      <c r="AL1212" s="7">
        <v>93</v>
      </c>
      <c r="AM1212" s="8">
        <v>0</v>
      </c>
      <c r="AN1212" s="8">
        <v>2</v>
      </c>
      <c r="AO1212" s="8">
        <v>0</v>
      </c>
      <c r="AP1212" s="8">
        <v>0</v>
      </c>
      <c r="AQ1212" s="8">
        <v>0.1</v>
      </c>
      <c r="AR1212" s="8">
        <v>21.6</v>
      </c>
      <c r="AS1212" s="8">
        <v>1.5</v>
      </c>
      <c r="AT1212" s="12">
        <f t="shared" si="199"/>
        <v>23.700000000000003</v>
      </c>
      <c r="AV1212" s="11">
        <f t="shared" si="191"/>
        <v>16.224779999999999</v>
      </c>
      <c r="AW1212" s="13">
        <f t="shared" si="192"/>
        <v>0</v>
      </c>
      <c r="AX1212" s="13">
        <f t="shared" si="193"/>
        <v>0.34891999999999995</v>
      </c>
      <c r="AY1212" s="13">
        <f t="shared" si="194"/>
        <v>0</v>
      </c>
      <c r="AZ1212" s="13">
        <f t="shared" si="195"/>
        <v>0</v>
      </c>
      <c r="BA1212" s="13">
        <f t="shared" si="196"/>
        <v>1.7446E-2</v>
      </c>
      <c r="BB1212" s="13">
        <f t="shared" si="197"/>
        <v>3.7683359999999997</v>
      </c>
      <c r="BC1212" s="13">
        <f t="shared" si="198"/>
        <v>0.26168999999999998</v>
      </c>
    </row>
    <row r="1213" spans="1:55" x14ac:dyDescent="0.3">
      <c r="A1213" s="8" t="s">
        <v>233</v>
      </c>
      <c r="B1213" s="8" t="s">
        <v>237</v>
      </c>
      <c r="C1213" s="8" t="s">
        <v>107</v>
      </c>
      <c r="D1213" s="8" t="s">
        <v>77</v>
      </c>
      <c r="E1213" s="7" t="s">
        <v>14</v>
      </c>
      <c r="F1213" s="8">
        <v>119</v>
      </c>
      <c r="G1213" s="8">
        <v>1</v>
      </c>
      <c r="L1213" s="8">
        <v>1</v>
      </c>
      <c r="M1213" s="8">
        <f t="shared" si="190"/>
        <v>119</v>
      </c>
      <c r="O1213" s="8">
        <v>60</v>
      </c>
      <c r="AH1213" s="8" t="s">
        <v>336</v>
      </c>
      <c r="AL1213" s="7">
        <v>390</v>
      </c>
      <c r="AN1213" s="8" t="s">
        <v>337</v>
      </c>
      <c r="AQ1213" s="8">
        <v>0.8</v>
      </c>
      <c r="AR1213" s="8">
        <v>84.1</v>
      </c>
      <c r="AT1213" s="12">
        <f t="shared" si="199"/>
        <v>84.899999999999991</v>
      </c>
      <c r="AV1213" s="11">
        <f t="shared" si="191"/>
        <v>464.1</v>
      </c>
      <c r="AW1213" s="13">
        <f t="shared" si="192"/>
        <v>1.19</v>
      </c>
      <c r="AX1213" s="13">
        <f t="shared" si="193"/>
        <v>1.19</v>
      </c>
      <c r="AY1213" s="13">
        <f t="shared" si="194"/>
        <v>1.19</v>
      </c>
      <c r="AZ1213" s="13">
        <f t="shared" si="195"/>
        <v>1.19</v>
      </c>
      <c r="BA1213" s="13">
        <f t="shared" si="196"/>
        <v>0.95200000000000007</v>
      </c>
      <c r="BB1213" s="13">
        <f t="shared" si="197"/>
        <v>100.07899999999999</v>
      </c>
      <c r="BC1213" s="13">
        <f t="shared" si="198"/>
        <v>1.19</v>
      </c>
    </row>
    <row r="1214" spans="1:55" x14ac:dyDescent="0.3">
      <c r="A1214" s="8" t="s">
        <v>234</v>
      </c>
      <c r="B1214" s="8" t="s">
        <v>237</v>
      </c>
      <c r="C1214" s="8" t="s">
        <v>107</v>
      </c>
      <c r="D1214" s="8" t="s">
        <v>248</v>
      </c>
      <c r="E1214" s="7" t="s">
        <v>14</v>
      </c>
      <c r="F1214" s="8">
        <v>134</v>
      </c>
      <c r="G1214" s="8">
        <v>1</v>
      </c>
      <c r="L1214" s="8">
        <v>1</v>
      </c>
      <c r="M1214" s="8">
        <f t="shared" ref="M1214:M1277" si="200">F1214*L1214</f>
        <v>134</v>
      </c>
      <c r="O1214" s="8">
        <v>60</v>
      </c>
      <c r="AE1214" s="7" t="s">
        <v>296</v>
      </c>
      <c r="AF1214" s="8" t="s">
        <v>303</v>
      </c>
      <c r="AL1214" s="7">
        <v>163</v>
      </c>
      <c r="AN1214" s="8">
        <v>6.3</v>
      </c>
      <c r="AQ1214" s="8">
        <v>1.4</v>
      </c>
      <c r="AR1214" s="8">
        <v>31.1</v>
      </c>
      <c r="AT1214" s="12">
        <f t="shared" si="199"/>
        <v>38.799999999999997</v>
      </c>
      <c r="AV1214" s="11">
        <f t="shared" si="191"/>
        <v>218.42</v>
      </c>
      <c r="AW1214" s="13">
        <f t="shared" si="192"/>
        <v>1.34</v>
      </c>
      <c r="AX1214" s="13">
        <f t="shared" si="193"/>
        <v>8.4420000000000002</v>
      </c>
      <c r="AY1214" s="13">
        <f t="shared" si="194"/>
        <v>1.34</v>
      </c>
      <c r="AZ1214" s="13">
        <f t="shared" si="195"/>
        <v>1.34</v>
      </c>
      <c r="BA1214" s="13">
        <f t="shared" si="196"/>
        <v>1.8759999999999999</v>
      </c>
      <c r="BB1214" s="13">
        <f t="shared" si="197"/>
        <v>41.674000000000007</v>
      </c>
      <c r="BC1214" s="13">
        <f t="shared" si="198"/>
        <v>1.34</v>
      </c>
    </row>
    <row r="1215" spans="1:55" x14ac:dyDescent="0.3">
      <c r="A1215" s="8" t="s">
        <v>234</v>
      </c>
      <c r="B1215" s="8" t="s">
        <v>237</v>
      </c>
      <c r="C1215" s="8" t="s">
        <v>107</v>
      </c>
      <c r="D1215" s="8" t="s">
        <v>27</v>
      </c>
      <c r="E1215" s="7" t="s">
        <v>14</v>
      </c>
      <c r="F1215" s="8">
        <v>114</v>
      </c>
      <c r="H1215" s="8">
        <v>1</v>
      </c>
      <c r="L1215" s="8">
        <v>0.14299999999999999</v>
      </c>
      <c r="M1215" s="8">
        <f t="shared" si="200"/>
        <v>16.302</v>
      </c>
      <c r="O1215" s="8">
        <v>60</v>
      </c>
      <c r="AE1215" s="7" t="s">
        <v>296</v>
      </c>
      <c r="AF1215" s="8" t="s">
        <v>304</v>
      </c>
      <c r="AL1215" s="7">
        <v>125</v>
      </c>
      <c r="AN1215" s="8">
        <v>2.1</v>
      </c>
      <c r="AQ1215" s="8">
        <v>1.3</v>
      </c>
      <c r="AR1215" s="8">
        <v>26.2</v>
      </c>
      <c r="AT1215" s="12">
        <f t="shared" si="199"/>
        <v>29.6</v>
      </c>
      <c r="AV1215" s="11">
        <f t="shared" si="191"/>
        <v>20.377500000000001</v>
      </c>
      <c r="AW1215" s="13">
        <f t="shared" si="192"/>
        <v>0.16302</v>
      </c>
      <c r="AX1215" s="13">
        <f t="shared" si="193"/>
        <v>0.34234200000000004</v>
      </c>
      <c r="AY1215" s="13">
        <f t="shared" si="194"/>
        <v>0.16302</v>
      </c>
      <c r="AZ1215" s="13">
        <f t="shared" si="195"/>
        <v>0.16302</v>
      </c>
      <c r="BA1215" s="13">
        <f t="shared" si="196"/>
        <v>0.21192599999999998</v>
      </c>
      <c r="BB1215" s="13">
        <f t="shared" si="197"/>
        <v>4.2711239999999995</v>
      </c>
      <c r="BC1215" s="13">
        <f t="shared" si="198"/>
        <v>0.16302</v>
      </c>
    </row>
    <row r="1216" spans="1:55" x14ac:dyDescent="0.3">
      <c r="A1216" s="8" t="s">
        <v>234</v>
      </c>
      <c r="B1216" s="8" t="s">
        <v>237</v>
      </c>
      <c r="C1216" s="8" t="s">
        <v>107</v>
      </c>
      <c r="D1216" s="8" t="s">
        <v>32</v>
      </c>
      <c r="E1216" s="7" t="s">
        <v>14</v>
      </c>
      <c r="F1216" s="8">
        <v>83</v>
      </c>
      <c r="G1216" s="8">
        <v>1</v>
      </c>
      <c r="L1216" s="8">
        <v>1</v>
      </c>
      <c r="M1216" s="8">
        <f t="shared" si="200"/>
        <v>83</v>
      </c>
      <c r="O1216" s="8">
        <v>60</v>
      </c>
      <c r="AI1216" s="7">
        <v>8012</v>
      </c>
      <c r="AJ1216" s="8">
        <v>0</v>
      </c>
      <c r="AK1216" s="8" t="s">
        <v>307</v>
      </c>
      <c r="AL1216" s="7">
        <v>332</v>
      </c>
      <c r="AM1216" s="8">
        <v>0</v>
      </c>
      <c r="AN1216" s="8">
        <v>10.3</v>
      </c>
      <c r="AO1216" s="8">
        <v>0</v>
      </c>
      <c r="AP1216" s="8">
        <v>0</v>
      </c>
      <c r="AQ1216" s="8">
        <v>3</v>
      </c>
      <c r="AR1216" s="8">
        <v>73.7</v>
      </c>
      <c r="AS1216" s="8">
        <v>12.7</v>
      </c>
      <c r="AT1216" s="12">
        <f t="shared" si="199"/>
        <v>87</v>
      </c>
      <c r="AV1216" s="11">
        <f t="shared" si="191"/>
        <v>275.56</v>
      </c>
      <c r="AW1216" s="13">
        <f t="shared" si="192"/>
        <v>0</v>
      </c>
      <c r="AX1216" s="13">
        <f t="shared" si="193"/>
        <v>8.5490000000000013</v>
      </c>
      <c r="AY1216" s="13">
        <f t="shared" si="194"/>
        <v>0</v>
      </c>
      <c r="AZ1216" s="13">
        <f t="shared" si="195"/>
        <v>0</v>
      </c>
      <c r="BA1216" s="13">
        <f t="shared" si="196"/>
        <v>2.4900000000000002</v>
      </c>
      <c r="BB1216" s="13">
        <f t="shared" si="197"/>
        <v>61.171000000000006</v>
      </c>
      <c r="BC1216" s="13">
        <f t="shared" si="198"/>
        <v>10.540999999999999</v>
      </c>
    </row>
    <row r="1217" spans="1:55" x14ac:dyDescent="0.3">
      <c r="A1217" s="8" t="s">
        <v>234</v>
      </c>
      <c r="B1217" s="8" t="s">
        <v>237</v>
      </c>
      <c r="C1217" s="8" t="s">
        <v>107</v>
      </c>
      <c r="D1217" s="8" t="s">
        <v>74</v>
      </c>
      <c r="F1217" s="8">
        <v>340</v>
      </c>
      <c r="H1217" s="8">
        <v>1</v>
      </c>
      <c r="L1217" s="8">
        <v>0.14299999999999999</v>
      </c>
      <c r="M1217" s="8">
        <f t="shared" si="200"/>
        <v>48.62</v>
      </c>
      <c r="O1217" s="8">
        <v>60</v>
      </c>
      <c r="AI1217" s="7">
        <v>404</v>
      </c>
      <c r="AJ1217" s="8">
        <v>14400</v>
      </c>
      <c r="AK1217" s="8" t="s">
        <v>308</v>
      </c>
      <c r="AL1217" s="7">
        <v>41</v>
      </c>
      <c r="AM1217" s="8">
        <v>0</v>
      </c>
      <c r="AN1217" s="8">
        <v>0</v>
      </c>
      <c r="AO1217" s="8">
        <v>0</v>
      </c>
      <c r="AP1217" s="8">
        <v>0</v>
      </c>
      <c r="AQ1217" s="8">
        <v>0</v>
      </c>
      <c r="AR1217" s="8">
        <v>10.4</v>
      </c>
      <c r="AS1217" s="8">
        <v>0</v>
      </c>
      <c r="AT1217" s="12">
        <f t="shared" si="199"/>
        <v>10.4</v>
      </c>
      <c r="AV1217" s="11">
        <f t="shared" si="191"/>
        <v>19.934199999999997</v>
      </c>
      <c r="AW1217" s="13">
        <f t="shared" si="192"/>
        <v>0</v>
      </c>
      <c r="AX1217" s="13">
        <f t="shared" si="193"/>
        <v>0</v>
      </c>
      <c r="AY1217" s="13">
        <f t="shared" si="194"/>
        <v>0</v>
      </c>
      <c r="AZ1217" s="13">
        <f t="shared" si="195"/>
        <v>0</v>
      </c>
      <c r="BA1217" s="13">
        <f t="shared" si="196"/>
        <v>0</v>
      </c>
      <c r="BB1217" s="13">
        <f t="shared" si="197"/>
        <v>5.0564799999999996</v>
      </c>
      <c r="BC1217" s="13">
        <f t="shared" si="198"/>
        <v>0</v>
      </c>
    </row>
    <row r="1218" spans="1:55" x14ac:dyDescent="0.3">
      <c r="A1218" s="8" t="s">
        <v>232</v>
      </c>
      <c r="B1218" s="8" t="s">
        <v>237</v>
      </c>
      <c r="C1218" s="8" t="s">
        <v>108</v>
      </c>
      <c r="D1218" s="8" t="s">
        <v>13</v>
      </c>
      <c r="E1218" s="7" t="s">
        <v>14</v>
      </c>
      <c r="J1218" s="8">
        <v>1</v>
      </c>
      <c r="L1218" s="8">
        <v>3.0000000000000001E-3</v>
      </c>
      <c r="M1218" s="8">
        <f t="shared" si="200"/>
        <v>0</v>
      </c>
      <c r="N1218" s="8">
        <v>2</v>
      </c>
      <c r="O1218" s="8">
        <v>61</v>
      </c>
      <c r="AI1218" s="7">
        <v>8067</v>
      </c>
      <c r="AJ1218" s="8">
        <v>0</v>
      </c>
      <c r="AK1218" s="8" t="s">
        <v>265</v>
      </c>
      <c r="AL1218" s="7">
        <v>269</v>
      </c>
      <c r="AM1218" s="8">
        <v>269</v>
      </c>
      <c r="AN1218" s="8">
        <v>24.9</v>
      </c>
      <c r="AO1218" s="8">
        <v>24.9</v>
      </c>
      <c r="AP1218" s="8">
        <v>24.9</v>
      </c>
      <c r="AQ1218" s="8">
        <v>18</v>
      </c>
      <c r="AR1218" s="8">
        <v>0</v>
      </c>
      <c r="AS1218" s="8">
        <v>0</v>
      </c>
      <c r="AT1218" s="12">
        <f t="shared" si="199"/>
        <v>42.9</v>
      </c>
      <c r="AV1218" s="11">
        <f t="shared" si="191"/>
        <v>0</v>
      </c>
      <c r="AW1218" s="13">
        <f t="shared" si="192"/>
        <v>0</v>
      </c>
      <c r="AX1218" s="13">
        <f t="shared" si="193"/>
        <v>0</v>
      </c>
      <c r="AY1218" s="13">
        <f t="shared" si="194"/>
        <v>0</v>
      </c>
      <c r="AZ1218" s="13">
        <f t="shared" si="195"/>
        <v>0</v>
      </c>
      <c r="BA1218" s="13">
        <f t="shared" si="196"/>
        <v>0</v>
      </c>
      <c r="BB1218" s="13">
        <f t="shared" si="197"/>
        <v>0</v>
      </c>
      <c r="BC1218" s="13">
        <f t="shared" si="198"/>
        <v>0</v>
      </c>
    </row>
    <row r="1219" spans="1:55" x14ac:dyDescent="0.3">
      <c r="A1219" s="8" t="s">
        <v>232</v>
      </c>
      <c r="B1219" s="8" t="s">
        <v>237</v>
      </c>
      <c r="C1219" s="8" t="s">
        <v>108</v>
      </c>
      <c r="D1219" s="8" t="s">
        <v>15</v>
      </c>
      <c r="E1219" s="7" t="s">
        <v>14</v>
      </c>
      <c r="F1219" s="8">
        <v>85</v>
      </c>
      <c r="H1219" s="8">
        <v>1</v>
      </c>
      <c r="L1219" s="8">
        <v>0.14299999999999999</v>
      </c>
      <c r="M1219" s="8">
        <f t="shared" si="200"/>
        <v>12.154999999999999</v>
      </c>
      <c r="O1219" s="8">
        <v>61</v>
      </c>
      <c r="AE1219" s="7" t="s">
        <v>296</v>
      </c>
      <c r="AF1219" s="8" t="s">
        <v>298</v>
      </c>
      <c r="AG1219" s="7" t="s">
        <v>299</v>
      </c>
      <c r="AL1219" s="7">
        <v>241</v>
      </c>
      <c r="AN1219" s="8">
        <v>32.9</v>
      </c>
      <c r="AQ1219" s="8">
        <v>10.9</v>
      </c>
      <c r="AR1219" s="8">
        <v>0.5</v>
      </c>
      <c r="AS1219" s="8">
        <v>0</v>
      </c>
      <c r="AT1219" s="12">
        <f t="shared" si="199"/>
        <v>44.3</v>
      </c>
      <c r="AV1219" s="11">
        <f t="shared" si="191"/>
        <v>29.29355</v>
      </c>
      <c r="AW1219" s="13">
        <f t="shared" si="192"/>
        <v>0.12154999999999999</v>
      </c>
      <c r="AX1219" s="13">
        <f t="shared" si="193"/>
        <v>3.9989949999999999</v>
      </c>
      <c r="AY1219" s="13">
        <f t="shared" si="194"/>
        <v>0.12154999999999999</v>
      </c>
      <c r="AZ1219" s="13">
        <f t="shared" si="195"/>
        <v>0.12154999999999999</v>
      </c>
      <c r="BA1219" s="13">
        <f t="shared" si="196"/>
        <v>1.3248949999999999</v>
      </c>
      <c r="BB1219" s="13">
        <f t="shared" si="197"/>
        <v>6.0774999999999996E-2</v>
      </c>
      <c r="BC1219" s="13">
        <f t="shared" si="198"/>
        <v>0</v>
      </c>
    </row>
    <row r="1220" spans="1:55" x14ac:dyDescent="0.3">
      <c r="A1220" s="8" t="s">
        <v>232</v>
      </c>
      <c r="B1220" s="8" t="s">
        <v>237</v>
      </c>
      <c r="C1220" s="8" t="s">
        <v>108</v>
      </c>
      <c r="D1220" s="8" t="s">
        <v>17</v>
      </c>
      <c r="E1220" s="7" t="s">
        <v>14</v>
      </c>
      <c r="F1220" s="8">
        <v>85</v>
      </c>
      <c r="I1220" s="8">
        <v>1</v>
      </c>
      <c r="L1220" s="8">
        <v>3.3000000000000002E-2</v>
      </c>
      <c r="M1220" s="8">
        <f t="shared" si="200"/>
        <v>2.8050000000000002</v>
      </c>
      <c r="O1220" s="8">
        <v>61</v>
      </c>
      <c r="AE1220" s="7" t="s">
        <v>300</v>
      </c>
      <c r="AF1220" s="8" t="s">
        <v>301</v>
      </c>
      <c r="AG1220" s="7" t="s">
        <v>272</v>
      </c>
      <c r="AL1220" s="7">
        <v>265</v>
      </c>
      <c r="AN1220" s="8">
        <v>16.899999999999999</v>
      </c>
      <c r="AQ1220" s="8">
        <v>21.4</v>
      </c>
      <c r="AR1220" s="8">
        <v>0</v>
      </c>
      <c r="AS1220" s="8">
        <v>0</v>
      </c>
      <c r="AT1220" s="12">
        <f t="shared" si="199"/>
        <v>38.299999999999997</v>
      </c>
      <c r="AV1220" s="11">
        <f t="shared" si="191"/>
        <v>7.4332500000000001</v>
      </c>
      <c r="AW1220" s="13">
        <f t="shared" si="192"/>
        <v>2.8050000000000002E-2</v>
      </c>
      <c r="AX1220" s="13">
        <f t="shared" si="193"/>
        <v>0.47404499999999999</v>
      </c>
      <c r="AY1220" s="13">
        <f t="shared" si="194"/>
        <v>2.8050000000000002E-2</v>
      </c>
      <c r="AZ1220" s="13">
        <f t="shared" si="195"/>
        <v>2.8050000000000002E-2</v>
      </c>
      <c r="BA1220" s="13">
        <f t="shared" si="196"/>
        <v>0.60026999999999997</v>
      </c>
      <c r="BB1220" s="13">
        <f t="shared" si="197"/>
        <v>0</v>
      </c>
      <c r="BC1220" s="13">
        <f t="shared" si="198"/>
        <v>0</v>
      </c>
    </row>
    <row r="1221" spans="1:55" x14ac:dyDescent="0.3">
      <c r="A1221" s="8" t="s">
        <v>232</v>
      </c>
      <c r="B1221" s="8" t="s">
        <v>237</v>
      </c>
      <c r="C1221" s="8" t="s">
        <v>108</v>
      </c>
      <c r="D1221" s="8" t="s">
        <v>18</v>
      </c>
      <c r="E1221" s="7" t="s">
        <v>14</v>
      </c>
      <c r="F1221" s="8">
        <v>112</v>
      </c>
      <c r="J1221" s="8">
        <v>1</v>
      </c>
      <c r="L1221" s="8">
        <v>3.0000000000000001E-3</v>
      </c>
      <c r="M1221" s="8">
        <f t="shared" si="200"/>
        <v>0.33600000000000002</v>
      </c>
      <c r="O1221" s="8">
        <v>61</v>
      </c>
      <c r="S1221" s="8">
        <v>1095</v>
      </c>
      <c r="T1221" s="8" t="s">
        <v>275</v>
      </c>
      <c r="AL1221" s="7">
        <v>267</v>
      </c>
      <c r="AN1221" s="8">
        <v>19.600000000000001</v>
      </c>
      <c r="AQ1221" s="8">
        <v>20.3</v>
      </c>
      <c r="AT1221" s="12">
        <f t="shared" si="199"/>
        <v>39.900000000000006</v>
      </c>
      <c r="AV1221" s="11">
        <f t="shared" ref="AV1221:AV1284" si="201">PRODUCT($M1221,$Y1221,AL1221)/100</f>
        <v>0.89712000000000003</v>
      </c>
      <c r="AW1221" s="13">
        <f t="shared" si="192"/>
        <v>3.3600000000000001E-3</v>
      </c>
      <c r="AX1221" s="13">
        <f t="shared" si="193"/>
        <v>6.5856000000000012E-2</v>
      </c>
      <c r="AY1221" s="13">
        <f t="shared" si="194"/>
        <v>3.3600000000000001E-3</v>
      </c>
      <c r="AZ1221" s="13">
        <f t="shared" si="195"/>
        <v>3.3600000000000001E-3</v>
      </c>
      <c r="BA1221" s="13">
        <f t="shared" si="196"/>
        <v>6.8208000000000005E-2</v>
      </c>
      <c r="BB1221" s="13">
        <f t="shared" si="197"/>
        <v>3.3600000000000001E-3</v>
      </c>
      <c r="BC1221" s="13">
        <f t="shared" si="198"/>
        <v>3.3600000000000001E-3</v>
      </c>
    </row>
    <row r="1222" spans="1:55" x14ac:dyDescent="0.3">
      <c r="A1222" s="8" t="s">
        <v>232</v>
      </c>
      <c r="B1222" s="8" t="s">
        <v>237</v>
      </c>
      <c r="C1222" s="8" t="s">
        <v>108</v>
      </c>
      <c r="D1222" s="8" t="s">
        <v>19</v>
      </c>
      <c r="E1222" s="7" t="s">
        <v>14</v>
      </c>
      <c r="F1222" s="8">
        <v>112</v>
      </c>
      <c r="I1222" s="8">
        <v>1</v>
      </c>
      <c r="L1222" s="8">
        <v>3.3000000000000002E-2</v>
      </c>
      <c r="M1222" s="8">
        <f t="shared" si="200"/>
        <v>3.6960000000000002</v>
      </c>
      <c r="O1222" s="8">
        <v>61</v>
      </c>
      <c r="AI1222" s="7">
        <v>8063</v>
      </c>
      <c r="AJ1222" s="8">
        <v>5124</v>
      </c>
      <c r="AK1222" s="8" t="s">
        <v>273</v>
      </c>
      <c r="AL1222" s="7">
        <v>285</v>
      </c>
      <c r="AM1222" s="8">
        <v>285</v>
      </c>
      <c r="AN1222" s="8">
        <v>26.9</v>
      </c>
      <c r="AO1222" s="8">
        <v>26.9</v>
      </c>
      <c r="AP1222" s="8">
        <v>26.9</v>
      </c>
      <c r="AQ1222" s="8">
        <v>18.899999999999999</v>
      </c>
      <c r="AR1222" s="8">
        <v>0</v>
      </c>
      <c r="AS1222" s="8">
        <v>0</v>
      </c>
      <c r="AT1222" s="12">
        <f t="shared" si="199"/>
        <v>45.8</v>
      </c>
      <c r="AV1222" s="11">
        <f t="shared" si="201"/>
        <v>10.533600000000002</v>
      </c>
      <c r="AW1222" s="13">
        <f t="shared" ref="AW1222:AW1285" si="202">PRODUCT($M1222,$Y1222,AM1222)/100</f>
        <v>10.533600000000002</v>
      </c>
      <c r="AX1222" s="13">
        <f t="shared" ref="AX1222:AX1285" si="203">PRODUCT($M1222,$Y1222,AN1222)/100</f>
        <v>0.994224</v>
      </c>
      <c r="AY1222" s="13">
        <f t="shared" ref="AY1222:AY1285" si="204">PRODUCT($M1222,$Y1222,AO1222)/100</f>
        <v>0.994224</v>
      </c>
      <c r="AZ1222" s="13">
        <f t="shared" ref="AZ1222:AZ1285" si="205">PRODUCT($M1222,$Y1222,AP1222)/100</f>
        <v>0.994224</v>
      </c>
      <c r="BA1222" s="13">
        <f t="shared" ref="BA1222:BA1285" si="206">PRODUCT($M1222,$Y1222,AQ1222)/100</f>
        <v>0.69854399999999994</v>
      </c>
      <c r="BB1222" s="13">
        <f t="shared" ref="BB1222:BB1285" si="207">PRODUCT($M1222,$Y1222,AR1222)/100</f>
        <v>0</v>
      </c>
      <c r="BC1222" s="13">
        <f t="shared" ref="BC1222:BC1285" si="208">PRODUCT($M1222,$Y1222,AS1222)/100</f>
        <v>0</v>
      </c>
    </row>
    <row r="1223" spans="1:55" x14ac:dyDescent="0.3">
      <c r="A1223" s="8" t="s">
        <v>232</v>
      </c>
      <c r="B1223" s="8" t="s">
        <v>237</v>
      </c>
      <c r="C1223" s="8" t="s">
        <v>108</v>
      </c>
      <c r="D1223" s="8" t="s">
        <v>22</v>
      </c>
      <c r="E1223" s="7" t="s">
        <v>21</v>
      </c>
      <c r="K1223" s="8">
        <v>1</v>
      </c>
      <c r="L1223" s="8">
        <v>0</v>
      </c>
      <c r="M1223" s="8">
        <f t="shared" si="200"/>
        <v>0</v>
      </c>
      <c r="O1223" s="8">
        <v>61</v>
      </c>
      <c r="AI1223" s="7">
        <v>8063</v>
      </c>
      <c r="AJ1223" s="8">
        <v>5124</v>
      </c>
      <c r="AK1223" s="8" t="s">
        <v>273</v>
      </c>
      <c r="AL1223" s="7">
        <v>285</v>
      </c>
      <c r="AM1223" s="8">
        <v>285</v>
      </c>
      <c r="AN1223" s="8">
        <v>26.9</v>
      </c>
      <c r="AO1223" s="8">
        <v>26.9</v>
      </c>
      <c r="AP1223" s="8">
        <v>26.9</v>
      </c>
      <c r="AQ1223" s="8">
        <v>18.899999999999999</v>
      </c>
      <c r="AR1223" s="8">
        <v>0</v>
      </c>
      <c r="AS1223" s="8">
        <v>0</v>
      </c>
      <c r="AT1223" s="12">
        <f t="shared" si="199"/>
        <v>45.8</v>
      </c>
      <c r="AV1223" s="11">
        <f t="shared" si="201"/>
        <v>0</v>
      </c>
      <c r="AW1223" s="13">
        <f t="shared" si="202"/>
        <v>0</v>
      </c>
      <c r="AX1223" s="13">
        <f t="shared" si="203"/>
        <v>0</v>
      </c>
      <c r="AY1223" s="13">
        <f t="shared" si="204"/>
        <v>0</v>
      </c>
      <c r="AZ1223" s="13">
        <f t="shared" si="205"/>
        <v>0</v>
      </c>
      <c r="BA1223" s="13">
        <f t="shared" si="206"/>
        <v>0</v>
      </c>
      <c r="BB1223" s="13">
        <f t="shared" si="207"/>
        <v>0</v>
      </c>
      <c r="BC1223" s="13">
        <f t="shared" si="208"/>
        <v>0</v>
      </c>
    </row>
    <row r="1224" spans="1:55" x14ac:dyDescent="0.3">
      <c r="A1224" s="8" t="s">
        <v>232</v>
      </c>
      <c r="B1224" s="8" t="s">
        <v>237</v>
      </c>
      <c r="C1224" s="8" t="s">
        <v>108</v>
      </c>
      <c r="D1224" s="8" t="s">
        <v>90</v>
      </c>
      <c r="E1224" s="7" t="s">
        <v>14</v>
      </c>
      <c r="F1224" s="8">
        <v>112</v>
      </c>
      <c r="I1224" s="8">
        <v>2</v>
      </c>
      <c r="L1224" s="8">
        <v>6.7000000000000004E-2</v>
      </c>
      <c r="M1224" s="8">
        <f t="shared" si="200"/>
        <v>7.5040000000000004</v>
      </c>
      <c r="O1224" s="8">
        <v>61</v>
      </c>
      <c r="Q1224" s="8">
        <v>17171</v>
      </c>
      <c r="R1224" s="7" t="s">
        <v>332</v>
      </c>
      <c r="AL1224" s="7">
        <v>175</v>
      </c>
      <c r="AN1224" s="8">
        <v>28.14</v>
      </c>
      <c r="AQ1224" s="8">
        <v>6.05</v>
      </c>
      <c r="AR1224" s="8">
        <v>0</v>
      </c>
      <c r="AS1224" s="8">
        <v>0</v>
      </c>
      <c r="AT1224" s="12">
        <f t="shared" si="199"/>
        <v>34.19</v>
      </c>
      <c r="AV1224" s="11">
        <f t="shared" si="201"/>
        <v>13.132</v>
      </c>
      <c r="AW1224" s="13">
        <f t="shared" si="202"/>
        <v>7.5040000000000009E-2</v>
      </c>
      <c r="AX1224" s="13">
        <f t="shared" si="203"/>
        <v>2.1116256</v>
      </c>
      <c r="AY1224" s="13">
        <f t="shared" si="204"/>
        <v>7.5040000000000009E-2</v>
      </c>
      <c r="AZ1224" s="13">
        <f t="shared" si="205"/>
        <v>7.5040000000000009E-2</v>
      </c>
      <c r="BA1224" s="13">
        <f t="shared" si="206"/>
        <v>0.45399200000000001</v>
      </c>
      <c r="BB1224" s="13">
        <f t="shared" si="207"/>
        <v>0</v>
      </c>
      <c r="BC1224" s="13">
        <f t="shared" si="208"/>
        <v>0</v>
      </c>
    </row>
    <row r="1225" spans="1:55" x14ac:dyDescent="0.3">
      <c r="A1225" s="8" t="s">
        <v>232</v>
      </c>
      <c r="B1225" s="8" t="s">
        <v>237</v>
      </c>
      <c r="C1225" s="8" t="s">
        <v>108</v>
      </c>
      <c r="D1225" s="8" t="s">
        <v>23</v>
      </c>
      <c r="E1225" s="7" t="s">
        <v>14</v>
      </c>
      <c r="F1225" s="8">
        <v>64</v>
      </c>
      <c r="H1225" s="8">
        <v>1</v>
      </c>
      <c r="L1225" s="8">
        <v>0.14299999999999999</v>
      </c>
      <c r="M1225" s="8">
        <f t="shared" si="200"/>
        <v>9.1519999999999992</v>
      </c>
      <c r="O1225" s="8">
        <v>61</v>
      </c>
      <c r="AI1225" s="7">
        <v>974</v>
      </c>
      <c r="AJ1225" s="8">
        <v>1129</v>
      </c>
      <c r="AK1225" s="8" t="s">
        <v>279</v>
      </c>
      <c r="AL1225" s="7">
        <v>155</v>
      </c>
      <c r="AM1225" s="8">
        <v>155</v>
      </c>
      <c r="AN1225" s="8">
        <v>12.6</v>
      </c>
      <c r="AO1225" s="8">
        <v>12.6</v>
      </c>
      <c r="AP1225" s="8">
        <v>0</v>
      </c>
      <c r="AQ1225" s="8">
        <v>10.6</v>
      </c>
      <c r="AR1225" s="8">
        <v>1.1000000000000001</v>
      </c>
      <c r="AS1225" s="8">
        <v>0</v>
      </c>
      <c r="AT1225" s="12">
        <f t="shared" si="199"/>
        <v>24.3</v>
      </c>
      <c r="AV1225" s="11">
        <f t="shared" si="201"/>
        <v>14.185599999999999</v>
      </c>
      <c r="AW1225" s="13">
        <f t="shared" si="202"/>
        <v>14.185599999999999</v>
      </c>
      <c r="AX1225" s="13">
        <f t="shared" si="203"/>
        <v>1.153152</v>
      </c>
      <c r="AY1225" s="13">
        <f t="shared" si="204"/>
        <v>1.153152</v>
      </c>
      <c r="AZ1225" s="13">
        <f t="shared" si="205"/>
        <v>0</v>
      </c>
      <c r="BA1225" s="13">
        <f t="shared" si="206"/>
        <v>0.97011199999999986</v>
      </c>
      <c r="BB1225" s="13">
        <f t="shared" si="207"/>
        <v>0.100672</v>
      </c>
      <c r="BC1225" s="13">
        <f t="shared" si="208"/>
        <v>0</v>
      </c>
    </row>
    <row r="1226" spans="1:55" x14ac:dyDescent="0.3">
      <c r="A1226" s="8" t="s">
        <v>232</v>
      </c>
      <c r="B1226" s="8" t="s">
        <v>237</v>
      </c>
      <c r="C1226" s="8" t="s">
        <v>108</v>
      </c>
      <c r="D1226" s="8" t="s">
        <v>24</v>
      </c>
      <c r="E1226" s="7" t="s">
        <v>14</v>
      </c>
      <c r="F1226" s="8">
        <v>184</v>
      </c>
      <c r="G1226" s="8">
        <v>1</v>
      </c>
      <c r="L1226" s="8">
        <v>1</v>
      </c>
      <c r="M1226" s="8">
        <f t="shared" si="200"/>
        <v>184</v>
      </c>
      <c r="O1226" s="8">
        <v>61</v>
      </c>
      <c r="AI1226" s="7">
        <v>7075</v>
      </c>
      <c r="AJ1226" s="8">
        <v>1106</v>
      </c>
      <c r="AK1226" s="8" t="s">
        <v>280</v>
      </c>
      <c r="AL1226" s="7">
        <v>69</v>
      </c>
      <c r="AM1226" s="8">
        <v>69</v>
      </c>
      <c r="AN1226" s="8">
        <v>3.6</v>
      </c>
      <c r="AO1226" s="8">
        <v>3.6</v>
      </c>
      <c r="AP1226" s="8">
        <v>0</v>
      </c>
      <c r="AQ1226" s="8">
        <v>4.0999999999999996</v>
      </c>
      <c r="AR1226" s="8">
        <v>4.5</v>
      </c>
      <c r="AS1226" s="8">
        <v>0</v>
      </c>
      <c r="AT1226" s="12">
        <f t="shared" si="199"/>
        <v>12.2</v>
      </c>
      <c r="AV1226" s="11">
        <f t="shared" si="201"/>
        <v>126.96</v>
      </c>
      <c r="AW1226" s="13">
        <f t="shared" si="202"/>
        <v>126.96</v>
      </c>
      <c r="AX1226" s="13">
        <f t="shared" si="203"/>
        <v>6.6239999999999997</v>
      </c>
      <c r="AY1226" s="13">
        <f t="shared" si="204"/>
        <v>6.6239999999999997</v>
      </c>
      <c r="AZ1226" s="13">
        <f t="shared" si="205"/>
        <v>0</v>
      </c>
      <c r="BA1226" s="13">
        <f t="shared" si="206"/>
        <v>7.5439999999999996</v>
      </c>
      <c r="BB1226" s="13">
        <f t="shared" si="207"/>
        <v>8.2799999999999994</v>
      </c>
      <c r="BC1226" s="13">
        <f t="shared" si="208"/>
        <v>0</v>
      </c>
    </row>
    <row r="1227" spans="1:55" x14ac:dyDescent="0.3">
      <c r="A1227" s="8" t="s">
        <v>232</v>
      </c>
      <c r="B1227" s="8" t="s">
        <v>237</v>
      </c>
      <c r="C1227" s="8" t="s">
        <v>108</v>
      </c>
      <c r="D1227" s="8" t="s">
        <v>25</v>
      </c>
      <c r="E1227" s="7" t="s">
        <v>21</v>
      </c>
      <c r="K1227" s="8">
        <v>1</v>
      </c>
      <c r="L1227" s="8">
        <v>0</v>
      </c>
      <c r="M1227" s="8">
        <f t="shared" si="200"/>
        <v>0</v>
      </c>
      <c r="O1227" s="8">
        <v>61</v>
      </c>
      <c r="AI1227" s="7">
        <v>646</v>
      </c>
      <c r="AJ1227" s="8">
        <v>1009</v>
      </c>
      <c r="AK1227" s="8" t="s">
        <v>286</v>
      </c>
      <c r="AL1227" s="7">
        <v>403</v>
      </c>
      <c r="AM1227" s="8">
        <v>403</v>
      </c>
      <c r="AN1227" s="8">
        <v>24.9</v>
      </c>
      <c r="AO1227" s="8">
        <v>24.9</v>
      </c>
      <c r="AP1227" s="8">
        <v>0</v>
      </c>
      <c r="AQ1227" s="8">
        <v>33.1</v>
      </c>
      <c r="AR1227" s="8">
        <v>1.3</v>
      </c>
      <c r="AS1227" s="8">
        <v>0</v>
      </c>
      <c r="AT1227" s="12">
        <f t="shared" si="199"/>
        <v>59.3</v>
      </c>
      <c r="AV1227" s="11">
        <f t="shared" si="201"/>
        <v>0</v>
      </c>
      <c r="AW1227" s="13">
        <f t="shared" si="202"/>
        <v>0</v>
      </c>
      <c r="AX1227" s="13">
        <f t="shared" si="203"/>
        <v>0</v>
      </c>
      <c r="AY1227" s="13">
        <f t="shared" si="204"/>
        <v>0</v>
      </c>
      <c r="AZ1227" s="13">
        <f t="shared" si="205"/>
        <v>0</v>
      </c>
      <c r="BA1227" s="13">
        <f t="shared" si="206"/>
        <v>0</v>
      </c>
      <c r="BB1227" s="13">
        <f t="shared" si="207"/>
        <v>0</v>
      </c>
      <c r="BC1227" s="13">
        <f t="shared" si="208"/>
        <v>0</v>
      </c>
    </row>
    <row r="1228" spans="1:55" x14ac:dyDescent="0.3">
      <c r="A1228" s="8" t="s">
        <v>20</v>
      </c>
      <c r="B1228" s="8" t="s">
        <v>237</v>
      </c>
      <c r="C1228" s="8" t="s">
        <v>108</v>
      </c>
      <c r="D1228" s="8" t="s">
        <v>20</v>
      </c>
      <c r="E1228" s="7" t="s">
        <v>14</v>
      </c>
      <c r="F1228" s="8">
        <v>112</v>
      </c>
      <c r="I1228" s="8">
        <v>1</v>
      </c>
      <c r="L1228" s="8">
        <v>3.3000000000000002E-2</v>
      </c>
      <c r="M1228" s="8">
        <f t="shared" si="200"/>
        <v>3.6960000000000002</v>
      </c>
      <c r="O1228" s="8">
        <v>61</v>
      </c>
      <c r="AI1228">
        <v>8041</v>
      </c>
      <c r="AJ1228">
        <v>15233</v>
      </c>
      <c r="AK1228" t="s">
        <v>378</v>
      </c>
      <c r="AL1228">
        <v>105</v>
      </c>
      <c r="AM1228">
        <v>105</v>
      </c>
      <c r="AN1228">
        <v>18.5</v>
      </c>
      <c r="AO1228">
        <v>18.5</v>
      </c>
      <c r="AP1228">
        <v>18.5</v>
      </c>
      <c r="AQ1228">
        <v>2.9</v>
      </c>
      <c r="AR1228">
        <v>0</v>
      </c>
      <c r="AS1228">
        <v>0</v>
      </c>
      <c r="AT1228" s="12">
        <f t="shared" si="199"/>
        <v>21.4</v>
      </c>
      <c r="AV1228" s="11">
        <f t="shared" si="201"/>
        <v>3.8808000000000002</v>
      </c>
      <c r="AW1228" s="13">
        <f t="shared" si="202"/>
        <v>3.8808000000000002</v>
      </c>
      <c r="AX1228" s="13">
        <f t="shared" si="203"/>
        <v>0.68376000000000003</v>
      </c>
      <c r="AY1228" s="13">
        <f t="shared" si="204"/>
        <v>0.68376000000000003</v>
      </c>
      <c r="AZ1228" s="13">
        <f t="shared" si="205"/>
        <v>0.68376000000000003</v>
      </c>
      <c r="BA1228" s="13">
        <f t="shared" si="206"/>
        <v>0.107184</v>
      </c>
      <c r="BB1228" s="13">
        <f t="shared" si="207"/>
        <v>0</v>
      </c>
      <c r="BC1228" s="13">
        <f t="shared" si="208"/>
        <v>0</v>
      </c>
    </row>
    <row r="1229" spans="1:55" x14ac:dyDescent="0.3">
      <c r="A1229" s="8" t="s">
        <v>233</v>
      </c>
      <c r="B1229" s="8" t="s">
        <v>237</v>
      </c>
      <c r="C1229" s="8" t="s">
        <v>108</v>
      </c>
      <c r="D1229" s="8" t="s">
        <v>26</v>
      </c>
      <c r="E1229" s="7" t="s">
        <v>14</v>
      </c>
      <c r="F1229" s="8">
        <v>175</v>
      </c>
      <c r="H1229" s="8">
        <v>1</v>
      </c>
      <c r="L1229" s="8">
        <v>0.14299999999999999</v>
      </c>
      <c r="M1229" s="8">
        <f t="shared" si="200"/>
        <v>25.024999999999999</v>
      </c>
      <c r="O1229" s="8">
        <v>61</v>
      </c>
      <c r="AI1229" s="7">
        <v>7200</v>
      </c>
      <c r="AJ1229" s="8">
        <v>20051</v>
      </c>
      <c r="AK1229" s="8" t="s">
        <v>282</v>
      </c>
      <c r="AL1229" s="7">
        <v>130</v>
      </c>
      <c r="AM1229" s="8">
        <v>0</v>
      </c>
      <c r="AN1229" s="8">
        <v>2.4</v>
      </c>
      <c r="AO1229" s="8">
        <v>0</v>
      </c>
      <c r="AP1229" s="8">
        <v>0</v>
      </c>
      <c r="AQ1229" s="8">
        <v>0.2</v>
      </c>
      <c r="AR1229" s="8">
        <v>28.6</v>
      </c>
      <c r="AS1229" s="8">
        <v>0.3</v>
      </c>
      <c r="AT1229" s="12">
        <f t="shared" si="199"/>
        <v>31.200000000000003</v>
      </c>
      <c r="AV1229" s="11">
        <f t="shared" si="201"/>
        <v>32.532499999999999</v>
      </c>
      <c r="AW1229" s="13">
        <f t="shared" si="202"/>
        <v>0</v>
      </c>
      <c r="AX1229" s="13">
        <f t="shared" si="203"/>
        <v>0.60059999999999991</v>
      </c>
      <c r="AY1229" s="13">
        <f t="shared" si="204"/>
        <v>0</v>
      </c>
      <c r="AZ1229" s="13">
        <f t="shared" si="205"/>
        <v>0</v>
      </c>
      <c r="BA1229" s="13">
        <f t="shared" si="206"/>
        <v>5.0049999999999997E-2</v>
      </c>
      <c r="BB1229" s="13">
        <f t="shared" si="207"/>
        <v>7.1571500000000006</v>
      </c>
      <c r="BC1229" s="13">
        <f t="shared" si="208"/>
        <v>7.5074999999999989E-2</v>
      </c>
    </row>
    <row r="1230" spans="1:55" x14ac:dyDescent="0.3">
      <c r="A1230" s="8" t="s">
        <v>233</v>
      </c>
      <c r="B1230" s="8" t="s">
        <v>237</v>
      </c>
      <c r="C1230" s="8" t="s">
        <v>108</v>
      </c>
      <c r="D1230" s="8" t="s">
        <v>28</v>
      </c>
      <c r="E1230" s="7" t="s">
        <v>14</v>
      </c>
      <c r="F1230" s="8">
        <v>185</v>
      </c>
      <c r="H1230" s="8">
        <v>2</v>
      </c>
      <c r="L1230" s="8">
        <v>0.28599999999999998</v>
      </c>
      <c r="M1230" s="8">
        <f t="shared" si="200"/>
        <v>52.91</v>
      </c>
      <c r="O1230" s="8">
        <v>61</v>
      </c>
      <c r="AI1230" s="7">
        <v>7005</v>
      </c>
      <c r="AJ1230" s="8">
        <v>16028</v>
      </c>
      <c r="AK1230" s="8" t="s">
        <v>283</v>
      </c>
      <c r="AL1230" s="7">
        <v>127</v>
      </c>
      <c r="AM1230" s="8">
        <v>0</v>
      </c>
      <c r="AN1230" s="8">
        <v>8.6999999999999993</v>
      </c>
      <c r="AO1230" s="8">
        <v>0</v>
      </c>
      <c r="AP1230" s="8">
        <v>0</v>
      </c>
      <c r="AQ1230" s="8">
        <v>0.5</v>
      </c>
      <c r="AR1230" s="8">
        <v>22.8</v>
      </c>
      <c r="AS1230" s="8">
        <v>6.4</v>
      </c>
      <c r="AT1230" s="12">
        <f t="shared" si="199"/>
        <v>32</v>
      </c>
      <c r="AV1230" s="11">
        <f t="shared" si="201"/>
        <v>67.195700000000002</v>
      </c>
      <c r="AW1230" s="13">
        <f t="shared" si="202"/>
        <v>0</v>
      </c>
      <c r="AX1230" s="13">
        <f t="shared" si="203"/>
        <v>4.6031699999999995</v>
      </c>
      <c r="AY1230" s="13">
        <f t="shared" si="204"/>
        <v>0</v>
      </c>
      <c r="AZ1230" s="13">
        <f t="shared" si="205"/>
        <v>0</v>
      </c>
      <c r="BA1230" s="13">
        <f t="shared" si="206"/>
        <v>0.26455000000000001</v>
      </c>
      <c r="BB1230" s="13">
        <f t="shared" si="207"/>
        <v>12.06348</v>
      </c>
      <c r="BC1230" s="13">
        <f t="shared" si="208"/>
        <v>3.3862400000000004</v>
      </c>
    </row>
    <row r="1231" spans="1:55" x14ac:dyDescent="0.3">
      <c r="A1231" s="8" t="s">
        <v>233</v>
      </c>
      <c r="B1231" s="8" t="s">
        <v>237</v>
      </c>
      <c r="C1231" s="8" t="s">
        <v>108</v>
      </c>
      <c r="D1231" s="8" t="s">
        <v>29</v>
      </c>
      <c r="E1231" s="7" t="s">
        <v>14</v>
      </c>
      <c r="F1231" s="8">
        <v>60</v>
      </c>
      <c r="H1231" s="8">
        <v>4</v>
      </c>
      <c r="L1231" s="8">
        <v>0.57099999999999995</v>
      </c>
      <c r="M1231" s="8">
        <f t="shared" si="200"/>
        <v>34.26</v>
      </c>
      <c r="O1231" s="8">
        <v>61</v>
      </c>
      <c r="AI1231" s="7">
        <v>513</v>
      </c>
      <c r="AJ1231" s="8">
        <v>11110</v>
      </c>
      <c r="AK1231" s="8" t="s">
        <v>290</v>
      </c>
      <c r="AL1231" s="7">
        <v>22</v>
      </c>
      <c r="AM1231" s="8">
        <v>0</v>
      </c>
      <c r="AN1231" s="8">
        <v>1</v>
      </c>
      <c r="AO1231" s="8">
        <v>0</v>
      </c>
      <c r="AP1231" s="8">
        <v>0</v>
      </c>
      <c r="AQ1231" s="8">
        <v>0.4</v>
      </c>
      <c r="AR1231" s="8">
        <v>4.5</v>
      </c>
      <c r="AS1231" s="8">
        <v>2.8</v>
      </c>
      <c r="AT1231" s="12">
        <f t="shared" si="199"/>
        <v>5.9</v>
      </c>
      <c r="AV1231" s="11">
        <f t="shared" si="201"/>
        <v>7.5371999999999995</v>
      </c>
      <c r="AW1231" s="13">
        <f t="shared" si="202"/>
        <v>0</v>
      </c>
      <c r="AX1231" s="13">
        <f t="shared" si="203"/>
        <v>0.34259999999999996</v>
      </c>
      <c r="AY1231" s="13">
        <f t="shared" si="204"/>
        <v>0</v>
      </c>
      <c r="AZ1231" s="13">
        <f t="shared" si="205"/>
        <v>0</v>
      </c>
      <c r="BA1231" s="13">
        <f t="shared" si="206"/>
        <v>0.13704</v>
      </c>
      <c r="BB1231" s="13">
        <f t="shared" si="207"/>
        <v>1.5416999999999998</v>
      </c>
      <c r="BC1231" s="13">
        <f t="shared" si="208"/>
        <v>0.9592799999999998</v>
      </c>
    </row>
    <row r="1232" spans="1:55" x14ac:dyDescent="0.3">
      <c r="A1232" s="8" t="s">
        <v>233</v>
      </c>
      <c r="B1232" s="8" t="s">
        <v>237</v>
      </c>
      <c r="C1232" s="8" t="s">
        <v>108</v>
      </c>
      <c r="D1232" s="8" t="s">
        <v>30</v>
      </c>
      <c r="E1232" s="7" t="s">
        <v>14</v>
      </c>
      <c r="F1232" s="8">
        <v>119</v>
      </c>
      <c r="I1232" s="8">
        <v>1</v>
      </c>
      <c r="L1232" s="8">
        <v>3.3000000000000002E-2</v>
      </c>
      <c r="M1232" s="8">
        <f t="shared" si="200"/>
        <v>3.927</v>
      </c>
      <c r="O1232" s="8">
        <v>61</v>
      </c>
      <c r="AI1232" s="7">
        <v>141</v>
      </c>
      <c r="AJ1232" s="8">
        <v>9040</v>
      </c>
      <c r="AK1232" s="8" t="s">
        <v>287</v>
      </c>
      <c r="AL1232" s="7">
        <v>92</v>
      </c>
      <c r="AM1232" s="8">
        <v>0</v>
      </c>
      <c r="AN1232" s="8">
        <v>1</v>
      </c>
      <c r="AO1232" s="8">
        <v>0</v>
      </c>
      <c r="AP1232" s="8">
        <v>0</v>
      </c>
      <c r="AQ1232" s="8">
        <v>0.5</v>
      </c>
      <c r="AR1232" s="8">
        <v>23.4</v>
      </c>
      <c r="AS1232" s="8">
        <v>2.4</v>
      </c>
      <c r="AT1232" s="12">
        <f t="shared" si="199"/>
        <v>24.9</v>
      </c>
      <c r="AV1232" s="11">
        <f t="shared" si="201"/>
        <v>3.6128399999999998</v>
      </c>
      <c r="AW1232" s="13">
        <f t="shared" si="202"/>
        <v>0</v>
      </c>
      <c r="AX1232" s="13">
        <f t="shared" si="203"/>
        <v>3.9269999999999999E-2</v>
      </c>
      <c r="AY1232" s="13">
        <f t="shared" si="204"/>
        <v>0</v>
      </c>
      <c r="AZ1232" s="13">
        <f t="shared" si="205"/>
        <v>0</v>
      </c>
      <c r="BA1232" s="13">
        <f t="shared" si="206"/>
        <v>1.9635E-2</v>
      </c>
      <c r="BB1232" s="13">
        <f t="shared" si="207"/>
        <v>0.9189179999999999</v>
      </c>
      <c r="BC1232" s="13">
        <f t="shared" si="208"/>
        <v>9.4247999999999998E-2</v>
      </c>
    </row>
    <row r="1233" spans="1:55" x14ac:dyDescent="0.3">
      <c r="A1233" s="8" t="s">
        <v>233</v>
      </c>
      <c r="B1233" s="8" t="s">
        <v>237</v>
      </c>
      <c r="C1233" s="8" t="s">
        <v>108</v>
      </c>
      <c r="D1233" s="8" t="s">
        <v>31</v>
      </c>
      <c r="E1233" s="7" t="s">
        <v>14</v>
      </c>
      <c r="F1233" s="8">
        <v>122</v>
      </c>
      <c r="I1233" s="8">
        <v>4</v>
      </c>
      <c r="L1233" s="8">
        <v>0.13300000000000001</v>
      </c>
      <c r="M1233" s="8">
        <f t="shared" si="200"/>
        <v>16.225999999999999</v>
      </c>
      <c r="O1233" s="8">
        <v>61</v>
      </c>
      <c r="AI1233" s="7">
        <v>1786</v>
      </c>
      <c r="AJ1233" s="8">
        <v>11363</v>
      </c>
      <c r="AK1233" s="8" t="s">
        <v>289</v>
      </c>
      <c r="AL1233" s="7">
        <v>93</v>
      </c>
      <c r="AM1233" s="8">
        <v>0</v>
      </c>
      <c r="AN1233" s="8">
        <v>2</v>
      </c>
      <c r="AO1233" s="8">
        <v>0</v>
      </c>
      <c r="AP1233" s="8">
        <v>0</v>
      </c>
      <c r="AQ1233" s="8">
        <v>0.1</v>
      </c>
      <c r="AR1233" s="8">
        <v>21.6</v>
      </c>
      <c r="AS1233" s="8">
        <v>1.5</v>
      </c>
      <c r="AT1233" s="12">
        <f t="shared" si="199"/>
        <v>23.700000000000003</v>
      </c>
      <c r="AV1233" s="11">
        <f t="shared" si="201"/>
        <v>15.09018</v>
      </c>
      <c r="AW1233" s="13">
        <f t="shared" si="202"/>
        <v>0</v>
      </c>
      <c r="AX1233" s="13">
        <f t="shared" si="203"/>
        <v>0.32451999999999998</v>
      </c>
      <c r="AY1233" s="13">
        <f t="shared" si="204"/>
        <v>0</v>
      </c>
      <c r="AZ1233" s="13">
        <f t="shared" si="205"/>
        <v>0</v>
      </c>
      <c r="BA1233" s="13">
        <f t="shared" si="206"/>
        <v>1.6226000000000001E-2</v>
      </c>
      <c r="BB1233" s="13">
        <f t="shared" si="207"/>
        <v>3.5048159999999999</v>
      </c>
      <c r="BC1233" s="13">
        <f t="shared" si="208"/>
        <v>0.24339</v>
      </c>
    </row>
    <row r="1234" spans="1:55" x14ac:dyDescent="0.3">
      <c r="A1234" s="8" t="s">
        <v>233</v>
      </c>
      <c r="B1234" s="8" t="s">
        <v>237</v>
      </c>
      <c r="C1234" s="8" t="s">
        <v>108</v>
      </c>
      <c r="D1234" s="8" t="s">
        <v>77</v>
      </c>
      <c r="E1234" s="7" t="s">
        <v>14</v>
      </c>
      <c r="F1234" s="8">
        <v>119</v>
      </c>
      <c r="G1234" s="8">
        <v>1</v>
      </c>
      <c r="L1234" s="8">
        <v>1</v>
      </c>
      <c r="M1234" s="8">
        <f t="shared" si="200"/>
        <v>119</v>
      </c>
      <c r="O1234" s="8">
        <v>61</v>
      </c>
      <c r="AH1234" s="8" t="s">
        <v>336</v>
      </c>
      <c r="AL1234" s="7">
        <v>390</v>
      </c>
      <c r="AN1234" s="8" t="s">
        <v>337</v>
      </c>
      <c r="AQ1234" s="8">
        <v>0.8</v>
      </c>
      <c r="AR1234" s="8">
        <v>84.1</v>
      </c>
      <c r="AT1234" s="12">
        <f t="shared" si="199"/>
        <v>84.899999999999991</v>
      </c>
      <c r="AV1234" s="11">
        <f t="shared" si="201"/>
        <v>464.1</v>
      </c>
      <c r="AW1234" s="13">
        <f t="shared" si="202"/>
        <v>1.19</v>
      </c>
      <c r="AX1234" s="13">
        <f t="shared" si="203"/>
        <v>1.19</v>
      </c>
      <c r="AY1234" s="13">
        <f t="shared" si="204"/>
        <v>1.19</v>
      </c>
      <c r="AZ1234" s="13">
        <f t="shared" si="205"/>
        <v>1.19</v>
      </c>
      <c r="BA1234" s="13">
        <f t="shared" si="206"/>
        <v>0.95200000000000007</v>
      </c>
      <c r="BB1234" s="13">
        <f t="shared" si="207"/>
        <v>100.07899999999999</v>
      </c>
      <c r="BC1234" s="13">
        <f t="shared" si="208"/>
        <v>1.19</v>
      </c>
    </row>
    <row r="1235" spans="1:55" x14ac:dyDescent="0.3">
      <c r="A1235" s="8" t="s">
        <v>234</v>
      </c>
      <c r="B1235" s="8" t="s">
        <v>237</v>
      </c>
      <c r="C1235" s="8" t="s">
        <v>108</v>
      </c>
      <c r="D1235" s="8" t="s">
        <v>248</v>
      </c>
      <c r="E1235" s="7" t="s">
        <v>14</v>
      </c>
      <c r="F1235" s="8">
        <v>134</v>
      </c>
      <c r="H1235" s="8">
        <v>4</v>
      </c>
      <c r="L1235" s="8">
        <v>0.57099999999999995</v>
      </c>
      <c r="M1235" s="8">
        <f t="shared" si="200"/>
        <v>76.513999999999996</v>
      </c>
      <c r="O1235" s="8">
        <v>61</v>
      </c>
      <c r="AE1235" s="7" t="s">
        <v>296</v>
      </c>
      <c r="AF1235" s="8" t="s">
        <v>303</v>
      </c>
      <c r="AL1235" s="7">
        <v>163</v>
      </c>
      <c r="AN1235" s="8">
        <v>6.3</v>
      </c>
      <c r="AQ1235" s="8">
        <v>1.4</v>
      </c>
      <c r="AR1235" s="8">
        <v>31.1</v>
      </c>
      <c r="AT1235" s="12">
        <f t="shared" si="199"/>
        <v>38.799999999999997</v>
      </c>
      <c r="AV1235" s="11">
        <f t="shared" si="201"/>
        <v>124.71781999999999</v>
      </c>
      <c r="AW1235" s="13">
        <f t="shared" si="202"/>
        <v>0.76513999999999993</v>
      </c>
      <c r="AX1235" s="13">
        <f t="shared" si="203"/>
        <v>4.8203819999999995</v>
      </c>
      <c r="AY1235" s="13">
        <f t="shared" si="204"/>
        <v>0.76513999999999993</v>
      </c>
      <c r="AZ1235" s="13">
        <f t="shared" si="205"/>
        <v>0.76513999999999993</v>
      </c>
      <c r="BA1235" s="13">
        <f t="shared" si="206"/>
        <v>1.0711959999999998</v>
      </c>
      <c r="BB1235" s="13">
        <f t="shared" si="207"/>
        <v>23.795853999999999</v>
      </c>
      <c r="BC1235" s="13">
        <f t="shared" si="208"/>
        <v>0.76513999999999993</v>
      </c>
    </row>
    <row r="1236" spans="1:55" x14ac:dyDescent="0.3">
      <c r="A1236" s="8" t="s">
        <v>234</v>
      </c>
      <c r="B1236" s="8" t="s">
        <v>237</v>
      </c>
      <c r="C1236" s="8" t="s">
        <v>108</v>
      </c>
      <c r="D1236" s="8" t="s">
        <v>27</v>
      </c>
      <c r="E1236" s="7" t="s">
        <v>14</v>
      </c>
      <c r="F1236" s="8">
        <v>114</v>
      </c>
      <c r="H1236" s="8">
        <v>3</v>
      </c>
      <c r="L1236" s="8">
        <v>0.42899999999999999</v>
      </c>
      <c r="M1236" s="8">
        <f t="shared" si="200"/>
        <v>48.905999999999999</v>
      </c>
      <c r="O1236" s="8">
        <v>61</v>
      </c>
      <c r="AE1236" s="7" t="s">
        <v>296</v>
      </c>
      <c r="AF1236" s="8" t="s">
        <v>304</v>
      </c>
      <c r="AL1236" s="7">
        <v>125</v>
      </c>
      <c r="AN1236" s="8">
        <v>2.1</v>
      </c>
      <c r="AQ1236" s="8">
        <v>1.3</v>
      </c>
      <c r="AR1236" s="8">
        <v>26.2</v>
      </c>
      <c r="AT1236" s="12">
        <f t="shared" si="199"/>
        <v>29.6</v>
      </c>
      <c r="AV1236" s="11">
        <f t="shared" si="201"/>
        <v>61.1325</v>
      </c>
      <c r="AW1236" s="13">
        <f t="shared" si="202"/>
        <v>0.48905999999999999</v>
      </c>
      <c r="AX1236" s="13">
        <f t="shared" si="203"/>
        <v>1.027026</v>
      </c>
      <c r="AY1236" s="13">
        <f t="shared" si="204"/>
        <v>0.48905999999999999</v>
      </c>
      <c r="AZ1236" s="13">
        <f t="shared" si="205"/>
        <v>0.48905999999999999</v>
      </c>
      <c r="BA1236" s="13">
        <f t="shared" si="206"/>
        <v>0.63577800000000007</v>
      </c>
      <c r="BB1236" s="13">
        <f t="shared" si="207"/>
        <v>12.813371999999999</v>
      </c>
      <c r="BC1236" s="13">
        <f t="shared" si="208"/>
        <v>0.48905999999999999</v>
      </c>
    </row>
    <row r="1237" spans="1:55" x14ac:dyDescent="0.3">
      <c r="A1237" s="8" t="s">
        <v>234</v>
      </c>
      <c r="B1237" s="8" t="s">
        <v>237</v>
      </c>
      <c r="C1237" s="8" t="s">
        <v>108</v>
      </c>
      <c r="D1237" s="8" t="s">
        <v>32</v>
      </c>
      <c r="E1237" s="7" t="s">
        <v>14</v>
      </c>
      <c r="F1237" s="8">
        <v>83</v>
      </c>
      <c r="I1237" s="8">
        <v>3</v>
      </c>
      <c r="L1237" s="8">
        <v>0.1</v>
      </c>
      <c r="M1237" s="8">
        <f t="shared" si="200"/>
        <v>8.3000000000000007</v>
      </c>
      <c r="O1237" s="8">
        <v>61</v>
      </c>
      <c r="AI1237" s="7">
        <v>8012</v>
      </c>
      <c r="AJ1237" s="8">
        <v>0</v>
      </c>
      <c r="AK1237" s="8" t="s">
        <v>307</v>
      </c>
      <c r="AL1237" s="7">
        <v>332</v>
      </c>
      <c r="AM1237" s="8">
        <v>0</v>
      </c>
      <c r="AN1237" s="8">
        <v>10.3</v>
      </c>
      <c r="AO1237" s="8">
        <v>0</v>
      </c>
      <c r="AP1237" s="8">
        <v>0</v>
      </c>
      <c r="AQ1237" s="8">
        <v>3</v>
      </c>
      <c r="AR1237" s="8">
        <v>73.7</v>
      </c>
      <c r="AS1237" s="8">
        <v>12.7</v>
      </c>
      <c r="AT1237" s="12">
        <f t="shared" si="199"/>
        <v>87</v>
      </c>
      <c r="AV1237" s="11">
        <f t="shared" si="201"/>
        <v>27.556000000000004</v>
      </c>
      <c r="AW1237" s="13">
        <f t="shared" si="202"/>
        <v>0</v>
      </c>
      <c r="AX1237" s="13">
        <f t="shared" si="203"/>
        <v>0.8549000000000001</v>
      </c>
      <c r="AY1237" s="13">
        <f t="shared" si="204"/>
        <v>0</v>
      </c>
      <c r="AZ1237" s="13">
        <f t="shared" si="205"/>
        <v>0</v>
      </c>
      <c r="BA1237" s="13">
        <f t="shared" si="206"/>
        <v>0.24900000000000003</v>
      </c>
      <c r="BB1237" s="13">
        <f t="shared" si="207"/>
        <v>6.1171000000000006</v>
      </c>
      <c r="BC1237" s="13">
        <f t="shared" si="208"/>
        <v>1.0541</v>
      </c>
    </row>
    <row r="1238" spans="1:55" x14ac:dyDescent="0.3">
      <c r="A1238" s="8" t="s">
        <v>234</v>
      </c>
      <c r="B1238" s="8" t="s">
        <v>237</v>
      </c>
      <c r="C1238" s="8" t="s">
        <v>108</v>
      </c>
      <c r="D1238" s="8" t="s">
        <v>74</v>
      </c>
      <c r="E1238" s="7" t="s">
        <v>14</v>
      </c>
      <c r="F1238" s="8">
        <v>340</v>
      </c>
      <c r="I1238" s="8">
        <v>2</v>
      </c>
      <c r="L1238" s="8">
        <v>6.7000000000000004E-2</v>
      </c>
      <c r="M1238" s="8">
        <f t="shared" si="200"/>
        <v>22.78</v>
      </c>
      <c r="O1238" s="8">
        <v>61</v>
      </c>
      <c r="AI1238" s="7">
        <v>404</v>
      </c>
      <c r="AJ1238" s="8">
        <v>14400</v>
      </c>
      <c r="AK1238" s="8" t="s">
        <v>308</v>
      </c>
      <c r="AL1238" s="7">
        <v>41</v>
      </c>
      <c r="AM1238" s="8">
        <v>0</v>
      </c>
      <c r="AN1238" s="8">
        <v>0</v>
      </c>
      <c r="AO1238" s="8">
        <v>0</v>
      </c>
      <c r="AP1238" s="8">
        <v>0</v>
      </c>
      <c r="AQ1238" s="8">
        <v>0</v>
      </c>
      <c r="AR1238" s="8">
        <v>10.4</v>
      </c>
      <c r="AS1238" s="8">
        <v>0</v>
      </c>
      <c r="AT1238" s="12">
        <f t="shared" si="199"/>
        <v>10.4</v>
      </c>
      <c r="AV1238" s="11">
        <f t="shared" si="201"/>
        <v>9.3398000000000003</v>
      </c>
      <c r="AW1238" s="13">
        <f t="shared" si="202"/>
        <v>0</v>
      </c>
      <c r="AX1238" s="13">
        <f t="shared" si="203"/>
        <v>0</v>
      </c>
      <c r="AY1238" s="13">
        <f t="shared" si="204"/>
        <v>0</v>
      </c>
      <c r="AZ1238" s="13">
        <f t="shared" si="205"/>
        <v>0</v>
      </c>
      <c r="BA1238" s="13">
        <f t="shared" si="206"/>
        <v>0</v>
      </c>
      <c r="BB1238" s="13">
        <f t="shared" si="207"/>
        <v>2.3691200000000001</v>
      </c>
      <c r="BC1238" s="13">
        <f t="shared" si="208"/>
        <v>0</v>
      </c>
    </row>
    <row r="1239" spans="1:55" x14ac:dyDescent="0.3">
      <c r="A1239" s="8" t="s">
        <v>232</v>
      </c>
      <c r="B1239" s="8" t="s">
        <v>237</v>
      </c>
      <c r="C1239" s="8" t="s">
        <v>109</v>
      </c>
      <c r="D1239" s="8" t="s">
        <v>13</v>
      </c>
      <c r="E1239" s="7" t="s">
        <v>14</v>
      </c>
      <c r="F1239" s="8">
        <v>112</v>
      </c>
      <c r="J1239" s="8">
        <v>1</v>
      </c>
      <c r="L1239" s="8">
        <v>3.0000000000000001E-3</v>
      </c>
      <c r="M1239" s="8">
        <f t="shared" si="200"/>
        <v>0.33600000000000002</v>
      </c>
      <c r="N1239" s="8">
        <v>2</v>
      </c>
      <c r="O1239" s="8">
        <v>62</v>
      </c>
      <c r="AI1239" s="7">
        <v>8067</v>
      </c>
      <c r="AJ1239" s="8">
        <v>0</v>
      </c>
      <c r="AK1239" s="8" t="s">
        <v>265</v>
      </c>
      <c r="AL1239" s="7">
        <v>269</v>
      </c>
      <c r="AM1239" s="8">
        <v>269</v>
      </c>
      <c r="AN1239" s="8">
        <v>24.9</v>
      </c>
      <c r="AO1239" s="8">
        <v>24.9</v>
      </c>
      <c r="AP1239" s="8">
        <v>24.9</v>
      </c>
      <c r="AQ1239" s="8">
        <v>18</v>
      </c>
      <c r="AR1239" s="8">
        <v>0</v>
      </c>
      <c r="AS1239" s="8">
        <v>0</v>
      </c>
      <c r="AT1239" s="12">
        <f t="shared" si="199"/>
        <v>42.9</v>
      </c>
      <c r="AV1239" s="11">
        <f t="shared" si="201"/>
        <v>0.90383999999999998</v>
      </c>
      <c r="AW1239" s="13">
        <f t="shared" si="202"/>
        <v>0.90383999999999998</v>
      </c>
      <c r="AX1239" s="13">
        <f t="shared" si="203"/>
        <v>8.3664000000000002E-2</v>
      </c>
      <c r="AY1239" s="13">
        <f t="shared" si="204"/>
        <v>8.3664000000000002E-2</v>
      </c>
      <c r="AZ1239" s="13">
        <f t="shared" si="205"/>
        <v>8.3664000000000002E-2</v>
      </c>
      <c r="BA1239" s="13">
        <f t="shared" si="206"/>
        <v>6.0479999999999999E-2</v>
      </c>
      <c r="BB1239" s="13">
        <f t="shared" si="207"/>
        <v>0</v>
      </c>
      <c r="BC1239" s="13">
        <f t="shared" si="208"/>
        <v>0</v>
      </c>
    </row>
    <row r="1240" spans="1:55" x14ac:dyDescent="0.3">
      <c r="A1240" s="8" t="s">
        <v>232</v>
      </c>
      <c r="B1240" s="8" t="s">
        <v>237</v>
      </c>
      <c r="C1240" s="8" t="s">
        <v>109</v>
      </c>
      <c r="D1240" s="8" t="s">
        <v>15</v>
      </c>
      <c r="E1240" s="7" t="s">
        <v>14</v>
      </c>
      <c r="F1240" s="8">
        <v>85</v>
      </c>
      <c r="H1240" s="8">
        <v>2</v>
      </c>
      <c r="L1240" s="8">
        <v>0.28599999999999998</v>
      </c>
      <c r="M1240" s="8">
        <f t="shared" si="200"/>
        <v>24.31</v>
      </c>
      <c r="O1240" s="8">
        <v>62</v>
      </c>
      <c r="AE1240" s="7" t="s">
        <v>296</v>
      </c>
      <c r="AF1240" s="8" t="s">
        <v>298</v>
      </c>
      <c r="AG1240" s="7" t="s">
        <v>299</v>
      </c>
      <c r="AL1240" s="7">
        <v>241</v>
      </c>
      <c r="AN1240" s="8">
        <v>32.9</v>
      </c>
      <c r="AQ1240" s="8">
        <v>10.9</v>
      </c>
      <c r="AR1240" s="8">
        <v>0.5</v>
      </c>
      <c r="AS1240" s="8">
        <v>0</v>
      </c>
      <c r="AT1240" s="12">
        <f t="shared" si="199"/>
        <v>44.3</v>
      </c>
      <c r="AV1240" s="11">
        <f t="shared" si="201"/>
        <v>58.5871</v>
      </c>
      <c r="AW1240" s="13">
        <f t="shared" si="202"/>
        <v>0.24309999999999998</v>
      </c>
      <c r="AX1240" s="13">
        <f t="shared" si="203"/>
        <v>7.9979899999999997</v>
      </c>
      <c r="AY1240" s="13">
        <f t="shared" si="204"/>
        <v>0.24309999999999998</v>
      </c>
      <c r="AZ1240" s="13">
        <f t="shared" si="205"/>
        <v>0.24309999999999998</v>
      </c>
      <c r="BA1240" s="13">
        <f t="shared" si="206"/>
        <v>2.6497899999999999</v>
      </c>
      <c r="BB1240" s="13">
        <f t="shared" si="207"/>
        <v>0.12154999999999999</v>
      </c>
      <c r="BC1240" s="13">
        <f t="shared" si="208"/>
        <v>0</v>
      </c>
    </row>
    <row r="1241" spans="1:55" x14ac:dyDescent="0.3">
      <c r="A1241" s="8" t="s">
        <v>232</v>
      </c>
      <c r="B1241" s="8" t="s">
        <v>237</v>
      </c>
      <c r="C1241" s="8" t="s">
        <v>109</v>
      </c>
      <c r="D1241" s="8" t="s">
        <v>17</v>
      </c>
      <c r="E1241" s="7" t="s">
        <v>14</v>
      </c>
      <c r="F1241" s="8">
        <v>85</v>
      </c>
      <c r="H1241" s="8">
        <v>1</v>
      </c>
      <c r="L1241" s="8">
        <v>0.14299999999999999</v>
      </c>
      <c r="M1241" s="8">
        <f t="shared" si="200"/>
        <v>12.154999999999999</v>
      </c>
      <c r="O1241" s="8">
        <v>62</v>
      </c>
      <c r="AE1241" s="7" t="s">
        <v>300</v>
      </c>
      <c r="AF1241" s="8" t="s">
        <v>301</v>
      </c>
      <c r="AG1241" s="7" t="s">
        <v>272</v>
      </c>
      <c r="AL1241" s="7">
        <v>265</v>
      </c>
      <c r="AN1241" s="8">
        <v>16.899999999999999</v>
      </c>
      <c r="AQ1241" s="8">
        <v>21.4</v>
      </c>
      <c r="AR1241" s="8">
        <v>0</v>
      </c>
      <c r="AS1241" s="8">
        <v>0</v>
      </c>
      <c r="AT1241" s="12">
        <f t="shared" si="199"/>
        <v>38.299999999999997</v>
      </c>
      <c r="AV1241" s="11">
        <f t="shared" si="201"/>
        <v>32.210749999999997</v>
      </c>
      <c r="AW1241" s="13">
        <f t="shared" si="202"/>
        <v>0.12154999999999999</v>
      </c>
      <c r="AX1241" s="13">
        <f t="shared" si="203"/>
        <v>2.0541949999999995</v>
      </c>
      <c r="AY1241" s="13">
        <f t="shared" si="204"/>
        <v>0.12154999999999999</v>
      </c>
      <c r="AZ1241" s="13">
        <f t="shared" si="205"/>
        <v>0.12154999999999999</v>
      </c>
      <c r="BA1241" s="13">
        <f t="shared" si="206"/>
        <v>2.6011699999999998</v>
      </c>
      <c r="BB1241" s="13">
        <f t="shared" si="207"/>
        <v>0</v>
      </c>
      <c r="BC1241" s="13">
        <f t="shared" si="208"/>
        <v>0</v>
      </c>
    </row>
    <row r="1242" spans="1:55" x14ac:dyDescent="0.3">
      <c r="A1242" s="8" t="s">
        <v>232</v>
      </c>
      <c r="B1242" s="8" t="s">
        <v>237</v>
      </c>
      <c r="C1242" s="8" t="s">
        <v>109</v>
      </c>
      <c r="D1242" s="8" t="s">
        <v>18</v>
      </c>
      <c r="E1242" s="7" t="s">
        <v>14</v>
      </c>
      <c r="F1242" s="8">
        <v>112</v>
      </c>
      <c r="J1242" s="8">
        <v>1</v>
      </c>
      <c r="L1242" s="8">
        <v>3.0000000000000001E-3</v>
      </c>
      <c r="M1242" s="8">
        <f t="shared" si="200"/>
        <v>0.33600000000000002</v>
      </c>
      <c r="O1242" s="8">
        <v>62</v>
      </c>
      <c r="S1242" s="8">
        <v>1095</v>
      </c>
      <c r="T1242" s="8" t="s">
        <v>275</v>
      </c>
      <c r="AL1242" s="7">
        <v>267</v>
      </c>
      <c r="AN1242" s="8">
        <v>19.600000000000001</v>
      </c>
      <c r="AQ1242" s="8">
        <v>20.3</v>
      </c>
      <c r="AT1242" s="12">
        <f t="shared" si="199"/>
        <v>39.900000000000006</v>
      </c>
      <c r="AV1242" s="11">
        <f t="shared" si="201"/>
        <v>0.89712000000000003</v>
      </c>
      <c r="AW1242" s="13">
        <f t="shared" si="202"/>
        <v>3.3600000000000001E-3</v>
      </c>
      <c r="AX1242" s="13">
        <f t="shared" si="203"/>
        <v>6.5856000000000012E-2</v>
      </c>
      <c r="AY1242" s="13">
        <f t="shared" si="204"/>
        <v>3.3600000000000001E-3</v>
      </c>
      <c r="AZ1242" s="13">
        <f t="shared" si="205"/>
        <v>3.3600000000000001E-3</v>
      </c>
      <c r="BA1242" s="13">
        <f t="shared" si="206"/>
        <v>6.8208000000000005E-2</v>
      </c>
      <c r="BB1242" s="13">
        <f t="shared" si="207"/>
        <v>3.3600000000000001E-3</v>
      </c>
      <c r="BC1242" s="13">
        <f t="shared" si="208"/>
        <v>3.3600000000000001E-3</v>
      </c>
    </row>
    <row r="1243" spans="1:55" x14ac:dyDescent="0.3">
      <c r="A1243" s="8" t="s">
        <v>232</v>
      </c>
      <c r="B1243" s="8" t="s">
        <v>237</v>
      </c>
      <c r="C1243" s="8" t="s">
        <v>109</v>
      </c>
      <c r="D1243" s="8" t="s">
        <v>19</v>
      </c>
      <c r="E1243" s="7" t="s">
        <v>21</v>
      </c>
      <c r="K1243" s="8">
        <v>1</v>
      </c>
      <c r="L1243" s="8">
        <v>0</v>
      </c>
      <c r="M1243" s="8">
        <f t="shared" si="200"/>
        <v>0</v>
      </c>
      <c r="O1243" s="8">
        <v>62</v>
      </c>
      <c r="AI1243" s="7">
        <v>8063</v>
      </c>
      <c r="AJ1243" s="8">
        <v>5124</v>
      </c>
      <c r="AK1243" s="8" t="s">
        <v>273</v>
      </c>
      <c r="AL1243" s="7">
        <v>285</v>
      </c>
      <c r="AM1243" s="8">
        <v>285</v>
      </c>
      <c r="AN1243" s="8">
        <v>26.9</v>
      </c>
      <c r="AO1243" s="8">
        <v>26.9</v>
      </c>
      <c r="AP1243" s="8">
        <v>26.9</v>
      </c>
      <c r="AQ1243" s="8">
        <v>18.899999999999999</v>
      </c>
      <c r="AR1243" s="8">
        <v>0</v>
      </c>
      <c r="AS1243" s="8">
        <v>0</v>
      </c>
      <c r="AT1243" s="12">
        <f t="shared" si="199"/>
        <v>45.8</v>
      </c>
      <c r="AV1243" s="11">
        <f t="shared" si="201"/>
        <v>0</v>
      </c>
      <c r="AW1243" s="13">
        <f t="shared" si="202"/>
        <v>0</v>
      </c>
      <c r="AX1243" s="13">
        <f t="shared" si="203"/>
        <v>0</v>
      </c>
      <c r="AY1243" s="13">
        <f t="shared" si="204"/>
        <v>0</v>
      </c>
      <c r="AZ1243" s="13">
        <f t="shared" si="205"/>
        <v>0</v>
      </c>
      <c r="BA1243" s="13">
        <f t="shared" si="206"/>
        <v>0</v>
      </c>
      <c r="BB1243" s="13">
        <f t="shared" si="207"/>
        <v>0</v>
      </c>
      <c r="BC1243" s="13">
        <f t="shared" si="208"/>
        <v>0</v>
      </c>
    </row>
    <row r="1244" spans="1:55" x14ac:dyDescent="0.3">
      <c r="A1244" s="8" t="s">
        <v>232</v>
      </c>
      <c r="B1244" s="8" t="s">
        <v>237</v>
      </c>
      <c r="C1244" s="8" t="s">
        <v>109</v>
      </c>
      <c r="D1244" s="8" t="s">
        <v>22</v>
      </c>
      <c r="E1244" s="7" t="s">
        <v>21</v>
      </c>
      <c r="K1244" s="8">
        <v>1</v>
      </c>
      <c r="L1244" s="8">
        <v>0</v>
      </c>
      <c r="M1244" s="8">
        <f t="shared" si="200"/>
        <v>0</v>
      </c>
      <c r="O1244" s="8">
        <v>62</v>
      </c>
      <c r="AI1244" s="7">
        <v>8063</v>
      </c>
      <c r="AJ1244" s="8">
        <v>5124</v>
      </c>
      <c r="AK1244" s="8" t="s">
        <v>273</v>
      </c>
      <c r="AL1244" s="7">
        <v>285</v>
      </c>
      <c r="AM1244" s="8">
        <v>285</v>
      </c>
      <c r="AN1244" s="8">
        <v>26.9</v>
      </c>
      <c r="AO1244" s="8">
        <v>26.9</v>
      </c>
      <c r="AP1244" s="8">
        <v>26.9</v>
      </c>
      <c r="AQ1244" s="8">
        <v>18.899999999999999</v>
      </c>
      <c r="AR1244" s="8">
        <v>0</v>
      </c>
      <c r="AS1244" s="8">
        <v>0</v>
      </c>
      <c r="AT1244" s="12">
        <f t="shared" si="199"/>
        <v>45.8</v>
      </c>
      <c r="AV1244" s="11">
        <f t="shared" si="201"/>
        <v>0</v>
      </c>
      <c r="AW1244" s="13">
        <f t="shared" si="202"/>
        <v>0</v>
      </c>
      <c r="AX1244" s="13">
        <f t="shared" si="203"/>
        <v>0</v>
      </c>
      <c r="AY1244" s="13">
        <f t="shared" si="204"/>
        <v>0</v>
      </c>
      <c r="AZ1244" s="13">
        <f t="shared" si="205"/>
        <v>0</v>
      </c>
      <c r="BA1244" s="13">
        <f t="shared" si="206"/>
        <v>0</v>
      </c>
      <c r="BB1244" s="13">
        <f t="shared" si="207"/>
        <v>0</v>
      </c>
      <c r="BC1244" s="13">
        <f t="shared" si="208"/>
        <v>0</v>
      </c>
    </row>
    <row r="1245" spans="1:55" x14ac:dyDescent="0.3">
      <c r="A1245" s="8" t="s">
        <v>232</v>
      </c>
      <c r="B1245" s="8" t="s">
        <v>237</v>
      </c>
      <c r="C1245" s="8" t="s">
        <v>109</v>
      </c>
      <c r="D1245" s="8" t="s">
        <v>90</v>
      </c>
      <c r="E1245" s="7" t="s">
        <v>14</v>
      </c>
      <c r="F1245" s="8">
        <v>112</v>
      </c>
      <c r="I1245" s="8">
        <v>2</v>
      </c>
      <c r="L1245" s="8">
        <v>6.7000000000000004E-2</v>
      </c>
      <c r="M1245" s="8">
        <f t="shared" si="200"/>
        <v>7.5040000000000004</v>
      </c>
      <c r="O1245" s="8">
        <v>62</v>
      </c>
      <c r="Q1245" s="8">
        <v>17171</v>
      </c>
      <c r="R1245" s="7" t="s">
        <v>332</v>
      </c>
      <c r="AL1245" s="7">
        <v>175</v>
      </c>
      <c r="AN1245" s="8">
        <v>28.14</v>
      </c>
      <c r="AQ1245" s="8">
        <v>6.05</v>
      </c>
      <c r="AR1245" s="8">
        <v>0</v>
      </c>
      <c r="AS1245" s="8">
        <v>0</v>
      </c>
      <c r="AT1245" s="12">
        <f t="shared" si="199"/>
        <v>34.19</v>
      </c>
      <c r="AV1245" s="11">
        <f t="shared" si="201"/>
        <v>13.132</v>
      </c>
      <c r="AW1245" s="13">
        <f t="shared" si="202"/>
        <v>7.5040000000000009E-2</v>
      </c>
      <c r="AX1245" s="13">
        <f t="shared" si="203"/>
        <v>2.1116256</v>
      </c>
      <c r="AY1245" s="13">
        <f t="shared" si="204"/>
        <v>7.5040000000000009E-2</v>
      </c>
      <c r="AZ1245" s="13">
        <f t="shared" si="205"/>
        <v>7.5040000000000009E-2</v>
      </c>
      <c r="BA1245" s="13">
        <f t="shared" si="206"/>
        <v>0.45399200000000001</v>
      </c>
      <c r="BB1245" s="13">
        <f t="shared" si="207"/>
        <v>0</v>
      </c>
      <c r="BC1245" s="13">
        <f t="shared" si="208"/>
        <v>0</v>
      </c>
    </row>
    <row r="1246" spans="1:55" x14ac:dyDescent="0.3">
      <c r="A1246" s="8" t="s">
        <v>232</v>
      </c>
      <c r="B1246" s="8" t="s">
        <v>237</v>
      </c>
      <c r="C1246" s="8" t="s">
        <v>109</v>
      </c>
      <c r="D1246" s="8" t="s">
        <v>85</v>
      </c>
      <c r="E1246" s="7" t="s">
        <v>14</v>
      </c>
      <c r="F1246" s="8">
        <v>184</v>
      </c>
      <c r="I1246" s="8">
        <v>2</v>
      </c>
      <c r="L1246" s="8">
        <v>6.7000000000000004E-2</v>
      </c>
      <c r="M1246" s="8">
        <f t="shared" si="200"/>
        <v>12.328000000000001</v>
      </c>
      <c r="O1246" s="8">
        <v>62</v>
      </c>
      <c r="AH1246" s="8" t="s">
        <v>338</v>
      </c>
      <c r="AL1246" s="7">
        <v>180</v>
      </c>
      <c r="AN1246" s="8">
        <v>24.9</v>
      </c>
      <c r="AQ1246" s="8">
        <v>3.6</v>
      </c>
      <c r="AR1246" s="8">
        <v>11.9</v>
      </c>
      <c r="AT1246" s="12">
        <f t="shared" si="199"/>
        <v>40.4</v>
      </c>
      <c r="AV1246" s="11">
        <f t="shared" si="201"/>
        <v>22.190400000000004</v>
      </c>
      <c r="AW1246" s="13">
        <f t="shared" si="202"/>
        <v>0.12328000000000001</v>
      </c>
      <c r="AX1246" s="13">
        <f t="shared" si="203"/>
        <v>3.0696719999999997</v>
      </c>
      <c r="AY1246" s="13">
        <f t="shared" si="204"/>
        <v>0.12328000000000001</v>
      </c>
      <c r="AZ1246" s="13">
        <f t="shared" si="205"/>
        <v>0.12328000000000001</v>
      </c>
      <c r="BA1246" s="13">
        <f t="shared" si="206"/>
        <v>0.44380800000000009</v>
      </c>
      <c r="BB1246" s="13">
        <f t="shared" si="207"/>
        <v>1.4670320000000001</v>
      </c>
      <c r="BC1246" s="13">
        <f t="shared" si="208"/>
        <v>0.12328000000000001</v>
      </c>
    </row>
    <row r="1247" spans="1:55" x14ac:dyDescent="0.3">
      <c r="A1247" s="8" t="s">
        <v>232</v>
      </c>
      <c r="B1247" s="8" t="s">
        <v>237</v>
      </c>
      <c r="C1247" s="8" t="s">
        <v>109</v>
      </c>
      <c r="D1247" s="8" t="s">
        <v>23</v>
      </c>
      <c r="E1247" s="7" t="s">
        <v>14</v>
      </c>
      <c r="F1247" s="8">
        <v>64</v>
      </c>
      <c r="J1247" s="8">
        <v>1</v>
      </c>
      <c r="L1247" s="8">
        <v>3.0000000000000001E-3</v>
      </c>
      <c r="M1247" s="8">
        <f t="shared" si="200"/>
        <v>0.192</v>
      </c>
      <c r="O1247" s="8">
        <v>62</v>
      </c>
      <c r="AI1247" s="7">
        <v>974</v>
      </c>
      <c r="AJ1247" s="8">
        <v>1129</v>
      </c>
      <c r="AK1247" s="8" t="s">
        <v>279</v>
      </c>
      <c r="AL1247" s="7">
        <v>155</v>
      </c>
      <c r="AM1247" s="8">
        <v>155</v>
      </c>
      <c r="AN1247" s="8">
        <v>12.6</v>
      </c>
      <c r="AO1247" s="8">
        <v>12.6</v>
      </c>
      <c r="AP1247" s="8">
        <v>0</v>
      </c>
      <c r="AQ1247" s="8">
        <v>10.6</v>
      </c>
      <c r="AR1247" s="8">
        <v>1.1000000000000001</v>
      </c>
      <c r="AS1247" s="8">
        <v>0</v>
      </c>
      <c r="AT1247" s="12">
        <f t="shared" si="199"/>
        <v>24.3</v>
      </c>
      <c r="AV1247" s="11">
        <f t="shared" si="201"/>
        <v>0.29760000000000003</v>
      </c>
      <c r="AW1247" s="13">
        <f t="shared" si="202"/>
        <v>0.29760000000000003</v>
      </c>
      <c r="AX1247" s="13">
        <f t="shared" si="203"/>
        <v>2.4192000000000002E-2</v>
      </c>
      <c r="AY1247" s="13">
        <f t="shared" si="204"/>
        <v>2.4192000000000002E-2</v>
      </c>
      <c r="AZ1247" s="13">
        <f t="shared" si="205"/>
        <v>0</v>
      </c>
      <c r="BA1247" s="13">
        <f t="shared" si="206"/>
        <v>2.0352000000000002E-2</v>
      </c>
      <c r="BB1247" s="13">
        <f t="shared" si="207"/>
        <v>2.1120000000000002E-3</v>
      </c>
      <c r="BC1247" s="13">
        <f t="shared" si="208"/>
        <v>0</v>
      </c>
    </row>
    <row r="1248" spans="1:55" x14ac:dyDescent="0.3">
      <c r="A1248" s="8" t="s">
        <v>232</v>
      </c>
      <c r="B1248" s="8" t="s">
        <v>237</v>
      </c>
      <c r="C1248" s="8" t="s">
        <v>109</v>
      </c>
      <c r="D1248" s="8" t="s">
        <v>24</v>
      </c>
      <c r="E1248" s="7" t="s">
        <v>14</v>
      </c>
      <c r="F1248" s="8">
        <v>184</v>
      </c>
      <c r="H1248" s="8">
        <v>3</v>
      </c>
      <c r="L1248" s="8">
        <v>0.42899999999999999</v>
      </c>
      <c r="M1248" s="8">
        <f t="shared" si="200"/>
        <v>78.935999999999993</v>
      </c>
      <c r="O1248" s="8">
        <v>62</v>
      </c>
      <c r="AI1248" s="7">
        <v>7075</v>
      </c>
      <c r="AJ1248" s="8">
        <v>1106</v>
      </c>
      <c r="AK1248" s="8" t="s">
        <v>280</v>
      </c>
      <c r="AL1248" s="7">
        <v>69</v>
      </c>
      <c r="AM1248" s="8">
        <v>69</v>
      </c>
      <c r="AN1248" s="8">
        <v>3.6</v>
      </c>
      <c r="AO1248" s="8">
        <v>3.6</v>
      </c>
      <c r="AP1248" s="8">
        <v>0</v>
      </c>
      <c r="AQ1248" s="8">
        <v>4.0999999999999996</v>
      </c>
      <c r="AR1248" s="8">
        <v>4.5</v>
      </c>
      <c r="AS1248" s="8">
        <v>0</v>
      </c>
      <c r="AT1248" s="12">
        <f t="shared" si="199"/>
        <v>12.2</v>
      </c>
      <c r="AV1248" s="11">
        <f t="shared" si="201"/>
        <v>54.46584</v>
      </c>
      <c r="AW1248" s="13">
        <f t="shared" si="202"/>
        <v>54.46584</v>
      </c>
      <c r="AX1248" s="13">
        <f t="shared" si="203"/>
        <v>2.8416960000000002</v>
      </c>
      <c r="AY1248" s="13">
        <f t="shared" si="204"/>
        <v>2.8416960000000002</v>
      </c>
      <c r="AZ1248" s="13">
        <f t="shared" si="205"/>
        <v>0</v>
      </c>
      <c r="BA1248" s="13">
        <f t="shared" si="206"/>
        <v>3.2363759999999995</v>
      </c>
      <c r="BB1248" s="13">
        <f t="shared" si="207"/>
        <v>3.5521199999999999</v>
      </c>
      <c r="BC1248" s="13">
        <f t="shared" si="208"/>
        <v>0</v>
      </c>
    </row>
    <row r="1249" spans="1:55" x14ac:dyDescent="0.3">
      <c r="A1249" s="8" t="s">
        <v>232</v>
      </c>
      <c r="B1249" s="8" t="s">
        <v>237</v>
      </c>
      <c r="C1249" s="8" t="s">
        <v>109</v>
      </c>
      <c r="D1249" s="8" t="s">
        <v>25</v>
      </c>
      <c r="E1249" s="7" t="s">
        <v>21</v>
      </c>
      <c r="K1249" s="8">
        <v>1</v>
      </c>
      <c r="L1249" s="8">
        <v>0</v>
      </c>
      <c r="M1249" s="8">
        <f t="shared" si="200"/>
        <v>0</v>
      </c>
      <c r="O1249" s="8">
        <v>62</v>
      </c>
      <c r="AI1249" s="7">
        <v>646</v>
      </c>
      <c r="AJ1249" s="8">
        <v>1009</v>
      </c>
      <c r="AK1249" s="8" t="s">
        <v>286</v>
      </c>
      <c r="AL1249" s="7">
        <v>403</v>
      </c>
      <c r="AM1249" s="8">
        <v>403</v>
      </c>
      <c r="AN1249" s="8">
        <v>24.9</v>
      </c>
      <c r="AO1249" s="8">
        <v>24.9</v>
      </c>
      <c r="AP1249" s="8">
        <v>0</v>
      </c>
      <c r="AQ1249" s="8">
        <v>33.1</v>
      </c>
      <c r="AR1249" s="8">
        <v>1.3</v>
      </c>
      <c r="AS1249" s="8">
        <v>0</v>
      </c>
      <c r="AT1249" s="12">
        <f t="shared" si="199"/>
        <v>59.3</v>
      </c>
      <c r="AV1249" s="11">
        <f t="shared" si="201"/>
        <v>0</v>
      </c>
      <c r="AW1249" s="13">
        <f t="shared" si="202"/>
        <v>0</v>
      </c>
      <c r="AX1249" s="13">
        <f t="shared" si="203"/>
        <v>0</v>
      </c>
      <c r="AY1249" s="13">
        <f t="shared" si="204"/>
        <v>0</v>
      </c>
      <c r="AZ1249" s="13">
        <f t="shared" si="205"/>
        <v>0</v>
      </c>
      <c r="BA1249" s="13">
        <f t="shared" si="206"/>
        <v>0</v>
      </c>
      <c r="BB1249" s="13">
        <f t="shared" si="207"/>
        <v>0</v>
      </c>
      <c r="BC1249" s="13">
        <f t="shared" si="208"/>
        <v>0</v>
      </c>
    </row>
    <row r="1250" spans="1:55" x14ac:dyDescent="0.3">
      <c r="A1250" s="8" t="s">
        <v>20</v>
      </c>
      <c r="B1250" s="8" t="s">
        <v>237</v>
      </c>
      <c r="C1250" s="8" t="s">
        <v>109</v>
      </c>
      <c r="D1250" s="8" t="s">
        <v>20</v>
      </c>
      <c r="E1250" s="7" t="s">
        <v>14</v>
      </c>
      <c r="F1250" s="8">
        <v>112</v>
      </c>
      <c r="J1250" s="8">
        <v>3</v>
      </c>
      <c r="L1250" s="8">
        <v>8.0000000000000002E-3</v>
      </c>
      <c r="M1250" s="8">
        <f t="shared" si="200"/>
        <v>0.89600000000000002</v>
      </c>
      <c r="O1250" s="8">
        <v>62</v>
      </c>
      <c r="AI1250">
        <v>8041</v>
      </c>
      <c r="AJ1250">
        <v>15233</v>
      </c>
      <c r="AK1250" t="s">
        <v>378</v>
      </c>
      <c r="AL1250">
        <v>105</v>
      </c>
      <c r="AM1250">
        <v>105</v>
      </c>
      <c r="AN1250">
        <v>18.5</v>
      </c>
      <c r="AO1250">
        <v>18.5</v>
      </c>
      <c r="AP1250">
        <v>18.5</v>
      </c>
      <c r="AQ1250">
        <v>2.9</v>
      </c>
      <c r="AR1250">
        <v>0</v>
      </c>
      <c r="AS1250">
        <v>0</v>
      </c>
      <c r="AT1250" s="12">
        <f t="shared" si="199"/>
        <v>21.4</v>
      </c>
      <c r="AV1250" s="11">
        <f t="shared" si="201"/>
        <v>0.94079999999999997</v>
      </c>
      <c r="AW1250" s="13">
        <f t="shared" si="202"/>
        <v>0.94079999999999997</v>
      </c>
      <c r="AX1250" s="13">
        <f t="shared" si="203"/>
        <v>0.16576000000000002</v>
      </c>
      <c r="AY1250" s="13">
        <f t="shared" si="204"/>
        <v>0.16576000000000002</v>
      </c>
      <c r="AZ1250" s="13">
        <f t="shared" si="205"/>
        <v>0.16576000000000002</v>
      </c>
      <c r="BA1250" s="13">
        <f t="shared" si="206"/>
        <v>2.5983999999999997E-2</v>
      </c>
      <c r="BB1250" s="13">
        <f t="shared" si="207"/>
        <v>0</v>
      </c>
      <c r="BC1250" s="13">
        <f t="shared" si="208"/>
        <v>0</v>
      </c>
    </row>
    <row r="1251" spans="1:55" x14ac:dyDescent="0.3">
      <c r="A1251" s="8" t="s">
        <v>233</v>
      </c>
      <c r="B1251" s="8" t="s">
        <v>237</v>
      </c>
      <c r="C1251" s="8" t="s">
        <v>109</v>
      </c>
      <c r="D1251" s="8" t="s">
        <v>26</v>
      </c>
      <c r="E1251" s="7" t="s">
        <v>14</v>
      </c>
      <c r="F1251" s="8">
        <v>175</v>
      </c>
      <c r="H1251" s="8">
        <v>2</v>
      </c>
      <c r="L1251" s="8">
        <v>0.28599999999999998</v>
      </c>
      <c r="M1251" s="8">
        <f t="shared" si="200"/>
        <v>50.05</v>
      </c>
      <c r="O1251" s="8">
        <v>62</v>
      </c>
      <c r="AI1251" s="7">
        <v>7200</v>
      </c>
      <c r="AJ1251" s="8">
        <v>20051</v>
      </c>
      <c r="AK1251" s="8" t="s">
        <v>282</v>
      </c>
      <c r="AL1251" s="7">
        <v>130</v>
      </c>
      <c r="AM1251" s="8">
        <v>0</v>
      </c>
      <c r="AN1251" s="8">
        <v>2.4</v>
      </c>
      <c r="AO1251" s="8">
        <v>0</v>
      </c>
      <c r="AP1251" s="8">
        <v>0</v>
      </c>
      <c r="AQ1251" s="8">
        <v>0.2</v>
      </c>
      <c r="AR1251" s="8">
        <v>28.6</v>
      </c>
      <c r="AS1251" s="8">
        <v>0.3</v>
      </c>
      <c r="AT1251" s="12">
        <f t="shared" si="199"/>
        <v>31.200000000000003</v>
      </c>
      <c r="AV1251" s="11">
        <f t="shared" si="201"/>
        <v>65.064999999999998</v>
      </c>
      <c r="AW1251" s="13">
        <f t="shared" si="202"/>
        <v>0</v>
      </c>
      <c r="AX1251" s="13">
        <f t="shared" si="203"/>
        <v>1.2011999999999998</v>
      </c>
      <c r="AY1251" s="13">
        <f t="shared" si="204"/>
        <v>0</v>
      </c>
      <c r="AZ1251" s="13">
        <f t="shared" si="205"/>
        <v>0</v>
      </c>
      <c r="BA1251" s="13">
        <f t="shared" si="206"/>
        <v>0.10009999999999999</v>
      </c>
      <c r="BB1251" s="13">
        <f t="shared" si="207"/>
        <v>14.314300000000001</v>
      </c>
      <c r="BC1251" s="13">
        <f t="shared" si="208"/>
        <v>0.15014999999999998</v>
      </c>
    </row>
    <row r="1252" spans="1:55" x14ac:dyDescent="0.3">
      <c r="A1252" s="8" t="s">
        <v>233</v>
      </c>
      <c r="B1252" s="8" t="s">
        <v>237</v>
      </c>
      <c r="C1252" s="8" t="s">
        <v>109</v>
      </c>
      <c r="D1252" s="8" t="s">
        <v>28</v>
      </c>
      <c r="E1252" s="7" t="s">
        <v>14</v>
      </c>
      <c r="F1252" s="8">
        <v>185</v>
      </c>
      <c r="H1252" s="8">
        <v>2</v>
      </c>
      <c r="L1252" s="8">
        <v>0.28599999999999998</v>
      </c>
      <c r="M1252" s="8">
        <f t="shared" si="200"/>
        <v>52.91</v>
      </c>
      <c r="O1252" s="8">
        <v>62</v>
      </c>
      <c r="AI1252" s="7">
        <v>7005</v>
      </c>
      <c r="AJ1252" s="8">
        <v>16028</v>
      </c>
      <c r="AK1252" s="8" t="s">
        <v>283</v>
      </c>
      <c r="AL1252" s="7">
        <v>127</v>
      </c>
      <c r="AM1252" s="8">
        <v>0</v>
      </c>
      <c r="AN1252" s="8">
        <v>8.6999999999999993</v>
      </c>
      <c r="AO1252" s="8">
        <v>0</v>
      </c>
      <c r="AP1252" s="8">
        <v>0</v>
      </c>
      <c r="AQ1252" s="8">
        <v>0.5</v>
      </c>
      <c r="AR1252" s="8">
        <v>22.8</v>
      </c>
      <c r="AS1252" s="8">
        <v>6.4</v>
      </c>
      <c r="AT1252" s="12">
        <f t="shared" si="199"/>
        <v>32</v>
      </c>
      <c r="AV1252" s="11">
        <f t="shared" si="201"/>
        <v>67.195700000000002</v>
      </c>
      <c r="AW1252" s="13">
        <f t="shared" si="202"/>
        <v>0</v>
      </c>
      <c r="AX1252" s="13">
        <f t="shared" si="203"/>
        <v>4.6031699999999995</v>
      </c>
      <c r="AY1252" s="13">
        <f t="shared" si="204"/>
        <v>0</v>
      </c>
      <c r="AZ1252" s="13">
        <f t="shared" si="205"/>
        <v>0</v>
      </c>
      <c r="BA1252" s="13">
        <f t="shared" si="206"/>
        <v>0.26455000000000001</v>
      </c>
      <c r="BB1252" s="13">
        <f t="shared" si="207"/>
        <v>12.06348</v>
      </c>
      <c r="BC1252" s="13">
        <f t="shared" si="208"/>
        <v>3.3862400000000004</v>
      </c>
    </row>
    <row r="1253" spans="1:55" x14ac:dyDescent="0.3">
      <c r="A1253" s="8" t="s">
        <v>233</v>
      </c>
      <c r="B1253" s="8" t="s">
        <v>237</v>
      </c>
      <c r="C1253" s="8" t="s">
        <v>109</v>
      </c>
      <c r="D1253" s="8" t="s">
        <v>29</v>
      </c>
      <c r="E1253" s="7" t="s">
        <v>14</v>
      </c>
      <c r="F1253" s="8">
        <v>60</v>
      </c>
      <c r="I1253" s="8">
        <v>3</v>
      </c>
      <c r="L1253" s="8">
        <v>0.1</v>
      </c>
      <c r="M1253" s="8">
        <f t="shared" si="200"/>
        <v>6</v>
      </c>
      <c r="O1253" s="8">
        <v>62</v>
      </c>
      <c r="AI1253" s="7">
        <v>513</v>
      </c>
      <c r="AJ1253" s="8">
        <v>11110</v>
      </c>
      <c r="AK1253" s="8" t="s">
        <v>290</v>
      </c>
      <c r="AL1253" s="7">
        <v>22</v>
      </c>
      <c r="AM1253" s="8">
        <v>0</v>
      </c>
      <c r="AN1253" s="8">
        <v>1</v>
      </c>
      <c r="AO1253" s="8">
        <v>0</v>
      </c>
      <c r="AP1253" s="8">
        <v>0</v>
      </c>
      <c r="AQ1253" s="8">
        <v>0.4</v>
      </c>
      <c r="AR1253" s="8">
        <v>4.5</v>
      </c>
      <c r="AS1253" s="8">
        <v>2.8</v>
      </c>
      <c r="AT1253" s="12">
        <f t="shared" si="199"/>
        <v>5.9</v>
      </c>
      <c r="AV1253" s="11">
        <f t="shared" si="201"/>
        <v>1.32</v>
      </c>
      <c r="AW1253" s="13">
        <f t="shared" si="202"/>
        <v>0</v>
      </c>
      <c r="AX1253" s="13">
        <f t="shared" si="203"/>
        <v>0.06</v>
      </c>
      <c r="AY1253" s="13">
        <f t="shared" si="204"/>
        <v>0</v>
      </c>
      <c r="AZ1253" s="13">
        <f t="shared" si="205"/>
        <v>0</v>
      </c>
      <c r="BA1253" s="13">
        <f t="shared" si="206"/>
        <v>2.4000000000000004E-2</v>
      </c>
      <c r="BB1253" s="13">
        <f t="shared" si="207"/>
        <v>0.27</v>
      </c>
      <c r="BC1253" s="13">
        <f t="shared" si="208"/>
        <v>0.16799999999999998</v>
      </c>
    </row>
    <row r="1254" spans="1:55" x14ac:dyDescent="0.3">
      <c r="A1254" s="8" t="s">
        <v>233</v>
      </c>
      <c r="B1254" s="8" t="s">
        <v>237</v>
      </c>
      <c r="C1254" s="8" t="s">
        <v>109</v>
      </c>
      <c r="D1254" s="8" t="s">
        <v>30</v>
      </c>
      <c r="E1254" s="7" t="s">
        <v>14</v>
      </c>
      <c r="F1254" s="8">
        <v>119</v>
      </c>
      <c r="I1254" s="8">
        <v>7</v>
      </c>
      <c r="L1254" s="8">
        <v>0.23300000000000001</v>
      </c>
      <c r="M1254" s="8">
        <f t="shared" si="200"/>
        <v>27.727</v>
      </c>
      <c r="O1254" s="8">
        <v>62</v>
      </c>
      <c r="AI1254" s="7">
        <v>141</v>
      </c>
      <c r="AJ1254" s="8">
        <v>9040</v>
      </c>
      <c r="AK1254" s="8" t="s">
        <v>287</v>
      </c>
      <c r="AL1254" s="7">
        <v>92</v>
      </c>
      <c r="AM1254" s="8">
        <v>0</v>
      </c>
      <c r="AN1254" s="8">
        <v>1</v>
      </c>
      <c r="AO1254" s="8">
        <v>0</v>
      </c>
      <c r="AP1254" s="8">
        <v>0</v>
      </c>
      <c r="AQ1254" s="8">
        <v>0.5</v>
      </c>
      <c r="AR1254" s="8">
        <v>23.4</v>
      </c>
      <c r="AS1254" s="8">
        <v>2.4</v>
      </c>
      <c r="AT1254" s="12">
        <f t="shared" si="199"/>
        <v>24.9</v>
      </c>
      <c r="AV1254" s="11">
        <f t="shared" si="201"/>
        <v>25.508839999999999</v>
      </c>
      <c r="AW1254" s="13">
        <f t="shared" si="202"/>
        <v>0</v>
      </c>
      <c r="AX1254" s="13">
        <f t="shared" si="203"/>
        <v>0.27727000000000002</v>
      </c>
      <c r="AY1254" s="13">
        <f t="shared" si="204"/>
        <v>0</v>
      </c>
      <c r="AZ1254" s="13">
        <f t="shared" si="205"/>
        <v>0</v>
      </c>
      <c r="BA1254" s="13">
        <f t="shared" si="206"/>
        <v>0.13863500000000001</v>
      </c>
      <c r="BB1254" s="13">
        <f t="shared" si="207"/>
        <v>6.4881179999999992</v>
      </c>
      <c r="BC1254" s="13">
        <f t="shared" si="208"/>
        <v>0.66544799999999993</v>
      </c>
    </row>
    <row r="1255" spans="1:55" x14ac:dyDescent="0.3">
      <c r="A1255" s="8" t="s">
        <v>233</v>
      </c>
      <c r="B1255" s="8" t="s">
        <v>237</v>
      </c>
      <c r="C1255" s="8" t="s">
        <v>109</v>
      </c>
      <c r="D1255" s="8" t="s">
        <v>31</v>
      </c>
      <c r="E1255" s="7" t="s">
        <v>21</v>
      </c>
      <c r="K1255" s="8">
        <v>1</v>
      </c>
      <c r="L1255" s="8">
        <v>0</v>
      </c>
      <c r="M1255" s="8">
        <f t="shared" si="200"/>
        <v>0</v>
      </c>
      <c r="O1255" s="8">
        <v>62</v>
      </c>
      <c r="AI1255" s="7">
        <v>1786</v>
      </c>
      <c r="AJ1255" s="8">
        <v>11363</v>
      </c>
      <c r="AK1255" s="8" t="s">
        <v>289</v>
      </c>
      <c r="AL1255" s="7">
        <v>93</v>
      </c>
      <c r="AM1255" s="8">
        <v>0</v>
      </c>
      <c r="AN1255" s="8">
        <v>2</v>
      </c>
      <c r="AO1255" s="8">
        <v>0</v>
      </c>
      <c r="AP1255" s="8">
        <v>0</v>
      </c>
      <c r="AQ1255" s="8">
        <v>0.1</v>
      </c>
      <c r="AR1255" s="8">
        <v>21.6</v>
      </c>
      <c r="AS1255" s="8">
        <v>1.5</v>
      </c>
      <c r="AT1255" s="12">
        <f t="shared" si="199"/>
        <v>23.700000000000003</v>
      </c>
      <c r="AV1255" s="11">
        <f t="shared" si="201"/>
        <v>0</v>
      </c>
      <c r="AW1255" s="13">
        <f t="shared" si="202"/>
        <v>0</v>
      </c>
      <c r="AX1255" s="13">
        <f t="shared" si="203"/>
        <v>0</v>
      </c>
      <c r="AY1255" s="13">
        <f t="shared" si="204"/>
        <v>0</v>
      </c>
      <c r="AZ1255" s="13">
        <f t="shared" si="205"/>
        <v>0</v>
      </c>
      <c r="BA1255" s="13">
        <f t="shared" si="206"/>
        <v>0</v>
      </c>
      <c r="BB1255" s="13">
        <f t="shared" si="207"/>
        <v>0</v>
      </c>
      <c r="BC1255" s="13">
        <f t="shared" si="208"/>
        <v>0</v>
      </c>
    </row>
    <row r="1256" spans="1:55" x14ac:dyDescent="0.3">
      <c r="A1256" s="8" t="s">
        <v>233</v>
      </c>
      <c r="B1256" s="8" t="s">
        <v>237</v>
      </c>
      <c r="C1256" s="8" t="s">
        <v>109</v>
      </c>
      <c r="D1256" s="8" t="s">
        <v>77</v>
      </c>
      <c r="E1256" s="7" t="s">
        <v>14</v>
      </c>
      <c r="F1256" s="8">
        <v>119</v>
      </c>
      <c r="G1256" s="8">
        <v>1</v>
      </c>
      <c r="L1256" s="8">
        <v>1</v>
      </c>
      <c r="M1256" s="8">
        <f t="shared" si="200"/>
        <v>119</v>
      </c>
      <c r="O1256" s="8">
        <v>62</v>
      </c>
      <c r="AH1256" s="8" t="s">
        <v>336</v>
      </c>
      <c r="AL1256" s="7">
        <v>390</v>
      </c>
      <c r="AN1256" s="8" t="s">
        <v>337</v>
      </c>
      <c r="AQ1256" s="8">
        <v>0.8</v>
      </c>
      <c r="AR1256" s="8">
        <v>84.1</v>
      </c>
      <c r="AT1256" s="12">
        <f t="shared" si="199"/>
        <v>84.899999999999991</v>
      </c>
      <c r="AV1256" s="11">
        <f t="shared" si="201"/>
        <v>464.1</v>
      </c>
      <c r="AW1256" s="13">
        <f t="shared" si="202"/>
        <v>1.19</v>
      </c>
      <c r="AX1256" s="13">
        <f t="shared" si="203"/>
        <v>1.19</v>
      </c>
      <c r="AY1256" s="13">
        <f t="shared" si="204"/>
        <v>1.19</v>
      </c>
      <c r="AZ1256" s="13">
        <f t="shared" si="205"/>
        <v>1.19</v>
      </c>
      <c r="BA1256" s="13">
        <f t="shared" si="206"/>
        <v>0.95200000000000007</v>
      </c>
      <c r="BB1256" s="13">
        <f t="shared" si="207"/>
        <v>100.07899999999999</v>
      </c>
      <c r="BC1256" s="13">
        <f t="shared" si="208"/>
        <v>1.19</v>
      </c>
    </row>
    <row r="1257" spans="1:55" x14ac:dyDescent="0.3">
      <c r="A1257" s="8" t="s">
        <v>233</v>
      </c>
      <c r="B1257" s="8" t="s">
        <v>237</v>
      </c>
      <c r="C1257" s="8" t="s">
        <v>109</v>
      </c>
      <c r="D1257" s="8" t="s">
        <v>44</v>
      </c>
      <c r="E1257" s="7" t="s">
        <v>14</v>
      </c>
      <c r="F1257" s="8">
        <v>250</v>
      </c>
      <c r="J1257" s="8">
        <v>4</v>
      </c>
      <c r="L1257" s="8">
        <v>1.0999999999999999E-2</v>
      </c>
      <c r="M1257" s="8">
        <f t="shared" si="200"/>
        <v>2.75</v>
      </c>
      <c r="O1257" s="8">
        <v>62</v>
      </c>
      <c r="AI1257" s="7">
        <v>8009</v>
      </c>
      <c r="AJ1257" s="8">
        <v>20121</v>
      </c>
      <c r="AK1257" s="8" t="s">
        <v>370</v>
      </c>
      <c r="AL1257" s="7">
        <v>141</v>
      </c>
      <c r="AM1257" s="8">
        <v>0</v>
      </c>
      <c r="AN1257" s="8">
        <v>4.8</v>
      </c>
      <c r="AO1257" s="8">
        <v>0</v>
      </c>
      <c r="AP1257" s="8">
        <v>0</v>
      </c>
      <c r="AQ1257" s="8">
        <v>0.7</v>
      </c>
      <c r="AR1257" s="8">
        <v>28.3</v>
      </c>
      <c r="AS1257" s="8">
        <v>1.7</v>
      </c>
      <c r="AT1257" s="12">
        <f t="shared" si="199"/>
        <v>33.799999999999997</v>
      </c>
      <c r="AV1257" s="11">
        <f t="shared" si="201"/>
        <v>3.8774999999999999</v>
      </c>
      <c r="AW1257" s="13">
        <f t="shared" si="202"/>
        <v>0</v>
      </c>
      <c r="AX1257" s="13">
        <f t="shared" si="203"/>
        <v>0.13200000000000001</v>
      </c>
      <c r="AY1257" s="13">
        <f t="shared" si="204"/>
        <v>0</v>
      </c>
      <c r="AZ1257" s="13">
        <f t="shared" si="205"/>
        <v>0</v>
      </c>
      <c r="BA1257" s="13">
        <f t="shared" si="206"/>
        <v>1.925E-2</v>
      </c>
      <c r="BB1257" s="13">
        <f t="shared" si="207"/>
        <v>0.77825</v>
      </c>
      <c r="BC1257" s="13">
        <f t="shared" si="208"/>
        <v>4.675E-2</v>
      </c>
    </row>
    <row r="1258" spans="1:55" x14ac:dyDescent="0.3">
      <c r="A1258" s="8" t="s">
        <v>234</v>
      </c>
      <c r="B1258" s="8" t="s">
        <v>237</v>
      </c>
      <c r="C1258" s="8" t="s">
        <v>109</v>
      </c>
      <c r="D1258" s="8" t="s">
        <v>248</v>
      </c>
      <c r="E1258" s="7" t="s">
        <v>14</v>
      </c>
      <c r="F1258" s="8">
        <v>134</v>
      </c>
      <c r="H1258" s="8">
        <v>3</v>
      </c>
      <c r="L1258" s="8">
        <v>0.42899999999999999</v>
      </c>
      <c r="M1258" s="8">
        <f t="shared" si="200"/>
        <v>57.485999999999997</v>
      </c>
      <c r="O1258" s="8">
        <v>62</v>
      </c>
      <c r="AE1258" s="7" t="s">
        <v>296</v>
      </c>
      <c r="AF1258" s="8" t="s">
        <v>303</v>
      </c>
      <c r="AL1258" s="7">
        <v>163</v>
      </c>
      <c r="AN1258" s="8">
        <v>6.3</v>
      </c>
      <c r="AQ1258" s="8">
        <v>1.4</v>
      </c>
      <c r="AR1258" s="8">
        <v>31.1</v>
      </c>
      <c r="AT1258" s="12">
        <f t="shared" si="199"/>
        <v>38.799999999999997</v>
      </c>
      <c r="AV1258" s="11">
        <f t="shared" si="201"/>
        <v>93.702179999999984</v>
      </c>
      <c r="AW1258" s="13">
        <f t="shared" si="202"/>
        <v>0.57485999999999993</v>
      </c>
      <c r="AX1258" s="13">
        <f t="shared" si="203"/>
        <v>3.6216179999999998</v>
      </c>
      <c r="AY1258" s="13">
        <f t="shared" si="204"/>
        <v>0.57485999999999993</v>
      </c>
      <c r="AZ1258" s="13">
        <f t="shared" si="205"/>
        <v>0.57485999999999993</v>
      </c>
      <c r="BA1258" s="13">
        <f t="shared" si="206"/>
        <v>0.80480399999999985</v>
      </c>
      <c r="BB1258" s="13">
        <f t="shared" si="207"/>
        <v>17.878146000000001</v>
      </c>
      <c r="BC1258" s="13">
        <f t="shared" si="208"/>
        <v>0.57485999999999993</v>
      </c>
    </row>
    <row r="1259" spans="1:55" x14ac:dyDescent="0.3">
      <c r="A1259" s="8" t="s">
        <v>234</v>
      </c>
      <c r="B1259" s="8" t="s">
        <v>237</v>
      </c>
      <c r="C1259" s="8" t="s">
        <v>109</v>
      </c>
      <c r="D1259" s="8" t="s">
        <v>27</v>
      </c>
      <c r="E1259" s="7" t="s">
        <v>14</v>
      </c>
      <c r="F1259" s="8">
        <v>114</v>
      </c>
      <c r="H1259" s="8">
        <v>4</v>
      </c>
      <c r="L1259" s="8">
        <v>0.57099999999999995</v>
      </c>
      <c r="M1259" s="8">
        <f t="shared" si="200"/>
        <v>65.093999999999994</v>
      </c>
      <c r="O1259" s="8">
        <v>62</v>
      </c>
      <c r="AE1259" s="7" t="s">
        <v>296</v>
      </c>
      <c r="AF1259" s="8" t="s">
        <v>304</v>
      </c>
      <c r="AL1259" s="7">
        <v>125</v>
      </c>
      <c r="AN1259" s="8">
        <v>2.1</v>
      </c>
      <c r="AQ1259" s="8">
        <v>1.3</v>
      </c>
      <c r="AR1259" s="8">
        <v>26.2</v>
      </c>
      <c r="AT1259" s="12">
        <f t="shared" si="199"/>
        <v>29.6</v>
      </c>
      <c r="AV1259" s="11">
        <f t="shared" si="201"/>
        <v>81.367499999999993</v>
      </c>
      <c r="AW1259" s="13">
        <f t="shared" si="202"/>
        <v>0.65093999999999996</v>
      </c>
      <c r="AX1259" s="13">
        <f t="shared" si="203"/>
        <v>1.3669739999999999</v>
      </c>
      <c r="AY1259" s="13">
        <f t="shared" si="204"/>
        <v>0.65093999999999996</v>
      </c>
      <c r="AZ1259" s="13">
        <f t="shared" si="205"/>
        <v>0.65093999999999996</v>
      </c>
      <c r="BA1259" s="13">
        <f t="shared" si="206"/>
        <v>0.84622199999999992</v>
      </c>
      <c r="BB1259" s="13">
        <f t="shared" si="207"/>
        <v>17.054627999999997</v>
      </c>
      <c r="BC1259" s="13">
        <f t="shared" si="208"/>
        <v>0.65093999999999996</v>
      </c>
    </row>
    <row r="1260" spans="1:55" x14ac:dyDescent="0.3">
      <c r="A1260" s="8" t="s">
        <v>234</v>
      </c>
      <c r="B1260" s="8" t="s">
        <v>237</v>
      </c>
      <c r="C1260" s="8" t="s">
        <v>109</v>
      </c>
      <c r="D1260" s="8" t="s">
        <v>32</v>
      </c>
      <c r="E1260" s="7" t="s">
        <v>14</v>
      </c>
      <c r="F1260" s="8">
        <v>83</v>
      </c>
      <c r="H1260" s="8">
        <v>3</v>
      </c>
      <c r="L1260" s="8">
        <v>0.42899999999999999</v>
      </c>
      <c r="M1260" s="8">
        <f t="shared" si="200"/>
        <v>35.606999999999999</v>
      </c>
      <c r="O1260" s="8">
        <v>62</v>
      </c>
      <c r="AI1260" s="7">
        <v>8012</v>
      </c>
      <c r="AJ1260" s="8">
        <v>0</v>
      </c>
      <c r="AK1260" s="8" t="s">
        <v>307</v>
      </c>
      <c r="AL1260" s="7">
        <v>332</v>
      </c>
      <c r="AM1260" s="8">
        <v>0</v>
      </c>
      <c r="AN1260" s="8">
        <v>10.3</v>
      </c>
      <c r="AO1260" s="8">
        <v>0</v>
      </c>
      <c r="AP1260" s="8">
        <v>0</v>
      </c>
      <c r="AQ1260" s="8">
        <v>3</v>
      </c>
      <c r="AR1260" s="8">
        <v>73.7</v>
      </c>
      <c r="AS1260" s="8">
        <v>12.7</v>
      </c>
      <c r="AT1260" s="12">
        <f t="shared" si="199"/>
        <v>87</v>
      </c>
      <c r="AV1260" s="11">
        <f t="shared" si="201"/>
        <v>118.21523999999999</v>
      </c>
      <c r="AW1260" s="13">
        <f t="shared" si="202"/>
        <v>0</v>
      </c>
      <c r="AX1260" s="13">
        <f t="shared" si="203"/>
        <v>3.6675210000000003</v>
      </c>
      <c r="AY1260" s="13">
        <f t="shared" si="204"/>
        <v>0</v>
      </c>
      <c r="AZ1260" s="13">
        <f t="shared" si="205"/>
        <v>0</v>
      </c>
      <c r="BA1260" s="13">
        <f t="shared" si="206"/>
        <v>1.0682099999999999</v>
      </c>
      <c r="BB1260" s="13">
        <f t="shared" si="207"/>
        <v>26.242359</v>
      </c>
      <c r="BC1260" s="13">
        <f t="shared" si="208"/>
        <v>4.5220889999999994</v>
      </c>
    </row>
    <row r="1261" spans="1:55" x14ac:dyDescent="0.3">
      <c r="A1261" s="8" t="s">
        <v>234</v>
      </c>
      <c r="B1261" s="8" t="s">
        <v>237</v>
      </c>
      <c r="C1261" s="8" t="s">
        <v>109</v>
      </c>
      <c r="D1261" s="8" t="s">
        <v>74</v>
      </c>
      <c r="E1261" s="7" t="s">
        <v>14</v>
      </c>
      <c r="F1261" s="8">
        <v>340</v>
      </c>
      <c r="I1261" s="8">
        <v>1</v>
      </c>
      <c r="L1261" s="8">
        <v>3.3000000000000002E-2</v>
      </c>
      <c r="M1261" s="8">
        <f t="shared" si="200"/>
        <v>11.22</v>
      </c>
      <c r="O1261" s="8">
        <v>62</v>
      </c>
      <c r="AI1261" s="7">
        <v>404</v>
      </c>
      <c r="AJ1261" s="8">
        <v>14400</v>
      </c>
      <c r="AK1261" s="8" t="s">
        <v>308</v>
      </c>
      <c r="AL1261" s="7">
        <v>41</v>
      </c>
      <c r="AM1261" s="8">
        <v>0</v>
      </c>
      <c r="AN1261" s="8">
        <v>0</v>
      </c>
      <c r="AO1261" s="8">
        <v>0</v>
      </c>
      <c r="AP1261" s="8">
        <v>0</v>
      </c>
      <c r="AQ1261" s="8">
        <v>0</v>
      </c>
      <c r="AR1261" s="8">
        <v>10.4</v>
      </c>
      <c r="AS1261" s="8">
        <v>0</v>
      </c>
      <c r="AT1261" s="12">
        <f t="shared" ref="AT1261:AT1324" si="209">SUM(AN1261,AQ1261,AR1261)</f>
        <v>10.4</v>
      </c>
      <c r="AV1261" s="11">
        <f t="shared" si="201"/>
        <v>4.6002000000000001</v>
      </c>
      <c r="AW1261" s="13">
        <f t="shared" si="202"/>
        <v>0</v>
      </c>
      <c r="AX1261" s="13">
        <f t="shared" si="203"/>
        <v>0</v>
      </c>
      <c r="AY1261" s="13">
        <f t="shared" si="204"/>
        <v>0</v>
      </c>
      <c r="AZ1261" s="13">
        <f t="shared" si="205"/>
        <v>0</v>
      </c>
      <c r="BA1261" s="13">
        <f t="shared" si="206"/>
        <v>0</v>
      </c>
      <c r="BB1261" s="13">
        <f t="shared" si="207"/>
        <v>1.1668800000000001</v>
      </c>
      <c r="BC1261" s="13">
        <f t="shared" si="208"/>
        <v>0</v>
      </c>
    </row>
    <row r="1262" spans="1:55" x14ac:dyDescent="0.3">
      <c r="A1262" s="8" t="s">
        <v>232</v>
      </c>
      <c r="B1262" s="8" t="s">
        <v>237</v>
      </c>
      <c r="C1262" s="8" t="s">
        <v>110</v>
      </c>
      <c r="D1262" s="8" t="s">
        <v>13</v>
      </c>
      <c r="E1262" s="7" t="s">
        <v>14</v>
      </c>
      <c r="F1262" s="8">
        <v>112</v>
      </c>
      <c r="J1262" s="8">
        <v>2</v>
      </c>
      <c r="L1262" s="8">
        <v>5.0000000000000001E-3</v>
      </c>
      <c r="M1262" s="8">
        <f t="shared" si="200"/>
        <v>0.56000000000000005</v>
      </c>
      <c r="N1262" s="8">
        <v>2</v>
      </c>
      <c r="O1262" s="8">
        <v>63</v>
      </c>
      <c r="AI1262" s="7">
        <v>8067</v>
      </c>
      <c r="AJ1262" s="8">
        <v>0</v>
      </c>
      <c r="AK1262" s="8" t="s">
        <v>265</v>
      </c>
      <c r="AL1262" s="7">
        <v>269</v>
      </c>
      <c r="AM1262" s="8">
        <v>269</v>
      </c>
      <c r="AN1262" s="8">
        <v>24.9</v>
      </c>
      <c r="AO1262" s="8">
        <v>24.9</v>
      </c>
      <c r="AP1262" s="8">
        <v>24.9</v>
      </c>
      <c r="AQ1262" s="8">
        <v>18</v>
      </c>
      <c r="AR1262" s="8">
        <v>0</v>
      </c>
      <c r="AS1262" s="8">
        <v>0</v>
      </c>
      <c r="AT1262" s="12">
        <f t="shared" si="209"/>
        <v>42.9</v>
      </c>
      <c r="AV1262" s="11">
        <f t="shared" si="201"/>
        <v>1.5064000000000002</v>
      </c>
      <c r="AW1262" s="13">
        <f t="shared" si="202"/>
        <v>1.5064000000000002</v>
      </c>
      <c r="AX1262" s="13">
        <f t="shared" si="203"/>
        <v>0.13944000000000001</v>
      </c>
      <c r="AY1262" s="13">
        <f t="shared" si="204"/>
        <v>0.13944000000000001</v>
      </c>
      <c r="AZ1262" s="13">
        <f t="shared" si="205"/>
        <v>0.13944000000000001</v>
      </c>
      <c r="BA1262" s="13">
        <f t="shared" si="206"/>
        <v>0.10080000000000001</v>
      </c>
      <c r="BB1262" s="13">
        <f t="shared" si="207"/>
        <v>0</v>
      </c>
      <c r="BC1262" s="13">
        <f t="shared" si="208"/>
        <v>0</v>
      </c>
    </row>
    <row r="1263" spans="1:55" x14ac:dyDescent="0.3">
      <c r="A1263" s="8" t="s">
        <v>232</v>
      </c>
      <c r="B1263" s="8" t="s">
        <v>237</v>
      </c>
      <c r="C1263" s="8" t="s">
        <v>110</v>
      </c>
      <c r="D1263" s="8" t="s">
        <v>15</v>
      </c>
      <c r="E1263" s="7" t="s">
        <v>14</v>
      </c>
      <c r="F1263" s="8">
        <v>85</v>
      </c>
      <c r="J1263" s="8">
        <v>4</v>
      </c>
      <c r="L1263" s="8">
        <v>1.0999999999999999E-2</v>
      </c>
      <c r="M1263" s="8">
        <f t="shared" si="200"/>
        <v>0.93499999999999994</v>
      </c>
      <c r="O1263" s="8">
        <v>63</v>
      </c>
      <c r="AE1263" s="7" t="s">
        <v>296</v>
      </c>
      <c r="AF1263" s="8" t="s">
        <v>298</v>
      </c>
      <c r="AG1263" s="7" t="s">
        <v>299</v>
      </c>
      <c r="AL1263" s="7">
        <v>241</v>
      </c>
      <c r="AN1263" s="8">
        <v>32.9</v>
      </c>
      <c r="AQ1263" s="8">
        <v>10.9</v>
      </c>
      <c r="AR1263" s="8">
        <v>0.5</v>
      </c>
      <c r="AS1263" s="8">
        <v>0</v>
      </c>
      <c r="AT1263" s="12">
        <f t="shared" si="209"/>
        <v>44.3</v>
      </c>
      <c r="AV1263" s="11">
        <f t="shared" si="201"/>
        <v>2.2533499999999997</v>
      </c>
      <c r="AW1263" s="13">
        <f t="shared" si="202"/>
        <v>9.3499999999999989E-3</v>
      </c>
      <c r="AX1263" s="13">
        <f t="shared" si="203"/>
        <v>0.30761499999999997</v>
      </c>
      <c r="AY1263" s="13">
        <f t="shared" si="204"/>
        <v>9.3499999999999989E-3</v>
      </c>
      <c r="AZ1263" s="13">
        <f t="shared" si="205"/>
        <v>9.3499999999999989E-3</v>
      </c>
      <c r="BA1263" s="13">
        <f t="shared" si="206"/>
        <v>0.10191499999999999</v>
      </c>
      <c r="BB1263" s="13">
        <f t="shared" si="207"/>
        <v>4.6749999999999995E-3</v>
      </c>
      <c r="BC1263" s="13">
        <f t="shared" si="208"/>
        <v>0</v>
      </c>
    </row>
    <row r="1264" spans="1:55" x14ac:dyDescent="0.3">
      <c r="A1264" s="8" t="s">
        <v>232</v>
      </c>
      <c r="B1264" s="8" t="s">
        <v>237</v>
      </c>
      <c r="C1264" s="8" t="s">
        <v>110</v>
      </c>
      <c r="D1264" s="8" t="s">
        <v>17</v>
      </c>
      <c r="E1264" s="7" t="s">
        <v>14</v>
      </c>
      <c r="F1264" s="8">
        <v>85</v>
      </c>
      <c r="J1264" s="8">
        <v>4</v>
      </c>
      <c r="L1264" s="8">
        <v>1.0999999999999999E-2</v>
      </c>
      <c r="M1264" s="8">
        <f t="shared" si="200"/>
        <v>0.93499999999999994</v>
      </c>
      <c r="O1264" s="8">
        <v>63</v>
      </c>
      <c r="AE1264" s="7" t="s">
        <v>300</v>
      </c>
      <c r="AF1264" s="8" t="s">
        <v>301</v>
      </c>
      <c r="AG1264" s="7" t="s">
        <v>272</v>
      </c>
      <c r="AL1264" s="7">
        <v>265</v>
      </c>
      <c r="AN1264" s="8">
        <v>16.899999999999999</v>
      </c>
      <c r="AQ1264" s="8">
        <v>21.4</v>
      </c>
      <c r="AR1264" s="8">
        <v>0</v>
      </c>
      <c r="AS1264" s="8">
        <v>0</v>
      </c>
      <c r="AT1264" s="12">
        <f t="shared" si="209"/>
        <v>38.299999999999997</v>
      </c>
      <c r="AV1264" s="11">
        <f t="shared" si="201"/>
        <v>2.4777499999999999</v>
      </c>
      <c r="AW1264" s="13">
        <f t="shared" si="202"/>
        <v>9.3499999999999989E-3</v>
      </c>
      <c r="AX1264" s="13">
        <f t="shared" si="203"/>
        <v>0.15801499999999996</v>
      </c>
      <c r="AY1264" s="13">
        <f t="shared" si="204"/>
        <v>9.3499999999999989E-3</v>
      </c>
      <c r="AZ1264" s="13">
        <f t="shared" si="205"/>
        <v>9.3499999999999989E-3</v>
      </c>
      <c r="BA1264" s="13">
        <f t="shared" si="206"/>
        <v>0.20008999999999996</v>
      </c>
      <c r="BB1264" s="13">
        <f t="shared" si="207"/>
        <v>0</v>
      </c>
      <c r="BC1264" s="13">
        <f t="shared" si="208"/>
        <v>0</v>
      </c>
    </row>
    <row r="1265" spans="1:55" x14ac:dyDescent="0.3">
      <c r="A1265" s="8" t="s">
        <v>232</v>
      </c>
      <c r="B1265" s="8" t="s">
        <v>237</v>
      </c>
      <c r="C1265" s="8" t="s">
        <v>110</v>
      </c>
      <c r="D1265" s="8" t="s">
        <v>18</v>
      </c>
      <c r="E1265" s="7" t="s">
        <v>14</v>
      </c>
      <c r="F1265" s="8">
        <v>112</v>
      </c>
      <c r="J1265" s="8">
        <v>2</v>
      </c>
      <c r="L1265" s="8">
        <v>5.0000000000000001E-3</v>
      </c>
      <c r="M1265" s="8">
        <f t="shared" si="200"/>
        <v>0.56000000000000005</v>
      </c>
      <c r="O1265" s="8">
        <v>63</v>
      </c>
      <c r="S1265" s="8">
        <v>1095</v>
      </c>
      <c r="T1265" s="8" t="s">
        <v>275</v>
      </c>
      <c r="AL1265" s="7">
        <v>267</v>
      </c>
      <c r="AN1265" s="8">
        <v>19.600000000000001</v>
      </c>
      <c r="AQ1265" s="8">
        <v>20.3</v>
      </c>
      <c r="AT1265" s="12">
        <f t="shared" si="209"/>
        <v>39.900000000000006</v>
      </c>
      <c r="AV1265" s="11">
        <f t="shared" si="201"/>
        <v>1.4952000000000001</v>
      </c>
      <c r="AW1265" s="13">
        <f t="shared" si="202"/>
        <v>5.6000000000000008E-3</v>
      </c>
      <c r="AX1265" s="13">
        <f t="shared" si="203"/>
        <v>0.10976000000000002</v>
      </c>
      <c r="AY1265" s="13">
        <f t="shared" si="204"/>
        <v>5.6000000000000008E-3</v>
      </c>
      <c r="AZ1265" s="13">
        <f t="shared" si="205"/>
        <v>5.6000000000000008E-3</v>
      </c>
      <c r="BA1265" s="13">
        <f t="shared" si="206"/>
        <v>0.11368000000000002</v>
      </c>
      <c r="BB1265" s="13">
        <f t="shared" si="207"/>
        <v>5.6000000000000008E-3</v>
      </c>
      <c r="BC1265" s="13">
        <f t="shared" si="208"/>
        <v>5.6000000000000008E-3</v>
      </c>
    </row>
    <row r="1266" spans="1:55" x14ac:dyDescent="0.3">
      <c r="A1266" s="8" t="s">
        <v>232</v>
      </c>
      <c r="B1266" s="8" t="s">
        <v>237</v>
      </c>
      <c r="C1266" s="8" t="s">
        <v>110</v>
      </c>
      <c r="D1266" s="8" t="s">
        <v>19</v>
      </c>
      <c r="E1266" s="7" t="s">
        <v>14</v>
      </c>
      <c r="F1266" s="8">
        <v>112</v>
      </c>
      <c r="J1266" s="8">
        <v>3</v>
      </c>
      <c r="L1266" s="8">
        <v>8.0000000000000002E-3</v>
      </c>
      <c r="M1266" s="8">
        <f t="shared" si="200"/>
        <v>0.89600000000000002</v>
      </c>
      <c r="O1266" s="8">
        <v>63</v>
      </c>
      <c r="AI1266" s="7">
        <v>8063</v>
      </c>
      <c r="AJ1266" s="8">
        <v>5124</v>
      </c>
      <c r="AK1266" s="8" t="s">
        <v>273</v>
      </c>
      <c r="AL1266" s="7">
        <v>285</v>
      </c>
      <c r="AM1266" s="8">
        <v>285</v>
      </c>
      <c r="AN1266" s="8">
        <v>26.9</v>
      </c>
      <c r="AO1266" s="8">
        <v>26.9</v>
      </c>
      <c r="AP1266" s="8">
        <v>26.9</v>
      </c>
      <c r="AQ1266" s="8">
        <v>18.899999999999999</v>
      </c>
      <c r="AR1266" s="8">
        <v>0</v>
      </c>
      <c r="AS1266" s="8">
        <v>0</v>
      </c>
      <c r="AT1266" s="12">
        <f t="shared" si="209"/>
        <v>45.8</v>
      </c>
      <c r="AV1266" s="11">
        <f t="shared" si="201"/>
        <v>2.5536000000000003</v>
      </c>
      <c r="AW1266" s="13">
        <f t="shared" si="202"/>
        <v>2.5536000000000003</v>
      </c>
      <c r="AX1266" s="13">
        <f t="shared" si="203"/>
        <v>0.24102399999999999</v>
      </c>
      <c r="AY1266" s="13">
        <f t="shared" si="204"/>
        <v>0.24102399999999999</v>
      </c>
      <c r="AZ1266" s="13">
        <f t="shared" si="205"/>
        <v>0.24102399999999999</v>
      </c>
      <c r="BA1266" s="13">
        <f t="shared" si="206"/>
        <v>0.16934399999999999</v>
      </c>
      <c r="BB1266" s="13">
        <f t="shared" si="207"/>
        <v>0</v>
      </c>
      <c r="BC1266" s="13">
        <f t="shared" si="208"/>
        <v>0</v>
      </c>
    </row>
    <row r="1267" spans="1:55" x14ac:dyDescent="0.3">
      <c r="A1267" s="8" t="s">
        <v>232</v>
      </c>
      <c r="B1267" s="8" t="s">
        <v>237</v>
      </c>
      <c r="C1267" s="8" t="s">
        <v>110</v>
      </c>
      <c r="D1267" s="8" t="s">
        <v>22</v>
      </c>
      <c r="E1267" s="7" t="s">
        <v>21</v>
      </c>
      <c r="K1267" s="8">
        <v>1</v>
      </c>
      <c r="L1267" s="8">
        <v>0</v>
      </c>
      <c r="M1267" s="8">
        <f t="shared" si="200"/>
        <v>0</v>
      </c>
      <c r="O1267" s="8">
        <v>63</v>
      </c>
      <c r="AI1267" s="7">
        <v>8063</v>
      </c>
      <c r="AJ1267" s="8">
        <v>5124</v>
      </c>
      <c r="AK1267" s="8" t="s">
        <v>273</v>
      </c>
      <c r="AL1267" s="7">
        <v>285</v>
      </c>
      <c r="AM1267" s="8">
        <v>285</v>
      </c>
      <c r="AN1267" s="8">
        <v>26.9</v>
      </c>
      <c r="AO1267" s="8">
        <v>26.9</v>
      </c>
      <c r="AP1267" s="8">
        <v>26.9</v>
      </c>
      <c r="AQ1267" s="8">
        <v>18.899999999999999</v>
      </c>
      <c r="AR1267" s="8">
        <v>0</v>
      </c>
      <c r="AS1267" s="8">
        <v>0</v>
      </c>
      <c r="AT1267" s="12">
        <f t="shared" si="209"/>
        <v>45.8</v>
      </c>
      <c r="AV1267" s="11">
        <f t="shared" si="201"/>
        <v>0</v>
      </c>
      <c r="AW1267" s="13">
        <f t="shared" si="202"/>
        <v>0</v>
      </c>
      <c r="AX1267" s="13">
        <f t="shared" si="203"/>
        <v>0</v>
      </c>
      <c r="AY1267" s="13">
        <f t="shared" si="204"/>
        <v>0</v>
      </c>
      <c r="AZ1267" s="13">
        <f t="shared" si="205"/>
        <v>0</v>
      </c>
      <c r="BA1267" s="13">
        <f t="shared" si="206"/>
        <v>0</v>
      </c>
      <c r="BB1267" s="13">
        <f t="shared" si="207"/>
        <v>0</v>
      </c>
      <c r="BC1267" s="13">
        <f t="shared" si="208"/>
        <v>0</v>
      </c>
    </row>
    <row r="1268" spans="1:55" x14ac:dyDescent="0.3">
      <c r="A1268" s="8" t="s">
        <v>232</v>
      </c>
      <c r="B1268" s="8" t="s">
        <v>237</v>
      </c>
      <c r="C1268" s="8" t="s">
        <v>110</v>
      </c>
      <c r="D1268" s="8" t="s">
        <v>90</v>
      </c>
      <c r="E1268" s="7" t="s">
        <v>14</v>
      </c>
      <c r="J1268" s="8">
        <v>3</v>
      </c>
      <c r="L1268" s="8">
        <v>8.0000000000000002E-3</v>
      </c>
      <c r="M1268" s="8">
        <f t="shared" si="200"/>
        <v>0</v>
      </c>
      <c r="O1268" s="8">
        <v>63</v>
      </c>
      <c r="Q1268" s="8">
        <v>17171</v>
      </c>
      <c r="R1268" s="7" t="s">
        <v>332</v>
      </c>
      <c r="AL1268" s="7">
        <v>175</v>
      </c>
      <c r="AN1268" s="8">
        <v>28.14</v>
      </c>
      <c r="AQ1268" s="8">
        <v>6.05</v>
      </c>
      <c r="AR1268" s="8">
        <v>0</v>
      </c>
      <c r="AS1268" s="8">
        <v>0</v>
      </c>
      <c r="AT1268" s="12">
        <f t="shared" si="209"/>
        <v>34.19</v>
      </c>
      <c r="AV1268" s="11">
        <f t="shared" si="201"/>
        <v>0</v>
      </c>
      <c r="AW1268" s="13">
        <f t="shared" si="202"/>
        <v>0</v>
      </c>
      <c r="AX1268" s="13">
        <f t="shared" si="203"/>
        <v>0</v>
      </c>
      <c r="AY1268" s="13">
        <f t="shared" si="204"/>
        <v>0</v>
      </c>
      <c r="AZ1268" s="13">
        <f t="shared" si="205"/>
        <v>0</v>
      </c>
      <c r="BA1268" s="13">
        <f t="shared" si="206"/>
        <v>0</v>
      </c>
      <c r="BB1268" s="13">
        <f t="shared" si="207"/>
        <v>0</v>
      </c>
      <c r="BC1268" s="13">
        <f t="shared" si="208"/>
        <v>0</v>
      </c>
    </row>
    <row r="1269" spans="1:55" x14ac:dyDescent="0.3">
      <c r="A1269" s="8" t="s">
        <v>232</v>
      </c>
      <c r="B1269" s="8" t="s">
        <v>237</v>
      </c>
      <c r="C1269" s="8" t="s">
        <v>110</v>
      </c>
      <c r="D1269" s="8" t="s">
        <v>85</v>
      </c>
      <c r="E1269" s="7" t="s">
        <v>14</v>
      </c>
      <c r="F1269" s="8">
        <v>184</v>
      </c>
      <c r="H1269" s="8">
        <v>1</v>
      </c>
      <c r="L1269" s="8">
        <v>0.14299999999999999</v>
      </c>
      <c r="M1269" s="8">
        <f t="shared" si="200"/>
        <v>26.311999999999998</v>
      </c>
      <c r="O1269" s="8">
        <v>63</v>
      </c>
      <c r="AH1269" s="8" t="s">
        <v>338</v>
      </c>
      <c r="AL1269" s="7">
        <v>180</v>
      </c>
      <c r="AN1269" s="8">
        <v>24.9</v>
      </c>
      <c r="AQ1269" s="8">
        <v>3.6</v>
      </c>
      <c r="AR1269" s="8">
        <v>11.9</v>
      </c>
      <c r="AT1269" s="12">
        <f t="shared" si="209"/>
        <v>40.4</v>
      </c>
      <c r="AV1269" s="11">
        <f t="shared" si="201"/>
        <v>47.361599999999996</v>
      </c>
      <c r="AW1269" s="13">
        <f t="shared" si="202"/>
        <v>0.26311999999999997</v>
      </c>
      <c r="AX1269" s="13">
        <f t="shared" si="203"/>
        <v>6.5516879999999995</v>
      </c>
      <c r="AY1269" s="13">
        <f t="shared" si="204"/>
        <v>0.26311999999999997</v>
      </c>
      <c r="AZ1269" s="13">
        <f t="shared" si="205"/>
        <v>0.26311999999999997</v>
      </c>
      <c r="BA1269" s="13">
        <f t="shared" si="206"/>
        <v>0.94723199999999996</v>
      </c>
      <c r="BB1269" s="13">
        <f t="shared" si="207"/>
        <v>3.1311279999999999</v>
      </c>
      <c r="BC1269" s="13">
        <f t="shared" si="208"/>
        <v>0.26311999999999997</v>
      </c>
    </row>
    <row r="1270" spans="1:55" x14ac:dyDescent="0.3">
      <c r="A1270" s="8" t="s">
        <v>232</v>
      </c>
      <c r="B1270" s="8" t="s">
        <v>237</v>
      </c>
      <c r="C1270" s="8" t="s">
        <v>110</v>
      </c>
      <c r="D1270" s="8" t="s">
        <v>23</v>
      </c>
      <c r="E1270" s="7" t="s">
        <v>14</v>
      </c>
      <c r="F1270" s="8">
        <v>64</v>
      </c>
      <c r="I1270" s="8">
        <v>1</v>
      </c>
      <c r="L1270" s="8">
        <v>3.3000000000000002E-2</v>
      </c>
      <c r="M1270" s="8">
        <f t="shared" si="200"/>
        <v>2.1120000000000001</v>
      </c>
      <c r="O1270" s="8">
        <v>63</v>
      </c>
      <c r="AI1270" s="7">
        <v>974</v>
      </c>
      <c r="AJ1270" s="8">
        <v>1129</v>
      </c>
      <c r="AK1270" s="8" t="s">
        <v>279</v>
      </c>
      <c r="AL1270" s="7">
        <v>155</v>
      </c>
      <c r="AM1270" s="8">
        <v>155</v>
      </c>
      <c r="AN1270" s="8">
        <v>12.6</v>
      </c>
      <c r="AO1270" s="8">
        <v>12.6</v>
      </c>
      <c r="AP1270" s="8">
        <v>0</v>
      </c>
      <c r="AQ1270" s="8">
        <v>10.6</v>
      </c>
      <c r="AR1270" s="8">
        <v>1.1000000000000001</v>
      </c>
      <c r="AS1270" s="8">
        <v>0</v>
      </c>
      <c r="AT1270" s="12">
        <f t="shared" si="209"/>
        <v>24.3</v>
      </c>
      <c r="AV1270" s="11">
        <f t="shared" si="201"/>
        <v>3.2736000000000001</v>
      </c>
      <c r="AW1270" s="13">
        <f t="shared" si="202"/>
        <v>3.2736000000000001</v>
      </c>
      <c r="AX1270" s="13">
        <f t="shared" si="203"/>
        <v>0.26611200000000002</v>
      </c>
      <c r="AY1270" s="13">
        <f t="shared" si="204"/>
        <v>0.26611200000000002</v>
      </c>
      <c r="AZ1270" s="13">
        <f t="shared" si="205"/>
        <v>0</v>
      </c>
      <c r="BA1270" s="13">
        <f t="shared" si="206"/>
        <v>0.22387199999999999</v>
      </c>
      <c r="BB1270" s="13">
        <f t="shared" si="207"/>
        <v>2.3232000000000003E-2</v>
      </c>
      <c r="BC1270" s="13">
        <f t="shared" si="208"/>
        <v>0</v>
      </c>
    </row>
    <row r="1271" spans="1:55" x14ac:dyDescent="0.3">
      <c r="A1271" s="8" t="s">
        <v>232</v>
      </c>
      <c r="B1271" s="8" t="s">
        <v>237</v>
      </c>
      <c r="C1271" s="8" t="s">
        <v>110</v>
      </c>
      <c r="D1271" s="8" t="s">
        <v>24</v>
      </c>
      <c r="E1271" s="7" t="s">
        <v>14</v>
      </c>
      <c r="F1271" s="8">
        <v>184</v>
      </c>
      <c r="I1271" s="8">
        <v>4</v>
      </c>
      <c r="L1271" s="8">
        <v>0.13300000000000001</v>
      </c>
      <c r="M1271" s="8">
        <f t="shared" si="200"/>
        <v>24.472000000000001</v>
      </c>
      <c r="O1271" s="8">
        <v>63</v>
      </c>
      <c r="AI1271" s="7">
        <v>7075</v>
      </c>
      <c r="AJ1271" s="8">
        <v>1106</v>
      </c>
      <c r="AK1271" s="8" t="s">
        <v>280</v>
      </c>
      <c r="AL1271" s="7">
        <v>69</v>
      </c>
      <c r="AM1271" s="8">
        <v>69</v>
      </c>
      <c r="AN1271" s="8">
        <v>3.6</v>
      </c>
      <c r="AO1271" s="8">
        <v>3.6</v>
      </c>
      <c r="AP1271" s="8">
        <v>0</v>
      </c>
      <c r="AQ1271" s="8">
        <v>4.0999999999999996</v>
      </c>
      <c r="AR1271" s="8">
        <v>4.5</v>
      </c>
      <c r="AS1271" s="8">
        <v>0</v>
      </c>
      <c r="AT1271" s="12">
        <f t="shared" si="209"/>
        <v>12.2</v>
      </c>
      <c r="AV1271" s="11">
        <f t="shared" si="201"/>
        <v>16.885680000000001</v>
      </c>
      <c r="AW1271" s="13">
        <f t="shared" si="202"/>
        <v>16.885680000000001</v>
      </c>
      <c r="AX1271" s="13">
        <f t="shared" si="203"/>
        <v>0.88099200000000011</v>
      </c>
      <c r="AY1271" s="13">
        <f t="shared" si="204"/>
        <v>0.88099200000000011</v>
      </c>
      <c r="AZ1271" s="13">
        <f t="shared" si="205"/>
        <v>0</v>
      </c>
      <c r="BA1271" s="13">
        <f t="shared" si="206"/>
        <v>1.003352</v>
      </c>
      <c r="BB1271" s="13">
        <f t="shared" si="207"/>
        <v>1.10124</v>
      </c>
      <c r="BC1271" s="13">
        <f t="shared" si="208"/>
        <v>0</v>
      </c>
    </row>
    <row r="1272" spans="1:55" x14ac:dyDescent="0.3">
      <c r="A1272" s="8" t="s">
        <v>232</v>
      </c>
      <c r="B1272" s="8" t="s">
        <v>237</v>
      </c>
      <c r="C1272" s="8" t="s">
        <v>110</v>
      </c>
      <c r="D1272" s="8" t="s">
        <v>25</v>
      </c>
      <c r="E1272" s="7" t="s">
        <v>21</v>
      </c>
      <c r="K1272" s="8">
        <v>1</v>
      </c>
      <c r="L1272" s="8">
        <v>0</v>
      </c>
      <c r="M1272" s="8">
        <f t="shared" si="200"/>
        <v>0</v>
      </c>
      <c r="O1272" s="8">
        <v>63</v>
      </c>
      <c r="AI1272" s="7">
        <v>646</v>
      </c>
      <c r="AJ1272" s="8">
        <v>1009</v>
      </c>
      <c r="AK1272" s="8" t="s">
        <v>286</v>
      </c>
      <c r="AL1272" s="7">
        <v>403</v>
      </c>
      <c r="AM1272" s="8">
        <v>403</v>
      </c>
      <c r="AN1272" s="8">
        <v>24.9</v>
      </c>
      <c r="AO1272" s="8">
        <v>24.9</v>
      </c>
      <c r="AP1272" s="8">
        <v>0</v>
      </c>
      <c r="AQ1272" s="8">
        <v>33.1</v>
      </c>
      <c r="AR1272" s="8">
        <v>1.3</v>
      </c>
      <c r="AS1272" s="8">
        <v>0</v>
      </c>
      <c r="AT1272" s="12">
        <f t="shared" si="209"/>
        <v>59.3</v>
      </c>
      <c r="AV1272" s="11">
        <f t="shared" si="201"/>
        <v>0</v>
      </c>
      <c r="AW1272" s="13">
        <f t="shared" si="202"/>
        <v>0</v>
      </c>
      <c r="AX1272" s="13">
        <f t="shared" si="203"/>
        <v>0</v>
      </c>
      <c r="AY1272" s="13">
        <f t="shared" si="204"/>
        <v>0</v>
      </c>
      <c r="AZ1272" s="13">
        <f t="shared" si="205"/>
        <v>0</v>
      </c>
      <c r="BA1272" s="13">
        <f t="shared" si="206"/>
        <v>0</v>
      </c>
      <c r="BB1272" s="13">
        <f t="shared" si="207"/>
        <v>0</v>
      </c>
      <c r="BC1272" s="13">
        <f t="shared" si="208"/>
        <v>0</v>
      </c>
    </row>
    <row r="1273" spans="1:55" x14ac:dyDescent="0.3">
      <c r="A1273" s="8" t="s">
        <v>20</v>
      </c>
      <c r="B1273" s="8" t="s">
        <v>237</v>
      </c>
      <c r="C1273" s="8" t="s">
        <v>110</v>
      </c>
      <c r="D1273" s="8" t="s">
        <v>20</v>
      </c>
      <c r="E1273" s="7" t="s">
        <v>14</v>
      </c>
      <c r="F1273" s="8">
        <v>112</v>
      </c>
      <c r="J1273" s="8">
        <v>1</v>
      </c>
      <c r="L1273" s="8">
        <v>3.0000000000000001E-3</v>
      </c>
      <c r="M1273" s="8">
        <f t="shared" si="200"/>
        <v>0.33600000000000002</v>
      </c>
      <c r="O1273" s="8">
        <v>63</v>
      </c>
      <c r="AI1273">
        <v>8041</v>
      </c>
      <c r="AJ1273">
        <v>15233</v>
      </c>
      <c r="AK1273" t="s">
        <v>378</v>
      </c>
      <c r="AL1273">
        <v>105</v>
      </c>
      <c r="AM1273">
        <v>105</v>
      </c>
      <c r="AN1273">
        <v>18.5</v>
      </c>
      <c r="AO1273">
        <v>18.5</v>
      </c>
      <c r="AP1273">
        <v>18.5</v>
      </c>
      <c r="AQ1273">
        <v>2.9</v>
      </c>
      <c r="AR1273">
        <v>0</v>
      </c>
      <c r="AS1273">
        <v>0</v>
      </c>
      <c r="AT1273" s="12">
        <f t="shared" si="209"/>
        <v>21.4</v>
      </c>
      <c r="AV1273" s="11">
        <f t="shared" si="201"/>
        <v>0.3528</v>
      </c>
      <c r="AW1273" s="13">
        <f t="shared" si="202"/>
        <v>0.3528</v>
      </c>
      <c r="AX1273" s="13">
        <f t="shared" si="203"/>
        <v>6.216E-2</v>
      </c>
      <c r="AY1273" s="13">
        <f t="shared" si="204"/>
        <v>6.216E-2</v>
      </c>
      <c r="AZ1273" s="13">
        <f t="shared" si="205"/>
        <v>6.216E-2</v>
      </c>
      <c r="BA1273" s="13">
        <f t="shared" si="206"/>
        <v>9.7440000000000009E-3</v>
      </c>
      <c r="BB1273" s="13">
        <f t="shared" si="207"/>
        <v>0</v>
      </c>
      <c r="BC1273" s="13">
        <f t="shared" si="208"/>
        <v>0</v>
      </c>
    </row>
    <row r="1274" spans="1:55" x14ac:dyDescent="0.3">
      <c r="A1274" s="8" t="s">
        <v>233</v>
      </c>
      <c r="B1274" s="8" t="s">
        <v>237</v>
      </c>
      <c r="C1274" s="8" t="s">
        <v>110</v>
      </c>
      <c r="D1274" s="8" t="s">
        <v>26</v>
      </c>
      <c r="E1274" s="7" t="s">
        <v>14</v>
      </c>
      <c r="F1274" s="8">
        <v>175</v>
      </c>
      <c r="H1274" s="8">
        <v>2</v>
      </c>
      <c r="L1274" s="8">
        <v>0.28599999999999998</v>
      </c>
      <c r="M1274" s="8">
        <f t="shared" si="200"/>
        <v>50.05</v>
      </c>
      <c r="O1274" s="8">
        <v>63</v>
      </c>
      <c r="AI1274" s="7">
        <v>7200</v>
      </c>
      <c r="AJ1274" s="8">
        <v>20051</v>
      </c>
      <c r="AK1274" s="8" t="s">
        <v>282</v>
      </c>
      <c r="AL1274" s="7">
        <v>130</v>
      </c>
      <c r="AM1274" s="8">
        <v>0</v>
      </c>
      <c r="AN1274" s="8">
        <v>2.4</v>
      </c>
      <c r="AO1274" s="8">
        <v>0</v>
      </c>
      <c r="AP1274" s="8">
        <v>0</v>
      </c>
      <c r="AQ1274" s="8">
        <v>0.2</v>
      </c>
      <c r="AR1274" s="8">
        <v>28.6</v>
      </c>
      <c r="AS1274" s="8">
        <v>0.3</v>
      </c>
      <c r="AT1274" s="12">
        <f t="shared" si="209"/>
        <v>31.200000000000003</v>
      </c>
      <c r="AV1274" s="11">
        <f t="shared" si="201"/>
        <v>65.064999999999998</v>
      </c>
      <c r="AW1274" s="13">
        <f t="shared" si="202"/>
        <v>0</v>
      </c>
      <c r="AX1274" s="13">
        <f t="shared" si="203"/>
        <v>1.2011999999999998</v>
      </c>
      <c r="AY1274" s="13">
        <f t="shared" si="204"/>
        <v>0</v>
      </c>
      <c r="AZ1274" s="13">
        <f t="shared" si="205"/>
        <v>0</v>
      </c>
      <c r="BA1274" s="13">
        <f t="shared" si="206"/>
        <v>0.10009999999999999</v>
      </c>
      <c r="BB1274" s="13">
        <f t="shared" si="207"/>
        <v>14.314300000000001</v>
      </c>
      <c r="BC1274" s="13">
        <f t="shared" si="208"/>
        <v>0.15014999999999998</v>
      </c>
    </row>
    <row r="1275" spans="1:55" x14ac:dyDescent="0.3">
      <c r="A1275" s="8" t="s">
        <v>233</v>
      </c>
      <c r="B1275" s="8" t="s">
        <v>237</v>
      </c>
      <c r="C1275" s="8" t="s">
        <v>110</v>
      </c>
      <c r="D1275" s="8" t="s">
        <v>28</v>
      </c>
      <c r="E1275" s="7" t="s">
        <v>14</v>
      </c>
      <c r="F1275" s="8">
        <v>185</v>
      </c>
      <c r="H1275" s="8">
        <v>2</v>
      </c>
      <c r="L1275" s="8">
        <v>0.28599999999999998</v>
      </c>
      <c r="M1275" s="8">
        <f t="shared" si="200"/>
        <v>52.91</v>
      </c>
      <c r="O1275" s="8">
        <v>63</v>
      </c>
      <c r="AI1275" s="7">
        <v>7005</v>
      </c>
      <c r="AJ1275" s="8">
        <v>16028</v>
      </c>
      <c r="AK1275" s="8" t="s">
        <v>283</v>
      </c>
      <c r="AL1275" s="7">
        <v>127</v>
      </c>
      <c r="AM1275" s="8">
        <v>0</v>
      </c>
      <c r="AN1275" s="8">
        <v>8.6999999999999993</v>
      </c>
      <c r="AO1275" s="8">
        <v>0</v>
      </c>
      <c r="AP1275" s="8">
        <v>0</v>
      </c>
      <c r="AQ1275" s="8">
        <v>0.5</v>
      </c>
      <c r="AR1275" s="8">
        <v>22.8</v>
      </c>
      <c r="AS1275" s="8">
        <v>6.4</v>
      </c>
      <c r="AT1275" s="12">
        <f t="shared" si="209"/>
        <v>32</v>
      </c>
      <c r="AV1275" s="11">
        <f t="shared" si="201"/>
        <v>67.195700000000002</v>
      </c>
      <c r="AW1275" s="13">
        <f t="shared" si="202"/>
        <v>0</v>
      </c>
      <c r="AX1275" s="13">
        <f t="shared" si="203"/>
        <v>4.6031699999999995</v>
      </c>
      <c r="AY1275" s="13">
        <f t="shared" si="204"/>
        <v>0</v>
      </c>
      <c r="AZ1275" s="13">
        <f t="shared" si="205"/>
        <v>0</v>
      </c>
      <c r="BA1275" s="13">
        <f t="shared" si="206"/>
        <v>0.26455000000000001</v>
      </c>
      <c r="BB1275" s="13">
        <f t="shared" si="207"/>
        <v>12.06348</v>
      </c>
      <c r="BC1275" s="13">
        <f t="shared" si="208"/>
        <v>3.3862400000000004</v>
      </c>
    </row>
    <row r="1276" spans="1:55" x14ac:dyDescent="0.3">
      <c r="A1276" s="8" t="s">
        <v>233</v>
      </c>
      <c r="B1276" s="8" t="s">
        <v>237</v>
      </c>
      <c r="C1276" s="8" t="s">
        <v>110</v>
      </c>
      <c r="D1276" s="8" t="s">
        <v>29</v>
      </c>
      <c r="E1276" s="7" t="s">
        <v>14</v>
      </c>
      <c r="F1276" s="8">
        <v>60</v>
      </c>
      <c r="H1276" s="8">
        <v>4</v>
      </c>
      <c r="L1276" s="8">
        <v>0.57099999999999995</v>
      </c>
      <c r="M1276" s="8">
        <f t="shared" si="200"/>
        <v>34.26</v>
      </c>
      <c r="O1276" s="8">
        <v>63</v>
      </c>
      <c r="AI1276" s="7">
        <v>513</v>
      </c>
      <c r="AJ1276" s="8">
        <v>11110</v>
      </c>
      <c r="AK1276" s="8" t="s">
        <v>290</v>
      </c>
      <c r="AL1276" s="7">
        <v>22</v>
      </c>
      <c r="AM1276" s="8">
        <v>0</v>
      </c>
      <c r="AN1276" s="8">
        <v>1</v>
      </c>
      <c r="AO1276" s="8">
        <v>0</v>
      </c>
      <c r="AP1276" s="8">
        <v>0</v>
      </c>
      <c r="AQ1276" s="8">
        <v>0.4</v>
      </c>
      <c r="AR1276" s="8">
        <v>4.5</v>
      </c>
      <c r="AS1276" s="8">
        <v>2.8</v>
      </c>
      <c r="AT1276" s="12">
        <f t="shared" si="209"/>
        <v>5.9</v>
      </c>
      <c r="AV1276" s="11">
        <f t="shared" si="201"/>
        <v>7.5371999999999995</v>
      </c>
      <c r="AW1276" s="13">
        <f t="shared" si="202"/>
        <v>0</v>
      </c>
      <c r="AX1276" s="13">
        <f t="shared" si="203"/>
        <v>0.34259999999999996</v>
      </c>
      <c r="AY1276" s="13">
        <f t="shared" si="204"/>
        <v>0</v>
      </c>
      <c r="AZ1276" s="13">
        <f t="shared" si="205"/>
        <v>0</v>
      </c>
      <c r="BA1276" s="13">
        <f t="shared" si="206"/>
        <v>0.13704</v>
      </c>
      <c r="BB1276" s="13">
        <f t="shared" si="207"/>
        <v>1.5416999999999998</v>
      </c>
      <c r="BC1276" s="13">
        <f t="shared" si="208"/>
        <v>0.9592799999999998</v>
      </c>
    </row>
    <row r="1277" spans="1:55" x14ac:dyDescent="0.3">
      <c r="A1277" s="8" t="s">
        <v>233</v>
      </c>
      <c r="B1277" s="8" t="s">
        <v>237</v>
      </c>
      <c r="C1277" s="8" t="s">
        <v>110</v>
      </c>
      <c r="D1277" s="8" t="s">
        <v>30</v>
      </c>
      <c r="E1277" s="7" t="s">
        <v>21</v>
      </c>
      <c r="K1277" s="8">
        <v>1</v>
      </c>
      <c r="L1277" s="8">
        <v>0</v>
      </c>
      <c r="M1277" s="8">
        <f t="shared" si="200"/>
        <v>0</v>
      </c>
      <c r="O1277" s="8">
        <v>63</v>
      </c>
      <c r="AI1277" s="7">
        <v>141</v>
      </c>
      <c r="AJ1277" s="8">
        <v>9040</v>
      </c>
      <c r="AK1277" s="8" t="s">
        <v>287</v>
      </c>
      <c r="AL1277" s="7">
        <v>92</v>
      </c>
      <c r="AM1277" s="8">
        <v>0</v>
      </c>
      <c r="AN1277" s="8">
        <v>1</v>
      </c>
      <c r="AO1277" s="8">
        <v>0</v>
      </c>
      <c r="AP1277" s="8">
        <v>0</v>
      </c>
      <c r="AQ1277" s="8">
        <v>0.5</v>
      </c>
      <c r="AR1277" s="8">
        <v>23.4</v>
      </c>
      <c r="AS1277" s="8">
        <v>2.4</v>
      </c>
      <c r="AT1277" s="12">
        <f t="shared" si="209"/>
        <v>24.9</v>
      </c>
      <c r="AV1277" s="11">
        <f t="shared" si="201"/>
        <v>0</v>
      </c>
      <c r="AW1277" s="13">
        <f t="shared" si="202"/>
        <v>0</v>
      </c>
      <c r="AX1277" s="13">
        <f t="shared" si="203"/>
        <v>0</v>
      </c>
      <c r="AY1277" s="13">
        <f t="shared" si="204"/>
        <v>0</v>
      </c>
      <c r="AZ1277" s="13">
        <f t="shared" si="205"/>
        <v>0</v>
      </c>
      <c r="BA1277" s="13">
        <f t="shared" si="206"/>
        <v>0</v>
      </c>
      <c r="BB1277" s="13">
        <f t="shared" si="207"/>
        <v>0</v>
      </c>
      <c r="BC1277" s="13">
        <f t="shared" si="208"/>
        <v>0</v>
      </c>
    </row>
    <row r="1278" spans="1:55" x14ac:dyDescent="0.3">
      <c r="A1278" s="8" t="s">
        <v>233</v>
      </c>
      <c r="B1278" s="8" t="s">
        <v>237</v>
      </c>
      <c r="C1278" s="8" t="s">
        <v>110</v>
      </c>
      <c r="D1278" s="8" t="s">
        <v>31</v>
      </c>
      <c r="E1278" s="7" t="s">
        <v>14</v>
      </c>
      <c r="F1278" s="8">
        <v>122</v>
      </c>
      <c r="H1278" s="8">
        <v>2</v>
      </c>
      <c r="L1278" s="8">
        <v>0.28599999999999998</v>
      </c>
      <c r="M1278" s="8">
        <f t="shared" ref="M1278:M1341" si="210">F1278*L1278</f>
        <v>34.891999999999996</v>
      </c>
      <c r="O1278" s="8">
        <v>63</v>
      </c>
      <c r="AI1278" s="7">
        <v>1786</v>
      </c>
      <c r="AJ1278" s="8">
        <v>11363</v>
      </c>
      <c r="AK1278" s="8" t="s">
        <v>289</v>
      </c>
      <c r="AL1278" s="7">
        <v>93</v>
      </c>
      <c r="AM1278" s="8">
        <v>0</v>
      </c>
      <c r="AN1278" s="8">
        <v>2</v>
      </c>
      <c r="AO1278" s="8">
        <v>0</v>
      </c>
      <c r="AP1278" s="8">
        <v>0</v>
      </c>
      <c r="AQ1278" s="8">
        <v>0.1</v>
      </c>
      <c r="AR1278" s="8">
        <v>21.6</v>
      </c>
      <c r="AS1278" s="8">
        <v>1.5</v>
      </c>
      <c r="AT1278" s="12">
        <f t="shared" si="209"/>
        <v>23.700000000000003</v>
      </c>
      <c r="AV1278" s="11">
        <f t="shared" si="201"/>
        <v>32.449559999999998</v>
      </c>
      <c r="AW1278" s="13">
        <f t="shared" si="202"/>
        <v>0</v>
      </c>
      <c r="AX1278" s="13">
        <f t="shared" si="203"/>
        <v>0.6978399999999999</v>
      </c>
      <c r="AY1278" s="13">
        <f t="shared" si="204"/>
        <v>0</v>
      </c>
      <c r="AZ1278" s="13">
        <f t="shared" si="205"/>
        <v>0</v>
      </c>
      <c r="BA1278" s="13">
        <f t="shared" si="206"/>
        <v>3.4891999999999999E-2</v>
      </c>
      <c r="BB1278" s="13">
        <f t="shared" si="207"/>
        <v>7.5366719999999994</v>
      </c>
      <c r="BC1278" s="13">
        <f t="shared" si="208"/>
        <v>0.52337999999999996</v>
      </c>
    </row>
    <row r="1279" spans="1:55" x14ac:dyDescent="0.3">
      <c r="A1279" s="8" t="s">
        <v>233</v>
      </c>
      <c r="B1279" s="8" t="s">
        <v>237</v>
      </c>
      <c r="C1279" s="8" t="s">
        <v>110</v>
      </c>
      <c r="D1279" s="8" t="s">
        <v>77</v>
      </c>
      <c r="E1279" s="7" t="s">
        <v>14</v>
      </c>
      <c r="F1279" s="8">
        <v>119</v>
      </c>
      <c r="G1279" s="8">
        <v>1</v>
      </c>
      <c r="L1279" s="8">
        <v>1</v>
      </c>
      <c r="M1279" s="8">
        <f t="shared" si="210"/>
        <v>119</v>
      </c>
      <c r="O1279" s="8">
        <v>63</v>
      </c>
      <c r="AH1279" s="8" t="s">
        <v>336</v>
      </c>
      <c r="AL1279" s="7">
        <v>390</v>
      </c>
      <c r="AN1279" s="8" t="s">
        <v>337</v>
      </c>
      <c r="AQ1279" s="8">
        <v>0.8</v>
      </c>
      <c r="AR1279" s="8">
        <v>84.1</v>
      </c>
      <c r="AT1279" s="12">
        <f t="shared" si="209"/>
        <v>84.899999999999991</v>
      </c>
      <c r="AV1279" s="11">
        <f t="shared" si="201"/>
        <v>464.1</v>
      </c>
      <c r="AW1279" s="13">
        <f t="shared" si="202"/>
        <v>1.19</v>
      </c>
      <c r="AX1279" s="13">
        <f t="shared" si="203"/>
        <v>1.19</v>
      </c>
      <c r="AY1279" s="13">
        <f t="shared" si="204"/>
        <v>1.19</v>
      </c>
      <c r="AZ1279" s="13">
        <f t="shared" si="205"/>
        <v>1.19</v>
      </c>
      <c r="BA1279" s="13">
        <f t="shared" si="206"/>
        <v>0.95200000000000007</v>
      </c>
      <c r="BB1279" s="13">
        <f t="shared" si="207"/>
        <v>100.07899999999999</v>
      </c>
      <c r="BC1279" s="13">
        <f t="shared" si="208"/>
        <v>1.19</v>
      </c>
    </row>
    <row r="1280" spans="1:55" x14ac:dyDescent="0.3">
      <c r="A1280" s="8" t="s">
        <v>234</v>
      </c>
      <c r="B1280" s="8" t="s">
        <v>237</v>
      </c>
      <c r="C1280" s="8" t="s">
        <v>110</v>
      </c>
      <c r="D1280" s="8" t="s">
        <v>248</v>
      </c>
      <c r="E1280" s="7" t="s">
        <v>14</v>
      </c>
      <c r="F1280" s="8">
        <v>134</v>
      </c>
      <c r="H1280" s="8">
        <v>4</v>
      </c>
      <c r="L1280" s="8">
        <v>0.57099999999999995</v>
      </c>
      <c r="M1280" s="8">
        <f t="shared" si="210"/>
        <v>76.513999999999996</v>
      </c>
      <c r="O1280" s="8">
        <v>63</v>
      </c>
      <c r="AE1280" s="7" t="s">
        <v>296</v>
      </c>
      <c r="AF1280" s="8" t="s">
        <v>303</v>
      </c>
      <c r="AL1280" s="7">
        <v>163</v>
      </c>
      <c r="AN1280" s="8">
        <v>6.3</v>
      </c>
      <c r="AQ1280" s="8">
        <v>1.4</v>
      </c>
      <c r="AR1280" s="8">
        <v>31.1</v>
      </c>
      <c r="AT1280" s="12">
        <f t="shared" si="209"/>
        <v>38.799999999999997</v>
      </c>
      <c r="AV1280" s="11">
        <f t="shared" si="201"/>
        <v>124.71781999999999</v>
      </c>
      <c r="AW1280" s="13">
        <f t="shared" si="202"/>
        <v>0.76513999999999993</v>
      </c>
      <c r="AX1280" s="13">
        <f t="shared" si="203"/>
        <v>4.8203819999999995</v>
      </c>
      <c r="AY1280" s="13">
        <f t="shared" si="204"/>
        <v>0.76513999999999993</v>
      </c>
      <c r="AZ1280" s="13">
        <f t="shared" si="205"/>
        <v>0.76513999999999993</v>
      </c>
      <c r="BA1280" s="13">
        <f t="shared" si="206"/>
        <v>1.0711959999999998</v>
      </c>
      <c r="BB1280" s="13">
        <f t="shared" si="207"/>
        <v>23.795853999999999</v>
      </c>
      <c r="BC1280" s="13">
        <f t="shared" si="208"/>
        <v>0.76513999999999993</v>
      </c>
    </row>
    <row r="1281" spans="1:55" x14ac:dyDescent="0.3">
      <c r="A1281" s="8" t="s">
        <v>234</v>
      </c>
      <c r="B1281" s="8" t="s">
        <v>237</v>
      </c>
      <c r="C1281" s="8" t="s">
        <v>110</v>
      </c>
      <c r="D1281" s="8" t="s">
        <v>27</v>
      </c>
      <c r="E1281" s="7" t="s">
        <v>14</v>
      </c>
      <c r="F1281" s="8">
        <v>114</v>
      </c>
      <c r="H1281" s="8">
        <v>3</v>
      </c>
      <c r="L1281" s="8">
        <v>0.42899999999999999</v>
      </c>
      <c r="M1281" s="8">
        <f t="shared" si="210"/>
        <v>48.905999999999999</v>
      </c>
      <c r="O1281" s="8">
        <v>63</v>
      </c>
      <c r="AE1281" s="7" t="s">
        <v>296</v>
      </c>
      <c r="AF1281" s="8" t="s">
        <v>304</v>
      </c>
      <c r="AL1281" s="7">
        <v>125</v>
      </c>
      <c r="AN1281" s="8">
        <v>2.1</v>
      </c>
      <c r="AQ1281" s="8">
        <v>1.3</v>
      </c>
      <c r="AR1281" s="8">
        <v>26.2</v>
      </c>
      <c r="AT1281" s="12">
        <f t="shared" si="209"/>
        <v>29.6</v>
      </c>
      <c r="AV1281" s="11">
        <f t="shared" si="201"/>
        <v>61.1325</v>
      </c>
      <c r="AW1281" s="13">
        <f t="shared" si="202"/>
        <v>0.48905999999999999</v>
      </c>
      <c r="AX1281" s="13">
        <f t="shared" si="203"/>
        <v>1.027026</v>
      </c>
      <c r="AY1281" s="13">
        <f t="shared" si="204"/>
        <v>0.48905999999999999</v>
      </c>
      <c r="AZ1281" s="13">
        <f t="shared" si="205"/>
        <v>0.48905999999999999</v>
      </c>
      <c r="BA1281" s="13">
        <f t="shared" si="206"/>
        <v>0.63577800000000007</v>
      </c>
      <c r="BB1281" s="13">
        <f t="shared" si="207"/>
        <v>12.813371999999999</v>
      </c>
      <c r="BC1281" s="13">
        <f t="shared" si="208"/>
        <v>0.48905999999999999</v>
      </c>
    </row>
    <row r="1282" spans="1:55" x14ac:dyDescent="0.3">
      <c r="A1282" s="8" t="s">
        <v>234</v>
      </c>
      <c r="B1282" s="8" t="s">
        <v>237</v>
      </c>
      <c r="C1282" s="8" t="s">
        <v>110</v>
      </c>
      <c r="D1282" s="8" t="s">
        <v>32</v>
      </c>
      <c r="E1282" s="7" t="s">
        <v>14</v>
      </c>
      <c r="F1282" s="8">
        <v>83</v>
      </c>
      <c r="H1282" s="8">
        <v>4</v>
      </c>
      <c r="L1282" s="8">
        <v>0.57099999999999995</v>
      </c>
      <c r="M1282" s="8">
        <f t="shared" si="210"/>
        <v>47.392999999999994</v>
      </c>
      <c r="O1282" s="8">
        <v>63</v>
      </c>
      <c r="AI1282" s="7">
        <v>8012</v>
      </c>
      <c r="AJ1282" s="8">
        <v>0</v>
      </c>
      <c r="AK1282" s="8" t="s">
        <v>307</v>
      </c>
      <c r="AL1282" s="7">
        <v>332</v>
      </c>
      <c r="AM1282" s="8">
        <v>0</v>
      </c>
      <c r="AN1282" s="8">
        <v>10.3</v>
      </c>
      <c r="AO1282" s="8">
        <v>0</v>
      </c>
      <c r="AP1282" s="8">
        <v>0</v>
      </c>
      <c r="AQ1282" s="8">
        <v>3</v>
      </c>
      <c r="AR1282" s="8">
        <v>73.7</v>
      </c>
      <c r="AS1282" s="8">
        <v>12.7</v>
      </c>
      <c r="AT1282" s="12">
        <f t="shared" si="209"/>
        <v>87</v>
      </c>
      <c r="AV1282" s="11">
        <f t="shared" si="201"/>
        <v>157.34475999999998</v>
      </c>
      <c r="AW1282" s="13">
        <f t="shared" si="202"/>
        <v>0</v>
      </c>
      <c r="AX1282" s="13">
        <f t="shared" si="203"/>
        <v>4.8814789999999997</v>
      </c>
      <c r="AY1282" s="13">
        <f t="shared" si="204"/>
        <v>0</v>
      </c>
      <c r="AZ1282" s="13">
        <f t="shared" si="205"/>
        <v>0</v>
      </c>
      <c r="BA1282" s="13">
        <f t="shared" si="206"/>
        <v>1.4217899999999997</v>
      </c>
      <c r="BB1282" s="13">
        <f t="shared" si="207"/>
        <v>34.928640999999999</v>
      </c>
      <c r="BC1282" s="13">
        <f t="shared" si="208"/>
        <v>6.0189109999999992</v>
      </c>
    </row>
    <row r="1283" spans="1:55" x14ac:dyDescent="0.3">
      <c r="A1283" s="8" t="s">
        <v>234</v>
      </c>
      <c r="B1283" s="8" t="s">
        <v>237</v>
      </c>
      <c r="C1283" s="8" t="s">
        <v>110</v>
      </c>
      <c r="D1283" s="8" t="s">
        <v>74</v>
      </c>
      <c r="E1283" s="7" t="s">
        <v>14</v>
      </c>
      <c r="F1283" s="8">
        <v>340</v>
      </c>
      <c r="I1283" s="8">
        <v>2</v>
      </c>
      <c r="L1283" s="8">
        <v>6.7000000000000004E-2</v>
      </c>
      <c r="M1283" s="8">
        <f t="shared" si="210"/>
        <v>22.78</v>
      </c>
      <c r="O1283" s="8">
        <v>63</v>
      </c>
      <c r="AI1283" s="7">
        <v>404</v>
      </c>
      <c r="AJ1283" s="8">
        <v>14400</v>
      </c>
      <c r="AK1283" s="8" t="s">
        <v>308</v>
      </c>
      <c r="AL1283" s="7">
        <v>41</v>
      </c>
      <c r="AM1283" s="8">
        <v>0</v>
      </c>
      <c r="AN1283" s="8">
        <v>0</v>
      </c>
      <c r="AO1283" s="8">
        <v>0</v>
      </c>
      <c r="AP1283" s="8">
        <v>0</v>
      </c>
      <c r="AQ1283" s="8">
        <v>0</v>
      </c>
      <c r="AR1283" s="8">
        <v>10.4</v>
      </c>
      <c r="AS1283" s="8">
        <v>0</v>
      </c>
      <c r="AT1283" s="12">
        <f t="shared" si="209"/>
        <v>10.4</v>
      </c>
      <c r="AV1283" s="11">
        <f t="shared" si="201"/>
        <v>9.3398000000000003</v>
      </c>
      <c r="AW1283" s="13">
        <f t="shared" si="202"/>
        <v>0</v>
      </c>
      <c r="AX1283" s="13">
        <f t="shared" si="203"/>
        <v>0</v>
      </c>
      <c r="AY1283" s="13">
        <f t="shared" si="204"/>
        <v>0</v>
      </c>
      <c r="AZ1283" s="13">
        <f t="shared" si="205"/>
        <v>0</v>
      </c>
      <c r="BA1283" s="13">
        <f t="shared" si="206"/>
        <v>0</v>
      </c>
      <c r="BB1283" s="13">
        <f t="shared" si="207"/>
        <v>2.3691200000000001</v>
      </c>
      <c r="BC1283" s="13">
        <f t="shared" si="208"/>
        <v>0</v>
      </c>
    </row>
    <row r="1284" spans="1:55" x14ac:dyDescent="0.3">
      <c r="A1284" s="8" t="s">
        <v>232</v>
      </c>
      <c r="B1284" s="8" t="s">
        <v>237</v>
      </c>
      <c r="C1284" s="8" t="s">
        <v>111</v>
      </c>
      <c r="D1284" s="8" t="s">
        <v>13</v>
      </c>
      <c r="E1284" s="7" t="s">
        <v>14</v>
      </c>
      <c r="F1284" s="8">
        <v>112</v>
      </c>
      <c r="J1284" s="8">
        <v>1</v>
      </c>
      <c r="L1284" s="8">
        <v>3.0000000000000001E-3</v>
      </c>
      <c r="M1284" s="8">
        <f t="shared" si="210"/>
        <v>0.33600000000000002</v>
      </c>
      <c r="N1284" s="8">
        <v>2</v>
      </c>
      <c r="O1284" s="8">
        <v>64</v>
      </c>
      <c r="AI1284" s="7">
        <v>8067</v>
      </c>
      <c r="AJ1284" s="8">
        <v>0</v>
      </c>
      <c r="AK1284" s="8" t="s">
        <v>265</v>
      </c>
      <c r="AL1284" s="7">
        <v>269</v>
      </c>
      <c r="AM1284" s="8">
        <v>269</v>
      </c>
      <c r="AN1284" s="8">
        <v>24.9</v>
      </c>
      <c r="AO1284" s="8">
        <v>24.9</v>
      </c>
      <c r="AP1284" s="8">
        <v>24.9</v>
      </c>
      <c r="AQ1284" s="8">
        <v>18</v>
      </c>
      <c r="AR1284" s="8">
        <v>0</v>
      </c>
      <c r="AS1284" s="8">
        <v>0</v>
      </c>
      <c r="AT1284" s="12">
        <f t="shared" si="209"/>
        <v>42.9</v>
      </c>
      <c r="AV1284" s="11">
        <f t="shared" si="201"/>
        <v>0.90383999999999998</v>
      </c>
      <c r="AW1284" s="13">
        <f t="shared" si="202"/>
        <v>0.90383999999999998</v>
      </c>
      <c r="AX1284" s="13">
        <f t="shared" si="203"/>
        <v>8.3664000000000002E-2</v>
      </c>
      <c r="AY1284" s="13">
        <f t="shared" si="204"/>
        <v>8.3664000000000002E-2</v>
      </c>
      <c r="AZ1284" s="13">
        <f t="shared" si="205"/>
        <v>8.3664000000000002E-2</v>
      </c>
      <c r="BA1284" s="13">
        <f t="shared" si="206"/>
        <v>6.0479999999999999E-2</v>
      </c>
      <c r="BB1284" s="13">
        <f t="shared" si="207"/>
        <v>0</v>
      </c>
      <c r="BC1284" s="13">
        <f t="shared" si="208"/>
        <v>0</v>
      </c>
    </row>
    <row r="1285" spans="1:55" x14ac:dyDescent="0.3">
      <c r="A1285" s="8" t="s">
        <v>232</v>
      </c>
      <c r="B1285" s="8" t="s">
        <v>237</v>
      </c>
      <c r="C1285" s="8" t="s">
        <v>111</v>
      </c>
      <c r="D1285" s="8" t="s">
        <v>15</v>
      </c>
      <c r="E1285" s="7" t="s">
        <v>14</v>
      </c>
      <c r="F1285" s="8">
        <v>85</v>
      </c>
      <c r="J1285" s="8">
        <v>5</v>
      </c>
      <c r="L1285" s="8">
        <v>1.4E-2</v>
      </c>
      <c r="M1285" s="8">
        <f t="shared" si="210"/>
        <v>1.19</v>
      </c>
      <c r="O1285" s="8">
        <v>64</v>
      </c>
      <c r="AE1285" s="7" t="s">
        <v>296</v>
      </c>
      <c r="AF1285" s="8" t="s">
        <v>298</v>
      </c>
      <c r="AG1285" s="7" t="s">
        <v>299</v>
      </c>
      <c r="AL1285" s="7">
        <v>241</v>
      </c>
      <c r="AN1285" s="8">
        <v>32.9</v>
      </c>
      <c r="AQ1285" s="8">
        <v>10.9</v>
      </c>
      <c r="AR1285" s="8">
        <v>0.5</v>
      </c>
      <c r="AS1285" s="8">
        <v>0</v>
      </c>
      <c r="AT1285" s="12">
        <f t="shared" si="209"/>
        <v>44.3</v>
      </c>
      <c r="AV1285" s="11">
        <f t="shared" ref="AV1285:AV1348" si="211">PRODUCT($M1285,$Y1285,AL1285)/100</f>
        <v>2.8678999999999997</v>
      </c>
      <c r="AW1285" s="13">
        <f t="shared" si="202"/>
        <v>1.1899999999999999E-2</v>
      </c>
      <c r="AX1285" s="13">
        <f t="shared" si="203"/>
        <v>0.39150999999999997</v>
      </c>
      <c r="AY1285" s="13">
        <f t="shared" si="204"/>
        <v>1.1899999999999999E-2</v>
      </c>
      <c r="AZ1285" s="13">
        <f t="shared" si="205"/>
        <v>1.1899999999999999E-2</v>
      </c>
      <c r="BA1285" s="13">
        <f t="shared" si="206"/>
        <v>0.12970999999999999</v>
      </c>
      <c r="BB1285" s="13">
        <f t="shared" si="207"/>
        <v>5.9499999999999996E-3</v>
      </c>
      <c r="BC1285" s="13">
        <f t="shared" si="208"/>
        <v>0</v>
      </c>
    </row>
    <row r="1286" spans="1:55" x14ac:dyDescent="0.3">
      <c r="A1286" s="8" t="s">
        <v>232</v>
      </c>
      <c r="B1286" s="8" t="s">
        <v>237</v>
      </c>
      <c r="C1286" s="8" t="s">
        <v>111</v>
      </c>
      <c r="D1286" s="8" t="s">
        <v>17</v>
      </c>
      <c r="E1286" s="7" t="s">
        <v>14</v>
      </c>
      <c r="F1286" s="8">
        <v>85</v>
      </c>
      <c r="H1286" s="8">
        <v>2</v>
      </c>
      <c r="L1286" s="8">
        <v>0.28599999999999998</v>
      </c>
      <c r="M1286" s="8">
        <f t="shared" si="210"/>
        <v>24.31</v>
      </c>
      <c r="O1286" s="8">
        <v>64</v>
      </c>
      <c r="AE1286" s="7" t="s">
        <v>300</v>
      </c>
      <c r="AF1286" s="8" t="s">
        <v>301</v>
      </c>
      <c r="AG1286" s="7" t="s">
        <v>272</v>
      </c>
      <c r="AL1286" s="7">
        <v>265</v>
      </c>
      <c r="AN1286" s="8">
        <v>16.899999999999999</v>
      </c>
      <c r="AQ1286" s="8">
        <v>21.4</v>
      </c>
      <c r="AR1286" s="8">
        <v>0</v>
      </c>
      <c r="AS1286" s="8">
        <v>0</v>
      </c>
      <c r="AT1286" s="12">
        <f t="shared" si="209"/>
        <v>38.299999999999997</v>
      </c>
      <c r="AV1286" s="11">
        <f t="shared" si="211"/>
        <v>64.421499999999995</v>
      </c>
      <c r="AW1286" s="13">
        <f t="shared" ref="AW1286:AW1349" si="212">PRODUCT($M1286,$Y1286,AM1286)/100</f>
        <v>0.24309999999999998</v>
      </c>
      <c r="AX1286" s="13">
        <f t="shared" ref="AX1286:AX1349" si="213">PRODUCT($M1286,$Y1286,AN1286)/100</f>
        <v>4.1083899999999991</v>
      </c>
      <c r="AY1286" s="13">
        <f t="shared" ref="AY1286:AY1349" si="214">PRODUCT($M1286,$Y1286,AO1286)/100</f>
        <v>0.24309999999999998</v>
      </c>
      <c r="AZ1286" s="13">
        <f t="shared" ref="AZ1286:AZ1349" si="215">PRODUCT($M1286,$Y1286,AP1286)/100</f>
        <v>0.24309999999999998</v>
      </c>
      <c r="BA1286" s="13">
        <f t="shared" ref="BA1286:BA1349" si="216">PRODUCT($M1286,$Y1286,AQ1286)/100</f>
        <v>5.2023399999999995</v>
      </c>
      <c r="BB1286" s="13">
        <f t="shared" ref="BB1286:BB1349" si="217">PRODUCT($M1286,$Y1286,AR1286)/100</f>
        <v>0</v>
      </c>
      <c r="BC1286" s="13">
        <f t="shared" ref="BC1286:BC1349" si="218">PRODUCT($M1286,$Y1286,AS1286)/100</f>
        <v>0</v>
      </c>
    </row>
    <row r="1287" spans="1:55" x14ac:dyDescent="0.3">
      <c r="A1287" s="8" t="s">
        <v>232</v>
      </c>
      <c r="B1287" s="8" t="s">
        <v>237</v>
      </c>
      <c r="C1287" s="8" t="s">
        <v>111</v>
      </c>
      <c r="D1287" s="8" t="s">
        <v>18</v>
      </c>
      <c r="E1287" s="7" t="s">
        <v>14</v>
      </c>
      <c r="F1287" s="8">
        <v>112</v>
      </c>
      <c r="J1287" s="8">
        <v>1</v>
      </c>
      <c r="L1287" s="8">
        <v>3.0000000000000001E-3</v>
      </c>
      <c r="M1287" s="8">
        <f t="shared" si="210"/>
        <v>0.33600000000000002</v>
      </c>
      <c r="O1287" s="8">
        <v>64</v>
      </c>
      <c r="S1287" s="8">
        <v>1095</v>
      </c>
      <c r="T1287" s="8" t="s">
        <v>275</v>
      </c>
      <c r="AL1287" s="7">
        <v>267</v>
      </c>
      <c r="AN1287" s="8">
        <v>19.600000000000001</v>
      </c>
      <c r="AQ1287" s="8">
        <v>20.3</v>
      </c>
      <c r="AT1287" s="12">
        <f t="shared" si="209"/>
        <v>39.900000000000006</v>
      </c>
      <c r="AV1287" s="11">
        <f t="shared" si="211"/>
        <v>0.89712000000000003</v>
      </c>
      <c r="AW1287" s="13">
        <f t="shared" si="212"/>
        <v>3.3600000000000001E-3</v>
      </c>
      <c r="AX1287" s="13">
        <f t="shared" si="213"/>
        <v>6.5856000000000012E-2</v>
      </c>
      <c r="AY1287" s="13">
        <f t="shared" si="214"/>
        <v>3.3600000000000001E-3</v>
      </c>
      <c r="AZ1287" s="13">
        <f t="shared" si="215"/>
        <v>3.3600000000000001E-3</v>
      </c>
      <c r="BA1287" s="13">
        <f t="shared" si="216"/>
        <v>6.8208000000000005E-2</v>
      </c>
      <c r="BB1287" s="13">
        <f t="shared" si="217"/>
        <v>3.3600000000000001E-3</v>
      </c>
      <c r="BC1287" s="13">
        <f t="shared" si="218"/>
        <v>3.3600000000000001E-3</v>
      </c>
    </row>
    <row r="1288" spans="1:55" x14ac:dyDescent="0.3">
      <c r="A1288" s="8" t="s">
        <v>232</v>
      </c>
      <c r="B1288" s="8" t="s">
        <v>237</v>
      </c>
      <c r="C1288" s="8" t="s">
        <v>111</v>
      </c>
      <c r="D1288" s="8" t="s">
        <v>19</v>
      </c>
      <c r="E1288" s="7" t="s">
        <v>21</v>
      </c>
      <c r="K1288" s="8">
        <v>1</v>
      </c>
      <c r="L1288" s="8">
        <v>0</v>
      </c>
      <c r="M1288" s="8">
        <f t="shared" si="210"/>
        <v>0</v>
      </c>
      <c r="O1288" s="8">
        <v>64</v>
      </c>
      <c r="AI1288" s="7">
        <v>8063</v>
      </c>
      <c r="AJ1288" s="8">
        <v>5124</v>
      </c>
      <c r="AK1288" s="8" t="s">
        <v>273</v>
      </c>
      <c r="AL1288" s="7">
        <v>285</v>
      </c>
      <c r="AM1288" s="8">
        <v>285</v>
      </c>
      <c r="AN1288" s="8">
        <v>26.9</v>
      </c>
      <c r="AO1288" s="8">
        <v>26.9</v>
      </c>
      <c r="AP1288" s="8">
        <v>26.9</v>
      </c>
      <c r="AQ1288" s="8">
        <v>18.899999999999999</v>
      </c>
      <c r="AR1288" s="8">
        <v>0</v>
      </c>
      <c r="AS1288" s="8">
        <v>0</v>
      </c>
      <c r="AT1288" s="12">
        <f t="shared" si="209"/>
        <v>45.8</v>
      </c>
      <c r="AV1288" s="11">
        <f t="shared" si="211"/>
        <v>0</v>
      </c>
      <c r="AW1288" s="13">
        <f t="shared" si="212"/>
        <v>0</v>
      </c>
      <c r="AX1288" s="13">
        <f t="shared" si="213"/>
        <v>0</v>
      </c>
      <c r="AY1288" s="13">
        <f t="shared" si="214"/>
        <v>0</v>
      </c>
      <c r="AZ1288" s="13">
        <f t="shared" si="215"/>
        <v>0</v>
      </c>
      <c r="BA1288" s="13">
        <f t="shared" si="216"/>
        <v>0</v>
      </c>
      <c r="BB1288" s="13">
        <f t="shared" si="217"/>
        <v>0</v>
      </c>
      <c r="BC1288" s="13">
        <f t="shared" si="218"/>
        <v>0</v>
      </c>
    </row>
    <row r="1289" spans="1:55" x14ac:dyDescent="0.3">
      <c r="A1289" s="8" t="s">
        <v>232</v>
      </c>
      <c r="B1289" s="8" t="s">
        <v>237</v>
      </c>
      <c r="C1289" s="8" t="s">
        <v>111</v>
      </c>
      <c r="D1289" s="8" t="s">
        <v>22</v>
      </c>
      <c r="E1289" s="7" t="s">
        <v>21</v>
      </c>
      <c r="K1289" s="8">
        <v>1</v>
      </c>
      <c r="L1289" s="8">
        <v>0</v>
      </c>
      <c r="M1289" s="8">
        <f t="shared" si="210"/>
        <v>0</v>
      </c>
      <c r="O1289" s="8">
        <v>64</v>
      </c>
      <c r="AI1289" s="7">
        <v>8063</v>
      </c>
      <c r="AJ1289" s="8">
        <v>5124</v>
      </c>
      <c r="AK1289" s="8" t="s">
        <v>273</v>
      </c>
      <c r="AL1289" s="7">
        <v>285</v>
      </c>
      <c r="AM1289" s="8">
        <v>285</v>
      </c>
      <c r="AN1289" s="8">
        <v>26.9</v>
      </c>
      <c r="AO1289" s="8">
        <v>26.9</v>
      </c>
      <c r="AP1289" s="8">
        <v>26.9</v>
      </c>
      <c r="AQ1289" s="8">
        <v>18.899999999999999</v>
      </c>
      <c r="AR1289" s="8">
        <v>0</v>
      </c>
      <c r="AS1289" s="8">
        <v>0</v>
      </c>
      <c r="AT1289" s="12">
        <f t="shared" si="209"/>
        <v>45.8</v>
      </c>
      <c r="AV1289" s="11">
        <f t="shared" si="211"/>
        <v>0</v>
      </c>
      <c r="AW1289" s="13">
        <f t="shared" si="212"/>
        <v>0</v>
      </c>
      <c r="AX1289" s="13">
        <f t="shared" si="213"/>
        <v>0</v>
      </c>
      <c r="AY1289" s="13">
        <f t="shared" si="214"/>
        <v>0</v>
      </c>
      <c r="AZ1289" s="13">
        <f t="shared" si="215"/>
        <v>0</v>
      </c>
      <c r="BA1289" s="13">
        <f t="shared" si="216"/>
        <v>0</v>
      </c>
      <c r="BB1289" s="13">
        <f t="shared" si="217"/>
        <v>0</v>
      </c>
      <c r="BC1289" s="13">
        <f t="shared" si="218"/>
        <v>0</v>
      </c>
    </row>
    <row r="1290" spans="1:55" x14ac:dyDescent="0.3">
      <c r="A1290" s="8" t="s">
        <v>232</v>
      </c>
      <c r="B1290" s="8" t="s">
        <v>237</v>
      </c>
      <c r="C1290" s="8" t="s">
        <v>111</v>
      </c>
      <c r="D1290" s="8" t="s">
        <v>90</v>
      </c>
      <c r="E1290" s="7" t="s">
        <v>14</v>
      </c>
      <c r="F1290" s="8">
        <v>112</v>
      </c>
      <c r="I1290" s="8">
        <v>1</v>
      </c>
      <c r="L1290" s="8">
        <v>3.3000000000000002E-2</v>
      </c>
      <c r="M1290" s="8">
        <f t="shared" si="210"/>
        <v>3.6960000000000002</v>
      </c>
      <c r="O1290" s="8">
        <v>64</v>
      </c>
      <c r="Q1290" s="8">
        <v>17171</v>
      </c>
      <c r="R1290" s="7" t="s">
        <v>332</v>
      </c>
      <c r="AL1290" s="7">
        <v>175</v>
      </c>
      <c r="AN1290" s="8">
        <v>28.14</v>
      </c>
      <c r="AQ1290" s="8">
        <v>6.05</v>
      </c>
      <c r="AR1290" s="8">
        <v>0</v>
      </c>
      <c r="AS1290" s="8">
        <v>0</v>
      </c>
      <c r="AT1290" s="12">
        <f t="shared" si="209"/>
        <v>34.19</v>
      </c>
      <c r="AV1290" s="11">
        <f t="shared" si="211"/>
        <v>6.4680000000000009</v>
      </c>
      <c r="AW1290" s="13">
        <f t="shared" si="212"/>
        <v>3.696E-2</v>
      </c>
      <c r="AX1290" s="13">
        <f t="shared" si="213"/>
        <v>1.0400544</v>
      </c>
      <c r="AY1290" s="13">
        <f t="shared" si="214"/>
        <v>3.696E-2</v>
      </c>
      <c r="AZ1290" s="13">
        <f t="shared" si="215"/>
        <v>3.696E-2</v>
      </c>
      <c r="BA1290" s="13">
        <f t="shared" si="216"/>
        <v>0.223608</v>
      </c>
      <c r="BB1290" s="13">
        <f t="shared" si="217"/>
        <v>0</v>
      </c>
      <c r="BC1290" s="13">
        <f t="shared" si="218"/>
        <v>0</v>
      </c>
    </row>
    <row r="1291" spans="1:55" x14ac:dyDescent="0.3">
      <c r="A1291" s="8" t="s">
        <v>232</v>
      </c>
      <c r="B1291" s="8" t="s">
        <v>237</v>
      </c>
      <c r="C1291" s="8" t="s">
        <v>111</v>
      </c>
      <c r="D1291" s="8" t="s">
        <v>23</v>
      </c>
      <c r="E1291" s="7" t="s">
        <v>21</v>
      </c>
      <c r="K1291" s="8">
        <v>1</v>
      </c>
      <c r="L1291" s="8">
        <v>0</v>
      </c>
      <c r="M1291" s="8">
        <f t="shared" si="210"/>
        <v>0</v>
      </c>
      <c r="O1291" s="8">
        <v>64</v>
      </c>
      <c r="AI1291" s="7">
        <v>974</v>
      </c>
      <c r="AJ1291" s="8">
        <v>1129</v>
      </c>
      <c r="AK1291" s="8" t="s">
        <v>279</v>
      </c>
      <c r="AL1291" s="7">
        <v>155</v>
      </c>
      <c r="AM1291" s="8">
        <v>155</v>
      </c>
      <c r="AN1291" s="8">
        <v>12.6</v>
      </c>
      <c r="AO1291" s="8">
        <v>12.6</v>
      </c>
      <c r="AP1291" s="8">
        <v>0</v>
      </c>
      <c r="AQ1291" s="8">
        <v>10.6</v>
      </c>
      <c r="AR1291" s="8">
        <v>1.1000000000000001</v>
      </c>
      <c r="AS1291" s="8">
        <v>0</v>
      </c>
      <c r="AT1291" s="12">
        <f t="shared" si="209"/>
        <v>24.3</v>
      </c>
      <c r="AV1291" s="11">
        <f t="shared" si="211"/>
        <v>0</v>
      </c>
      <c r="AW1291" s="13">
        <f t="shared" si="212"/>
        <v>0</v>
      </c>
      <c r="AX1291" s="13">
        <f t="shared" si="213"/>
        <v>0</v>
      </c>
      <c r="AY1291" s="13">
        <f t="shared" si="214"/>
        <v>0</v>
      </c>
      <c r="AZ1291" s="13">
        <f t="shared" si="215"/>
        <v>0</v>
      </c>
      <c r="BA1291" s="13">
        <f t="shared" si="216"/>
        <v>0</v>
      </c>
      <c r="BB1291" s="13">
        <f t="shared" si="217"/>
        <v>0</v>
      </c>
      <c r="BC1291" s="13">
        <f t="shared" si="218"/>
        <v>0</v>
      </c>
    </row>
    <row r="1292" spans="1:55" x14ac:dyDescent="0.3">
      <c r="A1292" s="8" t="s">
        <v>232</v>
      </c>
      <c r="B1292" s="8" t="s">
        <v>237</v>
      </c>
      <c r="C1292" s="8" t="s">
        <v>111</v>
      </c>
      <c r="D1292" s="8" t="s">
        <v>24</v>
      </c>
      <c r="E1292" s="7" t="s">
        <v>14</v>
      </c>
      <c r="F1292" s="8">
        <v>184</v>
      </c>
      <c r="H1292" s="8">
        <v>1</v>
      </c>
      <c r="L1292" s="8">
        <v>0.14299999999999999</v>
      </c>
      <c r="M1292" s="8">
        <f t="shared" si="210"/>
        <v>26.311999999999998</v>
      </c>
      <c r="O1292" s="8">
        <v>64</v>
      </c>
      <c r="AI1292" s="7">
        <v>7075</v>
      </c>
      <c r="AJ1292" s="8">
        <v>1106</v>
      </c>
      <c r="AK1292" s="8" t="s">
        <v>280</v>
      </c>
      <c r="AL1292" s="7">
        <v>69</v>
      </c>
      <c r="AM1292" s="8">
        <v>69</v>
      </c>
      <c r="AN1292" s="8">
        <v>3.6</v>
      </c>
      <c r="AO1292" s="8">
        <v>3.6</v>
      </c>
      <c r="AP1292" s="8">
        <v>0</v>
      </c>
      <c r="AQ1292" s="8">
        <v>4.0999999999999996</v>
      </c>
      <c r="AR1292" s="8">
        <v>4.5</v>
      </c>
      <c r="AS1292" s="8">
        <v>0</v>
      </c>
      <c r="AT1292" s="12">
        <f t="shared" si="209"/>
        <v>12.2</v>
      </c>
      <c r="AV1292" s="11">
        <f t="shared" si="211"/>
        <v>18.155279999999998</v>
      </c>
      <c r="AW1292" s="13">
        <f t="shared" si="212"/>
        <v>18.155279999999998</v>
      </c>
      <c r="AX1292" s="13">
        <f t="shared" si="213"/>
        <v>0.94723199999999996</v>
      </c>
      <c r="AY1292" s="13">
        <f t="shared" si="214"/>
        <v>0.94723199999999996</v>
      </c>
      <c r="AZ1292" s="13">
        <f t="shared" si="215"/>
        <v>0</v>
      </c>
      <c r="BA1292" s="13">
        <f t="shared" si="216"/>
        <v>1.0787919999999998</v>
      </c>
      <c r="BB1292" s="13">
        <f t="shared" si="217"/>
        <v>1.18404</v>
      </c>
      <c r="BC1292" s="13">
        <f t="shared" si="218"/>
        <v>0</v>
      </c>
    </row>
    <row r="1293" spans="1:55" x14ac:dyDescent="0.3">
      <c r="A1293" s="8" t="s">
        <v>232</v>
      </c>
      <c r="B1293" s="8" t="s">
        <v>237</v>
      </c>
      <c r="C1293" s="8" t="s">
        <v>111</v>
      </c>
      <c r="D1293" s="8" t="s">
        <v>25</v>
      </c>
      <c r="E1293" s="7" t="s">
        <v>21</v>
      </c>
      <c r="K1293" s="8">
        <v>1</v>
      </c>
      <c r="L1293" s="8">
        <v>0</v>
      </c>
      <c r="M1293" s="8">
        <f t="shared" si="210"/>
        <v>0</v>
      </c>
      <c r="O1293" s="8">
        <v>64</v>
      </c>
      <c r="AI1293" s="7">
        <v>646</v>
      </c>
      <c r="AJ1293" s="8">
        <v>1009</v>
      </c>
      <c r="AK1293" s="8" t="s">
        <v>286</v>
      </c>
      <c r="AL1293" s="7">
        <v>403</v>
      </c>
      <c r="AM1293" s="8">
        <v>403</v>
      </c>
      <c r="AN1293" s="8">
        <v>24.9</v>
      </c>
      <c r="AO1293" s="8">
        <v>24.9</v>
      </c>
      <c r="AP1293" s="8">
        <v>0</v>
      </c>
      <c r="AQ1293" s="8">
        <v>33.1</v>
      </c>
      <c r="AR1293" s="8">
        <v>1.3</v>
      </c>
      <c r="AS1293" s="8">
        <v>0</v>
      </c>
      <c r="AT1293" s="12">
        <f t="shared" si="209"/>
        <v>59.3</v>
      </c>
      <c r="AV1293" s="11">
        <f t="shared" si="211"/>
        <v>0</v>
      </c>
      <c r="AW1293" s="13">
        <f t="shared" si="212"/>
        <v>0</v>
      </c>
      <c r="AX1293" s="13">
        <f t="shared" si="213"/>
        <v>0</v>
      </c>
      <c r="AY1293" s="13">
        <f t="shared" si="214"/>
        <v>0</v>
      </c>
      <c r="AZ1293" s="13">
        <f t="shared" si="215"/>
        <v>0</v>
      </c>
      <c r="BA1293" s="13">
        <f t="shared" si="216"/>
        <v>0</v>
      </c>
      <c r="BB1293" s="13">
        <f t="shared" si="217"/>
        <v>0</v>
      </c>
      <c r="BC1293" s="13">
        <f t="shared" si="218"/>
        <v>0</v>
      </c>
    </row>
    <row r="1294" spans="1:55" x14ac:dyDescent="0.3">
      <c r="A1294" s="8" t="s">
        <v>20</v>
      </c>
      <c r="B1294" s="8" t="s">
        <v>237</v>
      </c>
      <c r="C1294" s="8" t="s">
        <v>111</v>
      </c>
      <c r="D1294" s="8" t="s">
        <v>20</v>
      </c>
      <c r="E1294" s="7" t="s">
        <v>14</v>
      </c>
      <c r="F1294" s="8">
        <v>112</v>
      </c>
      <c r="H1294" s="8">
        <v>2</v>
      </c>
      <c r="L1294" s="8">
        <v>0.28599999999999998</v>
      </c>
      <c r="M1294" s="8">
        <f t="shared" si="210"/>
        <v>32.031999999999996</v>
      </c>
      <c r="O1294" s="8">
        <v>64</v>
      </c>
      <c r="AI1294">
        <v>8041</v>
      </c>
      <c r="AJ1294">
        <v>15233</v>
      </c>
      <c r="AK1294" t="s">
        <v>378</v>
      </c>
      <c r="AL1294">
        <v>105</v>
      </c>
      <c r="AM1294">
        <v>105</v>
      </c>
      <c r="AN1294">
        <v>18.5</v>
      </c>
      <c r="AO1294">
        <v>18.5</v>
      </c>
      <c r="AP1294">
        <v>18.5</v>
      </c>
      <c r="AQ1294">
        <v>2.9</v>
      </c>
      <c r="AR1294">
        <v>0</v>
      </c>
      <c r="AS1294">
        <v>0</v>
      </c>
      <c r="AT1294" s="12">
        <f t="shared" si="209"/>
        <v>21.4</v>
      </c>
      <c r="AV1294" s="11">
        <f t="shared" si="211"/>
        <v>33.633599999999994</v>
      </c>
      <c r="AW1294" s="13">
        <f t="shared" si="212"/>
        <v>33.633599999999994</v>
      </c>
      <c r="AX1294" s="13">
        <f t="shared" si="213"/>
        <v>5.9259199999999996</v>
      </c>
      <c r="AY1294" s="13">
        <f t="shared" si="214"/>
        <v>5.9259199999999996</v>
      </c>
      <c r="AZ1294" s="13">
        <f t="shared" si="215"/>
        <v>5.9259199999999996</v>
      </c>
      <c r="BA1294" s="13">
        <f t="shared" si="216"/>
        <v>0.92892799999999998</v>
      </c>
      <c r="BB1294" s="13">
        <f t="shared" si="217"/>
        <v>0</v>
      </c>
      <c r="BC1294" s="13">
        <f t="shared" si="218"/>
        <v>0</v>
      </c>
    </row>
    <row r="1295" spans="1:55" x14ac:dyDescent="0.3">
      <c r="A1295" s="8" t="s">
        <v>233</v>
      </c>
      <c r="B1295" s="8" t="s">
        <v>237</v>
      </c>
      <c r="C1295" s="8" t="s">
        <v>111</v>
      </c>
      <c r="D1295" s="8" t="s">
        <v>26</v>
      </c>
      <c r="E1295" s="7" t="s">
        <v>14</v>
      </c>
      <c r="F1295" s="8">
        <v>175</v>
      </c>
      <c r="I1295" s="8">
        <v>1</v>
      </c>
      <c r="L1295" s="8">
        <v>3.3000000000000002E-2</v>
      </c>
      <c r="M1295" s="8">
        <f t="shared" si="210"/>
        <v>5.7750000000000004</v>
      </c>
      <c r="O1295" s="8">
        <v>64</v>
      </c>
      <c r="AI1295" s="7">
        <v>7200</v>
      </c>
      <c r="AJ1295" s="8">
        <v>20051</v>
      </c>
      <c r="AK1295" s="8" t="s">
        <v>282</v>
      </c>
      <c r="AL1295" s="7">
        <v>130</v>
      </c>
      <c r="AM1295" s="8">
        <v>0</v>
      </c>
      <c r="AN1295" s="8">
        <v>2.4</v>
      </c>
      <c r="AO1295" s="8">
        <v>0</v>
      </c>
      <c r="AP1295" s="8">
        <v>0</v>
      </c>
      <c r="AQ1295" s="8">
        <v>0.2</v>
      </c>
      <c r="AR1295" s="8">
        <v>28.6</v>
      </c>
      <c r="AS1295" s="8">
        <v>0.3</v>
      </c>
      <c r="AT1295" s="12">
        <f t="shared" si="209"/>
        <v>31.200000000000003</v>
      </c>
      <c r="AV1295" s="11">
        <f t="shared" si="211"/>
        <v>7.5075000000000003</v>
      </c>
      <c r="AW1295" s="13">
        <f t="shared" si="212"/>
        <v>0</v>
      </c>
      <c r="AX1295" s="13">
        <f t="shared" si="213"/>
        <v>0.1386</v>
      </c>
      <c r="AY1295" s="13">
        <f t="shared" si="214"/>
        <v>0</v>
      </c>
      <c r="AZ1295" s="13">
        <f t="shared" si="215"/>
        <v>0</v>
      </c>
      <c r="BA1295" s="13">
        <f t="shared" si="216"/>
        <v>1.155E-2</v>
      </c>
      <c r="BB1295" s="13">
        <f t="shared" si="217"/>
        <v>1.6516500000000003</v>
      </c>
      <c r="BC1295" s="13">
        <f t="shared" si="218"/>
        <v>1.7325E-2</v>
      </c>
    </row>
    <row r="1296" spans="1:55" x14ac:dyDescent="0.3">
      <c r="A1296" s="8" t="s">
        <v>233</v>
      </c>
      <c r="B1296" s="8" t="s">
        <v>237</v>
      </c>
      <c r="C1296" s="8" t="s">
        <v>111</v>
      </c>
      <c r="D1296" s="8" t="s">
        <v>28</v>
      </c>
      <c r="E1296" s="7" t="s">
        <v>14</v>
      </c>
      <c r="F1296" s="8">
        <v>185</v>
      </c>
      <c r="I1296" s="8">
        <v>3</v>
      </c>
      <c r="L1296" s="8">
        <v>0.1</v>
      </c>
      <c r="M1296" s="8">
        <f t="shared" si="210"/>
        <v>18.5</v>
      </c>
      <c r="O1296" s="8">
        <v>64</v>
      </c>
      <c r="AI1296" s="7">
        <v>7005</v>
      </c>
      <c r="AJ1296" s="8">
        <v>16028</v>
      </c>
      <c r="AK1296" s="8" t="s">
        <v>283</v>
      </c>
      <c r="AL1296" s="7">
        <v>127</v>
      </c>
      <c r="AM1296" s="8">
        <v>0</v>
      </c>
      <c r="AN1296" s="8">
        <v>8.6999999999999993</v>
      </c>
      <c r="AO1296" s="8">
        <v>0</v>
      </c>
      <c r="AP1296" s="8">
        <v>0</v>
      </c>
      <c r="AQ1296" s="8">
        <v>0.5</v>
      </c>
      <c r="AR1296" s="8">
        <v>22.8</v>
      </c>
      <c r="AS1296" s="8">
        <v>6.4</v>
      </c>
      <c r="AT1296" s="12">
        <f t="shared" si="209"/>
        <v>32</v>
      </c>
      <c r="AV1296" s="11">
        <f t="shared" si="211"/>
        <v>23.495000000000001</v>
      </c>
      <c r="AW1296" s="13">
        <f t="shared" si="212"/>
        <v>0</v>
      </c>
      <c r="AX1296" s="13">
        <f t="shared" si="213"/>
        <v>1.6094999999999999</v>
      </c>
      <c r="AY1296" s="13">
        <f t="shared" si="214"/>
        <v>0</v>
      </c>
      <c r="AZ1296" s="13">
        <f t="shared" si="215"/>
        <v>0</v>
      </c>
      <c r="BA1296" s="13">
        <f t="shared" si="216"/>
        <v>9.2499999999999999E-2</v>
      </c>
      <c r="BB1296" s="13">
        <f t="shared" si="217"/>
        <v>4.218</v>
      </c>
      <c r="BC1296" s="13">
        <f t="shared" si="218"/>
        <v>1.1840000000000002</v>
      </c>
    </row>
    <row r="1297" spans="1:55" x14ac:dyDescent="0.3">
      <c r="A1297" s="8" t="s">
        <v>233</v>
      </c>
      <c r="B1297" s="8" t="s">
        <v>237</v>
      </c>
      <c r="C1297" s="8" t="s">
        <v>111</v>
      </c>
      <c r="D1297" s="8" t="s">
        <v>29</v>
      </c>
      <c r="E1297" s="7" t="s">
        <v>14</v>
      </c>
      <c r="F1297" s="8">
        <v>60</v>
      </c>
      <c r="H1297" s="8">
        <v>4</v>
      </c>
      <c r="L1297" s="8">
        <v>0.57099999999999995</v>
      </c>
      <c r="M1297" s="8">
        <f t="shared" si="210"/>
        <v>34.26</v>
      </c>
      <c r="O1297" s="8">
        <v>64</v>
      </c>
      <c r="AI1297" s="7">
        <v>513</v>
      </c>
      <c r="AJ1297" s="8">
        <v>11110</v>
      </c>
      <c r="AK1297" s="8" t="s">
        <v>290</v>
      </c>
      <c r="AL1297" s="7">
        <v>22</v>
      </c>
      <c r="AM1297" s="8">
        <v>0</v>
      </c>
      <c r="AN1297" s="8">
        <v>1</v>
      </c>
      <c r="AO1297" s="8">
        <v>0</v>
      </c>
      <c r="AP1297" s="8">
        <v>0</v>
      </c>
      <c r="AQ1297" s="8">
        <v>0.4</v>
      </c>
      <c r="AR1297" s="8">
        <v>4.5</v>
      </c>
      <c r="AS1297" s="8">
        <v>2.8</v>
      </c>
      <c r="AT1297" s="12">
        <f t="shared" si="209"/>
        <v>5.9</v>
      </c>
      <c r="AV1297" s="11">
        <f t="shared" si="211"/>
        <v>7.5371999999999995</v>
      </c>
      <c r="AW1297" s="13">
        <f t="shared" si="212"/>
        <v>0</v>
      </c>
      <c r="AX1297" s="13">
        <f t="shared" si="213"/>
        <v>0.34259999999999996</v>
      </c>
      <c r="AY1297" s="13">
        <f t="shared" si="214"/>
        <v>0</v>
      </c>
      <c r="AZ1297" s="13">
        <f t="shared" si="215"/>
        <v>0</v>
      </c>
      <c r="BA1297" s="13">
        <f t="shared" si="216"/>
        <v>0.13704</v>
      </c>
      <c r="BB1297" s="13">
        <f t="shared" si="217"/>
        <v>1.5416999999999998</v>
      </c>
      <c r="BC1297" s="13">
        <f t="shared" si="218"/>
        <v>0.9592799999999998</v>
      </c>
    </row>
    <row r="1298" spans="1:55" x14ac:dyDescent="0.3">
      <c r="A1298" s="8" t="s">
        <v>233</v>
      </c>
      <c r="B1298" s="8" t="s">
        <v>237</v>
      </c>
      <c r="C1298" s="8" t="s">
        <v>111</v>
      </c>
      <c r="D1298" s="8" t="s">
        <v>30</v>
      </c>
      <c r="E1298" s="7" t="s">
        <v>14</v>
      </c>
      <c r="F1298" s="8">
        <v>119</v>
      </c>
      <c r="J1298" s="8">
        <v>4</v>
      </c>
      <c r="L1298" s="8">
        <v>1.0999999999999999E-2</v>
      </c>
      <c r="M1298" s="8">
        <f t="shared" si="210"/>
        <v>1.3089999999999999</v>
      </c>
      <c r="O1298" s="8">
        <v>64</v>
      </c>
      <c r="AI1298" s="7">
        <v>141</v>
      </c>
      <c r="AJ1298" s="8">
        <v>9040</v>
      </c>
      <c r="AK1298" s="8" t="s">
        <v>287</v>
      </c>
      <c r="AL1298" s="7">
        <v>92</v>
      </c>
      <c r="AM1298" s="8">
        <v>0</v>
      </c>
      <c r="AN1298" s="8">
        <v>1</v>
      </c>
      <c r="AO1298" s="8">
        <v>0</v>
      </c>
      <c r="AP1298" s="8">
        <v>0</v>
      </c>
      <c r="AQ1298" s="8">
        <v>0.5</v>
      </c>
      <c r="AR1298" s="8">
        <v>23.4</v>
      </c>
      <c r="AS1298" s="8">
        <v>2.4</v>
      </c>
      <c r="AT1298" s="12">
        <f t="shared" si="209"/>
        <v>24.9</v>
      </c>
      <c r="AV1298" s="11">
        <f t="shared" si="211"/>
        <v>1.20428</v>
      </c>
      <c r="AW1298" s="13">
        <f t="shared" si="212"/>
        <v>0</v>
      </c>
      <c r="AX1298" s="13">
        <f t="shared" si="213"/>
        <v>1.3089999999999999E-2</v>
      </c>
      <c r="AY1298" s="13">
        <f t="shared" si="214"/>
        <v>0</v>
      </c>
      <c r="AZ1298" s="13">
        <f t="shared" si="215"/>
        <v>0</v>
      </c>
      <c r="BA1298" s="13">
        <f t="shared" si="216"/>
        <v>6.5449999999999996E-3</v>
      </c>
      <c r="BB1298" s="13">
        <f t="shared" si="217"/>
        <v>0.30630599999999997</v>
      </c>
      <c r="BC1298" s="13">
        <f t="shared" si="218"/>
        <v>3.1415999999999999E-2</v>
      </c>
    </row>
    <row r="1299" spans="1:55" x14ac:dyDescent="0.3">
      <c r="A1299" s="8" t="s">
        <v>233</v>
      </c>
      <c r="B1299" s="8" t="s">
        <v>237</v>
      </c>
      <c r="C1299" s="8" t="s">
        <v>111</v>
      </c>
      <c r="D1299" s="8" t="s">
        <v>31</v>
      </c>
      <c r="E1299" s="7" t="s">
        <v>14</v>
      </c>
      <c r="F1299" s="8">
        <v>122</v>
      </c>
      <c r="H1299" s="8">
        <v>1</v>
      </c>
      <c r="L1299" s="8">
        <v>0.14299999999999999</v>
      </c>
      <c r="M1299" s="8">
        <f t="shared" si="210"/>
        <v>17.445999999999998</v>
      </c>
      <c r="O1299" s="8">
        <v>64</v>
      </c>
      <c r="AI1299" s="7">
        <v>1786</v>
      </c>
      <c r="AJ1299" s="8">
        <v>11363</v>
      </c>
      <c r="AK1299" s="8" t="s">
        <v>289</v>
      </c>
      <c r="AL1299" s="7">
        <v>93</v>
      </c>
      <c r="AM1299" s="8">
        <v>0</v>
      </c>
      <c r="AN1299" s="8">
        <v>2</v>
      </c>
      <c r="AO1299" s="8">
        <v>0</v>
      </c>
      <c r="AP1299" s="8">
        <v>0</v>
      </c>
      <c r="AQ1299" s="8">
        <v>0.1</v>
      </c>
      <c r="AR1299" s="8">
        <v>21.6</v>
      </c>
      <c r="AS1299" s="8">
        <v>1.5</v>
      </c>
      <c r="AT1299" s="12">
        <f t="shared" si="209"/>
        <v>23.700000000000003</v>
      </c>
      <c r="AV1299" s="11">
        <f t="shared" si="211"/>
        <v>16.224779999999999</v>
      </c>
      <c r="AW1299" s="13">
        <f t="shared" si="212"/>
        <v>0</v>
      </c>
      <c r="AX1299" s="13">
        <f t="shared" si="213"/>
        <v>0.34891999999999995</v>
      </c>
      <c r="AY1299" s="13">
        <f t="shared" si="214"/>
        <v>0</v>
      </c>
      <c r="AZ1299" s="13">
        <f t="shared" si="215"/>
        <v>0</v>
      </c>
      <c r="BA1299" s="13">
        <f t="shared" si="216"/>
        <v>1.7446E-2</v>
      </c>
      <c r="BB1299" s="13">
        <f t="shared" si="217"/>
        <v>3.7683359999999997</v>
      </c>
      <c r="BC1299" s="13">
        <f t="shared" si="218"/>
        <v>0.26168999999999998</v>
      </c>
    </row>
    <row r="1300" spans="1:55" x14ac:dyDescent="0.3">
      <c r="A1300" s="8" t="s">
        <v>233</v>
      </c>
      <c r="B1300" s="8" t="s">
        <v>237</v>
      </c>
      <c r="C1300" s="8" t="s">
        <v>111</v>
      </c>
      <c r="D1300" s="8" t="s">
        <v>44</v>
      </c>
      <c r="E1300" s="7" t="s">
        <v>14</v>
      </c>
      <c r="F1300" s="8">
        <v>250</v>
      </c>
      <c r="J1300" s="8">
        <v>1</v>
      </c>
      <c r="L1300" s="8">
        <v>3.0000000000000001E-3</v>
      </c>
      <c r="M1300" s="8">
        <f t="shared" si="210"/>
        <v>0.75</v>
      </c>
      <c r="O1300" s="8">
        <v>64</v>
      </c>
      <c r="AI1300" s="7">
        <v>8009</v>
      </c>
      <c r="AJ1300" s="8">
        <v>20121</v>
      </c>
      <c r="AK1300" s="8" t="s">
        <v>370</v>
      </c>
      <c r="AL1300" s="7">
        <v>141</v>
      </c>
      <c r="AM1300" s="8">
        <v>0</v>
      </c>
      <c r="AN1300" s="8">
        <v>4.8</v>
      </c>
      <c r="AO1300" s="8">
        <v>0</v>
      </c>
      <c r="AP1300" s="8">
        <v>0</v>
      </c>
      <c r="AQ1300" s="8">
        <v>0.7</v>
      </c>
      <c r="AR1300" s="8">
        <v>28.3</v>
      </c>
      <c r="AS1300" s="8">
        <v>1.7</v>
      </c>
      <c r="AT1300" s="12">
        <f t="shared" si="209"/>
        <v>33.799999999999997</v>
      </c>
      <c r="AV1300" s="11">
        <f t="shared" si="211"/>
        <v>1.0575000000000001</v>
      </c>
      <c r="AW1300" s="13">
        <f t="shared" si="212"/>
        <v>0</v>
      </c>
      <c r="AX1300" s="13">
        <f t="shared" si="213"/>
        <v>3.5999999999999997E-2</v>
      </c>
      <c r="AY1300" s="13">
        <f t="shared" si="214"/>
        <v>0</v>
      </c>
      <c r="AZ1300" s="13">
        <f t="shared" si="215"/>
        <v>0</v>
      </c>
      <c r="BA1300" s="13">
        <f t="shared" si="216"/>
        <v>5.2499999999999995E-3</v>
      </c>
      <c r="BB1300" s="13">
        <f t="shared" si="217"/>
        <v>0.21225000000000002</v>
      </c>
      <c r="BC1300" s="13">
        <f t="shared" si="218"/>
        <v>1.2749999999999999E-2</v>
      </c>
    </row>
    <row r="1301" spans="1:55" x14ac:dyDescent="0.3">
      <c r="A1301" s="8" t="s">
        <v>233</v>
      </c>
      <c r="B1301" s="8" t="s">
        <v>237</v>
      </c>
      <c r="C1301" s="8" t="s">
        <v>111</v>
      </c>
      <c r="D1301" s="8" t="s">
        <v>77</v>
      </c>
      <c r="E1301" s="7" t="s">
        <v>14</v>
      </c>
      <c r="F1301" s="8">
        <v>119</v>
      </c>
      <c r="G1301" s="8">
        <v>1</v>
      </c>
      <c r="L1301" s="8">
        <v>1</v>
      </c>
      <c r="M1301" s="8">
        <f t="shared" si="210"/>
        <v>119</v>
      </c>
      <c r="O1301" s="8">
        <v>64</v>
      </c>
      <c r="AH1301" s="8" t="s">
        <v>336</v>
      </c>
      <c r="AL1301" s="7">
        <v>390</v>
      </c>
      <c r="AN1301" s="8" t="s">
        <v>337</v>
      </c>
      <c r="AQ1301" s="8">
        <v>0.8</v>
      </c>
      <c r="AR1301" s="8">
        <v>84.1</v>
      </c>
      <c r="AT1301" s="12">
        <f t="shared" si="209"/>
        <v>84.899999999999991</v>
      </c>
      <c r="AV1301" s="11">
        <f t="shared" si="211"/>
        <v>464.1</v>
      </c>
      <c r="AW1301" s="13">
        <f t="shared" si="212"/>
        <v>1.19</v>
      </c>
      <c r="AX1301" s="13">
        <f t="shared" si="213"/>
        <v>1.19</v>
      </c>
      <c r="AY1301" s="13">
        <f t="shared" si="214"/>
        <v>1.19</v>
      </c>
      <c r="AZ1301" s="13">
        <f t="shared" si="215"/>
        <v>1.19</v>
      </c>
      <c r="BA1301" s="13">
        <f t="shared" si="216"/>
        <v>0.95200000000000007</v>
      </c>
      <c r="BB1301" s="13">
        <f t="shared" si="217"/>
        <v>100.07899999999999</v>
      </c>
      <c r="BC1301" s="13">
        <f t="shared" si="218"/>
        <v>1.19</v>
      </c>
    </row>
    <row r="1302" spans="1:55" x14ac:dyDescent="0.3">
      <c r="A1302" s="8" t="s">
        <v>234</v>
      </c>
      <c r="B1302" s="8" t="s">
        <v>237</v>
      </c>
      <c r="C1302" s="8" t="s">
        <v>111</v>
      </c>
      <c r="D1302" s="8" t="s">
        <v>248</v>
      </c>
      <c r="E1302" s="7" t="s">
        <v>14</v>
      </c>
      <c r="F1302" s="8">
        <v>134</v>
      </c>
      <c r="H1302" s="8">
        <v>1</v>
      </c>
      <c r="L1302" s="8">
        <v>0.14299999999999999</v>
      </c>
      <c r="M1302" s="8">
        <f t="shared" si="210"/>
        <v>19.161999999999999</v>
      </c>
      <c r="O1302" s="8">
        <v>64</v>
      </c>
      <c r="AE1302" s="7" t="s">
        <v>296</v>
      </c>
      <c r="AF1302" s="8" t="s">
        <v>303</v>
      </c>
      <c r="AL1302" s="7">
        <v>163</v>
      </c>
      <c r="AN1302" s="8">
        <v>6.3</v>
      </c>
      <c r="AQ1302" s="8">
        <v>1.4</v>
      </c>
      <c r="AR1302" s="8">
        <v>31.1</v>
      </c>
      <c r="AT1302" s="12">
        <f t="shared" si="209"/>
        <v>38.799999999999997</v>
      </c>
      <c r="AV1302" s="11">
        <f t="shared" si="211"/>
        <v>31.234059999999999</v>
      </c>
      <c r="AW1302" s="13">
        <f t="shared" si="212"/>
        <v>0.19161999999999998</v>
      </c>
      <c r="AX1302" s="13">
        <f t="shared" si="213"/>
        <v>1.207206</v>
      </c>
      <c r="AY1302" s="13">
        <f t="shared" si="214"/>
        <v>0.19161999999999998</v>
      </c>
      <c r="AZ1302" s="13">
        <f t="shared" si="215"/>
        <v>0.19161999999999998</v>
      </c>
      <c r="BA1302" s="13">
        <f t="shared" si="216"/>
        <v>0.26826800000000001</v>
      </c>
      <c r="BB1302" s="13">
        <f t="shared" si="217"/>
        <v>5.9593820000000006</v>
      </c>
      <c r="BC1302" s="13">
        <f t="shared" si="218"/>
        <v>0.19161999999999998</v>
      </c>
    </row>
    <row r="1303" spans="1:55" x14ac:dyDescent="0.3">
      <c r="A1303" s="8" t="s">
        <v>234</v>
      </c>
      <c r="B1303" s="8" t="s">
        <v>237</v>
      </c>
      <c r="C1303" s="8" t="s">
        <v>111</v>
      </c>
      <c r="D1303" s="8" t="s">
        <v>27</v>
      </c>
      <c r="E1303" s="7" t="s">
        <v>14</v>
      </c>
      <c r="F1303" s="8">
        <v>114</v>
      </c>
      <c r="H1303" s="8">
        <v>2</v>
      </c>
      <c r="L1303" s="8">
        <v>0.28599999999999998</v>
      </c>
      <c r="M1303" s="8">
        <f t="shared" si="210"/>
        <v>32.603999999999999</v>
      </c>
      <c r="O1303" s="8">
        <v>64</v>
      </c>
      <c r="AE1303" s="7" t="s">
        <v>296</v>
      </c>
      <c r="AF1303" s="8" t="s">
        <v>304</v>
      </c>
      <c r="AL1303" s="7">
        <v>125</v>
      </c>
      <c r="AN1303" s="8">
        <v>2.1</v>
      </c>
      <c r="AQ1303" s="8">
        <v>1.3</v>
      </c>
      <c r="AR1303" s="8">
        <v>26.2</v>
      </c>
      <c r="AT1303" s="12">
        <f t="shared" si="209"/>
        <v>29.6</v>
      </c>
      <c r="AV1303" s="11">
        <f t="shared" si="211"/>
        <v>40.755000000000003</v>
      </c>
      <c r="AW1303" s="13">
        <f t="shared" si="212"/>
        <v>0.32604</v>
      </c>
      <c r="AX1303" s="13">
        <f t="shared" si="213"/>
        <v>0.68468400000000007</v>
      </c>
      <c r="AY1303" s="13">
        <f t="shared" si="214"/>
        <v>0.32604</v>
      </c>
      <c r="AZ1303" s="13">
        <f t="shared" si="215"/>
        <v>0.32604</v>
      </c>
      <c r="BA1303" s="13">
        <f t="shared" si="216"/>
        <v>0.42385199999999995</v>
      </c>
      <c r="BB1303" s="13">
        <f t="shared" si="217"/>
        <v>8.542247999999999</v>
      </c>
      <c r="BC1303" s="13">
        <f t="shared" si="218"/>
        <v>0.32604</v>
      </c>
    </row>
    <row r="1304" spans="1:55" x14ac:dyDescent="0.3">
      <c r="A1304" s="8" t="s">
        <v>234</v>
      </c>
      <c r="B1304" s="8" t="s">
        <v>237</v>
      </c>
      <c r="C1304" s="8" t="s">
        <v>111</v>
      </c>
      <c r="D1304" s="8" t="s">
        <v>32</v>
      </c>
      <c r="E1304" s="7" t="s">
        <v>14</v>
      </c>
      <c r="F1304" s="8">
        <v>83</v>
      </c>
      <c r="I1304" s="8">
        <v>7</v>
      </c>
      <c r="L1304" s="8">
        <v>0.23300000000000001</v>
      </c>
      <c r="M1304" s="8">
        <f t="shared" si="210"/>
        <v>19.339000000000002</v>
      </c>
      <c r="O1304" s="8">
        <v>64</v>
      </c>
      <c r="AI1304" s="7">
        <v>8012</v>
      </c>
      <c r="AJ1304" s="8">
        <v>0</v>
      </c>
      <c r="AK1304" s="8" t="s">
        <v>307</v>
      </c>
      <c r="AL1304" s="7">
        <v>332</v>
      </c>
      <c r="AM1304" s="8">
        <v>0</v>
      </c>
      <c r="AN1304" s="8">
        <v>10.3</v>
      </c>
      <c r="AO1304" s="8">
        <v>0</v>
      </c>
      <c r="AP1304" s="8">
        <v>0</v>
      </c>
      <c r="AQ1304" s="8">
        <v>3</v>
      </c>
      <c r="AR1304" s="8">
        <v>73.7</v>
      </c>
      <c r="AS1304" s="8">
        <v>12.7</v>
      </c>
      <c r="AT1304" s="12">
        <f t="shared" si="209"/>
        <v>87</v>
      </c>
      <c r="AV1304" s="11">
        <f t="shared" si="211"/>
        <v>64.205480000000009</v>
      </c>
      <c r="AW1304" s="13">
        <f t="shared" si="212"/>
        <v>0</v>
      </c>
      <c r="AX1304" s="13">
        <f t="shared" si="213"/>
        <v>1.9919170000000002</v>
      </c>
      <c r="AY1304" s="13">
        <f t="shared" si="214"/>
        <v>0</v>
      </c>
      <c r="AZ1304" s="13">
        <f t="shared" si="215"/>
        <v>0</v>
      </c>
      <c r="BA1304" s="13">
        <f t="shared" si="216"/>
        <v>0.58017000000000007</v>
      </c>
      <c r="BB1304" s="13">
        <f t="shared" si="217"/>
        <v>14.252843000000002</v>
      </c>
      <c r="BC1304" s="13">
        <f t="shared" si="218"/>
        <v>2.4560530000000003</v>
      </c>
    </row>
    <row r="1305" spans="1:55" x14ac:dyDescent="0.3">
      <c r="A1305" s="8" t="s">
        <v>234</v>
      </c>
      <c r="B1305" s="8" t="s">
        <v>237</v>
      </c>
      <c r="C1305" s="8" t="s">
        <v>111</v>
      </c>
      <c r="D1305" s="8" t="s">
        <v>74</v>
      </c>
      <c r="E1305" s="7" t="s">
        <v>14</v>
      </c>
      <c r="F1305" s="8">
        <v>340</v>
      </c>
      <c r="I1305" s="8">
        <v>2</v>
      </c>
      <c r="L1305" s="8">
        <v>6.7000000000000004E-2</v>
      </c>
      <c r="M1305" s="8">
        <f t="shared" si="210"/>
        <v>22.78</v>
      </c>
      <c r="O1305" s="8">
        <v>64</v>
      </c>
      <c r="AI1305" s="7">
        <v>404</v>
      </c>
      <c r="AJ1305" s="8">
        <v>14400</v>
      </c>
      <c r="AK1305" s="8" t="s">
        <v>308</v>
      </c>
      <c r="AL1305" s="7">
        <v>41</v>
      </c>
      <c r="AM1305" s="8">
        <v>0</v>
      </c>
      <c r="AN1305" s="8">
        <v>0</v>
      </c>
      <c r="AO1305" s="8">
        <v>0</v>
      </c>
      <c r="AP1305" s="8">
        <v>0</v>
      </c>
      <c r="AQ1305" s="8">
        <v>0</v>
      </c>
      <c r="AR1305" s="8">
        <v>10.4</v>
      </c>
      <c r="AS1305" s="8">
        <v>0</v>
      </c>
      <c r="AT1305" s="12">
        <f t="shared" si="209"/>
        <v>10.4</v>
      </c>
      <c r="AV1305" s="11">
        <f t="shared" si="211"/>
        <v>9.3398000000000003</v>
      </c>
      <c r="AW1305" s="13">
        <f t="shared" si="212"/>
        <v>0</v>
      </c>
      <c r="AX1305" s="13">
        <f t="shared" si="213"/>
        <v>0</v>
      </c>
      <c r="AY1305" s="13">
        <f t="shared" si="214"/>
        <v>0</v>
      </c>
      <c r="AZ1305" s="13">
        <f t="shared" si="215"/>
        <v>0</v>
      </c>
      <c r="BA1305" s="13">
        <f t="shared" si="216"/>
        <v>0</v>
      </c>
      <c r="BB1305" s="13">
        <f t="shared" si="217"/>
        <v>2.3691200000000001</v>
      </c>
      <c r="BC1305" s="13">
        <f t="shared" si="218"/>
        <v>0</v>
      </c>
    </row>
    <row r="1306" spans="1:55" x14ac:dyDescent="0.3">
      <c r="A1306" s="8" t="s">
        <v>232</v>
      </c>
      <c r="B1306" s="8" t="s">
        <v>237</v>
      </c>
      <c r="C1306" s="8" t="s">
        <v>112</v>
      </c>
      <c r="D1306" s="8" t="s">
        <v>13</v>
      </c>
      <c r="E1306" s="7" t="s">
        <v>21</v>
      </c>
      <c r="K1306" s="8">
        <v>1</v>
      </c>
      <c r="L1306" s="8">
        <v>0</v>
      </c>
      <c r="M1306" s="8">
        <f t="shared" si="210"/>
        <v>0</v>
      </c>
      <c r="N1306" s="8">
        <v>3</v>
      </c>
      <c r="O1306" s="8">
        <v>65</v>
      </c>
      <c r="AI1306" s="7">
        <v>8067</v>
      </c>
      <c r="AJ1306" s="8">
        <v>0</v>
      </c>
      <c r="AK1306" s="8" t="s">
        <v>265</v>
      </c>
      <c r="AL1306" s="7">
        <v>269</v>
      </c>
      <c r="AM1306" s="8">
        <v>269</v>
      </c>
      <c r="AN1306" s="8">
        <v>24.9</v>
      </c>
      <c r="AO1306" s="8">
        <v>24.9</v>
      </c>
      <c r="AP1306" s="8">
        <v>24.9</v>
      </c>
      <c r="AQ1306" s="8">
        <v>18</v>
      </c>
      <c r="AR1306" s="8">
        <v>0</v>
      </c>
      <c r="AS1306" s="8">
        <v>0</v>
      </c>
      <c r="AT1306" s="12">
        <f t="shared" si="209"/>
        <v>42.9</v>
      </c>
      <c r="AV1306" s="11">
        <f t="shared" si="211"/>
        <v>0</v>
      </c>
      <c r="AW1306" s="13">
        <f t="shared" si="212"/>
        <v>0</v>
      </c>
      <c r="AX1306" s="13">
        <f t="shared" si="213"/>
        <v>0</v>
      </c>
      <c r="AY1306" s="13">
        <f t="shared" si="214"/>
        <v>0</v>
      </c>
      <c r="AZ1306" s="13">
        <f t="shared" si="215"/>
        <v>0</v>
      </c>
      <c r="BA1306" s="13">
        <f t="shared" si="216"/>
        <v>0</v>
      </c>
      <c r="BB1306" s="13">
        <f t="shared" si="217"/>
        <v>0</v>
      </c>
      <c r="BC1306" s="13">
        <f t="shared" si="218"/>
        <v>0</v>
      </c>
    </row>
    <row r="1307" spans="1:55" x14ac:dyDescent="0.3">
      <c r="A1307" s="8" t="s">
        <v>232</v>
      </c>
      <c r="B1307" s="8" t="s">
        <v>237</v>
      </c>
      <c r="C1307" s="8" t="s">
        <v>112</v>
      </c>
      <c r="D1307" s="8" t="s">
        <v>15</v>
      </c>
      <c r="E1307" s="7" t="s">
        <v>14</v>
      </c>
      <c r="F1307" s="8">
        <v>85</v>
      </c>
      <c r="I1307" s="8">
        <v>3</v>
      </c>
      <c r="L1307" s="8">
        <v>0.1</v>
      </c>
      <c r="M1307" s="8">
        <f t="shared" si="210"/>
        <v>8.5</v>
      </c>
      <c r="O1307" s="8">
        <v>65</v>
      </c>
      <c r="AE1307" s="7" t="s">
        <v>296</v>
      </c>
      <c r="AF1307" s="8" t="s">
        <v>298</v>
      </c>
      <c r="AG1307" s="7" t="s">
        <v>299</v>
      </c>
      <c r="AL1307" s="7">
        <v>241</v>
      </c>
      <c r="AN1307" s="8">
        <v>32.9</v>
      </c>
      <c r="AQ1307" s="8">
        <v>10.9</v>
      </c>
      <c r="AR1307" s="8">
        <v>0.5</v>
      </c>
      <c r="AS1307" s="8">
        <v>0</v>
      </c>
      <c r="AT1307" s="12">
        <f t="shared" si="209"/>
        <v>44.3</v>
      </c>
      <c r="AV1307" s="11">
        <f t="shared" si="211"/>
        <v>20.484999999999999</v>
      </c>
      <c r="AW1307" s="13">
        <f t="shared" si="212"/>
        <v>8.5000000000000006E-2</v>
      </c>
      <c r="AX1307" s="13">
        <f t="shared" si="213"/>
        <v>2.7965</v>
      </c>
      <c r="AY1307" s="13">
        <f t="shared" si="214"/>
        <v>8.5000000000000006E-2</v>
      </c>
      <c r="AZ1307" s="13">
        <f t="shared" si="215"/>
        <v>8.5000000000000006E-2</v>
      </c>
      <c r="BA1307" s="13">
        <f t="shared" si="216"/>
        <v>0.9265000000000001</v>
      </c>
      <c r="BB1307" s="13">
        <f t="shared" si="217"/>
        <v>4.2500000000000003E-2</v>
      </c>
      <c r="BC1307" s="13">
        <f t="shared" si="218"/>
        <v>0</v>
      </c>
    </row>
    <row r="1308" spans="1:55" x14ac:dyDescent="0.3">
      <c r="A1308" s="8" t="s">
        <v>232</v>
      </c>
      <c r="B1308" s="8" t="s">
        <v>237</v>
      </c>
      <c r="C1308" s="8" t="s">
        <v>112</v>
      </c>
      <c r="D1308" s="8" t="s">
        <v>17</v>
      </c>
      <c r="E1308" s="7" t="s">
        <v>14</v>
      </c>
      <c r="F1308" s="8">
        <v>85</v>
      </c>
      <c r="I1308" s="8">
        <v>3</v>
      </c>
      <c r="L1308" s="8">
        <v>0.1</v>
      </c>
      <c r="M1308" s="8">
        <f t="shared" si="210"/>
        <v>8.5</v>
      </c>
      <c r="O1308" s="8">
        <v>65</v>
      </c>
      <c r="AE1308" s="7" t="s">
        <v>300</v>
      </c>
      <c r="AF1308" s="8" t="s">
        <v>301</v>
      </c>
      <c r="AG1308" s="7" t="s">
        <v>272</v>
      </c>
      <c r="AL1308" s="7">
        <v>265</v>
      </c>
      <c r="AN1308" s="8">
        <v>16.899999999999999</v>
      </c>
      <c r="AQ1308" s="8">
        <v>21.4</v>
      </c>
      <c r="AR1308" s="8">
        <v>0</v>
      </c>
      <c r="AS1308" s="8">
        <v>0</v>
      </c>
      <c r="AT1308" s="12">
        <f t="shared" si="209"/>
        <v>38.299999999999997</v>
      </c>
      <c r="AV1308" s="11">
        <f t="shared" si="211"/>
        <v>22.524999999999999</v>
      </c>
      <c r="AW1308" s="13">
        <f t="shared" si="212"/>
        <v>8.5000000000000006E-2</v>
      </c>
      <c r="AX1308" s="13">
        <f t="shared" si="213"/>
        <v>1.4364999999999997</v>
      </c>
      <c r="AY1308" s="13">
        <f t="shared" si="214"/>
        <v>8.5000000000000006E-2</v>
      </c>
      <c r="AZ1308" s="13">
        <f t="shared" si="215"/>
        <v>8.5000000000000006E-2</v>
      </c>
      <c r="BA1308" s="13">
        <f t="shared" si="216"/>
        <v>1.8189999999999997</v>
      </c>
      <c r="BB1308" s="13">
        <f t="shared" si="217"/>
        <v>0</v>
      </c>
      <c r="BC1308" s="13">
        <f t="shared" si="218"/>
        <v>0</v>
      </c>
    </row>
    <row r="1309" spans="1:55" x14ac:dyDescent="0.3">
      <c r="A1309" s="8" t="s">
        <v>232</v>
      </c>
      <c r="B1309" s="8" t="s">
        <v>237</v>
      </c>
      <c r="C1309" s="8" t="s">
        <v>112</v>
      </c>
      <c r="D1309" s="8" t="s">
        <v>18</v>
      </c>
      <c r="E1309" s="7" t="s">
        <v>14</v>
      </c>
      <c r="F1309" s="8">
        <v>112</v>
      </c>
      <c r="J1309" s="8">
        <v>1</v>
      </c>
      <c r="L1309" s="8">
        <v>3.0000000000000001E-3</v>
      </c>
      <c r="M1309" s="8">
        <f t="shared" si="210"/>
        <v>0.33600000000000002</v>
      </c>
      <c r="O1309" s="8">
        <v>65</v>
      </c>
      <c r="S1309" s="8">
        <v>1095</v>
      </c>
      <c r="T1309" s="8" t="s">
        <v>275</v>
      </c>
      <c r="AL1309" s="7">
        <v>267</v>
      </c>
      <c r="AN1309" s="8">
        <v>19.600000000000001</v>
      </c>
      <c r="AQ1309" s="8">
        <v>20.3</v>
      </c>
      <c r="AT1309" s="12">
        <f t="shared" si="209"/>
        <v>39.900000000000006</v>
      </c>
      <c r="AV1309" s="11">
        <f t="shared" si="211"/>
        <v>0.89712000000000003</v>
      </c>
      <c r="AW1309" s="13">
        <f t="shared" si="212"/>
        <v>3.3600000000000001E-3</v>
      </c>
      <c r="AX1309" s="13">
        <f t="shared" si="213"/>
        <v>6.5856000000000012E-2</v>
      </c>
      <c r="AY1309" s="13">
        <f t="shared" si="214"/>
        <v>3.3600000000000001E-3</v>
      </c>
      <c r="AZ1309" s="13">
        <f t="shared" si="215"/>
        <v>3.3600000000000001E-3</v>
      </c>
      <c r="BA1309" s="13">
        <f t="shared" si="216"/>
        <v>6.8208000000000005E-2</v>
      </c>
      <c r="BB1309" s="13">
        <f t="shared" si="217"/>
        <v>3.3600000000000001E-3</v>
      </c>
      <c r="BC1309" s="13">
        <f t="shared" si="218"/>
        <v>3.3600000000000001E-3</v>
      </c>
    </row>
    <row r="1310" spans="1:55" x14ac:dyDescent="0.3">
      <c r="A1310" s="8" t="s">
        <v>232</v>
      </c>
      <c r="B1310" s="8" t="s">
        <v>237</v>
      </c>
      <c r="C1310" s="8" t="s">
        <v>112</v>
      </c>
      <c r="D1310" s="8" t="s">
        <v>19</v>
      </c>
      <c r="E1310" s="7" t="s">
        <v>21</v>
      </c>
      <c r="K1310" s="8">
        <v>1</v>
      </c>
      <c r="L1310" s="8">
        <v>0</v>
      </c>
      <c r="M1310" s="8">
        <f t="shared" si="210"/>
        <v>0</v>
      </c>
      <c r="O1310" s="8">
        <v>65</v>
      </c>
      <c r="AI1310" s="7">
        <v>8063</v>
      </c>
      <c r="AJ1310" s="8">
        <v>5124</v>
      </c>
      <c r="AK1310" s="8" t="s">
        <v>273</v>
      </c>
      <c r="AL1310" s="7">
        <v>285</v>
      </c>
      <c r="AM1310" s="8">
        <v>285</v>
      </c>
      <c r="AN1310" s="8">
        <v>26.9</v>
      </c>
      <c r="AO1310" s="8">
        <v>26.9</v>
      </c>
      <c r="AP1310" s="8">
        <v>26.9</v>
      </c>
      <c r="AQ1310" s="8">
        <v>18.899999999999999</v>
      </c>
      <c r="AR1310" s="8">
        <v>0</v>
      </c>
      <c r="AS1310" s="8">
        <v>0</v>
      </c>
      <c r="AT1310" s="12">
        <f t="shared" si="209"/>
        <v>45.8</v>
      </c>
      <c r="AV1310" s="11">
        <f t="shared" si="211"/>
        <v>0</v>
      </c>
      <c r="AW1310" s="13">
        <f t="shared" si="212"/>
        <v>0</v>
      </c>
      <c r="AX1310" s="13">
        <f t="shared" si="213"/>
        <v>0</v>
      </c>
      <c r="AY1310" s="13">
        <f t="shared" si="214"/>
        <v>0</v>
      </c>
      <c r="AZ1310" s="13">
        <f t="shared" si="215"/>
        <v>0</v>
      </c>
      <c r="BA1310" s="13">
        <f t="shared" si="216"/>
        <v>0</v>
      </c>
      <c r="BB1310" s="13">
        <f t="shared" si="217"/>
        <v>0</v>
      </c>
      <c r="BC1310" s="13">
        <f t="shared" si="218"/>
        <v>0</v>
      </c>
    </row>
    <row r="1311" spans="1:55" x14ac:dyDescent="0.3">
      <c r="A1311" s="8" t="s">
        <v>232</v>
      </c>
      <c r="B1311" s="8" t="s">
        <v>237</v>
      </c>
      <c r="C1311" s="8" t="s">
        <v>112</v>
      </c>
      <c r="D1311" s="8" t="s">
        <v>22</v>
      </c>
      <c r="E1311" s="7" t="s">
        <v>21</v>
      </c>
      <c r="K1311" s="8">
        <v>1</v>
      </c>
      <c r="L1311" s="8">
        <v>0</v>
      </c>
      <c r="M1311" s="8">
        <f t="shared" si="210"/>
        <v>0</v>
      </c>
      <c r="O1311" s="8">
        <v>65</v>
      </c>
      <c r="AI1311" s="7">
        <v>8063</v>
      </c>
      <c r="AJ1311" s="8">
        <v>5124</v>
      </c>
      <c r="AK1311" s="8" t="s">
        <v>273</v>
      </c>
      <c r="AL1311" s="7">
        <v>285</v>
      </c>
      <c r="AM1311" s="8">
        <v>285</v>
      </c>
      <c r="AN1311" s="8">
        <v>26.9</v>
      </c>
      <c r="AO1311" s="8">
        <v>26.9</v>
      </c>
      <c r="AP1311" s="8">
        <v>26.9</v>
      </c>
      <c r="AQ1311" s="8">
        <v>18.899999999999999</v>
      </c>
      <c r="AR1311" s="8">
        <v>0</v>
      </c>
      <c r="AS1311" s="8">
        <v>0</v>
      </c>
      <c r="AT1311" s="12">
        <f t="shared" si="209"/>
        <v>45.8</v>
      </c>
      <c r="AV1311" s="11">
        <f t="shared" si="211"/>
        <v>0</v>
      </c>
      <c r="AW1311" s="13">
        <f t="shared" si="212"/>
        <v>0</v>
      </c>
      <c r="AX1311" s="13">
        <f t="shared" si="213"/>
        <v>0</v>
      </c>
      <c r="AY1311" s="13">
        <f t="shared" si="214"/>
        <v>0</v>
      </c>
      <c r="AZ1311" s="13">
        <f t="shared" si="215"/>
        <v>0</v>
      </c>
      <c r="BA1311" s="13">
        <f t="shared" si="216"/>
        <v>0</v>
      </c>
      <c r="BB1311" s="13">
        <f t="shared" si="217"/>
        <v>0</v>
      </c>
      <c r="BC1311" s="13">
        <f t="shared" si="218"/>
        <v>0</v>
      </c>
    </row>
    <row r="1312" spans="1:55" x14ac:dyDescent="0.3">
      <c r="A1312" s="8" t="s">
        <v>232</v>
      </c>
      <c r="B1312" s="8" t="s">
        <v>237</v>
      </c>
      <c r="C1312" s="8" t="s">
        <v>112</v>
      </c>
      <c r="D1312" s="8" t="s">
        <v>23</v>
      </c>
      <c r="E1312" s="7" t="s">
        <v>21</v>
      </c>
      <c r="K1312" s="8">
        <v>1</v>
      </c>
      <c r="L1312" s="8">
        <v>0</v>
      </c>
      <c r="M1312" s="8">
        <f t="shared" si="210"/>
        <v>0</v>
      </c>
      <c r="O1312" s="8">
        <v>65</v>
      </c>
      <c r="AI1312" s="7">
        <v>974</v>
      </c>
      <c r="AJ1312" s="8">
        <v>1129</v>
      </c>
      <c r="AK1312" s="8" t="s">
        <v>279</v>
      </c>
      <c r="AL1312" s="7">
        <v>155</v>
      </c>
      <c r="AM1312" s="8">
        <v>155</v>
      </c>
      <c r="AN1312" s="8">
        <v>12.6</v>
      </c>
      <c r="AO1312" s="8">
        <v>12.6</v>
      </c>
      <c r="AP1312" s="8">
        <v>0</v>
      </c>
      <c r="AQ1312" s="8">
        <v>10.6</v>
      </c>
      <c r="AR1312" s="8">
        <v>1.1000000000000001</v>
      </c>
      <c r="AS1312" s="8">
        <v>0</v>
      </c>
      <c r="AT1312" s="12">
        <f t="shared" si="209"/>
        <v>24.3</v>
      </c>
      <c r="AV1312" s="11">
        <f t="shared" si="211"/>
        <v>0</v>
      </c>
      <c r="AW1312" s="13">
        <f t="shared" si="212"/>
        <v>0</v>
      </c>
      <c r="AX1312" s="13">
        <f t="shared" si="213"/>
        <v>0</v>
      </c>
      <c r="AY1312" s="13">
        <f t="shared" si="214"/>
        <v>0</v>
      </c>
      <c r="AZ1312" s="13">
        <f t="shared" si="215"/>
        <v>0</v>
      </c>
      <c r="BA1312" s="13">
        <f t="shared" si="216"/>
        <v>0</v>
      </c>
      <c r="BB1312" s="13">
        <f t="shared" si="217"/>
        <v>0</v>
      </c>
      <c r="BC1312" s="13">
        <f t="shared" si="218"/>
        <v>0</v>
      </c>
    </row>
    <row r="1313" spans="1:55" x14ac:dyDescent="0.3">
      <c r="A1313" s="8" t="s">
        <v>232</v>
      </c>
      <c r="B1313" s="8" t="s">
        <v>237</v>
      </c>
      <c r="C1313" s="8" t="s">
        <v>112</v>
      </c>
      <c r="D1313" s="8" t="s">
        <v>24</v>
      </c>
      <c r="E1313" s="7" t="s">
        <v>14</v>
      </c>
      <c r="F1313" s="8">
        <v>184</v>
      </c>
      <c r="G1313" s="8">
        <v>1</v>
      </c>
      <c r="L1313" s="8">
        <v>1</v>
      </c>
      <c r="M1313" s="8">
        <f t="shared" si="210"/>
        <v>184</v>
      </c>
      <c r="O1313" s="8">
        <v>65</v>
      </c>
      <c r="AI1313" s="7">
        <v>7075</v>
      </c>
      <c r="AJ1313" s="8">
        <v>1106</v>
      </c>
      <c r="AK1313" s="8" t="s">
        <v>280</v>
      </c>
      <c r="AL1313" s="7">
        <v>69</v>
      </c>
      <c r="AM1313" s="8">
        <v>69</v>
      </c>
      <c r="AN1313" s="8">
        <v>3.6</v>
      </c>
      <c r="AO1313" s="8">
        <v>3.6</v>
      </c>
      <c r="AP1313" s="8">
        <v>0</v>
      </c>
      <c r="AQ1313" s="8">
        <v>4.0999999999999996</v>
      </c>
      <c r="AR1313" s="8">
        <v>4.5</v>
      </c>
      <c r="AS1313" s="8">
        <v>0</v>
      </c>
      <c r="AT1313" s="12">
        <f t="shared" si="209"/>
        <v>12.2</v>
      </c>
      <c r="AV1313" s="11">
        <f t="shared" si="211"/>
        <v>126.96</v>
      </c>
      <c r="AW1313" s="13">
        <f t="shared" si="212"/>
        <v>126.96</v>
      </c>
      <c r="AX1313" s="13">
        <f t="shared" si="213"/>
        <v>6.6239999999999997</v>
      </c>
      <c r="AY1313" s="13">
        <f t="shared" si="214"/>
        <v>6.6239999999999997</v>
      </c>
      <c r="AZ1313" s="13">
        <f t="shared" si="215"/>
        <v>0</v>
      </c>
      <c r="BA1313" s="13">
        <f t="shared" si="216"/>
        <v>7.5439999999999996</v>
      </c>
      <c r="BB1313" s="13">
        <f t="shared" si="217"/>
        <v>8.2799999999999994</v>
      </c>
      <c r="BC1313" s="13">
        <f t="shared" si="218"/>
        <v>0</v>
      </c>
    </row>
    <row r="1314" spans="1:55" x14ac:dyDescent="0.3">
      <c r="A1314" s="8" t="s">
        <v>232</v>
      </c>
      <c r="B1314" s="8" t="s">
        <v>237</v>
      </c>
      <c r="C1314" s="8" t="s">
        <v>112</v>
      </c>
      <c r="D1314" s="8" t="s">
        <v>25</v>
      </c>
      <c r="E1314" s="7" t="s">
        <v>21</v>
      </c>
      <c r="K1314" s="8">
        <v>1</v>
      </c>
      <c r="L1314" s="8">
        <v>0</v>
      </c>
      <c r="M1314" s="8">
        <f t="shared" si="210"/>
        <v>0</v>
      </c>
      <c r="O1314" s="8">
        <v>65</v>
      </c>
      <c r="AI1314" s="7">
        <v>646</v>
      </c>
      <c r="AJ1314" s="8">
        <v>1009</v>
      </c>
      <c r="AK1314" s="8" t="s">
        <v>286</v>
      </c>
      <c r="AL1314" s="7">
        <v>403</v>
      </c>
      <c r="AM1314" s="8">
        <v>403</v>
      </c>
      <c r="AN1314" s="8">
        <v>24.9</v>
      </c>
      <c r="AO1314" s="8">
        <v>24.9</v>
      </c>
      <c r="AP1314" s="8">
        <v>0</v>
      </c>
      <c r="AQ1314" s="8">
        <v>33.1</v>
      </c>
      <c r="AR1314" s="8">
        <v>1.3</v>
      </c>
      <c r="AS1314" s="8">
        <v>0</v>
      </c>
      <c r="AT1314" s="12">
        <f t="shared" si="209"/>
        <v>59.3</v>
      </c>
      <c r="AV1314" s="11">
        <f t="shared" si="211"/>
        <v>0</v>
      </c>
      <c r="AW1314" s="13">
        <f t="shared" si="212"/>
        <v>0</v>
      </c>
      <c r="AX1314" s="13">
        <f t="shared" si="213"/>
        <v>0</v>
      </c>
      <c r="AY1314" s="13">
        <f t="shared" si="214"/>
        <v>0</v>
      </c>
      <c r="AZ1314" s="13">
        <f t="shared" si="215"/>
        <v>0</v>
      </c>
      <c r="BA1314" s="13">
        <f t="shared" si="216"/>
        <v>0</v>
      </c>
      <c r="BB1314" s="13">
        <f t="shared" si="217"/>
        <v>0</v>
      </c>
      <c r="BC1314" s="13">
        <f t="shared" si="218"/>
        <v>0</v>
      </c>
    </row>
    <row r="1315" spans="1:55" x14ac:dyDescent="0.3">
      <c r="A1315" s="8" t="s">
        <v>20</v>
      </c>
      <c r="B1315" s="8" t="s">
        <v>237</v>
      </c>
      <c r="C1315" s="8" t="s">
        <v>112</v>
      </c>
      <c r="D1315" s="8" t="s">
        <v>20</v>
      </c>
      <c r="E1315" s="7" t="s">
        <v>14</v>
      </c>
      <c r="F1315" s="8">
        <v>112</v>
      </c>
      <c r="H1315" s="8">
        <v>5</v>
      </c>
      <c r="L1315" s="8">
        <v>0.71399999999999997</v>
      </c>
      <c r="M1315" s="8">
        <f t="shared" si="210"/>
        <v>79.967999999999989</v>
      </c>
      <c r="O1315" s="8">
        <v>65</v>
      </c>
      <c r="AI1315">
        <v>8041</v>
      </c>
      <c r="AJ1315">
        <v>15233</v>
      </c>
      <c r="AK1315" t="s">
        <v>378</v>
      </c>
      <c r="AL1315">
        <v>105</v>
      </c>
      <c r="AM1315">
        <v>105</v>
      </c>
      <c r="AN1315">
        <v>18.5</v>
      </c>
      <c r="AO1315">
        <v>18.5</v>
      </c>
      <c r="AP1315">
        <v>18.5</v>
      </c>
      <c r="AQ1315">
        <v>2.9</v>
      </c>
      <c r="AR1315">
        <v>0</v>
      </c>
      <c r="AS1315">
        <v>0</v>
      </c>
      <c r="AT1315" s="12">
        <f t="shared" si="209"/>
        <v>21.4</v>
      </c>
      <c r="AV1315" s="11">
        <f t="shared" si="211"/>
        <v>83.966399999999993</v>
      </c>
      <c r="AW1315" s="13">
        <f t="shared" si="212"/>
        <v>83.966399999999993</v>
      </c>
      <c r="AX1315" s="13">
        <f t="shared" si="213"/>
        <v>14.794079999999999</v>
      </c>
      <c r="AY1315" s="13">
        <f t="shared" si="214"/>
        <v>14.794079999999999</v>
      </c>
      <c r="AZ1315" s="13">
        <f t="shared" si="215"/>
        <v>14.794079999999999</v>
      </c>
      <c r="BA1315" s="13">
        <f t="shared" si="216"/>
        <v>2.3190719999999998</v>
      </c>
      <c r="BB1315" s="13">
        <f t="shared" si="217"/>
        <v>0</v>
      </c>
      <c r="BC1315" s="13">
        <f t="shared" si="218"/>
        <v>0</v>
      </c>
    </row>
    <row r="1316" spans="1:55" x14ac:dyDescent="0.3">
      <c r="A1316" s="8" t="s">
        <v>233</v>
      </c>
      <c r="B1316" s="8" t="s">
        <v>237</v>
      </c>
      <c r="C1316" s="8" t="s">
        <v>112</v>
      </c>
      <c r="D1316" s="8" t="s">
        <v>26</v>
      </c>
      <c r="E1316" s="7" t="s">
        <v>14</v>
      </c>
      <c r="F1316" s="8">
        <v>175</v>
      </c>
      <c r="H1316" s="8">
        <v>3</v>
      </c>
      <c r="L1316" s="8">
        <v>0.42899999999999999</v>
      </c>
      <c r="M1316" s="8">
        <f t="shared" si="210"/>
        <v>75.075000000000003</v>
      </c>
      <c r="O1316" s="8">
        <v>65</v>
      </c>
      <c r="AI1316" s="7">
        <v>7200</v>
      </c>
      <c r="AJ1316" s="8">
        <v>20051</v>
      </c>
      <c r="AK1316" s="8" t="s">
        <v>282</v>
      </c>
      <c r="AL1316" s="7">
        <v>130</v>
      </c>
      <c r="AM1316" s="8">
        <v>0</v>
      </c>
      <c r="AN1316" s="8">
        <v>2.4</v>
      </c>
      <c r="AO1316" s="8">
        <v>0</v>
      </c>
      <c r="AP1316" s="8">
        <v>0</v>
      </c>
      <c r="AQ1316" s="8">
        <v>0.2</v>
      </c>
      <c r="AR1316" s="8">
        <v>28.6</v>
      </c>
      <c r="AS1316" s="8">
        <v>0.3</v>
      </c>
      <c r="AT1316" s="12">
        <f t="shared" si="209"/>
        <v>31.200000000000003</v>
      </c>
      <c r="AV1316" s="11">
        <f t="shared" si="211"/>
        <v>97.597499999999997</v>
      </c>
      <c r="AW1316" s="13">
        <f t="shared" si="212"/>
        <v>0</v>
      </c>
      <c r="AX1316" s="13">
        <f t="shared" si="213"/>
        <v>1.8018000000000001</v>
      </c>
      <c r="AY1316" s="13">
        <f t="shared" si="214"/>
        <v>0</v>
      </c>
      <c r="AZ1316" s="13">
        <f t="shared" si="215"/>
        <v>0</v>
      </c>
      <c r="BA1316" s="13">
        <f t="shared" si="216"/>
        <v>0.15015000000000001</v>
      </c>
      <c r="BB1316" s="13">
        <f t="shared" si="217"/>
        <v>21.471450000000001</v>
      </c>
      <c r="BC1316" s="13">
        <f t="shared" si="218"/>
        <v>0.22522500000000001</v>
      </c>
    </row>
    <row r="1317" spans="1:55" x14ac:dyDescent="0.3">
      <c r="A1317" s="8" t="s">
        <v>233</v>
      </c>
      <c r="B1317" s="8" t="s">
        <v>237</v>
      </c>
      <c r="C1317" s="8" t="s">
        <v>112</v>
      </c>
      <c r="D1317" s="8" t="s">
        <v>28</v>
      </c>
      <c r="E1317" s="7" t="s">
        <v>14</v>
      </c>
      <c r="F1317" s="8">
        <v>185</v>
      </c>
      <c r="H1317" s="8">
        <v>2</v>
      </c>
      <c r="L1317" s="8">
        <v>0.28599999999999998</v>
      </c>
      <c r="M1317" s="8">
        <f t="shared" si="210"/>
        <v>52.91</v>
      </c>
      <c r="O1317" s="8">
        <v>65</v>
      </c>
      <c r="AI1317" s="7">
        <v>7005</v>
      </c>
      <c r="AJ1317" s="8">
        <v>16028</v>
      </c>
      <c r="AK1317" s="8" t="s">
        <v>283</v>
      </c>
      <c r="AL1317" s="7">
        <v>127</v>
      </c>
      <c r="AM1317" s="8">
        <v>0</v>
      </c>
      <c r="AN1317" s="8">
        <v>8.6999999999999993</v>
      </c>
      <c r="AO1317" s="8">
        <v>0</v>
      </c>
      <c r="AP1317" s="8">
        <v>0</v>
      </c>
      <c r="AQ1317" s="8">
        <v>0.5</v>
      </c>
      <c r="AR1317" s="8">
        <v>22.8</v>
      </c>
      <c r="AS1317" s="8">
        <v>6.4</v>
      </c>
      <c r="AT1317" s="12">
        <f t="shared" si="209"/>
        <v>32</v>
      </c>
      <c r="AV1317" s="11">
        <f t="shared" si="211"/>
        <v>67.195700000000002</v>
      </c>
      <c r="AW1317" s="13">
        <f t="shared" si="212"/>
        <v>0</v>
      </c>
      <c r="AX1317" s="13">
        <f t="shared" si="213"/>
        <v>4.6031699999999995</v>
      </c>
      <c r="AY1317" s="13">
        <f t="shared" si="214"/>
        <v>0</v>
      </c>
      <c r="AZ1317" s="13">
        <f t="shared" si="215"/>
        <v>0</v>
      </c>
      <c r="BA1317" s="13">
        <f t="shared" si="216"/>
        <v>0.26455000000000001</v>
      </c>
      <c r="BB1317" s="13">
        <f t="shared" si="217"/>
        <v>12.06348</v>
      </c>
      <c r="BC1317" s="13">
        <f t="shared" si="218"/>
        <v>3.3862400000000004</v>
      </c>
    </row>
    <row r="1318" spans="1:55" x14ac:dyDescent="0.3">
      <c r="A1318" s="8" t="s">
        <v>233</v>
      </c>
      <c r="B1318" s="8" t="s">
        <v>237</v>
      </c>
      <c r="C1318" s="8" t="s">
        <v>112</v>
      </c>
      <c r="D1318" s="8" t="s">
        <v>29</v>
      </c>
      <c r="E1318" s="7" t="s">
        <v>14</v>
      </c>
      <c r="F1318" s="8">
        <v>60</v>
      </c>
      <c r="H1318" s="8">
        <v>5</v>
      </c>
      <c r="L1318" s="8">
        <v>0.71399999999999997</v>
      </c>
      <c r="M1318" s="8">
        <f t="shared" si="210"/>
        <v>42.839999999999996</v>
      </c>
      <c r="O1318" s="8">
        <v>65</v>
      </c>
      <c r="AI1318" s="7">
        <v>513</v>
      </c>
      <c r="AJ1318" s="8">
        <v>11110</v>
      </c>
      <c r="AK1318" s="8" t="s">
        <v>290</v>
      </c>
      <c r="AL1318" s="7">
        <v>22</v>
      </c>
      <c r="AM1318" s="8">
        <v>0</v>
      </c>
      <c r="AN1318" s="8">
        <v>1</v>
      </c>
      <c r="AO1318" s="8">
        <v>0</v>
      </c>
      <c r="AP1318" s="8">
        <v>0</v>
      </c>
      <c r="AQ1318" s="8">
        <v>0.4</v>
      </c>
      <c r="AR1318" s="8">
        <v>4.5</v>
      </c>
      <c r="AS1318" s="8">
        <v>2.8</v>
      </c>
      <c r="AT1318" s="12">
        <f t="shared" si="209"/>
        <v>5.9</v>
      </c>
      <c r="AV1318" s="11">
        <f t="shared" si="211"/>
        <v>9.4247999999999994</v>
      </c>
      <c r="AW1318" s="13">
        <f t="shared" si="212"/>
        <v>0</v>
      </c>
      <c r="AX1318" s="13">
        <f t="shared" si="213"/>
        <v>0.42839999999999995</v>
      </c>
      <c r="AY1318" s="13">
        <f t="shared" si="214"/>
        <v>0</v>
      </c>
      <c r="AZ1318" s="13">
        <f t="shared" si="215"/>
        <v>0</v>
      </c>
      <c r="BA1318" s="13">
        <f t="shared" si="216"/>
        <v>0.17135999999999998</v>
      </c>
      <c r="BB1318" s="13">
        <f t="shared" si="217"/>
        <v>1.9277999999999997</v>
      </c>
      <c r="BC1318" s="13">
        <f t="shared" si="218"/>
        <v>1.1995199999999999</v>
      </c>
    </row>
    <row r="1319" spans="1:55" x14ac:dyDescent="0.3">
      <c r="A1319" s="8" t="s">
        <v>233</v>
      </c>
      <c r="B1319" s="8" t="s">
        <v>237</v>
      </c>
      <c r="C1319" s="8" t="s">
        <v>112</v>
      </c>
      <c r="D1319" s="8" t="s">
        <v>30</v>
      </c>
      <c r="E1319" s="7" t="s">
        <v>14</v>
      </c>
      <c r="F1319" s="8">
        <v>119</v>
      </c>
      <c r="H1319" s="8">
        <v>2</v>
      </c>
      <c r="L1319" s="8">
        <v>0.28599999999999998</v>
      </c>
      <c r="M1319" s="8">
        <f t="shared" si="210"/>
        <v>34.033999999999999</v>
      </c>
      <c r="O1319" s="8">
        <v>65</v>
      </c>
      <c r="AI1319" s="7">
        <v>141</v>
      </c>
      <c r="AJ1319" s="8">
        <v>9040</v>
      </c>
      <c r="AK1319" s="8" t="s">
        <v>287</v>
      </c>
      <c r="AL1319" s="7">
        <v>92</v>
      </c>
      <c r="AM1319" s="8">
        <v>0</v>
      </c>
      <c r="AN1319" s="8">
        <v>1</v>
      </c>
      <c r="AO1319" s="8">
        <v>0</v>
      </c>
      <c r="AP1319" s="8">
        <v>0</v>
      </c>
      <c r="AQ1319" s="8">
        <v>0.5</v>
      </c>
      <c r="AR1319" s="8">
        <v>23.4</v>
      </c>
      <c r="AS1319" s="8">
        <v>2.4</v>
      </c>
      <c r="AT1319" s="12">
        <f t="shared" si="209"/>
        <v>24.9</v>
      </c>
      <c r="AV1319" s="11">
        <f t="shared" si="211"/>
        <v>31.311279999999996</v>
      </c>
      <c r="AW1319" s="13">
        <f t="shared" si="212"/>
        <v>0</v>
      </c>
      <c r="AX1319" s="13">
        <f t="shared" si="213"/>
        <v>0.34033999999999998</v>
      </c>
      <c r="AY1319" s="13">
        <f t="shared" si="214"/>
        <v>0</v>
      </c>
      <c r="AZ1319" s="13">
        <f t="shared" si="215"/>
        <v>0</v>
      </c>
      <c r="BA1319" s="13">
        <f t="shared" si="216"/>
        <v>0.17016999999999999</v>
      </c>
      <c r="BB1319" s="13">
        <f t="shared" si="217"/>
        <v>7.9639559999999996</v>
      </c>
      <c r="BC1319" s="13">
        <f t="shared" si="218"/>
        <v>0.81681599999999988</v>
      </c>
    </row>
    <row r="1320" spans="1:55" x14ac:dyDescent="0.3">
      <c r="A1320" s="8" t="s">
        <v>233</v>
      </c>
      <c r="B1320" s="8" t="s">
        <v>237</v>
      </c>
      <c r="C1320" s="8" t="s">
        <v>112</v>
      </c>
      <c r="D1320" s="8" t="s">
        <v>31</v>
      </c>
      <c r="E1320" s="7" t="s">
        <v>14</v>
      </c>
      <c r="F1320" s="8">
        <v>122</v>
      </c>
      <c r="I1320" s="8">
        <v>3</v>
      </c>
      <c r="L1320" s="8">
        <v>0.1</v>
      </c>
      <c r="M1320" s="8">
        <f t="shared" si="210"/>
        <v>12.200000000000001</v>
      </c>
      <c r="O1320" s="8">
        <v>65</v>
      </c>
      <c r="AI1320" s="7">
        <v>1786</v>
      </c>
      <c r="AJ1320" s="8">
        <v>11363</v>
      </c>
      <c r="AK1320" s="8" t="s">
        <v>289</v>
      </c>
      <c r="AL1320" s="7">
        <v>93</v>
      </c>
      <c r="AM1320" s="8">
        <v>0</v>
      </c>
      <c r="AN1320" s="8">
        <v>2</v>
      </c>
      <c r="AO1320" s="8">
        <v>0</v>
      </c>
      <c r="AP1320" s="8">
        <v>0</v>
      </c>
      <c r="AQ1320" s="8">
        <v>0.1</v>
      </c>
      <c r="AR1320" s="8">
        <v>21.6</v>
      </c>
      <c r="AS1320" s="8">
        <v>1.5</v>
      </c>
      <c r="AT1320" s="12">
        <f t="shared" si="209"/>
        <v>23.700000000000003</v>
      </c>
      <c r="AV1320" s="11">
        <f t="shared" si="211"/>
        <v>11.346000000000002</v>
      </c>
      <c r="AW1320" s="13">
        <f t="shared" si="212"/>
        <v>0</v>
      </c>
      <c r="AX1320" s="13">
        <f t="shared" si="213"/>
        <v>0.24400000000000002</v>
      </c>
      <c r="AY1320" s="13">
        <f t="shared" si="214"/>
        <v>0</v>
      </c>
      <c r="AZ1320" s="13">
        <f t="shared" si="215"/>
        <v>0</v>
      </c>
      <c r="BA1320" s="13">
        <f t="shared" si="216"/>
        <v>1.2200000000000003E-2</v>
      </c>
      <c r="BB1320" s="13">
        <f t="shared" si="217"/>
        <v>2.6352000000000002</v>
      </c>
      <c r="BC1320" s="13">
        <f t="shared" si="218"/>
        <v>0.183</v>
      </c>
    </row>
    <row r="1321" spans="1:55" x14ac:dyDescent="0.3">
      <c r="A1321" s="8" t="s">
        <v>233</v>
      </c>
      <c r="B1321" s="8" t="s">
        <v>237</v>
      </c>
      <c r="C1321" s="8" t="s">
        <v>112</v>
      </c>
      <c r="D1321" s="8" t="s">
        <v>77</v>
      </c>
      <c r="E1321" s="7" t="s">
        <v>14</v>
      </c>
      <c r="F1321" s="8">
        <v>119</v>
      </c>
      <c r="H1321" s="8">
        <v>1</v>
      </c>
      <c r="L1321" s="8">
        <v>0.14299999999999999</v>
      </c>
      <c r="M1321" s="8">
        <f t="shared" si="210"/>
        <v>17.016999999999999</v>
      </c>
      <c r="O1321" s="8">
        <v>65</v>
      </c>
      <c r="AH1321" s="8" t="s">
        <v>336</v>
      </c>
      <c r="AL1321" s="7">
        <v>390</v>
      </c>
      <c r="AN1321" s="8" t="s">
        <v>337</v>
      </c>
      <c r="AQ1321" s="8">
        <v>0.8</v>
      </c>
      <c r="AR1321" s="8">
        <v>84.1</v>
      </c>
      <c r="AT1321" s="12">
        <f t="shared" si="209"/>
        <v>84.899999999999991</v>
      </c>
      <c r="AV1321" s="11">
        <f t="shared" si="211"/>
        <v>66.366299999999995</v>
      </c>
      <c r="AW1321" s="13">
        <f t="shared" si="212"/>
        <v>0.17016999999999999</v>
      </c>
      <c r="AX1321" s="13">
        <f t="shared" si="213"/>
        <v>0.17016999999999999</v>
      </c>
      <c r="AY1321" s="13">
        <f t="shared" si="214"/>
        <v>0.17016999999999999</v>
      </c>
      <c r="AZ1321" s="13">
        <f t="shared" si="215"/>
        <v>0.17016999999999999</v>
      </c>
      <c r="BA1321" s="13">
        <f t="shared" si="216"/>
        <v>0.13613600000000001</v>
      </c>
      <c r="BB1321" s="13">
        <f t="shared" si="217"/>
        <v>14.311297</v>
      </c>
      <c r="BC1321" s="13">
        <f t="shared" si="218"/>
        <v>0.17016999999999999</v>
      </c>
    </row>
    <row r="1322" spans="1:55" x14ac:dyDescent="0.3">
      <c r="A1322" s="8" t="s">
        <v>233</v>
      </c>
      <c r="B1322" s="8" t="s">
        <v>237</v>
      </c>
      <c r="C1322" s="8" t="s">
        <v>112</v>
      </c>
      <c r="D1322" s="8" t="s">
        <v>44</v>
      </c>
      <c r="E1322" s="7" t="s">
        <v>14</v>
      </c>
      <c r="F1322" s="8">
        <v>250</v>
      </c>
      <c r="H1322" s="8">
        <v>4</v>
      </c>
      <c r="L1322" s="8">
        <v>0.57099999999999995</v>
      </c>
      <c r="M1322" s="8">
        <f t="shared" si="210"/>
        <v>142.75</v>
      </c>
      <c r="O1322" s="8">
        <v>65</v>
      </c>
      <c r="AI1322" s="7">
        <v>8009</v>
      </c>
      <c r="AJ1322" s="8">
        <v>20121</v>
      </c>
      <c r="AK1322" s="8" t="s">
        <v>370</v>
      </c>
      <c r="AL1322" s="7">
        <v>141</v>
      </c>
      <c r="AM1322" s="8">
        <v>0</v>
      </c>
      <c r="AN1322" s="8">
        <v>4.8</v>
      </c>
      <c r="AO1322" s="8">
        <v>0</v>
      </c>
      <c r="AP1322" s="8">
        <v>0</v>
      </c>
      <c r="AQ1322" s="8">
        <v>0.7</v>
      </c>
      <c r="AR1322" s="8">
        <v>28.3</v>
      </c>
      <c r="AS1322" s="8">
        <v>1.7</v>
      </c>
      <c r="AT1322" s="12">
        <f t="shared" si="209"/>
        <v>33.799999999999997</v>
      </c>
      <c r="AV1322" s="11">
        <f t="shared" si="211"/>
        <v>201.2775</v>
      </c>
      <c r="AW1322" s="13">
        <f t="shared" si="212"/>
        <v>0</v>
      </c>
      <c r="AX1322" s="13">
        <f t="shared" si="213"/>
        <v>6.8519999999999994</v>
      </c>
      <c r="AY1322" s="13">
        <f t="shared" si="214"/>
        <v>0</v>
      </c>
      <c r="AZ1322" s="13">
        <f t="shared" si="215"/>
        <v>0</v>
      </c>
      <c r="BA1322" s="13">
        <f t="shared" si="216"/>
        <v>0.99924999999999997</v>
      </c>
      <c r="BB1322" s="13">
        <f t="shared" si="217"/>
        <v>40.398250000000004</v>
      </c>
      <c r="BC1322" s="13">
        <f t="shared" si="218"/>
        <v>2.4267499999999997</v>
      </c>
    </row>
    <row r="1323" spans="1:55" x14ac:dyDescent="0.3">
      <c r="A1323" s="8" t="s">
        <v>234</v>
      </c>
      <c r="B1323" s="8" t="s">
        <v>237</v>
      </c>
      <c r="C1323" s="8" t="s">
        <v>112</v>
      </c>
      <c r="D1323" s="8" t="s">
        <v>248</v>
      </c>
      <c r="E1323" s="7" t="s">
        <v>14</v>
      </c>
      <c r="F1323" s="8">
        <v>134</v>
      </c>
      <c r="H1323" s="8">
        <v>2</v>
      </c>
      <c r="L1323" s="8">
        <v>0.28599999999999998</v>
      </c>
      <c r="M1323" s="8">
        <f t="shared" si="210"/>
        <v>38.323999999999998</v>
      </c>
      <c r="O1323" s="8">
        <v>65</v>
      </c>
      <c r="AE1323" s="7" t="s">
        <v>296</v>
      </c>
      <c r="AF1323" s="8" t="s">
        <v>303</v>
      </c>
      <c r="AL1323" s="7">
        <v>163</v>
      </c>
      <c r="AN1323" s="8">
        <v>6.3</v>
      </c>
      <c r="AQ1323" s="8">
        <v>1.4</v>
      </c>
      <c r="AR1323" s="8">
        <v>31.1</v>
      </c>
      <c r="AT1323" s="12">
        <f t="shared" si="209"/>
        <v>38.799999999999997</v>
      </c>
      <c r="AV1323" s="11">
        <f t="shared" si="211"/>
        <v>62.468119999999999</v>
      </c>
      <c r="AW1323" s="13">
        <f t="shared" si="212"/>
        <v>0.38323999999999997</v>
      </c>
      <c r="AX1323" s="13">
        <f t="shared" si="213"/>
        <v>2.414412</v>
      </c>
      <c r="AY1323" s="13">
        <f t="shared" si="214"/>
        <v>0.38323999999999997</v>
      </c>
      <c r="AZ1323" s="13">
        <f t="shared" si="215"/>
        <v>0.38323999999999997</v>
      </c>
      <c r="BA1323" s="13">
        <f t="shared" si="216"/>
        <v>0.53653600000000001</v>
      </c>
      <c r="BB1323" s="13">
        <f t="shared" si="217"/>
        <v>11.918764000000001</v>
      </c>
      <c r="BC1323" s="13">
        <f t="shared" si="218"/>
        <v>0.38323999999999997</v>
      </c>
    </row>
    <row r="1324" spans="1:55" x14ac:dyDescent="0.3">
      <c r="A1324" s="8" t="s">
        <v>234</v>
      </c>
      <c r="B1324" s="8" t="s">
        <v>237</v>
      </c>
      <c r="C1324" s="8" t="s">
        <v>112</v>
      </c>
      <c r="D1324" s="8" t="s">
        <v>27</v>
      </c>
      <c r="E1324" s="7" t="s">
        <v>14</v>
      </c>
      <c r="F1324" s="8">
        <v>114</v>
      </c>
      <c r="H1324" s="8">
        <v>5</v>
      </c>
      <c r="L1324" s="8">
        <v>0.71399999999999997</v>
      </c>
      <c r="M1324" s="8">
        <f t="shared" si="210"/>
        <v>81.396000000000001</v>
      </c>
      <c r="O1324" s="8">
        <v>65</v>
      </c>
      <c r="AE1324" s="7" t="s">
        <v>296</v>
      </c>
      <c r="AF1324" s="8" t="s">
        <v>304</v>
      </c>
      <c r="AL1324" s="7">
        <v>125</v>
      </c>
      <c r="AN1324" s="8">
        <v>2.1</v>
      </c>
      <c r="AQ1324" s="8">
        <v>1.3</v>
      </c>
      <c r="AR1324" s="8">
        <v>26.2</v>
      </c>
      <c r="AT1324" s="12">
        <f t="shared" si="209"/>
        <v>29.6</v>
      </c>
      <c r="AV1324" s="11">
        <f t="shared" si="211"/>
        <v>101.745</v>
      </c>
      <c r="AW1324" s="13">
        <f t="shared" si="212"/>
        <v>0.81396000000000002</v>
      </c>
      <c r="AX1324" s="13">
        <f t="shared" si="213"/>
        <v>1.7093160000000001</v>
      </c>
      <c r="AY1324" s="13">
        <f t="shared" si="214"/>
        <v>0.81396000000000002</v>
      </c>
      <c r="AZ1324" s="13">
        <f t="shared" si="215"/>
        <v>0.81396000000000002</v>
      </c>
      <c r="BA1324" s="13">
        <f t="shared" si="216"/>
        <v>1.0581480000000001</v>
      </c>
      <c r="BB1324" s="13">
        <f t="shared" si="217"/>
        <v>21.325751999999998</v>
      </c>
      <c r="BC1324" s="13">
        <f t="shared" si="218"/>
        <v>0.81396000000000002</v>
      </c>
    </row>
    <row r="1325" spans="1:55" x14ac:dyDescent="0.3">
      <c r="A1325" s="8" t="s">
        <v>234</v>
      </c>
      <c r="B1325" s="8" t="s">
        <v>237</v>
      </c>
      <c r="C1325" s="8" t="s">
        <v>112</v>
      </c>
      <c r="D1325" s="8" t="s">
        <v>32</v>
      </c>
      <c r="E1325" s="7" t="s">
        <v>21</v>
      </c>
      <c r="K1325" s="8">
        <v>1</v>
      </c>
      <c r="L1325" s="8">
        <v>0</v>
      </c>
      <c r="M1325" s="8">
        <f t="shared" si="210"/>
        <v>0</v>
      </c>
      <c r="O1325" s="8">
        <v>65</v>
      </c>
      <c r="AI1325" s="7">
        <v>8012</v>
      </c>
      <c r="AJ1325" s="8">
        <v>0</v>
      </c>
      <c r="AK1325" s="8" t="s">
        <v>307</v>
      </c>
      <c r="AL1325" s="7">
        <v>332</v>
      </c>
      <c r="AM1325" s="8">
        <v>0</v>
      </c>
      <c r="AN1325" s="8">
        <v>10.3</v>
      </c>
      <c r="AO1325" s="8">
        <v>0</v>
      </c>
      <c r="AP1325" s="8">
        <v>0</v>
      </c>
      <c r="AQ1325" s="8">
        <v>3</v>
      </c>
      <c r="AR1325" s="8">
        <v>73.7</v>
      </c>
      <c r="AS1325" s="8">
        <v>12.7</v>
      </c>
      <c r="AT1325" s="12">
        <f t="shared" ref="AT1325:AT1388" si="219">SUM(AN1325,AQ1325,AR1325)</f>
        <v>87</v>
      </c>
      <c r="AV1325" s="11">
        <f t="shared" si="211"/>
        <v>0</v>
      </c>
      <c r="AW1325" s="13">
        <f t="shared" si="212"/>
        <v>0</v>
      </c>
      <c r="AX1325" s="13">
        <f t="shared" si="213"/>
        <v>0</v>
      </c>
      <c r="AY1325" s="13">
        <f t="shared" si="214"/>
        <v>0</v>
      </c>
      <c r="AZ1325" s="13">
        <f t="shared" si="215"/>
        <v>0</v>
      </c>
      <c r="BA1325" s="13">
        <f t="shared" si="216"/>
        <v>0</v>
      </c>
      <c r="BB1325" s="13">
        <f t="shared" si="217"/>
        <v>0</v>
      </c>
      <c r="BC1325" s="13">
        <f t="shared" si="218"/>
        <v>0</v>
      </c>
    </row>
    <row r="1326" spans="1:55" x14ac:dyDescent="0.3">
      <c r="A1326" s="8" t="s">
        <v>234</v>
      </c>
      <c r="B1326" s="8" t="s">
        <v>237</v>
      </c>
      <c r="C1326" s="8" t="s">
        <v>112</v>
      </c>
      <c r="D1326" s="8" t="s">
        <v>74</v>
      </c>
      <c r="E1326" s="7" t="s">
        <v>14</v>
      </c>
      <c r="F1326" s="8">
        <v>340</v>
      </c>
      <c r="H1326" s="8">
        <v>5</v>
      </c>
      <c r="L1326" s="8">
        <v>0.71399999999999997</v>
      </c>
      <c r="M1326" s="8">
        <f t="shared" si="210"/>
        <v>242.76</v>
      </c>
      <c r="O1326" s="8">
        <v>65</v>
      </c>
      <c r="AI1326" s="7">
        <v>404</v>
      </c>
      <c r="AJ1326" s="8">
        <v>14400</v>
      </c>
      <c r="AK1326" s="8" t="s">
        <v>308</v>
      </c>
      <c r="AL1326" s="7">
        <v>41</v>
      </c>
      <c r="AM1326" s="8">
        <v>0</v>
      </c>
      <c r="AN1326" s="8">
        <v>0</v>
      </c>
      <c r="AO1326" s="8">
        <v>0</v>
      </c>
      <c r="AP1326" s="8">
        <v>0</v>
      </c>
      <c r="AQ1326" s="8">
        <v>0</v>
      </c>
      <c r="AR1326" s="8">
        <v>10.4</v>
      </c>
      <c r="AS1326" s="8">
        <v>0</v>
      </c>
      <c r="AT1326" s="12">
        <f t="shared" si="219"/>
        <v>10.4</v>
      </c>
      <c r="AV1326" s="11">
        <f t="shared" si="211"/>
        <v>99.531599999999997</v>
      </c>
      <c r="AW1326" s="13">
        <f t="shared" si="212"/>
        <v>0</v>
      </c>
      <c r="AX1326" s="13">
        <f t="shared" si="213"/>
        <v>0</v>
      </c>
      <c r="AY1326" s="13">
        <f t="shared" si="214"/>
        <v>0</v>
      </c>
      <c r="AZ1326" s="13">
        <f t="shared" si="215"/>
        <v>0</v>
      </c>
      <c r="BA1326" s="13">
        <f t="shared" si="216"/>
        <v>0</v>
      </c>
      <c r="BB1326" s="13">
        <f t="shared" si="217"/>
        <v>25.247040000000002</v>
      </c>
      <c r="BC1326" s="13">
        <f t="shared" si="218"/>
        <v>0</v>
      </c>
    </row>
    <row r="1327" spans="1:55" x14ac:dyDescent="0.3">
      <c r="A1327" s="8" t="s">
        <v>232</v>
      </c>
      <c r="B1327" s="8" t="s">
        <v>237</v>
      </c>
      <c r="C1327" s="8" t="s">
        <v>113</v>
      </c>
      <c r="D1327" s="8" t="s">
        <v>13</v>
      </c>
      <c r="E1327" s="7" t="s">
        <v>14</v>
      </c>
      <c r="F1327" s="8">
        <v>112</v>
      </c>
      <c r="J1327" s="8">
        <v>3</v>
      </c>
      <c r="L1327" s="8">
        <v>8.0000000000000002E-3</v>
      </c>
      <c r="M1327" s="8">
        <f t="shared" si="210"/>
        <v>0.89600000000000002</v>
      </c>
      <c r="N1327" s="8">
        <v>3</v>
      </c>
      <c r="O1327" s="8">
        <v>66</v>
      </c>
      <c r="AI1327" s="7">
        <v>8067</v>
      </c>
      <c r="AJ1327" s="8">
        <v>0</v>
      </c>
      <c r="AK1327" s="8" t="s">
        <v>265</v>
      </c>
      <c r="AL1327" s="7">
        <v>269</v>
      </c>
      <c r="AM1327" s="8">
        <v>269</v>
      </c>
      <c r="AN1327" s="8">
        <v>24.9</v>
      </c>
      <c r="AO1327" s="8">
        <v>24.9</v>
      </c>
      <c r="AP1327" s="8">
        <v>24.9</v>
      </c>
      <c r="AQ1327" s="8">
        <v>18</v>
      </c>
      <c r="AR1327" s="8">
        <v>0</v>
      </c>
      <c r="AS1327" s="8">
        <v>0</v>
      </c>
      <c r="AT1327" s="12">
        <f t="shared" si="219"/>
        <v>42.9</v>
      </c>
      <c r="AV1327" s="11">
        <f t="shared" si="211"/>
        <v>2.4102399999999999</v>
      </c>
      <c r="AW1327" s="13">
        <f t="shared" si="212"/>
        <v>2.4102399999999999</v>
      </c>
      <c r="AX1327" s="13">
        <f t="shared" si="213"/>
        <v>0.22310399999999997</v>
      </c>
      <c r="AY1327" s="13">
        <f t="shared" si="214"/>
        <v>0.22310399999999997</v>
      </c>
      <c r="AZ1327" s="13">
        <f t="shared" si="215"/>
        <v>0.22310399999999997</v>
      </c>
      <c r="BA1327" s="13">
        <f t="shared" si="216"/>
        <v>0.16128000000000001</v>
      </c>
      <c r="BB1327" s="13">
        <f t="shared" si="217"/>
        <v>0</v>
      </c>
      <c r="BC1327" s="13">
        <f t="shared" si="218"/>
        <v>0</v>
      </c>
    </row>
    <row r="1328" spans="1:55" x14ac:dyDescent="0.3">
      <c r="A1328" s="8" t="s">
        <v>232</v>
      </c>
      <c r="B1328" s="8" t="s">
        <v>237</v>
      </c>
      <c r="C1328" s="8" t="s">
        <v>113</v>
      </c>
      <c r="D1328" s="8" t="s">
        <v>15</v>
      </c>
      <c r="E1328" s="7" t="s">
        <v>14</v>
      </c>
      <c r="F1328" s="8">
        <v>85</v>
      </c>
      <c r="I1328" s="8">
        <v>2</v>
      </c>
      <c r="L1328" s="8">
        <v>6.7000000000000004E-2</v>
      </c>
      <c r="M1328" s="8">
        <f t="shared" si="210"/>
        <v>5.6950000000000003</v>
      </c>
      <c r="O1328" s="8">
        <v>66</v>
      </c>
      <c r="AE1328" s="7" t="s">
        <v>296</v>
      </c>
      <c r="AF1328" s="8" t="s">
        <v>298</v>
      </c>
      <c r="AG1328" s="7" t="s">
        <v>299</v>
      </c>
      <c r="AL1328" s="7">
        <v>241</v>
      </c>
      <c r="AN1328" s="8">
        <v>32.9</v>
      </c>
      <c r="AQ1328" s="8">
        <v>10.9</v>
      </c>
      <c r="AR1328" s="8">
        <v>0.5</v>
      </c>
      <c r="AS1328" s="8">
        <v>0</v>
      </c>
      <c r="AT1328" s="12">
        <f t="shared" si="219"/>
        <v>44.3</v>
      </c>
      <c r="AV1328" s="11">
        <f t="shared" si="211"/>
        <v>13.724950000000002</v>
      </c>
      <c r="AW1328" s="13">
        <f t="shared" si="212"/>
        <v>5.6950000000000001E-2</v>
      </c>
      <c r="AX1328" s="13">
        <f t="shared" si="213"/>
        <v>1.8736550000000001</v>
      </c>
      <c r="AY1328" s="13">
        <f t="shared" si="214"/>
        <v>5.6950000000000001E-2</v>
      </c>
      <c r="AZ1328" s="13">
        <f t="shared" si="215"/>
        <v>5.6950000000000001E-2</v>
      </c>
      <c r="BA1328" s="13">
        <f t="shared" si="216"/>
        <v>0.62075500000000006</v>
      </c>
      <c r="BB1328" s="13">
        <f t="shared" si="217"/>
        <v>2.8475E-2</v>
      </c>
      <c r="BC1328" s="13">
        <f t="shared" si="218"/>
        <v>0</v>
      </c>
    </row>
    <row r="1329" spans="1:55" x14ac:dyDescent="0.3">
      <c r="A1329" s="8" t="s">
        <v>232</v>
      </c>
      <c r="B1329" s="8" t="s">
        <v>237</v>
      </c>
      <c r="C1329" s="8" t="s">
        <v>113</v>
      </c>
      <c r="D1329" s="8" t="s">
        <v>17</v>
      </c>
      <c r="E1329" s="7" t="s">
        <v>14</v>
      </c>
      <c r="F1329" s="8">
        <v>85</v>
      </c>
      <c r="I1329" s="8">
        <v>3</v>
      </c>
      <c r="L1329" s="8">
        <v>0.1</v>
      </c>
      <c r="M1329" s="8">
        <f t="shared" si="210"/>
        <v>8.5</v>
      </c>
      <c r="O1329" s="8">
        <v>66</v>
      </c>
      <c r="AE1329" s="7" t="s">
        <v>300</v>
      </c>
      <c r="AF1329" s="8" t="s">
        <v>301</v>
      </c>
      <c r="AG1329" s="7" t="s">
        <v>272</v>
      </c>
      <c r="AL1329" s="7">
        <v>265</v>
      </c>
      <c r="AN1329" s="8">
        <v>16.899999999999999</v>
      </c>
      <c r="AQ1329" s="8">
        <v>21.4</v>
      </c>
      <c r="AR1329" s="8">
        <v>0</v>
      </c>
      <c r="AS1329" s="8">
        <v>0</v>
      </c>
      <c r="AT1329" s="12">
        <f t="shared" si="219"/>
        <v>38.299999999999997</v>
      </c>
      <c r="AV1329" s="11">
        <f t="shared" si="211"/>
        <v>22.524999999999999</v>
      </c>
      <c r="AW1329" s="13">
        <f t="shared" si="212"/>
        <v>8.5000000000000006E-2</v>
      </c>
      <c r="AX1329" s="13">
        <f t="shared" si="213"/>
        <v>1.4364999999999997</v>
      </c>
      <c r="AY1329" s="13">
        <f t="shared" si="214"/>
        <v>8.5000000000000006E-2</v>
      </c>
      <c r="AZ1329" s="13">
        <f t="shared" si="215"/>
        <v>8.5000000000000006E-2</v>
      </c>
      <c r="BA1329" s="13">
        <f t="shared" si="216"/>
        <v>1.8189999999999997</v>
      </c>
      <c r="BB1329" s="13">
        <f t="shared" si="217"/>
        <v>0</v>
      </c>
      <c r="BC1329" s="13">
        <f t="shared" si="218"/>
        <v>0</v>
      </c>
    </row>
    <row r="1330" spans="1:55" x14ac:dyDescent="0.3">
      <c r="A1330" s="8" t="s">
        <v>232</v>
      </c>
      <c r="B1330" s="8" t="s">
        <v>237</v>
      </c>
      <c r="C1330" s="8" t="s">
        <v>113</v>
      </c>
      <c r="D1330" s="8" t="s">
        <v>18</v>
      </c>
      <c r="E1330" s="7" t="s">
        <v>14</v>
      </c>
      <c r="F1330" s="8">
        <v>112</v>
      </c>
      <c r="I1330" s="8">
        <v>4</v>
      </c>
      <c r="L1330" s="8">
        <v>0.13300000000000001</v>
      </c>
      <c r="M1330" s="8">
        <f t="shared" si="210"/>
        <v>14.896000000000001</v>
      </c>
      <c r="O1330" s="8">
        <v>66</v>
      </c>
      <c r="S1330" s="8">
        <v>1095</v>
      </c>
      <c r="T1330" s="8" t="s">
        <v>275</v>
      </c>
      <c r="AL1330" s="7">
        <v>267</v>
      </c>
      <c r="AN1330" s="8">
        <v>19.600000000000001</v>
      </c>
      <c r="AQ1330" s="8">
        <v>20.3</v>
      </c>
      <c r="AT1330" s="12">
        <f t="shared" si="219"/>
        <v>39.900000000000006</v>
      </c>
      <c r="AV1330" s="11">
        <f t="shared" si="211"/>
        <v>39.772320000000008</v>
      </c>
      <c r="AW1330" s="13">
        <f t="shared" si="212"/>
        <v>0.14896000000000001</v>
      </c>
      <c r="AX1330" s="13">
        <f t="shared" si="213"/>
        <v>2.9196160000000004</v>
      </c>
      <c r="AY1330" s="13">
        <f t="shared" si="214"/>
        <v>0.14896000000000001</v>
      </c>
      <c r="AZ1330" s="13">
        <f t="shared" si="215"/>
        <v>0.14896000000000001</v>
      </c>
      <c r="BA1330" s="13">
        <f t="shared" si="216"/>
        <v>3.0238879999999999</v>
      </c>
      <c r="BB1330" s="13">
        <f t="shared" si="217"/>
        <v>0.14896000000000001</v>
      </c>
      <c r="BC1330" s="13">
        <f t="shared" si="218"/>
        <v>0.14896000000000001</v>
      </c>
    </row>
    <row r="1331" spans="1:55" x14ac:dyDescent="0.3">
      <c r="A1331" s="8" t="s">
        <v>232</v>
      </c>
      <c r="B1331" s="8" t="s">
        <v>237</v>
      </c>
      <c r="C1331" s="8" t="s">
        <v>113</v>
      </c>
      <c r="D1331" s="8" t="s">
        <v>19</v>
      </c>
      <c r="E1331" s="7" t="s">
        <v>21</v>
      </c>
      <c r="K1331" s="8">
        <v>1</v>
      </c>
      <c r="L1331" s="8">
        <v>0</v>
      </c>
      <c r="M1331" s="8">
        <f t="shared" si="210"/>
        <v>0</v>
      </c>
      <c r="O1331" s="8">
        <v>66</v>
      </c>
      <c r="AI1331" s="7">
        <v>8063</v>
      </c>
      <c r="AJ1331" s="8">
        <v>5124</v>
      </c>
      <c r="AK1331" s="8" t="s">
        <v>273</v>
      </c>
      <c r="AL1331" s="7">
        <v>285</v>
      </c>
      <c r="AM1331" s="8">
        <v>285</v>
      </c>
      <c r="AN1331" s="8">
        <v>26.9</v>
      </c>
      <c r="AO1331" s="8">
        <v>26.9</v>
      </c>
      <c r="AP1331" s="8">
        <v>26.9</v>
      </c>
      <c r="AQ1331" s="8">
        <v>18.899999999999999</v>
      </c>
      <c r="AR1331" s="8">
        <v>0</v>
      </c>
      <c r="AS1331" s="8">
        <v>0</v>
      </c>
      <c r="AT1331" s="12">
        <f t="shared" si="219"/>
        <v>45.8</v>
      </c>
      <c r="AV1331" s="11">
        <f t="shared" si="211"/>
        <v>0</v>
      </c>
      <c r="AW1331" s="13">
        <f t="shared" si="212"/>
        <v>0</v>
      </c>
      <c r="AX1331" s="13">
        <f t="shared" si="213"/>
        <v>0</v>
      </c>
      <c r="AY1331" s="13">
        <f t="shared" si="214"/>
        <v>0</v>
      </c>
      <c r="AZ1331" s="13">
        <f t="shared" si="215"/>
        <v>0</v>
      </c>
      <c r="BA1331" s="13">
        <f t="shared" si="216"/>
        <v>0</v>
      </c>
      <c r="BB1331" s="13">
        <f t="shared" si="217"/>
        <v>0</v>
      </c>
      <c r="BC1331" s="13">
        <f t="shared" si="218"/>
        <v>0</v>
      </c>
    </row>
    <row r="1332" spans="1:55" x14ac:dyDescent="0.3">
      <c r="A1332" s="8" t="s">
        <v>232</v>
      </c>
      <c r="B1332" s="8" t="s">
        <v>237</v>
      </c>
      <c r="C1332" s="8" t="s">
        <v>113</v>
      </c>
      <c r="D1332" s="8" t="s">
        <v>22</v>
      </c>
      <c r="E1332" s="7" t="s">
        <v>21</v>
      </c>
      <c r="K1332" s="8">
        <v>1</v>
      </c>
      <c r="L1332" s="8">
        <v>0</v>
      </c>
      <c r="M1332" s="8">
        <f t="shared" si="210"/>
        <v>0</v>
      </c>
      <c r="O1332" s="8">
        <v>66</v>
      </c>
      <c r="AI1332" s="7">
        <v>8063</v>
      </c>
      <c r="AJ1332" s="8">
        <v>5124</v>
      </c>
      <c r="AK1332" s="8" t="s">
        <v>273</v>
      </c>
      <c r="AL1332" s="7">
        <v>285</v>
      </c>
      <c r="AM1332" s="8">
        <v>285</v>
      </c>
      <c r="AN1332" s="8">
        <v>26.9</v>
      </c>
      <c r="AO1332" s="8">
        <v>26.9</v>
      </c>
      <c r="AP1332" s="8">
        <v>26.9</v>
      </c>
      <c r="AQ1332" s="8">
        <v>18.899999999999999</v>
      </c>
      <c r="AR1332" s="8">
        <v>0</v>
      </c>
      <c r="AS1332" s="8">
        <v>0</v>
      </c>
      <c r="AT1332" s="12">
        <f t="shared" si="219"/>
        <v>45.8</v>
      </c>
      <c r="AV1332" s="11">
        <f t="shared" si="211"/>
        <v>0</v>
      </c>
      <c r="AW1332" s="13">
        <f t="shared" si="212"/>
        <v>0</v>
      </c>
      <c r="AX1332" s="13">
        <f t="shared" si="213"/>
        <v>0</v>
      </c>
      <c r="AY1332" s="13">
        <f t="shared" si="214"/>
        <v>0</v>
      </c>
      <c r="AZ1332" s="13">
        <f t="shared" si="215"/>
        <v>0</v>
      </c>
      <c r="BA1332" s="13">
        <f t="shared" si="216"/>
        <v>0</v>
      </c>
      <c r="BB1332" s="13">
        <f t="shared" si="217"/>
        <v>0</v>
      </c>
      <c r="BC1332" s="13">
        <f t="shared" si="218"/>
        <v>0</v>
      </c>
    </row>
    <row r="1333" spans="1:55" x14ac:dyDescent="0.3">
      <c r="A1333" s="8" t="s">
        <v>232</v>
      </c>
      <c r="B1333" s="8" t="s">
        <v>237</v>
      </c>
      <c r="C1333" s="8" t="s">
        <v>113</v>
      </c>
      <c r="D1333" s="8" t="s">
        <v>90</v>
      </c>
      <c r="E1333" s="7" t="s">
        <v>14</v>
      </c>
      <c r="F1333" s="8">
        <v>112</v>
      </c>
      <c r="H1333" s="8">
        <v>4</v>
      </c>
      <c r="L1333" s="8">
        <v>0.57099999999999995</v>
      </c>
      <c r="M1333" s="8">
        <f t="shared" si="210"/>
        <v>63.951999999999998</v>
      </c>
      <c r="O1333" s="8">
        <v>66</v>
      </c>
      <c r="Q1333" s="8">
        <v>17171</v>
      </c>
      <c r="R1333" s="7" t="s">
        <v>332</v>
      </c>
      <c r="AL1333" s="7">
        <v>175</v>
      </c>
      <c r="AN1333" s="8">
        <v>28.14</v>
      </c>
      <c r="AQ1333" s="8">
        <v>6.05</v>
      </c>
      <c r="AR1333" s="8">
        <v>0</v>
      </c>
      <c r="AS1333" s="8">
        <v>0</v>
      </c>
      <c r="AT1333" s="12">
        <f t="shared" si="219"/>
        <v>34.19</v>
      </c>
      <c r="AV1333" s="11">
        <f t="shared" si="211"/>
        <v>111.916</v>
      </c>
      <c r="AW1333" s="13">
        <f t="shared" si="212"/>
        <v>0.63951999999999998</v>
      </c>
      <c r="AX1333" s="13">
        <f t="shared" si="213"/>
        <v>17.9960928</v>
      </c>
      <c r="AY1333" s="13">
        <f t="shared" si="214"/>
        <v>0.63951999999999998</v>
      </c>
      <c r="AZ1333" s="13">
        <f t="shared" si="215"/>
        <v>0.63951999999999998</v>
      </c>
      <c r="BA1333" s="13">
        <f t="shared" si="216"/>
        <v>3.8690959999999994</v>
      </c>
      <c r="BB1333" s="13">
        <f t="shared" si="217"/>
        <v>0</v>
      </c>
      <c r="BC1333" s="13">
        <f t="shared" si="218"/>
        <v>0</v>
      </c>
    </row>
    <row r="1334" spans="1:55" x14ac:dyDescent="0.3">
      <c r="A1334" s="8" t="s">
        <v>232</v>
      </c>
      <c r="B1334" s="8" t="s">
        <v>237</v>
      </c>
      <c r="C1334" s="8" t="s">
        <v>113</v>
      </c>
      <c r="D1334" s="8" t="s">
        <v>85</v>
      </c>
      <c r="E1334" s="7" t="s">
        <v>14</v>
      </c>
      <c r="F1334" s="8">
        <v>184</v>
      </c>
      <c r="I1334" s="8">
        <v>2</v>
      </c>
      <c r="L1334" s="8">
        <v>6.7000000000000004E-2</v>
      </c>
      <c r="M1334" s="8">
        <f t="shared" si="210"/>
        <v>12.328000000000001</v>
      </c>
      <c r="O1334" s="8">
        <v>66</v>
      </c>
      <c r="AH1334" s="8" t="s">
        <v>338</v>
      </c>
      <c r="AL1334" s="7">
        <v>180</v>
      </c>
      <c r="AN1334" s="8">
        <v>24.9</v>
      </c>
      <c r="AQ1334" s="8">
        <v>3.6</v>
      </c>
      <c r="AR1334" s="8">
        <v>11.9</v>
      </c>
      <c r="AT1334" s="12">
        <f t="shared" si="219"/>
        <v>40.4</v>
      </c>
      <c r="AV1334" s="11">
        <f t="shared" si="211"/>
        <v>22.190400000000004</v>
      </c>
      <c r="AW1334" s="13">
        <f t="shared" si="212"/>
        <v>0.12328000000000001</v>
      </c>
      <c r="AX1334" s="13">
        <f t="shared" si="213"/>
        <v>3.0696719999999997</v>
      </c>
      <c r="AY1334" s="13">
        <f t="shared" si="214"/>
        <v>0.12328000000000001</v>
      </c>
      <c r="AZ1334" s="13">
        <f t="shared" si="215"/>
        <v>0.12328000000000001</v>
      </c>
      <c r="BA1334" s="13">
        <f t="shared" si="216"/>
        <v>0.44380800000000009</v>
      </c>
      <c r="BB1334" s="13">
        <f t="shared" si="217"/>
        <v>1.4670320000000001</v>
      </c>
      <c r="BC1334" s="13">
        <f t="shared" si="218"/>
        <v>0.12328000000000001</v>
      </c>
    </row>
    <row r="1335" spans="1:55" x14ac:dyDescent="0.3">
      <c r="A1335" s="8" t="s">
        <v>232</v>
      </c>
      <c r="B1335" s="8" t="s">
        <v>237</v>
      </c>
      <c r="C1335" s="8" t="s">
        <v>113</v>
      </c>
      <c r="D1335" s="8" t="s">
        <v>23</v>
      </c>
      <c r="E1335" s="7" t="s">
        <v>21</v>
      </c>
      <c r="K1335" s="8">
        <v>1</v>
      </c>
      <c r="L1335" s="8">
        <v>0</v>
      </c>
      <c r="M1335" s="8">
        <f t="shared" si="210"/>
        <v>0</v>
      </c>
      <c r="O1335" s="8">
        <v>66</v>
      </c>
      <c r="AI1335" s="7">
        <v>974</v>
      </c>
      <c r="AJ1335" s="8">
        <v>1129</v>
      </c>
      <c r="AK1335" s="8" t="s">
        <v>279</v>
      </c>
      <c r="AL1335" s="7">
        <v>155</v>
      </c>
      <c r="AM1335" s="8">
        <v>155</v>
      </c>
      <c r="AN1335" s="8">
        <v>12.6</v>
      </c>
      <c r="AO1335" s="8">
        <v>12.6</v>
      </c>
      <c r="AP1335" s="8">
        <v>0</v>
      </c>
      <c r="AQ1335" s="8">
        <v>10.6</v>
      </c>
      <c r="AR1335" s="8">
        <v>1.1000000000000001</v>
      </c>
      <c r="AS1335" s="8">
        <v>0</v>
      </c>
      <c r="AT1335" s="12">
        <f t="shared" si="219"/>
        <v>24.3</v>
      </c>
      <c r="AV1335" s="11">
        <f t="shared" si="211"/>
        <v>0</v>
      </c>
      <c r="AW1335" s="13">
        <f t="shared" si="212"/>
        <v>0</v>
      </c>
      <c r="AX1335" s="13">
        <f t="shared" si="213"/>
        <v>0</v>
      </c>
      <c r="AY1335" s="13">
        <f t="shared" si="214"/>
        <v>0</v>
      </c>
      <c r="AZ1335" s="13">
        <f t="shared" si="215"/>
        <v>0</v>
      </c>
      <c r="BA1335" s="13">
        <f t="shared" si="216"/>
        <v>0</v>
      </c>
      <c r="BB1335" s="13">
        <f t="shared" si="217"/>
        <v>0</v>
      </c>
      <c r="BC1335" s="13">
        <f t="shared" si="218"/>
        <v>0</v>
      </c>
    </row>
    <row r="1336" spans="1:55" x14ac:dyDescent="0.3">
      <c r="A1336" s="8" t="s">
        <v>232</v>
      </c>
      <c r="B1336" s="8" t="s">
        <v>237</v>
      </c>
      <c r="C1336" s="8" t="s">
        <v>113</v>
      </c>
      <c r="D1336" s="8" t="s">
        <v>24</v>
      </c>
      <c r="E1336" s="7" t="s">
        <v>14</v>
      </c>
      <c r="F1336" s="8">
        <v>184</v>
      </c>
      <c r="G1336" s="8">
        <v>1</v>
      </c>
      <c r="L1336" s="8">
        <v>1</v>
      </c>
      <c r="M1336" s="8">
        <f t="shared" si="210"/>
        <v>184</v>
      </c>
      <c r="O1336" s="8">
        <v>66</v>
      </c>
      <c r="AI1336" s="7">
        <v>7075</v>
      </c>
      <c r="AJ1336" s="8">
        <v>1106</v>
      </c>
      <c r="AK1336" s="8" t="s">
        <v>280</v>
      </c>
      <c r="AL1336" s="7">
        <v>69</v>
      </c>
      <c r="AM1336" s="8">
        <v>69</v>
      </c>
      <c r="AN1336" s="8">
        <v>3.6</v>
      </c>
      <c r="AO1336" s="8">
        <v>3.6</v>
      </c>
      <c r="AP1336" s="8">
        <v>0</v>
      </c>
      <c r="AQ1336" s="8">
        <v>4.0999999999999996</v>
      </c>
      <c r="AR1336" s="8">
        <v>4.5</v>
      </c>
      <c r="AS1336" s="8">
        <v>0</v>
      </c>
      <c r="AT1336" s="12">
        <f t="shared" si="219"/>
        <v>12.2</v>
      </c>
      <c r="AV1336" s="11">
        <f t="shared" si="211"/>
        <v>126.96</v>
      </c>
      <c r="AW1336" s="13">
        <f t="shared" si="212"/>
        <v>126.96</v>
      </c>
      <c r="AX1336" s="13">
        <f t="shared" si="213"/>
        <v>6.6239999999999997</v>
      </c>
      <c r="AY1336" s="13">
        <f t="shared" si="214"/>
        <v>6.6239999999999997</v>
      </c>
      <c r="AZ1336" s="13">
        <f t="shared" si="215"/>
        <v>0</v>
      </c>
      <c r="BA1336" s="13">
        <f t="shared" si="216"/>
        <v>7.5439999999999996</v>
      </c>
      <c r="BB1336" s="13">
        <f t="shared" si="217"/>
        <v>8.2799999999999994</v>
      </c>
      <c r="BC1336" s="13">
        <f t="shared" si="218"/>
        <v>0</v>
      </c>
    </row>
    <row r="1337" spans="1:55" x14ac:dyDescent="0.3">
      <c r="A1337" s="8" t="s">
        <v>232</v>
      </c>
      <c r="B1337" s="8" t="s">
        <v>237</v>
      </c>
      <c r="C1337" s="8" t="s">
        <v>113</v>
      </c>
      <c r="D1337" s="8" t="s">
        <v>25</v>
      </c>
      <c r="E1337" s="7" t="s">
        <v>21</v>
      </c>
      <c r="K1337" s="8">
        <v>1</v>
      </c>
      <c r="L1337" s="8">
        <v>0</v>
      </c>
      <c r="M1337" s="8">
        <f t="shared" si="210"/>
        <v>0</v>
      </c>
      <c r="O1337" s="8">
        <v>66</v>
      </c>
      <c r="AI1337" s="7">
        <v>646</v>
      </c>
      <c r="AJ1337" s="8">
        <v>1009</v>
      </c>
      <c r="AK1337" s="8" t="s">
        <v>286</v>
      </c>
      <c r="AL1337" s="7">
        <v>403</v>
      </c>
      <c r="AM1337" s="8">
        <v>403</v>
      </c>
      <c r="AN1337" s="8">
        <v>24.9</v>
      </c>
      <c r="AO1337" s="8">
        <v>24.9</v>
      </c>
      <c r="AP1337" s="8">
        <v>0</v>
      </c>
      <c r="AQ1337" s="8">
        <v>33.1</v>
      </c>
      <c r="AR1337" s="8">
        <v>1.3</v>
      </c>
      <c r="AS1337" s="8">
        <v>0</v>
      </c>
      <c r="AT1337" s="12">
        <f t="shared" si="219"/>
        <v>59.3</v>
      </c>
      <c r="AV1337" s="11">
        <f t="shared" si="211"/>
        <v>0</v>
      </c>
      <c r="AW1337" s="13">
        <f t="shared" si="212"/>
        <v>0</v>
      </c>
      <c r="AX1337" s="13">
        <f t="shared" si="213"/>
        <v>0</v>
      </c>
      <c r="AY1337" s="13">
        <f t="shared" si="214"/>
        <v>0</v>
      </c>
      <c r="AZ1337" s="13">
        <f t="shared" si="215"/>
        <v>0</v>
      </c>
      <c r="BA1337" s="13">
        <f t="shared" si="216"/>
        <v>0</v>
      </c>
      <c r="BB1337" s="13">
        <f t="shared" si="217"/>
        <v>0</v>
      </c>
      <c r="BC1337" s="13">
        <f t="shared" si="218"/>
        <v>0</v>
      </c>
    </row>
    <row r="1338" spans="1:55" x14ac:dyDescent="0.3">
      <c r="A1338" s="8" t="s">
        <v>20</v>
      </c>
      <c r="B1338" s="8" t="s">
        <v>237</v>
      </c>
      <c r="C1338" s="8" t="s">
        <v>113</v>
      </c>
      <c r="D1338" s="8" t="s">
        <v>20</v>
      </c>
      <c r="E1338" s="7" t="s">
        <v>14</v>
      </c>
      <c r="F1338" s="8">
        <v>112</v>
      </c>
      <c r="H1338" s="8">
        <v>4</v>
      </c>
      <c r="L1338" s="8">
        <v>0.57099999999999995</v>
      </c>
      <c r="M1338" s="8">
        <f t="shared" si="210"/>
        <v>63.951999999999998</v>
      </c>
      <c r="O1338" s="8">
        <v>66</v>
      </c>
      <c r="AI1338">
        <v>8041</v>
      </c>
      <c r="AJ1338">
        <v>15233</v>
      </c>
      <c r="AK1338" t="s">
        <v>378</v>
      </c>
      <c r="AL1338">
        <v>105</v>
      </c>
      <c r="AM1338">
        <v>105</v>
      </c>
      <c r="AN1338">
        <v>18.5</v>
      </c>
      <c r="AO1338">
        <v>18.5</v>
      </c>
      <c r="AP1338">
        <v>18.5</v>
      </c>
      <c r="AQ1338">
        <v>2.9</v>
      </c>
      <c r="AR1338">
        <v>0</v>
      </c>
      <c r="AS1338">
        <v>0</v>
      </c>
      <c r="AT1338" s="12">
        <f t="shared" si="219"/>
        <v>21.4</v>
      </c>
      <c r="AV1338" s="11">
        <f t="shared" si="211"/>
        <v>67.149600000000007</v>
      </c>
      <c r="AW1338" s="13">
        <f t="shared" si="212"/>
        <v>67.149600000000007</v>
      </c>
      <c r="AX1338" s="13">
        <f t="shared" si="213"/>
        <v>11.83112</v>
      </c>
      <c r="AY1338" s="13">
        <f t="shared" si="214"/>
        <v>11.83112</v>
      </c>
      <c r="AZ1338" s="13">
        <f t="shared" si="215"/>
        <v>11.83112</v>
      </c>
      <c r="BA1338" s="13">
        <f t="shared" si="216"/>
        <v>1.8546079999999998</v>
      </c>
      <c r="BB1338" s="13">
        <f t="shared" si="217"/>
        <v>0</v>
      </c>
      <c r="BC1338" s="13">
        <f t="shared" si="218"/>
        <v>0</v>
      </c>
    </row>
    <row r="1339" spans="1:55" x14ac:dyDescent="0.3">
      <c r="A1339" s="8" t="s">
        <v>233</v>
      </c>
      <c r="B1339" s="8" t="s">
        <v>237</v>
      </c>
      <c r="C1339" s="8" t="s">
        <v>113</v>
      </c>
      <c r="D1339" s="8" t="s">
        <v>26</v>
      </c>
      <c r="E1339" s="7" t="s">
        <v>14</v>
      </c>
      <c r="F1339" s="8">
        <v>175</v>
      </c>
      <c r="H1339" s="8">
        <v>2</v>
      </c>
      <c r="L1339" s="8">
        <v>0.28599999999999998</v>
      </c>
      <c r="M1339" s="8">
        <f t="shared" si="210"/>
        <v>50.05</v>
      </c>
      <c r="O1339" s="8">
        <v>66</v>
      </c>
      <c r="AI1339" s="7">
        <v>7200</v>
      </c>
      <c r="AJ1339" s="8">
        <v>20051</v>
      </c>
      <c r="AK1339" s="8" t="s">
        <v>282</v>
      </c>
      <c r="AL1339" s="7">
        <v>130</v>
      </c>
      <c r="AM1339" s="8">
        <v>0</v>
      </c>
      <c r="AN1339" s="8">
        <v>2.4</v>
      </c>
      <c r="AO1339" s="8">
        <v>0</v>
      </c>
      <c r="AP1339" s="8">
        <v>0</v>
      </c>
      <c r="AQ1339" s="8">
        <v>0.2</v>
      </c>
      <c r="AR1339" s="8">
        <v>28.6</v>
      </c>
      <c r="AS1339" s="8">
        <v>0.3</v>
      </c>
      <c r="AT1339" s="12">
        <f t="shared" si="219"/>
        <v>31.200000000000003</v>
      </c>
      <c r="AV1339" s="11">
        <f t="shared" si="211"/>
        <v>65.064999999999998</v>
      </c>
      <c r="AW1339" s="13">
        <f t="shared" si="212"/>
        <v>0</v>
      </c>
      <c r="AX1339" s="13">
        <f t="shared" si="213"/>
        <v>1.2011999999999998</v>
      </c>
      <c r="AY1339" s="13">
        <f t="shared" si="214"/>
        <v>0</v>
      </c>
      <c r="AZ1339" s="13">
        <f t="shared" si="215"/>
        <v>0</v>
      </c>
      <c r="BA1339" s="13">
        <f t="shared" si="216"/>
        <v>0.10009999999999999</v>
      </c>
      <c r="BB1339" s="13">
        <f t="shared" si="217"/>
        <v>14.314300000000001</v>
      </c>
      <c r="BC1339" s="13">
        <f t="shared" si="218"/>
        <v>0.15014999999999998</v>
      </c>
    </row>
    <row r="1340" spans="1:55" x14ac:dyDescent="0.3">
      <c r="A1340" s="8" t="s">
        <v>233</v>
      </c>
      <c r="B1340" s="8" t="s">
        <v>237</v>
      </c>
      <c r="C1340" s="8" t="s">
        <v>113</v>
      </c>
      <c r="D1340" s="8" t="s">
        <v>28</v>
      </c>
      <c r="E1340" s="7" t="s">
        <v>14</v>
      </c>
      <c r="F1340" s="8">
        <v>185</v>
      </c>
      <c r="H1340" s="8">
        <v>3</v>
      </c>
      <c r="L1340" s="8">
        <v>0.42899999999999999</v>
      </c>
      <c r="M1340" s="8">
        <f t="shared" si="210"/>
        <v>79.364999999999995</v>
      </c>
      <c r="O1340" s="8">
        <v>66</v>
      </c>
      <c r="AI1340" s="7">
        <v>7005</v>
      </c>
      <c r="AJ1340" s="8">
        <v>16028</v>
      </c>
      <c r="AK1340" s="8" t="s">
        <v>283</v>
      </c>
      <c r="AL1340" s="7">
        <v>127</v>
      </c>
      <c r="AM1340" s="8">
        <v>0</v>
      </c>
      <c r="AN1340" s="8">
        <v>8.6999999999999993</v>
      </c>
      <c r="AO1340" s="8">
        <v>0</v>
      </c>
      <c r="AP1340" s="8">
        <v>0</v>
      </c>
      <c r="AQ1340" s="8">
        <v>0.5</v>
      </c>
      <c r="AR1340" s="8">
        <v>22.8</v>
      </c>
      <c r="AS1340" s="8">
        <v>6.4</v>
      </c>
      <c r="AT1340" s="12">
        <f t="shared" si="219"/>
        <v>32</v>
      </c>
      <c r="AV1340" s="11">
        <f t="shared" si="211"/>
        <v>100.79355</v>
      </c>
      <c r="AW1340" s="13">
        <f t="shared" si="212"/>
        <v>0</v>
      </c>
      <c r="AX1340" s="13">
        <f t="shared" si="213"/>
        <v>6.9047549999999989</v>
      </c>
      <c r="AY1340" s="13">
        <f t="shared" si="214"/>
        <v>0</v>
      </c>
      <c r="AZ1340" s="13">
        <f t="shared" si="215"/>
        <v>0</v>
      </c>
      <c r="BA1340" s="13">
        <f t="shared" si="216"/>
        <v>0.39682499999999998</v>
      </c>
      <c r="BB1340" s="13">
        <f t="shared" si="217"/>
        <v>18.095219999999998</v>
      </c>
      <c r="BC1340" s="13">
        <f t="shared" si="218"/>
        <v>5.0793599999999994</v>
      </c>
    </row>
    <row r="1341" spans="1:55" x14ac:dyDescent="0.3">
      <c r="A1341" s="8" t="s">
        <v>233</v>
      </c>
      <c r="B1341" s="8" t="s">
        <v>237</v>
      </c>
      <c r="C1341" s="8" t="s">
        <v>113</v>
      </c>
      <c r="D1341" s="8" t="s">
        <v>29</v>
      </c>
      <c r="E1341" s="7" t="s">
        <v>14</v>
      </c>
      <c r="F1341" s="8">
        <v>60</v>
      </c>
      <c r="H1341" s="8">
        <v>3</v>
      </c>
      <c r="L1341" s="8">
        <v>0.42899999999999999</v>
      </c>
      <c r="M1341" s="8">
        <f t="shared" si="210"/>
        <v>25.74</v>
      </c>
      <c r="O1341" s="8">
        <v>66</v>
      </c>
      <c r="AI1341" s="7">
        <v>513</v>
      </c>
      <c r="AJ1341" s="8">
        <v>11110</v>
      </c>
      <c r="AK1341" s="8" t="s">
        <v>290</v>
      </c>
      <c r="AL1341" s="7">
        <v>22</v>
      </c>
      <c r="AM1341" s="8">
        <v>0</v>
      </c>
      <c r="AN1341" s="8">
        <v>1</v>
      </c>
      <c r="AO1341" s="8">
        <v>0</v>
      </c>
      <c r="AP1341" s="8">
        <v>0</v>
      </c>
      <c r="AQ1341" s="8">
        <v>0.4</v>
      </c>
      <c r="AR1341" s="8">
        <v>4.5</v>
      </c>
      <c r="AS1341" s="8">
        <v>2.8</v>
      </c>
      <c r="AT1341" s="12">
        <f t="shared" si="219"/>
        <v>5.9</v>
      </c>
      <c r="AV1341" s="11">
        <f t="shared" si="211"/>
        <v>5.6627999999999998</v>
      </c>
      <c r="AW1341" s="13">
        <f t="shared" si="212"/>
        <v>0</v>
      </c>
      <c r="AX1341" s="13">
        <f t="shared" si="213"/>
        <v>0.25739999999999996</v>
      </c>
      <c r="AY1341" s="13">
        <f t="shared" si="214"/>
        <v>0</v>
      </c>
      <c r="AZ1341" s="13">
        <f t="shared" si="215"/>
        <v>0</v>
      </c>
      <c r="BA1341" s="13">
        <f t="shared" si="216"/>
        <v>0.10296</v>
      </c>
      <c r="BB1341" s="13">
        <f t="shared" si="217"/>
        <v>1.1582999999999999</v>
      </c>
      <c r="BC1341" s="13">
        <f t="shared" si="218"/>
        <v>0.72071999999999992</v>
      </c>
    </row>
    <row r="1342" spans="1:55" x14ac:dyDescent="0.3">
      <c r="A1342" s="8" t="s">
        <v>233</v>
      </c>
      <c r="B1342" s="8" t="s">
        <v>237</v>
      </c>
      <c r="C1342" s="8" t="s">
        <v>113</v>
      </c>
      <c r="D1342" s="8" t="s">
        <v>30</v>
      </c>
      <c r="E1342" s="7" t="s">
        <v>14</v>
      </c>
      <c r="F1342" s="8">
        <v>119</v>
      </c>
      <c r="H1342" s="8">
        <v>4</v>
      </c>
      <c r="L1342" s="8">
        <v>0.57099999999999995</v>
      </c>
      <c r="M1342" s="8">
        <f t="shared" ref="M1342:M1405" si="220">F1342*L1342</f>
        <v>67.948999999999998</v>
      </c>
      <c r="O1342" s="8">
        <v>66</v>
      </c>
      <c r="AI1342" s="7">
        <v>141</v>
      </c>
      <c r="AJ1342" s="8">
        <v>9040</v>
      </c>
      <c r="AK1342" s="8" t="s">
        <v>287</v>
      </c>
      <c r="AL1342" s="7">
        <v>92</v>
      </c>
      <c r="AM1342" s="8">
        <v>0</v>
      </c>
      <c r="AN1342" s="8">
        <v>1</v>
      </c>
      <c r="AO1342" s="8">
        <v>0</v>
      </c>
      <c r="AP1342" s="8">
        <v>0</v>
      </c>
      <c r="AQ1342" s="8">
        <v>0.5</v>
      </c>
      <c r="AR1342" s="8">
        <v>23.4</v>
      </c>
      <c r="AS1342" s="8">
        <v>2.4</v>
      </c>
      <c r="AT1342" s="12">
        <f t="shared" si="219"/>
        <v>24.9</v>
      </c>
      <c r="AV1342" s="11">
        <f t="shared" si="211"/>
        <v>62.513080000000002</v>
      </c>
      <c r="AW1342" s="13">
        <f t="shared" si="212"/>
        <v>0</v>
      </c>
      <c r="AX1342" s="13">
        <f t="shared" si="213"/>
        <v>0.67948999999999993</v>
      </c>
      <c r="AY1342" s="13">
        <f t="shared" si="214"/>
        <v>0</v>
      </c>
      <c r="AZ1342" s="13">
        <f t="shared" si="215"/>
        <v>0</v>
      </c>
      <c r="BA1342" s="13">
        <f t="shared" si="216"/>
        <v>0.33974499999999996</v>
      </c>
      <c r="BB1342" s="13">
        <f t="shared" si="217"/>
        <v>15.900065999999999</v>
      </c>
      <c r="BC1342" s="13">
        <f t="shared" si="218"/>
        <v>1.630776</v>
      </c>
    </row>
    <row r="1343" spans="1:55" x14ac:dyDescent="0.3">
      <c r="A1343" s="8" t="s">
        <v>233</v>
      </c>
      <c r="B1343" s="8" t="s">
        <v>237</v>
      </c>
      <c r="C1343" s="8" t="s">
        <v>113</v>
      </c>
      <c r="D1343" s="8" t="s">
        <v>31</v>
      </c>
      <c r="E1343" s="7" t="s">
        <v>14</v>
      </c>
      <c r="F1343" s="8">
        <v>122</v>
      </c>
      <c r="H1343" s="8">
        <v>5</v>
      </c>
      <c r="L1343" s="8">
        <v>0.71399999999999997</v>
      </c>
      <c r="M1343" s="8">
        <f t="shared" si="220"/>
        <v>87.10799999999999</v>
      </c>
      <c r="O1343" s="8">
        <v>66</v>
      </c>
      <c r="AI1343" s="7">
        <v>1786</v>
      </c>
      <c r="AJ1343" s="8">
        <v>11363</v>
      </c>
      <c r="AK1343" s="8" t="s">
        <v>289</v>
      </c>
      <c r="AL1343" s="7">
        <v>93</v>
      </c>
      <c r="AM1343" s="8">
        <v>0</v>
      </c>
      <c r="AN1343" s="8">
        <v>2</v>
      </c>
      <c r="AO1343" s="8">
        <v>0</v>
      </c>
      <c r="AP1343" s="8">
        <v>0</v>
      </c>
      <c r="AQ1343" s="8">
        <v>0.1</v>
      </c>
      <c r="AR1343" s="8">
        <v>21.6</v>
      </c>
      <c r="AS1343" s="8">
        <v>1.5</v>
      </c>
      <c r="AT1343" s="12">
        <f t="shared" si="219"/>
        <v>23.700000000000003</v>
      </c>
      <c r="AV1343" s="11">
        <f t="shared" si="211"/>
        <v>81.010439999999988</v>
      </c>
      <c r="AW1343" s="13">
        <f t="shared" si="212"/>
        <v>0</v>
      </c>
      <c r="AX1343" s="13">
        <f t="shared" si="213"/>
        <v>1.7421599999999997</v>
      </c>
      <c r="AY1343" s="13">
        <f t="shared" si="214"/>
        <v>0</v>
      </c>
      <c r="AZ1343" s="13">
        <f t="shared" si="215"/>
        <v>0</v>
      </c>
      <c r="BA1343" s="13">
        <f t="shared" si="216"/>
        <v>8.7107999999999991E-2</v>
      </c>
      <c r="BB1343" s="13">
        <f t="shared" si="217"/>
        <v>18.815328000000001</v>
      </c>
      <c r="BC1343" s="13">
        <f t="shared" si="218"/>
        <v>1.3066199999999997</v>
      </c>
    </row>
    <row r="1344" spans="1:55" x14ac:dyDescent="0.3">
      <c r="A1344" s="8" t="s">
        <v>233</v>
      </c>
      <c r="B1344" s="8" t="s">
        <v>237</v>
      </c>
      <c r="C1344" s="8" t="s">
        <v>113</v>
      </c>
      <c r="D1344" s="8" t="s">
        <v>114</v>
      </c>
      <c r="E1344" s="7" t="s">
        <v>14</v>
      </c>
      <c r="F1344" s="8">
        <v>83</v>
      </c>
      <c r="I1344" s="8">
        <v>3</v>
      </c>
      <c r="L1344" s="8">
        <v>0.1</v>
      </c>
      <c r="M1344" s="8">
        <f t="shared" si="220"/>
        <v>8.3000000000000007</v>
      </c>
      <c r="O1344" s="8">
        <v>66</v>
      </c>
      <c r="AI1344" s="7">
        <v>7060</v>
      </c>
      <c r="AJ1344" s="8">
        <v>16063</v>
      </c>
      <c r="AK1344" s="8" t="s">
        <v>328</v>
      </c>
      <c r="AL1344" s="7">
        <v>116</v>
      </c>
      <c r="AM1344" s="8">
        <v>0</v>
      </c>
      <c r="AN1344" s="8">
        <v>7.7</v>
      </c>
      <c r="AO1344" s="8">
        <v>0</v>
      </c>
      <c r="AP1344" s="8">
        <v>0</v>
      </c>
      <c r="AQ1344" s="8">
        <v>0.5</v>
      </c>
      <c r="AR1344" s="8">
        <v>20.8</v>
      </c>
      <c r="AS1344" s="8">
        <v>6.5</v>
      </c>
      <c r="AT1344" s="12">
        <f t="shared" si="219"/>
        <v>29</v>
      </c>
      <c r="AV1344" s="11">
        <f t="shared" si="211"/>
        <v>9.6280000000000001</v>
      </c>
      <c r="AW1344" s="13">
        <f t="shared" si="212"/>
        <v>0</v>
      </c>
      <c r="AX1344" s="13">
        <f t="shared" si="213"/>
        <v>0.6391</v>
      </c>
      <c r="AY1344" s="13">
        <f t="shared" si="214"/>
        <v>0</v>
      </c>
      <c r="AZ1344" s="13">
        <f t="shared" si="215"/>
        <v>0</v>
      </c>
      <c r="BA1344" s="13">
        <f t="shared" si="216"/>
        <v>4.1500000000000002E-2</v>
      </c>
      <c r="BB1344" s="13">
        <f t="shared" si="217"/>
        <v>1.7264000000000002</v>
      </c>
      <c r="BC1344" s="13">
        <f t="shared" si="218"/>
        <v>0.53949999999999998</v>
      </c>
    </row>
    <row r="1345" spans="1:55" x14ac:dyDescent="0.3">
      <c r="A1345" s="8" t="s">
        <v>233</v>
      </c>
      <c r="B1345" s="8" t="s">
        <v>237</v>
      </c>
      <c r="C1345" s="8" t="s">
        <v>113</v>
      </c>
      <c r="D1345" s="8" t="s">
        <v>77</v>
      </c>
      <c r="E1345" s="7" t="s">
        <v>14</v>
      </c>
      <c r="F1345" s="8">
        <v>119</v>
      </c>
      <c r="I1345" s="8">
        <v>1</v>
      </c>
      <c r="L1345" s="8">
        <v>3.3000000000000002E-2</v>
      </c>
      <c r="M1345" s="8">
        <f t="shared" si="220"/>
        <v>3.927</v>
      </c>
      <c r="O1345" s="8">
        <v>66</v>
      </c>
      <c r="AH1345" s="8" t="s">
        <v>336</v>
      </c>
      <c r="AL1345" s="7">
        <v>390</v>
      </c>
      <c r="AN1345" s="8" t="s">
        <v>337</v>
      </c>
      <c r="AQ1345" s="8">
        <v>0.8</v>
      </c>
      <c r="AR1345" s="8">
        <v>84.1</v>
      </c>
      <c r="AT1345" s="12">
        <f t="shared" si="219"/>
        <v>84.899999999999991</v>
      </c>
      <c r="AV1345" s="11">
        <f t="shared" si="211"/>
        <v>15.315300000000001</v>
      </c>
      <c r="AW1345" s="13">
        <f t="shared" si="212"/>
        <v>3.9269999999999999E-2</v>
      </c>
      <c r="AX1345" s="13">
        <f t="shared" si="213"/>
        <v>3.9269999999999999E-2</v>
      </c>
      <c r="AY1345" s="13">
        <f t="shared" si="214"/>
        <v>3.9269999999999999E-2</v>
      </c>
      <c r="AZ1345" s="13">
        <f t="shared" si="215"/>
        <v>3.9269999999999999E-2</v>
      </c>
      <c r="BA1345" s="13">
        <f t="shared" si="216"/>
        <v>3.1416000000000006E-2</v>
      </c>
      <c r="BB1345" s="13">
        <f t="shared" si="217"/>
        <v>3.3026070000000001</v>
      </c>
      <c r="BC1345" s="13">
        <f t="shared" si="218"/>
        <v>3.9269999999999999E-2</v>
      </c>
    </row>
    <row r="1346" spans="1:55" x14ac:dyDescent="0.3">
      <c r="A1346" s="8" t="s">
        <v>234</v>
      </c>
      <c r="B1346" s="8" t="s">
        <v>237</v>
      </c>
      <c r="C1346" s="8" t="s">
        <v>113</v>
      </c>
      <c r="D1346" s="8" t="s">
        <v>248</v>
      </c>
      <c r="E1346" s="7" t="s">
        <v>14</v>
      </c>
      <c r="F1346" s="8">
        <v>134</v>
      </c>
      <c r="I1346" s="8">
        <v>4</v>
      </c>
      <c r="L1346" s="8">
        <v>0.13300000000000001</v>
      </c>
      <c r="M1346" s="8">
        <f t="shared" si="220"/>
        <v>17.822000000000003</v>
      </c>
      <c r="O1346" s="8">
        <v>66</v>
      </c>
      <c r="AE1346" s="7" t="s">
        <v>296</v>
      </c>
      <c r="AF1346" s="8" t="s">
        <v>303</v>
      </c>
      <c r="AL1346" s="7">
        <v>163</v>
      </c>
      <c r="AN1346" s="8">
        <v>6.3</v>
      </c>
      <c r="AQ1346" s="8">
        <v>1.4</v>
      </c>
      <c r="AR1346" s="8">
        <v>31.1</v>
      </c>
      <c r="AT1346" s="12">
        <f t="shared" si="219"/>
        <v>38.799999999999997</v>
      </c>
      <c r="AV1346" s="11">
        <f t="shared" si="211"/>
        <v>29.049860000000002</v>
      </c>
      <c r="AW1346" s="13">
        <f t="shared" si="212"/>
        <v>0.17822000000000002</v>
      </c>
      <c r="AX1346" s="13">
        <f t="shared" si="213"/>
        <v>1.1227860000000001</v>
      </c>
      <c r="AY1346" s="13">
        <f t="shared" si="214"/>
        <v>0.17822000000000002</v>
      </c>
      <c r="AZ1346" s="13">
        <f t="shared" si="215"/>
        <v>0.17822000000000002</v>
      </c>
      <c r="BA1346" s="13">
        <f t="shared" si="216"/>
        <v>0.24950800000000001</v>
      </c>
      <c r="BB1346" s="13">
        <f t="shared" si="217"/>
        <v>5.5426420000000007</v>
      </c>
      <c r="BC1346" s="13">
        <f t="shared" si="218"/>
        <v>0.17822000000000002</v>
      </c>
    </row>
    <row r="1347" spans="1:55" x14ac:dyDescent="0.3">
      <c r="A1347" s="8" t="s">
        <v>234</v>
      </c>
      <c r="B1347" s="8" t="s">
        <v>237</v>
      </c>
      <c r="C1347" s="8" t="s">
        <v>113</v>
      </c>
      <c r="D1347" s="8" t="s">
        <v>27</v>
      </c>
      <c r="E1347" s="7" t="s">
        <v>14</v>
      </c>
      <c r="F1347" s="8">
        <v>114</v>
      </c>
      <c r="I1347" s="8">
        <v>4</v>
      </c>
      <c r="L1347" s="8">
        <v>0.13300000000000001</v>
      </c>
      <c r="M1347" s="8">
        <f t="shared" si="220"/>
        <v>15.162000000000001</v>
      </c>
      <c r="O1347" s="8">
        <v>66</v>
      </c>
      <c r="AE1347" s="7" t="s">
        <v>296</v>
      </c>
      <c r="AF1347" s="8" t="s">
        <v>304</v>
      </c>
      <c r="AL1347" s="7">
        <v>125</v>
      </c>
      <c r="AN1347" s="8">
        <v>2.1</v>
      </c>
      <c r="AQ1347" s="8">
        <v>1.3</v>
      </c>
      <c r="AR1347" s="8">
        <v>26.2</v>
      </c>
      <c r="AT1347" s="12">
        <f t="shared" si="219"/>
        <v>29.6</v>
      </c>
      <c r="AV1347" s="11">
        <f t="shared" si="211"/>
        <v>18.952500000000001</v>
      </c>
      <c r="AW1347" s="13">
        <f t="shared" si="212"/>
        <v>0.15162</v>
      </c>
      <c r="AX1347" s="13">
        <f t="shared" si="213"/>
        <v>0.31840200000000002</v>
      </c>
      <c r="AY1347" s="13">
        <f t="shared" si="214"/>
        <v>0.15162</v>
      </c>
      <c r="AZ1347" s="13">
        <f t="shared" si="215"/>
        <v>0.15162</v>
      </c>
      <c r="BA1347" s="13">
        <f t="shared" si="216"/>
        <v>0.19710600000000003</v>
      </c>
      <c r="BB1347" s="13">
        <f t="shared" si="217"/>
        <v>3.9724439999999999</v>
      </c>
      <c r="BC1347" s="13">
        <f t="shared" si="218"/>
        <v>0.15162</v>
      </c>
    </row>
    <row r="1348" spans="1:55" x14ac:dyDescent="0.3">
      <c r="A1348" s="8" t="s">
        <v>234</v>
      </c>
      <c r="B1348" s="8" t="s">
        <v>237</v>
      </c>
      <c r="C1348" s="8" t="s">
        <v>113</v>
      </c>
      <c r="D1348" s="8" t="s">
        <v>32</v>
      </c>
      <c r="E1348" s="7" t="s">
        <v>14</v>
      </c>
      <c r="F1348" s="8">
        <v>83</v>
      </c>
      <c r="I1348" s="8">
        <v>3</v>
      </c>
      <c r="L1348" s="8">
        <v>0.1</v>
      </c>
      <c r="M1348" s="8">
        <f t="shared" si="220"/>
        <v>8.3000000000000007</v>
      </c>
      <c r="O1348" s="8">
        <v>66</v>
      </c>
      <c r="AI1348" s="7">
        <v>8012</v>
      </c>
      <c r="AJ1348" s="8">
        <v>0</v>
      </c>
      <c r="AK1348" s="8" t="s">
        <v>307</v>
      </c>
      <c r="AL1348" s="7">
        <v>332</v>
      </c>
      <c r="AM1348" s="8">
        <v>0</v>
      </c>
      <c r="AN1348" s="8">
        <v>10.3</v>
      </c>
      <c r="AO1348" s="8">
        <v>0</v>
      </c>
      <c r="AP1348" s="8">
        <v>0</v>
      </c>
      <c r="AQ1348" s="8">
        <v>3</v>
      </c>
      <c r="AR1348" s="8">
        <v>73.7</v>
      </c>
      <c r="AS1348" s="8">
        <v>12.7</v>
      </c>
      <c r="AT1348" s="12">
        <f t="shared" si="219"/>
        <v>87</v>
      </c>
      <c r="AV1348" s="11">
        <f t="shared" si="211"/>
        <v>27.556000000000004</v>
      </c>
      <c r="AW1348" s="13">
        <f t="shared" si="212"/>
        <v>0</v>
      </c>
      <c r="AX1348" s="13">
        <f t="shared" si="213"/>
        <v>0.8549000000000001</v>
      </c>
      <c r="AY1348" s="13">
        <f t="shared" si="214"/>
        <v>0</v>
      </c>
      <c r="AZ1348" s="13">
        <f t="shared" si="215"/>
        <v>0</v>
      </c>
      <c r="BA1348" s="13">
        <f t="shared" si="216"/>
        <v>0.24900000000000003</v>
      </c>
      <c r="BB1348" s="13">
        <f t="shared" si="217"/>
        <v>6.1171000000000006</v>
      </c>
      <c r="BC1348" s="13">
        <f t="shared" si="218"/>
        <v>1.0541</v>
      </c>
    </row>
    <row r="1349" spans="1:55" x14ac:dyDescent="0.3">
      <c r="A1349" s="8" t="s">
        <v>234</v>
      </c>
      <c r="B1349" s="8" t="s">
        <v>237</v>
      </c>
      <c r="C1349" s="8" t="s">
        <v>113</v>
      </c>
      <c r="D1349" s="8" t="s">
        <v>74</v>
      </c>
      <c r="E1349" s="7" t="s">
        <v>14</v>
      </c>
      <c r="F1349" s="8">
        <v>340</v>
      </c>
      <c r="H1349" s="8">
        <v>6</v>
      </c>
      <c r="L1349" s="8">
        <v>0.85699999999999998</v>
      </c>
      <c r="M1349" s="8">
        <f t="shared" si="220"/>
        <v>291.38</v>
      </c>
      <c r="O1349" s="8">
        <v>66</v>
      </c>
      <c r="AI1349" s="7">
        <v>404</v>
      </c>
      <c r="AJ1349" s="8">
        <v>14400</v>
      </c>
      <c r="AK1349" s="8" t="s">
        <v>308</v>
      </c>
      <c r="AL1349" s="7">
        <v>41</v>
      </c>
      <c r="AM1349" s="8">
        <v>0</v>
      </c>
      <c r="AN1349" s="8">
        <v>0</v>
      </c>
      <c r="AO1349" s="8">
        <v>0</v>
      </c>
      <c r="AP1349" s="8">
        <v>0</v>
      </c>
      <c r="AQ1349" s="8">
        <v>0</v>
      </c>
      <c r="AR1349" s="8">
        <v>10.4</v>
      </c>
      <c r="AS1349" s="8">
        <v>0</v>
      </c>
      <c r="AT1349" s="12">
        <f t="shared" si="219"/>
        <v>10.4</v>
      </c>
      <c r="AV1349" s="11">
        <f t="shared" ref="AV1349:AV1412" si="221">PRODUCT($M1349,$Y1349,AL1349)/100</f>
        <v>119.4658</v>
      </c>
      <c r="AW1349" s="13">
        <f t="shared" si="212"/>
        <v>0</v>
      </c>
      <c r="AX1349" s="13">
        <f t="shared" si="213"/>
        <v>0</v>
      </c>
      <c r="AY1349" s="13">
        <f t="shared" si="214"/>
        <v>0</v>
      </c>
      <c r="AZ1349" s="13">
        <f t="shared" si="215"/>
        <v>0</v>
      </c>
      <c r="BA1349" s="13">
        <f t="shared" si="216"/>
        <v>0</v>
      </c>
      <c r="BB1349" s="13">
        <f t="shared" si="217"/>
        <v>30.303519999999999</v>
      </c>
      <c r="BC1349" s="13">
        <f t="shared" si="218"/>
        <v>0</v>
      </c>
    </row>
    <row r="1350" spans="1:55" x14ac:dyDescent="0.3">
      <c r="A1350" s="8" t="s">
        <v>232</v>
      </c>
      <c r="B1350" s="8" t="s">
        <v>237</v>
      </c>
      <c r="C1350" s="8" t="s">
        <v>115</v>
      </c>
      <c r="D1350" s="8" t="s">
        <v>13</v>
      </c>
      <c r="E1350" s="7" t="s">
        <v>14</v>
      </c>
      <c r="F1350" s="8">
        <v>112</v>
      </c>
      <c r="J1350" s="8">
        <v>6</v>
      </c>
      <c r="L1350" s="8">
        <v>1.6E-2</v>
      </c>
      <c r="M1350" s="8">
        <f t="shared" si="220"/>
        <v>1.792</v>
      </c>
      <c r="N1350" s="8">
        <v>3</v>
      </c>
      <c r="O1350" s="8">
        <v>67</v>
      </c>
      <c r="AI1350" s="7">
        <v>8067</v>
      </c>
      <c r="AJ1350" s="8">
        <v>0</v>
      </c>
      <c r="AK1350" s="8" t="s">
        <v>265</v>
      </c>
      <c r="AL1350" s="7">
        <v>269</v>
      </c>
      <c r="AM1350" s="8">
        <v>269</v>
      </c>
      <c r="AN1350" s="8">
        <v>24.9</v>
      </c>
      <c r="AO1350" s="8">
        <v>24.9</v>
      </c>
      <c r="AP1350" s="8">
        <v>24.9</v>
      </c>
      <c r="AQ1350" s="8">
        <v>18</v>
      </c>
      <c r="AR1350" s="8">
        <v>0</v>
      </c>
      <c r="AS1350" s="8">
        <v>0</v>
      </c>
      <c r="AT1350" s="12">
        <f t="shared" si="219"/>
        <v>42.9</v>
      </c>
      <c r="AV1350" s="11">
        <f t="shared" si="221"/>
        <v>4.8204799999999999</v>
      </c>
      <c r="AW1350" s="13">
        <f t="shared" ref="AW1350:AW1413" si="222">PRODUCT($M1350,$Y1350,AM1350)/100</f>
        <v>4.8204799999999999</v>
      </c>
      <c r="AX1350" s="13">
        <f t="shared" ref="AX1350:AX1413" si="223">PRODUCT($M1350,$Y1350,AN1350)/100</f>
        <v>0.44620799999999994</v>
      </c>
      <c r="AY1350" s="13">
        <f t="shared" ref="AY1350:AY1413" si="224">PRODUCT($M1350,$Y1350,AO1350)/100</f>
        <v>0.44620799999999994</v>
      </c>
      <c r="AZ1350" s="13">
        <f t="shared" ref="AZ1350:AZ1413" si="225">PRODUCT($M1350,$Y1350,AP1350)/100</f>
        <v>0.44620799999999994</v>
      </c>
      <c r="BA1350" s="13">
        <f t="shared" ref="BA1350:BA1413" si="226">PRODUCT($M1350,$Y1350,AQ1350)/100</f>
        <v>0.32256000000000001</v>
      </c>
      <c r="BB1350" s="13">
        <f t="shared" ref="BB1350:BB1413" si="227">PRODUCT($M1350,$Y1350,AR1350)/100</f>
        <v>0</v>
      </c>
      <c r="BC1350" s="13">
        <f t="shared" ref="BC1350:BC1413" si="228">PRODUCT($M1350,$Y1350,AS1350)/100</f>
        <v>0</v>
      </c>
    </row>
    <row r="1351" spans="1:55" x14ac:dyDescent="0.3">
      <c r="A1351" s="8" t="s">
        <v>232</v>
      </c>
      <c r="B1351" s="8" t="s">
        <v>237</v>
      </c>
      <c r="C1351" s="8" t="s">
        <v>115</v>
      </c>
      <c r="D1351" s="8" t="s">
        <v>15</v>
      </c>
      <c r="E1351" s="7" t="s">
        <v>14</v>
      </c>
      <c r="F1351" s="8">
        <v>85</v>
      </c>
      <c r="I1351" s="8">
        <v>3</v>
      </c>
      <c r="L1351" s="8">
        <v>0.1</v>
      </c>
      <c r="M1351" s="8">
        <f t="shared" si="220"/>
        <v>8.5</v>
      </c>
      <c r="O1351" s="8">
        <v>67</v>
      </c>
      <c r="AE1351" s="7" t="s">
        <v>296</v>
      </c>
      <c r="AF1351" s="8" t="s">
        <v>298</v>
      </c>
      <c r="AG1351" s="7" t="s">
        <v>299</v>
      </c>
      <c r="AL1351" s="7">
        <v>241</v>
      </c>
      <c r="AN1351" s="8">
        <v>32.9</v>
      </c>
      <c r="AQ1351" s="8">
        <v>10.9</v>
      </c>
      <c r="AR1351" s="8">
        <v>0.5</v>
      </c>
      <c r="AS1351" s="8">
        <v>0</v>
      </c>
      <c r="AT1351" s="12">
        <f t="shared" si="219"/>
        <v>44.3</v>
      </c>
      <c r="AV1351" s="11">
        <f t="shared" si="221"/>
        <v>20.484999999999999</v>
      </c>
      <c r="AW1351" s="13">
        <f t="shared" si="222"/>
        <v>8.5000000000000006E-2</v>
      </c>
      <c r="AX1351" s="13">
        <f t="shared" si="223"/>
        <v>2.7965</v>
      </c>
      <c r="AY1351" s="13">
        <f t="shared" si="224"/>
        <v>8.5000000000000006E-2</v>
      </c>
      <c r="AZ1351" s="13">
        <f t="shared" si="225"/>
        <v>8.5000000000000006E-2</v>
      </c>
      <c r="BA1351" s="13">
        <f t="shared" si="226"/>
        <v>0.9265000000000001</v>
      </c>
      <c r="BB1351" s="13">
        <f t="shared" si="227"/>
        <v>4.2500000000000003E-2</v>
      </c>
      <c r="BC1351" s="13">
        <f t="shared" si="228"/>
        <v>0</v>
      </c>
    </row>
    <row r="1352" spans="1:55" x14ac:dyDescent="0.3">
      <c r="A1352" s="8" t="s">
        <v>232</v>
      </c>
      <c r="B1352" s="8" t="s">
        <v>237</v>
      </c>
      <c r="C1352" s="8" t="s">
        <v>115</v>
      </c>
      <c r="D1352" s="8" t="s">
        <v>17</v>
      </c>
      <c r="E1352" s="7" t="s">
        <v>14</v>
      </c>
      <c r="F1352" s="8">
        <v>85</v>
      </c>
      <c r="I1352" s="8">
        <v>3</v>
      </c>
      <c r="L1352" s="8">
        <v>0.1</v>
      </c>
      <c r="M1352" s="8">
        <f t="shared" si="220"/>
        <v>8.5</v>
      </c>
      <c r="O1352" s="8">
        <v>67</v>
      </c>
      <c r="AE1352" s="7" t="s">
        <v>300</v>
      </c>
      <c r="AF1352" s="8" t="s">
        <v>301</v>
      </c>
      <c r="AG1352" s="7" t="s">
        <v>272</v>
      </c>
      <c r="AL1352" s="7">
        <v>265</v>
      </c>
      <c r="AN1352" s="8">
        <v>16.899999999999999</v>
      </c>
      <c r="AQ1352" s="8">
        <v>21.4</v>
      </c>
      <c r="AR1352" s="8">
        <v>0</v>
      </c>
      <c r="AS1352" s="8">
        <v>0</v>
      </c>
      <c r="AT1352" s="12">
        <f t="shared" si="219"/>
        <v>38.299999999999997</v>
      </c>
      <c r="AV1352" s="11">
        <f t="shared" si="221"/>
        <v>22.524999999999999</v>
      </c>
      <c r="AW1352" s="13">
        <f t="shared" si="222"/>
        <v>8.5000000000000006E-2</v>
      </c>
      <c r="AX1352" s="13">
        <f t="shared" si="223"/>
        <v>1.4364999999999997</v>
      </c>
      <c r="AY1352" s="13">
        <f t="shared" si="224"/>
        <v>8.5000000000000006E-2</v>
      </c>
      <c r="AZ1352" s="13">
        <f t="shared" si="225"/>
        <v>8.5000000000000006E-2</v>
      </c>
      <c r="BA1352" s="13">
        <f t="shared" si="226"/>
        <v>1.8189999999999997</v>
      </c>
      <c r="BB1352" s="13">
        <f t="shared" si="227"/>
        <v>0</v>
      </c>
      <c r="BC1352" s="13">
        <f t="shared" si="228"/>
        <v>0</v>
      </c>
    </row>
    <row r="1353" spans="1:55" x14ac:dyDescent="0.3">
      <c r="A1353" s="8" t="s">
        <v>232</v>
      </c>
      <c r="B1353" s="8" t="s">
        <v>237</v>
      </c>
      <c r="C1353" s="8" t="s">
        <v>115</v>
      </c>
      <c r="D1353" s="8" t="s">
        <v>18</v>
      </c>
      <c r="E1353" s="7" t="s">
        <v>14</v>
      </c>
      <c r="F1353" s="8">
        <v>112</v>
      </c>
      <c r="I1353" s="8">
        <v>1</v>
      </c>
      <c r="L1353" s="8">
        <v>3.3000000000000002E-2</v>
      </c>
      <c r="M1353" s="8">
        <f t="shared" si="220"/>
        <v>3.6960000000000002</v>
      </c>
      <c r="O1353" s="8">
        <v>67</v>
      </c>
      <c r="S1353" s="8">
        <v>1095</v>
      </c>
      <c r="T1353" s="8" t="s">
        <v>275</v>
      </c>
      <c r="AL1353" s="7">
        <v>267</v>
      </c>
      <c r="AN1353" s="8">
        <v>19.600000000000001</v>
      </c>
      <c r="AQ1353" s="8">
        <v>20.3</v>
      </c>
      <c r="AT1353" s="12">
        <f t="shared" si="219"/>
        <v>39.900000000000006</v>
      </c>
      <c r="AV1353" s="11">
        <f t="shared" si="221"/>
        <v>9.8683200000000006</v>
      </c>
      <c r="AW1353" s="13">
        <f t="shared" si="222"/>
        <v>3.696E-2</v>
      </c>
      <c r="AX1353" s="13">
        <f t="shared" si="223"/>
        <v>0.72441600000000006</v>
      </c>
      <c r="AY1353" s="13">
        <f t="shared" si="224"/>
        <v>3.696E-2</v>
      </c>
      <c r="AZ1353" s="13">
        <f t="shared" si="225"/>
        <v>3.696E-2</v>
      </c>
      <c r="BA1353" s="13">
        <f t="shared" si="226"/>
        <v>0.75028800000000007</v>
      </c>
      <c r="BB1353" s="13">
        <f t="shared" si="227"/>
        <v>3.696E-2</v>
      </c>
      <c r="BC1353" s="13">
        <f t="shared" si="228"/>
        <v>3.696E-2</v>
      </c>
    </row>
    <row r="1354" spans="1:55" x14ac:dyDescent="0.3">
      <c r="A1354" s="8" t="s">
        <v>232</v>
      </c>
      <c r="B1354" s="8" t="s">
        <v>237</v>
      </c>
      <c r="C1354" s="8" t="s">
        <v>115</v>
      </c>
      <c r="D1354" s="8" t="s">
        <v>19</v>
      </c>
      <c r="E1354" s="7" t="s">
        <v>21</v>
      </c>
      <c r="K1354" s="8">
        <v>1</v>
      </c>
      <c r="L1354" s="8">
        <v>0</v>
      </c>
      <c r="M1354" s="8">
        <f t="shared" si="220"/>
        <v>0</v>
      </c>
      <c r="O1354" s="8">
        <v>67</v>
      </c>
      <c r="AI1354" s="7">
        <v>8063</v>
      </c>
      <c r="AJ1354" s="8">
        <v>5124</v>
      </c>
      <c r="AK1354" s="8" t="s">
        <v>273</v>
      </c>
      <c r="AL1354" s="7">
        <v>285</v>
      </c>
      <c r="AM1354" s="8">
        <v>285</v>
      </c>
      <c r="AN1354" s="8">
        <v>26.9</v>
      </c>
      <c r="AO1354" s="8">
        <v>26.9</v>
      </c>
      <c r="AP1354" s="8">
        <v>26.9</v>
      </c>
      <c r="AQ1354" s="8">
        <v>18.899999999999999</v>
      </c>
      <c r="AR1354" s="8">
        <v>0</v>
      </c>
      <c r="AS1354" s="8">
        <v>0</v>
      </c>
      <c r="AT1354" s="12">
        <f t="shared" si="219"/>
        <v>45.8</v>
      </c>
      <c r="AV1354" s="11">
        <f t="shared" si="221"/>
        <v>0</v>
      </c>
      <c r="AW1354" s="13">
        <f t="shared" si="222"/>
        <v>0</v>
      </c>
      <c r="AX1354" s="13">
        <f t="shared" si="223"/>
        <v>0</v>
      </c>
      <c r="AY1354" s="13">
        <f t="shared" si="224"/>
        <v>0</v>
      </c>
      <c r="AZ1354" s="13">
        <f t="shared" si="225"/>
        <v>0</v>
      </c>
      <c r="BA1354" s="13">
        <f t="shared" si="226"/>
        <v>0</v>
      </c>
      <c r="BB1354" s="13">
        <f t="shared" si="227"/>
        <v>0</v>
      </c>
      <c r="BC1354" s="13">
        <f t="shared" si="228"/>
        <v>0</v>
      </c>
    </row>
    <row r="1355" spans="1:55" x14ac:dyDescent="0.3">
      <c r="A1355" s="8" t="s">
        <v>232</v>
      </c>
      <c r="B1355" s="8" t="s">
        <v>237</v>
      </c>
      <c r="C1355" s="8" t="s">
        <v>115</v>
      </c>
      <c r="D1355" s="8" t="s">
        <v>22</v>
      </c>
      <c r="E1355" s="7" t="s">
        <v>14</v>
      </c>
      <c r="F1355" s="8">
        <v>112</v>
      </c>
      <c r="J1355" s="8">
        <v>5</v>
      </c>
      <c r="L1355" s="8">
        <v>1.4E-2</v>
      </c>
      <c r="M1355" s="8">
        <f t="shared" si="220"/>
        <v>1.5680000000000001</v>
      </c>
      <c r="O1355" s="8">
        <v>67</v>
      </c>
      <c r="AI1355" s="7">
        <v>8063</v>
      </c>
      <c r="AJ1355" s="8">
        <v>5124</v>
      </c>
      <c r="AK1355" s="8" t="s">
        <v>273</v>
      </c>
      <c r="AL1355" s="7">
        <v>285</v>
      </c>
      <c r="AM1355" s="8">
        <v>285</v>
      </c>
      <c r="AN1355" s="8">
        <v>26.9</v>
      </c>
      <c r="AO1355" s="8">
        <v>26.9</v>
      </c>
      <c r="AP1355" s="8">
        <v>26.9</v>
      </c>
      <c r="AQ1355" s="8">
        <v>18.899999999999999</v>
      </c>
      <c r="AR1355" s="8">
        <v>0</v>
      </c>
      <c r="AS1355" s="8">
        <v>0</v>
      </c>
      <c r="AT1355" s="12">
        <f t="shared" si="219"/>
        <v>45.8</v>
      </c>
      <c r="AV1355" s="11">
        <f t="shared" si="221"/>
        <v>4.4687999999999999</v>
      </c>
      <c r="AW1355" s="13">
        <f t="shared" si="222"/>
        <v>4.4687999999999999</v>
      </c>
      <c r="AX1355" s="13">
        <f t="shared" si="223"/>
        <v>0.421792</v>
      </c>
      <c r="AY1355" s="13">
        <f t="shared" si="224"/>
        <v>0.421792</v>
      </c>
      <c r="AZ1355" s="13">
        <f t="shared" si="225"/>
        <v>0.421792</v>
      </c>
      <c r="BA1355" s="13">
        <f t="shared" si="226"/>
        <v>0.29635199999999995</v>
      </c>
      <c r="BB1355" s="13">
        <f t="shared" si="227"/>
        <v>0</v>
      </c>
      <c r="BC1355" s="13">
        <f t="shared" si="228"/>
        <v>0</v>
      </c>
    </row>
    <row r="1356" spans="1:55" x14ac:dyDescent="0.3">
      <c r="A1356" s="8" t="s">
        <v>232</v>
      </c>
      <c r="B1356" s="8" t="s">
        <v>237</v>
      </c>
      <c r="C1356" s="8" t="s">
        <v>115</v>
      </c>
      <c r="D1356" s="8" t="s">
        <v>90</v>
      </c>
      <c r="E1356" s="7" t="s">
        <v>14</v>
      </c>
      <c r="F1356" s="8">
        <v>112</v>
      </c>
      <c r="H1356" s="8">
        <v>1</v>
      </c>
      <c r="L1356" s="8">
        <v>0.14299999999999999</v>
      </c>
      <c r="M1356" s="8">
        <f t="shared" si="220"/>
        <v>16.015999999999998</v>
      </c>
      <c r="O1356" s="8">
        <v>67</v>
      </c>
      <c r="Q1356" s="8">
        <v>17171</v>
      </c>
      <c r="R1356" s="7" t="s">
        <v>332</v>
      </c>
      <c r="AL1356" s="7">
        <v>175</v>
      </c>
      <c r="AN1356" s="8">
        <v>28.14</v>
      </c>
      <c r="AQ1356" s="8">
        <v>6.05</v>
      </c>
      <c r="AR1356" s="8">
        <v>0</v>
      </c>
      <c r="AS1356" s="8">
        <v>0</v>
      </c>
      <c r="AT1356" s="12">
        <f t="shared" si="219"/>
        <v>34.19</v>
      </c>
      <c r="AV1356" s="11">
        <f t="shared" si="221"/>
        <v>28.027999999999999</v>
      </c>
      <c r="AW1356" s="13">
        <f t="shared" si="222"/>
        <v>0.16015999999999997</v>
      </c>
      <c r="AX1356" s="13">
        <f t="shared" si="223"/>
        <v>4.5069023999999995</v>
      </c>
      <c r="AY1356" s="13">
        <f t="shared" si="224"/>
        <v>0.16015999999999997</v>
      </c>
      <c r="AZ1356" s="13">
        <f t="shared" si="225"/>
        <v>0.16015999999999997</v>
      </c>
      <c r="BA1356" s="13">
        <f t="shared" si="226"/>
        <v>0.96896799999999983</v>
      </c>
      <c r="BB1356" s="13">
        <f t="shared" si="227"/>
        <v>0</v>
      </c>
      <c r="BC1356" s="13">
        <f t="shared" si="228"/>
        <v>0</v>
      </c>
    </row>
    <row r="1357" spans="1:55" x14ac:dyDescent="0.3">
      <c r="A1357" s="8" t="s">
        <v>232</v>
      </c>
      <c r="B1357" s="8" t="s">
        <v>237</v>
      </c>
      <c r="C1357" s="8" t="s">
        <v>115</v>
      </c>
      <c r="D1357" s="8" t="s">
        <v>85</v>
      </c>
      <c r="E1357" s="7" t="s">
        <v>14</v>
      </c>
      <c r="F1357" s="8">
        <v>184</v>
      </c>
      <c r="H1357" s="8">
        <v>5</v>
      </c>
      <c r="L1357" s="8">
        <v>0.71399999999999997</v>
      </c>
      <c r="M1357" s="8">
        <f t="shared" si="220"/>
        <v>131.376</v>
      </c>
      <c r="O1357" s="8">
        <v>67</v>
      </c>
      <c r="AH1357" s="8" t="s">
        <v>338</v>
      </c>
      <c r="AL1357" s="7">
        <v>180</v>
      </c>
      <c r="AN1357" s="8">
        <v>24.9</v>
      </c>
      <c r="AQ1357" s="8">
        <v>3.6</v>
      </c>
      <c r="AR1357" s="8">
        <v>11.9</v>
      </c>
      <c r="AT1357" s="12">
        <f t="shared" si="219"/>
        <v>40.4</v>
      </c>
      <c r="AV1357" s="11">
        <f t="shared" si="221"/>
        <v>236.4768</v>
      </c>
      <c r="AW1357" s="13">
        <f t="shared" si="222"/>
        <v>1.31376</v>
      </c>
      <c r="AX1357" s="13">
        <f t="shared" si="223"/>
        <v>32.712623999999998</v>
      </c>
      <c r="AY1357" s="13">
        <f t="shared" si="224"/>
        <v>1.31376</v>
      </c>
      <c r="AZ1357" s="13">
        <f t="shared" si="225"/>
        <v>1.31376</v>
      </c>
      <c r="BA1357" s="13">
        <f t="shared" si="226"/>
        <v>4.7295360000000004</v>
      </c>
      <c r="BB1357" s="13">
        <f t="shared" si="227"/>
        <v>15.633744000000002</v>
      </c>
      <c r="BC1357" s="13">
        <f t="shared" si="228"/>
        <v>1.31376</v>
      </c>
    </row>
    <row r="1358" spans="1:55" x14ac:dyDescent="0.3">
      <c r="A1358" s="8" t="s">
        <v>232</v>
      </c>
      <c r="B1358" s="8" t="s">
        <v>237</v>
      </c>
      <c r="C1358" s="8" t="s">
        <v>115</v>
      </c>
      <c r="D1358" s="8" t="s">
        <v>23</v>
      </c>
      <c r="E1358" s="7" t="s">
        <v>14</v>
      </c>
      <c r="F1358" s="8">
        <v>64</v>
      </c>
      <c r="I1358" s="8">
        <v>4</v>
      </c>
      <c r="L1358" s="8">
        <v>0.13300000000000001</v>
      </c>
      <c r="M1358" s="8">
        <f t="shared" si="220"/>
        <v>8.5120000000000005</v>
      </c>
      <c r="O1358" s="8">
        <v>67</v>
      </c>
      <c r="AI1358" s="7">
        <v>974</v>
      </c>
      <c r="AJ1358" s="8">
        <v>1129</v>
      </c>
      <c r="AK1358" s="8" t="s">
        <v>279</v>
      </c>
      <c r="AL1358" s="7">
        <v>155</v>
      </c>
      <c r="AM1358" s="8">
        <v>155</v>
      </c>
      <c r="AN1358" s="8">
        <v>12.6</v>
      </c>
      <c r="AO1358" s="8">
        <v>12.6</v>
      </c>
      <c r="AP1358" s="8">
        <v>0</v>
      </c>
      <c r="AQ1358" s="8">
        <v>10.6</v>
      </c>
      <c r="AR1358" s="8">
        <v>1.1000000000000001</v>
      </c>
      <c r="AS1358" s="8">
        <v>0</v>
      </c>
      <c r="AT1358" s="12">
        <f t="shared" si="219"/>
        <v>24.3</v>
      </c>
      <c r="AV1358" s="11">
        <f t="shared" si="221"/>
        <v>13.193600000000002</v>
      </c>
      <c r="AW1358" s="13">
        <f t="shared" si="222"/>
        <v>13.193600000000002</v>
      </c>
      <c r="AX1358" s="13">
        <f t="shared" si="223"/>
        <v>1.0725119999999999</v>
      </c>
      <c r="AY1358" s="13">
        <f t="shared" si="224"/>
        <v>1.0725119999999999</v>
      </c>
      <c r="AZ1358" s="13">
        <f t="shared" si="225"/>
        <v>0</v>
      </c>
      <c r="BA1358" s="13">
        <f t="shared" si="226"/>
        <v>0.90227199999999996</v>
      </c>
      <c r="BB1358" s="13">
        <f t="shared" si="227"/>
        <v>9.3632000000000007E-2</v>
      </c>
      <c r="BC1358" s="13">
        <f t="shared" si="228"/>
        <v>0</v>
      </c>
    </row>
    <row r="1359" spans="1:55" x14ac:dyDescent="0.3">
      <c r="A1359" s="8" t="s">
        <v>232</v>
      </c>
      <c r="B1359" s="8" t="s">
        <v>237</v>
      </c>
      <c r="C1359" s="8" t="s">
        <v>115</v>
      </c>
      <c r="D1359" s="8" t="s">
        <v>24</v>
      </c>
      <c r="E1359" s="7" t="s">
        <v>14</v>
      </c>
      <c r="F1359" s="8">
        <v>184</v>
      </c>
      <c r="G1359" s="8">
        <v>1</v>
      </c>
      <c r="L1359" s="8">
        <v>1</v>
      </c>
      <c r="M1359" s="8">
        <f t="shared" si="220"/>
        <v>184</v>
      </c>
      <c r="O1359" s="8">
        <v>67</v>
      </c>
      <c r="AI1359" s="7">
        <v>7075</v>
      </c>
      <c r="AJ1359" s="8">
        <v>1106</v>
      </c>
      <c r="AK1359" s="8" t="s">
        <v>280</v>
      </c>
      <c r="AL1359" s="7">
        <v>69</v>
      </c>
      <c r="AM1359" s="8">
        <v>69</v>
      </c>
      <c r="AN1359" s="8">
        <v>3.6</v>
      </c>
      <c r="AO1359" s="8">
        <v>3.6</v>
      </c>
      <c r="AP1359" s="8">
        <v>0</v>
      </c>
      <c r="AQ1359" s="8">
        <v>4.0999999999999996</v>
      </c>
      <c r="AR1359" s="8">
        <v>4.5</v>
      </c>
      <c r="AS1359" s="8">
        <v>0</v>
      </c>
      <c r="AT1359" s="12">
        <f t="shared" si="219"/>
        <v>12.2</v>
      </c>
      <c r="AV1359" s="11">
        <f t="shared" si="221"/>
        <v>126.96</v>
      </c>
      <c r="AW1359" s="13">
        <f t="shared" si="222"/>
        <v>126.96</v>
      </c>
      <c r="AX1359" s="13">
        <f t="shared" si="223"/>
        <v>6.6239999999999997</v>
      </c>
      <c r="AY1359" s="13">
        <f t="shared" si="224"/>
        <v>6.6239999999999997</v>
      </c>
      <c r="AZ1359" s="13">
        <f t="shared" si="225"/>
        <v>0</v>
      </c>
      <c r="BA1359" s="13">
        <f t="shared" si="226"/>
        <v>7.5439999999999996</v>
      </c>
      <c r="BB1359" s="13">
        <f t="shared" si="227"/>
        <v>8.2799999999999994</v>
      </c>
      <c r="BC1359" s="13">
        <f t="shared" si="228"/>
        <v>0</v>
      </c>
    </row>
    <row r="1360" spans="1:55" x14ac:dyDescent="0.3">
      <c r="A1360" s="8" t="s">
        <v>232</v>
      </c>
      <c r="B1360" s="8" t="s">
        <v>237</v>
      </c>
      <c r="C1360" s="8" t="s">
        <v>115</v>
      </c>
      <c r="D1360" s="8" t="s">
        <v>25</v>
      </c>
      <c r="E1360" s="7" t="s">
        <v>21</v>
      </c>
      <c r="K1360" s="8">
        <v>1</v>
      </c>
      <c r="L1360" s="8">
        <v>0</v>
      </c>
      <c r="M1360" s="8">
        <f t="shared" si="220"/>
        <v>0</v>
      </c>
      <c r="O1360" s="8">
        <v>67</v>
      </c>
      <c r="AI1360" s="7">
        <v>646</v>
      </c>
      <c r="AJ1360" s="8">
        <v>1009</v>
      </c>
      <c r="AK1360" s="8" t="s">
        <v>286</v>
      </c>
      <c r="AL1360" s="7">
        <v>403</v>
      </c>
      <c r="AM1360" s="8">
        <v>403</v>
      </c>
      <c r="AN1360" s="8">
        <v>24.9</v>
      </c>
      <c r="AO1360" s="8">
        <v>24.9</v>
      </c>
      <c r="AP1360" s="8">
        <v>0</v>
      </c>
      <c r="AQ1360" s="8">
        <v>33.1</v>
      </c>
      <c r="AR1360" s="8">
        <v>1.3</v>
      </c>
      <c r="AS1360" s="8">
        <v>0</v>
      </c>
      <c r="AT1360" s="12">
        <f t="shared" si="219"/>
        <v>59.3</v>
      </c>
      <c r="AV1360" s="11">
        <f t="shared" si="221"/>
        <v>0</v>
      </c>
      <c r="AW1360" s="13">
        <f t="shared" si="222"/>
        <v>0</v>
      </c>
      <c r="AX1360" s="13">
        <f t="shared" si="223"/>
        <v>0</v>
      </c>
      <c r="AY1360" s="13">
        <f t="shared" si="224"/>
        <v>0</v>
      </c>
      <c r="AZ1360" s="13">
        <f t="shared" si="225"/>
        <v>0</v>
      </c>
      <c r="BA1360" s="13">
        <f t="shared" si="226"/>
        <v>0</v>
      </c>
      <c r="BB1360" s="13">
        <f t="shared" si="227"/>
        <v>0</v>
      </c>
      <c r="BC1360" s="13">
        <f t="shared" si="228"/>
        <v>0</v>
      </c>
    </row>
    <row r="1361" spans="1:55" x14ac:dyDescent="0.3">
      <c r="A1361" s="8" t="s">
        <v>20</v>
      </c>
      <c r="B1361" s="8" t="s">
        <v>237</v>
      </c>
      <c r="C1361" s="8" t="s">
        <v>115</v>
      </c>
      <c r="D1361" s="8" t="s">
        <v>20</v>
      </c>
      <c r="E1361" s="7" t="s">
        <v>14</v>
      </c>
      <c r="F1361" s="8">
        <v>112</v>
      </c>
      <c r="I1361" s="8">
        <v>3</v>
      </c>
      <c r="L1361" s="8">
        <v>0.1</v>
      </c>
      <c r="M1361" s="8">
        <f t="shared" si="220"/>
        <v>11.200000000000001</v>
      </c>
      <c r="O1361" s="8">
        <v>67</v>
      </c>
      <c r="AI1361">
        <v>8041</v>
      </c>
      <c r="AJ1361">
        <v>15233</v>
      </c>
      <c r="AK1361" t="s">
        <v>378</v>
      </c>
      <c r="AL1361">
        <v>105</v>
      </c>
      <c r="AM1361">
        <v>105</v>
      </c>
      <c r="AN1361">
        <v>18.5</v>
      </c>
      <c r="AO1361">
        <v>18.5</v>
      </c>
      <c r="AP1361">
        <v>18.5</v>
      </c>
      <c r="AQ1361">
        <v>2.9</v>
      </c>
      <c r="AR1361">
        <v>0</v>
      </c>
      <c r="AS1361">
        <v>0</v>
      </c>
      <c r="AT1361" s="12">
        <f t="shared" si="219"/>
        <v>21.4</v>
      </c>
      <c r="AV1361" s="11">
        <f t="shared" si="221"/>
        <v>11.76</v>
      </c>
      <c r="AW1361" s="13">
        <f t="shared" si="222"/>
        <v>11.76</v>
      </c>
      <c r="AX1361" s="13">
        <f t="shared" si="223"/>
        <v>2.0720000000000001</v>
      </c>
      <c r="AY1361" s="13">
        <f t="shared" si="224"/>
        <v>2.0720000000000001</v>
      </c>
      <c r="AZ1361" s="13">
        <f t="shared" si="225"/>
        <v>2.0720000000000001</v>
      </c>
      <c r="BA1361" s="13">
        <f t="shared" si="226"/>
        <v>0.32480000000000003</v>
      </c>
      <c r="BB1361" s="13">
        <f t="shared" si="227"/>
        <v>0</v>
      </c>
      <c r="BC1361" s="13">
        <f t="shared" si="228"/>
        <v>0</v>
      </c>
    </row>
    <row r="1362" spans="1:55" x14ac:dyDescent="0.3">
      <c r="A1362" s="8" t="s">
        <v>233</v>
      </c>
      <c r="B1362" s="8" t="s">
        <v>237</v>
      </c>
      <c r="C1362" s="8" t="s">
        <v>115</v>
      </c>
      <c r="D1362" s="8" t="s">
        <v>26</v>
      </c>
      <c r="E1362" s="7" t="s">
        <v>14</v>
      </c>
      <c r="F1362" s="8">
        <v>175</v>
      </c>
      <c r="H1362" s="8">
        <v>6</v>
      </c>
      <c r="L1362" s="8">
        <v>0.85699999999999998</v>
      </c>
      <c r="M1362" s="8">
        <f t="shared" si="220"/>
        <v>149.97499999999999</v>
      </c>
      <c r="O1362" s="8">
        <v>67</v>
      </c>
      <c r="AI1362" s="7">
        <v>7200</v>
      </c>
      <c r="AJ1362" s="8">
        <v>20051</v>
      </c>
      <c r="AK1362" s="8" t="s">
        <v>282</v>
      </c>
      <c r="AL1362" s="7">
        <v>130</v>
      </c>
      <c r="AM1362" s="8">
        <v>0</v>
      </c>
      <c r="AN1362" s="8">
        <v>2.4</v>
      </c>
      <c r="AO1362" s="8">
        <v>0</v>
      </c>
      <c r="AP1362" s="8">
        <v>0</v>
      </c>
      <c r="AQ1362" s="8">
        <v>0.2</v>
      </c>
      <c r="AR1362" s="8">
        <v>28.6</v>
      </c>
      <c r="AS1362" s="8">
        <v>0.3</v>
      </c>
      <c r="AT1362" s="12">
        <f t="shared" si="219"/>
        <v>31.200000000000003</v>
      </c>
      <c r="AV1362" s="11">
        <f t="shared" si="221"/>
        <v>194.9675</v>
      </c>
      <c r="AW1362" s="13">
        <f t="shared" si="222"/>
        <v>0</v>
      </c>
      <c r="AX1362" s="13">
        <f t="shared" si="223"/>
        <v>3.5994000000000002</v>
      </c>
      <c r="AY1362" s="13">
        <f t="shared" si="224"/>
        <v>0</v>
      </c>
      <c r="AZ1362" s="13">
        <f t="shared" si="225"/>
        <v>0</v>
      </c>
      <c r="BA1362" s="13">
        <f t="shared" si="226"/>
        <v>0.29994999999999999</v>
      </c>
      <c r="BB1362" s="13">
        <f t="shared" si="227"/>
        <v>42.892849999999996</v>
      </c>
      <c r="BC1362" s="13">
        <f t="shared" si="228"/>
        <v>0.44992500000000002</v>
      </c>
    </row>
    <row r="1363" spans="1:55" x14ac:dyDescent="0.3">
      <c r="A1363" s="8" t="s">
        <v>233</v>
      </c>
      <c r="B1363" s="8" t="s">
        <v>237</v>
      </c>
      <c r="C1363" s="8" t="s">
        <v>115</v>
      </c>
      <c r="D1363" s="8" t="s">
        <v>28</v>
      </c>
      <c r="E1363" s="7" t="s">
        <v>14</v>
      </c>
      <c r="F1363" s="8">
        <v>185</v>
      </c>
      <c r="G1363" s="8">
        <v>1</v>
      </c>
      <c r="L1363" s="8">
        <v>1</v>
      </c>
      <c r="M1363" s="8">
        <f t="shared" si="220"/>
        <v>185</v>
      </c>
      <c r="O1363" s="8">
        <v>67</v>
      </c>
      <c r="AI1363" s="7">
        <v>7005</v>
      </c>
      <c r="AJ1363" s="8">
        <v>16028</v>
      </c>
      <c r="AK1363" s="8" t="s">
        <v>283</v>
      </c>
      <c r="AL1363" s="7">
        <v>127</v>
      </c>
      <c r="AM1363" s="8">
        <v>0</v>
      </c>
      <c r="AN1363" s="8">
        <v>8.6999999999999993</v>
      </c>
      <c r="AO1363" s="8">
        <v>0</v>
      </c>
      <c r="AP1363" s="8">
        <v>0</v>
      </c>
      <c r="AQ1363" s="8">
        <v>0.5</v>
      </c>
      <c r="AR1363" s="8">
        <v>22.8</v>
      </c>
      <c r="AS1363" s="8">
        <v>6.4</v>
      </c>
      <c r="AT1363" s="12">
        <f t="shared" si="219"/>
        <v>32</v>
      </c>
      <c r="AV1363" s="11">
        <f t="shared" si="221"/>
        <v>234.95</v>
      </c>
      <c r="AW1363" s="13">
        <f t="shared" si="222"/>
        <v>0</v>
      </c>
      <c r="AX1363" s="13">
        <f t="shared" si="223"/>
        <v>16.094999999999999</v>
      </c>
      <c r="AY1363" s="13">
        <f t="shared" si="224"/>
        <v>0</v>
      </c>
      <c r="AZ1363" s="13">
        <f t="shared" si="225"/>
        <v>0</v>
      </c>
      <c r="BA1363" s="13">
        <f t="shared" si="226"/>
        <v>0.92500000000000004</v>
      </c>
      <c r="BB1363" s="13">
        <f t="shared" si="227"/>
        <v>42.18</v>
      </c>
      <c r="BC1363" s="13">
        <f t="shared" si="228"/>
        <v>11.84</v>
      </c>
    </row>
    <row r="1364" spans="1:55" x14ac:dyDescent="0.3">
      <c r="A1364" s="8" t="s">
        <v>233</v>
      </c>
      <c r="B1364" s="8" t="s">
        <v>237</v>
      </c>
      <c r="C1364" s="8" t="s">
        <v>115</v>
      </c>
      <c r="D1364" s="8" t="s">
        <v>29</v>
      </c>
      <c r="E1364" s="7" t="s">
        <v>14</v>
      </c>
      <c r="F1364" s="8">
        <v>60</v>
      </c>
      <c r="H1364" s="8">
        <v>5</v>
      </c>
      <c r="L1364" s="8">
        <v>0.71399999999999997</v>
      </c>
      <c r="M1364" s="8">
        <f t="shared" si="220"/>
        <v>42.839999999999996</v>
      </c>
      <c r="O1364" s="8">
        <v>67</v>
      </c>
      <c r="AI1364" s="7">
        <v>513</v>
      </c>
      <c r="AJ1364" s="8">
        <v>11110</v>
      </c>
      <c r="AK1364" s="8" t="s">
        <v>290</v>
      </c>
      <c r="AL1364" s="7">
        <v>22</v>
      </c>
      <c r="AM1364" s="8">
        <v>0</v>
      </c>
      <c r="AN1364" s="8">
        <v>1</v>
      </c>
      <c r="AO1364" s="8">
        <v>0</v>
      </c>
      <c r="AP1364" s="8">
        <v>0</v>
      </c>
      <c r="AQ1364" s="8">
        <v>0.4</v>
      </c>
      <c r="AR1364" s="8">
        <v>4.5</v>
      </c>
      <c r="AS1364" s="8">
        <v>2.8</v>
      </c>
      <c r="AT1364" s="12">
        <f t="shared" si="219"/>
        <v>5.9</v>
      </c>
      <c r="AV1364" s="11">
        <f t="shared" si="221"/>
        <v>9.4247999999999994</v>
      </c>
      <c r="AW1364" s="13">
        <f t="shared" si="222"/>
        <v>0</v>
      </c>
      <c r="AX1364" s="13">
        <f t="shared" si="223"/>
        <v>0.42839999999999995</v>
      </c>
      <c r="AY1364" s="13">
        <f t="shared" si="224"/>
        <v>0</v>
      </c>
      <c r="AZ1364" s="13">
        <f t="shared" si="225"/>
        <v>0</v>
      </c>
      <c r="BA1364" s="13">
        <f t="shared" si="226"/>
        <v>0.17135999999999998</v>
      </c>
      <c r="BB1364" s="13">
        <f t="shared" si="227"/>
        <v>1.9277999999999997</v>
      </c>
      <c r="BC1364" s="13">
        <f t="shared" si="228"/>
        <v>1.1995199999999999</v>
      </c>
    </row>
    <row r="1365" spans="1:55" x14ac:dyDescent="0.3">
      <c r="A1365" s="8" t="s">
        <v>233</v>
      </c>
      <c r="B1365" s="8" t="s">
        <v>237</v>
      </c>
      <c r="C1365" s="8" t="s">
        <v>115</v>
      </c>
      <c r="D1365" s="8" t="s">
        <v>30</v>
      </c>
      <c r="E1365" s="7" t="s">
        <v>14</v>
      </c>
      <c r="F1365" s="8">
        <v>119</v>
      </c>
      <c r="H1365" s="8">
        <v>2</v>
      </c>
      <c r="L1365" s="8">
        <v>0.28599999999999998</v>
      </c>
      <c r="M1365" s="8">
        <f t="shared" si="220"/>
        <v>34.033999999999999</v>
      </c>
      <c r="O1365" s="8">
        <v>67</v>
      </c>
      <c r="AI1365" s="7">
        <v>141</v>
      </c>
      <c r="AJ1365" s="8">
        <v>9040</v>
      </c>
      <c r="AK1365" s="8" t="s">
        <v>287</v>
      </c>
      <c r="AL1365" s="7">
        <v>92</v>
      </c>
      <c r="AM1365" s="8">
        <v>0</v>
      </c>
      <c r="AN1365" s="8">
        <v>1</v>
      </c>
      <c r="AO1365" s="8">
        <v>0</v>
      </c>
      <c r="AP1365" s="8">
        <v>0</v>
      </c>
      <c r="AQ1365" s="8">
        <v>0.5</v>
      </c>
      <c r="AR1365" s="8">
        <v>23.4</v>
      </c>
      <c r="AS1365" s="8">
        <v>2.4</v>
      </c>
      <c r="AT1365" s="12">
        <f t="shared" si="219"/>
        <v>24.9</v>
      </c>
      <c r="AV1365" s="11">
        <f t="shared" si="221"/>
        <v>31.311279999999996</v>
      </c>
      <c r="AW1365" s="13">
        <f t="shared" si="222"/>
        <v>0</v>
      </c>
      <c r="AX1365" s="13">
        <f t="shared" si="223"/>
        <v>0.34033999999999998</v>
      </c>
      <c r="AY1365" s="13">
        <f t="shared" si="224"/>
        <v>0</v>
      </c>
      <c r="AZ1365" s="13">
        <f t="shared" si="225"/>
        <v>0</v>
      </c>
      <c r="BA1365" s="13">
        <f t="shared" si="226"/>
        <v>0.17016999999999999</v>
      </c>
      <c r="BB1365" s="13">
        <f t="shared" si="227"/>
        <v>7.9639559999999996</v>
      </c>
      <c r="BC1365" s="13">
        <f t="shared" si="228"/>
        <v>0.81681599999999988</v>
      </c>
    </row>
    <row r="1366" spans="1:55" x14ac:dyDescent="0.3">
      <c r="A1366" s="8" t="s">
        <v>233</v>
      </c>
      <c r="B1366" s="8" t="s">
        <v>237</v>
      </c>
      <c r="C1366" s="8" t="s">
        <v>115</v>
      </c>
      <c r="D1366" s="8" t="s">
        <v>31</v>
      </c>
      <c r="E1366" s="7" t="s">
        <v>14</v>
      </c>
      <c r="F1366" s="8">
        <v>122</v>
      </c>
      <c r="H1366" s="8">
        <v>3</v>
      </c>
      <c r="L1366" s="8">
        <v>0.42899999999999999</v>
      </c>
      <c r="M1366" s="8">
        <f t="shared" si="220"/>
        <v>52.338000000000001</v>
      </c>
      <c r="O1366" s="8">
        <v>67</v>
      </c>
      <c r="AI1366" s="7">
        <v>1786</v>
      </c>
      <c r="AJ1366" s="8">
        <v>11363</v>
      </c>
      <c r="AK1366" s="8" t="s">
        <v>289</v>
      </c>
      <c r="AL1366" s="7">
        <v>93</v>
      </c>
      <c r="AM1366" s="8">
        <v>0</v>
      </c>
      <c r="AN1366" s="8">
        <v>2</v>
      </c>
      <c r="AO1366" s="8">
        <v>0</v>
      </c>
      <c r="AP1366" s="8">
        <v>0</v>
      </c>
      <c r="AQ1366" s="8">
        <v>0.1</v>
      </c>
      <c r="AR1366" s="8">
        <v>21.6</v>
      </c>
      <c r="AS1366" s="8">
        <v>1.5</v>
      </c>
      <c r="AT1366" s="12">
        <f t="shared" si="219"/>
        <v>23.700000000000003</v>
      </c>
      <c r="AV1366" s="11">
        <f t="shared" si="221"/>
        <v>48.674340000000001</v>
      </c>
      <c r="AW1366" s="13">
        <f t="shared" si="222"/>
        <v>0</v>
      </c>
      <c r="AX1366" s="13">
        <f t="shared" si="223"/>
        <v>1.0467599999999999</v>
      </c>
      <c r="AY1366" s="13">
        <f t="shared" si="224"/>
        <v>0</v>
      </c>
      <c r="AZ1366" s="13">
        <f t="shared" si="225"/>
        <v>0</v>
      </c>
      <c r="BA1366" s="13">
        <f t="shared" si="226"/>
        <v>5.2338000000000003E-2</v>
      </c>
      <c r="BB1366" s="13">
        <f t="shared" si="227"/>
        <v>11.305008000000001</v>
      </c>
      <c r="BC1366" s="13">
        <f t="shared" si="228"/>
        <v>0.78507000000000005</v>
      </c>
    </row>
    <row r="1367" spans="1:55" x14ac:dyDescent="0.3">
      <c r="A1367" s="8" t="s">
        <v>233</v>
      </c>
      <c r="B1367" s="8" t="s">
        <v>237</v>
      </c>
      <c r="C1367" s="8" t="s">
        <v>115</v>
      </c>
      <c r="D1367" s="8" t="s">
        <v>44</v>
      </c>
      <c r="E1367" s="7" t="s">
        <v>14</v>
      </c>
      <c r="F1367" s="8">
        <v>250</v>
      </c>
      <c r="H1367" s="8">
        <v>3</v>
      </c>
      <c r="L1367" s="8">
        <v>0.42899999999999999</v>
      </c>
      <c r="M1367" s="8">
        <f t="shared" si="220"/>
        <v>107.25</v>
      </c>
      <c r="O1367" s="8">
        <v>67</v>
      </c>
      <c r="AI1367" s="7">
        <v>8009</v>
      </c>
      <c r="AJ1367" s="8">
        <v>20121</v>
      </c>
      <c r="AK1367" s="8" t="s">
        <v>370</v>
      </c>
      <c r="AL1367" s="7">
        <v>141</v>
      </c>
      <c r="AM1367" s="8">
        <v>0</v>
      </c>
      <c r="AN1367" s="8">
        <v>4.8</v>
      </c>
      <c r="AO1367" s="8">
        <v>0</v>
      </c>
      <c r="AP1367" s="8">
        <v>0</v>
      </c>
      <c r="AQ1367" s="8">
        <v>0.7</v>
      </c>
      <c r="AR1367" s="8">
        <v>28.3</v>
      </c>
      <c r="AS1367" s="8">
        <v>1.7</v>
      </c>
      <c r="AT1367" s="12">
        <f t="shared" si="219"/>
        <v>33.799999999999997</v>
      </c>
      <c r="AV1367" s="11">
        <f t="shared" si="221"/>
        <v>151.2225</v>
      </c>
      <c r="AW1367" s="13">
        <f t="shared" si="222"/>
        <v>0</v>
      </c>
      <c r="AX1367" s="13">
        <f t="shared" si="223"/>
        <v>5.1479999999999997</v>
      </c>
      <c r="AY1367" s="13">
        <f t="shared" si="224"/>
        <v>0</v>
      </c>
      <c r="AZ1367" s="13">
        <f t="shared" si="225"/>
        <v>0</v>
      </c>
      <c r="BA1367" s="13">
        <f t="shared" si="226"/>
        <v>0.75074999999999992</v>
      </c>
      <c r="BB1367" s="13">
        <f t="shared" si="227"/>
        <v>30.351750000000003</v>
      </c>
      <c r="BC1367" s="13">
        <f t="shared" si="228"/>
        <v>1.8232499999999998</v>
      </c>
    </row>
    <row r="1368" spans="1:55" x14ac:dyDescent="0.3">
      <c r="A1368" s="8" t="s">
        <v>233</v>
      </c>
      <c r="B1368" s="8" t="s">
        <v>237</v>
      </c>
      <c r="C1368" s="8" t="s">
        <v>115</v>
      </c>
      <c r="D1368" s="8" t="s">
        <v>77</v>
      </c>
      <c r="E1368" s="7" t="s">
        <v>14</v>
      </c>
      <c r="F1368" s="8">
        <v>119</v>
      </c>
      <c r="G1368" s="8">
        <v>1</v>
      </c>
      <c r="L1368" s="8">
        <v>1</v>
      </c>
      <c r="M1368" s="8">
        <f t="shared" si="220"/>
        <v>119</v>
      </c>
      <c r="O1368" s="8">
        <v>67</v>
      </c>
      <c r="AH1368" s="8" t="s">
        <v>336</v>
      </c>
      <c r="AL1368" s="7">
        <v>390</v>
      </c>
      <c r="AN1368" s="8" t="s">
        <v>337</v>
      </c>
      <c r="AQ1368" s="8">
        <v>0.8</v>
      </c>
      <c r="AR1368" s="8">
        <v>84.1</v>
      </c>
      <c r="AT1368" s="12">
        <f t="shared" si="219"/>
        <v>84.899999999999991</v>
      </c>
      <c r="AV1368" s="11">
        <f t="shared" si="221"/>
        <v>464.1</v>
      </c>
      <c r="AW1368" s="13">
        <f t="shared" si="222"/>
        <v>1.19</v>
      </c>
      <c r="AX1368" s="13">
        <f t="shared" si="223"/>
        <v>1.19</v>
      </c>
      <c r="AY1368" s="13">
        <f t="shared" si="224"/>
        <v>1.19</v>
      </c>
      <c r="AZ1368" s="13">
        <f t="shared" si="225"/>
        <v>1.19</v>
      </c>
      <c r="BA1368" s="13">
        <f t="shared" si="226"/>
        <v>0.95200000000000007</v>
      </c>
      <c r="BB1368" s="13">
        <f t="shared" si="227"/>
        <v>100.07899999999999</v>
      </c>
      <c r="BC1368" s="13">
        <f t="shared" si="228"/>
        <v>1.19</v>
      </c>
    </row>
    <row r="1369" spans="1:55" x14ac:dyDescent="0.3">
      <c r="A1369" s="8" t="s">
        <v>234</v>
      </c>
      <c r="B1369" s="8" t="s">
        <v>237</v>
      </c>
      <c r="C1369" s="8" t="s">
        <v>115</v>
      </c>
      <c r="D1369" s="8" t="s">
        <v>248</v>
      </c>
      <c r="E1369" s="7" t="s">
        <v>14</v>
      </c>
      <c r="F1369" s="8">
        <v>134</v>
      </c>
      <c r="G1369" s="8">
        <v>1</v>
      </c>
      <c r="L1369" s="8">
        <v>1</v>
      </c>
      <c r="M1369" s="8">
        <f t="shared" si="220"/>
        <v>134</v>
      </c>
      <c r="O1369" s="8">
        <v>67</v>
      </c>
      <c r="AE1369" s="7" t="s">
        <v>296</v>
      </c>
      <c r="AF1369" s="8" t="s">
        <v>303</v>
      </c>
      <c r="AL1369" s="7">
        <v>163</v>
      </c>
      <c r="AN1369" s="8">
        <v>6.3</v>
      </c>
      <c r="AQ1369" s="8">
        <v>1.4</v>
      </c>
      <c r="AR1369" s="8">
        <v>31.1</v>
      </c>
      <c r="AT1369" s="12">
        <f t="shared" si="219"/>
        <v>38.799999999999997</v>
      </c>
      <c r="AV1369" s="11">
        <f t="shared" si="221"/>
        <v>218.42</v>
      </c>
      <c r="AW1369" s="13">
        <f t="shared" si="222"/>
        <v>1.34</v>
      </c>
      <c r="AX1369" s="13">
        <f t="shared" si="223"/>
        <v>8.4420000000000002</v>
      </c>
      <c r="AY1369" s="13">
        <f t="shared" si="224"/>
        <v>1.34</v>
      </c>
      <c r="AZ1369" s="13">
        <f t="shared" si="225"/>
        <v>1.34</v>
      </c>
      <c r="BA1369" s="13">
        <f t="shared" si="226"/>
        <v>1.8759999999999999</v>
      </c>
      <c r="BB1369" s="13">
        <f t="shared" si="227"/>
        <v>41.674000000000007</v>
      </c>
      <c r="BC1369" s="13">
        <f t="shared" si="228"/>
        <v>1.34</v>
      </c>
    </row>
    <row r="1370" spans="1:55" x14ac:dyDescent="0.3">
      <c r="A1370" s="8" t="s">
        <v>234</v>
      </c>
      <c r="B1370" s="8" t="s">
        <v>237</v>
      </c>
      <c r="C1370" s="8" t="s">
        <v>115</v>
      </c>
      <c r="D1370" s="8" t="s">
        <v>27</v>
      </c>
      <c r="E1370" s="7" t="s">
        <v>14</v>
      </c>
      <c r="F1370" s="8">
        <v>114</v>
      </c>
      <c r="G1370" s="8">
        <v>1</v>
      </c>
      <c r="L1370" s="8">
        <v>1</v>
      </c>
      <c r="M1370" s="8">
        <f t="shared" si="220"/>
        <v>114</v>
      </c>
      <c r="O1370" s="8">
        <v>67</v>
      </c>
      <c r="AE1370" s="7" t="s">
        <v>296</v>
      </c>
      <c r="AF1370" s="8" t="s">
        <v>304</v>
      </c>
      <c r="AL1370" s="7">
        <v>125</v>
      </c>
      <c r="AN1370" s="8">
        <v>2.1</v>
      </c>
      <c r="AQ1370" s="8">
        <v>1.3</v>
      </c>
      <c r="AR1370" s="8">
        <v>26.2</v>
      </c>
      <c r="AT1370" s="12">
        <f t="shared" si="219"/>
        <v>29.6</v>
      </c>
      <c r="AV1370" s="11">
        <f t="shared" si="221"/>
        <v>142.5</v>
      </c>
      <c r="AW1370" s="13">
        <f t="shared" si="222"/>
        <v>1.1399999999999999</v>
      </c>
      <c r="AX1370" s="13">
        <f t="shared" si="223"/>
        <v>2.3940000000000001</v>
      </c>
      <c r="AY1370" s="13">
        <f t="shared" si="224"/>
        <v>1.1399999999999999</v>
      </c>
      <c r="AZ1370" s="13">
        <f t="shared" si="225"/>
        <v>1.1399999999999999</v>
      </c>
      <c r="BA1370" s="13">
        <f t="shared" si="226"/>
        <v>1.4820000000000002</v>
      </c>
      <c r="BB1370" s="13">
        <f t="shared" si="227"/>
        <v>29.867999999999999</v>
      </c>
      <c r="BC1370" s="13">
        <f t="shared" si="228"/>
        <v>1.1399999999999999</v>
      </c>
    </row>
    <row r="1371" spans="1:55" x14ac:dyDescent="0.3">
      <c r="A1371" s="8" t="s">
        <v>234</v>
      </c>
      <c r="B1371" s="8" t="s">
        <v>237</v>
      </c>
      <c r="C1371" s="8" t="s">
        <v>115</v>
      </c>
      <c r="D1371" s="8" t="s">
        <v>32</v>
      </c>
      <c r="E1371" s="7" t="s">
        <v>14</v>
      </c>
      <c r="F1371" s="8">
        <v>83</v>
      </c>
      <c r="H1371" s="8">
        <v>2</v>
      </c>
      <c r="L1371" s="8">
        <v>0.28599999999999998</v>
      </c>
      <c r="M1371" s="8">
        <f t="shared" si="220"/>
        <v>23.738</v>
      </c>
      <c r="O1371" s="8">
        <v>67</v>
      </c>
      <c r="AI1371" s="7">
        <v>8012</v>
      </c>
      <c r="AJ1371" s="8">
        <v>0</v>
      </c>
      <c r="AK1371" s="8" t="s">
        <v>307</v>
      </c>
      <c r="AL1371" s="7">
        <v>332</v>
      </c>
      <c r="AM1371" s="8">
        <v>0</v>
      </c>
      <c r="AN1371" s="8">
        <v>10.3</v>
      </c>
      <c r="AO1371" s="8">
        <v>0</v>
      </c>
      <c r="AP1371" s="8">
        <v>0</v>
      </c>
      <c r="AQ1371" s="8">
        <v>3</v>
      </c>
      <c r="AR1371" s="8">
        <v>73.7</v>
      </c>
      <c r="AS1371" s="8">
        <v>12.7</v>
      </c>
      <c r="AT1371" s="12">
        <f t="shared" si="219"/>
        <v>87</v>
      </c>
      <c r="AV1371" s="11">
        <f t="shared" si="221"/>
        <v>78.810159999999996</v>
      </c>
      <c r="AW1371" s="13">
        <f t="shared" si="222"/>
        <v>0</v>
      </c>
      <c r="AX1371" s="13">
        <f t="shared" si="223"/>
        <v>2.445014</v>
      </c>
      <c r="AY1371" s="13">
        <f t="shared" si="224"/>
        <v>0</v>
      </c>
      <c r="AZ1371" s="13">
        <f t="shared" si="225"/>
        <v>0</v>
      </c>
      <c r="BA1371" s="13">
        <f t="shared" si="226"/>
        <v>0.71214</v>
      </c>
      <c r="BB1371" s="13">
        <f t="shared" si="227"/>
        <v>17.494906</v>
      </c>
      <c r="BC1371" s="13">
        <f t="shared" si="228"/>
        <v>3.014726</v>
      </c>
    </row>
    <row r="1372" spans="1:55" x14ac:dyDescent="0.3">
      <c r="A1372" s="8" t="s">
        <v>234</v>
      </c>
      <c r="B1372" s="8" t="s">
        <v>237</v>
      </c>
      <c r="C1372" s="8" t="s">
        <v>115</v>
      </c>
      <c r="D1372" s="8" t="s">
        <v>74</v>
      </c>
      <c r="E1372" s="7" t="s">
        <v>14</v>
      </c>
      <c r="F1372" s="8">
        <v>340</v>
      </c>
      <c r="H1372" s="8">
        <v>4</v>
      </c>
      <c r="L1372" s="8">
        <v>0.57099999999999995</v>
      </c>
      <c r="M1372" s="8">
        <f t="shared" si="220"/>
        <v>194.14</v>
      </c>
      <c r="O1372" s="8">
        <v>67</v>
      </c>
      <c r="AI1372" s="7">
        <v>404</v>
      </c>
      <c r="AJ1372" s="8">
        <v>14400</v>
      </c>
      <c r="AK1372" s="8" t="s">
        <v>308</v>
      </c>
      <c r="AL1372" s="7">
        <v>41</v>
      </c>
      <c r="AM1372" s="8">
        <v>0</v>
      </c>
      <c r="AN1372" s="8">
        <v>0</v>
      </c>
      <c r="AO1372" s="8">
        <v>0</v>
      </c>
      <c r="AP1372" s="8">
        <v>0</v>
      </c>
      <c r="AQ1372" s="8">
        <v>0</v>
      </c>
      <c r="AR1372" s="8">
        <v>10.4</v>
      </c>
      <c r="AS1372" s="8">
        <v>0</v>
      </c>
      <c r="AT1372" s="12">
        <f t="shared" si="219"/>
        <v>10.4</v>
      </c>
      <c r="AV1372" s="11">
        <f t="shared" si="221"/>
        <v>79.597399999999993</v>
      </c>
      <c r="AW1372" s="13">
        <f t="shared" si="222"/>
        <v>0</v>
      </c>
      <c r="AX1372" s="13">
        <f t="shared" si="223"/>
        <v>0</v>
      </c>
      <c r="AY1372" s="13">
        <f t="shared" si="224"/>
        <v>0</v>
      </c>
      <c r="AZ1372" s="13">
        <f t="shared" si="225"/>
        <v>0</v>
      </c>
      <c r="BA1372" s="13">
        <f t="shared" si="226"/>
        <v>0</v>
      </c>
      <c r="BB1372" s="13">
        <f t="shared" si="227"/>
        <v>20.190560000000001</v>
      </c>
      <c r="BC1372" s="13">
        <f t="shared" si="228"/>
        <v>0</v>
      </c>
    </row>
    <row r="1373" spans="1:55" x14ac:dyDescent="0.3">
      <c r="A1373" s="8" t="s">
        <v>232</v>
      </c>
      <c r="B1373" s="8" t="s">
        <v>237</v>
      </c>
      <c r="C1373" s="8" t="s">
        <v>116</v>
      </c>
      <c r="D1373" s="8" t="s">
        <v>13</v>
      </c>
      <c r="E1373" s="7" t="s">
        <v>21</v>
      </c>
      <c r="K1373" s="8">
        <v>1</v>
      </c>
      <c r="L1373" s="8">
        <v>0</v>
      </c>
      <c r="M1373" s="8">
        <f t="shared" si="220"/>
        <v>0</v>
      </c>
      <c r="N1373" s="8">
        <v>3</v>
      </c>
      <c r="O1373" s="8">
        <v>68</v>
      </c>
      <c r="AI1373" s="7">
        <v>8067</v>
      </c>
      <c r="AJ1373" s="8">
        <v>0</v>
      </c>
      <c r="AK1373" s="8" t="s">
        <v>265</v>
      </c>
      <c r="AL1373" s="7">
        <v>269</v>
      </c>
      <c r="AM1373" s="8">
        <v>269</v>
      </c>
      <c r="AN1373" s="8">
        <v>24.9</v>
      </c>
      <c r="AO1373" s="8">
        <v>24.9</v>
      </c>
      <c r="AP1373" s="8">
        <v>24.9</v>
      </c>
      <c r="AQ1373" s="8">
        <v>18</v>
      </c>
      <c r="AR1373" s="8">
        <v>0</v>
      </c>
      <c r="AS1373" s="8">
        <v>0</v>
      </c>
      <c r="AT1373" s="12">
        <f t="shared" si="219"/>
        <v>42.9</v>
      </c>
      <c r="AV1373" s="11">
        <f t="shared" si="221"/>
        <v>0</v>
      </c>
      <c r="AW1373" s="13">
        <f t="shared" si="222"/>
        <v>0</v>
      </c>
      <c r="AX1373" s="13">
        <f t="shared" si="223"/>
        <v>0</v>
      </c>
      <c r="AY1373" s="13">
        <f t="shared" si="224"/>
        <v>0</v>
      </c>
      <c r="AZ1373" s="13">
        <f t="shared" si="225"/>
        <v>0</v>
      </c>
      <c r="BA1373" s="13">
        <f t="shared" si="226"/>
        <v>0</v>
      </c>
      <c r="BB1373" s="13">
        <f t="shared" si="227"/>
        <v>0</v>
      </c>
      <c r="BC1373" s="13">
        <f t="shared" si="228"/>
        <v>0</v>
      </c>
    </row>
    <row r="1374" spans="1:55" x14ac:dyDescent="0.3">
      <c r="A1374" s="8" t="s">
        <v>232</v>
      </c>
      <c r="B1374" s="8" t="s">
        <v>237</v>
      </c>
      <c r="C1374" s="8" t="s">
        <v>116</v>
      </c>
      <c r="D1374" s="8" t="s">
        <v>15</v>
      </c>
      <c r="E1374" s="7" t="s">
        <v>14</v>
      </c>
      <c r="F1374" s="8">
        <v>85</v>
      </c>
      <c r="I1374" s="8">
        <v>4</v>
      </c>
      <c r="L1374" s="8">
        <v>0.13300000000000001</v>
      </c>
      <c r="M1374" s="8">
        <f t="shared" si="220"/>
        <v>11.305</v>
      </c>
      <c r="O1374" s="8">
        <v>68</v>
      </c>
      <c r="AE1374" s="7" t="s">
        <v>296</v>
      </c>
      <c r="AF1374" s="8" t="s">
        <v>298</v>
      </c>
      <c r="AG1374" s="7" t="s">
        <v>299</v>
      </c>
      <c r="AL1374" s="7">
        <v>241</v>
      </c>
      <c r="AN1374" s="8">
        <v>32.9</v>
      </c>
      <c r="AQ1374" s="8">
        <v>10.9</v>
      </c>
      <c r="AR1374" s="8">
        <v>0.5</v>
      </c>
      <c r="AS1374" s="8">
        <v>0</v>
      </c>
      <c r="AT1374" s="12">
        <f t="shared" si="219"/>
        <v>44.3</v>
      </c>
      <c r="AV1374" s="11">
        <f t="shared" si="221"/>
        <v>27.245050000000003</v>
      </c>
      <c r="AW1374" s="13">
        <f t="shared" si="222"/>
        <v>0.11305</v>
      </c>
      <c r="AX1374" s="13">
        <f t="shared" si="223"/>
        <v>3.7193449999999997</v>
      </c>
      <c r="AY1374" s="13">
        <f t="shared" si="224"/>
        <v>0.11305</v>
      </c>
      <c r="AZ1374" s="13">
        <f t="shared" si="225"/>
        <v>0.11305</v>
      </c>
      <c r="BA1374" s="13">
        <f t="shared" si="226"/>
        <v>1.232245</v>
      </c>
      <c r="BB1374" s="13">
        <f t="shared" si="227"/>
        <v>5.6524999999999999E-2</v>
      </c>
      <c r="BC1374" s="13">
        <f t="shared" si="228"/>
        <v>0</v>
      </c>
    </row>
    <row r="1375" spans="1:55" x14ac:dyDescent="0.3">
      <c r="A1375" s="8" t="s">
        <v>232</v>
      </c>
      <c r="B1375" s="8" t="s">
        <v>237</v>
      </c>
      <c r="C1375" s="8" t="s">
        <v>116</v>
      </c>
      <c r="D1375" s="8" t="s">
        <v>17</v>
      </c>
      <c r="E1375" s="7" t="s">
        <v>14</v>
      </c>
      <c r="F1375" s="8">
        <v>85</v>
      </c>
      <c r="I1375" s="8">
        <v>2</v>
      </c>
      <c r="L1375" s="8">
        <v>6.7000000000000004E-2</v>
      </c>
      <c r="M1375" s="8">
        <f t="shared" si="220"/>
        <v>5.6950000000000003</v>
      </c>
      <c r="O1375" s="8">
        <v>68</v>
      </c>
      <c r="AE1375" s="7" t="s">
        <v>300</v>
      </c>
      <c r="AF1375" s="8" t="s">
        <v>301</v>
      </c>
      <c r="AG1375" s="7" t="s">
        <v>272</v>
      </c>
      <c r="AL1375" s="7">
        <v>265</v>
      </c>
      <c r="AN1375" s="8">
        <v>16.899999999999999</v>
      </c>
      <c r="AQ1375" s="8">
        <v>21.4</v>
      </c>
      <c r="AR1375" s="8">
        <v>0</v>
      </c>
      <c r="AS1375" s="8">
        <v>0</v>
      </c>
      <c r="AT1375" s="12">
        <f t="shared" si="219"/>
        <v>38.299999999999997</v>
      </c>
      <c r="AV1375" s="11">
        <f t="shared" si="221"/>
        <v>15.091750000000001</v>
      </c>
      <c r="AW1375" s="13">
        <f t="shared" si="222"/>
        <v>5.6950000000000001E-2</v>
      </c>
      <c r="AX1375" s="13">
        <f t="shared" si="223"/>
        <v>0.96245499999999995</v>
      </c>
      <c r="AY1375" s="13">
        <f t="shared" si="224"/>
        <v>5.6950000000000001E-2</v>
      </c>
      <c r="AZ1375" s="13">
        <f t="shared" si="225"/>
        <v>5.6950000000000001E-2</v>
      </c>
      <c r="BA1375" s="13">
        <f t="shared" si="226"/>
        <v>1.2187300000000001</v>
      </c>
      <c r="BB1375" s="13">
        <f t="shared" si="227"/>
        <v>0</v>
      </c>
      <c r="BC1375" s="13">
        <f t="shared" si="228"/>
        <v>0</v>
      </c>
    </row>
    <row r="1376" spans="1:55" x14ac:dyDescent="0.3">
      <c r="A1376" s="8" t="s">
        <v>232</v>
      </c>
      <c r="B1376" s="8" t="s">
        <v>237</v>
      </c>
      <c r="C1376" s="8" t="s">
        <v>116</v>
      </c>
      <c r="D1376" s="8" t="s">
        <v>18</v>
      </c>
      <c r="E1376" s="7" t="s">
        <v>14</v>
      </c>
      <c r="F1376" s="8">
        <v>112</v>
      </c>
      <c r="I1376" s="8">
        <v>3</v>
      </c>
      <c r="L1376" s="8">
        <v>0.1</v>
      </c>
      <c r="M1376" s="8">
        <f t="shared" si="220"/>
        <v>11.200000000000001</v>
      </c>
      <c r="O1376" s="8">
        <v>68</v>
      </c>
      <c r="S1376" s="8">
        <v>1095</v>
      </c>
      <c r="T1376" s="8" t="s">
        <v>275</v>
      </c>
      <c r="AL1376" s="7">
        <v>267</v>
      </c>
      <c r="AN1376" s="8">
        <v>19.600000000000001</v>
      </c>
      <c r="AQ1376" s="8">
        <v>20.3</v>
      </c>
      <c r="AT1376" s="12">
        <f t="shared" si="219"/>
        <v>39.900000000000006</v>
      </c>
      <c r="AV1376" s="11">
        <f t="shared" si="221"/>
        <v>29.904</v>
      </c>
      <c r="AW1376" s="13">
        <f t="shared" si="222"/>
        <v>0.11200000000000002</v>
      </c>
      <c r="AX1376" s="13">
        <f t="shared" si="223"/>
        <v>2.1952000000000003</v>
      </c>
      <c r="AY1376" s="13">
        <f t="shared" si="224"/>
        <v>0.11200000000000002</v>
      </c>
      <c r="AZ1376" s="13">
        <f t="shared" si="225"/>
        <v>0.11200000000000002</v>
      </c>
      <c r="BA1376" s="13">
        <f t="shared" si="226"/>
        <v>2.2736000000000005</v>
      </c>
      <c r="BB1376" s="13">
        <f t="shared" si="227"/>
        <v>0.11200000000000002</v>
      </c>
      <c r="BC1376" s="13">
        <f t="shared" si="228"/>
        <v>0.11200000000000002</v>
      </c>
    </row>
    <row r="1377" spans="1:55" x14ac:dyDescent="0.3">
      <c r="A1377" s="8" t="s">
        <v>232</v>
      </c>
      <c r="B1377" s="8" t="s">
        <v>237</v>
      </c>
      <c r="C1377" s="8" t="s">
        <v>116</v>
      </c>
      <c r="D1377" s="8" t="s">
        <v>19</v>
      </c>
      <c r="E1377" s="7" t="s">
        <v>14</v>
      </c>
      <c r="F1377" s="8">
        <v>112</v>
      </c>
      <c r="J1377" s="8">
        <v>1</v>
      </c>
      <c r="L1377" s="8">
        <v>3.0000000000000001E-3</v>
      </c>
      <c r="M1377" s="8">
        <f t="shared" si="220"/>
        <v>0.33600000000000002</v>
      </c>
      <c r="O1377" s="8">
        <v>68</v>
      </c>
      <c r="AI1377" s="7">
        <v>8063</v>
      </c>
      <c r="AJ1377" s="8">
        <v>5124</v>
      </c>
      <c r="AK1377" s="8" t="s">
        <v>273</v>
      </c>
      <c r="AL1377" s="7">
        <v>285</v>
      </c>
      <c r="AM1377" s="8">
        <v>285</v>
      </c>
      <c r="AN1377" s="8">
        <v>26.9</v>
      </c>
      <c r="AO1377" s="8">
        <v>26.9</v>
      </c>
      <c r="AP1377" s="8">
        <v>26.9</v>
      </c>
      <c r="AQ1377" s="8">
        <v>18.899999999999999</v>
      </c>
      <c r="AR1377" s="8">
        <v>0</v>
      </c>
      <c r="AS1377" s="8">
        <v>0</v>
      </c>
      <c r="AT1377" s="12">
        <f t="shared" si="219"/>
        <v>45.8</v>
      </c>
      <c r="AV1377" s="11">
        <f t="shared" si="221"/>
        <v>0.95760000000000001</v>
      </c>
      <c r="AW1377" s="13">
        <f t="shared" si="222"/>
        <v>0.95760000000000001</v>
      </c>
      <c r="AX1377" s="13">
        <f t="shared" si="223"/>
        <v>9.0383999999999992E-2</v>
      </c>
      <c r="AY1377" s="13">
        <f t="shared" si="224"/>
        <v>9.0383999999999992E-2</v>
      </c>
      <c r="AZ1377" s="13">
        <f t="shared" si="225"/>
        <v>9.0383999999999992E-2</v>
      </c>
      <c r="BA1377" s="13">
        <f t="shared" si="226"/>
        <v>6.3503999999999991E-2</v>
      </c>
      <c r="BB1377" s="13">
        <f t="shared" si="227"/>
        <v>0</v>
      </c>
      <c r="BC1377" s="13">
        <f t="shared" si="228"/>
        <v>0</v>
      </c>
    </row>
    <row r="1378" spans="1:55" x14ac:dyDescent="0.3">
      <c r="A1378" s="8" t="s">
        <v>232</v>
      </c>
      <c r="B1378" s="8" t="s">
        <v>237</v>
      </c>
      <c r="C1378" s="8" t="s">
        <v>116</v>
      </c>
      <c r="D1378" s="8" t="s">
        <v>22</v>
      </c>
      <c r="E1378" s="7" t="s">
        <v>14</v>
      </c>
      <c r="F1378" s="8">
        <v>112</v>
      </c>
      <c r="J1378" s="8">
        <v>1</v>
      </c>
      <c r="L1378" s="8">
        <v>3.0000000000000001E-3</v>
      </c>
      <c r="M1378" s="8">
        <f t="shared" si="220"/>
        <v>0.33600000000000002</v>
      </c>
      <c r="O1378" s="8">
        <v>68</v>
      </c>
      <c r="AI1378" s="7">
        <v>8063</v>
      </c>
      <c r="AJ1378" s="8">
        <v>5124</v>
      </c>
      <c r="AK1378" s="8" t="s">
        <v>273</v>
      </c>
      <c r="AL1378" s="7">
        <v>285</v>
      </c>
      <c r="AM1378" s="8">
        <v>285</v>
      </c>
      <c r="AN1378" s="8">
        <v>26.9</v>
      </c>
      <c r="AO1378" s="8">
        <v>26.9</v>
      </c>
      <c r="AP1378" s="8">
        <v>26.9</v>
      </c>
      <c r="AQ1378" s="8">
        <v>18.899999999999999</v>
      </c>
      <c r="AR1378" s="8">
        <v>0</v>
      </c>
      <c r="AS1378" s="8">
        <v>0</v>
      </c>
      <c r="AT1378" s="12">
        <f t="shared" si="219"/>
        <v>45.8</v>
      </c>
      <c r="AV1378" s="11">
        <f t="shared" si="221"/>
        <v>0.95760000000000001</v>
      </c>
      <c r="AW1378" s="13">
        <f t="shared" si="222"/>
        <v>0.95760000000000001</v>
      </c>
      <c r="AX1378" s="13">
        <f t="shared" si="223"/>
        <v>9.0383999999999992E-2</v>
      </c>
      <c r="AY1378" s="13">
        <f t="shared" si="224"/>
        <v>9.0383999999999992E-2</v>
      </c>
      <c r="AZ1378" s="13">
        <f t="shared" si="225"/>
        <v>9.0383999999999992E-2</v>
      </c>
      <c r="BA1378" s="13">
        <f t="shared" si="226"/>
        <v>6.3503999999999991E-2</v>
      </c>
      <c r="BB1378" s="13">
        <f t="shared" si="227"/>
        <v>0</v>
      </c>
      <c r="BC1378" s="13">
        <f t="shared" si="228"/>
        <v>0</v>
      </c>
    </row>
    <row r="1379" spans="1:55" x14ac:dyDescent="0.3">
      <c r="A1379" s="8" t="s">
        <v>232</v>
      </c>
      <c r="B1379" s="8" t="s">
        <v>237</v>
      </c>
      <c r="C1379" s="8" t="s">
        <v>116</v>
      </c>
      <c r="D1379" s="8" t="s">
        <v>23</v>
      </c>
      <c r="E1379" s="7" t="s">
        <v>14</v>
      </c>
      <c r="F1379" s="8">
        <v>64</v>
      </c>
      <c r="I1379" s="8">
        <v>2</v>
      </c>
      <c r="L1379" s="8">
        <v>6.7000000000000004E-2</v>
      </c>
      <c r="M1379" s="8">
        <f t="shared" si="220"/>
        <v>4.2880000000000003</v>
      </c>
      <c r="O1379" s="8">
        <v>68</v>
      </c>
      <c r="AI1379" s="7">
        <v>974</v>
      </c>
      <c r="AJ1379" s="8">
        <v>1129</v>
      </c>
      <c r="AK1379" s="8" t="s">
        <v>279</v>
      </c>
      <c r="AL1379" s="7">
        <v>155</v>
      </c>
      <c r="AM1379" s="8">
        <v>155</v>
      </c>
      <c r="AN1379" s="8">
        <v>12.6</v>
      </c>
      <c r="AO1379" s="8">
        <v>12.6</v>
      </c>
      <c r="AP1379" s="8">
        <v>0</v>
      </c>
      <c r="AQ1379" s="8">
        <v>10.6</v>
      </c>
      <c r="AR1379" s="8">
        <v>1.1000000000000001</v>
      </c>
      <c r="AS1379" s="8">
        <v>0</v>
      </c>
      <c r="AT1379" s="12">
        <f t="shared" si="219"/>
        <v>24.3</v>
      </c>
      <c r="AV1379" s="11">
        <f t="shared" si="221"/>
        <v>6.6463999999999999</v>
      </c>
      <c r="AW1379" s="13">
        <f t="shared" si="222"/>
        <v>6.6463999999999999</v>
      </c>
      <c r="AX1379" s="13">
        <f t="shared" si="223"/>
        <v>0.54028799999999999</v>
      </c>
      <c r="AY1379" s="13">
        <f t="shared" si="224"/>
        <v>0.54028799999999999</v>
      </c>
      <c r="AZ1379" s="13">
        <f t="shared" si="225"/>
        <v>0</v>
      </c>
      <c r="BA1379" s="13">
        <f t="shared" si="226"/>
        <v>0.45452800000000004</v>
      </c>
      <c r="BB1379" s="13">
        <f t="shared" si="227"/>
        <v>4.7168000000000009E-2</v>
      </c>
      <c r="BC1379" s="13">
        <f t="shared" si="228"/>
        <v>0</v>
      </c>
    </row>
    <row r="1380" spans="1:55" x14ac:dyDescent="0.3">
      <c r="A1380" s="8" t="s">
        <v>232</v>
      </c>
      <c r="B1380" s="8" t="s">
        <v>237</v>
      </c>
      <c r="C1380" s="8" t="s">
        <v>116</v>
      </c>
      <c r="D1380" s="8" t="s">
        <v>24</v>
      </c>
      <c r="E1380" s="7" t="s">
        <v>14</v>
      </c>
      <c r="F1380" s="8">
        <v>184</v>
      </c>
      <c r="G1380" s="8">
        <v>1</v>
      </c>
      <c r="L1380" s="8">
        <v>1</v>
      </c>
      <c r="M1380" s="8">
        <f t="shared" si="220"/>
        <v>184</v>
      </c>
      <c r="O1380" s="8">
        <v>68</v>
      </c>
      <c r="AI1380" s="7">
        <v>7075</v>
      </c>
      <c r="AJ1380" s="8">
        <v>1106</v>
      </c>
      <c r="AK1380" s="8" t="s">
        <v>280</v>
      </c>
      <c r="AL1380" s="7">
        <v>69</v>
      </c>
      <c r="AM1380" s="8">
        <v>69</v>
      </c>
      <c r="AN1380" s="8">
        <v>3.6</v>
      </c>
      <c r="AO1380" s="8">
        <v>3.6</v>
      </c>
      <c r="AP1380" s="8">
        <v>0</v>
      </c>
      <c r="AQ1380" s="8">
        <v>4.0999999999999996</v>
      </c>
      <c r="AR1380" s="8">
        <v>4.5</v>
      </c>
      <c r="AS1380" s="8">
        <v>0</v>
      </c>
      <c r="AT1380" s="12">
        <f t="shared" si="219"/>
        <v>12.2</v>
      </c>
      <c r="AV1380" s="11">
        <f t="shared" si="221"/>
        <v>126.96</v>
      </c>
      <c r="AW1380" s="13">
        <f t="shared" si="222"/>
        <v>126.96</v>
      </c>
      <c r="AX1380" s="13">
        <f t="shared" si="223"/>
        <v>6.6239999999999997</v>
      </c>
      <c r="AY1380" s="13">
        <f t="shared" si="224"/>
        <v>6.6239999999999997</v>
      </c>
      <c r="AZ1380" s="13">
        <f t="shared" si="225"/>
        <v>0</v>
      </c>
      <c r="BA1380" s="13">
        <f t="shared" si="226"/>
        <v>7.5439999999999996</v>
      </c>
      <c r="BB1380" s="13">
        <f t="shared" si="227"/>
        <v>8.2799999999999994</v>
      </c>
      <c r="BC1380" s="13">
        <f t="shared" si="228"/>
        <v>0</v>
      </c>
    </row>
    <row r="1381" spans="1:55" x14ac:dyDescent="0.3">
      <c r="A1381" s="8" t="s">
        <v>232</v>
      </c>
      <c r="B1381" s="8" t="s">
        <v>237</v>
      </c>
      <c r="C1381" s="8" t="s">
        <v>116</v>
      </c>
      <c r="D1381" s="8" t="s">
        <v>25</v>
      </c>
      <c r="E1381" s="7" t="s">
        <v>21</v>
      </c>
      <c r="K1381" s="8">
        <v>1</v>
      </c>
      <c r="L1381" s="8">
        <v>0</v>
      </c>
      <c r="M1381" s="8">
        <f t="shared" si="220"/>
        <v>0</v>
      </c>
      <c r="O1381" s="8">
        <v>68</v>
      </c>
      <c r="AI1381" s="7">
        <v>646</v>
      </c>
      <c r="AJ1381" s="8">
        <v>1009</v>
      </c>
      <c r="AK1381" s="8" t="s">
        <v>286</v>
      </c>
      <c r="AL1381" s="7">
        <v>403</v>
      </c>
      <c r="AM1381" s="8">
        <v>403</v>
      </c>
      <c r="AN1381" s="8">
        <v>24.9</v>
      </c>
      <c r="AO1381" s="8">
        <v>24.9</v>
      </c>
      <c r="AP1381" s="8">
        <v>0</v>
      </c>
      <c r="AQ1381" s="8">
        <v>33.1</v>
      </c>
      <c r="AR1381" s="8">
        <v>1.3</v>
      </c>
      <c r="AS1381" s="8">
        <v>0</v>
      </c>
      <c r="AT1381" s="12">
        <f t="shared" si="219"/>
        <v>59.3</v>
      </c>
      <c r="AV1381" s="11">
        <f t="shared" si="221"/>
        <v>0</v>
      </c>
      <c r="AW1381" s="13">
        <f t="shared" si="222"/>
        <v>0</v>
      </c>
      <c r="AX1381" s="13">
        <f t="shared" si="223"/>
        <v>0</v>
      </c>
      <c r="AY1381" s="13">
        <f t="shared" si="224"/>
        <v>0</v>
      </c>
      <c r="AZ1381" s="13">
        <f t="shared" si="225"/>
        <v>0</v>
      </c>
      <c r="BA1381" s="13">
        <f t="shared" si="226"/>
        <v>0</v>
      </c>
      <c r="BB1381" s="13">
        <f t="shared" si="227"/>
        <v>0</v>
      </c>
      <c r="BC1381" s="13">
        <f t="shared" si="228"/>
        <v>0</v>
      </c>
    </row>
    <row r="1382" spans="1:55" x14ac:dyDescent="0.3">
      <c r="A1382" s="8" t="s">
        <v>20</v>
      </c>
      <c r="B1382" s="8" t="s">
        <v>237</v>
      </c>
      <c r="C1382" s="8" t="s">
        <v>116</v>
      </c>
      <c r="D1382" s="8" t="s">
        <v>20</v>
      </c>
      <c r="E1382" s="7" t="s">
        <v>14</v>
      </c>
      <c r="F1382" s="8">
        <v>112</v>
      </c>
      <c r="I1382" s="8">
        <v>2</v>
      </c>
      <c r="L1382" s="8">
        <v>6.7000000000000004E-2</v>
      </c>
      <c r="M1382" s="8">
        <f t="shared" si="220"/>
        <v>7.5040000000000004</v>
      </c>
      <c r="O1382" s="8">
        <v>68</v>
      </c>
      <c r="AI1382">
        <v>8041</v>
      </c>
      <c r="AJ1382">
        <v>15233</v>
      </c>
      <c r="AK1382" t="s">
        <v>378</v>
      </c>
      <c r="AL1382">
        <v>105</v>
      </c>
      <c r="AM1382">
        <v>105</v>
      </c>
      <c r="AN1382">
        <v>18.5</v>
      </c>
      <c r="AO1382">
        <v>18.5</v>
      </c>
      <c r="AP1382">
        <v>18.5</v>
      </c>
      <c r="AQ1382">
        <v>2.9</v>
      </c>
      <c r="AR1382">
        <v>0</v>
      </c>
      <c r="AS1382">
        <v>0</v>
      </c>
      <c r="AT1382" s="12">
        <f t="shared" si="219"/>
        <v>21.4</v>
      </c>
      <c r="AV1382" s="11">
        <f t="shared" si="221"/>
        <v>7.8792000000000009</v>
      </c>
      <c r="AW1382" s="13">
        <f t="shared" si="222"/>
        <v>7.8792000000000009</v>
      </c>
      <c r="AX1382" s="13">
        <f t="shared" si="223"/>
        <v>1.3882400000000001</v>
      </c>
      <c r="AY1382" s="13">
        <f t="shared" si="224"/>
        <v>1.3882400000000001</v>
      </c>
      <c r="AZ1382" s="13">
        <f t="shared" si="225"/>
        <v>1.3882400000000001</v>
      </c>
      <c r="BA1382" s="13">
        <f t="shared" si="226"/>
        <v>0.217616</v>
      </c>
      <c r="BB1382" s="13">
        <f t="shared" si="227"/>
        <v>0</v>
      </c>
      <c r="BC1382" s="13">
        <f t="shared" si="228"/>
        <v>0</v>
      </c>
    </row>
    <row r="1383" spans="1:55" x14ac:dyDescent="0.3">
      <c r="A1383" s="8" t="s">
        <v>233</v>
      </c>
      <c r="B1383" s="8" t="s">
        <v>237</v>
      </c>
      <c r="C1383" s="8" t="s">
        <v>116</v>
      </c>
      <c r="D1383" s="8" t="s">
        <v>26</v>
      </c>
      <c r="E1383" s="7" t="s">
        <v>14</v>
      </c>
      <c r="F1383" s="8">
        <v>175</v>
      </c>
      <c r="H1383" s="8">
        <v>6</v>
      </c>
      <c r="L1383" s="8">
        <v>0.85699999999999998</v>
      </c>
      <c r="M1383" s="8">
        <f t="shared" si="220"/>
        <v>149.97499999999999</v>
      </c>
      <c r="O1383" s="8">
        <v>68</v>
      </c>
      <c r="AI1383" s="7">
        <v>7200</v>
      </c>
      <c r="AJ1383" s="8">
        <v>20051</v>
      </c>
      <c r="AK1383" s="8" t="s">
        <v>282</v>
      </c>
      <c r="AL1383" s="7">
        <v>130</v>
      </c>
      <c r="AM1383" s="8">
        <v>0</v>
      </c>
      <c r="AN1383" s="8">
        <v>2.4</v>
      </c>
      <c r="AO1383" s="8">
        <v>0</v>
      </c>
      <c r="AP1383" s="8">
        <v>0</v>
      </c>
      <c r="AQ1383" s="8">
        <v>0.2</v>
      </c>
      <c r="AR1383" s="8">
        <v>28.6</v>
      </c>
      <c r="AS1383" s="8">
        <v>0.3</v>
      </c>
      <c r="AT1383" s="12">
        <f t="shared" si="219"/>
        <v>31.200000000000003</v>
      </c>
      <c r="AV1383" s="11">
        <f t="shared" si="221"/>
        <v>194.9675</v>
      </c>
      <c r="AW1383" s="13">
        <f t="shared" si="222"/>
        <v>0</v>
      </c>
      <c r="AX1383" s="13">
        <f t="shared" si="223"/>
        <v>3.5994000000000002</v>
      </c>
      <c r="AY1383" s="13">
        <f t="shared" si="224"/>
        <v>0</v>
      </c>
      <c r="AZ1383" s="13">
        <f t="shared" si="225"/>
        <v>0</v>
      </c>
      <c r="BA1383" s="13">
        <f t="shared" si="226"/>
        <v>0.29994999999999999</v>
      </c>
      <c r="BB1383" s="13">
        <f t="shared" si="227"/>
        <v>42.892849999999996</v>
      </c>
      <c r="BC1383" s="13">
        <f t="shared" si="228"/>
        <v>0.44992500000000002</v>
      </c>
    </row>
    <row r="1384" spans="1:55" x14ac:dyDescent="0.3">
      <c r="A1384" s="8" t="s">
        <v>233</v>
      </c>
      <c r="B1384" s="8" t="s">
        <v>237</v>
      </c>
      <c r="C1384" s="8" t="s">
        <v>116</v>
      </c>
      <c r="D1384" s="8" t="s">
        <v>28</v>
      </c>
      <c r="E1384" s="7" t="s">
        <v>14</v>
      </c>
      <c r="F1384" s="8">
        <v>185</v>
      </c>
      <c r="H1384" s="8">
        <v>4</v>
      </c>
      <c r="L1384" s="8">
        <v>0.57099999999999995</v>
      </c>
      <c r="M1384" s="8">
        <f t="shared" si="220"/>
        <v>105.63499999999999</v>
      </c>
      <c r="O1384" s="8">
        <v>68</v>
      </c>
      <c r="AI1384" s="7">
        <v>7005</v>
      </c>
      <c r="AJ1384" s="8">
        <v>16028</v>
      </c>
      <c r="AK1384" s="8" t="s">
        <v>283</v>
      </c>
      <c r="AL1384" s="7">
        <v>127</v>
      </c>
      <c r="AM1384" s="8">
        <v>0</v>
      </c>
      <c r="AN1384" s="8">
        <v>8.6999999999999993</v>
      </c>
      <c r="AO1384" s="8">
        <v>0</v>
      </c>
      <c r="AP1384" s="8">
        <v>0</v>
      </c>
      <c r="AQ1384" s="8">
        <v>0.5</v>
      </c>
      <c r="AR1384" s="8">
        <v>22.8</v>
      </c>
      <c r="AS1384" s="8">
        <v>6.4</v>
      </c>
      <c r="AT1384" s="12">
        <f t="shared" si="219"/>
        <v>32</v>
      </c>
      <c r="AV1384" s="11">
        <f t="shared" si="221"/>
        <v>134.15644999999998</v>
      </c>
      <c r="AW1384" s="13">
        <f t="shared" si="222"/>
        <v>0</v>
      </c>
      <c r="AX1384" s="13">
        <f t="shared" si="223"/>
        <v>9.1902449999999991</v>
      </c>
      <c r="AY1384" s="13">
        <f t="shared" si="224"/>
        <v>0</v>
      </c>
      <c r="AZ1384" s="13">
        <f t="shared" si="225"/>
        <v>0</v>
      </c>
      <c r="BA1384" s="13">
        <f t="shared" si="226"/>
        <v>0.52817499999999995</v>
      </c>
      <c r="BB1384" s="13">
        <f t="shared" si="227"/>
        <v>24.084780000000002</v>
      </c>
      <c r="BC1384" s="13">
        <f t="shared" si="228"/>
        <v>6.7606399999999995</v>
      </c>
    </row>
    <row r="1385" spans="1:55" x14ac:dyDescent="0.3">
      <c r="A1385" s="8" t="s">
        <v>233</v>
      </c>
      <c r="B1385" s="8" t="s">
        <v>237</v>
      </c>
      <c r="C1385" s="8" t="s">
        <v>116</v>
      </c>
      <c r="D1385" s="8" t="s">
        <v>29</v>
      </c>
      <c r="E1385" s="7" t="s">
        <v>14</v>
      </c>
      <c r="F1385" s="8">
        <v>60</v>
      </c>
      <c r="H1385" s="8">
        <v>3</v>
      </c>
      <c r="L1385" s="8">
        <v>0.42899999999999999</v>
      </c>
      <c r="M1385" s="8">
        <f t="shared" si="220"/>
        <v>25.74</v>
      </c>
      <c r="O1385" s="8">
        <v>68</v>
      </c>
      <c r="AI1385" s="7">
        <v>513</v>
      </c>
      <c r="AJ1385" s="8">
        <v>11110</v>
      </c>
      <c r="AK1385" s="8" t="s">
        <v>290</v>
      </c>
      <c r="AL1385" s="7">
        <v>22</v>
      </c>
      <c r="AM1385" s="8">
        <v>0</v>
      </c>
      <c r="AN1385" s="8">
        <v>1</v>
      </c>
      <c r="AO1385" s="8">
        <v>0</v>
      </c>
      <c r="AP1385" s="8">
        <v>0</v>
      </c>
      <c r="AQ1385" s="8">
        <v>0.4</v>
      </c>
      <c r="AR1385" s="8">
        <v>4.5</v>
      </c>
      <c r="AS1385" s="8">
        <v>2.8</v>
      </c>
      <c r="AT1385" s="12">
        <f t="shared" si="219"/>
        <v>5.9</v>
      </c>
      <c r="AV1385" s="11">
        <f t="shared" si="221"/>
        <v>5.6627999999999998</v>
      </c>
      <c r="AW1385" s="13">
        <f t="shared" si="222"/>
        <v>0</v>
      </c>
      <c r="AX1385" s="13">
        <f t="shared" si="223"/>
        <v>0.25739999999999996</v>
      </c>
      <c r="AY1385" s="13">
        <f t="shared" si="224"/>
        <v>0</v>
      </c>
      <c r="AZ1385" s="13">
        <f t="shared" si="225"/>
        <v>0</v>
      </c>
      <c r="BA1385" s="13">
        <f t="shared" si="226"/>
        <v>0.10296</v>
      </c>
      <c r="BB1385" s="13">
        <f t="shared" si="227"/>
        <v>1.1582999999999999</v>
      </c>
      <c r="BC1385" s="13">
        <f t="shared" si="228"/>
        <v>0.72071999999999992</v>
      </c>
    </row>
    <row r="1386" spans="1:55" x14ac:dyDescent="0.3">
      <c r="A1386" s="8" t="s">
        <v>233</v>
      </c>
      <c r="B1386" s="8" t="s">
        <v>237</v>
      </c>
      <c r="C1386" s="8" t="s">
        <v>116</v>
      </c>
      <c r="D1386" s="8" t="s">
        <v>30</v>
      </c>
      <c r="E1386" s="7" t="s">
        <v>14</v>
      </c>
      <c r="F1386" s="8">
        <v>119</v>
      </c>
      <c r="I1386" s="8">
        <v>1</v>
      </c>
      <c r="L1386" s="8">
        <v>3.3000000000000002E-2</v>
      </c>
      <c r="M1386" s="8">
        <f t="shared" si="220"/>
        <v>3.927</v>
      </c>
      <c r="O1386" s="8">
        <v>68</v>
      </c>
      <c r="AI1386" s="7">
        <v>141</v>
      </c>
      <c r="AJ1386" s="8">
        <v>9040</v>
      </c>
      <c r="AK1386" s="8" t="s">
        <v>287</v>
      </c>
      <c r="AL1386" s="7">
        <v>92</v>
      </c>
      <c r="AM1386" s="8">
        <v>0</v>
      </c>
      <c r="AN1386" s="8">
        <v>1</v>
      </c>
      <c r="AO1386" s="8">
        <v>0</v>
      </c>
      <c r="AP1386" s="8">
        <v>0</v>
      </c>
      <c r="AQ1386" s="8">
        <v>0.5</v>
      </c>
      <c r="AR1386" s="8">
        <v>23.4</v>
      </c>
      <c r="AS1386" s="8">
        <v>2.4</v>
      </c>
      <c r="AT1386" s="12">
        <f t="shared" si="219"/>
        <v>24.9</v>
      </c>
      <c r="AV1386" s="11">
        <f t="shared" si="221"/>
        <v>3.6128399999999998</v>
      </c>
      <c r="AW1386" s="13">
        <f t="shared" si="222"/>
        <v>0</v>
      </c>
      <c r="AX1386" s="13">
        <f t="shared" si="223"/>
        <v>3.9269999999999999E-2</v>
      </c>
      <c r="AY1386" s="13">
        <f t="shared" si="224"/>
        <v>0</v>
      </c>
      <c r="AZ1386" s="13">
        <f t="shared" si="225"/>
        <v>0</v>
      </c>
      <c r="BA1386" s="13">
        <f t="shared" si="226"/>
        <v>1.9635E-2</v>
      </c>
      <c r="BB1386" s="13">
        <f t="shared" si="227"/>
        <v>0.9189179999999999</v>
      </c>
      <c r="BC1386" s="13">
        <f t="shared" si="228"/>
        <v>9.4247999999999998E-2</v>
      </c>
    </row>
    <row r="1387" spans="1:55" x14ac:dyDescent="0.3">
      <c r="A1387" s="8" t="s">
        <v>233</v>
      </c>
      <c r="B1387" s="8" t="s">
        <v>237</v>
      </c>
      <c r="C1387" s="8" t="s">
        <v>116</v>
      </c>
      <c r="D1387" s="8" t="s">
        <v>31</v>
      </c>
      <c r="E1387" s="7" t="s">
        <v>14</v>
      </c>
      <c r="F1387" s="8">
        <v>122</v>
      </c>
      <c r="H1387" s="8">
        <v>6</v>
      </c>
      <c r="L1387" s="8">
        <v>0.85699999999999998</v>
      </c>
      <c r="M1387" s="8">
        <f t="shared" si="220"/>
        <v>104.554</v>
      </c>
      <c r="O1387" s="8">
        <v>68</v>
      </c>
      <c r="AI1387" s="7">
        <v>1786</v>
      </c>
      <c r="AJ1387" s="8">
        <v>11363</v>
      </c>
      <c r="AK1387" s="8" t="s">
        <v>289</v>
      </c>
      <c r="AL1387" s="7">
        <v>93</v>
      </c>
      <c r="AM1387" s="8">
        <v>0</v>
      </c>
      <c r="AN1387" s="8">
        <v>2</v>
      </c>
      <c r="AO1387" s="8">
        <v>0</v>
      </c>
      <c r="AP1387" s="8">
        <v>0</v>
      </c>
      <c r="AQ1387" s="8">
        <v>0.1</v>
      </c>
      <c r="AR1387" s="8">
        <v>21.6</v>
      </c>
      <c r="AS1387" s="8">
        <v>1.5</v>
      </c>
      <c r="AT1387" s="12">
        <f t="shared" si="219"/>
        <v>23.700000000000003</v>
      </c>
      <c r="AV1387" s="11">
        <f t="shared" si="221"/>
        <v>97.235220000000012</v>
      </c>
      <c r="AW1387" s="13">
        <f t="shared" si="222"/>
        <v>0</v>
      </c>
      <c r="AX1387" s="13">
        <f t="shared" si="223"/>
        <v>2.0910799999999998</v>
      </c>
      <c r="AY1387" s="13">
        <f t="shared" si="224"/>
        <v>0</v>
      </c>
      <c r="AZ1387" s="13">
        <f t="shared" si="225"/>
        <v>0</v>
      </c>
      <c r="BA1387" s="13">
        <f t="shared" si="226"/>
        <v>0.10455400000000001</v>
      </c>
      <c r="BB1387" s="13">
        <f t="shared" si="227"/>
        <v>22.583664000000002</v>
      </c>
      <c r="BC1387" s="13">
        <f t="shared" si="228"/>
        <v>1.5683100000000001</v>
      </c>
    </row>
    <row r="1388" spans="1:55" x14ac:dyDescent="0.3">
      <c r="A1388" s="8" t="s">
        <v>233</v>
      </c>
      <c r="B1388" s="8" t="s">
        <v>237</v>
      </c>
      <c r="C1388" s="8" t="s">
        <v>116</v>
      </c>
      <c r="D1388" s="8" t="s">
        <v>44</v>
      </c>
      <c r="E1388" s="7" t="s">
        <v>14</v>
      </c>
      <c r="F1388" s="8">
        <v>250</v>
      </c>
      <c r="H1388" s="8">
        <v>3</v>
      </c>
      <c r="L1388" s="8">
        <v>0.42899999999999999</v>
      </c>
      <c r="M1388" s="8">
        <f t="shared" si="220"/>
        <v>107.25</v>
      </c>
      <c r="O1388" s="8">
        <v>68</v>
      </c>
      <c r="AI1388" s="7">
        <v>8009</v>
      </c>
      <c r="AJ1388" s="8">
        <v>20121</v>
      </c>
      <c r="AK1388" s="8" t="s">
        <v>370</v>
      </c>
      <c r="AL1388" s="7">
        <v>141</v>
      </c>
      <c r="AM1388" s="8">
        <v>0</v>
      </c>
      <c r="AN1388" s="8">
        <v>4.8</v>
      </c>
      <c r="AO1388" s="8">
        <v>0</v>
      </c>
      <c r="AP1388" s="8">
        <v>0</v>
      </c>
      <c r="AQ1388" s="8">
        <v>0.7</v>
      </c>
      <c r="AR1388" s="8">
        <v>28.3</v>
      </c>
      <c r="AS1388" s="8">
        <v>1.7</v>
      </c>
      <c r="AT1388" s="12">
        <f t="shared" si="219"/>
        <v>33.799999999999997</v>
      </c>
      <c r="AV1388" s="11">
        <f t="shared" si="221"/>
        <v>151.2225</v>
      </c>
      <c r="AW1388" s="13">
        <f t="shared" si="222"/>
        <v>0</v>
      </c>
      <c r="AX1388" s="13">
        <f t="shared" si="223"/>
        <v>5.1479999999999997</v>
      </c>
      <c r="AY1388" s="13">
        <f t="shared" si="224"/>
        <v>0</v>
      </c>
      <c r="AZ1388" s="13">
        <f t="shared" si="225"/>
        <v>0</v>
      </c>
      <c r="BA1388" s="13">
        <f t="shared" si="226"/>
        <v>0.75074999999999992</v>
      </c>
      <c r="BB1388" s="13">
        <f t="shared" si="227"/>
        <v>30.351750000000003</v>
      </c>
      <c r="BC1388" s="13">
        <f t="shared" si="228"/>
        <v>1.8232499999999998</v>
      </c>
    </row>
    <row r="1389" spans="1:55" x14ac:dyDescent="0.3">
      <c r="A1389" s="8" t="s">
        <v>233</v>
      </c>
      <c r="B1389" s="8" t="s">
        <v>237</v>
      </c>
      <c r="C1389" s="8" t="s">
        <v>116</v>
      </c>
      <c r="D1389" s="8" t="s">
        <v>77</v>
      </c>
      <c r="E1389" s="7" t="s">
        <v>14</v>
      </c>
      <c r="F1389" s="8">
        <v>119</v>
      </c>
      <c r="J1389" s="8">
        <v>3</v>
      </c>
      <c r="L1389" s="8">
        <v>8.0000000000000002E-3</v>
      </c>
      <c r="M1389" s="8">
        <f t="shared" si="220"/>
        <v>0.95200000000000007</v>
      </c>
      <c r="O1389" s="8">
        <v>68</v>
      </c>
      <c r="AH1389" s="8" t="s">
        <v>336</v>
      </c>
      <c r="AL1389" s="7">
        <v>390</v>
      </c>
      <c r="AN1389" s="8" t="s">
        <v>337</v>
      </c>
      <c r="AQ1389" s="8">
        <v>0.8</v>
      </c>
      <c r="AR1389" s="8">
        <v>84.1</v>
      </c>
      <c r="AT1389" s="12">
        <f t="shared" ref="AT1389:AT1452" si="229">SUM(AN1389,AQ1389,AR1389)</f>
        <v>84.899999999999991</v>
      </c>
      <c r="AV1389" s="11">
        <f t="shared" si="221"/>
        <v>3.7128000000000001</v>
      </c>
      <c r="AW1389" s="13">
        <f t="shared" si="222"/>
        <v>9.5200000000000007E-3</v>
      </c>
      <c r="AX1389" s="13">
        <f t="shared" si="223"/>
        <v>9.5200000000000007E-3</v>
      </c>
      <c r="AY1389" s="13">
        <f t="shared" si="224"/>
        <v>9.5200000000000007E-3</v>
      </c>
      <c r="AZ1389" s="13">
        <f t="shared" si="225"/>
        <v>9.5200000000000007E-3</v>
      </c>
      <c r="BA1389" s="13">
        <f t="shared" si="226"/>
        <v>7.6160000000000004E-3</v>
      </c>
      <c r="BB1389" s="13">
        <f t="shared" si="227"/>
        <v>0.8006319999999999</v>
      </c>
      <c r="BC1389" s="13">
        <f t="shared" si="228"/>
        <v>9.5200000000000007E-3</v>
      </c>
    </row>
    <row r="1390" spans="1:55" x14ac:dyDescent="0.3">
      <c r="A1390" s="8" t="s">
        <v>234</v>
      </c>
      <c r="B1390" s="8" t="s">
        <v>237</v>
      </c>
      <c r="C1390" s="8" t="s">
        <v>116</v>
      </c>
      <c r="D1390" s="8" t="s">
        <v>248</v>
      </c>
      <c r="E1390" s="7" t="s">
        <v>14</v>
      </c>
      <c r="F1390" s="8">
        <v>134</v>
      </c>
      <c r="I1390" s="8">
        <v>1</v>
      </c>
      <c r="L1390" s="8">
        <v>3.3000000000000002E-2</v>
      </c>
      <c r="M1390" s="8">
        <f t="shared" si="220"/>
        <v>4.4220000000000006</v>
      </c>
      <c r="O1390" s="8">
        <v>68</v>
      </c>
      <c r="AE1390" s="7" t="s">
        <v>296</v>
      </c>
      <c r="AF1390" s="8" t="s">
        <v>303</v>
      </c>
      <c r="AL1390" s="7">
        <v>163</v>
      </c>
      <c r="AN1390" s="8">
        <v>6.3</v>
      </c>
      <c r="AQ1390" s="8">
        <v>1.4</v>
      </c>
      <c r="AR1390" s="8">
        <v>31.1</v>
      </c>
      <c r="AT1390" s="12">
        <f t="shared" si="229"/>
        <v>38.799999999999997</v>
      </c>
      <c r="AV1390" s="11">
        <f t="shared" si="221"/>
        <v>7.2078600000000002</v>
      </c>
      <c r="AW1390" s="13">
        <f t="shared" si="222"/>
        <v>4.4220000000000009E-2</v>
      </c>
      <c r="AX1390" s="13">
        <f t="shared" si="223"/>
        <v>0.278586</v>
      </c>
      <c r="AY1390" s="13">
        <f t="shared" si="224"/>
        <v>4.4220000000000009E-2</v>
      </c>
      <c r="AZ1390" s="13">
        <f t="shared" si="225"/>
        <v>4.4220000000000009E-2</v>
      </c>
      <c r="BA1390" s="13">
        <f t="shared" si="226"/>
        <v>6.1908000000000005E-2</v>
      </c>
      <c r="BB1390" s="13">
        <f t="shared" si="227"/>
        <v>1.3752420000000003</v>
      </c>
      <c r="BC1390" s="13">
        <f t="shared" si="228"/>
        <v>4.4220000000000009E-2</v>
      </c>
    </row>
    <row r="1391" spans="1:55" x14ac:dyDescent="0.3">
      <c r="A1391" s="8" t="s">
        <v>234</v>
      </c>
      <c r="B1391" s="8" t="s">
        <v>237</v>
      </c>
      <c r="C1391" s="8" t="s">
        <v>116</v>
      </c>
      <c r="D1391" s="8" t="s">
        <v>27</v>
      </c>
      <c r="E1391" s="7" t="s">
        <v>14</v>
      </c>
      <c r="F1391" s="8">
        <v>114</v>
      </c>
      <c r="H1391" s="8">
        <v>6</v>
      </c>
      <c r="L1391" s="8">
        <v>0.85699999999999998</v>
      </c>
      <c r="M1391" s="8">
        <f t="shared" si="220"/>
        <v>97.697999999999993</v>
      </c>
      <c r="O1391" s="8">
        <v>68</v>
      </c>
      <c r="AE1391" s="7" t="s">
        <v>296</v>
      </c>
      <c r="AF1391" s="8" t="s">
        <v>304</v>
      </c>
      <c r="AL1391" s="7">
        <v>125</v>
      </c>
      <c r="AN1391" s="8">
        <v>2.1</v>
      </c>
      <c r="AQ1391" s="8">
        <v>1.3</v>
      </c>
      <c r="AR1391" s="8">
        <v>26.2</v>
      </c>
      <c r="AT1391" s="12">
        <f t="shared" si="229"/>
        <v>29.6</v>
      </c>
      <c r="AV1391" s="11">
        <f t="shared" si="221"/>
        <v>122.1225</v>
      </c>
      <c r="AW1391" s="13">
        <f t="shared" si="222"/>
        <v>0.97697999999999996</v>
      </c>
      <c r="AX1391" s="13">
        <f t="shared" si="223"/>
        <v>2.0516579999999998</v>
      </c>
      <c r="AY1391" s="13">
        <f t="shared" si="224"/>
        <v>0.97697999999999996</v>
      </c>
      <c r="AZ1391" s="13">
        <f t="shared" si="225"/>
        <v>0.97697999999999996</v>
      </c>
      <c r="BA1391" s="13">
        <f t="shared" si="226"/>
        <v>1.2700739999999999</v>
      </c>
      <c r="BB1391" s="13">
        <f t="shared" si="227"/>
        <v>25.596875999999998</v>
      </c>
      <c r="BC1391" s="13">
        <f t="shared" si="228"/>
        <v>0.97697999999999996</v>
      </c>
    </row>
    <row r="1392" spans="1:55" x14ac:dyDescent="0.3">
      <c r="A1392" s="8" t="s">
        <v>234</v>
      </c>
      <c r="B1392" s="8" t="s">
        <v>237</v>
      </c>
      <c r="C1392" s="8" t="s">
        <v>116</v>
      </c>
      <c r="D1392" s="8" t="s">
        <v>32</v>
      </c>
      <c r="E1392" s="7" t="s">
        <v>14</v>
      </c>
      <c r="F1392" s="8">
        <v>83</v>
      </c>
      <c r="H1392" s="8">
        <v>1</v>
      </c>
      <c r="L1392" s="8">
        <v>0.14299999999999999</v>
      </c>
      <c r="M1392" s="8">
        <f t="shared" si="220"/>
        <v>11.869</v>
      </c>
      <c r="O1392" s="8">
        <v>68</v>
      </c>
      <c r="AI1392" s="7">
        <v>8012</v>
      </c>
      <c r="AJ1392" s="8">
        <v>0</v>
      </c>
      <c r="AK1392" s="8" t="s">
        <v>307</v>
      </c>
      <c r="AL1392" s="7">
        <v>332</v>
      </c>
      <c r="AM1392" s="8">
        <v>0</v>
      </c>
      <c r="AN1392" s="8">
        <v>10.3</v>
      </c>
      <c r="AO1392" s="8">
        <v>0</v>
      </c>
      <c r="AP1392" s="8">
        <v>0</v>
      </c>
      <c r="AQ1392" s="8">
        <v>3</v>
      </c>
      <c r="AR1392" s="8">
        <v>73.7</v>
      </c>
      <c r="AS1392" s="8">
        <v>12.7</v>
      </c>
      <c r="AT1392" s="12">
        <f t="shared" si="229"/>
        <v>87</v>
      </c>
      <c r="AV1392" s="11">
        <f t="shared" si="221"/>
        <v>39.405079999999998</v>
      </c>
      <c r="AW1392" s="13">
        <f t="shared" si="222"/>
        <v>0</v>
      </c>
      <c r="AX1392" s="13">
        <f t="shared" si="223"/>
        <v>1.222507</v>
      </c>
      <c r="AY1392" s="13">
        <f t="shared" si="224"/>
        <v>0</v>
      </c>
      <c r="AZ1392" s="13">
        <f t="shared" si="225"/>
        <v>0</v>
      </c>
      <c r="BA1392" s="13">
        <f t="shared" si="226"/>
        <v>0.35607</v>
      </c>
      <c r="BB1392" s="13">
        <f t="shared" si="227"/>
        <v>8.7474530000000001</v>
      </c>
      <c r="BC1392" s="13">
        <f t="shared" si="228"/>
        <v>1.507363</v>
      </c>
    </row>
    <row r="1393" spans="1:55" x14ac:dyDescent="0.3">
      <c r="A1393" s="8" t="s">
        <v>234</v>
      </c>
      <c r="B1393" s="8" t="s">
        <v>237</v>
      </c>
      <c r="C1393" s="8" t="s">
        <v>116</v>
      </c>
      <c r="D1393" s="8" t="s">
        <v>74</v>
      </c>
      <c r="E1393" s="7" t="s">
        <v>14</v>
      </c>
      <c r="F1393" s="8">
        <v>340</v>
      </c>
      <c r="G1393" s="8">
        <v>2</v>
      </c>
      <c r="L1393" s="8">
        <v>2</v>
      </c>
      <c r="M1393" s="8">
        <f t="shared" si="220"/>
        <v>680</v>
      </c>
      <c r="O1393" s="8">
        <v>68</v>
      </c>
      <c r="AI1393" s="7">
        <v>404</v>
      </c>
      <c r="AJ1393" s="8">
        <v>14400</v>
      </c>
      <c r="AK1393" s="8" t="s">
        <v>308</v>
      </c>
      <c r="AL1393" s="7">
        <v>41</v>
      </c>
      <c r="AM1393" s="8">
        <v>0</v>
      </c>
      <c r="AN1393" s="8">
        <v>0</v>
      </c>
      <c r="AO1393" s="8">
        <v>0</v>
      </c>
      <c r="AP1393" s="8">
        <v>0</v>
      </c>
      <c r="AQ1393" s="8">
        <v>0</v>
      </c>
      <c r="AR1393" s="8">
        <v>10.4</v>
      </c>
      <c r="AS1393" s="8">
        <v>0</v>
      </c>
      <c r="AT1393" s="12">
        <f t="shared" si="229"/>
        <v>10.4</v>
      </c>
      <c r="AV1393" s="11">
        <f t="shared" si="221"/>
        <v>278.8</v>
      </c>
      <c r="AW1393" s="13">
        <f t="shared" si="222"/>
        <v>0</v>
      </c>
      <c r="AX1393" s="13">
        <f t="shared" si="223"/>
        <v>0</v>
      </c>
      <c r="AY1393" s="13">
        <f t="shared" si="224"/>
        <v>0</v>
      </c>
      <c r="AZ1393" s="13">
        <f t="shared" si="225"/>
        <v>0</v>
      </c>
      <c r="BA1393" s="13">
        <f t="shared" si="226"/>
        <v>0</v>
      </c>
      <c r="BB1393" s="13">
        <f t="shared" si="227"/>
        <v>70.72</v>
      </c>
      <c r="BC1393" s="13">
        <f t="shared" si="228"/>
        <v>0</v>
      </c>
    </row>
    <row r="1394" spans="1:55" x14ac:dyDescent="0.3">
      <c r="A1394" s="8" t="s">
        <v>232</v>
      </c>
      <c r="B1394" s="8" t="s">
        <v>237</v>
      </c>
      <c r="C1394" s="8" t="s">
        <v>117</v>
      </c>
      <c r="D1394" s="8" t="s">
        <v>13</v>
      </c>
      <c r="E1394" s="7" t="s">
        <v>21</v>
      </c>
      <c r="K1394" s="8">
        <v>1</v>
      </c>
      <c r="L1394" s="8">
        <v>0</v>
      </c>
      <c r="M1394" s="8">
        <f t="shared" si="220"/>
        <v>0</v>
      </c>
      <c r="N1394" s="8">
        <v>3</v>
      </c>
      <c r="O1394" s="8">
        <v>69</v>
      </c>
      <c r="AI1394" s="7">
        <v>8067</v>
      </c>
      <c r="AJ1394" s="8">
        <v>0</v>
      </c>
      <c r="AK1394" s="8" t="s">
        <v>265</v>
      </c>
      <c r="AL1394" s="7">
        <v>269</v>
      </c>
      <c r="AM1394" s="8">
        <v>269</v>
      </c>
      <c r="AN1394" s="8">
        <v>24.9</v>
      </c>
      <c r="AO1394" s="8">
        <v>24.9</v>
      </c>
      <c r="AP1394" s="8">
        <v>24.9</v>
      </c>
      <c r="AQ1394" s="8">
        <v>18</v>
      </c>
      <c r="AR1394" s="8">
        <v>0</v>
      </c>
      <c r="AS1394" s="8">
        <v>0</v>
      </c>
      <c r="AT1394" s="12">
        <f t="shared" si="229"/>
        <v>42.9</v>
      </c>
      <c r="AV1394" s="11">
        <f t="shared" si="221"/>
        <v>0</v>
      </c>
      <c r="AW1394" s="13">
        <f t="shared" si="222"/>
        <v>0</v>
      </c>
      <c r="AX1394" s="13">
        <f t="shared" si="223"/>
        <v>0</v>
      </c>
      <c r="AY1394" s="13">
        <f t="shared" si="224"/>
        <v>0</v>
      </c>
      <c r="AZ1394" s="13">
        <f t="shared" si="225"/>
        <v>0</v>
      </c>
      <c r="BA1394" s="13">
        <f t="shared" si="226"/>
        <v>0</v>
      </c>
      <c r="BB1394" s="13">
        <f t="shared" si="227"/>
        <v>0</v>
      </c>
      <c r="BC1394" s="13">
        <f t="shared" si="228"/>
        <v>0</v>
      </c>
    </row>
    <row r="1395" spans="1:55" x14ac:dyDescent="0.3">
      <c r="A1395" s="8" t="s">
        <v>232</v>
      </c>
      <c r="B1395" s="8" t="s">
        <v>237</v>
      </c>
      <c r="C1395" s="8" t="s">
        <v>117</v>
      </c>
      <c r="D1395" s="8" t="s">
        <v>15</v>
      </c>
      <c r="E1395" s="7" t="s">
        <v>14</v>
      </c>
      <c r="F1395" s="8">
        <v>85</v>
      </c>
      <c r="I1395" s="8">
        <v>2</v>
      </c>
      <c r="L1395" s="8">
        <v>6.7000000000000004E-2</v>
      </c>
      <c r="M1395" s="8">
        <f t="shared" si="220"/>
        <v>5.6950000000000003</v>
      </c>
      <c r="O1395" s="8">
        <v>69</v>
      </c>
      <c r="AE1395" s="7" t="s">
        <v>296</v>
      </c>
      <c r="AF1395" s="8" t="s">
        <v>298</v>
      </c>
      <c r="AG1395" s="7" t="s">
        <v>299</v>
      </c>
      <c r="AL1395" s="7">
        <v>241</v>
      </c>
      <c r="AN1395" s="8">
        <v>32.9</v>
      </c>
      <c r="AQ1395" s="8">
        <v>10.9</v>
      </c>
      <c r="AR1395" s="8">
        <v>0.5</v>
      </c>
      <c r="AS1395" s="8">
        <v>0</v>
      </c>
      <c r="AT1395" s="12">
        <f t="shared" si="229"/>
        <v>44.3</v>
      </c>
      <c r="AV1395" s="11">
        <f t="shared" si="221"/>
        <v>13.724950000000002</v>
      </c>
      <c r="AW1395" s="13">
        <f t="shared" si="222"/>
        <v>5.6950000000000001E-2</v>
      </c>
      <c r="AX1395" s="13">
        <f t="shared" si="223"/>
        <v>1.8736550000000001</v>
      </c>
      <c r="AY1395" s="13">
        <f t="shared" si="224"/>
        <v>5.6950000000000001E-2</v>
      </c>
      <c r="AZ1395" s="13">
        <f t="shared" si="225"/>
        <v>5.6950000000000001E-2</v>
      </c>
      <c r="BA1395" s="13">
        <f t="shared" si="226"/>
        <v>0.62075500000000006</v>
      </c>
      <c r="BB1395" s="13">
        <f t="shared" si="227"/>
        <v>2.8475E-2</v>
      </c>
      <c r="BC1395" s="13">
        <f t="shared" si="228"/>
        <v>0</v>
      </c>
    </row>
    <row r="1396" spans="1:55" x14ac:dyDescent="0.3">
      <c r="A1396" s="8" t="s">
        <v>232</v>
      </c>
      <c r="B1396" s="8" t="s">
        <v>237</v>
      </c>
      <c r="C1396" s="8" t="s">
        <v>117</v>
      </c>
      <c r="D1396" s="8" t="s">
        <v>17</v>
      </c>
      <c r="E1396" s="7" t="s">
        <v>14</v>
      </c>
      <c r="F1396" s="8">
        <v>85</v>
      </c>
      <c r="I1396" s="8">
        <v>3</v>
      </c>
      <c r="L1396" s="8">
        <v>0.1</v>
      </c>
      <c r="M1396" s="8">
        <f t="shared" si="220"/>
        <v>8.5</v>
      </c>
      <c r="O1396" s="8">
        <v>69</v>
      </c>
      <c r="AE1396" s="7" t="s">
        <v>300</v>
      </c>
      <c r="AF1396" s="8" t="s">
        <v>301</v>
      </c>
      <c r="AG1396" s="7" t="s">
        <v>272</v>
      </c>
      <c r="AL1396" s="7">
        <v>265</v>
      </c>
      <c r="AN1396" s="8">
        <v>16.899999999999999</v>
      </c>
      <c r="AQ1396" s="8">
        <v>21.4</v>
      </c>
      <c r="AR1396" s="8">
        <v>0</v>
      </c>
      <c r="AS1396" s="8">
        <v>0</v>
      </c>
      <c r="AT1396" s="12">
        <f t="shared" si="229"/>
        <v>38.299999999999997</v>
      </c>
      <c r="AV1396" s="11">
        <f t="shared" si="221"/>
        <v>22.524999999999999</v>
      </c>
      <c r="AW1396" s="13">
        <f t="shared" si="222"/>
        <v>8.5000000000000006E-2</v>
      </c>
      <c r="AX1396" s="13">
        <f t="shared" si="223"/>
        <v>1.4364999999999997</v>
      </c>
      <c r="AY1396" s="13">
        <f t="shared" si="224"/>
        <v>8.5000000000000006E-2</v>
      </c>
      <c r="AZ1396" s="13">
        <f t="shared" si="225"/>
        <v>8.5000000000000006E-2</v>
      </c>
      <c r="BA1396" s="13">
        <f t="shared" si="226"/>
        <v>1.8189999999999997</v>
      </c>
      <c r="BB1396" s="13">
        <f t="shared" si="227"/>
        <v>0</v>
      </c>
      <c r="BC1396" s="13">
        <f t="shared" si="228"/>
        <v>0</v>
      </c>
    </row>
    <row r="1397" spans="1:55" x14ac:dyDescent="0.3">
      <c r="A1397" s="8" t="s">
        <v>232</v>
      </c>
      <c r="B1397" s="8" t="s">
        <v>237</v>
      </c>
      <c r="C1397" s="8" t="s">
        <v>117</v>
      </c>
      <c r="D1397" s="8" t="s">
        <v>18</v>
      </c>
      <c r="E1397" s="7" t="s">
        <v>14</v>
      </c>
      <c r="F1397" s="8">
        <v>112</v>
      </c>
      <c r="H1397" s="8">
        <v>1</v>
      </c>
      <c r="L1397" s="8">
        <v>0.14299999999999999</v>
      </c>
      <c r="M1397" s="8">
        <f t="shared" si="220"/>
        <v>16.015999999999998</v>
      </c>
      <c r="O1397" s="8">
        <v>69</v>
      </c>
      <c r="S1397" s="8">
        <v>1095</v>
      </c>
      <c r="T1397" s="8" t="s">
        <v>275</v>
      </c>
      <c r="AL1397" s="7">
        <v>267</v>
      </c>
      <c r="AN1397" s="8">
        <v>19.600000000000001</v>
      </c>
      <c r="AQ1397" s="8">
        <v>20.3</v>
      </c>
      <c r="AT1397" s="12">
        <f t="shared" si="229"/>
        <v>39.900000000000006</v>
      </c>
      <c r="AV1397" s="11">
        <f t="shared" si="221"/>
        <v>42.762720000000002</v>
      </c>
      <c r="AW1397" s="13">
        <f t="shared" si="222"/>
        <v>0.16015999999999997</v>
      </c>
      <c r="AX1397" s="13">
        <f t="shared" si="223"/>
        <v>3.1391359999999997</v>
      </c>
      <c r="AY1397" s="13">
        <f t="shared" si="224"/>
        <v>0.16015999999999997</v>
      </c>
      <c r="AZ1397" s="13">
        <f t="shared" si="225"/>
        <v>0.16015999999999997</v>
      </c>
      <c r="BA1397" s="13">
        <f t="shared" si="226"/>
        <v>3.2512479999999999</v>
      </c>
      <c r="BB1397" s="13">
        <f t="shared" si="227"/>
        <v>0.16015999999999997</v>
      </c>
      <c r="BC1397" s="13">
        <f t="shared" si="228"/>
        <v>0.16015999999999997</v>
      </c>
    </row>
    <row r="1398" spans="1:55" x14ac:dyDescent="0.3">
      <c r="A1398" s="8" t="s">
        <v>232</v>
      </c>
      <c r="B1398" s="8" t="s">
        <v>237</v>
      </c>
      <c r="C1398" s="8" t="s">
        <v>117</v>
      </c>
      <c r="D1398" s="8" t="s">
        <v>19</v>
      </c>
      <c r="E1398" s="7" t="s">
        <v>21</v>
      </c>
      <c r="K1398" s="8">
        <v>1</v>
      </c>
      <c r="L1398" s="8">
        <v>0</v>
      </c>
      <c r="M1398" s="8">
        <f t="shared" si="220"/>
        <v>0</v>
      </c>
      <c r="O1398" s="8">
        <v>69</v>
      </c>
      <c r="AI1398" s="7">
        <v>8063</v>
      </c>
      <c r="AJ1398" s="8">
        <v>5124</v>
      </c>
      <c r="AK1398" s="8" t="s">
        <v>273</v>
      </c>
      <c r="AL1398" s="7">
        <v>285</v>
      </c>
      <c r="AM1398" s="8">
        <v>285</v>
      </c>
      <c r="AN1398" s="8">
        <v>26.9</v>
      </c>
      <c r="AO1398" s="8">
        <v>26.9</v>
      </c>
      <c r="AP1398" s="8">
        <v>26.9</v>
      </c>
      <c r="AQ1398" s="8">
        <v>18.899999999999999</v>
      </c>
      <c r="AR1398" s="8">
        <v>0</v>
      </c>
      <c r="AS1398" s="8">
        <v>0</v>
      </c>
      <c r="AT1398" s="12">
        <f t="shared" si="229"/>
        <v>45.8</v>
      </c>
      <c r="AV1398" s="11">
        <f t="shared" si="221"/>
        <v>0</v>
      </c>
      <c r="AW1398" s="13">
        <f t="shared" si="222"/>
        <v>0</v>
      </c>
      <c r="AX1398" s="13">
        <f t="shared" si="223"/>
        <v>0</v>
      </c>
      <c r="AY1398" s="13">
        <f t="shared" si="224"/>
        <v>0</v>
      </c>
      <c r="AZ1398" s="13">
        <f t="shared" si="225"/>
        <v>0</v>
      </c>
      <c r="BA1398" s="13">
        <f t="shared" si="226"/>
        <v>0</v>
      </c>
      <c r="BB1398" s="13">
        <f t="shared" si="227"/>
        <v>0</v>
      </c>
      <c r="BC1398" s="13">
        <f t="shared" si="228"/>
        <v>0</v>
      </c>
    </row>
    <row r="1399" spans="1:55" x14ac:dyDescent="0.3">
      <c r="A1399" s="8" t="s">
        <v>232</v>
      </c>
      <c r="B1399" s="8" t="s">
        <v>237</v>
      </c>
      <c r="C1399" s="8" t="s">
        <v>117</v>
      </c>
      <c r="D1399" s="8" t="s">
        <v>22</v>
      </c>
      <c r="E1399" s="7" t="s">
        <v>21</v>
      </c>
      <c r="K1399" s="8">
        <v>1</v>
      </c>
      <c r="L1399" s="8">
        <v>0</v>
      </c>
      <c r="M1399" s="8">
        <f t="shared" si="220"/>
        <v>0</v>
      </c>
      <c r="O1399" s="8">
        <v>69</v>
      </c>
      <c r="AI1399" s="7">
        <v>8063</v>
      </c>
      <c r="AJ1399" s="8">
        <v>5124</v>
      </c>
      <c r="AK1399" s="8" t="s">
        <v>273</v>
      </c>
      <c r="AL1399" s="7">
        <v>285</v>
      </c>
      <c r="AM1399" s="8">
        <v>285</v>
      </c>
      <c r="AN1399" s="8">
        <v>26.9</v>
      </c>
      <c r="AO1399" s="8">
        <v>26.9</v>
      </c>
      <c r="AP1399" s="8">
        <v>26.9</v>
      </c>
      <c r="AQ1399" s="8">
        <v>18.899999999999999</v>
      </c>
      <c r="AR1399" s="8">
        <v>0</v>
      </c>
      <c r="AS1399" s="8">
        <v>0</v>
      </c>
      <c r="AT1399" s="12">
        <f t="shared" si="229"/>
        <v>45.8</v>
      </c>
      <c r="AV1399" s="11">
        <f t="shared" si="221"/>
        <v>0</v>
      </c>
      <c r="AW1399" s="13">
        <f t="shared" si="222"/>
        <v>0</v>
      </c>
      <c r="AX1399" s="13">
        <f t="shared" si="223"/>
        <v>0</v>
      </c>
      <c r="AY1399" s="13">
        <f t="shared" si="224"/>
        <v>0</v>
      </c>
      <c r="AZ1399" s="13">
        <f t="shared" si="225"/>
        <v>0</v>
      </c>
      <c r="BA1399" s="13">
        <f t="shared" si="226"/>
        <v>0</v>
      </c>
      <c r="BB1399" s="13">
        <f t="shared" si="227"/>
        <v>0</v>
      </c>
      <c r="BC1399" s="13">
        <f t="shared" si="228"/>
        <v>0</v>
      </c>
    </row>
    <row r="1400" spans="1:55" x14ac:dyDescent="0.3">
      <c r="A1400" s="8" t="s">
        <v>232</v>
      </c>
      <c r="B1400" s="8" t="s">
        <v>237</v>
      </c>
      <c r="C1400" s="8" t="s">
        <v>117</v>
      </c>
      <c r="D1400" s="8" t="s">
        <v>90</v>
      </c>
      <c r="E1400" s="7" t="s">
        <v>14</v>
      </c>
      <c r="F1400" s="8">
        <v>112</v>
      </c>
      <c r="H1400" s="8">
        <v>2</v>
      </c>
      <c r="L1400" s="8">
        <v>0.28599999999999998</v>
      </c>
      <c r="M1400" s="8">
        <f t="shared" si="220"/>
        <v>32.031999999999996</v>
      </c>
      <c r="O1400" s="8">
        <v>69</v>
      </c>
      <c r="Q1400" s="8">
        <v>17171</v>
      </c>
      <c r="R1400" s="7" t="s">
        <v>332</v>
      </c>
      <c r="AL1400" s="7">
        <v>175</v>
      </c>
      <c r="AN1400" s="8">
        <v>28.14</v>
      </c>
      <c r="AQ1400" s="8">
        <v>6.05</v>
      </c>
      <c r="AR1400" s="8">
        <v>0</v>
      </c>
      <c r="AS1400" s="8">
        <v>0</v>
      </c>
      <c r="AT1400" s="12">
        <f t="shared" si="229"/>
        <v>34.19</v>
      </c>
      <c r="AV1400" s="11">
        <f t="shared" si="221"/>
        <v>56.055999999999997</v>
      </c>
      <c r="AW1400" s="13">
        <f t="shared" si="222"/>
        <v>0.32031999999999994</v>
      </c>
      <c r="AX1400" s="13">
        <f t="shared" si="223"/>
        <v>9.0138047999999991</v>
      </c>
      <c r="AY1400" s="13">
        <f t="shared" si="224"/>
        <v>0.32031999999999994</v>
      </c>
      <c r="AZ1400" s="13">
        <f t="shared" si="225"/>
        <v>0.32031999999999994</v>
      </c>
      <c r="BA1400" s="13">
        <f t="shared" si="226"/>
        <v>1.9379359999999997</v>
      </c>
      <c r="BB1400" s="13">
        <f t="shared" si="227"/>
        <v>0</v>
      </c>
      <c r="BC1400" s="13">
        <f t="shared" si="228"/>
        <v>0</v>
      </c>
    </row>
    <row r="1401" spans="1:55" x14ac:dyDescent="0.3">
      <c r="A1401" s="8" t="s">
        <v>232</v>
      </c>
      <c r="B1401" s="8" t="s">
        <v>237</v>
      </c>
      <c r="C1401" s="8" t="s">
        <v>117</v>
      </c>
      <c r="D1401" s="8" t="s">
        <v>85</v>
      </c>
      <c r="E1401" s="7" t="s">
        <v>14</v>
      </c>
      <c r="F1401" s="8">
        <v>184</v>
      </c>
      <c r="H1401" s="8">
        <v>2</v>
      </c>
      <c r="L1401" s="8">
        <v>0.28599999999999998</v>
      </c>
      <c r="M1401" s="8">
        <f t="shared" si="220"/>
        <v>52.623999999999995</v>
      </c>
      <c r="O1401" s="8">
        <v>69</v>
      </c>
      <c r="AH1401" s="8" t="s">
        <v>338</v>
      </c>
      <c r="AL1401" s="7">
        <v>180</v>
      </c>
      <c r="AN1401" s="8">
        <v>24.9</v>
      </c>
      <c r="AQ1401" s="8">
        <v>3.6</v>
      </c>
      <c r="AR1401" s="8">
        <v>11.9</v>
      </c>
      <c r="AT1401" s="12">
        <f t="shared" si="229"/>
        <v>40.4</v>
      </c>
      <c r="AV1401" s="11">
        <f t="shared" si="221"/>
        <v>94.723199999999991</v>
      </c>
      <c r="AW1401" s="13">
        <f t="shared" si="222"/>
        <v>0.52623999999999993</v>
      </c>
      <c r="AX1401" s="13">
        <f t="shared" si="223"/>
        <v>13.103375999999999</v>
      </c>
      <c r="AY1401" s="13">
        <f t="shared" si="224"/>
        <v>0.52623999999999993</v>
      </c>
      <c r="AZ1401" s="13">
        <f t="shared" si="225"/>
        <v>0.52623999999999993</v>
      </c>
      <c r="BA1401" s="13">
        <f t="shared" si="226"/>
        <v>1.8944639999999999</v>
      </c>
      <c r="BB1401" s="13">
        <f t="shared" si="227"/>
        <v>6.2622559999999998</v>
      </c>
      <c r="BC1401" s="13">
        <f t="shared" si="228"/>
        <v>0.52623999999999993</v>
      </c>
    </row>
    <row r="1402" spans="1:55" x14ac:dyDescent="0.3">
      <c r="A1402" s="8" t="s">
        <v>232</v>
      </c>
      <c r="B1402" s="8" t="s">
        <v>237</v>
      </c>
      <c r="C1402" s="8" t="s">
        <v>117</v>
      </c>
      <c r="D1402" s="8" t="s">
        <v>23</v>
      </c>
      <c r="E1402" s="7" t="s">
        <v>14</v>
      </c>
      <c r="F1402" s="8">
        <v>64</v>
      </c>
      <c r="I1402" s="8">
        <v>2</v>
      </c>
      <c r="L1402" s="8">
        <v>6.7000000000000004E-2</v>
      </c>
      <c r="M1402" s="8">
        <f t="shared" si="220"/>
        <v>4.2880000000000003</v>
      </c>
      <c r="O1402" s="8">
        <v>69</v>
      </c>
      <c r="AI1402" s="7">
        <v>974</v>
      </c>
      <c r="AJ1402" s="8">
        <v>1129</v>
      </c>
      <c r="AK1402" s="8" t="s">
        <v>279</v>
      </c>
      <c r="AL1402" s="7">
        <v>155</v>
      </c>
      <c r="AM1402" s="8">
        <v>155</v>
      </c>
      <c r="AN1402" s="8">
        <v>12.6</v>
      </c>
      <c r="AO1402" s="8">
        <v>12.6</v>
      </c>
      <c r="AP1402" s="8">
        <v>0</v>
      </c>
      <c r="AQ1402" s="8">
        <v>10.6</v>
      </c>
      <c r="AR1402" s="8">
        <v>1.1000000000000001</v>
      </c>
      <c r="AS1402" s="8">
        <v>0</v>
      </c>
      <c r="AT1402" s="12">
        <f t="shared" si="229"/>
        <v>24.3</v>
      </c>
      <c r="AV1402" s="11">
        <f t="shared" si="221"/>
        <v>6.6463999999999999</v>
      </c>
      <c r="AW1402" s="13">
        <f t="shared" si="222"/>
        <v>6.6463999999999999</v>
      </c>
      <c r="AX1402" s="13">
        <f t="shared" si="223"/>
        <v>0.54028799999999999</v>
      </c>
      <c r="AY1402" s="13">
        <f t="shared" si="224"/>
        <v>0.54028799999999999</v>
      </c>
      <c r="AZ1402" s="13">
        <f t="shared" si="225"/>
        <v>0</v>
      </c>
      <c r="BA1402" s="13">
        <f t="shared" si="226"/>
        <v>0.45452800000000004</v>
      </c>
      <c r="BB1402" s="13">
        <f t="shared" si="227"/>
        <v>4.7168000000000009E-2</v>
      </c>
      <c r="BC1402" s="13">
        <f t="shared" si="228"/>
        <v>0</v>
      </c>
    </row>
    <row r="1403" spans="1:55" x14ac:dyDescent="0.3">
      <c r="A1403" s="8" t="s">
        <v>232</v>
      </c>
      <c r="B1403" s="8" t="s">
        <v>237</v>
      </c>
      <c r="C1403" s="8" t="s">
        <v>117</v>
      </c>
      <c r="D1403" s="8" t="s">
        <v>24</v>
      </c>
      <c r="E1403" s="7" t="s">
        <v>14</v>
      </c>
      <c r="F1403" s="8">
        <v>184</v>
      </c>
      <c r="G1403" s="8">
        <v>1</v>
      </c>
      <c r="L1403" s="8">
        <v>1</v>
      </c>
      <c r="M1403" s="8">
        <f t="shared" si="220"/>
        <v>184</v>
      </c>
      <c r="O1403" s="8">
        <v>69</v>
      </c>
      <c r="AI1403" s="7">
        <v>7075</v>
      </c>
      <c r="AJ1403" s="8">
        <v>1106</v>
      </c>
      <c r="AK1403" s="8" t="s">
        <v>280</v>
      </c>
      <c r="AL1403" s="7">
        <v>69</v>
      </c>
      <c r="AM1403" s="8">
        <v>69</v>
      </c>
      <c r="AN1403" s="8">
        <v>3.6</v>
      </c>
      <c r="AO1403" s="8">
        <v>3.6</v>
      </c>
      <c r="AP1403" s="8">
        <v>0</v>
      </c>
      <c r="AQ1403" s="8">
        <v>4.0999999999999996</v>
      </c>
      <c r="AR1403" s="8">
        <v>4.5</v>
      </c>
      <c r="AS1403" s="8">
        <v>0</v>
      </c>
      <c r="AT1403" s="12">
        <f t="shared" si="229"/>
        <v>12.2</v>
      </c>
      <c r="AV1403" s="11">
        <f t="shared" si="221"/>
        <v>126.96</v>
      </c>
      <c r="AW1403" s="13">
        <f t="shared" si="222"/>
        <v>126.96</v>
      </c>
      <c r="AX1403" s="13">
        <f t="shared" si="223"/>
        <v>6.6239999999999997</v>
      </c>
      <c r="AY1403" s="13">
        <f t="shared" si="224"/>
        <v>6.6239999999999997</v>
      </c>
      <c r="AZ1403" s="13">
        <f t="shared" si="225"/>
        <v>0</v>
      </c>
      <c r="BA1403" s="13">
        <f t="shared" si="226"/>
        <v>7.5439999999999996</v>
      </c>
      <c r="BB1403" s="13">
        <f t="shared" si="227"/>
        <v>8.2799999999999994</v>
      </c>
      <c r="BC1403" s="13">
        <f t="shared" si="228"/>
        <v>0</v>
      </c>
    </row>
    <row r="1404" spans="1:55" x14ac:dyDescent="0.3">
      <c r="A1404" s="8" t="s">
        <v>232</v>
      </c>
      <c r="B1404" s="8" t="s">
        <v>237</v>
      </c>
      <c r="C1404" s="8" t="s">
        <v>117</v>
      </c>
      <c r="D1404" s="8" t="s">
        <v>25</v>
      </c>
      <c r="E1404" s="7" t="s">
        <v>21</v>
      </c>
      <c r="K1404" s="8">
        <v>1</v>
      </c>
      <c r="L1404" s="8">
        <v>0</v>
      </c>
      <c r="M1404" s="8">
        <f t="shared" si="220"/>
        <v>0</v>
      </c>
      <c r="O1404" s="8">
        <v>69</v>
      </c>
      <c r="AI1404" s="7">
        <v>646</v>
      </c>
      <c r="AJ1404" s="8">
        <v>1009</v>
      </c>
      <c r="AK1404" s="8" t="s">
        <v>286</v>
      </c>
      <c r="AL1404" s="7">
        <v>403</v>
      </c>
      <c r="AM1404" s="8">
        <v>403</v>
      </c>
      <c r="AN1404" s="8">
        <v>24.9</v>
      </c>
      <c r="AO1404" s="8">
        <v>24.9</v>
      </c>
      <c r="AP1404" s="8">
        <v>0</v>
      </c>
      <c r="AQ1404" s="8">
        <v>33.1</v>
      </c>
      <c r="AR1404" s="8">
        <v>1.3</v>
      </c>
      <c r="AS1404" s="8">
        <v>0</v>
      </c>
      <c r="AT1404" s="12">
        <f t="shared" si="229"/>
        <v>59.3</v>
      </c>
      <c r="AV1404" s="11">
        <f t="shared" si="221"/>
        <v>0</v>
      </c>
      <c r="AW1404" s="13">
        <f t="shared" si="222"/>
        <v>0</v>
      </c>
      <c r="AX1404" s="13">
        <f t="shared" si="223"/>
        <v>0</v>
      </c>
      <c r="AY1404" s="13">
        <f t="shared" si="224"/>
        <v>0</v>
      </c>
      <c r="AZ1404" s="13">
        <f t="shared" si="225"/>
        <v>0</v>
      </c>
      <c r="BA1404" s="13">
        <f t="shared" si="226"/>
        <v>0</v>
      </c>
      <c r="BB1404" s="13">
        <f t="shared" si="227"/>
        <v>0</v>
      </c>
      <c r="BC1404" s="13">
        <f t="shared" si="228"/>
        <v>0</v>
      </c>
    </row>
    <row r="1405" spans="1:55" x14ac:dyDescent="0.3">
      <c r="A1405" s="8" t="s">
        <v>20</v>
      </c>
      <c r="B1405" s="8" t="s">
        <v>237</v>
      </c>
      <c r="C1405" s="8" t="s">
        <v>117</v>
      </c>
      <c r="D1405" s="8" t="s">
        <v>20</v>
      </c>
      <c r="E1405" s="7" t="s">
        <v>14</v>
      </c>
      <c r="F1405" s="8">
        <v>112</v>
      </c>
      <c r="H1405" s="8">
        <v>3</v>
      </c>
      <c r="L1405" s="8">
        <v>0.42899999999999999</v>
      </c>
      <c r="M1405" s="8">
        <f t="shared" si="220"/>
        <v>48.048000000000002</v>
      </c>
      <c r="O1405" s="8">
        <v>69</v>
      </c>
      <c r="AI1405">
        <v>8041</v>
      </c>
      <c r="AJ1405">
        <v>15233</v>
      </c>
      <c r="AK1405" t="s">
        <v>378</v>
      </c>
      <c r="AL1405">
        <v>105</v>
      </c>
      <c r="AM1405">
        <v>105</v>
      </c>
      <c r="AN1405">
        <v>18.5</v>
      </c>
      <c r="AO1405">
        <v>18.5</v>
      </c>
      <c r="AP1405">
        <v>18.5</v>
      </c>
      <c r="AQ1405">
        <v>2.9</v>
      </c>
      <c r="AR1405">
        <v>0</v>
      </c>
      <c r="AS1405">
        <v>0</v>
      </c>
      <c r="AT1405" s="12">
        <f t="shared" si="229"/>
        <v>21.4</v>
      </c>
      <c r="AV1405" s="11">
        <f t="shared" si="221"/>
        <v>50.450400000000002</v>
      </c>
      <c r="AW1405" s="13">
        <f t="shared" si="222"/>
        <v>50.450400000000002</v>
      </c>
      <c r="AX1405" s="13">
        <f t="shared" si="223"/>
        <v>8.8888800000000003</v>
      </c>
      <c r="AY1405" s="13">
        <f t="shared" si="224"/>
        <v>8.8888800000000003</v>
      </c>
      <c r="AZ1405" s="13">
        <f t="shared" si="225"/>
        <v>8.8888800000000003</v>
      </c>
      <c r="BA1405" s="13">
        <f t="shared" si="226"/>
        <v>1.393392</v>
      </c>
      <c r="BB1405" s="13">
        <f t="shared" si="227"/>
        <v>0</v>
      </c>
      <c r="BC1405" s="13">
        <f t="shared" si="228"/>
        <v>0</v>
      </c>
    </row>
    <row r="1406" spans="1:55" x14ac:dyDescent="0.3">
      <c r="A1406" s="8" t="s">
        <v>233</v>
      </c>
      <c r="B1406" s="8" t="s">
        <v>237</v>
      </c>
      <c r="C1406" s="8" t="s">
        <v>117</v>
      </c>
      <c r="D1406" s="8" t="s">
        <v>26</v>
      </c>
      <c r="E1406" s="7" t="s">
        <v>14</v>
      </c>
      <c r="F1406" s="8">
        <v>175</v>
      </c>
      <c r="H1406" s="8">
        <v>6</v>
      </c>
      <c r="L1406" s="8">
        <v>0.85699999999999998</v>
      </c>
      <c r="M1406" s="8">
        <f t="shared" ref="M1406:M1469" si="230">F1406*L1406</f>
        <v>149.97499999999999</v>
      </c>
      <c r="O1406" s="8">
        <v>69</v>
      </c>
      <c r="AI1406" s="7">
        <v>7200</v>
      </c>
      <c r="AJ1406" s="8">
        <v>20051</v>
      </c>
      <c r="AK1406" s="8" t="s">
        <v>282</v>
      </c>
      <c r="AL1406" s="7">
        <v>130</v>
      </c>
      <c r="AM1406" s="8">
        <v>0</v>
      </c>
      <c r="AN1406" s="8">
        <v>2.4</v>
      </c>
      <c r="AO1406" s="8">
        <v>0</v>
      </c>
      <c r="AP1406" s="8">
        <v>0</v>
      </c>
      <c r="AQ1406" s="8">
        <v>0.2</v>
      </c>
      <c r="AR1406" s="8">
        <v>28.6</v>
      </c>
      <c r="AS1406" s="8">
        <v>0.3</v>
      </c>
      <c r="AT1406" s="12">
        <f t="shared" si="229"/>
        <v>31.200000000000003</v>
      </c>
      <c r="AV1406" s="11">
        <f t="shared" si="221"/>
        <v>194.9675</v>
      </c>
      <c r="AW1406" s="13">
        <f t="shared" si="222"/>
        <v>0</v>
      </c>
      <c r="AX1406" s="13">
        <f t="shared" si="223"/>
        <v>3.5994000000000002</v>
      </c>
      <c r="AY1406" s="13">
        <f t="shared" si="224"/>
        <v>0</v>
      </c>
      <c r="AZ1406" s="13">
        <f t="shared" si="225"/>
        <v>0</v>
      </c>
      <c r="BA1406" s="13">
        <f t="shared" si="226"/>
        <v>0.29994999999999999</v>
      </c>
      <c r="BB1406" s="13">
        <f t="shared" si="227"/>
        <v>42.892849999999996</v>
      </c>
      <c r="BC1406" s="13">
        <f t="shared" si="228"/>
        <v>0.44992500000000002</v>
      </c>
    </row>
    <row r="1407" spans="1:55" x14ac:dyDescent="0.3">
      <c r="A1407" s="8" t="s">
        <v>233</v>
      </c>
      <c r="B1407" s="8" t="s">
        <v>237</v>
      </c>
      <c r="C1407" s="8" t="s">
        <v>117</v>
      </c>
      <c r="D1407" s="8" t="s">
        <v>28</v>
      </c>
      <c r="E1407" s="7" t="s">
        <v>14</v>
      </c>
      <c r="F1407" s="8">
        <v>185</v>
      </c>
      <c r="G1407" s="8">
        <v>1</v>
      </c>
      <c r="L1407" s="8">
        <v>1</v>
      </c>
      <c r="M1407" s="8">
        <f t="shared" si="230"/>
        <v>185</v>
      </c>
      <c r="O1407" s="8">
        <v>69</v>
      </c>
      <c r="AI1407" s="7">
        <v>7005</v>
      </c>
      <c r="AJ1407" s="8">
        <v>16028</v>
      </c>
      <c r="AK1407" s="8" t="s">
        <v>283</v>
      </c>
      <c r="AL1407" s="7">
        <v>127</v>
      </c>
      <c r="AM1407" s="8">
        <v>0</v>
      </c>
      <c r="AN1407" s="8">
        <v>8.6999999999999993</v>
      </c>
      <c r="AO1407" s="8">
        <v>0</v>
      </c>
      <c r="AP1407" s="8">
        <v>0</v>
      </c>
      <c r="AQ1407" s="8">
        <v>0.5</v>
      </c>
      <c r="AR1407" s="8">
        <v>22.8</v>
      </c>
      <c r="AS1407" s="8">
        <v>6.4</v>
      </c>
      <c r="AT1407" s="12">
        <f t="shared" si="229"/>
        <v>32</v>
      </c>
      <c r="AV1407" s="11">
        <f t="shared" si="221"/>
        <v>234.95</v>
      </c>
      <c r="AW1407" s="13">
        <f t="shared" si="222"/>
        <v>0</v>
      </c>
      <c r="AX1407" s="13">
        <f t="shared" si="223"/>
        <v>16.094999999999999</v>
      </c>
      <c r="AY1407" s="13">
        <f t="shared" si="224"/>
        <v>0</v>
      </c>
      <c r="AZ1407" s="13">
        <f t="shared" si="225"/>
        <v>0</v>
      </c>
      <c r="BA1407" s="13">
        <f t="shared" si="226"/>
        <v>0.92500000000000004</v>
      </c>
      <c r="BB1407" s="13">
        <f t="shared" si="227"/>
        <v>42.18</v>
      </c>
      <c r="BC1407" s="13">
        <f t="shared" si="228"/>
        <v>11.84</v>
      </c>
    </row>
    <row r="1408" spans="1:55" x14ac:dyDescent="0.3">
      <c r="A1408" s="8" t="s">
        <v>233</v>
      </c>
      <c r="B1408" s="8" t="s">
        <v>237</v>
      </c>
      <c r="C1408" s="8" t="s">
        <v>117</v>
      </c>
      <c r="D1408" s="8" t="s">
        <v>29</v>
      </c>
      <c r="E1408" s="7" t="s">
        <v>14</v>
      </c>
      <c r="F1408" s="8">
        <v>60</v>
      </c>
      <c r="G1408" s="8">
        <v>1</v>
      </c>
      <c r="L1408" s="8">
        <v>1</v>
      </c>
      <c r="M1408" s="8">
        <f t="shared" si="230"/>
        <v>60</v>
      </c>
      <c r="O1408" s="8">
        <v>69</v>
      </c>
      <c r="AI1408" s="7">
        <v>513</v>
      </c>
      <c r="AJ1408" s="8">
        <v>11110</v>
      </c>
      <c r="AK1408" s="8" t="s">
        <v>290</v>
      </c>
      <c r="AL1408" s="7">
        <v>22</v>
      </c>
      <c r="AM1408" s="8">
        <v>0</v>
      </c>
      <c r="AN1408" s="8">
        <v>1</v>
      </c>
      <c r="AO1408" s="8">
        <v>0</v>
      </c>
      <c r="AP1408" s="8">
        <v>0</v>
      </c>
      <c r="AQ1408" s="8">
        <v>0.4</v>
      </c>
      <c r="AR1408" s="8">
        <v>4.5</v>
      </c>
      <c r="AS1408" s="8">
        <v>2.8</v>
      </c>
      <c r="AT1408" s="12">
        <f t="shared" si="229"/>
        <v>5.9</v>
      </c>
      <c r="AV1408" s="11">
        <f t="shared" si="221"/>
        <v>13.2</v>
      </c>
      <c r="AW1408" s="13">
        <f t="shared" si="222"/>
        <v>0</v>
      </c>
      <c r="AX1408" s="13">
        <f t="shared" si="223"/>
        <v>0.6</v>
      </c>
      <c r="AY1408" s="13">
        <f t="shared" si="224"/>
        <v>0</v>
      </c>
      <c r="AZ1408" s="13">
        <f t="shared" si="225"/>
        <v>0</v>
      </c>
      <c r="BA1408" s="13">
        <f t="shared" si="226"/>
        <v>0.24</v>
      </c>
      <c r="BB1408" s="13">
        <f t="shared" si="227"/>
        <v>2.7</v>
      </c>
      <c r="BC1408" s="13">
        <f t="shared" si="228"/>
        <v>1.68</v>
      </c>
    </row>
    <row r="1409" spans="1:55" x14ac:dyDescent="0.3">
      <c r="A1409" s="8" t="s">
        <v>233</v>
      </c>
      <c r="B1409" s="8" t="s">
        <v>237</v>
      </c>
      <c r="C1409" s="8" t="s">
        <v>117</v>
      </c>
      <c r="D1409" s="8" t="s">
        <v>30</v>
      </c>
      <c r="E1409" s="7" t="s">
        <v>14</v>
      </c>
      <c r="F1409" s="8">
        <v>119</v>
      </c>
      <c r="I1409" s="8">
        <v>2</v>
      </c>
      <c r="L1409" s="8">
        <v>6.7000000000000004E-2</v>
      </c>
      <c r="M1409" s="8">
        <f t="shared" si="230"/>
        <v>7.9730000000000008</v>
      </c>
      <c r="O1409" s="8">
        <v>69</v>
      </c>
      <c r="AI1409" s="7">
        <v>141</v>
      </c>
      <c r="AJ1409" s="8">
        <v>9040</v>
      </c>
      <c r="AK1409" s="8" t="s">
        <v>287</v>
      </c>
      <c r="AL1409" s="7">
        <v>92</v>
      </c>
      <c r="AM1409" s="8">
        <v>0</v>
      </c>
      <c r="AN1409" s="8">
        <v>1</v>
      </c>
      <c r="AO1409" s="8">
        <v>0</v>
      </c>
      <c r="AP1409" s="8">
        <v>0</v>
      </c>
      <c r="AQ1409" s="8">
        <v>0.5</v>
      </c>
      <c r="AR1409" s="8">
        <v>23.4</v>
      </c>
      <c r="AS1409" s="8">
        <v>2.4</v>
      </c>
      <c r="AT1409" s="12">
        <f t="shared" si="229"/>
        <v>24.9</v>
      </c>
      <c r="AV1409" s="11">
        <f t="shared" si="221"/>
        <v>7.335160000000001</v>
      </c>
      <c r="AW1409" s="13">
        <f t="shared" si="222"/>
        <v>0</v>
      </c>
      <c r="AX1409" s="13">
        <f t="shared" si="223"/>
        <v>7.9730000000000009E-2</v>
      </c>
      <c r="AY1409" s="13">
        <f t="shared" si="224"/>
        <v>0</v>
      </c>
      <c r="AZ1409" s="13">
        <f t="shared" si="225"/>
        <v>0</v>
      </c>
      <c r="BA1409" s="13">
        <f t="shared" si="226"/>
        <v>3.9865000000000005E-2</v>
      </c>
      <c r="BB1409" s="13">
        <f t="shared" si="227"/>
        <v>1.8656820000000003</v>
      </c>
      <c r="BC1409" s="13">
        <f t="shared" si="228"/>
        <v>0.19135200000000002</v>
      </c>
    </row>
    <row r="1410" spans="1:55" x14ac:dyDescent="0.3">
      <c r="A1410" s="8" t="s">
        <v>233</v>
      </c>
      <c r="B1410" s="8" t="s">
        <v>237</v>
      </c>
      <c r="C1410" s="8" t="s">
        <v>117</v>
      </c>
      <c r="D1410" s="8" t="s">
        <v>31</v>
      </c>
      <c r="E1410" s="7" t="s">
        <v>14</v>
      </c>
      <c r="F1410" s="8">
        <v>122</v>
      </c>
      <c r="H1410" s="8">
        <v>3</v>
      </c>
      <c r="L1410" s="8">
        <v>0.42899999999999999</v>
      </c>
      <c r="M1410" s="8">
        <f t="shared" si="230"/>
        <v>52.338000000000001</v>
      </c>
      <c r="O1410" s="8">
        <v>69</v>
      </c>
      <c r="AI1410" s="7">
        <v>1786</v>
      </c>
      <c r="AJ1410" s="8">
        <v>11363</v>
      </c>
      <c r="AK1410" s="8" t="s">
        <v>289</v>
      </c>
      <c r="AL1410" s="7">
        <v>93</v>
      </c>
      <c r="AM1410" s="8">
        <v>0</v>
      </c>
      <c r="AN1410" s="8">
        <v>2</v>
      </c>
      <c r="AO1410" s="8">
        <v>0</v>
      </c>
      <c r="AP1410" s="8">
        <v>0</v>
      </c>
      <c r="AQ1410" s="8">
        <v>0.1</v>
      </c>
      <c r="AR1410" s="8">
        <v>21.6</v>
      </c>
      <c r="AS1410" s="8">
        <v>1.5</v>
      </c>
      <c r="AT1410" s="12">
        <f t="shared" si="229"/>
        <v>23.700000000000003</v>
      </c>
      <c r="AV1410" s="11">
        <f t="shared" si="221"/>
        <v>48.674340000000001</v>
      </c>
      <c r="AW1410" s="13">
        <f t="shared" si="222"/>
        <v>0</v>
      </c>
      <c r="AX1410" s="13">
        <f t="shared" si="223"/>
        <v>1.0467599999999999</v>
      </c>
      <c r="AY1410" s="13">
        <f t="shared" si="224"/>
        <v>0</v>
      </c>
      <c r="AZ1410" s="13">
        <f t="shared" si="225"/>
        <v>0</v>
      </c>
      <c r="BA1410" s="13">
        <f t="shared" si="226"/>
        <v>5.2338000000000003E-2</v>
      </c>
      <c r="BB1410" s="13">
        <f t="shared" si="227"/>
        <v>11.305008000000001</v>
      </c>
      <c r="BC1410" s="13">
        <f t="shared" si="228"/>
        <v>0.78507000000000005</v>
      </c>
    </row>
    <row r="1411" spans="1:55" x14ac:dyDescent="0.3">
      <c r="A1411" s="8" t="s">
        <v>233</v>
      </c>
      <c r="B1411" s="8" t="s">
        <v>237</v>
      </c>
      <c r="C1411" s="8" t="s">
        <v>117</v>
      </c>
      <c r="D1411" s="8" t="s">
        <v>77</v>
      </c>
      <c r="E1411" s="7" t="s">
        <v>14</v>
      </c>
      <c r="F1411" s="8">
        <v>119</v>
      </c>
      <c r="I1411" s="8">
        <v>1</v>
      </c>
      <c r="L1411" s="8">
        <v>3.3000000000000002E-2</v>
      </c>
      <c r="M1411" s="8">
        <f t="shared" si="230"/>
        <v>3.927</v>
      </c>
      <c r="O1411" s="8">
        <v>69</v>
      </c>
      <c r="AH1411" s="8" t="s">
        <v>336</v>
      </c>
      <c r="AL1411" s="7">
        <v>390</v>
      </c>
      <c r="AN1411" s="8" t="s">
        <v>337</v>
      </c>
      <c r="AQ1411" s="8">
        <v>0.8</v>
      </c>
      <c r="AR1411" s="8">
        <v>84.1</v>
      </c>
      <c r="AT1411" s="12">
        <f t="shared" si="229"/>
        <v>84.899999999999991</v>
      </c>
      <c r="AV1411" s="11">
        <f t="shared" si="221"/>
        <v>15.315300000000001</v>
      </c>
      <c r="AW1411" s="13">
        <f t="shared" si="222"/>
        <v>3.9269999999999999E-2</v>
      </c>
      <c r="AX1411" s="13">
        <f t="shared" si="223"/>
        <v>3.9269999999999999E-2</v>
      </c>
      <c r="AY1411" s="13">
        <f t="shared" si="224"/>
        <v>3.9269999999999999E-2</v>
      </c>
      <c r="AZ1411" s="13">
        <f t="shared" si="225"/>
        <v>3.9269999999999999E-2</v>
      </c>
      <c r="BA1411" s="13">
        <f t="shared" si="226"/>
        <v>3.1416000000000006E-2</v>
      </c>
      <c r="BB1411" s="13">
        <f t="shared" si="227"/>
        <v>3.3026070000000001</v>
      </c>
      <c r="BC1411" s="13">
        <f t="shared" si="228"/>
        <v>3.9269999999999999E-2</v>
      </c>
    </row>
    <row r="1412" spans="1:55" x14ac:dyDescent="0.3">
      <c r="A1412" s="8" t="s">
        <v>233</v>
      </c>
      <c r="B1412" s="8" t="s">
        <v>237</v>
      </c>
      <c r="C1412" s="8" t="s">
        <v>117</v>
      </c>
      <c r="D1412" s="8" t="s">
        <v>44</v>
      </c>
      <c r="E1412" s="7" t="s">
        <v>14</v>
      </c>
      <c r="F1412" s="8">
        <v>250</v>
      </c>
      <c r="H1412" s="8">
        <v>1</v>
      </c>
      <c r="L1412" s="8">
        <v>0.14299999999999999</v>
      </c>
      <c r="M1412" s="8">
        <f t="shared" si="230"/>
        <v>35.75</v>
      </c>
      <c r="O1412" s="8">
        <v>69</v>
      </c>
      <c r="AI1412" s="7">
        <v>8009</v>
      </c>
      <c r="AJ1412" s="8">
        <v>20121</v>
      </c>
      <c r="AK1412" s="8" t="s">
        <v>370</v>
      </c>
      <c r="AL1412" s="7">
        <v>141</v>
      </c>
      <c r="AM1412" s="8">
        <v>0</v>
      </c>
      <c r="AN1412" s="8">
        <v>4.8</v>
      </c>
      <c r="AO1412" s="8">
        <v>0</v>
      </c>
      <c r="AP1412" s="8">
        <v>0</v>
      </c>
      <c r="AQ1412" s="8">
        <v>0.7</v>
      </c>
      <c r="AR1412" s="8">
        <v>28.3</v>
      </c>
      <c r="AS1412" s="8">
        <v>1.7</v>
      </c>
      <c r="AT1412" s="12">
        <f t="shared" si="229"/>
        <v>33.799999999999997</v>
      </c>
      <c r="AV1412" s="11">
        <f t="shared" si="221"/>
        <v>50.407499999999999</v>
      </c>
      <c r="AW1412" s="13">
        <f t="shared" si="222"/>
        <v>0</v>
      </c>
      <c r="AX1412" s="13">
        <f t="shared" si="223"/>
        <v>1.716</v>
      </c>
      <c r="AY1412" s="13">
        <f t="shared" si="224"/>
        <v>0</v>
      </c>
      <c r="AZ1412" s="13">
        <f t="shared" si="225"/>
        <v>0</v>
      </c>
      <c r="BA1412" s="13">
        <f t="shared" si="226"/>
        <v>0.25024999999999997</v>
      </c>
      <c r="BB1412" s="13">
        <f t="shared" si="227"/>
        <v>10.11725</v>
      </c>
      <c r="BC1412" s="13">
        <f t="shared" si="228"/>
        <v>0.60775000000000001</v>
      </c>
    </row>
    <row r="1413" spans="1:55" x14ac:dyDescent="0.3">
      <c r="A1413" s="8" t="s">
        <v>234</v>
      </c>
      <c r="B1413" s="8" t="s">
        <v>237</v>
      </c>
      <c r="C1413" s="8" t="s">
        <v>117</v>
      </c>
      <c r="D1413" s="8" t="s">
        <v>248</v>
      </c>
      <c r="E1413" s="7" t="s">
        <v>14</v>
      </c>
      <c r="F1413" s="8">
        <v>134</v>
      </c>
      <c r="G1413" s="8">
        <v>1</v>
      </c>
      <c r="L1413" s="8">
        <v>1</v>
      </c>
      <c r="M1413" s="8">
        <f t="shared" si="230"/>
        <v>134</v>
      </c>
      <c r="O1413" s="8">
        <v>69</v>
      </c>
      <c r="AE1413" s="7" t="s">
        <v>296</v>
      </c>
      <c r="AF1413" s="8" t="s">
        <v>303</v>
      </c>
      <c r="AL1413" s="7">
        <v>163</v>
      </c>
      <c r="AN1413" s="8">
        <v>6.3</v>
      </c>
      <c r="AQ1413" s="8">
        <v>1.4</v>
      </c>
      <c r="AR1413" s="8">
        <v>31.1</v>
      </c>
      <c r="AT1413" s="12">
        <f t="shared" si="229"/>
        <v>38.799999999999997</v>
      </c>
      <c r="AV1413" s="11">
        <f t="shared" ref="AV1413:AV1476" si="231">PRODUCT($M1413,$Y1413,AL1413)/100</f>
        <v>218.42</v>
      </c>
      <c r="AW1413" s="13">
        <f t="shared" si="222"/>
        <v>1.34</v>
      </c>
      <c r="AX1413" s="13">
        <f t="shared" si="223"/>
        <v>8.4420000000000002</v>
      </c>
      <c r="AY1413" s="13">
        <f t="shared" si="224"/>
        <v>1.34</v>
      </c>
      <c r="AZ1413" s="13">
        <f t="shared" si="225"/>
        <v>1.34</v>
      </c>
      <c r="BA1413" s="13">
        <f t="shared" si="226"/>
        <v>1.8759999999999999</v>
      </c>
      <c r="BB1413" s="13">
        <f t="shared" si="227"/>
        <v>41.674000000000007</v>
      </c>
      <c r="BC1413" s="13">
        <f t="shared" si="228"/>
        <v>1.34</v>
      </c>
    </row>
    <row r="1414" spans="1:55" x14ac:dyDescent="0.3">
      <c r="A1414" s="8" t="s">
        <v>234</v>
      </c>
      <c r="B1414" s="8" t="s">
        <v>237</v>
      </c>
      <c r="C1414" s="8" t="s">
        <v>117</v>
      </c>
      <c r="D1414" s="8" t="s">
        <v>27</v>
      </c>
      <c r="E1414" s="7" t="s">
        <v>14</v>
      </c>
      <c r="F1414" s="8">
        <v>114</v>
      </c>
      <c r="G1414" s="8">
        <v>1</v>
      </c>
      <c r="L1414" s="8">
        <v>1</v>
      </c>
      <c r="M1414" s="8">
        <f t="shared" si="230"/>
        <v>114</v>
      </c>
      <c r="O1414" s="8">
        <v>69</v>
      </c>
      <c r="AE1414" s="7" t="s">
        <v>296</v>
      </c>
      <c r="AF1414" s="8" t="s">
        <v>304</v>
      </c>
      <c r="AL1414" s="7">
        <v>125</v>
      </c>
      <c r="AN1414" s="8">
        <v>2.1</v>
      </c>
      <c r="AQ1414" s="8">
        <v>1.3</v>
      </c>
      <c r="AR1414" s="8">
        <v>26.2</v>
      </c>
      <c r="AT1414" s="12">
        <f t="shared" si="229"/>
        <v>29.6</v>
      </c>
      <c r="AV1414" s="11">
        <f t="shared" si="231"/>
        <v>142.5</v>
      </c>
      <c r="AW1414" s="13">
        <f t="shared" ref="AW1414:AW1477" si="232">PRODUCT($M1414,$Y1414,AM1414)/100</f>
        <v>1.1399999999999999</v>
      </c>
      <c r="AX1414" s="13">
        <f t="shared" ref="AX1414:AX1477" si="233">PRODUCT($M1414,$Y1414,AN1414)/100</f>
        <v>2.3940000000000001</v>
      </c>
      <c r="AY1414" s="13">
        <f t="shared" ref="AY1414:AY1477" si="234">PRODUCT($M1414,$Y1414,AO1414)/100</f>
        <v>1.1399999999999999</v>
      </c>
      <c r="AZ1414" s="13">
        <f t="shared" ref="AZ1414:AZ1477" si="235">PRODUCT($M1414,$Y1414,AP1414)/100</f>
        <v>1.1399999999999999</v>
      </c>
      <c r="BA1414" s="13">
        <f t="shared" ref="BA1414:BA1477" si="236">PRODUCT($M1414,$Y1414,AQ1414)/100</f>
        <v>1.4820000000000002</v>
      </c>
      <c r="BB1414" s="13">
        <f t="shared" ref="BB1414:BB1477" si="237">PRODUCT($M1414,$Y1414,AR1414)/100</f>
        <v>29.867999999999999</v>
      </c>
      <c r="BC1414" s="13">
        <f t="shared" ref="BC1414:BC1477" si="238">PRODUCT($M1414,$Y1414,AS1414)/100</f>
        <v>1.1399999999999999</v>
      </c>
    </row>
    <row r="1415" spans="1:55" x14ac:dyDescent="0.3">
      <c r="A1415" s="8" t="s">
        <v>234</v>
      </c>
      <c r="B1415" s="8" t="s">
        <v>237</v>
      </c>
      <c r="C1415" s="8" t="s">
        <v>117</v>
      </c>
      <c r="D1415" s="8" t="s">
        <v>32</v>
      </c>
      <c r="E1415" s="7" t="s">
        <v>14</v>
      </c>
      <c r="F1415" s="8">
        <v>83</v>
      </c>
      <c r="I1415" s="8">
        <v>2</v>
      </c>
      <c r="L1415" s="8">
        <v>6.7000000000000004E-2</v>
      </c>
      <c r="M1415" s="8">
        <f t="shared" si="230"/>
        <v>5.5609999999999999</v>
      </c>
      <c r="O1415" s="8">
        <v>69</v>
      </c>
      <c r="AI1415" s="7">
        <v>8012</v>
      </c>
      <c r="AJ1415" s="8">
        <v>0</v>
      </c>
      <c r="AK1415" s="8" t="s">
        <v>307</v>
      </c>
      <c r="AL1415" s="7">
        <v>332</v>
      </c>
      <c r="AM1415" s="8">
        <v>0</v>
      </c>
      <c r="AN1415" s="8">
        <v>10.3</v>
      </c>
      <c r="AO1415" s="8">
        <v>0</v>
      </c>
      <c r="AP1415" s="8">
        <v>0</v>
      </c>
      <c r="AQ1415" s="8">
        <v>3</v>
      </c>
      <c r="AR1415" s="8">
        <v>73.7</v>
      </c>
      <c r="AS1415" s="8">
        <v>12.7</v>
      </c>
      <c r="AT1415" s="12">
        <f t="shared" si="229"/>
        <v>87</v>
      </c>
      <c r="AV1415" s="11">
        <f t="shared" si="231"/>
        <v>18.462519999999998</v>
      </c>
      <c r="AW1415" s="13">
        <f t="shared" si="232"/>
        <v>0</v>
      </c>
      <c r="AX1415" s="13">
        <f t="shared" si="233"/>
        <v>0.57278300000000004</v>
      </c>
      <c r="AY1415" s="13">
        <f t="shared" si="234"/>
        <v>0</v>
      </c>
      <c r="AZ1415" s="13">
        <f t="shared" si="235"/>
        <v>0</v>
      </c>
      <c r="BA1415" s="13">
        <f t="shared" si="236"/>
        <v>0.16683000000000001</v>
      </c>
      <c r="BB1415" s="13">
        <f t="shared" si="237"/>
        <v>4.0984569999999998</v>
      </c>
      <c r="BC1415" s="13">
        <f t="shared" si="238"/>
        <v>0.70624699999999985</v>
      </c>
    </row>
    <row r="1416" spans="1:55" x14ac:dyDescent="0.3">
      <c r="A1416" s="8" t="s">
        <v>234</v>
      </c>
      <c r="B1416" s="8" t="s">
        <v>237</v>
      </c>
      <c r="C1416" s="8" t="s">
        <v>117</v>
      </c>
      <c r="D1416" s="8" t="s">
        <v>74</v>
      </c>
      <c r="E1416" s="7" t="s">
        <v>14</v>
      </c>
      <c r="F1416" s="8">
        <v>340</v>
      </c>
      <c r="G1416" s="8">
        <v>3</v>
      </c>
      <c r="L1416" s="8">
        <v>3</v>
      </c>
      <c r="M1416" s="8">
        <f t="shared" si="230"/>
        <v>1020</v>
      </c>
      <c r="O1416" s="8">
        <v>69</v>
      </c>
      <c r="AI1416" s="7">
        <v>404</v>
      </c>
      <c r="AJ1416" s="8">
        <v>14400</v>
      </c>
      <c r="AK1416" s="8" t="s">
        <v>308</v>
      </c>
      <c r="AL1416" s="7">
        <v>41</v>
      </c>
      <c r="AM1416" s="8">
        <v>0</v>
      </c>
      <c r="AN1416" s="8">
        <v>0</v>
      </c>
      <c r="AO1416" s="8">
        <v>0</v>
      </c>
      <c r="AP1416" s="8">
        <v>0</v>
      </c>
      <c r="AQ1416" s="8">
        <v>0</v>
      </c>
      <c r="AR1416" s="8">
        <v>10.4</v>
      </c>
      <c r="AS1416" s="8">
        <v>0</v>
      </c>
      <c r="AT1416" s="12">
        <f t="shared" si="229"/>
        <v>10.4</v>
      </c>
      <c r="AV1416" s="11">
        <f t="shared" si="231"/>
        <v>418.2</v>
      </c>
      <c r="AW1416" s="13">
        <f t="shared" si="232"/>
        <v>0</v>
      </c>
      <c r="AX1416" s="13">
        <f t="shared" si="233"/>
        <v>0</v>
      </c>
      <c r="AY1416" s="13">
        <f t="shared" si="234"/>
        <v>0</v>
      </c>
      <c r="AZ1416" s="13">
        <f t="shared" si="235"/>
        <v>0</v>
      </c>
      <c r="BA1416" s="13">
        <f t="shared" si="236"/>
        <v>0</v>
      </c>
      <c r="BB1416" s="13">
        <f t="shared" si="237"/>
        <v>106.08</v>
      </c>
      <c r="BC1416" s="13">
        <f t="shared" si="238"/>
        <v>0</v>
      </c>
    </row>
    <row r="1417" spans="1:55" x14ac:dyDescent="0.3">
      <c r="A1417" s="8" t="s">
        <v>232</v>
      </c>
      <c r="B1417" s="8" t="s">
        <v>238</v>
      </c>
      <c r="C1417" s="8" t="s">
        <v>118</v>
      </c>
      <c r="D1417" s="8" t="s">
        <v>13</v>
      </c>
      <c r="E1417" s="7" t="s">
        <v>14</v>
      </c>
      <c r="F1417" s="8">
        <v>112</v>
      </c>
      <c r="H1417" s="8">
        <v>1</v>
      </c>
      <c r="L1417" s="8">
        <v>0.14299999999999999</v>
      </c>
      <c r="M1417" s="8">
        <f t="shared" si="230"/>
        <v>16.015999999999998</v>
      </c>
      <c r="N1417" s="8">
        <v>3</v>
      </c>
      <c r="O1417" s="8">
        <v>70</v>
      </c>
      <c r="AI1417" s="7">
        <v>8067</v>
      </c>
      <c r="AJ1417" s="8">
        <v>0</v>
      </c>
      <c r="AK1417" s="8" t="s">
        <v>265</v>
      </c>
      <c r="AL1417" s="7">
        <v>269</v>
      </c>
      <c r="AM1417" s="8">
        <v>269</v>
      </c>
      <c r="AN1417" s="8">
        <v>24.9</v>
      </c>
      <c r="AO1417" s="8">
        <v>24.9</v>
      </c>
      <c r="AP1417" s="8">
        <v>24.9</v>
      </c>
      <c r="AQ1417" s="8">
        <v>18</v>
      </c>
      <c r="AR1417" s="8">
        <v>0</v>
      </c>
      <c r="AS1417" s="8">
        <v>0</v>
      </c>
      <c r="AT1417" s="12">
        <f t="shared" si="229"/>
        <v>42.9</v>
      </c>
      <c r="AV1417" s="11">
        <f t="shared" si="231"/>
        <v>43.08303999999999</v>
      </c>
      <c r="AW1417" s="13">
        <f t="shared" si="232"/>
        <v>43.08303999999999</v>
      </c>
      <c r="AX1417" s="13">
        <f t="shared" si="233"/>
        <v>3.9879839999999995</v>
      </c>
      <c r="AY1417" s="13">
        <f t="shared" si="234"/>
        <v>3.9879839999999995</v>
      </c>
      <c r="AZ1417" s="13">
        <f t="shared" si="235"/>
        <v>3.9879839999999995</v>
      </c>
      <c r="BA1417" s="13">
        <f t="shared" si="236"/>
        <v>2.8828799999999997</v>
      </c>
      <c r="BB1417" s="13">
        <f t="shared" si="237"/>
        <v>0</v>
      </c>
      <c r="BC1417" s="13">
        <f t="shared" si="238"/>
        <v>0</v>
      </c>
    </row>
    <row r="1418" spans="1:55" x14ac:dyDescent="0.3">
      <c r="A1418" s="8" t="s">
        <v>232</v>
      </c>
      <c r="B1418" s="8" t="s">
        <v>238</v>
      </c>
      <c r="C1418" s="8" t="s">
        <v>118</v>
      </c>
      <c r="D1418" s="8" t="s">
        <v>15</v>
      </c>
      <c r="E1418" s="7" t="s">
        <v>21</v>
      </c>
      <c r="K1418" s="8">
        <v>1</v>
      </c>
      <c r="L1418" s="8">
        <v>0</v>
      </c>
      <c r="M1418" s="8">
        <f t="shared" si="230"/>
        <v>0</v>
      </c>
      <c r="O1418" s="8">
        <v>70</v>
      </c>
      <c r="AE1418" s="7" t="s">
        <v>296</v>
      </c>
      <c r="AF1418" s="8" t="s">
        <v>298</v>
      </c>
      <c r="AG1418" s="7" t="s">
        <v>299</v>
      </c>
      <c r="AL1418" s="7">
        <v>241</v>
      </c>
      <c r="AN1418" s="8">
        <v>32.9</v>
      </c>
      <c r="AQ1418" s="8">
        <v>10.9</v>
      </c>
      <c r="AR1418" s="8">
        <v>0.5</v>
      </c>
      <c r="AS1418" s="8">
        <v>0</v>
      </c>
      <c r="AT1418" s="12">
        <f t="shared" si="229"/>
        <v>44.3</v>
      </c>
      <c r="AV1418" s="11">
        <f t="shared" si="231"/>
        <v>0</v>
      </c>
      <c r="AW1418" s="13">
        <f t="shared" si="232"/>
        <v>0</v>
      </c>
      <c r="AX1418" s="13">
        <f t="shared" si="233"/>
        <v>0</v>
      </c>
      <c r="AY1418" s="13">
        <f t="shared" si="234"/>
        <v>0</v>
      </c>
      <c r="AZ1418" s="13">
        <f t="shared" si="235"/>
        <v>0</v>
      </c>
      <c r="BA1418" s="13">
        <f t="shared" si="236"/>
        <v>0</v>
      </c>
      <c r="BB1418" s="13">
        <f t="shared" si="237"/>
        <v>0</v>
      </c>
      <c r="BC1418" s="13">
        <f t="shared" si="238"/>
        <v>0</v>
      </c>
    </row>
    <row r="1419" spans="1:55" x14ac:dyDescent="0.3">
      <c r="A1419" s="8" t="s">
        <v>232</v>
      </c>
      <c r="B1419" s="8" t="s">
        <v>238</v>
      </c>
      <c r="C1419" s="8" t="s">
        <v>118</v>
      </c>
      <c r="D1419" s="8" t="s">
        <v>17</v>
      </c>
      <c r="E1419" s="7" t="s">
        <v>21</v>
      </c>
      <c r="K1419" s="8">
        <v>1</v>
      </c>
      <c r="L1419" s="8">
        <v>0</v>
      </c>
      <c r="M1419" s="8">
        <f t="shared" si="230"/>
        <v>0</v>
      </c>
      <c r="O1419" s="8">
        <v>70</v>
      </c>
      <c r="AE1419" s="7" t="s">
        <v>300</v>
      </c>
      <c r="AF1419" s="8" t="s">
        <v>301</v>
      </c>
      <c r="AG1419" s="7" t="s">
        <v>272</v>
      </c>
      <c r="AL1419" s="7">
        <v>265</v>
      </c>
      <c r="AN1419" s="8">
        <v>16.899999999999999</v>
      </c>
      <c r="AQ1419" s="8">
        <v>21.4</v>
      </c>
      <c r="AR1419" s="8">
        <v>0</v>
      </c>
      <c r="AS1419" s="8">
        <v>0</v>
      </c>
      <c r="AT1419" s="12">
        <f t="shared" si="229"/>
        <v>38.299999999999997</v>
      </c>
      <c r="AV1419" s="11">
        <f t="shared" si="231"/>
        <v>0</v>
      </c>
      <c r="AW1419" s="13">
        <f t="shared" si="232"/>
        <v>0</v>
      </c>
      <c r="AX1419" s="13">
        <f t="shared" si="233"/>
        <v>0</v>
      </c>
      <c r="AY1419" s="13">
        <f t="shared" si="234"/>
        <v>0</v>
      </c>
      <c r="AZ1419" s="13">
        <f t="shared" si="235"/>
        <v>0</v>
      </c>
      <c r="BA1419" s="13">
        <f t="shared" si="236"/>
        <v>0</v>
      </c>
      <c r="BB1419" s="13">
        <f t="shared" si="237"/>
        <v>0</v>
      </c>
      <c r="BC1419" s="13">
        <f t="shared" si="238"/>
        <v>0</v>
      </c>
    </row>
    <row r="1420" spans="1:55" x14ac:dyDescent="0.3">
      <c r="A1420" s="8" t="s">
        <v>232</v>
      </c>
      <c r="B1420" s="8" t="s">
        <v>238</v>
      </c>
      <c r="C1420" s="8" t="s">
        <v>118</v>
      </c>
      <c r="D1420" s="8" t="s">
        <v>18</v>
      </c>
      <c r="E1420" s="7" t="s">
        <v>21</v>
      </c>
      <c r="K1420" s="8">
        <v>1</v>
      </c>
      <c r="L1420" s="8">
        <v>0</v>
      </c>
      <c r="M1420" s="8">
        <f t="shared" si="230"/>
        <v>0</v>
      </c>
      <c r="O1420" s="8">
        <v>70</v>
      </c>
      <c r="S1420" s="8">
        <v>1095</v>
      </c>
      <c r="T1420" s="8" t="s">
        <v>275</v>
      </c>
      <c r="AL1420" s="7">
        <v>267</v>
      </c>
      <c r="AN1420" s="8">
        <v>19.600000000000001</v>
      </c>
      <c r="AQ1420" s="8">
        <v>20.3</v>
      </c>
      <c r="AT1420" s="12">
        <f t="shared" si="229"/>
        <v>39.900000000000006</v>
      </c>
      <c r="AV1420" s="11">
        <f t="shared" si="231"/>
        <v>0</v>
      </c>
      <c r="AW1420" s="13">
        <f t="shared" si="232"/>
        <v>0</v>
      </c>
      <c r="AX1420" s="13">
        <f t="shared" si="233"/>
        <v>0</v>
      </c>
      <c r="AY1420" s="13">
        <f t="shared" si="234"/>
        <v>0</v>
      </c>
      <c r="AZ1420" s="13">
        <f t="shared" si="235"/>
        <v>0</v>
      </c>
      <c r="BA1420" s="13">
        <f t="shared" si="236"/>
        <v>0</v>
      </c>
      <c r="BB1420" s="13">
        <f t="shared" si="237"/>
        <v>0</v>
      </c>
      <c r="BC1420" s="13">
        <f t="shared" si="238"/>
        <v>0</v>
      </c>
    </row>
    <row r="1421" spans="1:55" x14ac:dyDescent="0.3">
      <c r="A1421" s="8" t="s">
        <v>232</v>
      </c>
      <c r="B1421" s="8" t="s">
        <v>238</v>
      </c>
      <c r="C1421" s="8" t="s">
        <v>118</v>
      </c>
      <c r="D1421" s="8" t="s">
        <v>19</v>
      </c>
      <c r="E1421" s="7" t="s">
        <v>14</v>
      </c>
      <c r="F1421" s="8">
        <v>112</v>
      </c>
      <c r="I1421" s="8">
        <v>1</v>
      </c>
      <c r="L1421" s="8">
        <v>3.3000000000000002E-2</v>
      </c>
      <c r="M1421" s="8">
        <f t="shared" si="230"/>
        <v>3.6960000000000002</v>
      </c>
      <c r="O1421" s="8">
        <v>70</v>
      </c>
      <c r="AI1421" s="7">
        <v>8063</v>
      </c>
      <c r="AJ1421" s="8">
        <v>5124</v>
      </c>
      <c r="AK1421" s="8" t="s">
        <v>273</v>
      </c>
      <c r="AL1421" s="7">
        <v>285</v>
      </c>
      <c r="AM1421" s="8">
        <v>285</v>
      </c>
      <c r="AN1421" s="8">
        <v>26.9</v>
      </c>
      <c r="AO1421" s="8">
        <v>26.9</v>
      </c>
      <c r="AP1421" s="8">
        <v>26.9</v>
      </c>
      <c r="AQ1421" s="8">
        <v>18.899999999999999</v>
      </c>
      <c r="AR1421" s="8">
        <v>0</v>
      </c>
      <c r="AS1421" s="8">
        <v>0</v>
      </c>
      <c r="AT1421" s="12">
        <f t="shared" si="229"/>
        <v>45.8</v>
      </c>
      <c r="AV1421" s="11">
        <f t="shared" si="231"/>
        <v>10.533600000000002</v>
      </c>
      <c r="AW1421" s="13">
        <f t="shared" si="232"/>
        <v>10.533600000000002</v>
      </c>
      <c r="AX1421" s="13">
        <f t="shared" si="233"/>
        <v>0.994224</v>
      </c>
      <c r="AY1421" s="13">
        <f t="shared" si="234"/>
        <v>0.994224</v>
      </c>
      <c r="AZ1421" s="13">
        <f t="shared" si="235"/>
        <v>0.994224</v>
      </c>
      <c r="BA1421" s="13">
        <f t="shared" si="236"/>
        <v>0.69854399999999994</v>
      </c>
      <c r="BB1421" s="13">
        <f t="shared" si="237"/>
        <v>0</v>
      </c>
      <c r="BC1421" s="13">
        <f t="shared" si="238"/>
        <v>0</v>
      </c>
    </row>
    <row r="1422" spans="1:55" x14ac:dyDescent="0.3">
      <c r="A1422" s="8" t="s">
        <v>232</v>
      </c>
      <c r="B1422" s="8" t="s">
        <v>238</v>
      </c>
      <c r="C1422" s="8" t="s">
        <v>118</v>
      </c>
      <c r="D1422" s="8" t="s">
        <v>22</v>
      </c>
      <c r="E1422" s="7" t="s">
        <v>21</v>
      </c>
      <c r="K1422" s="8">
        <v>1</v>
      </c>
      <c r="L1422" s="8">
        <v>0</v>
      </c>
      <c r="M1422" s="8">
        <f t="shared" si="230"/>
        <v>0</v>
      </c>
      <c r="O1422" s="8">
        <v>70</v>
      </c>
      <c r="AI1422" s="7">
        <v>8063</v>
      </c>
      <c r="AJ1422" s="8">
        <v>5124</v>
      </c>
      <c r="AK1422" s="8" t="s">
        <v>273</v>
      </c>
      <c r="AL1422" s="7">
        <v>285</v>
      </c>
      <c r="AM1422" s="8">
        <v>285</v>
      </c>
      <c r="AN1422" s="8">
        <v>26.9</v>
      </c>
      <c r="AO1422" s="8">
        <v>26.9</v>
      </c>
      <c r="AP1422" s="8">
        <v>26.9</v>
      </c>
      <c r="AQ1422" s="8">
        <v>18.899999999999999</v>
      </c>
      <c r="AR1422" s="8">
        <v>0</v>
      </c>
      <c r="AS1422" s="8">
        <v>0</v>
      </c>
      <c r="AT1422" s="12">
        <f t="shared" si="229"/>
        <v>45.8</v>
      </c>
      <c r="AV1422" s="11">
        <f t="shared" si="231"/>
        <v>0</v>
      </c>
      <c r="AW1422" s="13">
        <f t="shared" si="232"/>
        <v>0</v>
      </c>
      <c r="AX1422" s="13">
        <f t="shared" si="233"/>
        <v>0</v>
      </c>
      <c r="AY1422" s="13">
        <f t="shared" si="234"/>
        <v>0</v>
      </c>
      <c r="AZ1422" s="13">
        <f t="shared" si="235"/>
        <v>0</v>
      </c>
      <c r="BA1422" s="13">
        <f t="shared" si="236"/>
        <v>0</v>
      </c>
      <c r="BB1422" s="13">
        <f t="shared" si="237"/>
        <v>0</v>
      </c>
      <c r="BC1422" s="13">
        <f t="shared" si="238"/>
        <v>0</v>
      </c>
    </row>
    <row r="1423" spans="1:55" x14ac:dyDescent="0.3">
      <c r="A1423" s="8" t="s">
        <v>232</v>
      </c>
      <c r="B1423" s="8" t="s">
        <v>238</v>
      </c>
      <c r="C1423" s="8" t="s">
        <v>118</v>
      </c>
      <c r="D1423" s="8" t="s">
        <v>23</v>
      </c>
      <c r="E1423" s="7" t="s">
        <v>14</v>
      </c>
      <c r="F1423" s="8">
        <v>64</v>
      </c>
      <c r="H1423" s="8">
        <v>1</v>
      </c>
      <c r="L1423" s="8">
        <v>0.14299999999999999</v>
      </c>
      <c r="M1423" s="8">
        <f t="shared" si="230"/>
        <v>9.1519999999999992</v>
      </c>
      <c r="O1423" s="8">
        <v>70</v>
      </c>
      <c r="AI1423" s="7">
        <v>974</v>
      </c>
      <c r="AJ1423" s="8">
        <v>1129</v>
      </c>
      <c r="AK1423" s="8" t="s">
        <v>279</v>
      </c>
      <c r="AL1423" s="7">
        <v>155</v>
      </c>
      <c r="AM1423" s="8">
        <v>155</v>
      </c>
      <c r="AN1423" s="8">
        <v>12.6</v>
      </c>
      <c r="AO1423" s="8">
        <v>12.6</v>
      </c>
      <c r="AP1423" s="8">
        <v>0</v>
      </c>
      <c r="AQ1423" s="8">
        <v>10.6</v>
      </c>
      <c r="AR1423" s="8">
        <v>1.1000000000000001</v>
      </c>
      <c r="AS1423" s="8">
        <v>0</v>
      </c>
      <c r="AT1423" s="12">
        <f t="shared" si="229"/>
        <v>24.3</v>
      </c>
      <c r="AV1423" s="11">
        <f t="shared" si="231"/>
        <v>14.185599999999999</v>
      </c>
      <c r="AW1423" s="13">
        <f t="shared" si="232"/>
        <v>14.185599999999999</v>
      </c>
      <c r="AX1423" s="13">
        <f t="shared" si="233"/>
        <v>1.153152</v>
      </c>
      <c r="AY1423" s="13">
        <f t="shared" si="234"/>
        <v>1.153152</v>
      </c>
      <c r="AZ1423" s="13">
        <f t="shared" si="235"/>
        <v>0</v>
      </c>
      <c r="BA1423" s="13">
        <f t="shared" si="236"/>
        <v>0.97011199999999986</v>
      </c>
      <c r="BB1423" s="13">
        <f t="shared" si="237"/>
        <v>0.100672</v>
      </c>
      <c r="BC1423" s="13">
        <f t="shared" si="238"/>
        <v>0</v>
      </c>
    </row>
    <row r="1424" spans="1:55" x14ac:dyDescent="0.3">
      <c r="A1424" s="8" t="s">
        <v>232</v>
      </c>
      <c r="B1424" s="8" t="s">
        <v>238</v>
      </c>
      <c r="C1424" s="8" t="s">
        <v>118</v>
      </c>
      <c r="D1424" s="8" t="s">
        <v>24</v>
      </c>
      <c r="E1424" s="7" t="s">
        <v>14</v>
      </c>
      <c r="F1424" s="8">
        <v>184</v>
      </c>
      <c r="G1424" s="8">
        <v>1</v>
      </c>
      <c r="L1424" s="8">
        <v>1</v>
      </c>
      <c r="M1424" s="8">
        <f t="shared" si="230"/>
        <v>184</v>
      </c>
      <c r="O1424" s="8">
        <v>70</v>
      </c>
      <c r="AI1424" s="7">
        <v>7075</v>
      </c>
      <c r="AJ1424" s="8">
        <v>1106</v>
      </c>
      <c r="AK1424" s="8" t="s">
        <v>280</v>
      </c>
      <c r="AL1424" s="7">
        <v>69</v>
      </c>
      <c r="AM1424" s="8">
        <v>69</v>
      </c>
      <c r="AN1424" s="8">
        <v>3.6</v>
      </c>
      <c r="AO1424" s="8">
        <v>3.6</v>
      </c>
      <c r="AP1424" s="8">
        <v>0</v>
      </c>
      <c r="AQ1424" s="8">
        <v>4.0999999999999996</v>
      </c>
      <c r="AR1424" s="8">
        <v>4.5</v>
      </c>
      <c r="AS1424" s="8">
        <v>0</v>
      </c>
      <c r="AT1424" s="12">
        <f t="shared" si="229"/>
        <v>12.2</v>
      </c>
      <c r="AV1424" s="11">
        <f t="shared" si="231"/>
        <v>126.96</v>
      </c>
      <c r="AW1424" s="13">
        <f t="shared" si="232"/>
        <v>126.96</v>
      </c>
      <c r="AX1424" s="13">
        <f t="shared" si="233"/>
        <v>6.6239999999999997</v>
      </c>
      <c r="AY1424" s="13">
        <f t="shared" si="234"/>
        <v>6.6239999999999997</v>
      </c>
      <c r="AZ1424" s="13">
        <f t="shared" si="235"/>
        <v>0</v>
      </c>
      <c r="BA1424" s="13">
        <f t="shared" si="236"/>
        <v>7.5439999999999996</v>
      </c>
      <c r="BB1424" s="13">
        <f t="shared" si="237"/>
        <v>8.2799999999999994</v>
      </c>
      <c r="BC1424" s="13">
        <f t="shared" si="238"/>
        <v>0</v>
      </c>
    </row>
    <row r="1425" spans="1:55" x14ac:dyDescent="0.3">
      <c r="A1425" s="8" t="s">
        <v>232</v>
      </c>
      <c r="B1425" s="8" t="s">
        <v>238</v>
      </c>
      <c r="C1425" s="8" t="s">
        <v>118</v>
      </c>
      <c r="D1425" s="8" t="s">
        <v>25</v>
      </c>
      <c r="E1425" s="7" t="s">
        <v>21</v>
      </c>
      <c r="K1425" s="8">
        <v>1</v>
      </c>
      <c r="L1425" s="8">
        <v>0</v>
      </c>
      <c r="M1425" s="8">
        <f t="shared" si="230"/>
        <v>0</v>
      </c>
      <c r="O1425" s="8">
        <v>70</v>
      </c>
      <c r="AI1425" s="7">
        <v>646</v>
      </c>
      <c r="AJ1425" s="8">
        <v>1009</v>
      </c>
      <c r="AK1425" s="8" t="s">
        <v>286</v>
      </c>
      <c r="AL1425" s="7">
        <v>403</v>
      </c>
      <c r="AM1425" s="8">
        <v>403</v>
      </c>
      <c r="AN1425" s="8">
        <v>24.9</v>
      </c>
      <c r="AO1425" s="8">
        <v>24.9</v>
      </c>
      <c r="AP1425" s="8">
        <v>0</v>
      </c>
      <c r="AQ1425" s="8">
        <v>33.1</v>
      </c>
      <c r="AR1425" s="8">
        <v>1.3</v>
      </c>
      <c r="AS1425" s="8">
        <v>0</v>
      </c>
      <c r="AT1425" s="12">
        <f t="shared" si="229"/>
        <v>59.3</v>
      </c>
      <c r="AV1425" s="11">
        <f t="shared" si="231"/>
        <v>0</v>
      </c>
      <c r="AW1425" s="13">
        <f t="shared" si="232"/>
        <v>0</v>
      </c>
      <c r="AX1425" s="13">
        <f t="shared" si="233"/>
        <v>0</v>
      </c>
      <c r="AY1425" s="13">
        <f t="shared" si="234"/>
        <v>0</v>
      </c>
      <c r="AZ1425" s="13">
        <f t="shared" si="235"/>
        <v>0</v>
      </c>
      <c r="BA1425" s="13">
        <f t="shared" si="236"/>
        <v>0</v>
      </c>
      <c r="BB1425" s="13">
        <f t="shared" si="237"/>
        <v>0</v>
      </c>
      <c r="BC1425" s="13">
        <f t="shared" si="238"/>
        <v>0</v>
      </c>
    </row>
    <row r="1426" spans="1:55" x14ac:dyDescent="0.3">
      <c r="A1426" s="8" t="s">
        <v>20</v>
      </c>
      <c r="B1426" s="8" t="s">
        <v>238</v>
      </c>
      <c r="C1426" s="8" t="s">
        <v>118</v>
      </c>
      <c r="D1426" s="8" t="s">
        <v>20</v>
      </c>
      <c r="E1426" s="7" t="s">
        <v>14</v>
      </c>
      <c r="F1426" s="8">
        <v>112</v>
      </c>
      <c r="I1426" s="8">
        <v>1</v>
      </c>
      <c r="L1426" s="8">
        <v>3.3000000000000002E-2</v>
      </c>
      <c r="M1426" s="8">
        <f t="shared" si="230"/>
        <v>3.6960000000000002</v>
      </c>
      <c r="O1426" s="8">
        <v>70</v>
      </c>
      <c r="AI1426">
        <v>8041</v>
      </c>
      <c r="AJ1426">
        <v>15233</v>
      </c>
      <c r="AK1426" t="s">
        <v>378</v>
      </c>
      <c r="AL1426">
        <v>105</v>
      </c>
      <c r="AM1426">
        <v>105</v>
      </c>
      <c r="AN1426">
        <v>18.5</v>
      </c>
      <c r="AO1426">
        <v>18.5</v>
      </c>
      <c r="AP1426">
        <v>18.5</v>
      </c>
      <c r="AQ1426">
        <v>2.9</v>
      </c>
      <c r="AR1426">
        <v>0</v>
      </c>
      <c r="AS1426">
        <v>0</v>
      </c>
      <c r="AT1426" s="12">
        <f t="shared" si="229"/>
        <v>21.4</v>
      </c>
      <c r="AV1426" s="11">
        <f t="shared" si="231"/>
        <v>3.8808000000000002</v>
      </c>
      <c r="AW1426" s="13">
        <f t="shared" si="232"/>
        <v>3.8808000000000002</v>
      </c>
      <c r="AX1426" s="13">
        <f t="shared" si="233"/>
        <v>0.68376000000000003</v>
      </c>
      <c r="AY1426" s="13">
        <f t="shared" si="234"/>
        <v>0.68376000000000003</v>
      </c>
      <c r="AZ1426" s="13">
        <f t="shared" si="235"/>
        <v>0.68376000000000003</v>
      </c>
      <c r="BA1426" s="13">
        <f t="shared" si="236"/>
        <v>0.107184</v>
      </c>
      <c r="BB1426" s="13">
        <f t="shared" si="237"/>
        <v>0</v>
      </c>
      <c r="BC1426" s="13">
        <f t="shared" si="238"/>
        <v>0</v>
      </c>
    </row>
    <row r="1427" spans="1:55" x14ac:dyDescent="0.3">
      <c r="A1427" s="8" t="s">
        <v>233</v>
      </c>
      <c r="B1427" s="8" t="s">
        <v>238</v>
      </c>
      <c r="C1427" s="8" t="s">
        <v>118</v>
      </c>
      <c r="D1427" s="8" t="s">
        <v>26</v>
      </c>
      <c r="E1427" s="7" t="s">
        <v>14</v>
      </c>
      <c r="F1427" s="8">
        <v>175</v>
      </c>
      <c r="H1427" s="8">
        <v>1</v>
      </c>
      <c r="L1427" s="8">
        <v>0.14299999999999999</v>
      </c>
      <c r="M1427" s="8">
        <f t="shared" si="230"/>
        <v>25.024999999999999</v>
      </c>
      <c r="O1427" s="8">
        <v>70</v>
      </c>
      <c r="AI1427" s="7">
        <v>7200</v>
      </c>
      <c r="AJ1427" s="8">
        <v>20051</v>
      </c>
      <c r="AK1427" s="8" t="s">
        <v>282</v>
      </c>
      <c r="AL1427" s="7">
        <v>130</v>
      </c>
      <c r="AM1427" s="8">
        <v>0</v>
      </c>
      <c r="AN1427" s="8">
        <v>2.4</v>
      </c>
      <c r="AO1427" s="8">
        <v>0</v>
      </c>
      <c r="AP1427" s="8">
        <v>0</v>
      </c>
      <c r="AQ1427" s="8">
        <v>0.2</v>
      </c>
      <c r="AR1427" s="8">
        <v>28.6</v>
      </c>
      <c r="AS1427" s="8">
        <v>0.3</v>
      </c>
      <c r="AT1427" s="12">
        <f t="shared" si="229"/>
        <v>31.200000000000003</v>
      </c>
      <c r="AV1427" s="11">
        <f t="shared" si="231"/>
        <v>32.532499999999999</v>
      </c>
      <c r="AW1427" s="13">
        <f t="shared" si="232"/>
        <v>0</v>
      </c>
      <c r="AX1427" s="13">
        <f t="shared" si="233"/>
        <v>0.60059999999999991</v>
      </c>
      <c r="AY1427" s="13">
        <f t="shared" si="234"/>
        <v>0</v>
      </c>
      <c r="AZ1427" s="13">
        <f t="shared" si="235"/>
        <v>0</v>
      </c>
      <c r="BA1427" s="13">
        <f t="shared" si="236"/>
        <v>5.0049999999999997E-2</v>
      </c>
      <c r="BB1427" s="13">
        <f t="shared" si="237"/>
        <v>7.1571500000000006</v>
      </c>
      <c r="BC1427" s="13">
        <f t="shared" si="238"/>
        <v>7.5074999999999989E-2</v>
      </c>
    </row>
    <row r="1428" spans="1:55" x14ac:dyDescent="0.3">
      <c r="A1428" s="8" t="s">
        <v>233</v>
      </c>
      <c r="B1428" s="8" t="s">
        <v>238</v>
      </c>
      <c r="C1428" s="8" t="s">
        <v>118</v>
      </c>
      <c r="D1428" s="8" t="s">
        <v>28</v>
      </c>
      <c r="E1428" s="7" t="s">
        <v>14</v>
      </c>
      <c r="F1428" s="8">
        <v>185</v>
      </c>
      <c r="H1428" s="8">
        <v>1</v>
      </c>
      <c r="L1428" s="8">
        <v>0.14299999999999999</v>
      </c>
      <c r="M1428" s="8">
        <f t="shared" si="230"/>
        <v>26.454999999999998</v>
      </c>
      <c r="O1428" s="8">
        <v>70</v>
      </c>
      <c r="AI1428" s="7">
        <v>7005</v>
      </c>
      <c r="AJ1428" s="8">
        <v>16028</v>
      </c>
      <c r="AK1428" s="8" t="s">
        <v>283</v>
      </c>
      <c r="AL1428" s="7">
        <v>127</v>
      </c>
      <c r="AM1428" s="8">
        <v>0</v>
      </c>
      <c r="AN1428" s="8">
        <v>8.6999999999999993</v>
      </c>
      <c r="AO1428" s="8">
        <v>0</v>
      </c>
      <c r="AP1428" s="8">
        <v>0</v>
      </c>
      <c r="AQ1428" s="8">
        <v>0.5</v>
      </c>
      <c r="AR1428" s="8">
        <v>22.8</v>
      </c>
      <c r="AS1428" s="8">
        <v>6.4</v>
      </c>
      <c r="AT1428" s="12">
        <f t="shared" si="229"/>
        <v>32</v>
      </c>
      <c r="AV1428" s="11">
        <f t="shared" si="231"/>
        <v>33.597850000000001</v>
      </c>
      <c r="AW1428" s="13">
        <f t="shared" si="232"/>
        <v>0</v>
      </c>
      <c r="AX1428" s="13">
        <f t="shared" si="233"/>
        <v>2.3015849999999998</v>
      </c>
      <c r="AY1428" s="13">
        <f t="shared" si="234"/>
        <v>0</v>
      </c>
      <c r="AZ1428" s="13">
        <f t="shared" si="235"/>
        <v>0</v>
      </c>
      <c r="BA1428" s="13">
        <f t="shared" si="236"/>
        <v>0.132275</v>
      </c>
      <c r="BB1428" s="13">
        <f t="shared" si="237"/>
        <v>6.0317400000000001</v>
      </c>
      <c r="BC1428" s="13">
        <f t="shared" si="238"/>
        <v>1.6931200000000002</v>
      </c>
    </row>
    <row r="1429" spans="1:55" x14ac:dyDescent="0.3">
      <c r="A1429" s="8" t="s">
        <v>233</v>
      </c>
      <c r="B1429" s="8" t="s">
        <v>238</v>
      </c>
      <c r="C1429" s="8" t="s">
        <v>118</v>
      </c>
      <c r="D1429" s="8" t="s">
        <v>29</v>
      </c>
      <c r="E1429" s="7" t="s">
        <v>14</v>
      </c>
      <c r="F1429" s="8">
        <v>60</v>
      </c>
      <c r="H1429" s="8">
        <v>3</v>
      </c>
      <c r="L1429" s="8">
        <v>0.42899999999999999</v>
      </c>
      <c r="M1429" s="8">
        <f t="shared" si="230"/>
        <v>25.74</v>
      </c>
      <c r="O1429" s="8">
        <v>70</v>
      </c>
      <c r="AI1429" s="7">
        <v>513</v>
      </c>
      <c r="AJ1429" s="8">
        <v>11110</v>
      </c>
      <c r="AK1429" s="8" t="s">
        <v>290</v>
      </c>
      <c r="AL1429" s="7">
        <v>22</v>
      </c>
      <c r="AM1429" s="8">
        <v>0</v>
      </c>
      <c r="AN1429" s="8">
        <v>1</v>
      </c>
      <c r="AO1429" s="8">
        <v>0</v>
      </c>
      <c r="AP1429" s="8">
        <v>0</v>
      </c>
      <c r="AQ1429" s="8">
        <v>0.4</v>
      </c>
      <c r="AR1429" s="8">
        <v>4.5</v>
      </c>
      <c r="AS1429" s="8">
        <v>2.8</v>
      </c>
      <c r="AT1429" s="12">
        <f t="shared" si="229"/>
        <v>5.9</v>
      </c>
      <c r="AV1429" s="11">
        <f t="shared" si="231"/>
        <v>5.6627999999999998</v>
      </c>
      <c r="AW1429" s="13">
        <f t="shared" si="232"/>
        <v>0</v>
      </c>
      <c r="AX1429" s="13">
        <f t="shared" si="233"/>
        <v>0.25739999999999996</v>
      </c>
      <c r="AY1429" s="13">
        <f t="shared" si="234"/>
        <v>0</v>
      </c>
      <c r="AZ1429" s="13">
        <f t="shared" si="235"/>
        <v>0</v>
      </c>
      <c r="BA1429" s="13">
        <f t="shared" si="236"/>
        <v>0.10296</v>
      </c>
      <c r="BB1429" s="13">
        <f t="shared" si="237"/>
        <v>1.1582999999999999</v>
      </c>
      <c r="BC1429" s="13">
        <f t="shared" si="238"/>
        <v>0.72071999999999992</v>
      </c>
    </row>
    <row r="1430" spans="1:55" x14ac:dyDescent="0.3">
      <c r="A1430" s="8" t="s">
        <v>233</v>
      </c>
      <c r="B1430" s="8" t="s">
        <v>238</v>
      </c>
      <c r="C1430" s="8" t="s">
        <v>118</v>
      </c>
      <c r="D1430" s="8" t="s">
        <v>30</v>
      </c>
      <c r="E1430" s="7" t="s">
        <v>14</v>
      </c>
      <c r="F1430" s="8">
        <v>119</v>
      </c>
      <c r="H1430" s="8">
        <v>1</v>
      </c>
      <c r="L1430" s="8">
        <v>0.14299999999999999</v>
      </c>
      <c r="M1430" s="8">
        <f t="shared" si="230"/>
        <v>17.016999999999999</v>
      </c>
      <c r="O1430" s="8">
        <v>70</v>
      </c>
      <c r="AI1430" s="7">
        <v>141</v>
      </c>
      <c r="AJ1430" s="8">
        <v>9040</v>
      </c>
      <c r="AK1430" s="8" t="s">
        <v>287</v>
      </c>
      <c r="AL1430" s="7">
        <v>92</v>
      </c>
      <c r="AM1430" s="8">
        <v>0</v>
      </c>
      <c r="AN1430" s="8">
        <v>1</v>
      </c>
      <c r="AO1430" s="8">
        <v>0</v>
      </c>
      <c r="AP1430" s="8">
        <v>0</v>
      </c>
      <c r="AQ1430" s="8">
        <v>0.5</v>
      </c>
      <c r="AR1430" s="8">
        <v>23.4</v>
      </c>
      <c r="AS1430" s="8">
        <v>2.4</v>
      </c>
      <c r="AT1430" s="12">
        <f t="shared" si="229"/>
        <v>24.9</v>
      </c>
      <c r="AV1430" s="11">
        <f t="shared" si="231"/>
        <v>15.655639999999998</v>
      </c>
      <c r="AW1430" s="13">
        <f t="shared" si="232"/>
        <v>0</v>
      </c>
      <c r="AX1430" s="13">
        <f t="shared" si="233"/>
        <v>0.17016999999999999</v>
      </c>
      <c r="AY1430" s="13">
        <f t="shared" si="234"/>
        <v>0</v>
      </c>
      <c r="AZ1430" s="13">
        <f t="shared" si="235"/>
        <v>0</v>
      </c>
      <c r="BA1430" s="13">
        <f t="shared" si="236"/>
        <v>8.5084999999999994E-2</v>
      </c>
      <c r="BB1430" s="13">
        <f t="shared" si="237"/>
        <v>3.9819779999999998</v>
      </c>
      <c r="BC1430" s="13">
        <f t="shared" si="238"/>
        <v>0.40840799999999994</v>
      </c>
    </row>
    <row r="1431" spans="1:55" x14ac:dyDescent="0.3">
      <c r="A1431" s="8" t="s">
        <v>233</v>
      </c>
      <c r="B1431" s="8" t="s">
        <v>238</v>
      </c>
      <c r="C1431" s="8" t="s">
        <v>118</v>
      </c>
      <c r="D1431" s="8" t="s">
        <v>31</v>
      </c>
      <c r="E1431" s="7" t="s">
        <v>14</v>
      </c>
      <c r="F1431" s="8">
        <v>122</v>
      </c>
      <c r="I1431" s="8">
        <v>1</v>
      </c>
      <c r="L1431" s="8">
        <v>3.3000000000000002E-2</v>
      </c>
      <c r="M1431" s="8">
        <f t="shared" si="230"/>
        <v>4.0259999999999998</v>
      </c>
      <c r="O1431" s="8">
        <v>70</v>
      </c>
      <c r="AI1431" s="7">
        <v>1786</v>
      </c>
      <c r="AJ1431" s="8">
        <v>11363</v>
      </c>
      <c r="AK1431" s="8" t="s">
        <v>289</v>
      </c>
      <c r="AL1431" s="7">
        <v>93</v>
      </c>
      <c r="AM1431" s="8">
        <v>0</v>
      </c>
      <c r="AN1431" s="8">
        <v>2</v>
      </c>
      <c r="AO1431" s="8">
        <v>0</v>
      </c>
      <c r="AP1431" s="8">
        <v>0</v>
      </c>
      <c r="AQ1431" s="8">
        <v>0.1</v>
      </c>
      <c r="AR1431" s="8">
        <v>21.6</v>
      </c>
      <c r="AS1431" s="8">
        <v>1.5</v>
      </c>
      <c r="AT1431" s="12">
        <f t="shared" si="229"/>
        <v>23.700000000000003</v>
      </c>
      <c r="AV1431" s="11">
        <f t="shared" si="231"/>
        <v>3.7441800000000001</v>
      </c>
      <c r="AW1431" s="13">
        <f t="shared" si="232"/>
        <v>0</v>
      </c>
      <c r="AX1431" s="13">
        <f t="shared" si="233"/>
        <v>8.0519999999999994E-2</v>
      </c>
      <c r="AY1431" s="13">
        <f t="shared" si="234"/>
        <v>0</v>
      </c>
      <c r="AZ1431" s="13">
        <f t="shared" si="235"/>
        <v>0</v>
      </c>
      <c r="BA1431" s="13">
        <f t="shared" si="236"/>
        <v>4.0260000000000001E-3</v>
      </c>
      <c r="BB1431" s="13">
        <f t="shared" si="237"/>
        <v>0.86961600000000006</v>
      </c>
      <c r="BC1431" s="13">
        <f t="shared" si="238"/>
        <v>6.0389999999999999E-2</v>
      </c>
    </row>
    <row r="1432" spans="1:55" x14ac:dyDescent="0.3">
      <c r="A1432" s="8" t="s">
        <v>234</v>
      </c>
      <c r="B1432" s="8" t="s">
        <v>238</v>
      </c>
      <c r="C1432" s="8" t="s">
        <v>118</v>
      </c>
      <c r="D1432" s="8" t="s">
        <v>248</v>
      </c>
      <c r="E1432" s="7" t="s">
        <v>14</v>
      </c>
      <c r="F1432" s="8">
        <v>134</v>
      </c>
      <c r="H1432" s="8">
        <v>2</v>
      </c>
      <c r="L1432" s="8">
        <v>0.28599999999999998</v>
      </c>
      <c r="M1432" s="8">
        <f t="shared" si="230"/>
        <v>38.323999999999998</v>
      </c>
      <c r="O1432" s="8">
        <v>70</v>
      </c>
      <c r="AE1432" s="7" t="s">
        <v>296</v>
      </c>
      <c r="AF1432" s="8" t="s">
        <v>303</v>
      </c>
      <c r="AL1432" s="7">
        <v>163</v>
      </c>
      <c r="AN1432" s="8">
        <v>6.3</v>
      </c>
      <c r="AQ1432" s="8">
        <v>1.4</v>
      </c>
      <c r="AR1432" s="8">
        <v>31.1</v>
      </c>
      <c r="AT1432" s="12">
        <f t="shared" si="229"/>
        <v>38.799999999999997</v>
      </c>
      <c r="AV1432" s="11">
        <f t="shared" si="231"/>
        <v>62.468119999999999</v>
      </c>
      <c r="AW1432" s="13">
        <f t="shared" si="232"/>
        <v>0.38323999999999997</v>
      </c>
      <c r="AX1432" s="13">
        <f t="shared" si="233"/>
        <v>2.414412</v>
      </c>
      <c r="AY1432" s="13">
        <f t="shared" si="234"/>
        <v>0.38323999999999997</v>
      </c>
      <c r="AZ1432" s="13">
        <f t="shared" si="235"/>
        <v>0.38323999999999997</v>
      </c>
      <c r="BA1432" s="13">
        <f t="shared" si="236"/>
        <v>0.53653600000000001</v>
      </c>
      <c r="BB1432" s="13">
        <f t="shared" si="237"/>
        <v>11.918764000000001</v>
      </c>
      <c r="BC1432" s="13">
        <f t="shared" si="238"/>
        <v>0.38323999999999997</v>
      </c>
    </row>
    <row r="1433" spans="1:55" x14ac:dyDescent="0.3">
      <c r="A1433" s="8" t="s">
        <v>234</v>
      </c>
      <c r="B1433" s="8" t="s">
        <v>238</v>
      </c>
      <c r="C1433" s="8" t="s">
        <v>118</v>
      </c>
      <c r="D1433" s="8" t="s">
        <v>27</v>
      </c>
      <c r="E1433" s="7" t="s">
        <v>14</v>
      </c>
      <c r="F1433" s="8">
        <v>114</v>
      </c>
      <c r="G1433" s="8">
        <v>1</v>
      </c>
      <c r="L1433" s="8">
        <v>1</v>
      </c>
      <c r="M1433" s="8">
        <f t="shared" si="230"/>
        <v>114</v>
      </c>
      <c r="O1433" s="8">
        <v>70</v>
      </c>
      <c r="AE1433" s="7" t="s">
        <v>296</v>
      </c>
      <c r="AF1433" s="8" t="s">
        <v>304</v>
      </c>
      <c r="AL1433" s="7">
        <v>125</v>
      </c>
      <c r="AN1433" s="8">
        <v>2.1</v>
      </c>
      <c r="AQ1433" s="8">
        <v>1.3</v>
      </c>
      <c r="AR1433" s="8">
        <v>26.2</v>
      </c>
      <c r="AT1433" s="12">
        <f t="shared" si="229"/>
        <v>29.6</v>
      </c>
      <c r="AV1433" s="11">
        <f t="shared" si="231"/>
        <v>142.5</v>
      </c>
      <c r="AW1433" s="13">
        <f t="shared" si="232"/>
        <v>1.1399999999999999</v>
      </c>
      <c r="AX1433" s="13">
        <f t="shared" si="233"/>
        <v>2.3940000000000001</v>
      </c>
      <c r="AY1433" s="13">
        <f t="shared" si="234"/>
        <v>1.1399999999999999</v>
      </c>
      <c r="AZ1433" s="13">
        <f t="shared" si="235"/>
        <v>1.1399999999999999</v>
      </c>
      <c r="BA1433" s="13">
        <f t="shared" si="236"/>
        <v>1.4820000000000002</v>
      </c>
      <c r="BB1433" s="13">
        <f t="shared" si="237"/>
        <v>29.867999999999999</v>
      </c>
      <c r="BC1433" s="13">
        <f t="shared" si="238"/>
        <v>1.1399999999999999</v>
      </c>
    </row>
    <row r="1434" spans="1:55" x14ac:dyDescent="0.3">
      <c r="A1434" s="8" t="s">
        <v>234</v>
      </c>
      <c r="B1434" s="8" t="s">
        <v>238</v>
      </c>
      <c r="C1434" s="8" t="s">
        <v>118</v>
      </c>
      <c r="D1434" s="8" t="s">
        <v>32</v>
      </c>
      <c r="E1434" s="7" t="s">
        <v>21</v>
      </c>
      <c r="K1434" s="8">
        <v>1</v>
      </c>
      <c r="L1434" s="8">
        <v>0</v>
      </c>
      <c r="M1434" s="8">
        <f t="shared" si="230"/>
        <v>0</v>
      </c>
      <c r="O1434" s="8">
        <v>70</v>
      </c>
      <c r="AI1434" s="7">
        <v>8012</v>
      </c>
      <c r="AJ1434" s="8">
        <v>0</v>
      </c>
      <c r="AK1434" s="8" t="s">
        <v>307</v>
      </c>
      <c r="AL1434" s="7">
        <v>332</v>
      </c>
      <c r="AM1434" s="8">
        <v>0</v>
      </c>
      <c r="AN1434" s="8">
        <v>10.3</v>
      </c>
      <c r="AO1434" s="8">
        <v>0</v>
      </c>
      <c r="AP1434" s="8">
        <v>0</v>
      </c>
      <c r="AQ1434" s="8">
        <v>3</v>
      </c>
      <c r="AR1434" s="8">
        <v>73.7</v>
      </c>
      <c r="AS1434" s="8">
        <v>12.7</v>
      </c>
      <c r="AT1434" s="12">
        <f t="shared" si="229"/>
        <v>87</v>
      </c>
      <c r="AV1434" s="11">
        <f t="shared" si="231"/>
        <v>0</v>
      </c>
      <c r="AW1434" s="13">
        <f t="shared" si="232"/>
        <v>0</v>
      </c>
      <c r="AX1434" s="13">
        <f t="shared" si="233"/>
        <v>0</v>
      </c>
      <c r="AY1434" s="13">
        <f t="shared" si="234"/>
        <v>0</v>
      </c>
      <c r="AZ1434" s="13">
        <f t="shared" si="235"/>
        <v>0</v>
      </c>
      <c r="BA1434" s="13">
        <f t="shared" si="236"/>
        <v>0</v>
      </c>
      <c r="BB1434" s="13">
        <f t="shared" si="237"/>
        <v>0</v>
      </c>
      <c r="BC1434" s="13">
        <f t="shared" si="238"/>
        <v>0</v>
      </c>
    </row>
    <row r="1435" spans="1:55" x14ac:dyDescent="0.3">
      <c r="A1435" s="8" t="s">
        <v>234</v>
      </c>
      <c r="B1435" s="8" t="s">
        <v>238</v>
      </c>
      <c r="C1435" s="8" t="s">
        <v>118</v>
      </c>
      <c r="D1435" s="8" t="s">
        <v>74</v>
      </c>
      <c r="E1435" s="7" t="s">
        <v>14</v>
      </c>
      <c r="F1435" s="8">
        <v>340</v>
      </c>
      <c r="H1435" s="8">
        <v>2</v>
      </c>
      <c r="L1435" s="8">
        <v>0.28599999999999998</v>
      </c>
      <c r="M1435" s="8">
        <f t="shared" si="230"/>
        <v>97.24</v>
      </c>
      <c r="O1435" s="8">
        <v>70</v>
      </c>
      <c r="AI1435" s="7">
        <v>404</v>
      </c>
      <c r="AJ1435" s="8">
        <v>14400</v>
      </c>
      <c r="AK1435" s="8" t="s">
        <v>308</v>
      </c>
      <c r="AL1435" s="7">
        <v>41</v>
      </c>
      <c r="AM1435" s="8">
        <v>0</v>
      </c>
      <c r="AN1435" s="8">
        <v>0</v>
      </c>
      <c r="AO1435" s="8">
        <v>0</v>
      </c>
      <c r="AP1435" s="8">
        <v>0</v>
      </c>
      <c r="AQ1435" s="8">
        <v>0</v>
      </c>
      <c r="AR1435" s="8">
        <v>10.4</v>
      </c>
      <c r="AS1435" s="8">
        <v>0</v>
      </c>
      <c r="AT1435" s="12">
        <f t="shared" si="229"/>
        <v>10.4</v>
      </c>
      <c r="AV1435" s="11">
        <f t="shared" si="231"/>
        <v>39.868399999999994</v>
      </c>
      <c r="AW1435" s="13">
        <f t="shared" si="232"/>
        <v>0</v>
      </c>
      <c r="AX1435" s="13">
        <f t="shared" si="233"/>
        <v>0</v>
      </c>
      <c r="AY1435" s="13">
        <f t="shared" si="234"/>
        <v>0</v>
      </c>
      <c r="AZ1435" s="13">
        <f t="shared" si="235"/>
        <v>0</v>
      </c>
      <c r="BA1435" s="13">
        <f t="shared" si="236"/>
        <v>0</v>
      </c>
      <c r="BB1435" s="13">
        <f t="shared" si="237"/>
        <v>10.112959999999999</v>
      </c>
      <c r="BC1435" s="13">
        <f t="shared" si="238"/>
        <v>0</v>
      </c>
    </row>
    <row r="1436" spans="1:55" x14ac:dyDescent="0.3">
      <c r="A1436" s="8" t="s">
        <v>232</v>
      </c>
      <c r="B1436" s="8" t="s">
        <v>238</v>
      </c>
      <c r="C1436" s="8" t="s">
        <v>119</v>
      </c>
      <c r="D1436" s="8" t="s">
        <v>13</v>
      </c>
      <c r="E1436" s="7" t="s">
        <v>14</v>
      </c>
      <c r="F1436" s="8">
        <v>112</v>
      </c>
      <c r="I1436" s="8">
        <v>2</v>
      </c>
      <c r="L1436" s="8">
        <v>6.7000000000000004E-2</v>
      </c>
      <c r="M1436" s="8">
        <f t="shared" si="230"/>
        <v>7.5040000000000004</v>
      </c>
      <c r="N1436" s="8">
        <v>3</v>
      </c>
      <c r="O1436" s="8">
        <v>71</v>
      </c>
      <c r="AI1436" s="7">
        <v>8067</v>
      </c>
      <c r="AJ1436" s="8">
        <v>0</v>
      </c>
      <c r="AK1436" s="8" t="s">
        <v>265</v>
      </c>
      <c r="AL1436" s="7">
        <v>269</v>
      </c>
      <c r="AM1436" s="8">
        <v>269</v>
      </c>
      <c r="AN1436" s="8">
        <v>24.9</v>
      </c>
      <c r="AO1436" s="8">
        <v>24.9</v>
      </c>
      <c r="AP1436" s="8">
        <v>24.9</v>
      </c>
      <c r="AQ1436" s="8">
        <v>18</v>
      </c>
      <c r="AR1436" s="8">
        <v>0</v>
      </c>
      <c r="AS1436" s="8">
        <v>0</v>
      </c>
      <c r="AT1436" s="12">
        <f t="shared" si="229"/>
        <v>42.9</v>
      </c>
      <c r="AV1436" s="11">
        <f t="shared" si="231"/>
        <v>20.185760000000002</v>
      </c>
      <c r="AW1436" s="13">
        <f t="shared" si="232"/>
        <v>20.185760000000002</v>
      </c>
      <c r="AX1436" s="13">
        <f t="shared" si="233"/>
        <v>1.8684960000000002</v>
      </c>
      <c r="AY1436" s="13">
        <f t="shared" si="234"/>
        <v>1.8684960000000002</v>
      </c>
      <c r="AZ1436" s="13">
        <f t="shared" si="235"/>
        <v>1.8684960000000002</v>
      </c>
      <c r="BA1436" s="13">
        <f t="shared" si="236"/>
        <v>1.3507199999999999</v>
      </c>
      <c r="BB1436" s="13">
        <f t="shared" si="237"/>
        <v>0</v>
      </c>
      <c r="BC1436" s="13">
        <f t="shared" si="238"/>
        <v>0</v>
      </c>
    </row>
    <row r="1437" spans="1:55" x14ac:dyDescent="0.3">
      <c r="A1437" s="8" t="s">
        <v>232</v>
      </c>
      <c r="B1437" s="8" t="s">
        <v>238</v>
      </c>
      <c r="C1437" s="8" t="s">
        <v>119</v>
      </c>
      <c r="D1437" s="8" t="s">
        <v>15</v>
      </c>
      <c r="E1437" s="7" t="s">
        <v>21</v>
      </c>
      <c r="K1437" s="8">
        <v>1</v>
      </c>
      <c r="L1437" s="8">
        <v>0</v>
      </c>
      <c r="M1437" s="8">
        <f t="shared" si="230"/>
        <v>0</v>
      </c>
      <c r="O1437" s="8">
        <v>71</v>
      </c>
      <c r="AE1437" s="7" t="s">
        <v>296</v>
      </c>
      <c r="AF1437" s="8" t="s">
        <v>298</v>
      </c>
      <c r="AG1437" s="7" t="s">
        <v>299</v>
      </c>
      <c r="AL1437" s="7">
        <v>241</v>
      </c>
      <c r="AN1437" s="8">
        <v>32.9</v>
      </c>
      <c r="AQ1437" s="8">
        <v>10.9</v>
      </c>
      <c r="AR1437" s="8">
        <v>0.5</v>
      </c>
      <c r="AS1437" s="8">
        <v>0</v>
      </c>
      <c r="AT1437" s="12">
        <f t="shared" si="229"/>
        <v>44.3</v>
      </c>
      <c r="AV1437" s="11">
        <f t="shared" si="231"/>
        <v>0</v>
      </c>
      <c r="AW1437" s="13">
        <f t="shared" si="232"/>
        <v>0</v>
      </c>
      <c r="AX1437" s="13">
        <f t="shared" si="233"/>
        <v>0</v>
      </c>
      <c r="AY1437" s="13">
        <f t="shared" si="234"/>
        <v>0</v>
      </c>
      <c r="AZ1437" s="13">
        <f t="shared" si="235"/>
        <v>0</v>
      </c>
      <c r="BA1437" s="13">
        <f t="shared" si="236"/>
        <v>0</v>
      </c>
      <c r="BB1437" s="13">
        <f t="shared" si="237"/>
        <v>0</v>
      </c>
      <c r="BC1437" s="13">
        <f t="shared" si="238"/>
        <v>0</v>
      </c>
    </row>
    <row r="1438" spans="1:55" x14ac:dyDescent="0.3">
      <c r="A1438" s="8" t="s">
        <v>232</v>
      </c>
      <c r="B1438" s="8" t="s">
        <v>238</v>
      </c>
      <c r="C1438" s="8" t="s">
        <v>119</v>
      </c>
      <c r="D1438" s="8" t="s">
        <v>17</v>
      </c>
      <c r="E1438" s="7" t="s">
        <v>21</v>
      </c>
      <c r="K1438" s="8">
        <v>1</v>
      </c>
      <c r="L1438" s="8">
        <v>0</v>
      </c>
      <c r="M1438" s="8">
        <f t="shared" si="230"/>
        <v>0</v>
      </c>
      <c r="O1438" s="8">
        <v>71</v>
      </c>
      <c r="AE1438" s="7" t="s">
        <v>300</v>
      </c>
      <c r="AF1438" s="8" t="s">
        <v>301</v>
      </c>
      <c r="AG1438" s="7" t="s">
        <v>272</v>
      </c>
      <c r="AL1438" s="7">
        <v>265</v>
      </c>
      <c r="AN1438" s="8">
        <v>16.899999999999999</v>
      </c>
      <c r="AQ1438" s="8">
        <v>21.4</v>
      </c>
      <c r="AR1438" s="8">
        <v>0</v>
      </c>
      <c r="AS1438" s="8">
        <v>0</v>
      </c>
      <c r="AT1438" s="12">
        <f t="shared" si="229"/>
        <v>38.299999999999997</v>
      </c>
      <c r="AV1438" s="11">
        <f t="shared" si="231"/>
        <v>0</v>
      </c>
      <c r="AW1438" s="13">
        <f t="shared" si="232"/>
        <v>0</v>
      </c>
      <c r="AX1438" s="13">
        <f t="shared" si="233"/>
        <v>0</v>
      </c>
      <c r="AY1438" s="13">
        <f t="shared" si="234"/>
        <v>0</v>
      </c>
      <c r="AZ1438" s="13">
        <f t="shared" si="235"/>
        <v>0</v>
      </c>
      <c r="BA1438" s="13">
        <f t="shared" si="236"/>
        <v>0</v>
      </c>
      <c r="BB1438" s="13">
        <f t="shared" si="237"/>
        <v>0</v>
      </c>
      <c r="BC1438" s="13">
        <f t="shared" si="238"/>
        <v>0</v>
      </c>
    </row>
    <row r="1439" spans="1:55" x14ac:dyDescent="0.3">
      <c r="A1439" s="8" t="s">
        <v>232</v>
      </c>
      <c r="B1439" s="8" t="s">
        <v>238</v>
      </c>
      <c r="C1439" s="8" t="s">
        <v>119</v>
      </c>
      <c r="D1439" s="8" t="s">
        <v>18</v>
      </c>
      <c r="E1439" s="7" t="s">
        <v>21</v>
      </c>
      <c r="K1439" s="8">
        <v>1</v>
      </c>
      <c r="L1439" s="8">
        <v>0</v>
      </c>
      <c r="M1439" s="8">
        <f t="shared" si="230"/>
        <v>0</v>
      </c>
      <c r="O1439" s="8">
        <v>71</v>
      </c>
      <c r="S1439" s="8">
        <v>1095</v>
      </c>
      <c r="T1439" s="8" t="s">
        <v>275</v>
      </c>
      <c r="AL1439" s="7">
        <v>267</v>
      </c>
      <c r="AN1439" s="8">
        <v>19.600000000000001</v>
      </c>
      <c r="AQ1439" s="8">
        <v>20.3</v>
      </c>
      <c r="AT1439" s="12">
        <f t="shared" si="229"/>
        <v>39.900000000000006</v>
      </c>
      <c r="AV1439" s="11">
        <f t="shared" si="231"/>
        <v>0</v>
      </c>
      <c r="AW1439" s="13">
        <f t="shared" si="232"/>
        <v>0</v>
      </c>
      <c r="AX1439" s="13">
        <f t="shared" si="233"/>
        <v>0</v>
      </c>
      <c r="AY1439" s="13">
        <f t="shared" si="234"/>
        <v>0</v>
      </c>
      <c r="AZ1439" s="13">
        <f t="shared" si="235"/>
        <v>0</v>
      </c>
      <c r="BA1439" s="13">
        <f t="shared" si="236"/>
        <v>0</v>
      </c>
      <c r="BB1439" s="13">
        <f t="shared" si="237"/>
        <v>0</v>
      </c>
      <c r="BC1439" s="13">
        <f t="shared" si="238"/>
        <v>0</v>
      </c>
    </row>
    <row r="1440" spans="1:55" x14ac:dyDescent="0.3">
      <c r="A1440" s="8" t="s">
        <v>232</v>
      </c>
      <c r="B1440" s="8" t="s">
        <v>238</v>
      </c>
      <c r="C1440" s="8" t="s">
        <v>119</v>
      </c>
      <c r="D1440" s="8" t="s">
        <v>19</v>
      </c>
      <c r="E1440" s="7" t="s">
        <v>14</v>
      </c>
      <c r="F1440" s="8">
        <v>112</v>
      </c>
      <c r="I1440" s="8">
        <v>1</v>
      </c>
      <c r="L1440" s="8">
        <v>3.3000000000000002E-2</v>
      </c>
      <c r="M1440" s="8">
        <f t="shared" si="230"/>
        <v>3.6960000000000002</v>
      </c>
      <c r="O1440" s="8">
        <v>71</v>
      </c>
      <c r="AI1440" s="7">
        <v>8063</v>
      </c>
      <c r="AJ1440" s="8">
        <v>5124</v>
      </c>
      <c r="AK1440" s="8" t="s">
        <v>273</v>
      </c>
      <c r="AL1440" s="7">
        <v>285</v>
      </c>
      <c r="AM1440" s="8">
        <v>285</v>
      </c>
      <c r="AN1440" s="8">
        <v>26.9</v>
      </c>
      <c r="AO1440" s="8">
        <v>26.9</v>
      </c>
      <c r="AP1440" s="8">
        <v>26.9</v>
      </c>
      <c r="AQ1440" s="8">
        <v>18.899999999999999</v>
      </c>
      <c r="AR1440" s="8">
        <v>0</v>
      </c>
      <c r="AS1440" s="8">
        <v>0</v>
      </c>
      <c r="AT1440" s="12">
        <f t="shared" si="229"/>
        <v>45.8</v>
      </c>
      <c r="AV1440" s="11">
        <f t="shared" si="231"/>
        <v>10.533600000000002</v>
      </c>
      <c r="AW1440" s="13">
        <f t="shared" si="232"/>
        <v>10.533600000000002</v>
      </c>
      <c r="AX1440" s="13">
        <f t="shared" si="233"/>
        <v>0.994224</v>
      </c>
      <c r="AY1440" s="13">
        <f t="shared" si="234"/>
        <v>0.994224</v>
      </c>
      <c r="AZ1440" s="13">
        <f t="shared" si="235"/>
        <v>0.994224</v>
      </c>
      <c r="BA1440" s="13">
        <f t="shared" si="236"/>
        <v>0.69854399999999994</v>
      </c>
      <c r="BB1440" s="13">
        <f t="shared" si="237"/>
        <v>0</v>
      </c>
      <c r="BC1440" s="13">
        <f t="shared" si="238"/>
        <v>0</v>
      </c>
    </row>
    <row r="1441" spans="1:55" x14ac:dyDescent="0.3">
      <c r="A1441" s="8" t="s">
        <v>232</v>
      </c>
      <c r="B1441" s="8" t="s">
        <v>238</v>
      </c>
      <c r="C1441" s="8" t="s">
        <v>119</v>
      </c>
      <c r="D1441" s="8" t="s">
        <v>22</v>
      </c>
      <c r="E1441" s="7" t="s">
        <v>21</v>
      </c>
      <c r="K1441" s="8">
        <v>1</v>
      </c>
      <c r="L1441" s="8">
        <v>0</v>
      </c>
      <c r="M1441" s="8">
        <f t="shared" si="230"/>
        <v>0</v>
      </c>
      <c r="O1441" s="8">
        <v>71</v>
      </c>
      <c r="AI1441" s="7">
        <v>8063</v>
      </c>
      <c r="AJ1441" s="8">
        <v>5124</v>
      </c>
      <c r="AK1441" s="8" t="s">
        <v>273</v>
      </c>
      <c r="AL1441" s="7">
        <v>285</v>
      </c>
      <c r="AM1441" s="8">
        <v>285</v>
      </c>
      <c r="AN1441" s="8">
        <v>26.9</v>
      </c>
      <c r="AO1441" s="8">
        <v>26.9</v>
      </c>
      <c r="AP1441" s="8">
        <v>26.9</v>
      </c>
      <c r="AQ1441" s="8">
        <v>18.899999999999999</v>
      </c>
      <c r="AR1441" s="8">
        <v>0</v>
      </c>
      <c r="AS1441" s="8">
        <v>0</v>
      </c>
      <c r="AT1441" s="12">
        <f t="shared" si="229"/>
        <v>45.8</v>
      </c>
      <c r="AV1441" s="11">
        <f t="shared" si="231"/>
        <v>0</v>
      </c>
      <c r="AW1441" s="13">
        <f t="shared" si="232"/>
        <v>0</v>
      </c>
      <c r="AX1441" s="13">
        <f t="shared" si="233"/>
        <v>0</v>
      </c>
      <c r="AY1441" s="13">
        <f t="shared" si="234"/>
        <v>0</v>
      </c>
      <c r="AZ1441" s="13">
        <f t="shared" si="235"/>
        <v>0</v>
      </c>
      <c r="BA1441" s="13">
        <f t="shared" si="236"/>
        <v>0</v>
      </c>
      <c r="BB1441" s="13">
        <f t="shared" si="237"/>
        <v>0</v>
      </c>
      <c r="BC1441" s="13">
        <f t="shared" si="238"/>
        <v>0</v>
      </c>
    </row>
    <row r="1442" spans="1:55" x14ac:dyDescent="0.3">
      <c r="A1442" s="8" t="s">
        <v>232</v>
      </c>
      <c r="B1442" s="8" t="s">
        <v>238</v>
      </c>
      <c r="C1442" s="8" t="s">
        <v>119</v>
      </c>
      <c r="D1442" s="8" t="s">
        <v>23</v>
      </c>
      <c r="E1442" s="7" t="s">
        <v>14</v>
      </c>
      <c r="F1442" s="8">
        <v>64</v>
      </c>
      <c r="I1442" s="8">
        <v>2</v>
      </c>
      <c r="L1442" s="8">
        <v>6.7000000000000004E-2</v>
      </c>
      <c r="M1442" s="8">
        <f t="shared" si="230"/>
        <v>4.2880000000000003</v>
      </c>
      <c r="O1442" s="8">
        <v>71</v>
      </c>
      <c r="AI1442" s="7">
        <v>974</v>
      </c>
      <c r="AJ1442" s="8">
        <v>1129</v>
      </c>
      <c r="AK1442" s="8" t="s">
        <v>279</v>
      </c>
      <c r="AL1442" s="7">
        <v>155</v>
      </c>
      <c r="AM1442" s="8">
        <v>155</v>
      </c>
      <c r="AN1442" s="8">
        <v>12.6</v>
      </c>
      <c r="AO1442" s="8">
        <v>12.6</v>
      </c>
      <c r="AP1442" s="8">
        <v>0</v>
      </c>
      <c r="AQ1442" s="8">
        <v>10.6</v>
      </c>
      <c r="AR1442" s="8">
        <v>1.1000000000000001</v>
      </c>
      <c r="AS1442" s="8">
        <v>0</v>
      </c>
      <c r="AT1442" s="12">
        <f t="shared" si="229"/>
        <v>24.3</v>
      </c>
      <c r="AV1442" s="11">
        <f t="shared" si="231"/>
        <v>6.6463999999999999</v>
      </c>
      <c r="AW1442" s="13">
        <f t="shared" si="232"/>
        <v>6.6463999999999999</v>
      </c>
      <c r="AX1442" s="13">
        <f t="shared" si="233"/>
        <v>0.54028799999999999</v>
      </c>
      <c r="AY1442" s="13">
        <f t="shared" si="234"/>
        <v>0.54028799999999999</v>
      </c>
      <c r="AZ1442" s="13">
        <f t="shared" si="235"/>
        <v>0</v>
      </c>
      <c r="BA1442" s="13">
        <f t="shared" si="236"/>
        <v>0.45452800000000004</v>
      </c>
      <c r="BB1442" s="13">
        <f t="shared" si="237"/>
        <v>4.7168000000000009E-2</v>
      </c>
      <c r="BC1442" s="13">
        <f t="shared" si="238"/>
        <v>0</v>
      </c>
    </row>
    <row r="1443" spans="1:55" x14ac:dyDescent="0.3">
      <c r="A1443" s="8" t="s">
        <v>232</v>
      </c>
      <c r="B1443" s="8" t="s">
        <v>238</v>
      </c>
      <c r="C1443" s="8" t="s">
        <v>119</v>
      </c>
      <c r="D1443" s="8" t="s">
        <v>24</v>
      </c>
      <c r="E1443" s="7" t="s">
        <v>14</v>
      </c>
      <c r="F1443" s="8">
        <v>184</v>
      </c>
      <c r="H1443" s="8">
        <v>2.5</v>
      </c>
      <c r="L1443" s="8">
        <v>0.35699999999999998</v>
      </c>
      <c r="M1443" s="8">
        <f t="shared" si="230"/>
        <v>65.688000000000002</v>
      </c>
      <c r="O1443" s="8">
        <v>71</v>
      </c>
      <c r="AI1443" s="7">
        <v>7075</v>
      </c>
      <c r="AJ1443" s="8">
        <v>1106</v>
      </c>
      <c r="AK1443" s="8" t="s">
        <v>280</v>
      </c>
      <c r="AL1443" s="7">
        <v>69</v>
      </c>
      <c r="AM1443" s="8">
        <v>69</v>
      </c>
      <c r="AN1443" s="8">
        <v>3.6</v>
      </c>
      <c r="AO1443" s="8">
        <v>3.6</v>
      </c>
      <c r="AP1443" s="8">
        <v>0</v>
      </c>
      <c r="AQ1443" s="8">
        <v>4.0999999999999996</v>
      </c>
      <c r="AR1443" s="8">
        <v>4.5</v>
      </c>
      <c r="AS1443" s="8">
        <v>0</v>
      </c>
      <c r="AT1443" s="12">
        <f t="shared" si="229"/>
        <v>12.2</v>
      </c>
      <c r="AV1443" s="11">
        <f t="shared" si="231"/>
        <v>45.324719999999999</v>
      </c>
      <c r="AW1443" s="13">
        <f t="shared" si="232"/>
        <v>45.324719999999999</v>
      </c>
      <c r="AX1443" s="13">
        <f t="shared" si="233"/>
        <v>2.3647680000000002</v>
      </c>
      <c r="AY1443" s="13">
        <f t="shared" si="234"/>
        <v>2.3647680000000002</v>
      </c>
      <c r="AZ1443" s="13">
        <f t="shared" si="235"/>
        <v>0</v>
      </c>
      <c r="BA1443" s="13">
        <f t="shared" si="236"/>
        <v>2.6932079999999998</v>
      </c>
      <c r="BB1443" s="13">
        <f t="shared" si="237"/>
        <v>2.9559600000000001</v>
      </c>
      <c r="BC1443" s="13">
        <f t="shared" si="238"/>
        <v>0</v>
      </c>
    </row>
    <row r="1444" spans="1:55" x14ac:dyDescent="0.3">
      <c r="A1444" s="8" t="s">
        <v>232</v>
      </c>
      <c r="B1444" s="8" t="s">
        <v>238</v>
      </c>
      <c r="C1444" s="8" t="s">
        <v>119</v>
      </c>
      <c r="D1444" s="8" t="s">
        <v>25</v>
      </c>
      <c r="E1444" s="7" t="s">
        <v>21</v>
      </c>
      <c r="K1444" s="8">
        <v>1</v>
      </c>
      <c r="L1444" s="8">
        <v>0</v>
      </c>
      <c r="M1444" s="8">
        <f t="shared" si="230"/>
        <v>0</v>
      </c>
      <c r="O1444" s="8">
        <v>71</v>
      </c>
      <c r="AI1444" s="7">
        <v>646</v>
      </c>
      <c r="AJ1444" s="8">
        <v>1009</v>
      </c>
      <c r="AK1444" s="8" t="s">
        <v>286</v>
      </c>
      <c r="AL1444" s="7">
        <v>403</v>
      </c>
      <c r="AM1444" s="8">
        <v>403</v>
      </c>
      <c r="AN1444" s="8">
        <v>24.9</v>
      </c>
      <c r="AO1444" s="8">
        <v>24.9</v>
      </c>
      <c r="AP1444" s="8">
        <v>0</v>
      </c>
      <c r="AQ1444" s="8">
        <v>33.1</v>
      </c>
      <c r="AR1444" s="8">
        <v>1.3</v>
      </c>
      <c r="AS1444" s="8">
        <v>0</v>
      </c>
      <c r="AT1444" s="12">
        <f t="shared" si="229"/>
        <v>59.3</v>
      </c>
      <c r="AV1444" s="11">
        <f t="shared" si="231"/>
        <v>0</v>
      </c>
      <c r="AW1444" s="13">
        <f t="shared" si="232"/>
        <v>0</v>
      </c>
      <c r="AX1444" s="13">
        <f t="shared" si="233"/>
        <v>0</v>
      </c>
      <c r="AY1444" s="13">
        <f t="shared" si="234"/>
        <v>0</v>
      </c>
      <c r="AZ1444" s="13">
        <f t="shared" si="235"/>
        <v>0</v>
      </c>
      <c r="BA1444" s="13">
        <f t="shared" si="236"/>
        <v>0</v>
      </c>
      <c r="BB1444" s="13">
        <f t="shared" si="237"/>
        <v>0</v>
      </c>
      <c r="BC1444" s="13">
        <f t="shared" si="238"/>
        <v>0</v>
      </c>
    </row>
    <row r="1445" spans="1:55" x14ac:dyDescent="0.3">
      <c r="A1445" s="8" t="s">
        <v>232</v>
      </c>
      <c r="B1445" s="8" t="s">
        <v>238</v>
      </c>
      <c r="C1445" s="8" t="s">
        <v>119</v>
      </c>
      <c r="D1445" s="8" t="s">
        <v>120</v>
      </c>
      <c r="E1445" s="7" t="s">
        <v>14</v>
      </c>
      <c r="F1445" s="8">
        <v>7</v>
      </c>
      <c r="H1445" s="8">
        <v>2</v>
      </c>
      <c r="L1445" s="8">
        <v>0.28599999999999998</v>
      </c>
      <c r="M1445" s="8">
        <f t="shared" si="230"/>
        <v>2.0019999999999998</v>
      </c>
      <c r="O1445" s="8">
        <v>71</v>
      </c>
      <c r="U1445" s="7" t="s">
        <v>341</v>
      </c>
      <c r="V1445" s="8" t="s">
        <v>342</v>
      </c>
      <c r="X1445" s="8" t="s">
        <v>343</v>
      </c>
      <c r="Y1445" s="8" t="s">
        <v>344</v>
      </c>
      <c r="AL1445" s="7" t="s">
        <v>345</v>
      </c>
      <c r="AN1445" s="8" t="s">
        <v>346</v>
      </c>
      <c r="AQ1445" s="8" t="s">
        <v>347</v>
      </c>
      <c r="AR1445" s="8" t="s">
        <v>348</v>
      </c>
      <c r="AS1445" s="8" t="s">
        <v>349</v>
      </c>
      <c r="AT1445" s="12">
        <f t="shared" si="229"/>
        <v>0</v>
      </c>
      <c r="AV1445" s="11">
        <f t="shared" si="231"/>
        <v>2.0019999999999996E-2</v>
      </c>
      <c r="AW1445" s="13">
        <f t="shared" si="232"/>
        <v>2.0019999999999996E-2</v>
      </c>
      <c r="AX1445" s="13">
        <f t="shared" si="233"/>
        <v>2.0019999999999996E-2</v>
      </c>
      <c r="AY1445" s="13">
        <f t="shared" si="234"/>
        <v>2.0019999999999996E-2</v>
      </c>
      <c r="AZ1445" s="13">
        <f t="shared" si="235"/>
        <v>2.0019999999999996E-2</v>
      </c>
      <c r="BA1445" s="13">
        <f t="shared" si="236"/>
        <v>2.0019999999999996E-2</v>
      </c>
      <c r="BB1445" s="13">
        <f t="shared" si="237"/>
        <v>2.0019999999999996E-2</v>
      </c>
      <c r="BC1445" s="13">
        <f t="shared" si="238"/>
        <v>2.0019999999999996E-2</v>
      </c>
    </row>
    <row r="1446" spans="1:55" x14ac:dyDescent="0.3">
      <c r="A1446" s="8" t="s">
        <v>20</v>
      </c>
      <c r="B1446" s="8" t="s">
        <v>238</v>
      </c>
      <c r="C1446" s="8" t="s">
        <v>119</v>
      </c>
      <c r="D1446" s="8" t="s">
        <v>20</v>
      </c>
      <c r="E1446" s="7" t="s">
        <v>14</v>
      </c>
      <c r="F1446" s="8">
        <v>112</v>
      </c>
      <c r="H1446" s="8">
        <v>2</v>
      </c>
      <c r="L1446" s="8">
        <v>0.28599999999999998</v>
      </c>
      <c r="M1446" s="8">
        <f t="shared" si="230"/>
        <v>32.031999999999996</v>
      </c>
      <c r="O1446" s="8">
        <v>71</v>
      </c>
      <c r="AI1446">
        <v>8041</v>
      </c>
      <c r="AJ1446">
        <v>15233</v>
      </c>
      <c r="AK1446" t="s">
        <v>378</v>
      </c>
      <c r="AL1446">
        <v>105</v>
      </c>
      <c r="AM1446">
        <v>105</v>
      </c>
      <c r="AN1446">
        <v>18.5</v>
      </c>
      <c r="AO1446">
        <v>18.5</v>
      </c>
      <c r="AP1446">
        <v>18.5</v>
      </c>
      <c r="AQ1446">
        <v>2.9</v>
      </c>
      <c r="AR1446">
        <v>0</v>
      </c>
      <c r="AS1446">
        <v>0</v>
      </c>
      <c r="AT1446" s="12">
        <f t="shared" si="229"/>
        <v>21.4</v>
      </c>
      <c r="AV1446" s="11">
        <f t="shared" si="231"/>
        <v>33.633599999999994</v>
      </c>
      <c r="AW1446" s="13">
        <f t="shared" si="232"/>
        <v>33.633599999999994</v>
      </c>
      <c r="AX1446" s="13">
        <f t="shared" si="233"/>
        <v>5.9259199999999996</v>
      </c>
      <c r="AY1446" s="13">
        <f t="shared" si="234"/>
        <v>5.9259199999999996</v>
      </c>
      <c r="AZ1446" s="13">
        <f t="shared" si="235"/>
        <v>5.9259199999999996</v>
      </c>
      <c r="BA1446" s="13">
        <f t="shared" si="236"/>
        <v>0.92892799999999998</v>
      </c>
      <c r="BB1446" s="13">
        <f t="shared" si="237"/>
        <v>0</v>
      </c>
      <c r="BC1446" s="13">
        <f t="shared" si="238"/>
        <v>0</v>
      </c>
    </row>
    <row r="1447" spans="1:55" x14ac:dyDescent="0.3">
      <c r="A1447" s="8" t="s">
        <v>233</v>
      </c>
      <c r="B1447" s="8" t="s">
        <v>238</v>
      </c>
      <c r="C1447" s="8" t="s">
        <v>119</v>
      </c>
      <c r="D1447" s="8" t="s">
        <v>26</v>
      </c>
      <c r="E1447" s="7" t="s">
        <v>14</v>
      </c>
      <c r="F1447" s="8">
        <v>175</v>
      </c>
      <c r="H1447" s="8">
        <v>2</v>
      </c>
      <c r="L1447" s="8">
        <v>0.28599999999999998</v>
      </c>
      <c r="M1447" s="8">
        <f t="shared" si="230"/>
        <v>50.05</v>
      </c>
      <c r="O1447" s="8">
        <v>71</v>
      </c>
      <c r="AI1447" s="7">
        <v>7200</v>
      </c>
      <c r="AJ1447" s="8">
        <v>20051</v>
      </c>
      <c r="AK1447" s="8" t="s">
        <v>282</v>
      </c>
      <c r="AL1447" s="7">
        <v>130</v>
      </c>
      <c r="AM1447" s="8">
        <v>0</v>
      </c>
      <c r="AN1447" s="8">
        <v>2.4</v>
      </c>
      <c r="AO1447" s="8">
        <v>0</v>
      </c>
      <c r="AP1447" s="8">
        <v>0</v>
      </c>
      <c r="AQ1447" s="8">
        <v>0.2</v>
      </c>
      <c r="AR1447" s="8">
        <v>28.6</v>
      </c>
      <c r="AS1447" s="8">
        <v>0.3</v>
      </c>
      <c r="AT1447" s="12">
        <f t="shared" si="229"/>
        <v>31.200000000000003</v>
      </c>
      <c r="AV1447" s="11">
        <f t="shared" si="231"/>
        <v>65.064999999999998</v>
      </c>
      <c r="AW1447" s="13">
        <f t="shared" si="232"/>
        <v>0</v>
      </c>
      <c r="AX1447" s="13">
        <f t="shared" si="233"/>
        <v>1.2011999999999998</v>
      </c>
      <c r="AY1447" s="13">
        <f t="shared" si="234"/>
        <v>0</v>
      </c>
      <c r="AZ1447" s="13">
        <f t="shared" si="235"/>
        <v>0</v>
      </c>
      <c r="BA1447" s="13">
        <f t="shared" si="236"/>
        <v>0.10009999999999999</v>
      </c>
      <c r="BB1447" s="13">
        <f t="shared" si="237"/>
        <v>14.314300000000001</v>
      </c>
      <c r="BC1447" s="13">
        <f t="shared" si="238"/>
        <v>0.15014999999999998</v>
      </c>
    </row>
    <row r="1448" spans="1:55" x14ac:dyDescent="0.3">
      <c r="A1448" s="8" t="s">
        <v>233</v>
      </c>
      <c r="B1448" s="8" t="s">
        <v>238</v>
      </c>
      <c r="C1448" s="8" t="s">
        <v>119</v>
      </c>
      <c r="D1448" s="8" t="s">
        <v>28</v>
      </c>
      <c r="E1448" s="7" t="s">
        <v>14</v>
      </c>
      <c r="F1448" s="8">
        <v>185</v>
      </c>
      <c r="H1448" s="8">
        <v>2</v>
      </c>
      <c r="L1448" s="8">
        <v>0.28599999999999998</v>
      </c>
      <c r="M1448" s="8">
        <f t="shared" si="230"/>
        <v>52.91</v>
      </c>
      <c r="O1448" s="8">
        <v>71</v>
      </c>
      <c r="AI1448" s="7">
        <v>7005</v>
      </c>
      <c r="AJ1448" s="8">
        <v>16028</v>
      </c>
      <c r="AK1448" s="8" t="s">
        <v>283</v>
      </c>
      <c r="AL1448" s="7">
        <v>127</v>
      </c>
      <c r="AM1448" s="8">
        <v>0</v>
      </c>
      <c r="AN1448" s="8">
        <v>8.6999999999999993</v>
      </c>
      <c r="AO1448" s="8">
        <v>0</v>
      </c>
      <c r="AP1448" s="8">
        <v>0</v>
      </c>
      <c r="AQ1448" s="8">
        <v>0.5</v>
      </c>
      <c r="AR1448" s="8">
        <v>22.8</v>
      </c>
      <c r="AS1448" s="8">
        <v>6.4</v>
      </c>
      <c r="AT1448" s="12">
        <f t="shared" si="229"/>
        <v>32</v>
      </c>
      <c r="AV1448" s="11">
        <f t="shared" si="231"/>
        <v>67.195700000000002</v>
      </c>
      <c r="AW1448" s="13">
        <f t="shared" si="232"/>
        <v>0</v>
      </c>
      <c r="AX1448" s="13">
        <f t="shared" si="233"/>
        <v>4.6031699999999995</v>
      </c>
      <c r="AY1448" s="13">
        <f t="shared" si="234"/>
        <v>0</v>
      </c>
      <c r="AZ1448" s="13">
        <f t="shared" si="235"/>
        <v>0</v>
      </c>
      <c r="BA1448" s="13">
        <f t="shared" si="236"/>
        <v>0.26455000000000001</v>
      </c>
      <c r="BB1448" s="13">
        <f t="shared" si="237"/>
        <v>12.06348</v>
      </c>
      <c r="BC1448" s="13">
        <f t="shared" si="238"/>
        <v>3.3862400000000004</v>
      </c>
    </row>
    <row r="1449" spans="1:55" x14ac:dyDescent="0.3">
      <c r="A1449" s="8" t="s">
        <v>233</v>
      </c>
      <c r="B1449" s="8" t="s">
        <v>238</v>
      </c>
      <c r="C1449" s="8" t="s">
        <v>119</v>
      </c>
      <c r="D1449" s="8" t="s">
        <v>29</v>
      </c>
      <c r="E1449" s="7" t="s">
        <v>14</v>
      </c>
      <c r="F1449" s="8">
        <v>60</v>
      </c>
      <c r="H1449" s="8">
        <v>4.5</v>
      </c>
      <c r="L1449" s="8">
        <v>0.64300000000000002</v>
      </c>
      <c r="M1449" s="8">
        <f t="shared" si="230"/>
        <v>38.58</v>
      </c>
      <c r="O1449" s="8">
        <v>71</v>
      </c>
      <c r="AI1449" s="7">
        <v>513</v>
      </c>
      <c r="AJ1449" s="8">
        <v>11110</v>
      </c>
      <c r="AK1449" s="8" t="s">
        <v>290</v>
      </c>
      <c r="AL1449" s="7">
        <v>22</v>
      </c>
      <c r="AM1449" s="8">
        <v>0</v>
      </c>
      <c r="AN1449" s="8">
        <v>1</v>
      </c>
      <c r="AO1449" s="8">
        <v>0</v>
      </c>
      <c r="AP1449" s="8">
        <v>0</v>
      </c>
      <c r="AQ1449" s="8">
        <v>0.4</v>
      </c>
      <c r="AR1449" s="8">
        <v>4.5</v>
      </c>
      <c r="AS1449" s="8">
        <v>2.8</v>
      </c>
      <c r="AT1449" s="12">
        <f t="shared" si="229"/>
        <v>5.9</v>
      </c>
      <c r="AV1449" s="11">
        <f t="shared" si="231"/>
        <v>8.4876000000000005</v>
      </c>
      <c r="AW1449" s="13">
        <f t="shared" si="232"/>
        <v>0</v>
      </c>
      <c r="AX1449" s="13">
        <f t="shared" si="233"/>
        <v>0.38579999999999998</v>
      </c>
      <c r="AY1449" s="13">
        <f t="shared" si="234"/>
        <v>0</v>
      </c>
      <c r="AZ1449" s="13">
        <f t="shared" si="235"/>
        <v>0</v>
      </c>
      <c r="BA1449" s="13">
        <f t="shared" si="236"/>
        <v>0.15432000000000001</v>
      </c>
      <c r="BB1449" s="13">
        <f t="shared" si="237"/>
        <v>1.7360999999999998</v>
      </c>
      <c r="BC1449" s="13">
        <f t="shared" si="238"/>
        <v>1.0802399999999999</v>
      </c>
    </row>
    <row r="1450" spans="1:55" x14ac:dyDescent="0.3">
      <c r="A1450" s="8" t="s">
        <v>233</v>
      </c>
      <c r="B1450" s="8" t="s">
        <v>238</v>
      </c>
      <c r="C1450" s="8" t="s">
        <v>119</v>
      </c>
      <c r="D1450" s="8" t="s">
        <v>30</v>
      </c>
      <c r="E1450" s="7" t="s">
        <v>14</v>
      </c>
      <c r="F1450" s="8">
        <v>119</v>
      </c>
      <c r="G1450" s="8">
        <v>1</v>
      </c>
      <c r="L1450" s="8">
        <v>1</v>
      </c>
      <c r="M1450" s="8">
        <f t="shared" si="230"/>
        <v>119</v>
      </c>
      <c r="O1450" s="8">
        <v>71</v>
      </c>
      <c r="AI1450" s="7">
        <v>141</v>
      </c>
      <c r="AJ1450" s="8">
        <v>9040</v>
      </c>
      <c r="AK1450" s="8" t="s">
        <v>287</v>
      </c>
      <c r="AL1450" s="7">
        <v>92</v>
      </c>
      <c r="AM1450" s="8">
        <v>0</v>
      </c>
      <c r="AN1450" s="8">
        <v>1</v>
      </c>
      <c r="AO1450" s="8">
        <v>0</v>
      </c>
      <c r="AP1450" s="8">
        <v>0</v>
      </c>
      <c r="AQ1450" s="8">
        <v>0.5</v>
      </c>
      <c r="AR1450" s="8">
        <v>23.4</v>
      </c>
      <c r="AS1450" s="8">
        <v>2.4</v>
      </c>
      <c r="AT1450" s="12">
        <f t="shared" si="229"/>
        <v>24.9</v>
      </c>
      <c r="AV1450" s="11">
        <f t="shared" si="231"/>
        <v>109.48</v>
      </c>
      <c r="AW1450" s="13">
        <f t="shared" si="232"/>
        <v>0</v>
      </c>
      <c r="AX1450" s="13">
        <f t="shared" si="233"/>
        <v>1.19</v>
      </c>
      <c r="AY1450" s="13">
        <f t="shared" si="234"/>
        <v>0</v>
      </c>
      <c r="AZ1450" s="13">
        <f t="shared" si="235"/>
        <v>0</v>
      </c>
      <c r="BA1450" s="13">
        <f t="shared" si="236"/>
        <v>0.59499999999999997</v>
      </c>
      <c r="BB1450" s="13">
        <f t="shared" si="237"/>
        <v>27.846</v>
      </c>
      <c r="BC1450" s="13">
        <f t="shared" si="238"/>
        <v>2.8559999999999999</v>
      </c>
    </row>
    <row r="1451" spans="1:55" x14ac:dyDescent="0.3">
      <c r="A1451" s="8" t="s">
        <v>233</v>
      </c>
      <c r="B1451" s="8" t="s">
        <v>238</v>
      </c>
      <c r="C1451" s="8" t="s">
        <v>119</v>
      </c>
      <c r="D1451" s="8" t="s">
        <v>31</v>
      </c>
      <c r="E1451" s="7" t="s">
        <v>14</v>
      </c>
      <c r="F1451" s="8">
        <v>122</v>
      </c>
      <c r="H1451" s="8">
        <v>1</v>
      </c>
      <c r="L1451" s="8">
        <v>0.14299999999999999</v>
      </c>
      <c r="M1451" s="8">
        <f t="shared" si="230"/>
        <v>17.445999999999998</v>
      </c>
      <c r="O1451" s="8">
        <v>71</v>
      </c>
      <c r="AI1451" s="7">
        <v>1786</v>
      </c>
      <c r="AJ1451" s="8">
        <v>11363</v>
      </c>
      <c r="AK1451" s="8" t="s">
        <v>289</v>
      </c>
      <c r="AL1451" s="7">
        <v>93</v>
      </c>
      <c r="AM1451" s="8">
        <v>0</v>
      </c>
      <c r="AN1451" s="8">
        <v>2</v>
      </c>
      <c r="AO1451" s="8">
        <v>0</v>
      </c>
      <c r="AP1451" s="8">
        <v>0</v>
      </c>
      <c r="AQ1451" s="8">
        <v>0.1</v>
      </c>
      <c r="AR1451" s="8">
        <v>21.6</v>
      </c>
      <c r="AS1451" s="8">
        <v>1.5</v>
      </c>
      <c r="AT1451" s="12">
        <f t="shared" si="229"/>
        <v>23.700000000000003</v>
      </c>
      <c r="AV1451" s="11">
        <f t="shared" si="231"/>
        <v>16.224779999999999</v>
      </c>
      <c r="AW1451" s="13">
        <f t="shared" si="232"/>
        <v>0</v>
      </c>
      <c r="AX1451" s="13">
        <f t="shared" si="233"/>
        <v>0.34891999999999995</v>
      </c>
      <c r="AY1451" s="13">
        <f t="shared" si="234"/>
        <v>0</v>
      </c>
      <c r="AZ1451" s="13">
        <f t="shared" si="235"/>
        <v>0</v>
      </c>
      <c r="BA1451" s="13">
        <f t="shared" si="236"/>
        <v>1.7446E-2</v>
      </c>
      <c r="BB1451" s="13">
        <f t="shared" si="237"/>
        <v>3.7683359999999997</v>
      </c>
      <c r="BC1451" s="13">
        <f t="shared" si="238"/>
        <v>0.26168999999999998</v>
      </c>
    </row>
    <row r="1452" spans="1:55" x14ac:dyDescent="0.3">
      <c r="A1452" s="8" t="s">
        <v>233</v>
      </c>
      <c r="B1452" s="8" t="s">
        <v>238</v>
      </c>
      <c r="C1452" s="8" t="s">
        <v>119</v>
      </c>
      <c r="D1452" s="8" t="s">
        <v>114</v>
      </c>
      <c r="F1452" s="8">
        <v>171</v>
      </c>
      <c r="I1452" s="8">
        <v>2</v>
      </c>
      <c r="L1452" s="8">
        <v>6.7000000000000004E-2</v>
      </c>
      <c r="M1452" s="8">
        <f t="shared" si="230"/>
        <v>11.457000000000001</v>
      </c>
      <c r="O1452" s="8">
        <v>71</v>
      </c>
      <c r="AI1452" s="7">
        <v>7060</v>
      </c>
      <c r="AJ1452" s="8">
        <v>16063</v>
      </c>
      <c r="AK1452" s="8" t="s">
        <v>328</v>
      </c>
      <c r="AL1452" s="7">
        <v>116</v>
      </c>
      <c r="AM1452" s="8">
        <v>0</v>
      </c>
      <c r="AN1452" s="8">
        <v>7.7</v>
      </c>
      <c r="AO1452" s="8">
        <v>0</v>
      </c>
      <c r="AP1452" s="8">
        <v>0</v>
      </c>
      <c r="AQ1452" s="8">
        <v>0.5</v>
      </c>
      <c r="AR1452" s="8">
        <v>20.8</v>
      </c>
      <c r="AS1452" s="8">
        <v>6.5</v>
      </c>
      <c r="AT1452" s="12">
        <f t="shared" si="229"/>
        <v>29</v>
      </c>
      <c r="AV1452" s="11">
        <f t="shared" si="231"/>
        <v>13.290120000000002</v>
      </c>
      <c r="AW1452" s="13">
        <f t="shared" si="232"/>
        <v>0</v>
      </c>
      <c r="AX1452" s="13">
        <f t="shared" si="233"/>
        <v>0.882189</v>
      </c>
      <c r="AY1452" s="13">
        <f t="shared" si="234"/>
        <v>0</v>
      </c>
      <c r="AZ1452" s="13">
        <f t="shared" si="235"/>
        <v>0</v>
      </c>
      <c r="BA1452" s="13">
        <f t="shared" si="236"/>
        <v>5.7285000000000003E-2</v>
      </c>
      <c r="BB1452" s="13">
        <f t="shared" si="237"/>
        <v>2.3830560000000003</v>
      </c>
      <c r="BC1452" s="13">
        <f t="shared" si="238"/>
        <v>0.74470500000000006</v>
      </c>
    </row>
    <row r="1453" spans="1:55" x14ac:dyDescent="0.3">
      <c r="A1453" s="8" t="s">
        <v>233</v>
      </c>
      <c r="B1453" s="8" t="s">
        <v>238</v>
      </c>
      <c r="C1453" s="8" t="s">
        <v>119</v>
      </c>
      <c r="D1453" s="8" t="s">
        <v>121</v>
      </c>
      <c r="E1453" s="7" t="s">
        <v>14</v>
      </c>
      <c r="F1453" s="8">
        <v>94</v>
      </c>
      <c r="I1453" s="8">
        <v>1</v>
      </c>
      <c r="L1453" s="8">
        <v>3.3000000000000002E-2</v>
      </c>
      <c r="M1453" s="8">
        <f t="shared" si="230"/>
        <v>3.1020000000000003</v>
      </c>
      <c r="O1453" s="8">
        <v>71</v>
      </c>
      <c r="U1453" s="7" t="s">
        <v>350</v>
      </c>
      <c r="V1453" s="8" t="s">
        <v>351</v>
      </c>
      <c r="W1453" s="8" t="s">
        <v>352</v>
      </c>
      <c r="X1453" s="8" t="s">
        <v>353</v>
      </c>
      <c r="Y1453" s="8">
        <v>1</v>
      </c>
      <c r="AL1453" s="7">
        <v>31</v>
      </c>
      <c r="AN1453" s="8">
        <v>1.1000000000000001</v>
      </c>
      <c r="AQ1453" s="8">
        <v>0.1</v>
      </c>
      <c r="AR1453" s="8">
        <v>6.1</v>
      </c>
      <c r="AS1453" s="8">
        <v>0.8</v>
      </c>
      <c r="AT1453" s="12">
        <f t="shared" ref="AT1453:AT1516" si="239">SUM(AN1453,AQ1453,AR1453)</f>
        <v>7.3</v>
      </c>
      <c r="AV1453" s="11">
        <f t="shared" si="231"/>
        <v>0.96162000000000003</v>
      </c>
      <c r="AW1453" s="13">
        <f t="shared" si="232"/>
        <v>3.1020000000000002E-2</v>
      </c>
      <c r="AX1453" s="13">
        <f t="shared" si="233"/>
        <v>3.4122000000000006E-2</v>
      </c>
      <c r="AY1453" s="13">
        <f t="shared" si="234"/>
        <v>3.1020000000000002E-2</v>
      </c>
      <c r="AZ1453" s="13">
        <f t="shared" si="235"/>
        <v>3.1020000000000002E-2</v>
      </c>
      <c r="BA1453" s="13">
        <f t="shared" si="236"/>
        <v>3.1020000000000002E-3</v>
      </c>
      <c r="BB1453" s="13">
        <f t="shared" si="237"/>
        <v>0.189222</v>
      </c>
      <c r="BC1453" s="13">
        <f t="shared" si="238"/>
        <v>2.4816000000000001E-2</v>
      </c>
    </row>
    <row r="1454" spans="1:55" x14ac:dyDescent="0.3">
      <c r="A1454" s="8" t="s">
        <v>234</v>
      </c>
      <c r="B1454" s="8" t="s">
        <v>238</v>
      </c>
      <c r="C1454" s="8" t="s">
        <v>119</v>
      </c>
      <c r="D1454" s="8" t="s">
        <v>248</v>
      </c>
      <c r="E1454" s="7" t="s">
        <v>14</v>
      </c>
      <c r="F1454" s="8">
        <v>134</v>
      </c>
      <c r="H1454" s="8">
        <v>5</v>
      </c>
      <c r="L1454" s="8">
        <v>0.71399999999999997</v>
      </c>
      <c r="M1454" s="8">
        <f t="shared" si="230"/>
        <v>95.676000000000002</v>
      </c>
      <c r="O1454" s="8">
        <v>71</v>
      </c>
      <c r="AE1454" s="7" t="s">
        <v>296</v>
      </c>
      <c r="AF1454" s="8" t="s">
        <v>303</v>
      </c>
      <c r="AL1454" s="7">
        <v>163</v>
      </c>
      <c r="AN1454" s="8">
        <v>6.3</v>
      </c>
      <c r="AQ1454" s="8">
        <v>1.4</v>
      </c>
      <c r="AR1454" s="8">
        <v>31.1</v>
      </c>
      <c r="AT1454" s="12">
        <f t="shared" si="239"/>
        <v>38.799999999999997</v>
      </c>
      <c r="AV1454" s="11">
        <f t="shared" si="231"/>
        <v>155.95187999999999</v>
      </c>
      <c r="AW1454" s="13">
        <f t="shared" si="232"/>
        <v>0.95676000000000005</v>
      </c>
      <c r="AX1454" s="13">
        <f t="shared" si="233"/>
        <v>6.0275879999999997</v>
      </c>
      <c r="AY1454" s="13">
        <f t="shared" si="234"/>
        <v>0.95676000000000005</v>
      </c>
      <c r="AZ1454" s="13">
        <f t="shared" si="235"/>
        <v>0.95676000000000005</v>
      </c>
      <c r="BA1454" s="13">
        <f t="shared" si="236"/>
        <v>1.3394639999999998</v>
      </c>
      <c r="BB1454" s="13">
        <f t="shared" si="237"/>
        <v>29.755236</v>
      </c>
      <c r="BC1454" s="13">
        <f t="shared" si="238"/>
        <v>0.95676000000000005</v>
      </c>
    </row>
    <row r="1455" spans="1:55" x14ac:dyDescent="0.3">
      <c r="A1455" s="8" t="s">
        <v>234</v>
      </c>
      <c r="B1455" s="8" t="s">
        <v>238</v>
      </c>
      <c r="C1455" s="8" t="s">
        <v>119</v>
      </c>
      <c r="D1455" s="8" t="s">
        <v>27</v>
      </c>
      <c r="E1455" s="7" t="s">
        <v>14</v>
      </c>
      <c r="F1455" s="8">
        <v>114</v>
      </c>
      <c r="G1455" s="8">
        <v>1</v>
      </c>
      <c r="L1455" s="8">
        <v>1</v>
      </c>
      <c r="M1455" s="8">
        <f t="shared" si="230"/>
        <v>114</v>
      </c>
      <c r="O1455" s="8">
        <v>71</v>
      </c>
      <c r="AE1455" s="7" t="s">
        <v>296</v>
      </c>
      <c r="AF1455" s="8" t="s">
        <v>304</v>
      </c>
      <c r="AL1455" s="7">
        <v>125</v>
      </c>
      <c r="AN1455" s="8">
        <v>2.1</v>
      </c>
      <c r="AQ1455" s="8">
        <v>1.3</v>
      </c>
      <c r="AR1455" s="8">
        <v>26.2</v>
      </c>
      <c r="AT1455" s="12">
        <f t="shared" si="239"/>
        <v>29.6</v>
      </c>
      <c r="AV1455" s="11">
        <f t="shared" si="231"/>
        <v>142.5</v>
      </c>
      <c r="AW1455" s="13">
        <f t="shared" si="232"/>
        <v>1.1399999999999999</v>
      </c>
      <c r="AX1455" s="13">
        <f t="shared" si="233"/>
        <v>2.3940000000000001</v>
      </c>
      <c r="AY1455" s="13">
        <f t="shared" si="234"/>
        <v>1.1399999999999999</v>
      </c>
      <c r="AZ1455" s="13">
        <f t="shared" si="235"/>
        <v>1.1399999999999999</v>
      </c>
      <c r="BA1455" s="13">
        <f t="shared" si="236"/>
        <v>1.4820000000000002</v>
      </c>
      <c r="BB1455" s="13">
        <f t="shared" si="237"/>
        <v>29.867999999999999</v>
      </c>
      <c r="BC1455" s="13">
        <f t="shared" si="238"/>
        <v>1.1399999999999999</v>
      </c>
    </row>
    <row r="1456" spans="1:55" x14ac:dyDescent="0.3">
      <c r="A1456" s="8" t="s">
        <v>234</v>
      </c>
      <c r="B1456" s="8" t="s">
        <v>238</v>
      </c>
      <c r="C1456" s="8" t="s">
        <v>119</v>
      </c>
      <c r="D1456" s="8" t="s">
        <v>32</v>
      </c>
      <c r="E1456" s="7" t="s">
        <v>14</v>
      </c>
      <c r="F1456" s="8">
        <v>83</v>
      </c>
      <c r="I1456" s="8">
        <v>1</v>
      </c>
      <c r="L1456" s="8">
        <v>3.3000000000000002E-2</v>
      </c>
      <c r="M1456" s="8">
        <f t="shared" si="230"/>
        <v>2.7390000000000003</v>
      </c>
      <c r="O1456" s="8">
        <v>71</v>
      </c>
      <c r="AI1456" s="7">
        <v>8012</v>
      </c>
      <c r="AJ1456" s="8">
        <v>0</v>
      </c>
      <c r="AK1456" s="8" t="s">
        <v>307</v>
      </c>
      <c r="AL1456" s="7">
        <v>332</v>
      </c>
      <c r="AM1456" s="8">
        <v>0</v>
      </c>
      <c r="AN1456" s="8">
        <v>10.3</v>
      </c>
      <c r="AO1456" s="8">
        <v>0</v>
      </c>
      <c r="AP1456" s="8">
        <v>0</v>
      </c>
      <c r="AQ1456" s="8">
        <v>3</v>
      </c>
      <c r="AR1456" s="8">
        <v>73.7</v>
      </c>
      <c r="AS1456" s="8">
        <v>12.7</v>
      </c>
      <c r="AT1456" s="12">
        <f t="shared" si="239"/>
        <v>87</v>
      </c>
      <c r="AV1456" s="11">
        <f t="shared" si="231"/>
        <v>9.0934800000000013</v>
      </c>
      <c r="AW1456" s="13">
        <f t="shared" si="232"/>
        <v>0</v>
      </c>
      <c r="AX1456" s="13">
        <f t="shared" si="233"/>
        <v>0.28211700000000006</v>
      </c>
      <c r="AY1456" s="13">
        <f t="shared" si="234"/>
        <v>0</v>
      </c>
      <c r="AZ1456" s="13">
        <f t="shared" si="235"/>
        <v>0</v>
      </c>
      <c r="BA1456" s="13">
        <f t="shared" si="236"/>
        <v>8.2170000000000007E-2</v>
      </c>
      <c r="BB1456" s="13">
        <f t="shared" si="237"/>
        <v>2.0186430000000004</v>
      </c>
      <c r="BC1456" s="13">
        <f t="shared" si="238"/>
        <v>0.34785299999999997</v>
      </c>
    </row>
    <row r="1457" spans="1:55" x14ac:dyDescent="0.3">
      <c r="A1457" s="8" t="s">
        <v>234</v>
      </c>
      <c r="B1457" s="8" t="s">
        <v>238</v>
      </c>
      <c r="C1457" s="8" t="s">
        <v>119</v>
      </c>
      <c r="D1457" s="8" t="s">
        <v>74</v>
      </c>
      <c r="E1457" s="7" t="s">
        <v>14</v>
      </c>
      <c r="F1457" s="8">
        <v>340</v>
      </c>
      <c r="H1457" s="8">
        <v>1</v>
      </c>
      <c r="L1457" s="8">
        <v>0.14299999999999999</v>
      </c>
      <c r="M1457" s="8">
        <f t="shared" si="230"/>
        <v>48.62</v>
      </c>
      <c r="O1457" s="8">
        <v>71</v>
      </c>
      <c r="AI1457" s="7">
        <v>404</v>
      </c>
      <c r="AJ1457" s="8">
        <v>14400</v>
      </c>
      <c r="AK1457" s="8" t="s">
        <v>308</v>
      </c>
      <c r="AL1457" s="7">
        <v>41</v>
      </c>
      <c r="AM1457" s="8">
        <v>0</v>
      </c>
      <c r="AN1457" s="8">
        <v>0</v>
      </c>
      <c r="AO1457" s="8">
        <v>0</v>
      </c>
      <c r="AP1457" s="8">
        <v>0</v>
      </c>
      <c r="AQ1457" s="8">
        <v>0</v>
      </c>
      <c r="AR1457" s="8">
        <v>10.4</v>
      </c>
      <c r="AS1457" s="8">
        <v>0</v>
      </c>
      <c r="AT1457" s="12">
        <f t="shared" si="239"/>
        <v>10.4</v>
      </c>
      <c r="AV1457" s="11">
        <f t="shared" si="231"/>
        <v>19.934199999999997</v>
      </c>
      <c r="AW1457" s="13">
        <f t="shared" si="232"/>
        <v>0</v>
      </c>
      <c r="AX1457" s="13">
        <f t="shared" si="233"/>
        <v>0</v>
      </c>
      <c r="AY1457" s="13">
        <f t="shared" si="234"/>
        <v>0</v>
      </c>
      <c r="AZ1457" s="13">
        <f t="shared" si="235"/>
        <v>0</v>
      </c>
      <c r="BA1457" s="13">
        <f t="shared" si="236"/>
        <v>0</v>
      </c>
      <c r="BB1457" s="13">
        <f t="shared" si="237"/>
        <v>5.0564799999999996</v>
      </c>
      <c r="BC1457" s="13">
        <f t="shared" si="238"/>
        <v>0</v>
      </c>
    </row>
    <row r="1458" spans="1:55" x14ac:dyDescent="0.3">
      <c r="A1458" s="8" t="s">
        <v>232</v>
      </c>
      <c r="B1458" s="8" t="s">
        <v>238</v>
      </c>
      <c r="C1458" s="8" t="s">
        <v>122</v>
      </c>
      <c r="D1458" s="8" t="s">
        <v>13</v>
      </c>
      <c r="E1458" s="7" t="s">
        <v>14</v>
      </c>
      <c r="F1458" s="8">
        <v>112</v>
      </c>
      <c r="H1458" s="8">
        <v>2</v>
      </c>
      <c r="L1458" s="8">
        <v>0.28599999999999998</v>
      </c>
      <c r="M1458" s="8">
        <f t="shared" si="230"/>
        <v>32.031999999999996</v>
      </c>
      <c r="N1458" s="8">
        <v>3</v>
      </c>
      <c r="O1458" s="8">
        <v>72</v>
      </c>
      <c r="AI1458" s="7">
        <v>8067</v>
      </c>
      <c r="AJ1458" s="8">
        <v>0</v>
      </c>
      <c r="AK1458" s="8" t="s">
        <v>265</v>
      </c>
      <c r="AL1458" s="7">
        <v>269</v>
      </c>
      <c r="AM1458" s="8">
        <v>269</v>
      </c>
      <c r="AN1458" s="8">
        <v>24.9</v>
      </c>
      <c r="AO1458" s="8">
        <v>24.9</v>
      </c>
      <c r="AP1458" s="8">
        <v>24.9</v>
      </c>
      <c r="AQ1458" s="8">
        <v>18</v>
      </c>
      <c r="AR1458" s="8">
        <v>0</v>
      </c>
      <c r="AS1458" s="8">
        <v>0</v>
      </c>
      <c r="AT1458" s="12">
        <f t="shared" si="239"/>
        <v>42.9</v>
      </c>
      <c r="AV1458" s="11">
        <f t="shared" si="231"/>
        <v>86.16607999999998</v>
      </c>
      <c r="AW1458" s="13">
        <f t="shared" si="232"/>
        <v>86.16607999999998</v>
      </c>
      <c r="AX1458" s="13">
        <f t="shared" si="233"/>
        <v>7.9759679999999991</v>
      </c>
      <c r="AY1458" s="13">
        <f t="shared" si="234"/>
        <v>7.9759679999999991</v>
      </c>
      <c r="AZ1458" s="13">
        <f t="shared" si="235"/>
        <v>7.9759679999999991</v>
      </c>
      <c r="BA1458" s="13">
        <f t="shared" si="236"/>
        <v>5.7657599999999993</v>
      </c>
      <c r="BB1458" s="13">
        <f t="shared" si="237"/>
        <v>0</v>
      </c>
      <c r="BC1458" s="13">
        <f t="shared" si="238"/>
        <v>0</v>
      </c>
    </row>
    <row r="1459" spans="1:55" x14ac:dyDescent="0.3">
      <c r="A1459" s="8" t="s">
        <v>232</v>
      </c>
      <c r="B1459" s="8" t="s">
        <v>238</v>
      </c>
      <c r="C1459" s="8" t="s">
        <v>122</v>
      </c>
      <c r="D1459" s="8" t="s">
        <v>15</v>
      </c>
      <c r="E1459" s="7" t="s">
        <v>21</v>
      </c>
      <c r="K1459" s="8">
        <v>1</v>
      </c>
      <c r="L1459" s="8">
        <v>0</v>
      </c>
      <c r="M1459" s="8">
        <f t="shared" si="230"/>
        <v>0</v>
      </c>
      <c r="O1459" s="8">
        <v>72</v>
      </c>
      <c r="AE1459" s="7" t="s">
        <v>296</v>
      </c>
      <c r="AF1459" s="8" t="s">
        <v>298</v>
      </c>
      <c r="AG1459" s="7" t="s">
        <v>299</v>
      </c>
      <c r="AL1459" s="7">
        <v>241</v>
      </c>
      <c r="AN1459" s="8">
        <v>32.9</v>
      </c>
      <c r="AQ1459" s="8">
        <v>10.9</v>
      </c>
      <c r="AR1459" s="8">
        <v>0.5</v>
      </c>
      <c r="AS1459" s="8">
        <v>0</v>
      </c>
      <c r="AT1459" s="12">
        <f t="shared" si="239"/>
        <v>44.3</v>
      </c>
      <c r="AV1459" s="11">
        <f t="shared" si="231"/>
        <v>0</v>
      </c>
      <c r="AW1459" s="13">
        <f t="shared" si="232"/>
        <v>0</v>
      </c>
      <c r="AX1459" s="13">
        <f t="shared" si="233"/>
        <v>0</v>
      </c>
      <c r="AY1459" s="13">
        <f t="shared" si="234"/>
        <v>0</v>
      </c>
      <c r="AZ1459" s="13">
        <f t="shared" si="235"/>
        <v>0</v>
      </c>
      <c r="BA1459" s="13">
        <f t="shared" si="236"/>
        <v>0</v>
      </c>
      <c r="BB1459" s="13">
        <f t="shared" si="237"/>
        <v>0</v>
      </c>
      <c r="BC1459" s="13">
        <f t="shared" si="238"/>
        <v>0</v>
      </c>
    </row>
    <row r="1460" spans="1:55" x14ac:dyDescent="0.3">
      <c r="A1460" s="8" t="s">
        <v>232</v>
      </c>
      <c r="B1460" s="8" t="s">
        <v>238</v>
      </c>
      <c r="C1460" s="8" t="s">
        <v>122</v>
      </c>
      <c r="D1460" s="8" t="s">
        <v>17</v>
      </c>
      <c r="E1460" s="7" t="s">
        <v>21</v>
      </c>
      <c r="K1460" s="8">
        <v>1</v>
      </c>
      <c r="L1460" s="8">
        <v>0</v>
      </c>
      <c r="M1460" s="8">
        <f t="shared" si="230"/>
        <v>0</v>
      </c>
      <c r="O1460" s="8">
        <v>72</v>
      </c>
      <c r="AE1460" s="7" t="s">
        <v>300</v>
      </c>
      <c r="AF1460" s="8" t="s">
        <v>301</v>
      </c>
      <c r="AG1460" s="7" t="s">
        <v>272</v>
      </c>
      <c r="AL1460" s="7">
        <v>265</v>
      </c>
      <c r="AN1460" s="8">
        <v>16.899999999999999</v>
      </c>
      <c r="AQ1460" s="8">
        <v>21.4</v>
      </c>
      <c r="AR1460" s="8">
        <v>0</v>
      </c>
      <c r="AS1460" s="8">
        <v>0</v>
      </c>
      <c r="AT1460" s="12">
        <f t="shared" si="239"/>
        <v>38.299999999999997</v>
      </c>
      <c r="AV1460" s="11">
        <f t="shared" si="231"/>
        <v>0</v>
      </c>
      <c r="AW1460" s="13">
        <f t="shared" si="232"/>
        <v>0</v>
      </c>
      <c r="AX1460" s="13">
        <f t="shared" si="233"/>
        <v>0</v>
      </c>
      <c r="AY1460" s="13">
        <f t="shared" si="234"/>
        <v>0</v>
      </c>
      <c r="AZ1460" s="13">
        <f t="shared" si="235"/>
        <v>0</v>
      </c>
      <c r="BA1460" s="13">
        <f t="shared" si="236"/>
        <v>0</v>
      </c>
      <c r="BB1460" s="13">
        <f t="shared" si="237"/>
        <v>0</v>
      </c>
      <c r="BC1460" s="13">
        <f t="shared" si="238"/>
        <v>0</v>
      </c>
    </row>
    <row r="1461" spans="1:55" x14ac:dyDescent="0.3">
      <c r="A1461" s="8" t="s">
        <v>232</v>
      </c>
      <c r="B1461" s="8" t="s">
        <v>238</v>
      </c>
      <c r="C1461" s="8" t="s">
        <v>122</v>
      </c>
      <c r="D1461" s="8" t="s">
        <v>18</v>
      </c>
      <c r="E1461" s="7" t="s">
        <v>21</v>
      </c>
      <c r="K1461" s="8">
        <v>1</v>
      </c>
      <c r="L1461" s="8">
        <v>0</v>
      </c>
      <c r="M1461" s="8">
        <f t="shared" si="230"/>
        <v>0</v>
      </c>
      <c r="O1461" s="8">
        <v>72</v>
      </c>
      <c r="S1461" s="8">
        <v>1095</v>
      </c>
      <c r="T1461" s="8" t="s">
        <v>275</v>
      </c>
      <c r="AL1461" s="7">
        <v>267</v>
      </c>
      <c r="AN1461" s="8">
        <v>19.600000000000001</v>
      </c>
      <c r="AQ1461" s="8">
        <v>20.3</v>
      </c>
      <c r="AT1461" s="12">
        <f t="shared" si="239"/>
        <v>39.900000000000006</v>
      </c>
      <c r="AV1461" s="11">
        <f t="shared" si="231"/>
        <v>0</v>
      </c>
      <c r="AW1461" s="13">
        <f t="shared" si="232"/>
        <v>0</v>
      </c>
      <c r="AX1461" s="13">
        <f t="shared" si="233"/>
        <v>0</v>
      </c>
      <c r="AY1461" s="13">
        <f t="shared" si="234"/>
        <v>0</v>
      </c>
      <c r="AZ1461" s="13">
        <f t="shared" si="235"/>
        <v>0</v>
      </c>
      <c r="BA1461" s="13">
        <f t="shared" si="236"/>
        <v>0</v>
      </c>
      <c r="BB1461" s="13">
        <f t="shared" si="237"/>
        <v>0</v>
      </c>
      <c r="BC1461" s="13">
        <f t="shared" si="238"/>
        <v>0</v>
      </c>
    </row>
    <row r="1462" spans="1:55" x14ac:dyDescent="0.3">
      <c r="A1462" s="8" t="s">
        <v>232</v>
      </c>
      <c r="B1462" s="8" t="s">
        <v>238</v>
      </c>
      <c r="C1462" s="8" t="s">
        <v>122</v>
      </c>
      <c r="D1462" s="8" t="s">
        <v>19</v>
      </c>
      <c r="E1462" s="7" t="s">
        <v>14</v>
      </c>
      <c r="F1462" s="8">
        <v>112</v>
      </c>
      <c r="H1462" s="8">
        <v>2</v>
      </c>
      <c r="L1462" s="8">
        <v>0.28599999999999998</v>
      </c>
      <c r="M1462" s="8">
        <f t="shared" si="230"/>
        <v>32.031999999999996</v>
      </c>
      <c r="O1462" s="8">
        <v>72</v>
      </c>
      <c r="AI1462" s="7">
        <v>8063</v>
      </c>
      <c r="AJ1462" s="8">
        <v>5124</v>
      </c>
      <c r="AK1462" s="8" t="s">
        <v>273</v>
      </c>
      <c r="AL1462" s="7">
        <v>285</v>
      </c>
      <c r="AM1462" s="8">
        <v>285</v>
      </c>
      <c r="AN1462" s="8">
        <v>26.9</v>
      </c>
      <c r="AO1462" s="8">
        <v>26.9</v>
      </c>
      <c r="AP1462" s="8">
        <v>26.9</v>
      </c>
      <c r="AQ1462" s="8">
        <v>18.899999999999999</v>
      </c>
      <c r="AR1462" s="8">
        <v>0</v>
      </c>
      <c r="AS1462" s="8">
        <v>0</v>
      </c>
      <c r="AT1462" s="12">
        <f t="shared" si="239"/>
        <v>45.8</v>
      </c>
      <c r="AV1462" s="11">
        <f t="shared" si="231"/>
        <v>91.291199999999989</v>
      </c>
      <c r="AW1462" s="13">
        <f t="shared" si="232"/>
        <v>91.291199999999989</v>
      </c>
      <c r="AX1462" s="13">
        <f t="shared" si="233"/>
        <v>8.6166079999999994</v>
      </c>
      <c r="AY1462" s="13">
        <f t="shared" si="234"/>
        <v>8.6166079999999994</v>
      </c>
      <c r="AZ1462" s="13">
        <f t="shared" si="235"/>
        <v>8.6166079999999994</v>
      </c>
      <c r="BA1462" s="13">
        <f t="shared" si="236"/>
        <v>6.054047999999999</v>
      </c>
      <c r="BB1462" s="13">
        <f t="shared" si="237"/>
        <v>0</v>
      </c>
      <c r="BC1462" s="13">
        <f t="shared" si="238"/>
        <v>0</v>
      </c>
    </row>
    <row r="1463" spans="1:55" x14ac:dyDescent="0.3">
      <c r="A1463" s="8" t="s">
        <v>232</v>
      </c>
      <c r="B1463" s="8" t="s">
        <v>238</v>
      </c>
      <c r="C1463" s="8" t="s">
        <v>122</v>
      </c>
      <c r="D1463" s="8" t="s">
        <v>22</v>
      </c>
      <c r="E1463" s="7" t="s">
        <v>21</v>
      </c>
      <c r="K1463" s="8">
        <v>1</v>
      </c>
      <c r="L1463" s="8">
        <v>0</v>
      </c>
      <c r="M1463" s="8">
        <f t="shared" si="230"/>
        <v>0</v>
      </c>
      <c r="O1463" s="8">
        <v>72</v>
      </c>
      <c r="AI1463" s="7">
        <v>8063</v>
      </c>
      <c r="AJ1463" s="8">
        <v>5124</v>
      </c>
      <c r="AK1463" s="8" t="s">
        <v>273</v>
      </c>
      <c r="AL1463" s="7">
        <v>285</v>
      </c>
      <c r="AM1463" s="8">
        <v>285</v>
      </c>
      <c r="AN1463" s="8">
        <v>26.9</v>
      </c>
      <c r="AO1463" s="8">
        <v>26.9</v>
      </c>
      <c r="AP1463" s="8">
        <v>26.9</v>
      </c>
      <c r="AQ1463" s="8">
        <v>18.899999999999999</v>
      </c>
      <c r="AR1463" s="8">
        <v>0</v>
      </c>
      <c r="AS1463" s="8">
        <v>0</v>
      </c>
      <c r="AT1463" s="12">
        <f t="shared" si="239"/>
        <v>45.8</v>
      </c>
      <c r="AV1463" s="11">
        <f t="shared" si="231"/>
        <v>0</v>
      </c>
      <c r="AW1463" s="13">
        <f t="shared" si="232"/>
        <v>0</v>
      </c>
      <c r="AX1463" s="13">
        <f t="shared" si="233"/>
        <v>0</v>
      </c>
      <c r="AY1463" s="13">
        <f t="shared" si="234"/>
        <v>0</v>
      </c>
      <c r="AZ1463" s="13">
        <f t="shared" si="235"/>
        <v>0</v>
      </c>
      <c r="BA1463" s="13">
        <f t="shared" si="236"/>
        <v>0</v>
      </c>
      <c r="BB1463" s="13">
        <f t="shared" si="237"/>
        <v>0</v>
      </c>
      <c r="BC1463" s="13">
        <f t="shared" si="238"/>
        <v>0</v>
      </c>
    </row>
    <row r="1464" spans="1:55" x14ac:dyDescent="0.3">
      <c r="A1464" s="8" t="s">
        <v>232</v>
      </c>
      <c r="B1464" s="8" t="s">
        <v>238</v>
      </c>
      <c r="C1464" s="8" t="s">
        <v>122</v>
      </c>
      <c r="D1464" s="8" t="s">
        <v>23</v>
      </c>
      <c r="E1464" s="7" t="s">
        <v>14</v>
      </c>
      <c r="F1464" s="8">
        <v>64</v>
      </c>
      <c r="H1464" s="8">
        <v>2</v>
      </c>
      <c r="K1464" s="8">
        <v>1</v>
      </c>
      <c r="L1464" s="8">
        <v>0.28599999999999998</v>
      </c>
      <c r="M1464" s="8">
        <f t="shared" si="230"/>
        <v>18.303999999999998</v>
      </c>
      <c r="O1464" s="8">
        <v>72</v>
      </c>
      <c r="AI1464" s="7">
        <v>974</v>
      </c>
      <c r="AJ1464" s="8">
        <v>1129</v>
      </c>
      <c r="AK1464" s="8" t="s">
        <v>279</v>
      </c>
      <c r="AL1464" s="7">
        <v>155</v>
      </c>
      <c r="AM1464" s="8">
        <v>155</v>
      </c>
      <c r="AN1464" s="8">
        <v>12.6</v>
      </c>
      <c r="AO1464" s="8">
        <v>12.6</v>
      </c>
      <c r="AP1464" s="8">
        <v>0</v>
      </c>
      <c r="AQ1464" s="8">
        <v>10.6</v>
      </c>
      <c r="AR1464" s="8">
        <v>1.1000000000000001</v>
      </c>
      <c r="AS1464" s="8">
        <v>0</v>
      </c>
      <c r="AT1464" s="12">
        <f t="shared" si="239"/>
        <v>24.3</v>
      </c>
      <c r="AV1464" s="11">
        <f t="shared" si="231"/>
        <v>28.371199999999998</v>
      </c>
      <c r="AW1464" s="13">
        <f t="shared" si="232"/>
        <v>28.371199999999998</v>
      </c>
      <c r="AX1464" s="13">
        <f t="shared" si="233"/>
        <v>2.3063039999999999</v>
      </c>
      <c r="AY1464" s="13">
        <f t="shared" si="234"/>
        <v>2.3063039999999999</v>
      </c>
      <c r="AZ1464" s="13">
        <f t="shared" si="235"/>
        <v>0</v>
      </c>
      <c r="BA1464" s="13">
        <f t="shared" si="236"/>
        <v>1.9402239999999997</v>
      </c>
      <c r="BB1464" s="13">
        <f t="shared" si="237"/>
        <v>0.201344</v>
      </c>
      <c r="BC1464" s="13">
        <f t="shared" si="238"/>
        <v>0</v>
      </c>
    </row>
    <row r="1465" spans="1:55" x14ac:dyDescent="0.3">
      <c r="A1465" s="8" t="s">
        <v>232</v>
      </c>
      <c r="B1465" s="8" t="s">
        <v>238</v>
      </c>
      <c r="C1465" s="8" t="s">
        <v>122</v>
      </c>
      <c r="D1465" s="8" t="s">
        <v>24</v>
      </c>
      <c r="E1465" s="7" t="s">
        <v>14</v>
      </c>
      <c r="F1465" s="8">
        <v>184</v>
      </c>
      <c r="G1465" s="8">
        <v>1</v>
      </c>
      <c r="L1465" s="8">
        <v>1</v>
      </c>
      <c r="M1465" s="8">
        <f t="shared" si="230"/>
        <v>184</v>
      </c>
      <c r="O1465" s="8">
        <v>72</v>
      </c>
      <c r="AI1465" s="7">
        <v>7075</v>
      </c>
      <c r="AJ1465" s="8">
        <v>1106</v>
      </c>
      <c r="AK1465" s="8" t="s">
        <v>280</v>
      </c>
      <c r="AL1465" s="7">
        <v>69</v>
      </c>
      <c r="AM1465" s="8">
        <v>69</v>
      </c>
      <c r="AN1465" s="8">
        <v>3.6</v>
      </c>
      <c r="AO1465" s="8">
        <v>3.6</v>
      </c>
      <c r="AP1465" s="8">
        <v>0</v>
      </c>
      <c r="AQ1465" s="8">
        <v>4.0999999999999996</v>
      </c>
      <c r="AR1465" s="8">
        <v>4.5</v>
      </c>
      <c r="AS1465" s="8">
        <v>0</v>
      </c>
      <c r="AT1465" s="12">
        <f t="shared" si="239"/>
        <v>12.2</v>
      </c>
      <c r="AV1465" s="11">
        <f t="shared" si="231"/>
        <v>126.96</v>
      </c>
      <c r="AW1465" s="13">
        <f t="shared" si="232"/>
        <v>126.96</v>
      </c>
      <c r="AX1465" s="13">
        <f t="shared" si="233"/>
        <v>6.6239999999999997</v>
      </c>
      <c r="AY1465" s="13">
        <f t="shared" si="234"/>
        <v>6.6239999999999997</v>
      </c>
      <c r="AZ1465" s="13">
        <f t="shared" si="235"/>
        <v>0</v>
      </c>
      <c r="BA1465" s="13">
        <f t="shared" si="236"/>
        <v>7.5439999999999996</v>
      </c>
      <c r="BB1465" s="13">
        <f t="shared" si="237"/>
        <v>8.2799999999999994</v>
      </c>
      <c r="BC1465" s="13">
        <f t="shared" si="238"/>
        <v>0</v>
      </c>
    </row>
    <row r="1466" spans="1:55" x14ac:dyDescent="0.3">
      <c r="A1466" s="8" t="s">
        <v>232</v>
      </c>
      <c r="B1466" s="8" t="s">
        <v>238</v>
      </c>
      <c r="C1466" s="8" t="s">
        <v>122</v>
      </c>
      <c r="D1466" s="8" t="s">
        <v>25</v>
      </c>
      <c r="E1466" s="7" t="s">
        <v>21</v>
      </c>
      <c r="K1466" s="8">
        <v>1</v>
      </c>
      <c r="L1466" s="8">
        <v>0</v>
      </c>
      <c r="M1466" s="8">
        <f t="shared" si="230"/>
        <v>0</v>
      </c>
      <c r="O1466" s="8">
        <v>72</v>
      </c>
      <c r="AI1466" s="7">
        <v>646</v>
      </c>
      <c r="AJ1466" s="8">
        <v>1009</v>
      </c>
      <c r="AK1466" s="8" t="s">
        <v>286</v>
      </c>
      <c r="AL1466" s="7">
        <v>403</v>
      </c>
      <c r="AM1466" s="8">
        <v>403</v>
      </c>
      <c r="AN1466" s="8">
        <v>24.9</v>
      </c>
      <c r="AO1466" s="8">
        <v>24.9</v>
      </c>
      <c r="AP1466" s="8">
        <v>0</v>
      </c>
      <c r="AQ1466" s="8">
        <v>33.1</v>
      </c>
      <c r="AR1466" s="8">
        <v>1.3</v>
      </c>
      <c r="AS1466" s="8">
        <v>0</v>
      </c>
      <c r="AT1466" s="12">
        <f t="shared" si="239"/>
        <v>59.3</v>
      </c>
      <c r="AV1466" s="11">
        <f t="shared" si="231"/>
        <v>0</v>
      </c>
      <c r="AW1466" s="13">
        <f t="shared" si="232"/>
        <v>0</v>
      </c>
      <c r="AX1466" s="13">
        <f t="shared" si="233"/>
        <v>0</v>
      </c>
      <c r="AY1466" s="13">
        <f t="shared" si="234"/>
        <v>0</v>
      </c>
      <c r="AZ1466" s="13">
        <f t="shared" si="235"/>
        <v>0</v>
      </c>
      <c r="BA1466" s="13">
        <f t="shared" si="236"/>
        <v>0</v>
      </c>
      <c r="BB1466" s="13">
        <f t="shared" si="237"/>
        <v>0</v>
      </c>
      <c r="BC1466" s="13">
        <f t="shared" si="238"/>
        <v>0</v>
      </c>
    </row>
    <row r="1467" spans="1:55" x14ac:dyDescent="0.3">
      <c r="A1467" s="8" t="s">
        <v>20</v>
      </c>
      <c r="B1467" s="8" t="s">
        <v>238</v>
      </c>
      <c r="C1467" s="8" t="s">
        <v>122</v>
      </c>
      <c r="D1467" s="8" t="s">
        <v>20</v>
      </c>
      <c r="E1467" s="7" t="s">
        <v>14</v>
      </c>
      <c r="F1467" s="8">
        <v>112</v>
      </c>
      <c r="H1467" s="8">
        <v>2</v>
      </c>
      <c r="L1467" s="8">
        <v>0.28599999999999998</v>
      </c>
      <c r="M1467" s="8">
        <f t="shared" si="230"/>
        <v>32.031999999999996</v>
      </c>
      <c r="O1467" s="8">
        <v>72</v>
      </c>
      <c r="AI1467">
        <v>8041</v>
      </c>
      <c r="AJ1467">
        <v>15233</v>
      </c>
      <c r="AK1467" t="s">
        <v>378</v>
      </c>
      <c r="AL1467">
        <v>105</v>
      </c>
      <c r="AM1467">
        <v>105</v>
      </c>
      <c r="AN1467">
        <v>18.5</v>
      </c>
      <c r="AO1467">
        <v>18.5</v>
      </c>
      <c r="AP1467">
        <v>18.5</v>
      </c>
      <c r="AQ1467">
        <v>2.9</v>
      </c>
      <c r="AR1467">
        <v>0</v>
      </c>
      <c r="AS1467">
        <v>0</v>
      </c>
      <c r="AT1467" s="12">
        <f t="shared" si="239"/>
        <v>21.4</v>
      </c>
      <c r="AV1467" s="11">
        <f t="shared" si="231"/>
        <v>33.633599999999994</v>
      </c>
      <c r="AW1467" s="13">
        <f t="shared" si="232"/>
        <v>33.633599999999994</v>
      </c>
      <c r="AX1467" s="13">
        <f t="shared" si="233"/>
        <v>5.9259199999999996</v>
      </c>
      <c r="AY1467" s="13">
        <f t="shared" si="234"/>
        <v>5.9259199999999996</v>
      </c>
      <c r="AZ1467" s="13">
        <f t="shared" si="235"/>
        <v>5.9259199999999996</v>
      </c>
      <c r="BA1467" s="13">
        <f t="shared" si="236"/>
        <v>0.92892799999999998</v>
      </c>
      <c r="BB1467" s="13">
        <f t="shared" si="237"/>
        <v>0</v>
      </c>
      <c r="BC1467" s="13">
        <f t="shared" si="238"/>
        <v>0</v>
      </c>
    </row>
    <row r="1468" spans="1:55" x14ac:dyDescent="0.3">
      <c r="A1468" s="8" t="s">
        <v>233</v>
      </c>
      <c r="B1468" s="8" t="s">
        <v>238</v>
      </c>
      <c r="C1468" s="8" t="s">
        <v>122</v>
      </c>
      <c r="D1468" s="8" t="s">
        <v>26</v>
      </c>
      <c r="E1468" s="7" t="s">
        <v>14</v>
      </c>
      <c r="F1468" s="8">
        <v>175</v>
      </c>
      <c r="H1468" s="8">
        <v>2</v>
      </c>
      <c r="L1468" s="8">
        <v>0.28599999999999998</v>
      </c>
      <c r="M1468" s="8">
        <f t="shared" si="230"/>
        <v>50.05</v>
      </c>
      <c r="O1468" s="8">
        <v>72</v>
      </c>
      <c r="AI1468" s="7">
        <v>7200</v>
      </c>
      <c r="AJ1468" s="8">
        <v>20051</v>
      </c>
      <c r="AK1468" s="8" t="s">
        <v>282</v>
      </c>
      <c r="AL1468" s="7">
        <v>130</v>
      </c>
      <c r="AM1468" s="8">
        <v>0</v>
      </c>
      <c r="AN1468" s="8">
        <v>2.4</v>
      </c>
      <c r="AO1468" s="8">
        <v>0</v>
      </c>
      <c r="AP1468" s="8">
        <v>0</v>
      </c>
      <c r="AQ1468" s="8">
        <v>0.2</v>
      </c>
      <c r="AR1468" s="8">
        <v>28.6</v>
      </c>
      <c r="AS1468" s="8">
        <v>0.3</v>
      </c>
      <c r="AT1468" s="12">
        <f t="shared" si="239"/>
        <v>31.200000000000003</v>
      </c>
      <c r="AV1468" s="11">
        <f t="shared" si="231"/>
        <v>65.064999999999998</v>
      </c>
      <c r="AW1468" s="13">
        <f t="shared" si="232"/>
        <v>0</v>
      </c>
      <c r="AX1468" s="13">
        <f t="shared" si="233"/>
        <v>1.2011999999999998</v>
      </c>
      <c r="AY1468" s="13">
        <f t="shared" si="234"/>
        <v>0</v>
      </c>
      <c r="AZ1468" s="13">
        <f t="shared" si="235"/>
        <v>0</v>
      </c>
      <c r="BA1468" s="13">
        <f t="shared" si="236"/>
        <v>0.10009999999999999</v>
      </c>
      <c r="BB1468" s="13">
        <f t="shared" si="237"/>
        <v>14.314300000000001</v>
      </c>
      <c r="BC1468" s="13">
        <f t="shared" si="238"/>
        <v>0.15014999999999998</v>
      </c>
    </row>
    <row r="1469" spans="1:55" x14ac:dyDescent="0.3">
      <c r="A1469" s="8" t="s">
        <v>233</v>
      </c>
      <c r="B1469" s="8" t="s">
        <v>238</v>
      </c>
      <c r="C1469" s="8" t="s">
        <v>122</v>
      </c>
      <c r="D1469" s="8" t="s">
        <v>28</v>
      </c>
      <c r="E1469" s="7" t="s">
        <v>14</v>
      </c>
      <c r="F1469" s="8">
        <v>185</v>
      </c>
      <c r="G1469" s="8">
        <v>1</v>
      </c>
      <c r="L1469" s="8">
        <v>1</v>
      </c>
      <c r="M1469" s="8">
        <f t="shared" si="230"/>
        <v>185</v>
      </c>
      <c r="O1469" s="8">
        <v>72</v>
      </c>
      <c r="AI1469" s="7">
        <v>7005</v>
      </c>
      <c r="AJ1469" s="8">
        <v>16028</v>
      </c>
      <c r="AK1469" s="8" t="s">
        <v>283</v>
      </c>
      <c r="AL1469" s="7">
        <v>127</v>
      </c>
      <c r="AM1469" s="8">
        <v>0</v>
      </c>
      <c r="AN1469" s="8">
        <v>8.6999999999999993</v>
      </c>
      <c r="AO1469" s="8">
        <v>0</v>
      </c>
      <c r="AP1469" s="8">
        <v>0</v>
      </c>
      <c r="AQ1469" s="8">
        <v>0.5</v>
      </c>
      <c r="AR1469" s="8">
        <v>22.8</v>
      </c>
      <c r="AS1469" s="8">
        <v>6.4</v>
      </c>
      <c r="AT1469" s="12">
        <f t="shared" si="239"/>
        <v>32</v>
      </c>
      <c r="AV1469" s="11">
        <f t="shared" si="231"/>
        <v>234.95</v>
      </c>
      <c r="AW1469" s="13">
        <f t="shared" si="232"/>
        <v>0</v>
      </c>
      <c r="AX1469" s="13">
        <f t="shared" si="233"/>
        <v>16.094999999999999</v>
      </c>
      <c r="AY1469" s="13">
        <f t="shared" si="234"/>
        <v>0</v>
      </c>
      <c r="AZ1469" s="13">
        <f t="shared" si="235"/>
        <v>0</v>
      </c>
      <c r="BA1469" s="13">
        <f t="shared" si="236"/>
        <v>0.92500000000000004</v>
      </c>
      <c r="BB1469" s="13">
        <f t="shared" si="237"/>
        <v>42.18</v>
      </c>
      <c r="BC1469" s="13">
        <f t="shared" si="238"/>
        <v>11.84</v>
      </c>
    </row>
    <row r="1470" spans="1:55" x14ac:dyDescent="0.3">
      <c r="A1470" s="8" t="s">
        <v>233</v>
      </c>
      <c r="B1470" s="8" t="s">
        <v>238</v>
      </c>
      <c r="C1470" s="8" t="s">
        <v>122</v>
      </c>
      <c r="D1470" s="8" t="s">
        <v>29</v>
      </c>
      <c r="E1470" s="7" t="s">
        <v>14</v>
      </c>
      <c r="F1470" s="8">
        <v>60</v>
      </c>
      <c r="H1470" s="8">
        <v>1</v>
      </c>
      <c r="L1470" s="8">
        <v>0.14299999999999999</v>
      </c>
      <c r="M1470" s="8">
        <f t="shared" ref="M1470:M1533" si="240">F1470*L1470</f>
        <v>8.58</v>
      </c>
      <c r="O1470" s="8">
        <v>72</v>
      </c>
      <c r="AI1470" s="7">
        <v>513</v>
      </c>
      <c r="AJ1470" s="8">
        <v>11110</v>
      </c>
      <c r="AK1470" s="8" t="s">
        <v>290</v>
      </c>
      <c r="AL1470" s="7">
        <v>22</v>
      </c>
      <c r="AM1470" s="8">
        <v>0</v>
      </c>
      <c r="AN1470" s="8">
        <v>1</v>
      </c>
      <c r="AO1470" s="8">
        <v>0</v>
      </c>
      <c r="AP1470" s="8">
        <v>0</v>
      </c>
      <c r="AQ1470" s="8">
        <v>0.4</v>
      </c>
      <c r="AR1470" s="8">
        <v>4.5</v>
      </c>
      <c r="AS1470" s="8">
        <v>2.8</v>
      </c>
      <c r="AT1470" s="12">
        <f t="shared" si="239"/>
        <v>5.9</v>
      </c>
      <c r="AV1470" s="11">
        <f t="shared" si="231"/>
        <v>1.8875999999999999</v>
      </c>
      <c r="AW1470" s="13">
        <f t="shared" si="232"/>
        <v>0</v>
      </c>
      <c r="AX1470" s="13">
        <f t="shared" si="233"/>
        <v>8.5800000000000001E-2</v>
      </c>
      <c r="AY1470" s="13">
        <f t="shared" si="234"/>
        <v>0</v>
      </c>
      <c r="AZ1470" s="13">
        <f t="shared" si="235"/>
        <v>0</v>
      </c>
      <c r="BA1470" s="13">
        <f t="shared" si="236"/>
        <v>3.4320000000000003E-2</v>
      </c>
      <c r="BB1470" s="13">
        <f t="shared" si="237"/>
        <v>0.3861</v>
      </c>
      <c r="BC1470" s="13">
        <f t="shared" si="238"/>
        <v>0.24023999999999998</v>
      </c>
    </row>
    <row r="1471" spans="1:55" x14ac:dyDescent="0.3">
      <c r="A1471" s="8" t="s">
        <v>233</v>
      </c>
      <c r="B1471" s="8" t="s">
        <v>238</v>
      </c>
      <c r="C1471" s="8" t="s">
        <v>122</v>
      </c>
      <c r="D1471" s="8" t="s">
        <v>30</v>
      </c>
      <c r="E1471" s="7" t="s">
        <v>14</v>
      </c>
      <c r="F1471" s="8">
        <v>119</v>
      </c>
      <c r="H1471" s="8">
        <v>3</v>
      </c>
      <c r="L1471" s="8">
        <v>0.42899999999999999</v>
      </c>
      <c r="M1471" s="8">
        <f t="shared" si="240"/>
        <v>51.051000000000002</v>
      </c>
      <c r="O1471" s="8">
        <v>72</v>
      </c>
      <c r="AI1471" s="7">
        <v>141</v>
      </c>
      <c r="AJ1471" s="8">
        <v>9040</v>
      </c>
      <c r="AK1471" s="8" t="s">
        <v>287</v>
      </c>
      <c r="AL1471" s="7">
        <v>92</v>
      </c>
      <c r="AM1471" s="8">
        <v>0</v>
      </c>
      <c r="AN1471" s="8">
        <v>1</v>
      </c>
      <c r="AO1471" s="8">
        <v>0</v>
      </c>
      <c r="AP1471" s="8">
        <v>0</v>
      </c>
      <c r="AQ1471" s="8">
        <v>0.5</v>
      </c>
      <c r="AR1471" s="8">
        <v>23.4</v>
      </c>
      <c r="AS1471" s="8">
        <v>2.4</v>
      </c>
      <c r="AT1471" s="12">
        <f t="shared" si="239"/>
        <v>24.9</v>
      </c>
      <c r="AV1471" s="11">
        <f t="shared" si="231"/>
        <v>46.966920000000002</v>
      </c>
      <c r="AW1471" s="13">
        <f t="shared" si="232"/>
        <v>0</v>
      </c>
      <c r="AX1471" s="13">
        <f t="shared" si="233"/>
        <v>0.51051000000000002</v>
      </c>
      <c r="AY1471" s="13">
        <f t="shared" si="234"/>
        <v>0</v>
      </c>
      <c r="AZ1471" s="13">
        <f t="shared" si="235"/>
        <v>0</v>
      </c>
      <c r="BA1471" s="13">
        <f t="shared" si="236"/>
        <v>0.25525500000000001</v>
      </c>
      <c r="BB1471" s="13">
        <f t="shared" si="237"/>
        <v>11.945933999999999</v>
      </c>
      <c r="BC1471" s="13">
        <f t="shared" si="238"/>
        <v>1.2252240000000001</v>
      </c>
    </row>
    <row r="1472" spans="1:55" x14ac:dyDescent="0.3">
      <c r="A1472" s="8" t="s">
        <v>233</v>
      </c>
      <c r="B1472" s="8" t="s">
        <v>238</v>
      </c>
      <c r="C1472" s="8" t="s">
        <v>122</v>
      </c>
      <c r="D1472" s="8" t="s">
        <v>31</v>
      </c>
      <c r="E1472" s="7" t="s">
        <v>21</v>
      </c>
      <c r="K1472" s="8">
        <v>1</v>
      </c>
      <c r="L1472" s="8">
        <v>0</v>
      </c>
      <c r="M1472" s="8">
        <f t="shared" si="240"/>
        <v>0</v>
      </c>
      <c r="O1472" s="8">
        <v>72</v>
      </c>
      <c r="AI1472" s="7">
        <v>1786</v>
      </c>
      <c r="AJ1472" s="8">
        <v>11363</v>
      </c>
      <c r="AK1472" s="8" t="s">
        <v>289</v>
      </c>
      <c r="AL1472" s="7">
        <v>93</v>
      </c>
      <c r="AM1472" s="8">
        <v>0</v>
      </c>
      <c r="AN1472" s="8">
        <v>2</v>
      </c>
      <c r="AO1472" s="8">
        <v>0</v>
      </c>
      <c r="AP1472" s="8">
        <v>0</v>
      </c>
      <c r="AQ1472" s="8">
        <v>0.1</v>
      </c>
      <c r="AR1472" s="8">
        <v>21.6</v>
      </c>
      <c r="AS1472" s="8">
        <v>1.5</v>
      </c>
      <c r="AT1472" s="12">
        <f t="shared" si="239"/>
        <v>23.700000000000003</v>
      </c>
      <c r="AV1472" s="11">
        <f t="shared" si="231"/>
        <v>0</v>
      </c>
      <c r="AW1472" s="13">
        <f t="shared" si="232"/>
        <v>0</v>
      </c>
      <c r="AX1472" s="13">
        <f t="shared" si="233"/>
        <v>0</v>
      </c>
      <c r="AY1472" s="13">
        <f t="shared" si="234"/>
        <v>0</v>
      </c>
      <c r="AZ1472" s="13">
        <f t="shared" si="235"/>
        <v>0</v>
      </c>
      <c r="BA1472" s="13">
        <f t="shared" si="236"/>
        <v>0</v>
      </c>
      <c r="BB1472" s="13">
        <f t="shared" si="237"/>
        <v>0</v>
      </c>
      <c r="BC1472" s="13">
        <f t="shared" si="238"/>
        <v>0</v>
      </c>
    </row>
    <row r="1473" spans="1:55" x14ac:dyDescent="0.3">
      <c r="A1473" s="8" t="s">
        <v>233</v>
      </c>
      <c r="B1473" s="8" t="s">
        <v>238</v>
      </c>
      <c r="C1473" s="8" t="s">
        <v>122</v>
      </c>
      <c r="D1473" s="8" t="s">
        <v>114</v>
      </c>
      <c r="E1473" s="7" t="s">
        <v>14</v>
      </c>
      <c r="F1473" s="8">
        <v>171</v>
      </c>
      <c r="G1473" s="8">
        <v>1</v>
      </c>
      <c r="L1473" s="8">
        <v>1</v>
      </c>
      <c r="M1473" s="8">
        <f t="shared" si="240"/>
        <v>171</v>
      </c>
      <c r="O1473" s="8">
        <v>72</v>
      </c>
      <c r="AI1473" s="7">
        <v>7060</v>
      </c>
      <c r="AJ1473" s="8">
        <v>16063</v>
      </c>
      <c r="AK1473" s="8" t="s">
        <v>328</v>
      </c>
      <c r="AL1473" s="7">
        <v>116</v>
      </c>
      <c r="AM1473" s="8">
        <v>0</v>
      </c>
      <c r="AN1473" s="8">
        <v>7.7</v>
      </c>
      <c r="AO1473" s="8">
        <v>0</v>
      </c>
      <c r="AP1473" s="8">
        <v>0</v>
      </c>
      <c r="AQ1473" s="8">
        <v>0.5</v>
      </c>
      <c r="AR1473" s="8">
        <v>20.8</v>
      </c>
      <c r="AS1473" s="8">
        <v>6.5</v>
      </c>
      <c r="AT1473" s="12">
        <f t="shared" si="239"/>
        <v>29</v>
      </c>
      <c r="AV1473" s="11">
        <f t="shared" si="231"/>
        <v>198.36</v>
      </c>
      <c r="AW1473" s="13">
        <f t="shared" si="232"/>
        <v>0</v>
      </c>
      <c r="AX1473" s="13">
        <f t="shared" si="233"/>
        <v>13.167</v>
      </c>
      <c r="AY1473" s="13">
        <f t="shared" si="234"/>
        <v>0</v>
      </c>
      <c r="AZ1473" s="13">
        <f t="shared" si="235"/>
        <v>0</v>
      </c>
      <c r="BA1473" s="13">
        <f t="shared" si="236"/>
        <v>0.85499999999999998</v>
      </c>
      <c r="BB1473" s="13">
        <f t="shared" si="237"/>
        <v>35.568000000000005</v>
      </c>
      <c r="BC1473" s="13">
        <f t="shared" si="238"/>
        <v>11.115</v>
      </c>
    </row>
    <row r="1474" spans="1:55" x14ac:dyDescent="0.3">
      <c r="A1474" s="8" t="s">
        <v>233</v>
      </c>
      <c r="B1474" s="8" t="s">
        <v>238</v>
      </c>
      <c r="C1474" s="8" t="s">
        <v>122</v>
      </c>
      <c r="D1474" s="8" t="s">
        <v>121</v>
      </c>
      <c r="E1474" s="7" t="s">
        <v>14</v>
      </c>
      <c r="F1474" s="8">
        <v>94</v>
      </c>
      <c r="I1474" s="8">
        <v>1</v>
      </c>
      <c r="L1474" s="8">
        <v>3.3000000000000002E-2</v>
      </c>
      <c r="M1474" s="8">
        <f t="shared" si="240"/>
        <v>3.1020000000000003</v>
      </c>
      <c r="O1474" s="8">
        <v>72</v>
      </c>
      <c r="U1474" s="7" t="s">
        <v>350</v>
      </c>
      <c r="V1474" s="8" t="s">
        <v>351</v>
      </c>
      <c r="W1474" s="8" t="s">
        <v>352</v>
      </c>
      <c r="X1474" s="8" t="s">
        <v>353</v>
      </c>
      <c r="Y1474" s="8">
        <v>1</v>
      </c>
      <c r="AL1474" s="7">
        <v>31</v>
      </c>
      <c r="AN1474" s="8">
        <v>1.1000000000000001</v>
      </c>
      <c r="AQ1474" s="8">
        <v>0.1</v>
      </c>
      <c r="AR1474" s="8">
        <v>6.1</v>
      </c>
      <c r="AS1474" s="8">
        <v>0.8</v>
      </c>
      <c r="AT1474" s="12">
        <f t="shared" si="239"/>
        <v>7.3</v>
      </c>
      <c r="AV1474" s="11">
        <f t="shared" si="231"/>
        <v>0.96162000000000003</v>
      </c>
      <c r="AW1474" s="13">
        <f t="shared" si="232"/>
        <v>3.1020000000000002E-2</v>
      </c>
      <c r="AX1474" s="13">
        <f t="shared" si="233"/>
        <v>3.4122000000000006E-2</v>
      </c>
      <c r="AY1474" s="13">
        <f t="shared" si="234"/>
        <v>3.1020000000000002E-2</v>
      </c>
      <c r="AZ1474" s="13">
        <f t="shared" si="235"/>
        <v>3.1020000000000002E-2</v>
      </c>
      <c r="BA1474" s="13">
        <f t="shared" si="236"/>
        <v>3.1020000000000002E-3</v>
      </c>
      <c r="BB1474" s="13">
        <f t="shared" si="237"/>
        <v>0.189222</v>
      </c>
      <c r="BC1474" s="13">
        <f t="shared" si="238"/>
        <v>2.4816000000000001E-2</v>
      </c>
    </row>
    <row r="1475" spans="1:55" x14ac:dyDescent="0.3">
      <c r="A1475" s="8" t="s">
        <v>234</v>
      </c>
      <c r="B1475" s="8" t="s">
        <v>238</v>
      </c>
      <c r="C1475" s="8" t="s">
        <v>122</v>
      </c>
      <c r="D1475" s="8" t="s">
        <v>248</v>
      </c>
      <c r="E1475" s="7" t="s">
        <v>14</v>
      </c>
      <c r="F1475" s="8">
        <v>134</v>
      </c>
      <c r="G1475" s="8">
        <v>1</v>
      </c>
      <c r="L1475" s="8">
        <v>1</v>
      </c>
      <c r="M1475" s="8">
        <f t="shared" si="240"/>
        <v>134</v>
      </c>
      <c r="O1475" s="8">
        <v>72</v>
      </c>
      <c r="AE1475" s="7" t="s">
        <v>296</v>
      </c>
      <c r="AF1475" s="8" t="s">
        <v>303</v>
      </c>
      <c r="AL1475" s="7">
        <v>163</v>
      </c>
      <c r="AN1475" s="8">
        <v>6.3</v>
      </c>
      <c r="AQ1475" s="8">
        <v>1.4</v>
      </c>
      <c r="AR1475" s="8">
        <v>31.1</v>
      </c>
      <c r="AT1475" s="12">
        <f t="shared" si="239"/>
        <v>38.799999999999997</v>
      </c>
      <c r="AV1475" s="11">
        <f t="shared" si="231"/>
        <v>218.42</v>
      </c>
      <c r="AW1475" s="13">
        <f t="shared" si="232"/>
        <v>1.34</v>
      </c>
      <c r="AX1475" s="13">
        <f t="shared" si="233"/>
        <v>8.4420000000000002</v>
      </c>
      <c r="AY1475" s="13">
        <f t="shared" si="234"/>
        <v>1.34</v>
      </c>
      <c r="AZ1475" s="13">
        <f t="shared" si="235"/>
        <v>1.34</v>
      </c>
      <c r="BA1475" s="13">
        <f t="shared" si="236"/>
        <v>1.8759999999999999</v>
      </c>
      <c r="BB1475" s="13">
        <f t="shared" si="237"/>
        <v>41.674000000000007</v>
      </c>
      <c r="BC1475" s="13">
        <f t="shared" si="238"/>
        <v>1.34</v>
      </c>
    </row>
    <row r="1476" spans="1:55" x14ac:dyDescent="0.3">
      <c r="A1476" s="8" t="s">
        <v>234</v>
      </c>
      <c r="B1476" s="8" t="s">
        <v>238</v>
      </c>
      <c r="C1476" s="8" t="s">
        <v>122</v>
      </c>
      <c r="D1476" s="8" t="s">
        <v>27</v>
      </c>
      <c r="E1476" s="7" t="s">
        <v>14</v>
      </c>
      <c r="F1476" s="8">
        <v>114</v>
      </c>
      <c r="G1476" s="8">
        <v>1</v>
      </c>
      <c r="L1476" s="8">
        <v>1</v>
      </c>
      <c r="M1476" s="8">
        <f t="shared" si="240"/>
        <v>114</v>
      </c>
      <c r="O1476" s="8">
        <v>72</v>
      </c>
      <c r="AE1476" s="7" t="s">
        <v>296</v>
      </c>
      <c r="AF1476" s="8" t="s">
        <v>304</v>
      </c>
      <c r="AL1476" s="7">
        <v>125</v>
      </c>
      <c r="AN1476" s="8">
        <v>2.1</v>
      </c>
      <c r="AQ1476" s="8">
        <v>1.3</v>
      </c>
      <c r="AR1476" s="8">
        <v>26.2</v>
      </c>
      <c r="AT1476" s="12">
        <f t="shared" si="239"/>
        <v>29.6</v>
      </c>
      <c r="AV1476" s="11">
        <f t="shared" si="231"/>
        <v>142.5</v>
      </c>
      <c r="AW1476" s="13">
        <f t="shared" si="232"/>
        <v>1.1399999999999999</v>
      </c>
      <c r="AX1476" s="13">
        <f t="shared" si="233"/>
        <v>2.3940000000000001</v>
      </c>
      <c r="AY1476" s="13">
        <f t="shared" si="234"/>
        <v>1.1399999999999999</v>
      </c>
      <c r="AZ1476" s="13">
        <f t="shared" si="235"/>
        <v>1.1399999999999999</v>
      </c>
      <c r="BA1476" s="13">
        <f t="shared" si="236"/>
        <v>1.4820000000000002</v>
      </c>
      <c r="BB1476" s="13">
        <f t="shared" si="237"/>
        <v>29.867999999999999</v>
      </c>
      <c r="BC1476" s="13">
        <f t="shared" si="238"/>
        <v>1.1399999999999999</v>
      </c>
    </row>
    <row r="1477" spans="1:55" x14ac:dyDescent="0.3">
      <c r="A1477" s="8" t="s">
        <v>234</v>
      </c>
      <c r="B1477" s="8" t="s">
        <v>238</v>
      </c>
      <c r="C1477" s="8" t="s">
        <v>122</v>
      </c>
      <c r="D1477" s="8" t="s">
        <v>32</v>
      </c>
      <c r="E1477" s="7" t="s">
        <v>21</v>
      </c>
      <c r="K1477" s="8">
        <v>1</v>
      </c>
      <c r="L1477" s="8">
        <v>0</v>
      </c>
      <c r="M1477" s="8">
        <f t="shared" si="240"/>
        <v>0</v>
      </c>
      <c r="O1477" s="8">
        <v>72</v>
      </c>
      <c r="AI1477" s="7">
        <v>8012</v>
      </c>
      <c r="AJ1477" s="8">
        <v>0</v>
      </c>
      <c r="AK1477" s="8" t="s">
        <v>307</v>
      </c>
      <c r="AL1477" s="7">
        <v>332</v>
      </c>
      <c r="AM1477" s="8">
        <v>0</v>
      </c>
      <c r="AN1477" s="8">
        <v>10.3</v>
      </c>
      <c r="AO1477" s="8">
        <v>0</v>
      </c>
      <c r="AP1477" s="8">
        <v>0</v>
      </c>
      <c r="AQ1477" s="8">
        <v>3</v>
      </c>
      <c r="AR1477" s="8">
        <v>73.7</v>
      </c>
      <c r="AS1477" s="8">
        <v>12.7</v>
      </c>
      <c r="AT1477" s="12">
        <f t="shared" si="239"/>
        <v>87</v>
      </c>
      <c r="AV1477" s="11">
        <f t="shared" ref="AV1477:AV1540" si="241">PRODUCT($M1477,$Y1477,AL1477)/100</f>
        <v>0</v>
      </c>
      <c r="AW1477" s="13">
        <f t="shared" si="232"/>
        <v>0</v>
      </c>
      <c r="AX1477" s="13">
        <f t="shared" si="233"/>
        <v>0</v>
      </c>
      <c r="AY1477" s="13">
        <f t="shared" si="234"/>
        <v>0</v>
      </c>
      <c r="AZ1477" s="13">
        <f t="shared" si="235"/>
        <v>0</v>
      </c>
      <c r="BA1477" s="13">
        <f t="shared" si="236"/>
        <v>0</v>
      </c>
      <c r="BB1477" s="13">
        <f t="shared" si="237"/>
        <v>0</v>
      </c>
      <c r="BC1477" s="13">
        <f t="shared" si="238"/>
        <v>0</v>
      </c>
    </row>
    <row r="1478" spans="1:55" x14ac:dyDescent="0.3">
      <c r="A1478" s="8" t="s">
        <v>227</v>
      </c>
      <c r="B1478" s="8" t="s">
        <v>238</v>
      </c>
      <c r="C1478" s="8" t="s">
        <v>122</v>
      </c>
      <c r="D1478" s="8" t="s">
        <v>33</v>
      </c>
      <c r="E1478" s="7" t="s">
        <v>14</v>
      </c>
      <c r="F1478" s="8">
        <v>20</v>
      </c>
      <c r="I1478" s="8">
        <v>1</v>
      </c>
      <c r="L1478" s="8">
        <v>3.3000000000000002E-2</v>
      </c>
      <c r="M1478" s="8">
        <f t="shared" si="240"/>
        <v>0.66</v>
      </c>
      <c r="O1478" s="8">
        <v>72</v>
      </c>
      <c r="AI1478" s="7">
        <v>1134</v>
      </c>
      <c r="AJ1478" s="8">
        <v>19296</v>
      </c>
      <c r="AK1478" s="8" t="s">
        <v>323</v>
      </c>
      <c r="AL1478" s="7">
        <v>304</v>
      </c>
      <c r="AM1478" s="8">
        <v>0</v>
      </c>
      <c r="AN1478" s="8">
        <v>0.3</v>
      </c>
      <c r="AO1478" s="8">
        <v>0</v>
      </c>
      <c r="AP1478" s="8">
        <v>0</v>
      </c>
      <c r="AQ1478" s="8">
        <v>0</v>
      </c>
      <c r="AR1478" s="8">
        <v>82.4</v>
      </c>
      <c r="AS1478" s="8">
        <v>0</v>
      </c>
      <c r="AT1478" s="12">
        <f t="shared" si="239"/>
        <v>82.7</v>
      </c>
      <c r="AV1478" s="11">
        <f t="shared" si="241"/>
        <v>2.0064000000000002</v>
      </c>
      <c r="AW1478" s="13">
        <f t="shared" ref="AW1478:AW1541" si="242">PRODUCT($M1478,$Y1478,AM1478)/100</f>
        <v>0</v>
      </c>
      <c r="AX1478" s="13">
        <f t="shared" ref="AX1478:AX1541" si="243">PRODUCT($M1478,$Y1478,AN1478)/100</f>
        <v>1.98E-3</v>
      </c>
      <c r="AY1478" s="13">
        <f t="shared" ref="AY1478:AY1541" si="244">PRODUCT($M1478,$Y1478,AO1478)/100</f>
        <v>0</v>
      </c>
      <c r="AZ1478" s="13">
        <f t="shared" ref="AZ1478:AZ1541" si="245">PRODUCT($M1478,$Y1478,AP1478)/100</f>
        <v>0</v>
      </c>
      <c r="BA1478" s="13">
        <f t="shared" ref="BA1478:BA1541" si="246">PRODUCT($M1478,$Y1478,AQ1478)/100</f>
        <v>0</v>
      </c>
      <c r="BB1478" s="13">
        <f t="shared" ref="BB1478:BB1541" si="247">PRODUCT($M1478,$Y1478,AR1478)/100</f>
        <v>0.5438400000000001</v>
      </c>
      <c r="BC1478" s="13">
        <f t="shared" ref="BC1478:BC1541" si="248">PRODUCT($M1478,$Y1478,AS1478)/100</f>
        <v>0</v>
      </c>
    </row>
    <row r="1479" spans="1:55" x14ac:dyDescent="0.3">
      <c r="A1479" s="8" t="s">
        <v>227</v>
      </c>
      <c r="B1479" s="8" t="s">
        <v>238</v>
      </c>
      <c r="C1479" s="8" t="s">
        <v>122</v>
      </c>
      <c r="D1479" s="8" t="s">
        <v>55</v>
      </c>
      <c r="E1479" s="7" t="s">
        <v>14</v>
      </c>
      <c r="F1479" s="8">
        <v>15</v>
      </c>
      <c r="I1479" s="8">
        <v>1</v>
      </c>
      <c r="L1479" s="8">
        <v>3.3000000000000002E-2</v>
      </c>
      <c r="M1479" s="8">
        <f t="shared" si="240"/>
        <v>0.495</v>
      </c>
      <c r="O1479" s="8">
        <v>72</v>
      </c>
      <c r="AI1479" s="7">
        <v>812</v>
      </c>
      <c r="AJ1479" s="8">
        <v>18204</v>
      </c>
      <c r="AK1479" s="8" t="s">
        <v>324</v>
      </c>
      <c r="AL1479" s="7">
        <v>478</v>
      </c>
      <c r="AM1479" s="8">
        <v>0</v>
      </c>
      <c r="AN1479" s="8">
        <v>5.0999999999999996</v>
      </c>
      <c r="AO1479" s="8">
        <v>0</v>
      </c>
      <c r="AP1479" s="8">
        <v>0</v>
      </c>
      <c r="AQ1479" s="8">
        <v>21.1</v>
      </c>
      <c r="AR1479" s="8">
        <v>67.900000000000006</v>
      </c>
      <c r="AS1479" s="8">
        <v>0.5</v>
      </c>
      <c r="AT1479" s="12">
        <f t="shared" si="239"/>
        <v>94.100000000000009</v>
      </c>
      <c r="AV1479" s="11">
        <f t="shared" si="241"/>
        <v>2.3660999999999999</v>
      </c>
      <c r="AW1479" s="13">
        <f t="shared" si="242"/>
        <v>0</v>
      </c>
      <c r="AX1479" s="13">
        <f t="shared" si="243"/>
        <v>2.5244999999999997E-2</v>
      </c>
      <c r="AY1479" s="13">
        <f t="shared" si="244"/>
        <v>0</v>
      </c>
      <c r="AZ1479" s="13">
        <f t="shared" si="245"/>
        <v>0</v>
      </c>
      <c r="BA1479" s="13">
        <f t="shared" si="246"/>
        <v>0.10444500000000001</v>
      </c>
      <c r="BB1479" s="13">
        <f t="shared" si="247"/>
        <v>0.33610500000000004</v>
      </c>
      <c r="BC1479" s="13">
        <f t="shared" si="248"/>
        <v>2.4749999999999998E-3</v>
      </c>
    </row>
    <row r="1480" spans="1:55" x14ac:dyDescent="0.3">
      <c r="A1480" s="8" t="s">
        <v>232</v>
      </c>
      <c r="B1480" s="8" t="s">
        <v>238</v>
      </c>
      <c r="C1480" s="8" t="s">
        <v>123</v>
      </c>
      <c r="D1480" s="8" t="s">
        <v>13</v>
      </c>
      <c r="E1480" s="7" t="s">
        <v>14</v>
      </c>
      <c r="F1480" s="8">
        <v>112</v>
      </c>
      <c r="I1480" s="8">
        <v>1</v>
      </c>
      <c r="L1480" s="8">
        <v>3.3000000000000002E-2</v>
      </c>
      <c r="M1480" s="8">
        <f t="shared" si="240"/>
        <v>3.6960000000000002</v>
      </c>
      <c r="N1480" s="8">
        <v>3</v>
      </c>
      <c r="O1480" s="8">
        <v>73</v>
      </c>
      <c r="AI1480" s="7">
        <v>8067</v>
      </c>
      <c r="AJ1480" s="8">
        <v>0</v>
      </c>
      <c r="AK1480" s="8" t="s">
        <v>265</v>
      </c>
      <c r="AL1480" s="7">
        <v>269</v>
      </c>
      <c r="AM1480" s="8">
        <v>269</v>
      </c>
      <c r="AN1480" s="8">
        <v>24.9</v>
      </c>
      <c r="AO1480" s="8">
        <v>24.9</v>
      </c>
      <c r="AP1480" s="8">
        <v>24.9</v>
      </c>
      <c r="AQ1480" s="8">
        <v>18</v>
      </c>
      <c r="AR1480" s="8">
        <v>0</v>
      </c>
      <c r="AS1480" s="8">
        <v>0</v>
      </c>
      <c r="AT1480" s="12">
        <f t="shared" si="239"/>
        <v>42.9</v>
      </c>
      <c r="AV1480" s="11">
        <f t="shared" si="241"/>
        <v>9.94224</v>
      </c>
      <c r="AW1480" s="13">
        <f t="shared" si="242"/>
        <v>9.94224</v>
      </c>
      <c r="AX1480" s="13">
        <f t="shared" si="243"/>
        <v>0.92030400000000001</v>
      </c>
      <c r="AY1480" s="13">
        <f t="shared" si="244"/>
        <v>0.92030400000000001</v>
      </c>
      <c r="AZ1480" s="13">
        <f t="shared" si="245"/>
        <v>0.92030400000000001</v>
      </c>
      <c r="BA1480" s="13">
        <f t="shared" si="246"/>
        <v>0.66528000000000009</v>
      </c>
      <c r="BB1480" s="13">
        <f t="shared" si="247"/>
        <v>0</v>
      </c>
      <c r="BC1480" s="13">
        <f t="shared" si="248"/>
        <v>0</v>
      </c>
    </row>
    <row r="1481" spans="1:55" x14ac:dyDescent="0.3">
      <c r="A1481" s="8" t="s">
        <v>232</v>
      </c>
      <c r="B1481" s="8" t="s">
        <v>238</v>
      </c>
      <c r="C1481" s="8" t="s">
        <v>123</v>
      </c>
      <c r="D1481" s="8" t="s">
        <v>15</v>
      </c>
      <c r="E1481" s="7" t="s">
        <v>14</v>
      </c>
      <c r="F1481" s="8">
        <v>85</v>
      </c>
      <c r="J1481" s="8">
        <v>1</v>
      </c>
      <c r="L1481" s="8">
        <v>3.0000000000000001E-3</v>
      </c>
      <c r="M1481" s="8">
        <f t="shared" si="240"/>
        <v>0.255</v>
      </c>
      <c r="O1481" s="8">
        <v>73</v>
      </c>
      <c r="AE1481" s="7" t="s">
        <v>296</v>
      </c>
      <c r="AF1481" s="8" t="s">
        <v>298</v>
      </c>
      <c r="AG1481" s="7" t="s">
        <v>299</v>
      </c>
      <c r="AL1481" s="7">
        <v>241</v>
      </c>
      <c r="AN1481" s="8">
        <v>32.9</v>
      </c>
      <c r="AQ1481" s="8">
        <v>10.9</v>
      </c>
      <c r="AR1481" s="8">
        <v>0.5</v>
      </c>
      <c r="AS1481" s="8">
        <v>0</v>
      </c>
      <c r="AT1481" s="12">
        <f t="shared" si="239"/>
        <v>44.3</v>
      </c>
      <c r="AV1481" s="11">
        <f t="shared" si="241"/>
        <v>0.61454999999999993</v>
      </c>
      <c r="AW1481" s="13">
        <f t="shared" si="242"/>
        <v>2.5500000000000002E-3</v>
      </c>
      <c r="AX1481" s="13">
        <f t="shared" si="243"/>
        <v>8.3894999999999997E-2</v>
      </c>
      <c r="AY1481" s="13">
        <f t="shared" si="244"/>
        <v>2.5500000000000002E-3</v>
      </c>
      <c r="AZ1481" s="13">
        <f t="shared" si="245"/>
        <v>2.5500000000000002E-3</v>
      </c>
      <c r="BA1481" s="13">
        <f t="shared" si="246"/>
        <v>2.7795E-2</v>
      </c>
      <c r="BB1481" s="13">
        <f t="shared" si="247"/>
        <v>1.2750000000000001E-3</v>
      </c>
      <c r="BC1481" s="13">
        <f t="shared" si="248"/>
        <v>0</v>
      </c>
    </row>
    <row r="1482" spans="1:55" x14ac:dyDescent="0.3">
      <c r="A1482" s="8" t="s">
        <v>232</v>
      </c>
      <c r="B1482" s="8" t="s">
        <v>238</v>
      </c>
      <c r="C1482" s="8" t="s">
        <v>123</v>
      </c>
      <c r="D1482" s="8" t="s">
        <v>17</v>
      </c>
      <c r="E1482" s="7" t="s">
        <v>14</v>
      </c>
      <c r="F1482" s="8">
        <v>85</v>
      </c>
      <c r="J1482" s="8">
        <v>1</v>
      </c>
      <c r="L1482" s="8">
        <v>3.0000000000000001E-3</v>
      </c>
      <c r="M1482" s="8">
        <f t="shared" si="240"/>
        <v>0.255</v>
      </c>
      <c r="O1482" s="8">
        <v>73</v>
      </c>
      <c r="AE1482" s="7" t="s">
        <v>300</v>
      </c>
      <c r="AF1482" s="8" t="s">
        <v>301</v>
      </c>
      <c r="AG1482" s="7" t="s">
        <v>272</v>
      </c>
      <c r="AL1482" s="7">
        <v>265</v>
      </c>
      <c r="AN1482" s="8">
        <v>16.899999999999999</v>
      </c>
      <c r="AQ1482" s="8">
        <v>21.4</v>
      </c>
      <c r="AR1482" s="8">
        <v>0</v>
      </c>
      <c r="AS1482" s="8">
        <v>0</v>
      </c>
      <c r="AT1482" s="12">
        <f t="shared" si="239"/>
        <v>38.299999999999997</v>
      </c>
      <c r="AV1482" s="11">
        <f t="shared" si="241"/>
        <v>0.67575000000000007</v>
      </c>
      <c r="AW1482" s="13">
        <f t="shared" si="242"/>
        <v>2.5500000000000002E-3</v>
      </c>
      <c r="AX1482" s="13">
        <f t="shared" si="243"/>
        <v>4.3095000000000001E-2</v>
      </c>
      <c r="AY1482" s="13">
        <f t="shared" si="244"/>
        <v>2.5500000000000002E-3</v>
      </c>
      <c r="AZ1482" s="13">
        <f t="shared" si="245"/>
        <v>2.5500000000000002E-3</v>
      </c>
      <c r="BA1482" s="13">
        <f t="shared" si="246"/>
        <v>5.457E-2</v>
      </c>
      <c r="BB1482" s="13">
        <f t="shared" si="247"/>
        <v>0</v>
      </c>
      <c r="BC1482" s="13">
        <f t="shared" si="248"/>
        <v>0</v>
      </c>
    </row>
    <row r="1483" spans="1:55" x14ac:dyDescent="0.3">
      <c r="A1483" s="8" t="s">
        <v>232</v>
      </c>
      <c r="B1483" s="8" t="s">
        <v>238</v>
      </c>
      <c r="C1483" s="8" t="s">
        <v>123</v>
      </c>
      <c r="D1483" s="8" t="s">
        <v>18</v>
      </c>
      <c r="E1483" s="7" t="s">
        <v>21</v>
      </c>
      <c r="K1483" s="8">
        <v>1</v>
      </c>
      <c r="L1483" s="8">
        <v>0</v>
      </c>
      <c r="M1483" s="8">
        <f t="shared" si="240"/>
        <v>0</v>
      </c>
      <c r="O1483" s="8">
        <v>73</v>
      </c>
      <c r="S1483" s="8">
        <v>1095</v>
      </c>
      <c r="T1483" s="8" t="s">
        <v>275</v>
      </c>
      <c r="AL1483" s="7">
        <v>267</v>
      </c>
      <c r="AN1483" s="8">
        <v>19.600000000000001</v>
      </c>
      <c r="AQ1483" s="8">
        <v>20.3</v>
      </c>
      <c r="AT1483" s="12">
        <f t="shared" si="239"/>
        <v>39.900000000000006</v>
      </c>
      <c r="AV1483" s="11">
        <f t="shared" si="241"/>
        <v>0</v>
      </c>
      <c r="AW1483" s="13">
        <f t="shared" si="242"/>
        <v>0</v>
      </c>
      <c r="AX1483" s="13">
        <f t="shared" si="243"/>
        <v>0</v>
      </c>
      <c r="AY1483" s="13">
        <f t="shared" si="244"/>
        <v>0</v>
      </c>
      <c r="AZ1483" s="13">
        <f t="shared" si="245"/>
        <v>0</v>
      </c>
      <c r="BA1483" s="13">
        <f t="shared" si="246"/>
        <v>0</v>
      </c>
      <c r="BB1483" s="13">
        <f t="shared" si="247"/>
        <v>0</v>
      </c>
      <c r="BC1483" s="13">
        <f t="shared" si="248"/>
        <v>0</v>
      </c>
    </row>
    <row r="1484" spans="1:55" x14ac:dyDescent="0.3">
      <c r="A1484" s="8" t="s">
        <v>232</v>
      </c>
      <c r="B1484" s="8" t="s">
        <v>238</v>
      </c>
      <c r="C1484" s="8" t="s">
        <v>123</v>
      </c>
      <c r="D1484" s="8" t="s">
        <v>19</v>
      </c>
      <c r="E1484" s="7" t="s">
        <v>14</v>
      </c>
      <c r="F1484" s="8">
        <v>112</v>
      </c>
      <c r="I1484" s="8">
        <v>1</v>
      </c>
      <c r="L1484" s="8">
        <v>3.3000000000000002E-2</v>
      </c>
      <c r="M1484" s="8">
        <f t="shared" si="240"/>
        <v>3.6960000000000002</v>
      </c>
      <c r="O1484" s="8">
        <v>73</v>
      </c>
      <c r="AI1484" s="7">
        <v>8063</v>
      </c>
      <c r="AJ1484" s="8">
        <v>5124</v>
      </c>
      <c r="AK1484" s="8" t="s">
        <v>273</v>
      </c>
      <c r="AL1484" s="7">
        <v>285</v>
      </c>
      <c r="AM1484" s="8">
        <v>285</v>
      </c>
      <c r="AN1484" s="8">
        <v>26.9</v>
      </c>
      <c r="AO1484" s="8">
        <v>26.9</v>
      </c>
      <c r="AP1484" s="8">
        <v>26.9</v>
      </c>
      <c r="AQ1484" s="8">
        <v>18.899999999999999</v>
      </c>
      <c r="AR1484" s="8">
        <v>0</v>
      </c>
      <c r="AS1484" s="8">
        <v>0</v>
      </c>
      <c r="AT1484" s="12">
        <f t="shared" si="239"/>
        <v>45.8</v>
      </c>
      <c r="AV1484" s="11">
        <f t="shared" si="241"/>
        <v>10.533600000000002</v>
      </c>
      <c r="AW1484" s="13">
        <f t="shared" si="242"/>
        <v>10.533600000000002</v>
      </c>
      <c r="AX1484" s="13">
        <f t="shared" si="243"/>
        <v>0.994224</v>
      </c>
      <c r="AY1484" s="13">
        <f t="shared" si="244"/>
        <v>0.994224</v>
      </c>
      <c r="AZ1484" s="13">
        <f t="shared" si="245"/>
        <v>0.994224</v>
      </c>
      <c r="BA1484" s="13">
        <f t="shared" si="246"/>
        <v>0.69854399999999994</v>
      </c>
      <c r="BB1484" s="13">
        <f t="shared" si="247"/>
        <v>0</v>
      </c>
      <c r="BC1484" s="13">
        <f t="shared" si="248"/>
        <v>0</v>
      </c>
    </row>
    <row r="1485" spans="1:55" x14ac:dyDescent="0.3">
      <c r="A1485" s="8" t="s">
        <v>232</v>
      </c>
      <c r="B1485" s="8" t="s">
        <v>238</v>
      </c>
      <c r="C1485" s="8" t="s">
        <v>123</v>
      </c>
      <c r="D1485" s="8" t="s">
        <v>22</v>
      </c>
      <c r="E1485" s="7" t="s">
        <v>21</v>
      </c>
      <c r="K1485" s="8">
        <v>1</v>
      </c>
      <c r="L1485" s="8">
        <v>0</v>
      </c>
      <c r="M1485" s="8">
        <f t="shared" si="240"/>
        <v>0</v>
      </c>
      <c r="O1485" s="8">
        <v>73</v>
      </c>
      <c r="AI1485" s="7">
        <v>8063</v>
      </c>
      <c r="AJ1485" s="8">
        <v>5124</v>
      </c>
      <c r="AK1485" s="8" t="s">
        <v>273</v>
      </c>
      <c r="AL1485" s="7">
        <v>285</v>
      </c>
      <c r="AM1485" s="8">
        <v>285</v>
      </c>
      <c r="AN1485" s="8">
        <v>26.9</v>
      </c>
      <c r="AO1485" s="8">
        <v>26.9</v>
      </c>
      <c r="AP1485" s="8">
        <v>26.9</v>
      </c>
      <c r="AQ1485" s="8">
        <v>18.899999999999999</v>
      </c>
      <c r="AR1485" s="8">
        <v>0</v>
      </c>
      <c r="AS1485" s="8">
        <v>0</v>
      </c>
      <c r="AT1485" s="12">
        <f t="shared" si="239"/>
        <v>45.8</v>
      </c>
      <c r="AV1485" s="11">
        <f t="shared" si="241"/>
        <v>0</v>
      </c>
      <c r="AW1485" s="13">
        <f t="shared" si="242"/>
        <v>0</v>
      </c>
      <c r="AX1485" s="13">
        <f t="shared" si="243"/>
        <v>0</v>
      </c>
      <c r="AY1485" s="13">
        <f t="shared" si="244"/>
        <v>0</v>
      </c>
      <c r="AZ1485" s="13">
        <f t="shared" si="245"/>
        <v>0</v>
      </c>
      <c r="BA1485" s="13">
        <f t="shared" si="246"/>
        <v>0</v>
      </c>
      <c r="BB1485" s="13">
        <f t="shared" si="247"/>
        <v>0</v>
      </c>
      <c r="BC1485" s="13">
        <f t="shared" si="248"/>
        <v>0</v>
      </c>
    </row>
    <row r="1486" spans="1:55" x14ac:dyDescent="0.3">
      <c r="A1486" s="8" t="s">
        <v>232</v>
      </c>
      <c r="B1486" s="8" t="s">
        <v>238</v>
      </c>
      <c r="C1486" s="8" t="s">
        <v>123</v>
      </c>
      <c r="D1486" s="8" t="s">
        <v>23</v>
      </c>
      <c r="E1486" s="7" t="s">
        <v>14</v>
      </c>
      <c r="F1486" s="8">
        <v>64</v>
      </c>
      <c r="I1486" s="8">
        <v>1</v>
      </c>
      <c r="L1486" s="8">
        <v>3.3000000000000002E-2</v>
      </c>
      <c r="M1486" s="8">
        <f t="shared" si="240"/>
        <v>2.1120000000000001</v>
      </c>
      <c r="O1486" s="8">
        <v>73</v>
      </c>
      <c r="AI1486" s="7">
        <v>974</v>
      </c>
      <c r="AJ1486" s="8">
        <v>1129</v>
      </c>
      <c r="AK1486" s="8" t="s">
        <v>279</v>
      </c>
      <c r="AL1486" s="7">
        <v>155</v>
      </c>
      <c r="AM1486" s="8">
        <v>155</v>
      </c>
      <c r="AN1486" s="8">
        <v>12.6</v>
      </c>
      <c r="AO1486" s="8">
        <v>12.6</v>
      </c>
      <c r="AP1486" s="8">
        <v>0</v>
      </c>
      <c r="AQ1486" s="8">
        <v>10.6</v>
      </c>
      <c r="AR1486" s="8">
        <v>1.1000000000000001</v>
      </c>
      <c r="AS1486" s="8">
        <v>0</v>
      </c>
      <c r="AT1486" s="12">
        <f t="shared" si="239"/>
        <v>24.3</v>
      </c>
      <c r="AV1486" s="11">
        <f t="shared" si="241"/>
        <v>3.2736000000000001</v>
      </c>
      <c r="AW1486" s="13">
        <f t="shared" si="242"/>
        <v>3.2736000000000001</v>
      </c>
      <c r="AX1486" s="13">
        <f t="shared" si="243"/>
        <v>0.26611200000000002</v>
      </c>
      <c r="AY1486" s="13">
        <f t="shared" si="244"/>
        <v>0.26611200000000002</v>
      </c>
      <c r="AZ1486" s="13">
        <f t="shared" si="245"/>
        <v>0</v>
      </c>
      <c r="BA1486" s="13">
        <f t="shared" si="246"/>
        <v>0.22387199999999999</v>
      </c>
      <c r="BB1486" s="13">
        <f t="shared" si="247"/>
        <v>2.3232000000000003E-2</v>
      </c>
      <c r="BC1486" s="13">
        <f t="shared" si="248"/>
        <v>0</v>
      </c>
    </row>
    <row r="1487" spans="1:55" x14ac:dyDescent="0.3">
      <c r="A1487" s="8" t="s">
        <v>232</v>
      </c>
      <c r="B1487" s="8" t="s">
        <v>238</v>
      </c>
      <c r="C1487" s="8" t="s">
        <v>123</v>
      </c>
      <c r="D1487" s="8" t="s">
        <v>24</v>
      </c>
      <c r="E1487" s="7" t="s">
        <v>14</v>
      </c>
      <c r="F1487" s="8">
        <v>184</v>
      </c>
      <c r="H1487" s="8">
        <v>1</v>
      </c>
      <c r="L1487" s="8">
        <v>0.14299999999999999</v>
      </c>
      <c r="M1487" s="8">
        <f t="shared" si="240"/>
        <v>26.311999999999998</v>
      </c>
      <c r="O1487" s="8">
        <v>73</v>
      </c>
      <c r="AI1487" s="7">
        <v>7075</v>
      </c>
      <c r="AJ1487" s="8">
        <v>1106</v>
      </c>
      <c r="AK1487" s="8" t="s">
        <v>280</v>
      </c>
      <c r="AL1487" s="7">
        <v>69</v>
      </c>
      <c r="AM1487" s="8">
        <v>69</v>
      </c>
      <c r="AN1487" s="8">
        <v>3.6</v>
      </c>
      <c r="AO1487" s="8">
        <v>3.6</v>
      </c>
      <c r="AP1487" s="8">
        <v>0</v>
      </c>
      <c r="AQ1487" s="8">
        <v>4.0999999999999996</v>
      </c>
      <c r="AR1487" s="8">
        <v>4.5</v>
      </c>
      <c r="AS1487" s="8">
        <v>0</v>
      </c>
      <c r="AT1487" s="12">
        <f t="shared" si="239"/>
        <v>12.2</v>
      </c>
      <c r="AV1487" s="11">
        <f t="shared" si="241"/>
        <v>18.155279999999998</v>
      </c>
      <c r="AW1487" s="13">
        <f t="shared" si="242"/>
        <v>18.155279999999998</v>
      </c>
      <c r="AX1487" s="13">
        <f t="shared" si="243"/>
        <v>0.94723199999999996</v>
      </c>
      <c r="AY1487" s="13">
        <f t="shared" si="244"/>
        <v>0.94723199999999996</v>
      </c>
      <c r="AZ1487" s="13">
        <f t="shared" si="245"/>
        <v>0</v>
      </c>
      <c r="BA1487" s="13">
        <f t="shared" si="246"/>
        <v>1.0787919999999998</v>
      </c>
      <c r="BB1487" s="13">
        <f t="shared" si="247"/>
        <v>1.18404</v>
      </c>
      <c r="BC1487" s="13">
        <f t="shared" si="248"/>
        <v>0</v>
      </c>
    </row>
    <row r="1488" spans="1:55" x14ac:dyDescent="0.3">
      <c r="A1488" s="8" t="s">
        <v>232</v>
      </c>
      <c r="B1488" s="8" t="s">
        <v>238</v>
      </c>
      <c r="C1488" s="8" t="s">
        <v>123</v>
      </c>
      <c r="D1488" s="8" t="s">
        <v>25</v>
      </c>
      <c r="E1488" s="7" t="s">
        <v>21</v>
      </c>
      <c r="K1488" s="8">
        <v>1</v>
      </c>
      <c r="L1488" s="8">
        <v>0</v>
      </c>
      <c r="M1488" s="8">
        <f t="shared" si="240"/>
        <v>0</v>
      </c>
      <c r="O1488" s="8">
        <v>73</v>
      </c>
      <c r="AI1488" s="7">
        <v>646</v>
      </c>
      <c r="AJ1488" s="8">
        <v>1009</v>
      </c>
      <c r="AK1488" s="8" t="s">
        <v>286</v>
      </c>
      <c r="AL1488" s="7">
        <v>403</v>
      </c>
      <c r="AM1488" s="8">
        <v>403</v>
      </c>
      <c r="AN1488" s="8">
        <v>24.9</v>
      </c>
      <c r="AO1488" s="8">
        <v>24.9</v>
      </c>
      <c r="AP1488" s="8">
        <v>0</v>
      </c>
      <c r="AQ1488" s="8">
        <v>33.1</v>
      </c>
      <c r="AR1488" s="8">
        <v>1.3</v>
      </c>
      <c r="AS1488" s="8">
        <v>0</v>
      </c>
      <c r="AT1488" s="12">
        <f t="shared" si="239"/>
        <v>59.3</v>
      </c>
      <c r="AV1488" s="11">
        <f t="shared" si="241"/>
        <v>0</v>
      </c>
      <c r="AW1488" s="13">
        <f t="shared" si="242"/>
        <v>0</v>
      </c>
      <c r="AX1488" s="13">
        <f t="shared" si="243"/>
        <v>0</v>
      </c>
      <c r="AY1488" s="13">
        <f t="shared" si="244"/>
        <v>0</v>
      </c>
      <c r="AZ1488" s="13">
        <f t="shared" si="245"/>
        <v>0</v>
      </c>
      <c r="BA1488" s="13">
        <f t="shared" si="246"/>
        <v>0</v>
      </c>
      <c r="BB1488" s="13">
        <f t="shared" si="247"/>
        <v>0</v>
      </c>
      <c r="BC1488" s="13">
        <f t="shared" si="248"/>
        <v>0</v>
      </c>
    </row>
    <row r="1489" spans="1:55" x14ac:dyDescent="0.3">
      <c r="A1489" s="8" t="s">
        <v>20</v>
      </c>
      <c r="B1489" s="8" t="s">
        <v>238</v>
      </c>
      <c r="C1489" s="8" t="s">
        <v>123</v>
      </c>
      <c r="D1489" s="8" t="s">
        <v>20</v>
      </c>
      <c r="E1489" s="7" t="s">
        <v>14</v>
      </c>
      <c r="F1489" s="8">
        <v>112</v>
      </c>
      <c r="I1489" s="8">
        <v>1</v>
      </c>
      <c r="L1489" s="8">
        <v>3.3000000000000002E-2</v>
      </c>
      <c r="M1489" s="8">
        <f t="shared" si="240"/>
        <v>3.6960000000000002</v>
      </c>
      <c r="O1489" s="8">
        <v>73</v>
      </c>
      <c r="AI1489">
        <v>8041</v>
      </c>
      <c r="AJ1489">
        <v>15233</v>
      </c>
      <c r="AK1489" t="s">
        <v>378</v>
      </c>
      <c r="AL1489">
        <v>105</v>
      </c>
      <c r="AM1489">
        <v>105</v>
      </c>
      <c r="AN1489">
        <v>18.5</v>
      </c>
      <c r="AO1489">
        <v>18.5</v>
      </c>
      <c r="AP1489">
        <v>18.5</v>
      </c>
      <c r="AQ1489">
        <v>2.9</v>
      </c>
      <c r="AR1489">
        <v>0</v>
      </c>
      <c r="AS1489">
        <v>0</v>
      </c>
      <c r="AT1489" s="12">
        <f t="shared" si="239"/>
        <v>21.4</v>
      </c>
      <c r="AV1489" s="11">
        <f t="shared" si="241"/>
        <v>3.8808000000000002</v>
      </c>
      <c r="AW1489" s="13">
        <f t="shared" si="242"/>
        <v>3.8808000000000002</v>
      </c>
      <c r="AX1489" s="13">
        <f t="shared" si="243"/>
        <v>0.68376000000000003</v>
      </c>
      <c r="AY1489" s="13">
        <f t="shared" si="244"/>
        <v>0.68376000000000003</v>
      </c>
      <c r="AZ1489" s="13">
        <f t="shared" si="245"/>
        <v>0.68376000000000003</v>
      </c>
      <c r="BA1489" s="13">
        <f t="shared" si="246"/>
        <v>0.107184</v>
      </c>
      <c r="BB1489" s="13">
        <f t="shared" si="247"/>
        <v>0</v>
      </c>
      <c r="BC1489" s="13">
        <f t="shared" si="248"/>
        <v>0</v>
      </c>
    </row>
    <row r="1490" spans="1:55" x14ac:dyDescent="0.3">
      <c r="A1490" s="8" t="s">
        <v>233</v>
      </c>
      <c r="B1490" s="8" t="s">
        <v>238</v>
      </c>
      <c r="C1490" s="8" t="s">
        <v>123</v>
      </c>
      <c r="D1490" s="8" t="s">
        <v>26</v>
      </c>
      <c r="E1490" s="7" t="s">
        <v>14</v>
      </c>
      <c r="F1490" s="8">
        <v>175</v>
      </c>
      <c r="H1490" s="8">
        <v>1</v>
      </c>
      <c r="L1490" s="8">
        <v>0.14299999999999999</v>
      </c>
      <c r="M1490" s="8">
        <f t="shared" si="240"/>
        <v>25.024999999999999</v>
      </c>
      <c r="O1490" s="8">
        <v>73</v>
      </c>
      <c r="AI1490" s="7">
        <v>7200</v>
      </c>
      <c r="AJ1490" s="8">
        <v>20051</v>
      </c>
      <c r="AK1490" s="8" t="s">
        <v>282</v>
      </c>
      <c r="AL1490" s="7">
        <v>130</v>
      </c>
      <c r="AM1490" s="8">
        <v>0</v>
      </c>
      <c r="AN1490" s="8">
        <v>2.4</v>
      </c>
      <c r="AO1490" s="8">
        <v>0</v>
      </c>
      <c r="AP1490" s="8">
        <v>0</v>
      </c>
      <c r="AQ1490" s="8">
        <v>0.2</v>
      </c>
      <c r="AR1490" s="8">
        <v>28.6</v>
      </c>
      <c r="AS1490" s="8">
        <v>0.3</v>
      </c>
      <c r="AT1490" s="12">
        <f t="shared" si="239"/>
        <v>31.200000000000003</v>
      </c>
      <c r="AV1490" s="11">
        <f t="shared" si="241"/>
        <v>32.532499999999999</v>
      </c>
      <c r="AW1490" s="13">
        <f t="shared" si="242"/>
        <v>0</v>
      </c>
      <c r="AX1490" s="13">
        <f t="shared" si="243"/>
        <v>0.60059999999999991</v>
      </c>
      <c r="AY1490" s="13">
        <f t="shared" si="244"/>
        <v>0</v>
      </c>
      <c r="AZ1490" s="13">
        <f t="shared" si="245"/>
        <v>0</v>
      </c>
      <c r="BA1490" s="13">
        <f t="shared" si="246"/>
        <v>5.0049999999999997E-2</v>
      </c>
      <c r="BB1490" s="13">
        <f t="shared" si="247"/>
        <v>7.1571500000000006</v>
      </c>
      <c r="BC1490" s="13">
        <f t="shared" si="248"/>
        <v>7.5074999999999989E-2</v>
      </c>
    </row>
    <row r="1491" spans="1:55" x14ac:dyDescent="0.3">
      <c r="A1491" s="8" t="s">
        <v>233</v>
      </c>
      <c r="B1491" s="8" t="s">
        <v>238</v>
      </c>
      <c r="C1491" s="8" t="s">
        <v>123</v>
      </c>
      <c r="D1491" s="8" t="s">
        <v>28</v>
      </c>
      <c r="E1491" s="7" t="s">
        <v>14</v>
      </c>
      <c r="F1491" s="8">
        <v>185</v>
      </c>
      <c r="H1491" s="8">
        <v>2.5</v>
      </c>
      <c r="L1491" s="8">
        <v>0.35699999999999998</v>
      </c>
      <c r="M1491" s="8">
        <f t="shared" si="240"/>
        <v>66.045000000000002</v>
      </c>
      <c r="O1491" s="8">
        <v>73</v>
      </c>
      <c r="AI1491" s="7">
        <v>7005</v>
      </c>
      <c r="AJ1491" s="8">
        <v>16028</v>
      </c>
      <c r="AK1491" s="8" t="s">
        <v>283</v>
      </c>
      <c r="AL1491" s="7">
        <v>127</v>
      </c>
      <c r="AM1491" s="8">
        <v>0</v>
      </c>
      <c r="AN1491" s="8">
        <v>8.6999999999999993</v>
      </c>
      <c r="AO1491" s="8">
        <v>0</v>
      </c>
      <c r="AP1491" s="8">
        <v>0</v>
      </c>
      <c r="AQ1491" s="8">
        <v>0.5</v>
      </c>
      <c r="AR1491" s="8">
        <v>22.8</v>
      </c>
      <c r="AS1491" s="8">
        <v>6.4</v>
      </c>
      <c r="AT1491" s="12">
        <f t="shared" si="239"/>
        <v>32</v>
      </c>
      <c r="AV1491" s="11">
        <f t="shared" si="241"/>
        <v>83.87715</v>
      </c>
      <c r="AW1491" s="13">
        <f t="shared" si="242"/>
        <v>0</v>
      </c>
      <c r="AX1491" s="13">
        <f t="shared" si="243"/>
        <v>5.7459150000000001</v>
      </c>
      <c r="AY1491" s="13">
        <f t="shared" si="244"/>
        <v>0</v>
      </c>
      <c r="AZ1491" s="13">
        <f t="shared" si="245"/>
        <v>0</v>
      </c>
      <c r="BA1491" s="13">
        <f t="shared" si="246"/>
        <v>0.33022499999999999</v>
      </c>
      <c r="BB1491" s="13">
        <f t="shared" si="247"/>
        <v>15.058260000000001</v>
      </c>
      <c r="BC1491" s="13">
        <f t="shared" si="248"/>
        <v>4.2268800000000004</v>
      </c>
    </row>
    <row r="1492" spans="1:55" x14ac:dyDescent="0.3">
      <c r="A1492" s="8" t="s">
        <v>233</v>
      </c>
      <c r="B1492" s="8" t="s">
        <v>238</v>
      </c>
      <c r="C1492" s="8" t="s">
        <v>123</v>
      </c>
      <c r="D1492" s="8" t="s">
        <v>29</v>
      </c>
      <c r="E1492" s="7" t="s">
        <v>14</v>
      </c>
      <c r="F1492" s="8">
        <v>60</v>
      </c>
      <c r="H1492" s="8">
        <v>2.5</v>
      </c>
      <c r="L1492" s="8">
        <v>0.35699999999999998</v>
      </c>
      <c r="M1492" s="8">
        <f t="shared" si="240"/>
        <v>21.419999999999998</v>
      </c>
      <c r="O1492" s="8">
        <v>73</v>
      </c>
      <c r="AI1492" s="7">
        <v>513</v>
      </c>
      <c r="AJ1492" s="8">
        <v>11110</v>
      </c>
      <c r="AK1492" s="8" t="s">
        <v>290</v>
      </c>
      <c r="AL1492" s="7">
        <v>22</v>
      </c>
      <c r="AM1492" s="8">
        <v>0</v>
      </c>
      <c r="AN1492" s="8">
        <v>1</v>
      </c>
      <c r="AO1492" s="8">
        <v>0</v>
      </c>
      <c r="AP1492" s="8">
        <v>0</v>
      </c>
      <c r="AQ1492" s="8">
        <v>0.4</v>
      </c>
      <c r="AR1492" s="8">
        <v>4.5</v>
      </c>
      <c r="AS1492" s="8">
        <v>2.8</v>
      </c>
      <c r="AT1492" s="12">
        <f t="shared" si="239"/>
        <v>5.9</v>
      </c>
      <c r="AV1492" s="11">
        <f t="shared" si="241"/>
        <v>4.7123999999999997</v>
      </c>
      <c r="AW1492" s="13">
        <f t="shared" si="242"/>
        <v>0</v>
      </c>
      <c r="AX1492" s="13">
        <f t="shared" si="243"/>
        <v>0.21419999999999997</v>
      </c>
      <c r="AY1492" s="13">
        <f t="shared" si="244"/>
        <v>0</v>
      </c>
      <c r="AZ1492" s="13">
        <f t="shared" si="245"/>
        <v>0</v>
      </c>
      <c r="BA1492" s="13">
        <f t="shared" si="246"/>
        <v>8.5679999999999992E-2</v>
      </c>
      <c r="BB1492" s="13">
        <f t="shared" si="247"/>
        <v>0.96389999999999987</v>
      </c>
      <c r="BC1492" s="13">
        <f t="shared" si="248"/>
        <v>0.59975999999999996</v>
      </c>
    </row>
    <row r="1493" spans="1:55" x14ac:dyDescent="0.3">
      <c r="A1493" s="8" t="s">
        <v>233</v>
      </c>
      <c r="B1493" s="8" t="s">
        <v>238</v>
      </c>
      <c r="C1493" s="8" t="s">
        <v>123</v>
      </c>
      <c r="D1493" s="8" t="s">
        <v>30</v>
      </c>
      <c r="E1493" s="7" t="s">
        <v>14</v>
      </c>
      <c r="F1493" s="8">
        <v>119</v>
      </c>
      <c r="G1493" s="8">
        <v>1</v>
      </c>
      <c r="L1493" s="8">
        <v>1</v>
      </c>
      <c r="M1493" s="8">
        <f t="shared" si="240"/>
        <v>119</v>
      </c>
      <c r="O1493" s="8">
        <v>73</v>
      </c>
      <c r="AI1493" s="7">
        <v>141</v>
      </c>
      <c r="AJ1493" s="8">
        <v>9040</v>
      </c>
      <c r="AK1493" s="8" t="s">
        <v>287</v>
      </c>
      <c r="AL1493" s="7">
        <v>92</v>
      </c>
      <c r="AM1493" s="8">
        <v>0</v>
      </c>
      <c r="AN1493" s="8">
        <v>1</v>
      </c>
      <c r="AO1493" s="8">
        <v>0</v>
      </c>
      <c r="AP1493" s="8">
        <v>0</v>
      </c>
      <c r="AQ1493" s="8">
        <v>0.5</v>
      </c>
      <c r="AR1493" s="8">
        <v>23.4</v>
      </c>
      <c r="AS1493" s="8">
        <v>2.4</v>
      </c>
      <c r="AT1493" s="12">
        <f t="shared" si="239"/>
        <v>24.9</v>
      </c>
      <c r="AV1493" s="11">
        <f t="shared" si="241"/>
        <v>109.48</v>
      </c>
      <c r="AW1493" s="13">
        <f t="shared" si="242"/>
        <v>0</v>
      </c>
      <c r="AX1493" s="13">
        <f t="shared" si="243"/>
        <v>1.19</v>
      </c>
      <c r="AY1493" s="13">
        <f t="shared" si="244"/>
        <v>0</v>
      </c>
      <c r="AZ1493" s="13">
        <f t="shared" si="245"/>
        <v>0</v>
      </c>
      <c r="BA1493" s="13">
        <f t="shared" si="246"/>
        <v>0.59499999999999997</v>
      </c>
      <c r="BB1493" s="13">
        <f t="shared" si="247"/>
        <v>27.846</v>
      </c>
      <c r="BC1493" s="13">
        <f t="shared" si="248"/>
        <v>2.8559999999999999</v>
      </c>
    </row>
    <row r="1494" spans="1:55" x14ac:dyDescent="0.3">
      <c r="A1494" s="8" t="s">
        <v>233</v>
      </c>
      <c r="B1494" s="8" t="s">
        <v>238</v>
      </c>
      <c r="C1494" s="8" t="s">
        <v>123</v>
      </c>
      <c r="D1494" s="8" t="s">
        <v>31</v>
      </c>
      <c r="E1494" s="7" t="s">
        <v>14</v>
      </c>
      <c r="F1494" s="8">
        <v>122</v>
      </c>
      <c r="H1494" s="8">
        <v>2.5</v>
      </c>
      <c r="L1494" s="8">
        <v>0.35699999999999998</v>
      </c>
      <c r="M1494" s="8">
        <f t="shared" si="240"/>
        <v>43.553999999999995</v>
      </c>
      <c r="O1494" s="8">
        <v>73</v>
      </c>
      <c r="AI1494" s="7">
        <v>1786</v>
      </c>
      <c r="AJ1494" s="8">
        <v>11363</v>
      </c>
      <c r="AK1494" s="8" t="s">
        <v>289</v>
      </c>
      <c r="AL1494" s="7">
        <v>93</v>
      </c>
      <c r="AM1494" s="8">
        <v>0</v>
      </c>
      <c r="AN1494" s="8">
        <v>2</v>
      </c>
      <c r="AO1494" s="8">
        <v>0</v>
      </c>
      <c r="AP1494" s="8">
        <v>0</v>
      </c>
      <c r="AQ1494" s="8">
        <v>0.1</v>
      </c>
      <c r="AR1494" s="8">
        <v>21.6</v>
      </c>
      <c r="AS1494" s="8">
        <v>1.5</v>
      </c>
      <c r="AT1494" s="12">
        <f t="shared" si="239"/>
        <v>23.700000000000003</v>
      </c>
      <c r="AV1494" s="11">
        <f t="shared" si="241"/>
        <v>40.505219999999994</v>
      </c>
      <c r="AW1494" s="13">
        <f t="shared" si="242"/>
        <v>0</v>
      </c>
      <c r="AX1494" s="13">
        <f t="shared" si="243"/>
        <v>0.87107999999999985</v>
      </c>
      <c r="AY1494" s="13">
        <f t="shared" si="244"/>
        <v>0</v>
      </c>
      <c r="AZ1494" s="13">
        <f t="shared" si="245"/>
        <v>0</v>
      </c>
      <c r="BA1494" s="13">
        <f t="shared" si="246"/>
        <v>4.3553999999999995E-2</v>
      </c>
      <c r="BB1494" s="13">
        <f t="shared" si="247"/>
        <v>9.4076640000000005</v>
      </c>
      <c r="BC1494" s="13">
        <f t="shared" si="248"/>
        <v>0.65330999999999984</v>
      </c>
    </row>
    <row r="1495" spans="1:55" x14ac:dyDescent="0.3">
      <c r="A1495" s="8" t="s">
        <v>233</v>
      </c>
      <c r="B1495" s="8" t="s">
        <v>238</v>
      </c>
      <c r="C1495" s="8" t="s">
        <v>123</v>
      </c>
      <c r="D1495" s="8" t="s">
        <v>114</v>
      </c>
      <c r="E1495" s="7" t="s">
        <v>14</v>
      </c>
      <c r="F1495" s="8">
        <v>171</v>
      </c>
      <c r="H1495" s="8">
        <v>3</v>
      </c>
      <c r="L1495" s="8">
        <v>0.42899999999999999</v>
      </c>
      <c r="M1495" s="8">
        <f t="shared" si="240"/>
        <v>73.358999999999995</v>
      </c>
      <c r="O1495" s="8">
        <v>73</v>
      </c>
      <c r="AI1495" s="7">
        <v>7060</v>
      </c>
      <c r="AJ1495" s="8">
        <v>16063</v>
      </c>
      <c r="AK1495" s="8" t="s">
        <v>328</v>
      </c>
      <c r="AL1495" s="7">
        <v>116</v>
      </c>
      <c r="AM1495" s="8">
        <v>0</v>
      </c>
      <c r="AN1495" s="8">
        <v>7.7</v>
      </c>
      <c r="AO1495" s="8">
        <v>0</v>
      </c>
      <c r="AP1495" s="8">
        <v>0</v>
      </c>
      <c r="AQ1495" s="8">
        <v>0.5</v>
      </c>
      <c r="AR1495" s="8">
        <v>20.8</v>
      </c>
      <c r="AS1495" s="8">
        <v>6.5</v>
      </c>
      <c r="AT1495" s="12">
        <f t="shared" si="239"/>
        <v>29</v>
      </c>
      <c r="AV1495" s="11">
        <f t="shared" si="241"/>
        <v>85.096440000000001</v>
      </c>
      <c r="AW1495" s="13">
        <f t="shared" si="242"/>
        <v>0</v>
      </c>
      <c r="AX1495" s="13">
        <f t="shared" si="243"/>
        <v>5.6486429999999999</v>
      </c>
      <c r="AY1495" s="13">
        <f t="shared" si="244"/>
        <v>0</v>
      </c>
      <c r="AZ1495" s="13">
        <f t="shared" si="245"/>
        <v>0</v>
      </c>
      <c r="BA1495" s="13">
        <f t="shared" si="246"/>
        <v>0.36679499999999998</v>
      </c>
      <c r="BB1495" s="13">
        <f t="shared" si="247"/>
        <v>15.258671999999999</v>
      </c>
      <c r="BC1495" s="13">
        <f t="shared" si="248"/>
        <v>4.7683349999999995</v>
      </c>
    </row>
    <row r="1496" spans="1:55" x14ac:dyDescent="0.3">
      <c r="A1496" s="8" t="s">
        <v>234</v>
      </c>
      <c r="B1496" s="8" t="s">
        <v>238</v>
      </c>
      <c r="C1496" s="8" t="s">
        <v>123</v>
      </c>
      <c r="D1496" s="8" t="s">
        <v>248</v>
      </c>
      <c r="E1496" s="7" t="s">
        <v>14</v>
      </c>
      <c r="F1496" s="8">
        <v>134</v>
      </c>
      <c r="H1496" s="8">
        <v>1</v>
      </c>
      <c r="L1496" s="8">
        <v>0.14299999999999999</v>
      </c>
      <c r="M1496" s="8">
        <f t="shared" si="240"/>
        <v>19.161999999999999</v>
      </c>
      <c r="O1496" s="8">
        <v>73</v>
      </c>
      <c r="AE1496" s="7" t="s">
        <v>296</v>
      </c>
      <c r="AF1496" s="8" t="s">
        <v>303</v>
      </c>
      <c r="AL1496" s="7">
        <v>163</v>
      </c>
      <c r="AN1496" s="8">
        <v>6.3</v>
      </c>
      <c r="AQ1496" s="8">
        <v>1.4</v>
      </c>
      <c r="AR1496" s="8">
        <v>31.1</v>
      </c>
      <c r="AT1496" s="12">
        <f t="shared" si="239"/>
        <v>38.799999999999997</v>
      </c>
      <c r="AV1496" s="11">
        <f t="shared" si="241"/>
        <v>31.234059999999999</v>
      </c>
      <c r="AW1496" s="13">
        <f t="shared" si="242"/>
        <v>0.19161999999999998</v>
      </c>
      <c r="AX1496" s="13">
        <f t="shared" si="243"/>
        <v>1.207206</v>
      </c>
      <c r="AY1496" s="13">
        <f t="shared" si="244"/>
        <v>0.19161999999999998</v>
      </c>
      <c r="AZ1496" s="13">
        <f t="shared" si="245"/>
        <v>0.19161999999999998</v>
      </c>
      <c r="BA1496" s="13">
        <f t="shared" si="246"/>
        <v>0.26826800000000001</v>
      </c>
      <c r="BB1496" s="13">
        <f t="shared" si="247"/>
        <v>5.9593820000000006</v>
      </c>
      <c r="BC1496" s="13">
        <f t="shared" si="248"/>
        <v>0.19161999999999998</v>
      </c>
    </row>
    <row r="1497" spans="1:55" x14ac:dyDescent="0.3">
      <c r="A1497" s="8" t="s">
        <v>234</v>
      </c>
      <c r="B1497" s="8" t="s">
        <v>238</v>
      </c>
      <c r="C1497" s="8" t="s">
        <v>123</v>
      </c>
      <c r="D1497" s="8" t="s">
        <v>27</v>
      </c>
      <c r="E1497" s="7" t="s">
        <v>14</v>
      </c>
      <c r="F1497" s="8">
        <v>114</v>
      </c>
      <c r="G1497" s="8">
        <v>1</v>
      </c>
      <c r="L1497" s="8">
        <v>1</v>
      </c>
      <c r="M1497" s="8">
        <f t="shared" si="240"/>
        <v>114</v>
      </c>
      <c r="O1497" s="8">
        <v>73</v>
      </c>
      <c r="AE1497" s="7" t="s">
        <v>296</v>
      </c>
      <c r="AF1497" s="8" t="s">
        <v>304</v>
      </c>
      <c r="AL1497" s="7">
        <v>125</v>
      </c>
      <c r="AN1497" s="8">
        <v>2.1</v>
      </c>
      <c r="AQ1497" s="8">
        <v>1.3</v>
      </c>
      <c r="AR1497" s="8">
        <v>26.2</v>
      </c>
      <c r="AT1497" s="12">
        <f t="shared" si="239"/>
        <v>29.6</v>
      </c>
      <c r="AV1497" s="11">
        <f t="shared" si="241"/>
        <v>142.5</v>
      </c>
      <c r="AW1497" s="13">
        <f t="shared" si="242"/>
        <v>1.1399999999999999</v>
      </c>
      <c r="AX1497" s="13">
        <f t="shared" si="243"/>
        <v>2.3940000000000001</v>
      </c>
      <c r="AY1497" s="13">
        <f t="shared" si="244"/>
        <v>1.1399999999999999</v>
      </c>
      <c r="AZ1497" s="13">
        <f t="shared" si="245"/>
        <v>1.1399999999999999</v>
      </c>
      <c r="BA1497" s="13">
        <f t="shared" si="246"/>
        <v>1.4820000000000002</v>
      </c>
      <c r="BB1497" s="13">
        <f t="shared" si="247"/>
        <v>29.867999999999999</v>
      </c>
      <c r="BC1497" s="13">
        <f t="shared" si="248"/>
        <v>1.1399999999999999</v>
      </c>
    </row>
    <row r="1498" spans="1:55" x14ac:dyDescent="0.3">
      <c r="A1498" s="8" t="s">
        <v>234</v>
      </c>
      <c r="B1498" s="8" t="s">
        <v>238</v>
      </c>
      <c r="C1498" s="8" t="s">
        <v>123</v>
      </c>
      <c r="D1498" s="8" t="s">
        <v>32</v>
      </c>
      <c r="E1498" s="7" t="s">
        <v>14</v>
      </c>
      <c r="F1498" s="8">
        <v>83</v>
      </c>
      <c r="I1498" s="8">
        <v>1</v>
      </c>
      <c r="L1498" s="8">
        <v>3.3000000000000002E-2</v>
      </c>
      <c r="M1498" s="8">
        <f t="shared" si="240"/>
        <v>2.7390000000000003</v>
      </c>
      <c r="O1498" s="8">
        <v>73</v>
      </c>
      <c r="AI1498" s="7">
        <v>8012</v>
      </c>
      <c r="AJ1498" s="8">
        <v>0</v>
      </c>
      <c r="AK1498" s="8" t="s">
        <v>307</v>
      </c>
      <c r="AL1498" s="7">
        <v>332</v>
      </c>
      <c r="AM1498" s="8">
        <v>0</v>
      </c>
      <c r="AN1498" s="8">
        <v>10.3</v>
      </c>
      <c r="AO1498" s="8">
        <v>0</v>
      </c>
      <c r="AP1498" s="8">
        <v>0</v>
      </c>
      <c r="AQ1498" s="8">
        <v>3</v>
      </c>
      <c r="AR1498" s="8">
        <v>73.7</v>
      </c>
      <c r="AS1498" s="8">
        <v>12.7</v>
      </c>
      <c r="AT1498" s="12">
        <f t="shared" si="239"/>
        <v>87</v>
      </c>
      <c r="AV1498" s="11">
        <f t="shared" si="241"/>
        <v>9.0934800000000013</v>
      </c>
      <c r="AW1498" s="13">
        <f t="shared" si="242"/>
        <v>0</v>
      </c>
      <c r="AX1498" s="13">
        <f t="shared" si="243"/>
        <v>0.28211700000000006</v>
      </c>
      <c r="AY1498" s="13">
        <f t="shared" si="244"/>
        <v>0</v>
      </c>
      <c r="AZ1498" s="13">
        <f t="shared" si="245"/>
        <v>0</v>
      </c>
      <c r="BA1498" s="13">
        <f t="shared" si="246"/>
        <v>8.2170000000000007E-2</v>
      </c>
      <c r="BB1498" s="13">
        <f t="shared" si="247"/>
        <v>2.0186430000000004</v>
      </c>
      <c r="BC1498" s="13">
        <f t="shared" si="248"/>
        <v>0.34785299999999997</v>
      </c>
    </row>
    <row r="1499" spans="1:55" x14ac:dyDescent="0.3">
      <c r="A1499" s="8" t="s">
        <v>234</v>
      </c>
      <c r="B1499" s="8" t="s">
        <v>238</v>
      </c>
      <c r="C1499" s="8" t="s">
        <v>123</v>
      </c>
      <c r="D1499" s="8" t="s">
        <v>74</v>
      </c>
      <c r="E1499" s="7" t="s">
        <v>14</v>
      </c>
      <c r="F1499" s="8">
        <v>340</v>
      </c>
      <c r="H1499" s="8">
        <v>1</v>
      </c>
      <c r="L1499" s="8">
        <v>0.14299999999999999</v>
      </c>
      <c r="M1499" s="8">
        <f t="shared" si="240"/>
        <v>48.62</v>
      </c>
      <c r="O1499" s="8">
        <v>73</v>
      </c>
      <c r="AI1499" s="7">
        <v>404</v>
      </c>
      <c r="AJ1499" s="8">
        <v>14400</v>
      </c>
      <c r="AK1499" s="8" t="s">
        <v>308</v>
      </c>
      <c r="AL1499" s="7">
        <v>41</v>
      </c>
      <c r="AM1499" s="8">
        <v>0</v>
      </c>
      <c r="AN1499" s="8">
        <v>0</v>
      </c>
      <c r="AO1499" s="8">
        <v>0</v>
      </c>
      <c r="AP1499" s="8">
        <v>0</v>
      </c>
      <c r="AQ1499" s="8">
        <v>0</v>
      </c>
      <c r="AR1499" s="8">
        <v>10.4</v>
      </c>
      <c r="AS1499" s="8">
        <v>0</v>
      </c>
      <c r="AT1499" s="12">
        <f t="shared" si="239"/>
        <v>10.4</v>
      </c>
      <c r="AV1499" s="11">
        <f t="shared" si="241"/>
        <v>19.934199999999997</v>
      </c>
      <c r="AW1499" s="13">
        <f t="shared" si="242"/>
        <v>0</v>
      </c>
      <c r="AX1499" s="13">
        <f t="shared" si="243"/>
        <v>0</v>
      </c>
      <c r="AY1499" s="13">
        <f t="shared" si="244"/>
        <v>0</v>
      </c>
      <c r="AZ1499" s="13">
        <f t="shared" si="245"/>
        <v>0</v>
      </c>
      <c r="BA1499" s="13">
        <f t="shared" si="246"/>
        <v>0</v>
      </c>
      <c r="BB1499" s="13">
        <f t="shared" si="247"/>
        <v>5.0564799999999996</v>
      </c>
      <c r="BC1499" s="13">
        <f t="shared" si="248"/>
        <v>0</v>
      </c>
    </row>
    <row r="1500" spans="1:55" x14ac:dyDescent="0.3">
      <c r="A1500" s="8" t="s">
        <v>234</v>
      </c>
      <c r="B1500" s="8" t="s">
        <v>238</v>
      </c>
      <c r="C1500" s="8" t="s">
        <v>123</v>
      </c>
      <c r="D1500" s="8" t="s">
        <v>124</v>
      </c>
      <c r="E1500" s="7" t="s">
        <v>14</v>
      </c>
      <c r="F1500" s="8">
        <v>3</v>
      </c>
      <c r="H1500" s="8">
        <v>1</v>
      </c>
      <c r="L1500" s="8">
        <v>0.14299999999999999</v>
      </c>
      <c r="M1500" s="8">
        <f t="shared" si="240"/>
        <v>0.42899999999999994</v>
      </c>
      <c r="O1500" s="8">
        <v>73</v>
      </c>
      <c r="AI1500" s="7">
        <v>2229</v>
      </c>
      <c r="AJ1500" s="8">
        <v>19334</v>
      </c>
      <c r="AK1500" s="8" t="s">
        <v>354</v>
      </c>
      <c r="AL1500" s="7">
        <v>376</v>
      </c>
      <c r="AM1500" s="8">
        <v>0</v>
      </c>
      <c r="AN1500" s="8">
        <v>0</v>
      </c>
      <c r="AO1500" s="8">
        <v>0</v>
      </c>
      <c r="AP1500" s="8">
        <v>0</v>
      </c>
      <c r="AQ1500" s="8">
        <v>0</v>
      </c>
      <c r="AR1500" s="8">
        <v>97.3</v>
      </c>
      <c r="AS1500" s="8">
        <v>0</v>
      </c>
      <c r="AT1500" s="12">
        <f t="shared" si="239"/>
        <v>97.3</v>
      </c>
      <c r="AU1500" s="8" t="s">
        <v>355</v>
      </c>
      <c r="AV1500" s="11">
        <f t="shared" si="241"/>
        <v>1.6130399999999998</v>
      </c>
      <c r="AW1500" s="13">
        <f t="shared" si="242"/>
        <v>0</v>
      </c>
      <c r="AX1500" s="13">
        <f t="shared" si="243"/>
        <v>0</v>
      </c>
      <c r="AY1500" s="13">
        <f t="shared" si="244"/>
        <v>0</v>
      </c>
      <c r="AZ1500" s="13">
        <f t="shared" si="245"/>
        <v>0</v>
      </c>
      <c r="BA1500" s="13">
        <f t="shared" si="246"/>
        <v>0</v>
      </c>
      <c r="BB1500" s="13">
        <f t="shared" si="247"/>
        <v>0.41741699999999993</v>
      </c>
      <c r="BC1500" s="13">
        <f t="shared" si="248"/>
        <v>0</v>
      </c>
    </row>
    <row r="1501" spans="1:55" x14ac:dyDescent="0.3">
      <c r="A1501" s="8" t="s">
        <v>232</v>
      </c>
      <c r="B1501" s="8" t="s">
        <v>238</v>
      </c>
      <c r="C1501" s="8" t="s">
        <v>125</v>
      </c>
      <c r="D1501" s="8" t="s">
        <v>13</v>
      </c>
      <c r="E1501" s="7" t="s">
        <v>14</v>
      </c>
      <c r="F1501" s="8">
        <v>112</v>
      </c>
      <c r="I1501" s="8">
        <v>1</v>
      </c>
      <c r="L1501" s="8">
        <v>3.3000000000000002E-2</v>
      </c>
      <c r="M1501" s="8">
        <f t="shared" si="240"/>
        <v>3.6960000000000002</v>
      </c>
      <c r="N1501" s="8">
        <v>3</v>
      </c>
      <c r="O1501" s="8">
        <v>74</v>
      </c>
      <c r="AI1501" s="7">
        <v>8067</v>
      </c>
      <c r="AJ1501" s="8">
        <v>0</v>
      </c>
      <c r="AK1501" s="8" t="s">
        <v>265</v>
      </c>
      <c r="AL1501" s="7">
        <v>269</v>
      </c>
      <c r="AM1501" s="8">
        <v>269</v>
      </c>
      <c r="AN1501" s="8">
        <v>24.9</v>
      </c>
      <c r="AO1501" s="8">
        <v>24.9</v>
      </c>
      <c r="AP1501" s="8">
        <v>24.9</v>
      </c>
      <c r="AQ1501" s="8">
        <v>18</v>
      </c>
      <c r="AR1501" s="8">
        <v>0</v>
      </c>
      <c r="AS1501" s="8">
        <v>0</v>
      </c>
      <c r="AT1501" s="12">
        <f t="shared" si="239"/>
        <v>42.9</v>
      </c>
      <c r="AV1501" s="11">
        <f t="shared" si="241"/>
        <v>9.94224</v>
      </c>
      <c r="AW1501" s="13">
        <f t="shared" si="242"/>
        <v>9.94224</v>
      </c>
      <c r="AX1501" s="13">
        <f t="shared" si="243"/>
        <v>0.92030400000000001</v>
      </c>
      <c r="AY1501" s="13">
        <f t="shared" si="244"/>
        <v>0.92030400000000001</v>
      </c>
      <c r="AZ1501" s="13">
        <f t="shared" si="245"/>
        <v>0.92030400000000001</v>
      </c>
      <c r="BA1501" s="13">
        <f t="shared" si="246"/>
        <v>0.66528000000000009</v>
      </c>
      <c r="BB1501" s="13">
        <f t="shared" si="247"/>
        <v>0</v>
      </c>
      <c r="BC1501" s="13">
        <f t="shared" si="248"/>
        <v>0</v>
      </c>
    </row>
    <row r="1502" spans="1:55" x14ac:dyDescent="0.3">
      <c r="A1502" s="8" t="s">
        <v>232</v>
      </c>
      <c r="B1502" s="8" t="s">
        <v>238</v>
      </c>
      <c r="C1502" s="8" t="s">
        <v>125</v>
      </c>
      <c r="D1502" s="8" t="s">
        <v>15</v>
      </c>
      <c r="E1502" s="7" t="s">
        <v>14</v>
      </c>
      <c r="F1502" s="8">
        <v>85</v>
      </c>
      <c r="I1502" s="8">
        <v>1</v>
      </c>
      <c r="L1502" s="8">
        <v>3.3000000000000002E-2</v>
      </c>
      <c r="M1502" s="8">
        <f t="shared" si="240"/>
        <v>2.8050000000000002</v>
      </c>
      <c r="O1502" s="8">
        <v>74</v>
      </c>
      <c r="AE1502" s="7" t="s">
        <v>296</v>
      </c>
      <c r="AF1502" s="8" t="s">
        <v>298</v>
      </c>
      <c r="AG1502" s="7" t="s">
        <v>299</v>
      </c>
      <c r="AL1502" s="7">
        <v>241</v>
      </c>
      <c r="AN1502" s="8">
        <v>32.9</v>
      </c>
      <c r="AQ1502" s="8">
        <v>10.9</v>
      </c>
      <c r="AR1502" s="8">
        <v>0.5</v>
      </c>
      <c r="AS1502" s="8">
        <v>0</v>
      </c>
      <c r="AT1502" s="12">
        <f t="shared" si="239"/>
        <v>44.3</v>
      </c>
      <c r="AV1502" s="11">
        <f t="shared" si="241"/>
        <v>6.7600499999999997</v>
      </c>
      <c r="AW1502" s="13">
        <f t="shared" si="242"/>
        <v>2.8050000000000002E-2</v>
      </c>
      <c r="AX1502" s="13">
        <f t="shared" si="243"/>
        <v>0.92284499999999992</v>
      </c>
      <c r="AY1502" s="13">
        <f t="shared" si="244"/>
        <v>2.8050000000000002E-2</v>
      </c>
      <c r="AZ1502" s="13">
        <f t="shared" si="245"/>
        <v>2.8050000000000002E-2</v>
      </c>
      <c r="BA1502" s="13">
        <f t="shared" si="246"/>
        <v>0.30574500000000004</v>
      </c>
      <c r="BB1502" s="13">
        <f t="shared" si="247"/>
        <v>1.4025000000000001E-2</v>
      </c>
      <c r="BC1502" s="13">
        <f t="shared" si="248"/>
        <v>0</v>
      </c>
    </row>
    <row r="1503" spans="1:55" x14ac:dyDescent="0.3">
      <c r="A1503" s="8" t="s">
        <v>232</v>
      </c>
      <c r="B1503" s="8" t="s">
        <v>238</v>
      </c>
      <c r="C1503" s="8" t="s">
        <v>125</v>
      </c>
      <c r="D1503" s="8" t="s">
        <v>17</v>
      </c>
      <c r="E1503" s="7" t="s">
        <v>21</v>
      </c>
      <c r="K1503" s="8">
        <v>1</v>
      </c>
      <c r="L1503" s="8">
        <v>0</v>
      </c>
      <c r="M1503" s="8">
        <f t="shared" si="240"/>
        <v>0</v>
      </c>
      <c r="O1503" s="8">
        <v>74</v>
      </c>
      <c r="AE1503" s="7" t="s">
        <v>300</v>
      </c>
      <c r="AF1503" s="8" t="s">
        <v>301</v>
      </c>
      <c r="AG1503" s="7" t="s">
        <v>272</v>
      </c>
      <c r="AL1503" s="7">
        <v>265</v>
      </c>
      <c r="AN1503" s="8">
        <v>16.899999999999999</v>
      </c>
      <c r="AQ1503" s="8">
        <v>21.4</v>
      </c>
      <c r="AR1503" s="8">
        <v>0</v>
      </c>
      <c r="AS1503" s="8">
        <v>0</v>
      </c>
      <c r="AT1503" s="12">
        <f t="shared" si="239"/>
        <v>38.299999999999997</v>
      </c>
      <c r="AV1503" s="11">
        <f t="shared" si="241"/>
        <v>0</v>
      </c>
      <c r="AW1503" s="13">
        <f t="shared" si="242"/>
        <v>0</v>
      </c>
      <c r="AX1503" s="13">
        <f t="shared" si="243"/>
        <v>0</v>
      </c>
      <c r="AY1503" s="13">
        <f t="shared" si="244"/>
        <v>0</v>
      </c>
      <c r="AZ1503" s="13">
        <f t="shared" si="245"/>
        <v>0</v>
      </c>
      <c r="BA1503" s="13">
        <f t="shared" si="246"/>
        <v>0</v>
      </c>
      <c r="BB1503" s="13">
        <f t="shared" si="247"/>
        <v>0</v>
      </c>
      <c r="BC1503" s="13">
        <f t="shared" si="248"/>
        <v>0</v>
      </c>
    </row>
    <row r="1504" spans="1:55" x14ac:dyDescent="0.3">
      <c r="A1504" s="8" t="s">
        <v>232</v>
      </c>
      <c r="B1504" s="8" t="s">
        <v>238</v>
      </c>
      <c r="C1504" s="8" t="s">
        <v>125</v>
      </c>
      <c r="D1504" s="8" t="s">
        <v>18</v>
      </c>
      <c r="E1504" s="7" t="s">
        <v>21</v>
      </c>
      <c r="K1504" s="8">
        <v>1</v>
      </c>
      <c r="L1504" s="8">
        <v>0</v>
      </c>
      <c r="M1504" s="8">
        <f t="shared" si="240"/>
        <v>0</v>
      </c>
      <c r="O1504" s="8">
        <v>74</v>
      </c>
      <c r="S1504" s="8">
        <v>1095</v>
      </c>
      <c r="T1504" s="8" t="s">
        <v>275</v>
      </c>
      <c r="AL1504" s="7">
        <v>267</v>
      </c>
      <c r="AN1504" s="8">
        <v>19.600000000000001</v>
      </c>
      <c r="AQ1504" s="8">
        <v>20.3</v>
      </c>
      <c r="AT1504" s="12">
        <f t="shared" si="239"/>
        <v>39.900000000000006</v>
      </c>
      <c r="AV1504" s="11">
        <f t="shared" si="241"/>
        <v>0</v>
      </c>
      <c r="AW1504" s="13">
        <f t="shared" si="242"/>
        <v>0</v>
      </c>
      <c r="AX1504" s="13">
        <f t="shared" si="243"/>
        <v>0</v>
      </c>
      <c r="AY1504" s="13">
        <f t="shared" si="244"/>
        <v>0</v>
      </c>
      <c r="AZ1504" s="13">
        <f t="shared" si="245"/>
        <v>0</v>
      </c>
      <c r="BA1504" s="13">
        <f t="shared" si="246"/>
        <v>0</v>
      </c>
      <c r="BB1504" s="13">
        <f t="shared" si="247"/>
        <v>0</v>
      </c>
      <c r="BC1504" s="13">
        <f t="shared" si="248"/>
        <v>0</v>
      </c>
    </row>
    <row r="1505" spans="1:55" x14ac:dyDescent="0.3">
      <c r="A1505" s="8" t="s">
        <v>232</v>
      </c>
      <c r="B1505" s="8" t="s">
        <v>238</v>
      </c>
      <c r="C1505" s="8" t="s">
        <v>125</v>
      </c>
      <c r="D1505" s="8" t="s">
        <v>19</v>
      </c>
      <c r="E1505" s="7" t="s">
        <v>14</v>
      </c>
      <c r="F1505" s="8">
        <v>112</v>
      </c>
      <c r="I1505" s="8">
        <v>1</v>
      </c>
      <c r="L1505" s="8">
        <v>3.3000000000000002E-2</v>
      </c>
      <c r="M1505" s="8">
        <f t="shared" si="240"/>
        <v>3.6960000000000002</v>
      </c>
      <c r="O1505" s="8">
        <v>74</v>
      </c>
      <c r="AI1505" s="7">
        <v>8063</v>
      </c>
      <c r="AJ1505" s="8">
        <v>5124</v>
      </c>
      <c r="AK1505" s="8" t="s">
        <v>273</v>
      </c>
      <c r="AL1505" s="7">
        <v>285</v>
      </c>
      <c r="AM1505" s="8">
        <v>285</v>
      </c>
      <c r="AN1505" s="8">
        <v>26.9</v>
      </c>
      <c r="AO1505" s="8">
        <v>26.9</v>
      </c>
      <c r="AP1505" s="8">
        <v>26.9</v>
      </c>
      <c r="AQ1505" s="8">
        <v>18.899999999999999</v>
      </c>
      <c r="AR1505" s="8">
        <v>0</v>
      </c>
      <c r="AS1505" s="8">
        <v>0</v>
      </c>
      <c r="AT1505" s="12">
        <f t="shared" si="239"/>
        <v>45.8</v>
      </c>
      <c r="AV1505" s="11">
        <f t="shared" si="241"/>
        <v>10.533600000000002</v>
      </c>
      <c r="AW1505" s="13">
        <f t="shared" si="242"/>
        <v>10.533600000000002</v>
      </c>
      <c r="AX1505" s="13">
        <f t="shared" si="243"/>
        <v>0.994224</v>
      </c>
      <c r="AY1505" s="13">
        <f t="shared" si="244"/>
        <v>0.994224</v>
      </c>
      <c r="AZ1505" s="13">
        <f t="shared" si="245"/>
        <v>0.994224</v>
      </c>
      <c r="BA1505" s="13">
        <f t="shared" si="246"/>
        <v>0.69854399999999994</v>
      </c>
      <c r="BB1505" s="13">
        <f t="shared" si="247"/>
        <v>0</v>
      </c>
      <c r="BC1505" s="13">
        <f t="shared" si="248"/>
        <v>0</v>
      </c>
    </row>
    <row r="1506" spans="1:55" x14ac:dyDescent="0.3">
      <c r="A1506" s="8" t="s">
        <v>232</v>
      </c>
      <c r="B1506" s="8" t="s">
        <v>238</v>
      </c>
      <c r="C1506" s="8" t="s">
        <v>125</v>
      </c>
      <c r="D1506" s="8" t="s">
        <v>22</v>
      </c>
      <c r="E1506" s="7" t="s">
        <v>21</v>
      </c>
      <c r="K1506" s="8">
        <v>1</v>
      </c>
      <c r="L1506" s="8">
        <v>0</v>
      </c>
      <c r="M1506" s="8">
        <f t="shared" si="240"/>
        <v>0</v>
      </c>
      <c r="O1506" s="8">
        <v>74</v>
      </c>
      <c r="AI1506" s="7">
        <v>8063</v>
      </c>
      <c r="AJ1506" s="8">
        <v>5124</v>
      </c>
      <c r="AK1506" s="8" t="s">
        <v>273</v>
      </c>
      <c r="AL1506" s="7">
        <v>285</v>
      </c>
      <c r="AM1506" s="8">
        <v>285</v>
      </c>
      <c r="AN1506" s="8">
        <v>26.9</v>
      </c>
      <c r="AO1506" s="8">
        <v>26.9</v>
      </c>
      <c r="AP1506" s="8">
        <v>26.9</v>
      </c>
      <c r="AQ1506" s="8">
        <v>18.899999999999999</v>
      </c>
      <c r="AR1506" s="8">
        <v>0</v>
      </c>
      <c r="AS1506" s="8">
        <v>0</v>
      </c>
      <c r="AT1506" s="12">
        <f t="shared" si="239"/>
        <v>45.8</v>
      </c>
      <c r="AV1506" s="11">
        <f t="shared" si="241"/>
        <v>0</v>
      </c>
      <c r="AW1506" s="13">
        <f t="shared" si="242"/>
        <v>0</v>
      </c>
      <c r="AX1506" s="13">
        <f t="shared" si="243"/>
        <v>0</v>
      </c>
      <c r="AY1506" s="13">
        <f t="shared" si="244"/>
        <v>0</v>
      </c>
      <c r="AZ1506" s="13">
        <f t="shared" si="245"/>
        <v>0</v>
      </c>
      <c r="BA1506" s="13">
        <f t="shared" si="246"/>
        <v>0</v>
      </c>
      <c r="BB1506" s="13">
        <f t="shared" si="247"/>
        <v>0</v>
      </c>
      <c r="BC1506" s="13">
        <f t="shared" si="248"/>
        <v>0</v>
      </c>
    </row>
    <row r="1507" spans="1:55" x14ac:dyDescent="0.3">
      <c r="A1507" s="8" t="s">
        <v>232</v>
      </c>
      <c r="B1507" s="8" t="s">
        <v>238</v>
      </c>
      <c r="C1507" s="8" t="s">
        <v>125</v>
      </c>
      <c r="D1507" s="8" t="s">
        <v>23</v>
      </c>
      <c r="E1507" s="7" t="s">
        <v>14</v>
      </c>
      <c r="F1507" s="8">
        <v>64</v>
      </c>
      <c r="H1507" s="8">
        <v>1</v>
      </c>
      <c r="L1507" s="8">
        <v>0.14299999999999999</v>
      </c>
      <c r="M1507" s="8">
        <f t="shared" si="240"/>
        <v>9.1519999999999992</v>
      </c>
      <c r="O1507" s="8">
        <v>74</v>
      </c>
      <c r="AI1507" s="7">
        <v>974</v>
      </c>
      <c r="AJ1507" s="8">
        <v>1129</v>
      </c>
      <c r="AK1507" s="8" t="s">
        <v>279</v>
      </c>
      <c r="AL1507" s="7">
        <v>155</v>
      </c>
      <c r="AM1507" s="8">
        <v>155</v>
      </c>
      <c r="AN1507" s="8">
        <v>12.6</v>
      </c>
      <c r="AO1507" s="8">
        <v>12.6</v>
      </c>
      <c r="AP1507" s="8">
        <v>0</v>
      </c>
      <c r="AQ1507" s="8">
        <v>10.6</v>
      </c>
      <c r="AR1507" s="8">
        <v>1.1000000000000001</v>
      </c>
      <c r="AS1507" s="8">
        <v>0</v>
      </c>
      <c r="AT1507" s="12">
        <f t="shared" si="239"/>
        <v>24.3</v>
      </c>
      <c r="AV1507" s="11">
        <f t="shared" si="241"/>
        <v>14.185599999999999</v>
      </c>
      <c r="AW1507" s="13">
        <f t="shared" si="242"/>
        <v>14.185599999999999</v>
      </c>
      <c r="AX1507" s="13">
        <f t="shared" si="243"/>
        <v>1.153152</v>
      </c>
      <c r="AY1507" s="13">
        <f t="shared" si="244"/>
        <v>1.153152</v>
      </c>
      <c r="AZ1507" s="13">
        <f t="shared" si="245"/>
        <v>0</v>
      </c>
      <c r="BA1507" s="13">
        <f t="shared" si="246"/>
        <v>0.97011199999999986</v>
      </c>
      <c r="BB1507" s="13">
        <f t="shared" si="247"/>
        <v>0.100672</v>
      </c>
      <c r="BC1507" s="13">
        <f t="shared" si="248"/>
        <v>0</v>
      </c>
    </row>
    <row r="1508" spans="1:55" x14ac:dyDescent="0.3">
      <c r="A1508" s="8" t="s">
        <v>232</v>
      </c>
      <c r="B1508" s="8" t="s">
        <v>238</v>
      </c>
      <c r="C1508" s="8" t="s">
        <v>125</v>
      </c>
      <c r="D1508" s="8" t="s">
        <v>24</v>
      </c>
      <c r="E1508" s="7" t="s">
        <v>14</v>
      </c>
      <c r="F1508" s="8">
        <v>184</v>
      </c>
      <c r="H1508" s="8">
        <v>1</v>
      </c>
      <c r="L1508" s="8">
        <v>0.14299999999999999</v>
      </c>
      <c r="M1508" s="8">
        <f t="shared" si="240"/>
        <v>26.311999999999998</v>
      </c>
      <c r="O1508" s="8">
        <v>74</v>
      </c>
      <c r="AI1508" s="7">
        <v>7075</v>
      </c>
      <c r="AJ1508" s="8">
        <v>1106</v>
      </c>
      <c r="AK1508" s="8" t="s">
        <v>280</v>
      </c>
      <c r="AL1508" s="7">
        <v>69</v>
      </c>
      <c r="AM1508" s="8">
        <v>69</v>
      </c>
      <c r="AN1508" s="8">
        <v>3.6</v>
      </c>
      <c r="AO1508" s="8">
        <v>3.6</v>
      </c>
      <c r="AP1508" s="8">
        <v>0</v>
      </c>
      <c r="AQ1508" s="8">
        <v>4.0999999999999996</v>
      </c>
      <c r="AR1508" s="8">
        <v>4.5</v>
      </c>
      <c r="AS1508" s="8">
        <v>0</v>
      </c>
      <c r="AT1508" s="12">
        <f t="shared" si="239"/>
        <v>12.2</v>
      </c>
      <c r="AV1508" s="11">
        <f t="shared" si="241"/>
        <v>18.155279999999998</v>
      </c>
      <c r="AW1508" s="13">
        <f t="shared" si="242"/>
        <v>18.155279999999998</v>
      </c>
      <c r="AX1508" s="13">
        <f t="shared" si="243"/>
        <v>0.94723199999999996</v>
      </c>
      <c r="AY1508" s="13">
        <f t="shared" si="244"/>
        <v>0.94723199999999996</v>
      </c>
      <c r="AZ1508" s="13">
        <f t="shared" si="245"/>
        <v>0</v>
      </c>
      <c r="BA1508" s="13">
        <f t="shared" si="246"/>
        <v>1.0787919999999998</v>
      </c>
      <c r="BB1508" s="13">
        <f t="shared" si="247"/>
        <v>1.18404</v>
      </c>
      <c r="BC1508" s="13">
        <f t="shared" si="248"/>
        <v>0</v>
      </c>
    </row>
    <row r="1509" spans="1:55" x14ac:dyDescent="0.3">
      <c r="A1509" s="8" t="s">
        <v>232</v>
      </c>
      <c r="B1509" s="8" t="s">
        <v>238</v>
      </c>
      <c r="C1509" s="8" t="s">
        <v>125</v>
      </c>
      <c r="D1509" s="8" t="s">
        <v>25</v>
      </c>
      <c r="E1509" s="7" t="s">
        <v>21</v>
      </c>
      <c r="K1509" s="8">
        <v>1</v>
      </c>
      <c r="L1509" s="8">
        <v>0</v>
      </c>
      <c r="M1509" s="8">
        <f t="shared" si="240"/>
        <v>0</v>
      </c>
      <c r="O1509" s="8">
        <v>74</v>
      </c>
      <c r="AI1509" s="7">
        <v>646</v>
      </c>
      <c r="AJ1509" s="8">
        <v>1009</v>
      </c>
      <c r="AK1509" s="8" t="s">
        <v>286</v>
      </c>
      <c r="AL1509" s="7">
        <v>403</v>
      </c>
      <c r="AM1509" s="8">
        <v>403</v>
      </c>
      <c r="AN1509" s="8">
        <v>24.9</v>
      </c>
      <c r="AO1509" s="8">
        <v>24.9</v>
      </c>
      <c r="AP1509" s="8">
        <v>0</v>
      </c>
      <c r="AQ1509" s="8">
        <v>33.1</v>
      </c>
      <c r="AR1509" s="8">
        <v>1.3</v>
      </c>
      <c r="AS1509" s="8">
        <v>0</v>
      </c>
      <c r="AT1509" s="12">
        <f t="shared" si="239"/>
        <v>59.3</v>
      </c>
      <c r="AV1509" s="11">
        <f t="shared" si="241"/>
        <v>0</v>
      </c>
      <c r="AW1509" s="13">
        <f t="shared" si="242"/>
        <v>0</v>
      </c>
      <c r="AX1509" s="13">
        <f t="shared" si="243"/>
        <v>0</v>
      </c>
      <c r="AY1509" s="13">
        <f t="shared" si="244"/>
        <v>0</v>
      </c>
      <c r="AZ1509" s="13">
        <f t="shared" si="245"/>
        <v>0</v>
      </c>
      <c r="BA1509" s="13">
        <f t="shared" si="246"/>
        <v>0</v>
      </c>
      <c r="BB1509" s="13">
        <f t="shared" si="247"/>
        <v>0</v>
      </c>
      <c r="BC1509" s="13">
        <f t="shared" si="248"/>
        <v>0</v>
      </c>
    </row>
    <row r="1510" spans="1:55" x14ac:dyDescent="0.3">
      <c r="A1510" s="8" t="s">
        <v>232</v>
      </c>
      <c r="B1510" s="8" t="s">
        <v>238</v>
      </c>
      <c r="C1510" s="8" t="s">
        <v>125</v>
      </c>
      <c r="D1510" s="8" t="s">
        <v>120</v>
      </c>
      <c r="E1510" s="7" t="s">
        <v>14</v>
      </c>
      <c r="F1510" s="8">
        <v>7</v>
      </c>
      <c r="I1510" s="8">
        <v>1</v>
      </c>
      <c r="L1510" s="8">
        <v>3.3000000000000002E-2</v>
      </c>
      <c r="M1510" s="8">
        <f t="shared" si="240"/>
        <v>0.23100000000000001</v>
      </c>
      <c r="O1510" s="8">
        <v>74</v>
      </c>
      <c r="U1510" s="7" t="s">
        <v>341</v>
      </c>
      <c r="V1510" s="8" t="s">
        <v>342</v>
      </c>
      <c r="X1510" s="8" t="s">
        <v>343</v>
      </c>
      <c r="Y1510" s="8" t="s">
        <v>344</v>
      </c>
      <c r="AL1510" s="7" t="s">
        <v>345</v>
      </c>
      <c r="AN1510" s="8" t="s">
        <v>346</v>
      </c>
      <c r="AQ1510" s="8" t="s">
        <v>347</v>
      </c>
      <c r="AR1510" s="8" t="s">
        <v>348</v>
      </c>
      <c r="AS1510" s="8" t="s">
        <v>349</v>
      </c>
      <c r="AT1510" s="12">
        <f t="shared" si="239"/>
        <v>0</v>
      </c>
      <c r="AV1510" s="11">
        <f t="shared" si="241"/>
        <v>2.31E-3</v>
      </c>
      <c r="AW1510" s="13">
        <f t="shared" si="242"/>
        <v>2.31E-3</v>
      </c>
      <c r="AX1510" s="13">
        <f t="shared" si="243"/>
        <v>2.31E-3</v>
      </c>
      <c r="AY1510" s="13">
        <f t="shared" si="244"/>
        <v>2.31E-3</v>
      </c>
      <c r="AZ1510" s="13">
        <f t="shared" si="245"/>
        <v>2.31E-3</v>
      </c>
      <c r="BA1510" s="13">
        <f t="shared" si="246"/>
        <v>2.31E-3</v>
      </c>
      <c r="BB1510" s="13">
        <f t="shared" si="247"/>
        <v>2.31E-3</v>
      </c>
      <c r="BC1510" s="13">
        <f t="shared" si="248"/>
        <v>2.31E-3</v>
      </c>
    </row>
    <row r="1511" spans="1:55" x14ac:dyDescent="0.3">
      <c r="A1511" s="8" t="s">
        <v>20</v>
      </c>
      <c r="B1511" s="8" t="s">
        <v>238</v>
      </c>
      <c r="C1511" s="8" t="s">
        <v>125</v>
      </c>
      <c r="D1511" s="8" t="s">
        <v>20</v>
      </c>
      <c r="E1511" s="7" t="s">
        <v>14</v>
      </c>
      <c r="F1511" s="8">
        <v>112</v>
      </c>
      <c r="I1511" s="8">
        <v>1</v>
      </c>
      <c r="L1511" s="8">
        <v>3.3000000000000002E-2</v>
      </c>
      <c r="M1511" s="8">
        <f t="shared" si="240"/>
        <v>3.6960000000000002</v>
      </c>
      <c r="O1511" s="8">
        <v>74</v>
      </c>
      <c r="AI1511">
        <v>8041</v>
      </c>
      <c r="AJ1511">
        <v>15233</v>
      </c>
      <c r="AK1511" t="s">
        <v>378</v>
      </c>
      <c r="AL1511">
        <v>105</v>
      </c>
      <c r="AM1511">
        <v>105</v>
      </c>
      <c r="AN1511">
        <v>18.5</v>
      </c>
      <c r="AO1511">
        <v>18.5</v>
      </c>
      <c r="AP1511">
        <v>18.5</v>
      </c>
      <c r="AQ1511">
        <v>2.9</v>
      </c>
      <c r="AR1511">
        <v>0</v>
      </c>
      <c r="AS1511">
        <v>0</v>
      </c>
      <c r="AT1511" s="12">
        <f t="shared" si="239"/>
        <v>21.4</v>
      </c>
      <c r="AV1511" s="11">
        <f t="shared" si="241"/>
        <v>3.8808000000000002</v>
      </c>
      <c r="AW1511" s="13">
        <f t="shared" si="242"/>
        <v>3.8808000000000002</v>
      </c>
      <c r="AX1511" s="13">
        <f t="shared" si="243"/>
        <v>0.68376000000000003</v>
      </c>
      <c r="AY1511" s="13">
        <f t="shared" si="244"/>
        <v>0.68376000000000003</v>
      </c>
      <c r="AZ1511" s="13">
        <f t="shared" si="245"/>
        <v>0.68376000000000003</v>
      </c>
      <c r="BA1511" s="13">
        <f t="shared" si="246"/>
        <v>0.107184</v>
      </c>
      <c r="BB1511" s="13">
        <f t="shared" si="247"/>
        <v>0</v>
      </c>
      <c r="BC1511" s="13">
        <f t="shared" si="248"/>
        <v>0</v>
      </c>
    </row>
    <row r="1512" spans="1:55" x14ac:dyDescent="0.3">
      <c r="A1512" s="8" t="s">
        <v>233</v>
      </c>
      <c r="B1512" s="8" t="s">
        <v>238</v>
      </c>
      <c r="C1512" s="8" t="s">
        <v>125</v>
      </c>
      <c r="D1512" s="8" t="s">
        <v>26</v>
      </c>
      <c r="E1512" s="7" t="s">
        <v>14</v>
      </c>
      <c r="F1512" s="8">
        <v>175</v>
      </c>
      <c r="H1512" s="8">
        <v>1</v>
      </c>
      <c r="L1512" s="8">
        <v>0.14299999999999999</v>
      </c>
      <c r="M1512" s="8">
        <f t="shared" si="240"/>
        <v>25.024999999999999</v>
      </c>
      <c r="O1512" s="8">
        <v>74</v>
      </c>
      <c r="AI1512" s="7">
        <v>7200</v>
      </c>
      <c r="AJ1512" s="8">
        <v>20051</v>
      </c>
      <c r="AK1512" s="8" t="s">
        <v>282</v>
      </c>
      <c r="AL1512" s="7">
        <v>130</v>
      </c>
      <c r="AM1512" s="8">
        <v>0</v>
      </c>
      <c r="AN1512" s="8">
        <v>2.4</v>
      </c>
      <c r="AO1512" s="8">
        <v>0</v>
      </c>
      <c r="AP1512" s="8">
        <v>0</v>
      </c>
      <c r="AQ1512" s="8">
        <v>0.2</v>
      </c>
      <c r="AR1512" s="8">
        <v>28.6</v>
      </c>
      <c r="AS1512" s="8">
        <v>0.3</v>
      </c>
      <c r="AT1512" s="12">
        <f t="shared" si="239"/>
        <v>31.200000000000003</v>
      </c>
      <c r="AV1512" s="11">
        <f t="shared" si="241"/>
        <v>32.532499999999999</v>
      </c>
      <c r="AW1512" s="13">
        <f t="shared" si="242"/>
        <v>0</v>
      </c>
      <c r="AX1512" s="13">
        <f t="shared" si="243"/>
        <v>0.60059999999999991</v>
      </c>
      <c r="AY1512" s="13">
        <f t="shared" si="244"/>
        <v>0</v>
      </c>
      <c r="AZ1512" s="13">
        <f t="shared" si="245"/>
        <v>0</v>
      </c>
      <c r="BA1512" s="13">
        <f t="shared" si="246"/>
        <v>5.0049999999999997E-2</v>
      </c>
      <c r="BB1512" s="13">
        <f t="shared" si="247"/>
        <v>7.1571500000000006</v>
      </c>
      <c r="BC1512" s="13">
        <f t="shared" si="248"/>
        <v>7.5074999999999989E-2</v>
      </c>
    </row>
    <row r="1513" spans="1:55" x14ac:dyDescent="0.3">
      <c r="A1513" s="8" t="s">
        <v>233</v>
      </c>
      <c r="B1513" s="8" t="s">
        <v>238</v>
      </c>
      <c r="C1513" s="8" t="s">
        <v>125</v>
      </c>
      <c r="D1513" s="8" t="s">
        <v>28</v>
      </c>
      <c r="E1513" s="7" t="s">
        <v>14</v>
      </c>
      <c r="F1513" s="8">
        <v>185</v>
      </c>
      <c r="H1513" s="8">
        <v>3.5</v>
      </c>
      <c r="L1513" s="8">
        <v>0.5</v>
      </c>
      <c r="M1513" s="8">
        <f t="shared" si="240"/>
        <v>92.5</v>
      </c>
      <c r="O1513" s="8">
        <v>74</v>
      </c>
      <c r="AI1513" s="7">
        <v>7005</v>
      </c>
      <c r="AJ1513" s="8">
        <v>16028</v>
      </c>
      <c r="AK1513" s="8" t="s">
        <v>283</v>
      </c>
      <c r="AL1513" s="7">
        <v>127</v>
      </c>
      <c r="AM1513" s="8">
        <v>0</v>
      </c>
      <c r="AN1513" s="8">
        <v>8.6999999999999993</v>
      </c>
      <c r="AO1513" s="8">
        <v>0</v>
      </c>
      <c r="AP1513" s="8">
        <v>0</v>
      </c>
      <c r="AQ1513" s="8">
        <v>0.5</v>
      </c>
      <c r="AR1513" s="8">
        <v>22.8</v>
      </c>
      <c r="AS1513" s="8">
        <v>6.4</v>
      </c>
      <c r="AT1513" s="12">
        <f t="shared" si="239"/>
        <v>32</v>
      </c>
      <c r="AV1513" s="11">
        <f t="shared" si="241"/>
        <v>117.47499999999999</v>
      </c>
      <c r="AW1513" s="13">
        <f t="shared" si="242"/>
        <v>0</v>
      </c>
      <c r="AX1513" s="13">
        <f t="shared" si="243"/>
        <v>8.0474999999999994</v>
      </c>
      <c r="AY1513" s="13">
        <f t="shared" si="244"/>
        <v>0</v>
      </c>
      <c r="AZ1513" s="13">
        <f t="shared" si="245"/>
        <v>0</v>
      </c>
      <c r="BA1513" s="13">
        <f t="shared" si="246"/>
        <v>0.46250000000000002</v>
      </c>
      <c r="BB1513" s="13">
        <f t="shared" si="247"/>
        <v>21.09</v>
      </c>
      <c r="BC1513" s="13">
        <f t="shared" si="248"/>
        <v>5.92</v>
      </c>
    </row>
    <row r="1514" spans="1:55" x14ac:dyDescent="0.3">
      <c r="A1514" s="8" t="s">
        <v>233</v>
      </c>
      <c r="B1514" s="8" t="s">
        <v>238</v>
      </c>
      <c r="C1514" s="8" t="s">
        <v>125</v>
      </c>
      <c r="D1514" s="8" t="s">
        <v>29</v>
      </c>
      <c r="E1514" s="7" t="s">
        <v>14</v>
      </c>
      <c r="F1514" s="8">
        <v>60</v>
      </c>
      <c r="H1514" s="8">
        <v>3.5</v>
      </c>
      <c r="L1514" s="8">
        <v>0.5</v>
      </c>
      <c r="M1514" s="8">
        <f t="shared" si="240"/>
        <v>30</v>
      </c>
      <c r="O1514" s="8">
        <v>74</v>
      </c>
      <c r="AI1514" s="7">
        <v>513</v>
      </c>
      <c r="AJ1514" s="8">
        <v>11110</v>
      </c>
      <c r="AK1514" s="8" t="s">
        <v>290</v>
      </c>
      <c r="AL1514" s="7">
        <v>22</v>
      </c>
      <c r="AM1514" s="8">
        <v>0</v>
      </c>
      <c r="AN1514" s="8">
        <v>1</v>
      </c>
      <c r="AO1514" s="8">
        <v>0</v>
      </c>
      <c r="AP1514" s="8">
        <v>0</v>
      </c>
      <c r="AQ1514" s="8">
        <v>0.4</v>
      </c>
      <c r="AR1514" s="8">
        <v>4.5</v>
      </c>
      <c r="AS1514" s="8">
        <v>2.8</v>
      </c>
      <c r="AT1514" s="12">
        <f t="shared" si="239"/>
        <v>5.9</v>
      </c>
      <c r="AV1514" s="11">
        <f t="shared" si="241"/>
        <v>6.6</v>
      </c>
      <c r="AW1514" s="13">
        <f t="shared" si="242"/>
        <v>0</v>
      </c>
      <c r="AX1514" s="13">
        <f t="shared" si="243"/>
        <v>0.3</v>
      </c>
      <c r="AY1514" s="13">
        <f t="shared" si="244"/>
        <v>0</v>
      </c>
      <c r="AZ1514" s="13">
        <f t="shared" si="245"/>
        <v>0</v>
      </c>
      <c r="BA1514" s="13">
        <f t="shared" si="246"/>
        <v>0.12</v>
      </c>
      <c r="BB1514" s="13">
        <f t="shared" si="247"/>
        <v>1.35</v>
      </c>
      <c r="BC1514" s="13">
        <f t="shared" si="248"/>
        <v>0.84</v>
      </c>
    </row>
    <row r="1515" spans="1:55" x14ac:dyDescent="0.3">
      <c r="A1515" s="8" t="s">
        <v>233</v>
      </c>
      <c r="B1515" s="8" t="s">
        <v>238</v>
      </c>
      <c r="C1515" s="8" t="s">
        <v>125</v>
      </c>
      <c r="D1515" s="8" t="s">
        <v>30</v>
      </c>
      <c r="E1515" s="7" t="s">
        <v>14</v>
      </c>
      <c r="F1515" s="8">
        <v>119</v>
      </c>
      <c r="G1515" s="8">
        <v>1</v>
      </c>
      <c r="L1515" s="8">
        <v>1</v>
      </c>
      <c r="M1515" s="8">
        <f t="shared" si="240"/>
        <v>119</v>
      </c>
      <c r="O1515" s="8">
        <v>74</v>
      </c>
      <c r="AI1515" s="7">
        <v>141</v>
      </c>
      <c r="AJ1515" s="8">
        <v>9040</v>
      </c>
      <c r="AK1515" s="8" t="s">
        <v>287</v>
      </c>
      <c r="AL1515" s="7">
        <v>92</v>
      </c>
      <c r="AM1515" s="8">
        <v>0</v>
      </c>
      <c r="AN1515" s="8">
        <v>1</v>
      </c>
      <c r="AO1515" s="8">
        <v>0</v>
      </c>
      <c r="AP1515" s="8">
        <v>0</v>
      </c>
      <c r="AQ1515" s="8">
        <v>0.5</v>
      </c>
      <c r="AR1515" s="8">
        <v>23.4</v>
      </c>
      <c r="AS1515" s="8">
        <v>2.4</v>
      </c>
      <c r="AT1515" s="12">
        <f t="shared" si="239"/>
        <v>24.9</v>
      </c>
      <c r="AV1515" s="11">
        <f t="shared" si="241"/>
        <v>109.48</v>
      </c>
      <c r="AW1515" s="13">
        <f t="shared" si="242"/>
        <v>0</v>
      </c>
      <c r="AX1515" s="13">
        <f t="shared" si="243"/>
        <v>1.19</v>
      </c>
      <c r="AY1515" s="13">
        <f t="shared" si="244"/>
        <v>0</v>
      </c>
      <c r="AZ1515" s="13">
        <f t="shared" si="245"/>
        <v>0</v>
      </c>
      <c r="BA1515" s="13">
        <f t="shared" si="246"/>
        <v>0.59499999999999997</v>
      </c>
      <c r="BB1515" s="13">
        <f t="shared" si="247"/>
        <v>27.846</v>
      </c>
      <c r="BC1515" s="13">
        <f t="shared" si="248"/>
        <v>2.8559999999999999</v>
      </c>
    </row>
    <row r="1516" spans="1:55" x14ac:dyDescent="0.3">
      <c r="A1516" s="8" t="s">
        <v>233</v>
      </c>
      <c r="B1516" s="8" t="s">
        <v>238</v>
      </c>
      <c r="C1516" s="8" t="s">
        <v>125</v>
      </c>
      <c r="D1516" s="8" t="s">
        <v>31</v>
      </c>
      <c r="E1516" s="7" t="s">
        <v>14</v>
      </c>
      <c r="F1516" s="8">
        <v>122</v>
      </c>
      <c r="H1516" s="8">
        <v>1</v>
      </c>
      <c r="L1516" s="8">
        <v>0.14299999999999999</v>
      </c>
      <c r="M1516" s="8">
        <f t="shared" si="240"/>
        <v>17.445999999999998</v>
      </c>
      <c r="O1516" s="8">
        <v>74</v>
      </c>
      <c r="AI1516" s="7">
        <v>1786</v>
      </c>
      <c r="AJ1516" s="8">
        <v>11363</v>
      </c>
      <c r="AK1516" s="8" t="s">
        <v>289</v>
      </c>
      <c r="AL1516" s="7">
        <v>93</v>
      </c>
      <c r="AM1516" s="8">
        <v>0</v>
      </c>
      <c r="AN1516" s="8">
        <v>2</v>
      </c>
      <c r="AO1516" s="8">
        <v>0</v>
      </c>
      <c r="AP1516" s="8">
        <v>0</v>
      </c>
      <c r="AQ1516" s="8">
        <v>0.1</v>
      </c>
      <c r="AR1516" s="8">
        <v>21.6</v>
      </c>
      <c r="AS1516" s="8">
        <v>1.5</v>
      </c>
      <c r="AT1516" s="12">
        <f t="shared" si="239"/>
        <v>23.700000000000003</v>
      </c>
      <c r="AV1516" s="11">
        <f t="shared" si="241"/>
        <v>16.224779999999999</v>
      </c>
      <c r="AW1516" s="13">
        <f t="shared" si="242"/>
        <v>0</v>
      </c>
      <c r="AX1516" s="13">
        <f t="shared" si="243"/>
        <v>0.34891999999999995</v>
      </c>
      <c r="AY1516" s="13">
        <f t="shared" si="244"/>
        <v>0</v>
      </c>
      <c r="AZ1516" s="13">
        <f t="shared" si="245"/>
        <v>0</v>
      </c>
      <c r="BA1516" s="13">
        <f t="shared" si="246"/>
        <v>1.7446E-2</v>
      </c>
      <c r="BB1516" s="13">
        <f t="shared" si="247"/>
        <v>3.7683359999999997</v>
      </c>
      <c r="BC1516" s="13">
        <f t="shared" si="248"/>
        <v>0.26168999999999998</v>
      </c>
    </row>
    <row r="1517" spans="1:55" x14ac:dyDescent="0.3">
      <c r="A1517" s="8" t="s">
        <v>233</v>
      </c>
      <c r="B1517" s="8" t="s">
        <v>238</v>
      </c>
      <c r="C1517" s="8" t="s">
        <v>125</v>
      </c>
      <c r="D1517" s="8" t="s">
        <v>87</v>
      </c>
      <c r="E1517" s="7" t="s">
        <v>14</v>
      </c>
      <c r="F1517" s="8">
        <v>171</v>
      </c>
      <c r="G1517" s="8">
        <v>1</v>
      </c>
      <c r="L1517" s="8">
        <v>1</v>
      </c>
      <c r="M1517" s="8">
        <f t="shared" si="240"/>
        <v>171</v>
      </c>
      <c r="O1517" s="8">
        <v>74</v>
      </c>
      <c r="AI1517" s="7">
        <v>7060</v>
      </c>
      <c r="AJ1517" s="8">
        <v>16063</v>
      </c>
      <c r="AK1517" s="8" t="s">
        <v>328</v>
      </c>
      <c r="AL1517" s="7">
        <v>116</v>
      </c>
      <c r="AM1517" s="8">
        <v>0</v>
      </c>
      <c r="AN1517" s="8">
        <v>7.7</v>
      </c>
      <c r="AO1517" s="8">
        <v>0</v>
      </c>
      <c r="AP1517" s="8">
        <v>0</v>
      </c>
      <c r="AQ1517" s="8">
        <v>0.5</v>
      </c>
      <c r="AR1517" s="8">
        <v>20.8</v>
      </c>
      <c r="AS1517" s="8">
        <v>6.5</v>
      </c>
      <c r="AT1517" s="12">
        <f t="shared" ref="AT1517:AT1580" si="249">SUM(AN1517,AQ1517,AR1517)</f>
        <v>29</v>
      </c>
      <c r="AV1517" s="11">
        <f t="shared" si="241"/>
        <v>198.36</v>
      </c>
      <c r="AW1517" s="13">
        <f t="shared" si="242"/>
        <v>0</v>
      </c>
      <c r="AX1517" s="13">
        <f t="shared" si="243"/>
        <v>13.167</v>
      </c>
      <c r="AY1517" s="13">
        <f t="shared" si="244"/>
        <v>0</v>
      </c>
      <c r="AZ1517" s="13">
        <f t="shared" si="245"/>
        <v>0</v>
      </c>
      <c r="BA1517" s="13">
        <f t="shared" si="246"/>
        <v>0.85499999999999998</v>
      </c>
      <c r="BB1517" s="13">
        <f t="shared" si="247"/>
        <v>35.568000000000005</v>
      </c>
      <c r="BC1517" s="13">
        <f t="shared" si="248"/>
        <v>11.115</v>
      </c>
    </row>
    <row r="1518" spans="1:55" x14ac:dyDescent="0.3">
      <c r="A1518" s="8" t="s">
        <v>234</v>
      </c>
      <c r="B1518" s="8" t="s">
        <v>238</v>
      </c>
      <c r="C1518" s="8" t="s">
        <v>125</v>
      </c>
      <c r="D1518" s="8" t="s">
        <v>248</v>
      </c>
      <c r="E1518" s="7" t="s">
        <v>14</v>
      </c>
      <c r="F1518" s="8">
        <v>134</v>
      </c>
      <c r="G1518" s="8">
        <v>1</v>
      </c>
      <c r="L1518" s="8">
        <v>1</v>
      </c>
      <c r="M1518" s="8">
        <f t="shared" si="240"/>
        <v>134</v>
      </c>
      <c r="O1518" s="8">
        <v>74</v>
      </c>
      <c r="AE1518" s="7" t="s">
        <v>296</v>
      </c>
      <c r="AF1518" s="8" t="s">
        <v>303</v>
      </c>
      <c r="AL1518" s="7">
        <v>163</v>
      </c>
      <c r="AN1518" s="8">
        <v>6.3</v>
      </c>
      <c r="AQ1518" s="8">
        <v>1.4</v>
      </c>
      <c r="AR1518" s="8">
        <v>31.1</v>
      </c>
      <c r="AT1518" s="12">
        <f t="shared" si="249"/>
        <v>38.799999999999997</v>
      </c>
      <c r="AV1518" s="11">
        <f t="shared" si="241"/>
        <v>218.42</v>
      </c>
      <c r="AW1518" s="13">
        <f t="shared" si="242"/>
        <v>1.34</v>
      </c>
      <c r="AX1518" s="13">
        <f t="shared" si="243"/>
        <v>8.4420000000000002</v>
      </c>
      <c r="AY1518" s="13">
        <f t="shared" si="244"/>
        <v>1.34</v>
      </c>
      <c r="AZ1518" s="13">
        <f t="shared" si="245"/>
        <v>1.34</v>
      </c>
      <c r="BA1518" s="13">
        <f t="shared" si="246"/>
        <v>1.8759999999999999</v>
      </c>
      <c r="BB1518" s="13">
        <f t="shared" si="247"/>
        <v>41.674000000000007</v>
      </c>
      <c r="BC1518" s="13">
        <f t="shared" si="248"/>
        <v>1.34</v>
      </c>
    </row>
    <row r="1519" spans="1:55" x14ac:dyDescent="0.3">
      <c r="A1519" s="8" t="s">
        <v>234</v>
      </c>
      <c r="B1519" s="8" t="s">
        <v>238</v>
      </c>
      <c r="C1519" s="8" t="s">
        <v>125</v>
      </c>
      <c r="D1519" s="8" t="s">
        <v>27</v>
      </c>
      <c r="E1519" s="7" t="s">
        <v>14</v>
      </c>
      <c r="F1519" s="8">
        <v>114</v>
      </c>
      <c r="G1519" s="8">
        <v>1</v>
      </c>
      <c r="L1519" s="8">
        <v>1</v>
      </c>
      <c r="M1519" s="8">
        <f t="shared" si="240"/>
        <v>114</v>
      </c>
      <c r="O1519" s="8">
        <v>74</v>
      </c>
      <c r="AE1519" s="7" t="s">
        <v>296</v>
      </c>
      <c r="AF1519" s="8" t="s">
        <v>304</v>
      </c>
      <c r="AL1519" s="7">
        <v>125</v>
      </c>
      <c r="AN1519" s="8">
        <v>2.1</v>
      </c>
      <c r="AQ1519" s="8">
        <v>1.3</v>
      </c>
      <c r="AR1519" s="8">
        <v>26.2</v>
      </c>
      <c r="AT1519" s="12">
        <f t="shared" si="249"/>
        <v>29.6</v>
      </c>
      <c r="AV1519" s="11">
        <f t="shared" si="241"/>
        <v>142.5</v>
      </c>
      <c r="AW1519" s="13">
        <f t="shared" si="242"/>
        <v>1.1399999999999999</v>
      </c>
      <c r="AX1519" s="13">
        <f t="shared" si="243"/>
        <v>2.3940000000000001</v>
      </c>
      <c r="AY1519" s="13">
        <f t="shared" si="244"/>
        <v>1.1399999999999999</v>
      </c>
      <c r="AZ1519" s="13">
        <f t="shared" si="245"/>
        <v>1.1399999999999999</v>
      </c>
      <c r="BA1519" s="13">
        <f t="shared" si="246"/>
        <v>1.4820000000000002</v>
      </c>
      <c r="BB1519" s="13">
        <f t="shared" si="247"/>
        <v>29.867999999999999</v>
      </c>
      <c r="BC1519" s="13">
        <f t="shared" si="248"/>
        <v>1.1399999999999999</v>
      </c>
    </row>
    <row r="1520" spans="1:55" x14ac:dyDescent="0.3">
      <c r="A1520" s="8" t="s">
        <v>234</v>
      </c>
      <c r="B1520" s="8" t="s">
        <v>238</v>
      </c>
      <c r="C1520" s="8" t="s">
        <v>125</v>
      </c>
      <c r="D1520" s="8" t="s">
        <v>32</v>
      </c>
      <c r="E1520" s="7" t="s">
        <v>21</v>
      </c>
      <c r="K1520" s="8">
        <v>1</v>
      </c>
      <c r="L1520" s="8">
        <v>0</v>
      </c>
      <c r="M1520" s="8">
        <f t="shared" si="240"/>
        <v>0</v>
      </c>
      <c r="O1520" s="8">
        <v>74</v>
      </c>
      <c r="AI1520" s="7">
        <v>8012</v>
      </c>
      <c r="AJ1520" s="8">
        <v>0</v>
      </c>
      <c r="AK1520" s="8" t="s">
        <v>307</v>
      </c>
      <c r="AL1520" s="7">
        <v>332</v>
      </c>
      <c r="AM1520" s="8">
        <v>0</v>
      </c>
      <c r="AN1520" s="8">
        <v>10.3</v>
      </c>
      <c r="AO1520" s="8">
        <v>0</v>
      </c>
      <c r="AP1520" s="8">
        <v>0</v>
      </c>
      <c r="AQ1520" s="8">
        <v>3</v>
      </c>
      <c r="AR1520" s="8">
        <v>73.7</v>
      </c>
      <c r="AS1520" s="8">
        <v>12.7</v>
      </c>
      <c r="AT1520" s="12">
        <f t="shared" si="249"/>
        <v>87</v>
      </c>
      <c r="AV1520" s="11">
        <f t="shared" si="241"/>
        <v>0</v>
      </c>
      <c r="AW1520" s="13">
        <f t="shared" si="242"/>
        <v>0</v>
      </c>
      <c r="AX1520" s="13">
        <f t="shared" si="243"/>
        <v>0</v>
      </c>
      <c r="AY1520" s="13">
        <f t="shared" si="244"/>
        <v>0</v>
      </c>
      <c r="AZ1520" s="13">
        <f t="shared" si="245"/>
        <v>0</v>
      </c>
      <c r="BA1520" s="13">
        <f t="shared" si="246"/>
        <v>0</v>
      </c>
      <c r="BB1520" s="13">
        <f t="shared" si="247"/>
        <v>0</v>
      </c>
      <c r="BC1520" s="13">
        <f t="shared" si="248"/>
        <v>0</v>
      </c>
    </row>
    <row r="1521" spans="1:55" x14ac:dyDescent="0.3">
      <c r="A1521" s="8" t="s">
        <v>234</v>
      </c>
      <c r="B1521" s="8" t="s">
        <v>238</v>
      </c>
      <c r="C1521" s="8" t="s">
        <v>125</v>
      </c>
      <c r="D1521" s="8" t="s">
        <v>74</v>
      </c>
      <c r="E1521" s="7" t="s">
        <v>14</v>
      </c>
      <c r="F1521" s="8">
        <v>340</v>
      </c>
      <c r="H1521" s="8">
        <v>2</v>
      </c>
      <c r="L1521" s="8">
        <v>0.28599999999999998</v>
      </c>
      <c r="M1521" s="8">
        <f t="shared" si="240"/>
        <v>97.24</v>
      </c>
      <c r="O1521" s="8">
        <v>74</v>
      </c>
      <c r="AI1521" s="7">
        <v>404</v>
      </c>
      <c r="AJ1521" s="8">
        <v>14400</v>
      </c>
      <c r="AK1521" s="8" t="s">
        <v>308</v>
      </c>
      <c r="AL1521" s="7">
        <v>41</v>
      </c>
      <c r="AM1521" s="8">
        <v>0</v>
      </c>
      <c r="AN1521" s="8">
        <v>0</v>
      </c>
      <c r="AO1521" s="8">
        <v>0</v>
      </c>
      <c r="AP1521" s="8">
        <v>0</v>
      </c>
      <c r="AQ1521" s="8">
        <v>0</v>
      </c>
      <c r="AR1521" s="8">
        <v>10.4</v>
      </c>
      <c r="AS1521" s="8">
        <v>0</v>
      </c>
      <c r="AT1521" s="12">
        <f t="shared" si="249"/>
        <v>10.4</v>
      </c>
      <c r="AV1521" s="11">
        <f t="shared" si="241"/>
        <v>39.868399999999994</v>
      </c>
      <c r="AW1521" s="13">
        <f t="shared" si="242"/>
        <v>0</v>
      </c>
      <c r="AX1521" s="13">
        <f t="shared" si="243"/>
        <v>0</v>
      </c>
      <c r="AY1521" s="13">
        <f t="shared" si="244"/>
        <v>0</v>
      </c>
      <c r="AZ1521" s="13">
        <f t="shared" si="245"/>
        <v>0</v>
      </c>
      <c r="BA1521" s="13">
        <f t="shared" si="246"/>
        <v>0</v>
      </c>
      <c r="BB1521" s="13">
        <f t="shared" si="247"/>
        <v>10.112959999999999</v>
      </c>
      <c r="BC1521" s="13">
        <f t="shared" si="248"/>
        <v>0</v>
      </c>
    </row>
    <row r="1522" spans="1:55" x14ac:dyDescent="0.3">
      <c r="A1522" s="8" t="s">
        <v>227</v>
      </c>
      <c r="B1522" s="8" t="s">
        <v>238</v>
      </c>
      <c r="C1522" s="8" t="s">
        <v>125</v>
      </c>
      <c r="D1522" s="8" t="s">
        <v>33</v>
      </c>
      <c r="E1522" s="7" t="s">
        <v>14</v>
      </c>
      <c r="F1522" s="8">
        <v>20</v>
      </c>
      <c r="J1522" s="8">
        <v>1</v>
      </c>
      <c r="L1522" s="8">
        <v>3.0000000000000001E-3</v>
      </c>
      <c r="M1522" s="8">
        <f t="shared" si="240"/>
        <v>0.06</v>
      </c>
      <c r="O1522" s="8">
        <v>74</v>
      </c>
      <c r="AI1522" s="7">
        <v>1134</v>
      </c>
      <c r="AJ1522" s="8">
        <v>19296</v>
      </c>
      <c r="AK1522" s="8" t="s">
        <v>323</v>
      </c>
      <c r="AL1522" s="7">
        <v>304</v>
      </c>
      <c r="AM1522" s="8">
        <v>0</v>
      </c>
      <c r="AN1522" s="8">
        <v>0.3</v>
      </c>
      <c r="AO1522" s="8">
        <v>0</v>
      </c>
      <c r="AP1522" s="8">
        <v>0</v>
      </c>
      <c r="AQ1522" s="8">
        <v>0</v>
      </c>
      <c r="AR1522" s="8">
        <v>82.4</v>
      </c>
      <c r="AS1522" s="8">
        <v>0</v>
      </c>
      <c r="AT1522" s="12">
        <f t="shared" si="249"/>
        <v>82.7</v>
      </c>
      <c r="AV1522" s="11">
        <f t="shared" si="241"/>
        <v>0.18239999999999998</v>
      </c>
      <c r="AW1522" s="13">
        <f t="shared" si="242"/>
        <v>0</v>
      </c>
      <c r="AX1522" s="13">
        <f t="shared" si="243"/>
        <v>1.7999999999999998E-4</v>
      </c>
      <c r="AY1522" s="13">
        <f t="shared" si="244"/>
        <v>0</v>
      </c>
      <c r="AZ1522" s="13">
        <f t="shared" si="245"/>
        <v>0</v>
      </c>
      <c r="BA1522" s="13">
        <f t="shared" si="246"/>
        <v>0</v>
      </c>
      <c r="BB1522" s="13">
        <f t="shared" si="247"/>
        <v>4.9439999999999998E-2</v>
      </c>
      <c r="BC1522" s="13">
        <f t="shared" si="248"/>
        <v>0</v>
      </c>
    </row>
    <row r="1523" spans="1:55" x14ac:dyDescent="0.3">
      <c r="A1523" s="8" t="s">
        <v>232</v>
      </c>
      <c r="B1523" s="8" t="s">
        <v>238</v>
      </c>
      <c r="C1523" s="8" t="s">
        <v>126</v>
      </c>
      <c r="D1523" s="8" t="s">
        <v>13</v>
      </c>
      <c r="E1523" s="7" t="s">
        <v>14</v>
      </c>
      <c r="F1523" s="8">
        <v>112</v>
      </c>
      <c r="H1523" s="8">
        <v>2.5</v>
      </c>
      <c r="L1523" s="8">
        <v>0.35699999999999998</v>
      </c>
      <c r="M1523" s="8">
        <f t="shared" si="240"/>
        <v>39.983999999999995</v>
      </c>
      <c r="N1523" s="8">
        <v>3</v>
      </c>
      <c r="O1523" s="8">
        <v>75</v>
      </c>
      <c r="AI1523" s="7">
        <v>8067</v>
      </c>
      <c r="AJ1523" s="8">
        <v>0</v>
      </c>
      <c r="AK1523" s="8" t="s">
        <v>265</v>
      </c>
      <c r="AL1523" s="7">
        <v>269</v>
      </c>
      <c r="AM1523" s="8">
        <v>269</v>
      </c>
      <c r="AN1523" s="8">
        <v>24.9</v>
      </c>
      <c r="AO1523" s="8">
        <v>24.9</v>
      </c>
      <c r="AP1523" s="8">
        <v>24.9</v>
      </c>
      <c r="AQ1523" s="8">
        <v>18</v>
      </c>
      <c r="AR1523" s="8">
        <v>0</v>
      </c>
      <c r="AS1523" s="8">
        <v>0</v>
      </c>
      <c r="AT1523" s="12">
        <f t="shared" si="249"/>
        <v>42.9</v>
      </c>
      <c r="AV1523" s="11">
        <f t="shared" si="241"/>
        <v>107.55695999999998</v>
      </c>
      <c r="AW1523" s="13">
        <f t="shared" si="242"/>
        <v>107.55695999999998</v>
      </c>
      <c r="AX1523" s="13">
        <f t="shared" si="243"/>
        <v>9.9560159999999982</v>
      </c>
      <c r="AY1523" s="13">
        <f t="shared" si="244"/>
        <v>9.9560159999999982</v>
      </c>
      <c r="AZ1523" s="13">
        <f t="shared" si="245"/>
        <v>9.9560159999999982</v>
      </c>
      <c r="BA1523" s="13">
        <f t="shared" si="246"/>
        <v>7.1971199999999991</v>
      </c>
      <c r="BB1523" s="13">
        <f t="shared" si="247"/>
        <v>0</v>
      </c>
      <c r="BC1523" s="13">
        <f t="shared" si="248"/>
        <v>0</v>
      </c>
    </row>
    <row r="1524" spans="1:55" x14ac:dyDescent="0.3">
      <c r="A1524" s="8" t="s">
        <v>232</v>
      </c>
      <c r="B1524" s="8" t="s">
        <v>238</v>
      </c>
      <c r="C1524" s="8" t="s">
        <v>126</v>
      </c>
      <c r="D1524" s="8" t="s">
        <v>15</v>
      </c>
      <c r="E1524" s="7" t="s">
        <v>21</v>
      </c>
      <c r="K1524" s="8">
        <v>1</v>
      </c>
      <c r="L1524" s="8">
        <v>0</v>
      </c>
      <c r="M1524" s="8">
        <f t="shared" si="240"/>
        <v>0</v>
      </c>
      <c r="O1524" s="8">
        <v>75</v>
      </c>
      <c r="AE1524" s="7" t="s">
        <v>296</v>
      </c>
      <c r="AF1524" s="8" t="s">
        <v>298</v>
      </c>
      <c r="AG1524" s="7" t="s">
        <v>299</v>
      </c>
      <c r="AL1524" s="7">
        <v>241</v>
      </c>
      <c r="AN1524" s="8">
        <v>32.9</v>
      </c>
      <c r="AQ1524" s="8">
        <v>10.9</v>
      </c>
      <c r="AR1524" s="8">
        <v>0.5</v>
      </c>
      <c r="AS1524" s="8">
        <v>0</v>
      </c>
      <c r="AT1524" s="12">
        <f t="shared" si="249"/>
        <v>44.3</v>
      </c>
      <c r="AV1524" s="11">
        <f t="shared" si="241"/>
        <v>0</v>
      </c>
      <c r="AW1524" s="13">
        <f t="shared" si="242"/>
        <v>0</v>
      </c>
      <c r="AX1524" s="13">
        <f t="shared" si="243"/>
        <v>0</v>
      </c>
      <c r="AY1524" s="13">
        <f t="shared" si="244"/>
        <v>0</v>
      </c>
      <c r="AZ1524" s="13">
        <f t="shared" si="245"/>
        <v>0</v>
      </c>
      <c r="BA1524" s="13">
        <f t="shared" si="246"/>
        <v>0</v>
      </c>
      <c r="BB1524" s="13">
        <f t="shared" si="247"/>
        <v>0</v>
      </c>
      <c r="BC1524" s="13">
        <f t="shared" si="248"/>
        <v>0</v>
      </c>
    </row>
    <row r="1525" spans="1:55" x14ac:dyDescent="0.3">
      <c r="A1525" s="8" t="s">
        <v>232</v>
      </c>
      <c r="B1525" s="8" t="s">
        <v>238</v>
      </c>
      <c r="C1525" s="8" t="s">
        <v>126</v>
      </c>
      <c r="D1525" s="8" t="s">
        <v>17</v>
      </c>
      <c r="E1525" s="7" t="s">
        <v>14</v>
      </c>
      <c r="F1525" s="8">
        <v>85</v>
      </c>
      <c r="I1525" s="8">
        <v>1</v>
      </c>
      <c r="L1525" s="8">
        <v>3.3000000000000002E-2</v>
      </c>
      <c r="M1525" s="8">
        <f t="shared" si="240"/>
        <v>2.8050000000000002</v>
      </c>
      <c r="O1525" s="8">
        <v>75</v>
      </c>
      <c r="AE1525" s="7" t="s">
        <v>300</v>
      </c>
      <c r="AF1525" s="8" t="s">
        <v>301</v>
      </c>
      <c r="AG1525" s="7" t="s">
        <v>272</v>
      </c>
      <c r="AL1525" s="7">
        <v>265</v>
      </c>
      <c r="AN1525" s="8">
        <v>16.899999999999999</v>
      </c>
      <c r="AQ1525" s="8">
        <v>21.4</v>
      </c>
      <c r="AR1525" s="8">
        <v>0</v>
      </c>
      <c r="AS1525" s="8">
        <v>0</v>
      </c>
      <c r="AT1525" s="12">
        <f t="shared" si="249"/>
        <v>38.299999999999997</v>
      </c>
      <c r="AV1525" s="11">
        <f t="shared" si="241"/>
        <v>7.4332500000000001</v>
      </c>
      <c r="AW1525" s="13">
        <f t="shared" si="242"/>
        <v>2.8050000000000002E-2</v>
      </c>
      <c r="AX1525" s="13">
        <f t="shared" si="243"/>
        <v>0.47404499999999999</v>
      </c>
      <c r="AY1525" s="13">
        <f t="shared" si="244"/>
        <v>2.8050000000000002E-2</v>
      </c>
      <c r="AZ1525" s="13">
        <f t="shared" si="245"/>
        <v>2.8050000000000002E-2</v>
      </c>
      <c r="BA1525" s="13">
        <f t="shared" si="246"/>
        <v>0.60026999999999997</v>
      </c>
      <c r="BB1525" s="13">
        <f t="shared" si="247"/>
        <v>0</v>
      </c>
      <c r="BC1525" s="13">
        <f t="shared" si="248"/>
        <v>0</v>
      </c>
    </row>
    <row r="1526" spans="1:55" x14ac:dyDescent="0.3">
      <c r="A1526" s="8" t="s">
        <v>232</v>
      </c>
      <c r="B1526" s="8" t="s">
        <v>238</v>
      </c>
      <c r="C1526" s="8" t="s">
        <v>126</v>
      </c>
      <c r="D1526" s="8" t="s">
        <v>18</v>
      </c>
      <c r="E1526" s="7" t="s">
        <v>21</v>
      </c>
      <c r="K1526" s="8">
        <v>1</v>
      </c>
      <c r="L1526" s="8">
        <v>0</v>
      </c>
      <c r="M1526" s="8">
        <f t="shared" si="240"/>
        <v>0</v>
      </c>
      <c r="O1526" s="8">
        <v>75</v>
      </c>
      <c r="S1526" s="8">
        <v>1095</v>
      </c>
      <c r="T1526" s="8" t="s">
        <v>275</v>
      </c>
      <c r="AL1526" s="7">
        <v>267</v>
      </c>
      <c r="AN1526" s="8">
        <v>19.600000000000001</v>
      </c>
      <c r="AQ1526" s="8">
        <v>20.3</v>
      </c>
      <c r="AT1526" s="12">
        <f t="shared" si="249"/>
        <v>39.900000000000006</v>
      </c>
      <c r="AV1526" s="11">
        <f t="shared" si="241"/>
        <v>0</v>
      </c>
      <c r="AW1526" s="13">
        <f t="shared" si="242"/>
        <v>0</v>
      </c>
      <c r="AX1526" s="13">
        <f t="shared" si="243"/>
        <v>0</v>
      </c>
      <c r="AY1526" s="13">
        <f t="shared" si="244"/>
        <v>0</v>
      </c>
      <c r="AZ1526" s="13">
        <f t="shared" si="245"/>
        <v>0</v>
      </c>
      <c r="BA1526" s="13">
        <f t="shared" si="246"/>
        <v>0</v>
      </c>
      <c r="BB1526" s="13">
        <f t="shared" si="247"/>
        <v>0</v>
      </c>
      <c r="BC1526" s="13">
        <f t="shared" si="248"/>
        <v>0</v>
      </c>
    </row>
    <row r="1527" spans="1:55" x14ac:dyDescent="0.3">
      <c r="A1527" s="8" t="s">
        <v>232</v>
      </c>
      <c r="B1527" s="8" t="s">
        <v>238</v>
      </c>
      <c r="C1527" s="8" t="s">
        <v>126</v>
      </c>
      <c r="D1527" s="8" t="s">
        <v>19</v>
      </c>
      <c r="E1527" s="7" t="s">
        <v>14</v>
      </c>
      <c r="F1527" s="8">
        <v>112</v>
      </c>
      <c r="H1527" s="8">
        <v>2</v>
      </c>
      <c r="L1527" s="8">
        <v>0.28599999999999998</v>
      </c>
      <c r="M1527" s="8">
        <f t="shared" si="240"/>
        <v>32.031999999999996</v>
      </c>
      <c r="O1527" s="8">
        <v>75</v>
      </c>
      <c r="AI1527" s="7">
        <v>8063</v>
      </c>
      <c r="AJ1527" s="8">
        <v>5124</v>
      </c>
      <c r="AK1527" s="8" t="s">
        <v>273</v>
      </c>
      <c r="AL1527" s="7">
        <v>285</v>
      </c>
      <c r="AM1527" s="8">
        <v>285</v>
      </c>
      <c r="AN1527" s="8">
        <v>26.9</v>
      </c>
      <c r="AO1527" s="8">
        <v>26.9</v>
      </c>
      <c r="AP1527" s="8">
        <v>26.9</v>
      </c>
      <c r="AQ1527" s="8">
        <v>18.899999999999999</v>
      </c>
      <c r="AR1527" s="8">
        <v>0</v>
      </c>
      <c r="AS1527" s="8">
        <v>0</v>
      </c>
      <c r="AT1527" s="12">
        <f t="shared" si="249"/>
        <v>45.8</v>
      </c>
      <c r="AV1527" s="11">
        <f t="shared" si="241"/>
        <v>91.291199999999989</v>
      </c>
      <c r="AW1527" s="13">
        <f t="shared" si="242"/>
        <v>91.291199999999989</v>
      </c>
      <c r="AX1527" s="13">
        <f t="shared" si="243"/>
        <v>8.6166079999999994</v>
      </c>
      <c r="AY1527" s="13">
        <f t="shared" si="244"/>
        <v>8.6166079999999994</v>
      </c>
      <c r="AZ1527" s="13">
        <f t="shared" si="245"/>
        <v>8.6166079999999994</v>
      </c>
      <c r="BA1527" s="13">
        <f t="shared" si="246"/>
        <v>6.054047999999999</v>
      </c>
      <c r="BB1527" s="13">
        <f t="shared" si="247"/>
        <v>0</v>
      </c>
      <c r="BC1527" s="13">
        <f t="shared" si="248"/>
        <v>0</v>
      </c>
    </row>
    <row r="1528" spans="1:55" x14ac:dyDescent="0.3">
      <c r="A1528" s="8" t="s">
        <v>232</v>
      </c>
      <c r="B1528" s="8" t="s">
        <v>238</v>
      </c>
      <c r="C1528" s="8" t="s">
        <v>126</v>
      </c>
      <c r="D1528" s="8" t="s">
        <v>22</v>
      </c>
      <c r="E1528" s="7" t="s">
        <v>21</v>
      </c>
      <c r="K1528" s="8">
        <v>1</v>
      </c>
      <c r="L1528" s="8">
        <v>0</v>
      </c>
      <c r="M1528" s="8">
        <f t="shared" si="240"/>
        <v>0</v>
      </c>
      <c r="O1528" s="8">
        <v>75</v>
      </c>
      <c r="AI1528" s="7">
        <v>8063</v>
      </c>
      <c r="AJ1528" s="8">
        <v>5124</v>
      </c>
      <c r="AK1528" s="8" t="s">
        <v>273</v>
      </c>
      <c r="AL1528" s="7">
        <v>285</v>
      </c>
      <c r="AM1528" s="8">
        <v>285</v>
      </c>
      <c r="AN1528" s="8">
        <v>26.9</v>
      </c>
      <c r="AO1528" s="8">
        <v>26.9</v>
      </c>
      <c r="AP1528" s="8">
        <v>26.9</v>
      </c>
      <c r="AQ1528" s="8">
        <v>18.899999999999999</v>
      </c>
      <c r="AR1528" s="8">
        <v>0</v>
      </c>
      <c r="AS1528" s="8">
        <v>0</v>
      </c>
      <c r="AT1528" s="12">
        <f t="shared" si="249"/>
        <v>45.8</v>
      </c>
      <c r="AV1528" s="11">
        <f t="shared" si="241"/>
        <v>0</v>
      </c>
      <c r="AW1528" s="13">
        <f t="shared" si="242"/>
        <v>0</v>
      </c>
      <c r="AX1528" s="13">
        <f t="shared" si="243"/>
        <v>0</v>
      </c>
      <c r="AY1528" s="13">
        <f t="shared" si="244"/>
        <v>0</v>
      </c>
      <c r="AZ1528" s="13">
        <f t="shared" si="245"/>
        <v>0</v>
      </c>
      <c r="BA1528" s="13">
        <f t="shared" si="246"/>
        <v>0</v>
      </c>
      <c r="BB1528" s="13">
        <f t="shared" si="247"/>
        <v>0</v>
      </c>
      <c r="BC1528" s="13">
        <f t="shared" si="248"/>
        <v>0</v>
      </c>
    </row>
    <row r="1529" spans="1:55" x14ac:dyDescent="0.3">
      <c r="A1529" s="8" t="s">
        <v>232</v>
      </c>
      <c r="B1529" s="8" t="s">
        <v>238</v>
      </c>
      <c r="C1529" s="8" t="s">
        <v>126</v>
      </c>
      <c r="D1529" s="8" t="s">
        <v>23</v>
      </c>
      <c r="E1529" s="7" t="s">
        <v>14</v>
      </c>
      <c r="F1529" s="8">
        <v>64</v>
      </c>
      <c r="H1529" s="8">
        <v>1</v>
      </c>
      <c r="L1529" s="8">
        <v>0.14299999999999999</v>
      </c>
      <c r="M1529" s="8">
        <f t="shared" si="240"/>
        <v>9.1519999999999992</v>
      </c>
      <c r="O1529" s="8">
        <v>75</v>
      </c>
      <c r="AI1529" s="7">
        <v>974</v>
      </c>
      <c r="AJ1529" s="8">
        <v>1129</v>
      </c>
      <c r="AK1529" s="8" t="s">
        <v>279</v>
      </c>
      <c r="AL1529" s="7">
        <v>155</v>
      </c>
      <c r="AM1529" s="8">
        <v>155</v>
      </c>
      <c r="AN1529" s="8">
        <v>12.6</v>
      </c>
      <c r="AO1529" s="8">
        <v>12.6</v>
      </c>
      <c r="AP1529" s="8">
        <v>0</v>
      </c>
      <c r="AQ1529" s="8">
        <v>10.6</v>
      </c>
      <c r="AR1529" s="8">
        <v>1.1000000000000001</v>
      </c>
      <c r="AS1529" s="8">
        <v>0</v>
      </c>
      <c r="AT1529" s="12">
        <f t="shared" si="249"/>
        <v>24.3</v>
      </c>
      <c r="AV1529" s="11">
        <f t="shared" si="241"/>
        <v>14.185599999999999</v>
      </c>
      <c r="AW1529" s="13">
        <f t="shared" si="242"/>
        <v>14.185599999999999</v>
      </c>
      <c r="AX1529" s="13">
        <f t="shared" si="243"/>
        <v>1.153152</v>
      </c>
      <c r="AY1529" s="13">
        <f t="shared" si="244"/>
        <v>1.153152</v>
      </c>
      <c r="AZ1529" s="13">
        <f t="shared" si="245"/>
        <v>0</v>
      </c>
      <c r="BA1529" s="13">
        <f t="shared" si="246"/>
        <v>0.97011199999999986</v>
      </c>
      <c r="BB1529" s="13">
        <f t="shared" si="247"/>
        <v>0.100672</v>
      </c>
      <c r="BC1529" s="13">
        <f t="shared" si="248"/>
        <v>0</v>
      </c>
    </row>
    <row r="1530" spans="1:55" x14ac:dyDescent="0.3">
      <c r="A1530" s="8" t="s">
        <v>232</v>
      </c>
      <c r="B1530" s="8" t="s">
        <v>238</v>
      </c>
      <c r="C1530" s="8" t="s">
        <v>126</v>
      </c>
      <c r="D1530" s="8" t="s">
        <v>24</v>
      </c>
      <c r="E1530" s="7" t="s">
        <v>14</v>
      </c>
      <c r="F1530" s="8">
        <v>184</v>
      </c>
      <c r="G1530" s="8">
        <v>1</v>
      </c>
      <c r="L1530" s="8">
        <v>1</v>
      </c>
      <c r="M1530" s="8">
        <f t="shared" si="240"/>
        <v>184</v>
      </c>
      <c r="O1530" s="8">
        <v>75</v>
      </c>
      <c r="AI1530" s="7">
        <v>7075</v>
      </c>
      <c r="AJ1530" s="8">
        <v>1106</v>
      </c>
      <c r="AK1530" s="8" t="s">
        <v>280</v>
      </c>
      <c r="AL1530" s="7">
        <v>69</v>
      </c>
      <c r="AM1530" s="8">
        <v>69</v>
      </c>
      <c r="AN1530" s="8">
        <v>3.6</v>
      </c>
      <c r="AO1530" s="8">
        <v>3.6</v>
      </c>
      <c r="AP1530" s="8">
        <v>0</v>
      </c>
      <c r="AQ1530" s="8">
        <v>4.0999999999999996</v>
      </c>
      <c r="AR1530" s="8">
        <v>4.5</v>
      </c>
      <c r="AS1530" s="8">
        <v>0</v>
      </c>
      <c r="AT1530" s="12">
        <f t="shared" si="249"/>
        <v>12.2</v>
      </c>
      <c r="AV1530" s="11">
        <f t="shared" si="241"/>
        <v>126.96</v>
      </c>
      <c r="AW1530" s="13">
        <f t="shared" si="242"/>
        <v>126.96</v>
      </c>
      <c r="AX1530" s="13">
        <f t="shared" si="243"/>
        <v>6.6239999999999997</v>
      </c>
      <c r="AY1530" s="13">
        <f t="shared" si="244"/>
        <v>6.6239999999999997</v>
      </c>
      <c r="AZ1530" s="13">
        <f t="shared" si="245"/>
        <v>0</v>
      </c>
      <c r="BA1530" s="13">
        <f t="shared" si="246"/>
        <v>7.5439999999999996</v>
      </c>
      <c r="BB1530" s="13">
        <f t="shared" si="247"/>
        <v>8.2799999999999994</v>
      </c>
      <c r="BC1530" s="13">
        <f t="shared" si="248"/>
        <v>0</v>
      </c>
    </row>
    <row r="1531" spans="1:55" x14ac:dyDescent="0.3">
      <c r="A1531" s="8" t="s">
        <v>232</v>
      </c>
      <c r="B1531" s="8" t="s">
        <v>238</v>
      </c>
      <c r="C1531" s="8" t="s">
        <v>126</v>
      </c>
      <c r="D1531" s="8" t="s">
        <v>25</v>
      </c>
      <c r="E1531" s="7" t="s">
        <v>21</v>
      </c>
      <c r="K1531" s="8">
        <v>1</v>
      </c>
      <c r="L1531" s="8">
        <v>0</v>
      </c>
      <c r="M1531" s="8">
        <f t="shared" si="240"/>
        <v>0</v>
      </c>
      <c r="O1531" s="8">
        <v>75</v>
      </c>
      <c r="AI1531" s="7">
        <v>646</v>
      </c>
      <c r="AJ1531" s="8">
        <v>1009</v>
      </c>
      <c r="AK1531" s="8" t="s">
        <v>286</v>
      </c>
      <c r="AL1531" s="7">
        <v>403</v>
      </c>
      <c r="AM1531" s="8">
        <v>403</v>
      </c>
      <c r="AN1531" s="8">
        <v>24.9</v>
      </c>
      <c r="AO1531" s="8">
        <v>24.9</v>
      </c>
      <c r="AP1531" s="8">
        <v>0</v>
      </c>
      <c r="AQ1531" s="8">
        <v>33.1</v>
      </c>
      <c r="AR1531" s="8">
        <v>1.3</v>
      </c>
      <c r="AS1531" s="8">
        <v>0</v>
      </c>
      <c r="AT1531" s="12">
        <f t="shared" si="249"/>
        <v>59.3</v>
      </c>
      <c r="AV1531" s="11">
        <f t="shared" si="241"/>
        <v>0</v>
      </c>
      <c r="AW1531" s="13">
        <f t="shared" si="242"/>
        <v>0</v>
      </c>
      <c r="AX1531" s="13">
        <f t="shared" si="243"/>
        <v>0</v>
      </c>
      <c r="AY1531" s="13">
        <f t="shared" si="244"/>
        <v>0</v>
      </c>
      <c r="AZ1531" s="13">
        <f t="shared" si="245"/>
        <v>0</v>
      </c>
      <c r="BA1531" s="13">
        <f t="shared" si="246"/>
        <v>0</v>
      </c>
      <c r="BB1531" s="13">
        <f t="shared" si="247"/>
        <v>0</v>
      </c>
      <c r="BC1531" s="13">
        <f t="shared" si="248"/>
        <v>0</v>
      </c>
    </row>
    <row r="1532" spans="1:55" x14ac:dyDescent="0.3">
      <c r="A1532" s="8" t="s">
        <v>20</v>
      </c>
      <c r="B1532" s="8" t="s">
        <v>238</v>
      </c>
      <c r="C1532" s="8" t="s">
        <v>126</v>
      </c>
      <c r="D1532" s="8" t="s">
        <v>20</v>
      </c>
      <c r="E1532" s="7" t="s">
        <v>14</v>
      </c>
      <c r="F1532" s="8">
        <v>112</v>
      </c>
      <c r="H1532" s="8">
        <v>5</v>
      </c>
      <c r="L1532" s="8">
        <v>0.71399999999999997</v>
      </c>
      <c r="M1532" s="8">
        <f t="shared" si="240"/>
        <v>79.967999999999989</v>
      </c>
      <c r="O1532" s="8">
        <v>75</v>
      </c>
      <c r="AI1532">
        <v>8041</v>
      </c>
      <c r="AJ1532">
        <v>15233</v>
      </c>
      <c r="AK1532" t="s">
        <v>378</v>
      </c>
      <c r="AL1532">
        <v>105</v>
      </c>
      <c r="AM1532">
        <v>105</v>
      </c>
      <c r="AN1532">
        <v>18.5</v>
      </c>
      <c r="AO1532">
        <v>18.5</v>
      </c>
      <c r="AP1532">
        <v>18.5</v>
      </c>
      <c r="AQ1532">
        <v>2.9</v>
      </c>
      <c r="AR1532">
        <v>0</v>
      </c>
      <c r="AS1532">
        <v>0</v>
      </c>
      <c r="AT1532" s="12">
        <f t="shared" si="249"/>
        <v>21.4</v>
      </c>
      <c r="AV1532" s="11">
        <f t="shared" si="241"/>
        <v>83.966399999999993</v>
      </c>
      <c r="AW1532" s="13">
        <f t="shared" si="242"/>
        <v>83.966399999999993</v>
      </c>
      <c r="AX1532" s="13">
        <f t="shared" si="243"/>
        <v>14.794079999999999</v>
      </c>
      <c r="AY1532" s="13">
        <f t="shared" si="244"/>
        <v>14.794079999999999</v>
      </c>
      <c r="AZ1532" s="13">
        <f t="shared" si="245"/>
        <v>14.794079999999999</v>
      </c>
      <c r="BA1532" s="13">
        <f t="shared" si="246"/>
        <v>2.3190719999999998</v>
      </c>
      <c r="BB1532" s="13">
        <f t="shared" si="247"/>
        <v>0</v>
      </c>
      <c r="BC1532" s="13">
        <f t="shared" si="248"/>
        <v>0</v>
      </c>
    </row>
    <row r="1533" spans="1:55" x14ac:dyDescent="0.3">
      <c r="A1533" s="8" t="s">
        <v>233</v>
      </c>
      <c r="B1533" s="8" t="s">
        <v>238</v>
      </c>
      <c r="C1533" s="8" t="s">
        <v>126</v>
      </c>
      <c r="D1533" s="8" t="s">
        <v>26</v>
      </c>
      <c r="E1533" s="7" t="s">
        <v>14</v>
      </c>
      <c r="F1533" s="8">
        <v>175</v>
      </c>
      <c r="H1533" s="8">
        <v>1</v>
      </c>
      <c r="L1533" s="8">
        <v>0.14299999999999999</v>
      </c>
      <c r="M1533" s="8">
        <f t="shared" si="240"/>
        <v>25.024999999999999</v>
      </c>
      <c r="O1533" s="8">
        <v>75</v>
      </c>
      <c r="AI1533" s="7">
        <v>7200</v>
      </c>
      <c r="AJ1533" s="8">
        <v>20051</v>
      </c>
      <c r="AK1533" s="8" t="s">
        <v>282</v>
      </c>
      <c r="AL1533" s="7">
        <v>130</v>
      </c>
      <c r="AM1533" s="8">
        <v>0</v>
      </c>
      <c r="AN1533" s="8">
        <v>2.4</v>
      </c>
      <c r="AO1533" s="8">
        <v>0</v>
      </c>
      <c r="AP1533" s="8">
        <v>0</v>
      </c>
      <c r="AQ1533" s="8">
        <v>0.2</v>
      </c>
      <c r="AR1533" s="8">
        <v>28.6</v>
      </c>
      <c r="AS1533" s="8">
        <v>0.3</v>
      </c>
      <c r="AT1533" s="12">
        <f t="shared" si="249"/>
        <v>31.200000000000003</v>
      </c>
      <c r="AV1533" s="11">
        <f t="shared" si="241"/>
        <v>32.532499999999999</v>
      </c>
      <c r="AW1533" s="13">
        <f t="shared" si="242"/>
        <v>0</v>
      </c>
      <c r="AX1533" s="13">
        <f t="shared" si="243"/>
        <v>0.60059999999999991</v>
      </c>
      <c r="AY1533" s="13">
        <f t="shared" si="244"/>
        <v>0</v>
      </c>
      <c r="AZ1533" s="13">
        <f t="shared" si="245"/>
        <v>0</v>
      </c>
      <c r="BA1533" s="13">
        <f t="shared" si="246"/>
        <v>5.0049999999999997E-2</v>
      </c>
      <c r="BB1533" s="13">
        <f t="shared" si="247"/>
        <v>7.1571500000000006</v>
      </c>
      <c r="BC1533" s="13">
        <f t="shared" si="248"/>
        <v>7.5074999999999989E-2</v>
      </c>
    </row>
    <row r="1534" spans="1:55" x14ac:dyDescent="0.3">
      <c r="A1534" s="8" t="s">
        <v>233</v>
      </c>
      <c r="B1534" s="8" t="s">
        <v>238</v>
      </c>
      <c r="C1534" s="8" t="s">
        <v>126</v>
      </c>
      <c r="D1534" s="8" t="s">
        <v>28</v>
      </c>
      <c r="E1534" s="7" t="s">
        <v>14</v>
      </c>
      <c r="F1534" s="8">
        <v>185</v>
      </c>
      <c r="H1534" s="8">
        <v>2</v>
      </c>
      <c r="L1534" s="8">
        <v>0.28599999999999998</v>
      </c>
      <c r="M1534" s="8">
        <f t="shared" ref="M1534:M1597" si="250">F1534*L1534</f>
        <v>52.91</v>
      </c>
      <c r="O1534" s="8">
        <v>75</v>
      </c>
      <c r="AI1534" s="7">
        <v>7005</v>
      </c>
      <c r="AJ1534" s="8">
        <v>16028</v>
      </c>
      <c r="AK1534" s="8" t="s">
        <v>283</v>
      </c>
      <c r="AL1534" s="7">
        <v>127</v>
      </c>
      <c r="AM1534" s="8">
        <v>0</v>
      </c>
      <c r="AN1534" s="8">
        <v>8.6999999999999993</v>
      </c>
      <c r="AO1534" s="8">
        <v>0</v>
      </c>
      <c r="AP1534" s="8">
        <v>0</v>
      </c>
      <c r="AQ1534" s="8">
        <v>0.5</v>
      </c>
      <c r="AR1534" s="8">
        <v>22.8</v>
      </c>
      <c r="AS1534" s="8">
        <v>6.4</v>
      </c>
      <c r="AT1534" s="12">
        <f t="shared" si="249"/>
        <v>32</v>
      </c>
      <c r="AV1534" s="11">
        <f t="shared" si="241"/>
        <v>67.195700000000002</v>
      </c>
      <c r="AW1534" s="13">
        <f t="shared" si="242"/>
        <v>0</v>
      </c>
      <c r="AX1534" s="13">
        <f t="shared" si="243"/>
        <v>4.6031699999999995</v>
      </c>
      <c r="AY1534" s="13">
        <f t="shared" si="244"/>
        <v>0</v>
      </c>
      <c r="AZ1534" s="13">
        <f t="shared" si="245"/>
        <v>0</v>
      </c>
      <c r="BA1534" s="13">
        <f t="shared" si="246"/>
        <v>0.26455000000000001</v>
      </c>
      <c r="BB1534" s="13">
        <f t="shared" si="247"/>
        <v>12.06348</v>
      </c>
      <c r="BC1534" s="13">
        <f t="shared" si="248"/>
        <v>3.3862400000000004</v>
      </c>
    </row>
    <row r="1535" spans="1:55" x14ac:dyDescent="0.3">
      <c r="A1535" s="8" t="s">
        <v>233</v>
      </c>
      <c r="B1535" s="8" t="s">
        <v>238</v>
      </c>
      <c r="C1535" s="8" t="s">
        <v>126</v>
      </c>
      <c r="D1535" s="8" t="s">
        <v>29</v>
      </c>
      <c r="E1535" s="7" t="s">
        <v>14</v>
      </c>
      <c r="F1535" s="8">
        <v>60</v>
      </c>
      <c r="H1535" s="8">
        <v>1</v>
      </c>
      <c r="L1535" s="8">
        <v>0.14299999999999999</v>
      </c>
      <c r="M1535" s="8">
        <f t="shared" si="250"/>
        <v>8.58</v>
      </c>
      <c r="O1535" s="8">
        <v>75</v>
      </c>
      <c r="AI1535" s="7">
        <v>513</v>
      </c>
      <c r="AJ1535" s="8">
        <v>11110</v>
      </c>
      <c r="AK1535" s="8" t="s">
        <v>290</v>
      </c>
      <c r="AL1535" s="7">
        <v>22</v>
      </c>
      <c r="AM1535" s="8">
        <v>0</v>
      </c>
      <c r="AN1535" s="8">
        <v>1</v>
      </c>
      <c r="AO1535" s="8">
        <v>0</v>
      </c>
      <c r="AP1535" s="8">
        <v>0</v>
      </c>
      <c r="AQ1535" s="8">
        <v>0.4</v>
      </c>
      <c r="AR1535" s="8">
        <v>4.5</v>
      </c>
      <c r="AS1535" s="8">
        <v>2.8</v>
      </c>
      <c r="AT1535" s="12">
        <f t="shared" si="249"/>
        <v>5.9</v>
      </c>
      <c r="AV1535" s="11">
        <f t="shared" si="241"/>
        <v>1.8875999999999999</v>
      </c>
      <c r="AW1535" s="13">
        <f t="shared" si="242"/>
        <v>0</v>
      </c>
      <c r="AX1535" s="13">
        <f t="shared" si="243"/>
        <v>8.5800000000000001E-2</v>
      </c>
      <c r="AY1535" s="13">
        <f t="shared" si="244"/>
        <v>0</v>
      </c>
      <c r="AZ1535" s="13">
        <f t="shared" si="245"/>
        <v>0</v>
      </c>
      <c r="BA1535" s="13">
        <f t="shared" si="246"/>
        <v>3.4320000000000003E-2</v>
      </c>
      <c r="BB1535" s="13">
        <f t="shared" si="247"/>
        <v>0.3861</v>
      </c>
      <c r="BC1535" s="13">
        <f t="shared" si="248"/>
        <v>0.24023999999999998</v>
      </c>
    </row>
    <row r="1536" spans="1:55" x14ac:dyDescent="0.3">
      <c r="A1536" s="8" t="s">
        <v>233</v>
      </c>
      <c r="B1536" s="8" t="s">
        <v>238</v>
      </c>
      <c r="C1536" s="8" t="s">
        <v>126</v>
      </c>
      <c r="D1536" s="8" t="s">
        <v>30</v>
      </c>
      <c r="E1536" s="7" t="s">
        <v>14</v>
      </c>
      <c r="F1536" s="8">
        <v>119</v>
      </c>
      <c r="H1536" s="8">
        <v>1</v>
      </c>
      <c r="L1536" s="8">
        <v>0.14299999999999999</v>
      </c>
      <c r="M1536" s="8">
        <f t="shared" si="250"/>
        <v>17.016999999999999</v>
      </c>
      <c r="O1536" s="8">
        <v>75</v>
      </c>
      <c r="AI1536" s="7">
        <v>141</v>
      </c>
      <c r="AJ1536" s="8">
        <v>9040</v>
      </c>
      <c r="AK1536" s="8" t="s">
        <v>287</v>
      </c>
      <c r="AL1536" s="7">
        <v>92</v>
      </c>
      <c r="AM1536" s="8">
        <v>0</v>
      </c>
      <c r="AN1536" s="8">
        <v>1</v>
      </c>
      <c r="AO1536" s="8">
        <v>0</v>
      </c>
      <c r="AP1536" s="8">
        <v>0</v>
      </c>
      <c r="AQ1536" s="8">
        <v>0.5</v>
      </c>
      <c r="AR1536" s="8">
        <v>23.4</v>
      </c>
      <c r="AS1536" s="8">
        <v>2.4</v>
      </c>
      <c r="AT1536" s="12">
        <f t="shared" si="249"/>
        <v>24.9</v>
      </c>
      <c r="AV1536" s="11">
        <f t="shared" si="241"/>
        <v>15.655639999999998</v>
      </c>
      <c r="AW1536" s="13">
        <f t="shared" si="242"/>
        <v>0</v>
      </c>
      <c r="AX1536" s="13">
        <f t="shared" si="243"/>
        <v>0.17016999999999999</v>
      </c>
      <c r="AY1536" s="13">
        <f t="shared" si="244"/>
        <v>0</v>
      </c>
      <c r="AZ1536" s="13">
        <f t="shared" si="245"/>
        <v>0</v>
      </c>
      <c r="BA1536" s="13">
        <f t="shared" si="246"/>
        <v>8.5084999999999994E-2</v>
      </c>
      <c r="BB1536" s="13">
        <f t="shared" si="247"/>
        <v>3.9819779999999998</v>
      </c>
      <c r="BC1536" s="13">
        <f t="shared" si="248"/>
        <v>0.40840799999999994</v>
      </c>
    </row>
    <row r="1537" spans="1:55" x14ac:dyDescent="0.3">
      <c r="A1537" s="8" t="s">
        <v>233</v>
      </c>
      <c r="B1537" s="8" t="s">
        <v>238</v>
      </c>
      <c r="C1537" s="8" t="s">
        <v>126</v>
      </c>
      <c r="D1537" s="8" t="s">
        <v>31</v>
      </c>
      <c r="E1537" s="7" t="s">
        <v>21</v>
      </c>
      <c r="K1537" s="8">
        <v>1</v>
      </c>
      <c r="L1537" s="8">
        <v>0</v>
      </c>
      <c r="M1537" s="8">
        <f t="shared" si="250"/>
        <v>0</v>
      </c>
      <c r="O1537" s="8">
        <v>75</v>
      </c>
      <c r="AI1537" s="7">
        <v>1786</v>
      </c>
      <c r="AJ1537" s="8">
        <v>11363</v>
      </c>
      <c r="AK1537" s="8" t="s">
        <v>289</v>
      </c>
      <c r="AL1537" s="7">
        <v>93</v>
      </c>
      <c r="AM1537" s="8">
        <v>0</v>
      </c>
      <c r="AN1537" s="8">
        <v>2</v>
      </c>
      <c r="AO1537" s="8">
        <v>0</v>
      </c>
      <c r="AP1537" s="8">
        <v>0</v>
      </c>
      <c r="AQ1537" s="8">
        <v>0.1</v>
      </c>
      <c r="AR1537" s="8">
        <v>21.6</v>
      </c>
      <c r="AS1537" s="8">
        <v>1.5</v>
      </c>
      <c r="AT1537" s="12">
        <f t="shared" si="249"/>
        <v>23.700000000000003</v>
      </c>
      <c r="AV1537" s="11">
        <f t="shared" si="241"/>
        <v>0</v>
      </c>
      <c r="AW1537" s="13">
        <f t="shared" si="242"/>
        <v>0</v>
      </c>
      <c r="AX1537" s="13">
        <f t="shared" si="243"/>
        <v>0</v>
      </c>
      <c r="AY1537" s="13">
        <f t="shared" si="244"/>
        <v>0</v>
      </c>
      <c r="AZ1537" s="13">
        <f t="shared" si="245"/>
        <v>0</v>
      </c>
      <c r="BA1537" s="13">
        <f t="shared" si="246"/>
        <v>0</v>
      </c>
      <c r="BB1537" s="13">
        <f t="shared" si="247"/>
        <v>0</v>
      </c>
      <c r="BC1537" s="13">
        <f t="shared" si="248"/>
        <v>0</v>
      </c>
    </row>
    <row r="1538" spans="1:55" x14ac:dyDescent="0.3">
      <c r="A1538" s="8" t="s">
        <v>233</v>
      </c>
      <c r="B1538" s="8" t="s">
        <v>238</v>
      </c>
      <c r="C1538" s="8" t="s">
        <v>126</v>
      </c>
      <c r="D1538" s="8" t="s">
        <v>87</v>
      </c>
      <c r="E1538" s="7" t="s">
        <v>14</v>
      </c>
      <c r="F1538" s="8">
        <v>171</v>
      </c>
      <c r="H1538" s="8">
        <v>1</v>
      </c>
      <c r="L1538" s="8">
        <v>0.14299999999999999</v>
      </c>
      <c r="M1538" s="8">
        <f t="shared" si="250"/>
        <v>24.452999999999999</v>
      </c>
      <c r="O1538" s="8">
        <v>75</v>
      </c>
      <c r="AI1538" s="7">
        <v>7060</v>
      </c>
      <c r="AJ1538" s="8">
        <v>16063</v>
      </c>
      <c r="AK1538" s="8" t="s">
        <v>328</v>
      </c>
      <c r="AL1538" s="7">
        <v>116</v>
      </c>
      <c r="AM1538" s="8">
        <v>0</v>
      </c>
      <c r="AN1538" s="8">
        <v>7.7</v>
      </c>
      <c r="AO1538" s="8">
        <v>0</v>
      </c>
      <c r="AP1538" s="8">
        <v>0</v>
      </c>
      <c r="AQ1538" s="8">
        <v>0.5</v>
      </c>
      <c r="AR1538" s="8">
        <v>20.8</v>
      </c>
      <c r="AS1538" s="8">
        <v>6.5</v>
      </c>
      <c r="AT1538" s="12">
        <f t="shared" si="249"/>
        <v>29</v>
      </c>
      <c r="AV1538" s="11">
        <f t="shared" si="241"/>
        <v>28.365479999999998</v>
      </c>
      <c r="AW1538" s="13">
        <f t="shared" si="242"/>
        <v>0</v>
      </c>
      <c r="AX1538" s="13">
        <f t="shared" si="243"/>
        <v>1.8828809999999998</v>
      </c>
      <c r="AY1538" s="13">
        <f t="shared" si="244"/>
        <v>0</v>
      </c>
      <c r="AZ1538" s="13">
        <f t="shared" si="245"/>
        <v>0</v>
      </c>
      <c r="BA1538" s="13">
        <f t="shared" si="246"/>
        <v>0.122265</v>
      </c>
      <c r="BB1538" s="13">
        <f t="shared" si="247"/>
        <v>5.0862240000000005</v>
      </c>
      <c r="BC1538" s="13">
        <f t="shared" si="248"/>
        <v>1.589445</v>
      </c>
    </row>
    <row r="1539" spans="1:55" x14ac:dyDescent="0.3">
      <c r="A1539" s="8" t="s">
        <v>233</v>
      </c>
      <c r="B1539" s="8" t="s">
        <v>238</v>
      </c>
      <c r="C1539" s="8" t="s">
        <v>126</v>
      </c>
      <c r="D1539" s="8" t="s">
        <v>128</v>
      </c>
      <c r="E1539" s="7" t="s">
        <v>14</v>
      </c>
      <c r="F1539" s="8">
        <v>62</v>
      </c>
      <c r="H1539" s="8">
        <v>1</v>
      </c>
      <c r="L1539" s="8">
        <v>0.14299999999999999</v>
      </c>
      <c r="M1539" s="8">
        <f t="shared" si="250"/>
        <v>8.8659999999999997</v>
      </c>
      <c r="O1539" s="8">
        <v>75</v>
      </c>
      <c r="AI1539" s="7">
        <v>620</v>
      </c>
      <c r="AJ1539" s="8">
        <v>11125</v>
      </c>
      <c r="AK1539" s="8" t="s">
        <v>356</v>
      </c>
      <c r="AL1539" s="7">
        <v>45</v>
      </c>
      <c r="AM1539" s="8">
        <v>0</v>
      </c>
      <c r="AN1539" s="8">
        <v>1.1000000000000001</v>
      </c>
      <c r="AO1539" s="8">
        <v>0</v>
      </c>
      <c r="AP1539" s="8">
        <v>0</v>
      </c>
      <c r="AQ1539" s="8">
        <v>0.2</v>
      </c>
      <c r="AR1539" s="8">
        <v>10.5</v>
      </c>
      <c r="AS1539" s="8">
        <v>3.3</v>
      </c>
      <c r="AT1539" s="12">
        <f t="shared" si="249"/>
        <v>11.8</v>
      </c>
      <c r="AV1539" s="11">
        <f t="shared" si="241"/>
        <v>3.9896999999999996</v>
      </c>
      <c r="AW1539" s="13">
        <f t="shared" si="242"/>
        <v>0</v>
      </c>
      <c r="AX1539" s="13">
        <f t="shared" si="243"/>
        <v>9.7526000000000015E-2</v>
      </c>
      <c r="AY1539" s="13">
        <f t="shared" si="244"/>
        <v>0</v>
      </c>
      <c r="AZ1539" s="13">
        <f t="shared" si="245"/>
        <v>0</v>
      </c>
      <c r="BA1539" s="13">
        <f t="shared" si="246"/>
        <v>1.7732000000000001E-2</v>
      </c>
      <c r="BB1539" s="13">
        <f t="shared" si="247"/>
        <v>0.93092999999999992</v>
      </c>
      <c r="BC1539" s="13">
        <f t="shared" si="248"/>
        <v>0.29257799999999995</v>
      </c>
    </row>
    <row r="1540" spans="1:55" x14ac:dyDescent="0.3">
      <c r="A1540" s="8" t="s">
        <v>233</v>
      </c>
      <c r="B1540" s="8" t="s">
        <v>238</v>
      </c>
      <c r="C1540" s="8" t="s">
        <v>126</v>
      </c>
      <c r="D1540" s="8" t="s">
        <v>121</v>
      </c>
      <c r="E1540" s="7" t="s">
        <v>14</v>
      </c>
      <c r="F1540" s="8">
        <v>94</v>
      </c>
      <c r="I1540" s="8">
        <v>1</v>
      </c>
      <c r="L1540" s="8">
        <v>3.3000000000000002E-2</v>
      </c>
      <c r="M1540" s="8">
        <f t="shared" si="250"/>
        <v>3.1020000000000003</v>
      </c>
      <c r="O1540" s="8">
        <v>75</v>
      </c>
      <c r="U1540" s="7" t="s">
        <v>350</v>
      </c>
      <c r="V1540" s="8" t="s">
        <v>351</v>
      </c>
      <c r="W1540" s="8" t="s">
        <v>352</v>
      </c>
      <c r="X1540" s="8" t="s">
        <v>353</v>
      </c>
      <c r="Y1540" s="8">
        <v>1</v>
      </c>
      <c r="AL1540" s="7">
        <v>31</v>
      </c>
      <c r="AN1540" s="8">
        <v>1.1000000000000001</v>
      </c>
      <c r="AQ1540" s="8">
        <v>0.1</v>
      </c>
      <c r="AR1540" s="8">
        <v>6.1</v>
      </c>
      <c r="AS1540" s="8">
        <v>0.8</v>
      </c>
      <c r="AT1540" s="12">
        <f t="shared" si="249"/>
        <v>7.3</v>
      </c>
      <c r="AV1540" s="11">
        <f t="shared" si="241"/>
        <v>0.96162000000000003</v>
      </c>
      <c r="AW1540" s="13">
        <f t="shared" si="242"/>
        <v>3.1020000000000002E-2</v>
      </c>
      <c r="AX1540" s="13">
        <f t="shared" si="243"/>
        <v>3.4122000000000006E-2</v>
      </c>
      <c r="AY1540" s="13">
        <f t="shared" si="244"/>
        <v>3.1020000000000002E-2</v>
      </c>
      <c r="AZ1540" s="13">
        <f t="shared" si="245"/>
        <v>3.1020000000000002E-2</v>
      </c>
      <c r="BA1540" s="13">
        <f t="shared" si="246"/>
        <v>3.1020000000000002E-3</v>
      </c>
      <c r="BB1540" s="13">
        <f t="shared" si="247"/>
        <v>0.189222</v>
      </c>
      <c r="BC1540" s="13">
        <f t="shared" si="248"/>
        <v>2.4816000000000001E-2</v>
      </c>
    </row>
    <row r="1541" spans="1:55" x14ac:dyDescent="0.3">
      <c r="A1541" s="8" t="s">
        <v>234</v>
      </c>
      <c r="B1541" s="8" t="s">
        <v>238</v>
      </c>
      <c r="C1541" s="8" t="s">
        <v>126</v>
      </c>
      <c r="D1541" s="8" t="s">
        <v>248</v>
      </c>
      <c r="E1541" s="7" t="s">
        <v>14</v>
      </c>
      <c r="F1541" s="8">
        <v>134</v>
      </c>
      <c r="H1541" s="8">
        <v>2</v>
      </c>
      <c r="L1541" s="8">
        <v>0.28599999999999998</v>
      </c>
      <c r="M1541" s="8">
        <f t="shared" si="250"/>
        <v>38.323999999999998</v>
      </c>
      <c r="O1541" s="8">
        <v>75</v>
      </c>
      <c r="AE1541" s="7" t="s">
        <v>296</v>
      </c>
      <c r="AF1541" s="8" t="s">
        <v>303</v>
      </c>
      <c r="AL1541" s="7">
        <v>163</v>
      </c>
      <c r="AN1541" s="8">
        <v>6.3</v>
      </c>
      <c r="AQ1541" s="8">
        <v>1.4</v>
      </c>
      <c r="AR1541" s="8">
        <v>31.1</v>
      </c>
      <c r="AT1541" s="12">
        <f t="shared" si="249"/>
        <v>38.799999999999997</v>
      </c>
      <c r="AV1541" s="11">
        <f t="shared" ref="AV1541:AV1604" si="251">PRODUCT($M1541,$Y1541,AL1541)/100</f>
        <v>62.468119999999999</v>
      </c>
      <c r="AW1541" s="13">
        <f t="shared" si="242"/>
        <v>0.38323999999999997</v>
      </c>
      <c r="AX1541" s="13">
        <f t="shared" si="243"/>
        <v>2.414412</v>
      </c>
      <c r="AY1541" s="13">
        <f t="shared" si="244"/>
        <v>0.38323999999999997</v>
      </c>
      <c r="AZ1541" s="13">
        <f t="shared" si="245"/>
        <v>0.38323999999999997</v>
      </c>
      <c r="BA1541" s="13">
        <f t="shared" si="246"/>
        <v>0.53653600000000001</v>
      </c>
      <c r="BB1541" s="13">
        <f t="shared" si="247"/>
        <v>11.918764000000001</v>
      </c>
      <c r="BC1541" s="13">
        <f t="shared" si="248"/>
        <v>0.38323999999999997</v>
      </c>
    </row>
    <row r="1542" spans="1:55" x14ac:dyDescent="0.3">
      <c r="A1542" s="8" t="s">
        <v>234</v>
      </c>
      <c r="B1542" s="8" t="s">
        <v>238</v>
      </c>
      <c r="C1542" s="8" t="s">
        <v>126</v>
      </c>
      <c r="D1542" s="8" t="s">
        <v>27</v>
      </c>
      <c r="E1542" s="7" t="s">
        <v>14</v>
      </c>
      <c r="F1542" s="8">
        <v>114</v>
      </c>
      <c r="G1542" s="8">
        <v>1</v>
      </c>
      <c r="L1542" s="8">
        <v>1</v>
      </c>
      <c r="M1542" s="8">
        <f t="shared" si="250"/>
        <v>114</v>
      </c>
      <c r="O1542" s="8">
        <v>75</v>
      </c>
      <c r="AE1542" s="7" t="s">
        <v>296</v>
      </c>
      <c r="AF1542" s="8" t="s">
        <v>304</v>
      </c>
      <c r="AL1542" s="7">
        <v>125</v>
      </c>
      <c r="AN1542" s="8">
        <v>2.1</v>
      </c>
      <c r="AQ1542" s="8">
        <v>1.3</v>
      </c>
      <c r="AR1542" s="8">
        <v>26.2</v>
      </c>
      <c r="AT1542" s="12">
        <f t="shared" si="249"/>
        <v>29.6</v>
      </c>
      <c r="AV1542" s="11">
        <f t="shared" si="251"/>
        <v>142.5</v>
      </c>
      <c r="AW1542" s="13">
        <f t="shared" ref="AW1542:AW1605" si="252">PRODUCT($M1542,$Y1542,AM1542)/100</f>
        <v>1.1399999999999999</v>
      </c>
      <c r="AX1542" s="13">
        <f t="shared" ref="AX1542:AX1605" si="253">PRODUCT($M1542,$Y1542,AN1542)/100</f>
        <v>2.3940000000000001</v>
      </c>
      <c r="AY1542" s="13">
        <f t="shared" ref="AY1542:AY1605" si="254">PRODUCT($M1542,$Y1542,AO1542)/100</f>
        <v>1.1399999999999999</v>
      </c>
      <c r="AZ1542" s="13">
        <f t="shared" ref="AZ1542:AZ1605" si="255">PRODUCT($M1542,$Y1542,AP1542)/100</f>
        <v>1.1399999999999999</v>
      </c>
      <c r="BA1542" s="13">
        <f t="shared" ref="BA1542:BA1605" si="256">PRODUCT($M1542,$Y1542,AQ1542)/100</f>
        <v>1.4820000000000002</v>
      </c>
      <c r="BB1542" s="13">
        <f t="shared" ref="BB1542:BB1605" si="257">PRODUCT($M1542,$Y1542,AR1542)/100</f>
        <v>29.867999999999999</v>
      </c>
      <c r="BC1542" s="13">
        <f t="shared" ref="BC1542:BC1605" si="258">PRODUCT($M1542,$Y1542,AS1542)/100</f>
        <v>1.1399999999999999</v>
      </c>
    </row>
    <row r="1543" spans="1:55" x14ac:dyDescent="0.3">
      <c r="A1543" s="8" t="s">
        <v>234</v>
      </c>
      <c r="B1543" s="8" t="s">
        <v>238</v>
      </c>
      <c r="C1543" s="8" t="s">
        <v>126</v>
      </c>
      <c r="D1543" s="8" t="s">
        <v>32</v>
      </c>
      <c r="E1543" s="7" t="s">
        <v>14</v>
      </c>
      <c r="F1543" s="8">
        <v>83</v>
      </c>
      <c r="I1543" s="8">
        <v>1</v>
      </c>
      <c r="L1543" s="8">
        <v>3.3000000000000002E-2</v>
      </c>
      <c r="M1543" s="8">
        <f t="shared" si="250"/>
        <v>2.7390000000000003</v>
      </c>
      <c r="O1543" s="8">
        <v>75</v>
      </c>
      <c r="AI1543" s="7">
        <v>8012</v>
      </c>
      <c r="AJ1543" s="8">
        <v>0</v>
      </c>
      <c r="AK1543" s="8" t="s">
        <v>307</v>
      </c>
      <c r="AL1543" s="7">
        <v>332</v>
      </c>
      <c r="AM1543" s="8">
        <v>0</v>
      </c>
      <c r="AN1543" s="8">
        <v>10.3</v>
      </c>
      <c r="AO1543" s="8">
        <v>0</v>
      </c>
      <c r="AP1543" s="8">
        <v>0</v>
      </c>
      <c r="AQ1543" s="8">
        <v>3</v>
      </c>
      <c r="AR1543" s="8">
        <v>73.7</v>
      </c>
      <c r="AS1543" s="8">
        <v>12.7</v>
      </c>
      <c r="AT1543" s="12">
        <f t="shared" si="249"/>
        <v>87</v>
      </c>
      <c r="AV1543" s="11">
        <f t="shared" si="251"/>
        <v>9.0934800000000013</v>
      </c>
      <c r="AW1543" s="13">
        <f t="shared" si="252"/>
        <v>0</v>
      </c>
      <c r="AX1543" s="13">
        <f t="shared" si="253"/>
        <v>0.28211700000000006</v>
      </c>
      <c r="AY1543" s="13">
        <f t="shared" si="254"/>
        <v>0</v>
      </c>
      <c r="AZ1543" s="13">
        <f t="shared" si="255"/>
        <v>0</v>
      </c>
      <c r="BA1543" s="13">
        <f t="shared" si="256"/>
        <v>8.2170000000000007E-2</v>
      </c>
      <c r="BB1543" s="13">
        <f t="shared" si="257"/>
        <v>2.0186430000000004</v>
      </c>
      <c r="BC1543" s="13">
        <f t="shared" si="258"/>
        <v>0.34785299999999997</v>
      </c>
    </row>
    <row r="1544" spans="1:55" x14ac:dyDescent="0.3">
      <c r="A1544" s="8" t="s">
        <v>234</v>
      </c>
      <c r="B1544" s="8" t="s">
        <v>238</v>
      </c>
      <c r="C1544" s="8" t="s">
        <v>126</v>
      </c>
      <c r="D1544" s="8" t="s">
        <v>127</v>
      </c>
      <c r="E1544" s="7" t="s">
        <v>14</v>
      </c>
      <c r="F1544" s="8">
        <v>83</v>
      </c>
      <c r="I1544" s="8">
        <v>1</v>
      </c>
      <c r="L1544" s="8">
        <v>3.3000000000000002E-2</v>
      </c>
      <c r="M1544" s="8">
        <f t="shared" si="250"/>
        <v>2.7390000000000003</v>
      </c>
      <c r="O1544" s="8">
        <v>75</v>
      </c>
      <c r="AI1544" s="7">
        <v>7053</v>
      </c>
      <c r="AJ1544" s="8">
        <v>11168</v>
      </c>
      <c r="AK1544" s="8" t="s">
        <v>357</v>
      </c>
      <c r="AL1544" s="7">
        <v>108</v>
      </c>
      <c r="AM1544" s="8">
        <v>0</v>
      </c>
      <c r="AN1544" s="8">
        <v>3.3</v>
      </c>
      <c r="AO1544" s="8">
        <v>0</v>
      </c>
      <c r="AP1544" s="8">
        <v>0</v>
      </c>
      <c r="AQ1544" s="8">
        <v>1.3</v>
      </c>
      <c r="AR1544" s="8">
        <v>25.1</v>
      </c>
      <c r="AS1544" s="8">
        <v>2.8</v>
      </c>
      <c r="AT1544" s="12">
        <f t="shared" si="249"/>
        <v>29.700000000000003</v>
      </c>
      <c r="AV1544" s="11">
        <f t="shared" si="251"/>
        <v>2.9581200000000001</v>
      </c>
      <c r="AW1544" s="13">
        <f t="shared" si="252"/>
        <v>0</v>
      </c>
      <c r="AX1544" s="13">
        <f t="shared" si="253"/>
        <v>9.0387000000000009E-2</v>
      </c>
      <c r="AY1544" s="13">
        <f t="shared" si="254"/>
        <v>0</v>
      </c>
      <c r="AZ1544" s="13">
        <f t="shared" si="255"/>
        <v>0</v>
      </c>
      <c r="BA1544" s="13">
        <f t="shared" si="256"/>
        <v>3.5607000000000007E-2</v>
      </c>
      <c r="BB1544" s="13">
        <f t="shared" si="257"/>
        <v>0.68748900000000002</v>
      </c>
      <c r="BC1544" s="13">
        <f t="shared" si="258"/>
        <v>7.6691999999999996E-2</v>
      </c>
    </row>
    <row r="1545" spans="1:55" x14ac:dyDescent="0.3">
      <c r="A1545" s="8" t="s">
        <v>232</v>
      </c>
      <c r="B1545" s="8" t="s">
        <v>238</v>
      </c>
      <c r="C1545" s="8" t="s">
        <v>129</v>
      </c>
      <c r="D1545" s="8" t="s">
        <v>13</v>
      </c>
      <c r="E1545" s="7" t="s">
        <v>14</v>
      </c>
      <c r="F1545" s="8">
        <v>112</v>
      </c>
      <c r="H1545" s="8">
        <v>1</v>
      </c>
      <c r="L1545" s="8">
        <v>0.14299999999999999</v>
      </c>
      <c r="M1545" s="8">
        <f t="shared" si="250"/>
        <v>16.015999999999998</v>
      </c>
      <c r="N1545" s="8">
        <v>3</v>
      </c>
      <c r="O1545" s="8">
        <v>76</v>
      </c>
      <c r="AI1545" s="7">
        <v>8067</v>
      </c>
      <c r="AJ1545" s="8">
        <v>0</v>
      </c>
      <c r="AK1545" s="8" t="s">
        <v>265</v>
      </c>
      <c r="AL1545" s="7">
        <v>269</v>
      </c>
      <c r="AM1545" s="8">
        <v>269</v>
      </c>
      <c r="AN1545" s="8">
        <v>24.9</v>
      </c>
      <c r="AO1545" s="8">
        <v>24.9</v>
      </c>
      <c r="AP1545" s="8">
        <v>24.9</v>
      </c>
      <c r="AQ1545" s="8">
        <v>18</v>
      </c>
      <c r="AR1545" s="8">
        <v>0</v>
      </c>
      <c r="AS1545" s="8">
        <v>0</v>
      </c>
      <c r="AT1545" s="12">
        <f t="shared" si="249"/>
        <v>42.9</v>
      </c>
      <c r="AV1545" s="11">
        <f t="shared" si="251"/>
        <v>43.08303999999999</v>
      </c>
      <c r="AW1545" s="13">
        <f t="shared" si="252"/>
        <v>43.08303999999999</v>
      </c>
      <c r="AX1545" s="13">
        <f t="shared" si="253"/>
        <v>3.9879839999999995</v>
      </c>
      <c r="AY1545" s="13">
        <f t="shared" si="254"/>
        <v>3.9879839999999995</v>
      </c>
      <c r="AZ1545" s="13">
        <f t="shared" si="255"/>
        <v>3.9879839999999995</v>
      </c>
      <c r="BA1545" s="13">
        <f t="shared" si="256"/>
        <v>2.8828799999999997</v>
      </c>
      <c r="BB1545" s="13">
        <f t="shared" si="257"/>
        <v>0</v>
      </c>
      <c r="BC1545" s="13">
        <f t="shared" si="258"/>
        <v>0</v>
      </c>
    </row>
    <row r="1546" spans="1:55" x14ac:dyDescent="0.3">
      <c r="A1546" s="8" t="s">
        <v>232</v>
      </c>
      <c r="B1546" s="8" t="s">
        <v>238</v>
      </c>
      <c r="C1546" s="8" t="s">
        <v>129</v>
      </c>
      <c r="D1546" s="8" t="s">
        <v>15</v>
      </c>
      <c r="E1546" s="7" t="s">
        <v>21</v>
      </c>
      <c r="K1546" s="8">
        <v>1</v>
      </c>
      <c r="L1546" s="8">
        <v>0</v>
      </c>
      <c r="M1546" s="8">
        <f t="shared" si="250"/>
        <v>0</v>
      </c>
      <c r="O1546" s="8">
        <v>76</v>
      </c>
      <c r="AE1546" s="7" t="s">
        <v>296</v>
      </c>
      <c r="AF1546" s="8" t="s">
        <v>298</v>
      </c>
      <c r="AG1546" s="7" t="s">
        <v>299</v>
      </c>
      <c r="AL1546" s="7">
        <v>241</v>
      </c>
      <c r="AN1546" s="8">
        <v>32.9</v>
      </c>
      <c r="AQ1546" s="8">
        <v>10.9</v>
      </c>
      <c r="AR1546" s="8">
        <v>0.5</v>
      </c>
      <c r="AS1546" s="8">
        <v>0</v>
      </c>
      <c r="AT1546" s="12">
        <f t="shared" si="249"/>
        <v>44.3</v>
      </c>
      <c r="AV1546" s="11">
        <f t="shared" si="251"/>
        <v>0</v>
      </c>
      <c r="AW1546" s="13">
        <f t="shared" si="252"/>
        <v>0</v>
      </c>
      <c r="AX1546" s="13">
        <f t="shared" si="253"/>
        <v>0</v>
      </c>
      <c r="AY1546" s="13">
        <f t="shared" si="254"/>
        <v>0</v>
      </c>
      <c r="AZ1546" s="13">
        <f t="shared" si="255"/>
        <v>0</v>
      </c>
      <c r="BA1546" s="13">
        <f t="shared" si="256"/>
        <v>0</v>
      </c>
      <c r="BB1546" s="13">
        <f t="shared" si="257"/>
        <v>0</v>
      </c>
      <c r="BC1546" s="13">
        <f t="shared" si="258"/>
        <v>0</v>
      </c>
    </row>
    <row r="1547" spans="1:55" x14ac:dyDescent="0.3">
      <c r="A1547" s="8" t="s">
        <v>232</v>
      </c>
      <c r="B1547" s="8" t="s">
        <v>238</v>
      </c>
      <c r="C1547" s="8" t="s">
        <v>129</v>
      </c>
      <c r="D1547" s="8" t="s">
        <v>17</v>
      </c>
      <c r="E1547" s="7" t="s">
        <v>21</v>
      </c>
      <c r="K1547" s="8">
        <v>1</v>
      </c>
      <c r="L1547" s="8">
        <v>0</v>
      </c>
      <c r="M1547" s="8">
        <f t="shared" si="250"/>
        <v>0</v>
      </c>
      <c r="O1547" s="8">
        <v>76</v>
      </c>
      <c r="AE1547" s="7" t="s">
        <v>300</v>
      </c>
      <c r="AF1547" s="8" t="s">
        <v>301</v>
      </c>
      <c r="AG1547" s="7" t="s">
        <v>272</v>
      </c>
      <c r="AL1547" s="7">
        <v>265</v>
      </c>
      <c r="AN1547" s="8">
        <v>16.899999999999999</v>
      </c>
      <c r="AQ1547" s="8">
        <v>21.4</v>
      </c>
      <c r="AR1547" s="8">
        <v>0</v>
      </c>
      <c r="AS1547" s="8">
        <v>0</v>
      </c>
      <c r="AT1547" s="12">
        <f t="shared" si="249"/>
        <v>38.299999999999997</v>
      </c>
      <c r="AV1547" s="11">
        <f t="shared" si="251"/>
        <v>0</v>
      </c>
      <c r="AW1547" s="13">
        <f t="shared" si="252"/>
        <v>0</v>
      </c>
      <c r="AX1547" s="13">
        <f t="shared" si="253"/>
        <v>0</v>
      </c>
      <c r="AY1547" s="13">
        <f t="shared" si="254"/>
        <v>0</v>
      </c>
      <c r="AZ1547" s="13">
        <f t="shared" si="255"/>
        <v>0</v>
      </c>
      <c r="BA1547" s="13">
        <f t="shared" si="256"/>
        <v>0</v>
      </c>
      <c r="BB1547" s="13">
        <f t="shared" si="257"/>
        <v>0</v>
      </c>
      <c r="BC1547" s="13">
        <f t="shared" si="258"/>
        <v>0</v>
      </c>
    </row>
    <row r="1548" spans="1:55" x14ac:dyDescent="0.3">
      <c r="A1548" s="8" t="s">
        <v>232</v>
      </c>
      <c r="B1548" s="8" t="s">
        <v>238</v>
      </c>
      <c r="C1548" s="8" t="s">
        <v>129</v>
      </c>
      <c r="D1548" s="8" t="s">
        <v>18</v>
      </c>
      <c r="E1548" s="7" t="s">
        <v>21</v>
      </c>
      <c r="K1548" s="8">
        <v>1</v>
      </c>
      <c r="L1548" s="8">
        <v>0</v>
      </c>
      <c r="M1548" s="8">
        <f t="shared" si="250"/>
        <v>0</v>
      </c>
      <c r="O1548" s="8">
        <v>76</v>
      </c>
      <c r="S1548" s="8">
        <v>1095</v>
      </c>
      <c r="T1548" s="8" t="s">
        <v>275</v>
      </c>
      <c r="AL1548" s="7">
        <v>267</v>
      </c>
      <c r="AN1548" s="8">
        <v>19.600000000000001</v>
      </c>
      <c r="AQ1548" s="8">
        <v>20.3</v>
      </c>
      <c r="AT1548" s="12">
        <f t="shared" si="249"/>
        <v>39.900000000000006</v>
      </c>
      <c r="AV1548" s="11">
        <f t="shared" si="251"/>
        <v>0</v>
      </c>
      <c r="AW1548" s="13">
        <f t="shared" si="252"/>
        <v>0</v>
      </c>
      <c r="AX1548" s="13">
        <f t="shared" si="253"/>
        <v>0</v>
      </c>
      <c r="AY1548" s="13">
        <f t="shared" si="254"/>
        <v>0</v>
      </c>
      <c r="AZ1548" s="13">
        <f t="shared" si="255"/>
        <v>0</v>
      </c>
      <c r="BA1548" s="13">
        <f t="shared" si="256"/>
        <v>0</v>
      </c>
      <c r="BB1548" s="13">
        <f t="shared" si="257"/>
        <v>0</v>
      </c>
      <c r="BC1548" s="13">
        <f t="shared" si="258"/>
        <v>0</v>
      </c>
    </row>
    <row r="1549" spans="1:55" x14ac:dyDescent="0.3">
      <c r="A1549" s="8" t="s">
        <v>232</v>
      </c>
      <c r="B1549" s="8" t="s">
        <v>238</v>
      </c>
      <c r="C1549" s="8" t="s">
        <v>129</v>
      </c>
      <c r="D1549" s="8" t="s">
        <v>19</v>
      </c>
      <c r="E1549" s="7" t="s">
        <v>14</v>
      </c>
      <c r="F1549" s="8">
        <v>112</v>
      </c>
      <c r="I1549" s="8">
        <v>2</v>
      </c>
      <c r="L1549" s="8">
        <v>6.7000000000000004E-2</v>
      </c>
      <c r="M1549" s="8">
        <f t="shared" si="250"/>
        <v>7.5040000000000004</v>
      </c>
      <c r="O1549" s="8">
        <v>76</v>
      </c>
      <c r="AI1549" s="7">
        <v>8063</v>
      </c>
      <c r="AJ1549" s="8">
        <v>5124</v>
      </c>
      <c r="AK1549" s="8" t="s">
        <v>273</v>
      </c>
      <c r="AL1549" s="7">
        <v>285</v>
      </c>
      <c r="AM1549" s="8">
        <v>285</v>
      </c>
      <c r="AN1549" s="8">
        <v>26.9</v>
      </c>
      <c r="AO1549" s="8">
        <v>26.9</v>
      </c>
      <c r="AP1549" s="8">
        <v>26.9</v>
      </c>
      <c r="AQ1549" s="8">
        <v>18.899999999999999</v>
      </c>
      <c r="AR1549" s="8">
        <v>0</v>
      </c>
      <c r="AS1549" s="8">
        <v>0</v>
      </c>
      <c r="AT1549" s="12">
        <f t="shared" si="249"/>
        <v>45.8</v>
      </c>
      <c r="AV1549" s="11">
        <f t="shared" si="251"/>
        <v>21.386400000000002</v>
      </c>
      <c r="AW1549" s="13">
        <f t="shared" si="252"/>
        <v>21.386400000000002</v>
      </c>
      <c r="AX1549" s="13">
        <f t="shared" si="253"/>
        <v>2.0185759999999999</v>
      </c>
      <c r="AY1549" s="13">
        <f t="shared" si="254"/>
        <v>2.0185759999999999</v>
      </c>
      <c r="AZ1549" s="13">
        <f t="shared" si="255"/>
        <v>2.0185759999999999</v>
      </c>
      <c r="BA1549" s="13">
        <f t="shared" si="256"/>
        <v>1.4182560000000002</v>
      </c>
      <c r="BB1549" s="13">
        <f t="shared" si="257"/>
        <v>0</v>
      </c>
      <c r="BC1549" s="13">
        <f t="shared" si="258"/>
        <v>0</v>
      </c>
    </row>
    <row r="1550" spans="1:55" x14ac:dyDescent="0.3">
      <c r="A1550" s="8" t="s">
        <v>232</v>
      </c>
      <c r="B1550" s="8" t="s">
        <v>238</v>
      </c>
      <c r="C1550" s="8" t="s">
        <v>129</v>
      </c>
      <c r="D1550" s="8" t="s">
        <v>22</v>
      </c>
      <c r="E1550" s="7" t="s">
        <v>21</v>
      </c>
      <c r="K1550" s="8">
        <v>1</v>
      </c>
      <c r="L1550" s="8">
        <v>0</v>
      </c>
      <c r="M1550" s="8">
        <f t="shared" si="250"/>
        <v>0</v>
      </c>
      <c r="O1550" s="8">
        <v>76</v>
      </c>
      <c r="AI1550" s="7">
        <v>8063</v>
      </c>
      <c r="AJ1550" s="8">
        <v>5124</v>
      </c>
      <c r="AK1550" s="8" t="s">
        <v>273</v>
      </c>
      <c r="AL1550" s="7">
        <v>285</v>
      </c>
      <c r="AM1550" s="8">
        <v>285</v>
      </c>
      <c r="AN1550" s="8">
        <v>26.9</v>
      </c>
      <c r="AO1550" s="8">
        <v>26.9</v>
      </c>
      <c r="AP1550" s="8">
        <v>26.9</v>
      </c>
      <c r="AQ1550" s="8">
        <v>18.899999999999999</v>
      </c>
      <c r="AR1550" s="8">
        <v>0</v>
      </c>
      <c r="AS1550" s="8">
        <v>0</v>
      </c>
      <c r="AT1550" s="12">
        <f t="shared" si="249"/>
        <v>45.8</v>
      </c>
      <c r="AV1550" s="11">
        <f t="shared" si="251"/>
        <v>0</v>
      </c>
      <c r="AW1550" s="13">
        <f t="shared" si="252"/>
        <v>0</v>
      </c>
      <c r="AX1550" s="13">
        <f t="shared" si="253"/>
        <v>0</v>
      </c>
      <c r="AY1550" s="13">
        <f t="shared" si="254"/>
        <v>0</v>
      </c>
      <c r="AZ1550" s="13">
        <f t="shared" si="255"/>
        <v>0</v>
      </c>
      <c r="BA1550" s="13">
        <f t="shared" si="256"/>
        <v>0</v>
      </c>
      <c r="BB1550" s="13">
        <f t="shared" si="257"/>
        <v>0</v>
      </c>
      <c r="BC1550" s="13">
        <f t="shared" si="258"/>
        <v>0</v>
      </c>
    </row>
    <row r="1551" spans="1:55" x14ac:dyDescent="0.3">
      <c r="A1551" s="8" t="s">
        <v>232</v>
      </c>
      <c r="B1551" s="8" t="s">
        <v>238</v>
      </c>
      <c r="C1551" s="8" t="s">
        <v>129</v>
      </c>
      <c r="D1551" s="8" t="s">
        <v>23</v>
      </c>
      <c r="E1551" s="7" t="s">
        <v>14</v>
      </c>
      <c r="F1551" s="8">
        <v>64</v>
      </c>
      <c r="H1551" s="8">
        <v>1</v>
      </c>
      <c r="L1551" s="8">
        <v>0.14299999999999999</v>
      </c>
      <c r="M1551" s="8">
        <f t="shared" si="250"/>
        <v>9.1519999999999992</v>
      </c>
      <c r="O1551" s="8">
        <v>76</v>
      </c>
      <c r="AI1551" s="7">
        <v>974</v>
      </c>
      <c r="AJ1551" s="8">
        <v>1129</v>
      </c>
      <c r="AK1551" s="8" t="s">
        <v>279</v>
      </c>
      <c r="AL1551" s="7">
        <v>155</v>
      </c>
      <c r="AM1551" s="8">
        <v>155</v>
      </c>
      <c r="AN1551" s="8">
        <v>12.6</v>
      </c>
      <c r="AO1551" s="8">
        <v>12.6</v>
      </c>
      <c r="AP1551" s="8">
        <v>0</v>
      </c>
      <c r="AQ1551" s="8">
        <v>10.6</v>
      </c>
      <c r="AR1551" s="8">
        <v>1.1000000000000001</v>
      </c>
      <c r="AS1551" s="8">
        <v>0</v>
      </c>
      <c r="AT1551" s="12">
        <f t="shared" si="249"/>
        <v>24.3</v>
      </c>
      <c r="AV1551" s="11">
        <f t="shared" si="251"/>
        <v>14.185599999999999</v>
      </c>
      <c r="AW1551" s="13">
        <f t="shared" si="252"/>
        <v>14.185599999999999</v>
      </c>
      <c r="AX1551" s="13">
        <f t="shared" si="253"/>
        <v>1.153152</v>
      </c>
      <c r="AY1551" s="13">
        <f t="shared" si="254"/>
        <v>1.153152</v>
      </c>
      <c r="AZ1551" s="13">
        <f t="shared" si="255"/>
        <v>0</v>
      </c>
      <c r="BA1551" s="13">
        <f t="shared" si="256"/>
        <v>0.97011199999999986</v>
      </c>
      <c r="BB1551" s="13">
        <f t="shared" si="257"/>
        <v>0.100672</v>
      </c>
      <c r="BC1551" s="13">
        <f t="shared" si="258"/>
        <v>0</v>
      </c>
    </row>
    <row r="1552" spans="1:55" x14ac:dyDescent="0.3">
      <c r="A1552" s="8" t="s">
        <v>232</v>
      </c>
      <c r="B1552" s="8" t="s">
        <v>238</v>
      </c>
      <c r="C1552" s="8" t="s">
        <v>129</v>
      </c>
      <c r="D1552" s="8" t="s">
        <v>24</v>
      </c>
      <c r="E1552" s="7" t="s">
        <v>14</v>
      </c>
      <c r="F1552" s="8">
        <v>184</v>
      </c>
      <c r="G1552" s="8">
        <v>1</v>
      </c>
      <c r="L1552" s="8">
        <v>1</v>
      </c>
      <c r="M1552" s="8">
        <f t="shared" si="250"/>
        <v>184</v>
      </c>
      <c r="O1552" s="8">
        <v>76</v>
      </c>
      <c r="AI1552" s="7">
        <v>7075</v>
      </c>
      <c r="AJ1552" s="8">
        <v>1106</v>
      </c>
      <c r="AK1552" s="8" t="s">
        <v>280</v>
      </c>
      <c r="AL1552" s="7">
        <v>69</v>
      </c>
      <c r="AM1552" s="8">
        <v>69</v>
      </c>
      <c r="AN1552" s="8">
        <v>3.6</v>
      </c>
      <c r="AO1552" s="8">
        <v>3.6</v>
      </c>
      <c r="AP1552" s="8">
        <v>0</v>
      </c>
      <c r="AQ1552" s="8">
        <v>4.0999999999999996</v>
      </c>
      <c r="AR1552" s="8">
        <v>4.5</v>
      </c>
      <c r="AS1552" s="8">
        <v>0</v>
      </c>
      <c r="AT1552" s="12">
        <f t="shared" si="249"/>
        <v>12.2</v>
      </c>
      <c r="AV1552" s="11">
        <f t="shared" si="251"/>
        <v>126.96</v>
      </c>
      <c r="AW1552" s="13">
        <f t="shared" si="252"/>
        <v>126.96</v>
      </c>
      <c r="AX1552" s="13">
        <f t="shared" si="253"/>
        <v>6.6239999999999997</v>
      </c>
      <c r="AY1552" s="13">
        <f t="shared" si="254"/>
        <v>6.6239999999999997</v>
      </c>
      <c r="AZ1552" s="13">
        <f t="shared" si="255"/>
        <v>0</v>
      </c>
      <c r="BA1552" s="13">
        <f t="shared" si="256"/>
        <v>7.5439999999999996</v>
      </c>
      <c r="BB1552" s="13">
        <f t="shared" si="257"/>
        <v>8.2799999999999994</v>
      </c>
      <c r="BC1552" s="13">
        <f t="shared" si="258"/>
        <v>0</v>
      </c>
    </row>
    <row r="1553" spans="1:55" x14ac:dyDescent="0.3">
      <c r="A1553" s="8" t="s">
        <v>232</v>
      </c>
      <c r="B1553" s="8" t="s">
        <v>238</v>
      </c>
      <c r="C1553" s="8" t="s">
        <v>129</v>
      </c>
      <c r="D1553" s="8" t="s">
        <v>25</v>
      </c>
      <c r="E1553" s="7" t="s">
        <v>21</v>
      </c>
      <c r="K1553" s="8">
        <v>1</v>
      </c>
      <c r="L1553" s="8">
        <v>0</v>
      </c>
      <c r="M1553" s="8">
        <f t="shared" si="250"/>
        <v>0</v>
      </c>
      <c r="O1553" s="8">
        <v>76</v>
      </c>
      <c r="AI1553" s="7">
        <v>646</v>
      </c>
      <c r="AJ1553" s="8">
        <v>1009</v>
      </c>
      <c r="AK1553" s="8" t="s">
        <v>286</v>
      </c>
      <c r="AL1553" s="7">
        <v>403</v>
      </c>
      <c r="AM1553" s="8">
        <v>403</v>
      </c>
      <c r="AN1553" s="8">
        <v>24.9</v>
      </c>
      <c r="AO1553" s="8">
        <v>24.9</v>
      </c>
      <c r="AP1553" s="8">
        <v>0</v>
      </c>
      <c r="AQ1553" s="8">
        <v>33.1</v>
      </c>
      <c r="AR1553" s="8">
        <v>1.3</v>
      </c>
      <c r="AS1553" s="8">
        <v>0</v>
      </c>
      <c r="AT1553" s="12">
        <f t="shared" si="249"/>
        <v>59.3</v>
      </c>
      <c r="AV1553" s="11">
        <f t="shared" si="251"/>
        <v>0</v>
      </c>
      <c r="AW1553" s="13">
        <f t="shared" si="252"/>
        <v>0</v>
      </c>
      <c r="AX1553" s="13">
        <f t="shared" si="253"/>
        <v>0</v>
      </c>
      <c r="AY1553" s="13">
        <f t="shared" si="254"/>
        <v>0</v>
      </c>
      <c r="AZ1553" s="13">
        <f t="shared" si="255"/>
        <v>0</v>
      </c>
      <c r="BA1553" s="13">
        <f t="shared" si="256"/>
        <v>0</v>
      </c>
      <c r="BB1553" s="13">
        <f t="shared" si="257"/>
        <v>0</v>
      </c>
      <c r="BC1553" s="13">
        <f t="shared" si="258"/>
        <v>0</v>
      </c>
    </row>
    <row r="1554" spans="1:55" x14ac:dyDescent="0.3">
      <c r="A1554" s="8" t="s">
        <v>20</v>
      </c>
      <c r="B1554" s="8" t="s">
        <v>238</v>
      </c>
      <c r="C1554" s="8" t="s">
        <v>129</v>
      </c>
      <c r="D1554" s="8" t="s">
        <v>20</v>
      </c>
      <c r="E1554" s="7" t="s">
        <v>14</v>
      </c>
      <c r="F1554" s="8">
        <v>112</v>
      </c>
      <c r="H1554" s="8">
        <v>1</v>
      </c>
      <c r="L1554" s="8">
        <v>0.14299999999999999</v>
      </c>
      <c r="M1554" s="8">
        <f t="shared" si="250"/>
        <v>16.015999999999998</v>
      </c>
      <c r="O1554" s="8">
        <v>76</v>
      </c>
      <c r="AI1554">
        <v>8041</v>
      </c>
      <c r="AJ1554">
        <v>15233</v>
      </c>
      <c r="AK1554" t="s">
        <v>378</v>
      </c>
      <c r="AL1554">
        <v>105</v>
      </c>
      <c r="AM1554">
        <v>105</v>
      </c>
      <c r="AN1554">
        <v>18.5</v>
      </c>
      <c r="AO1554">
        <v>18.5</v>
      </c>
      <c r="AP1554">
        <v>18.5</v>
      </c>
      <c r="AQ1554">
        <v>2.9</v>
      </c>
      <c r="AR1554">
        <v>0</v>
      </c>
      <c r="AS1554">
        <v>0</v>
      </c>
      <c r="AT1554" s="12">
        <f t="shared" si="249"/>
        <v>21.4</v>
      </c>
      <c r="AV1554" s="11">
        <f t="shared" si="251"/>
        <v>16.816799999999997</v>
      </c>
      <c r="AW1554" s="13">
        <f t="shared" si="252"/>
        <v>16.816799999999997</v>
      </c>
      <c r="AX1554" s="13">
        <f t="shared" si="253"/>
        <v>2.9629599999999998</v>
      </c>
      <c r="AY1554" s="13">
        <f t="shared" si="254"/>
        <v>2.9629599999999998</v>
      </c>
      <c r="AZ1554" s="13">
        <f t="shared" si="255"/>
        <v>2.9629599999999998</v>
      </c>
      <c r="BA1554" s="13">
        <f t="shared" si="256"/>
        <v>0.46446399999999999</v>
      </c>
      <c r="BB1554" s="13">
        <f t="shared" si="257"/>
        <v>0</v>
      </c>
      <c r="BC1554" s="13">
        <f t="shared" si="258"/>
        <v>0</v>
      </c>
    </row>
    <row r="1555" spans="1:55" x14ac:dyDescent="0.3">
      <c r="A1555" s="8" t="s">
        <v>233</v>
      </c>
      <c r="B1555" s="8" t="s">
        <v>238</v>
      </c>
      <c r="C1555" s="8" t="s">
        <v>129</v>
      </c>
      <c r="D1555" s="8" t="s">
        <v>26</v>
      </c>
      <c r="E1555" s="7" t="s">
        <v>14</v>
      </c>
      <c r="F1555" s="8">
        <v>175</v>
      </c>
      <c r="H1555" s="8">
        <v>1</v>
      </c>
      <c r="L1555" s="8">
        <v>0.14299999999999999</v>
      </c>
      <c r="M1555" s="8">
        <f t="shared" si="250"/>
        <v>25.024999999999999</v>
      </c>
      <c r="O1555" s="8">
        <v>76</v>
      </c>
      <c r="AI1555" s="7">
        <v>7200</v>
      </c>
      <c r="AJ1555" s="8">
        <v>20051</v>
      </c>
      <c r="AK1555" s="8" t="s">
        <v>282</v>
      </c>
      <c r="AL1555" s="7">
        <v>130</v>
      </c>
      <c r="AM1555" s="8">
        <v>0</v>
      </c>
      <c r="AN1555" s="8">
        <v>2.4</v>
      </c>
      <c r="AO1555" s="8">
        <v>0</v>
      </c>
      <c r="AP1555" s="8">
        <v>0</v>
      </c>
      <c r="AQ1555" s="8">
        <v>0.2</v>
      </c>
      <c r="AR1555" s="8">
        <v>28.6</v>
      </c>
      <c r="AS1555" s="8">
        <v>0.3</v>
      </c>
      <c r="AT1555" s="12">
        <f t="shared" si="249"/>
        <v>31.200000000000003</v>
      </c>
      <c r="AV1555" s="11">
        <f t="shared" si="251"/>
        <v>32.532499999999999</v>
      </c>
      <c r="AW1555" s="13">
        <f t="shared" si="252"/>
        <v>0</v>
      </c>
      <c r="AX1555" s="13">
        <f t="shared" si="253"/>
        <v>0.60059999999999991</v>
      </c>
      <c r="AY1555" s="13">
        <f t="shared" si="254"/>
        <v>0</v>
      </c>
      <c r="AZ1555" s="13">
        <f t="shared" si="255"/>
        <v>0</v>
      </c>
      <c r="BA1555" s="13">
        <f t="shared" si="256"/>
        <v>5.0049999999999997E-2</v>
      </c>
      <c r="BB1555" s="13">
        <f t="shared" si="257"/>
        <v>7.1571500000000006</v>
      </c>
      <c r="BC1555" s="13">
        <f t="shared" si="258"/>
        <v>7.5074999999999989E-2</v>
      </c>
    </row>
    <row r="1556" spans="1:55" x14ac:dyDescent="0.3">
      <c r="A1556" s="8" t="s">
        <v>233</v>
      </c>
      <c r="B1556" s="8" t="s">
        <v>238</v>
      </c>
      <c r="C1556" s="8" t="s">
        <v>129</v>
      </c>
      <c r="D1556" s="8" t="s">
        <v>28</v>
      </c>
      <c r="E1556" s="7" t="s">
        <v>14</v>
      </c>
      <c r="F1556" s="8">
        <v>185</v>
      </c>
      <c r="H1556" s="8">
        <v>2</v>
      </c>
      <c r="L1556" s="8">
        <v>0.28599999999999998</v>
      </c>
      <c r="M1556" s="8">
        <f t="shared" si="250"/>
        <v>52.91</v>
      </c>
      <c r="O1556" s="8">
        <v>76</v>
      </c>
      <c r="AI1556" s="7">
        <v>7005</v>
      </c>
      <c r="AJ1556" s="8">
        <v>16028</v>
      </c>
      <c r="AK1556" s="8" t="s">
        <v>283</v>
      </c>
      <c r="AL1556" s="7">
        <v>127</v>
      </c>
      <c r="AM1556" s="8">
        <v>0</v>
      </c>
      <c r="AN1556" s="8">
        <v>8.6999999999999993</v>
      </c>
      <c r="AO1556" s="8">
        <v>0</v>
      </c>
      <c r="AP1556" s="8">
        <v>0</v>
      </c>
      <c r="AQ1556" s="8">
        <v>0.5</v>
      </c>
      <c r="AR1556" s="8">
        <v>22.8</v>
      </c>
      <c r="AS1556" s="8">
        <v>6.4</v>
      </c>
      <c r="AT1556" s="12">
        <f t="shared" si="249"/>
        <v>32</v>
      </c>
      <c r="AV1556" s="11">
        <f t="shared" si="251"/>
        <v>67.195700000000002</v>
      </c>
      <c r="AW1556" s="13">
        <f t="shared" si="252"/>
        <v>0</v>
      </c>
      <c r="AX1556" s="13">
        <f t="shared" si="253"/>
        <v>4.6031699999999995</v>
      </c>
      <c r="AY1556" s="13">
        <f t="shared" si="254"/>
        <v>0</v>
      </c>
      <c r="AZ1556" s="13">
        <f t="shared" si="255"/>
        <v>0</v>
      </c>
      <c r="BA1556" s="13">
        <f t="shared" si="256"/>
        <v>0.26455000000000001</v>
      </c>
      <c r="BB1556" s="13">
        <f t="shared" si="257"/>
        <v>12.06348</v>
      </c>
      <c r="BC1556" s="13">
        <f t="shared" si="258"/>
        <v>3.3862400000000004</v>
      </c>
    </row>
    <row r="1557" spans="1:55" x14ac:dyDescent="0.3">
      <c r="A1557" s="8" t="s">
        <v>233</v>
      </c>
      <c r="B1557" s="8" t="s">
        <v>238</v>
      </c>
      <c r="C1557" s="8" t="s">
        <v>129</v>
      </c>
      <c r="D1557" s="8" t="s">
        <v>29</v>
      </c>
      <c r="E1557" s="7" t="s">
        <v>14</v>
      </c>
      <c r="F1557" s="8">
        <v>60</v>
      </c>
      <c r="H1557" s="8">
        <v>1</v>
      </c>
      <c r="L1557" s="8">
        <v>0.14299999999999999</v>
      </c>
      <c r="M1557" s="8">
        <f t="shared" si="250"/>
        <v>8.58</v>
      </c>
      <c r="O1557" s="8">
        <v>76</v>
      </c>
      <c r="AI1557" s="7">
        <v>513</v>
      </c>
      <c r="AJ1557" s="8">
        <v>11110</v>
      </c>
      <c r="AK1557" s="8" t="s">
        <v>290</v>
      </c>
      <c r="AL1557" s="7">
        <v>22</v>
      </c>
      <c r="AM1557" s="8">
        <v>0</v>
      </c>
      <c r="AN1557" s="8">
        <v>1</v>
      </c>
      <c r="AO1557" s="8">
        <v>0</v>
      </c>
      <c r="AP1557" s="8">
        <v>0</v>
      </c>
      <c r="AQ1557" s="8">
        <v>0.4</v>
      </c>
      <c r="AR1557" s="8">
        <v>4.5</v>
      </c>
      <c r="AS1557" s="8">
        <v>2.8</v>
      </c>
      <c r="AT1557" s="12">
        <f t="shared" si="249"/>
        <v>5.9</v>
      </c>
      <c r="AV1557" s="11">
        <f t="shared" si="251"/>
        <v>1.8875999999999999</v>
      </c>
      <c r="AW1557" s="13">
        <f t="shared" si="252"/>
        <v>0</v>
      </c>
      <c r="AX1557" s="13">
        <f t="shared" si="253"/>
        <v>8.5800000000000001E-2</v>
      </c>
      <c r="AY1557" s="13">
        <f t="shared" si="254"/>
        <v>0</v>
      </c>
      <c r="AZ1557" s="13">
        <f t="shared" si="255"/>
        <v>0</v>
      </c>
      <c r="BA1557" s="13">
        <f t="shared" si="256"/>
        <v>3.4320000000000003E-2</v>
      </c>
      <c r="BB1557" s="13">
        <f t="shared" si="257"/>
        <v>0.3861</v>
      </c>
      <c r="BC1557" s="13">
        <f t="shared" si="258"/>
        <v>0.24023999999999998</v>
      </c>
    </row>
    <row r="1558" spans="1:55" x14ac:dyDescent="0.3">
      <c r="A1558" s="8" t="s">
        <v>233</v>
      </c>
      <c r="B1558" s="8" t="s">
        <v>238</v>
      </c>
      <c r="C1558" s="8" t="s">
        <v>129</v>
      </c>
      <c r="D1558" s="8" t="s">
        <v>30</v>
      </c>
      <c r="E1558" s="7" t="s">
        <v>14</v>
      </c>
      <c r="F1558" s="8">
        <v>119</v>
      </c>
      <c r="H1558" s="8">
        <v>1</v>
      </c>
      <c r="L1558" s="8">
        <v>0.14299999999999999</v>
      </c>
      <c r="M1558" s="8">
        <f t="shared" si="250"/>
        <v>17.016999999999999</v>
      </c>
      <c r="O1558" s="8">
        <v>76</v>
      </c>
      <c r="AI1558" s="7">
        <v>141</v>
      </c>
      <c r="AJ1558" s="8">
        <v>9040</v>
      </c>
      <c r="AK1558" s="8" t="s">
        <v>287</v>
      </c>
      <c r="AL1558" s="7">
        <v>92</v>
      </c>
      <c r="AM1558" s="8">
        <v>0</v>
      </c>
      <c r="AN1558" s="8">
        <v>1</v>
      </c>
      <c r="AO1558" s="8">
        <v>0</v>
      </c>
      <c r="AP1558" s="8">
        <v>0</v>
      </c>
      <c r="AQ1558" s="8">
        <v>0.5</v>
      </c>
      <c r="AR1558" s="8">
        <v>23.4</v>
      </c>
      <c r="AS1558" s="8">
        <v>2.4</v>
      </c>
      <c r="AT1558" s="12">
        <f t="shared" si="249"/>
        <v>24.9</v>
      </c>
      <c r="AV1558" s="11">
        <f t="shared" si="251"/>
        <v>15.655639999999998</v>
      </c>
      <c r="AW1558" s="13">
        <f t="shared" si="252"/>
        <v>0</v>
      </c>
      <c r="AX1558" s="13">
        <f t="shared" si="253"/>
        <v>0.17016999999999999</v>
      </c>
      <c r="AY1558" s="13">
        <f t="shared" si="254"/>
        <v>0</v>
      </c>
      <c r="AZ1558" s="13">
        <f t="shared" si="255"/>
        <v>0</v>
      </c>
      <c r="BA1558" s="13">
        <f t="shared" si="256"/>
        <v>8.5084999999999994E-2</v>
      </c>
      <c r="BB1558" s="13">
        <f t="shared" si="257"/>
        <v>3.9819779999999998</v>
      </c>
      <c r="BC1558" s="13">
        <f t="shared" si="258"/>
        <v>0.40840799999999994</v>
      </c>
    </row>
    <row r="1559" spans="1:55" x14ac:dyDescent="0.3">
      <c r="A1559" s="8" t="s">
        <v>233</v>
      </c>
      <c r="B1559" s="8" t="s">
        <v>238</v>
      </c>
      <c r="C1559" s="8" t="s">
        <v>129</v>
      </c>
      <c r="D1559" s="8" t="s">
        <v>31</v>
      </c>
      <c r="E1559" s="7" t="s">
        <v>14</v>
      </c>
      <c r="F1559" s="8">
        <v>122</v>
      </c>
      <c r="H1559" s="8">
        <v>1</v>
      </c>
      <c r="L1559" s="8">
        <v>0.14299999999999999</v>
      </c>
      <c r="M1559" s="8">
        <f t="shared" si="250"/>
        <v>17.445999999999998</v>
      </c>
      <c r="O1559" s="8">
        <v>76</v>
      </c>
      <c r="W1559" s="8" t="s">
        <v>350</v>
      </c>
      <c r="X1559" s="8" t="s">
        <v>351</v>
      </c>
      <c r="Y1559" s="8" t="s">
        <v>352</v>
      </c>
      <c r="Z1559" s="7" t="s">
        <v>353</v>
      </c>
      <c r="AA1559" s="8">
        <v>1</v>
      </c>
      <c r="AN1559" s="8">
        <v>31</v>
      </c>
      <c r="AP1559" s="8">
        <v>1.1000000000000001</v>
      </c>
      <c r="AS1559" s="8">
        <v>0.1</v>
      </c>
      <c r="AT1559" s="12">
        <f t="shared" si="249"/>
        <v>31</v>
      </c>
      <c r="AU1559" s="8">
        <v>6.1</v>
      </c>
      <c r="AV1559" s="11">
        <f t="shared" si="251"/>
        <v>0.17445999999999998</v>
      </c>
      <c r="AW1559" s="13">
        <f t="shared" si="252"/>
        <v>0.17445999999999998</v>
      </c>
      <c r="AX1559" s="13">
        <f t="shared" si="253"/>
        <v>5.4082599999999994</v>
      </c>
      <c r="AY1559" s="13">
        <f t="shared" si="254"/>
        <v>0.17445999999999998</v>
      </c>
      <c r="AZ1559" s="13">
        <f t="shared" si="255"/>
        <v>0.19190599999999999</v>
      </c>
      <c r="BA1559" s="13">
        <f t="shared" si="256"/>
        <v>0.17445999999999998</v>
      </c>
      <c r="BB1559" s="13">
        <f t="shared" si="257"/>
        <v>0.17445999999999998</v>
      </c>
      <c r="BC1559" s="13">
        <f t="shared" si="258"/>
        <v>1.7446E-2</v>
      </c>
    </row>
    <row r="1560" spans="1:55" x14ac:dyDescent="0.3">
      <c r="A1560" s="8" t="s">
        <v>233</v>
      </c>
      <c r="B1560" s="8" t="s">
        <v>238</v>
      </c>
      <c r="C1560" s="8" t="s">
        <v>129</v>
      </c>
      <c r="D1560" s="8" t="s">
        <v>87</v>
      </c>
      <c r="E1560" s="7" t="s">
        <v>14</v>
      </c>
      <c r="F1560" s="8">
        <v>171</v>
      </c>
      <c r="H1560" s="8">
        <v>2</v>
      </c>
      <c r="L1560" s="8">
        <v>0.28599999999999998</v>
      </c>
      <c r="M1560" s="8">
        <f t="shared" si="250"/>
        <v>48.905999999999999</v>
      </c>
      <c r="O1560" s="8">
        <v>76</v>
      </c>
      <c r="AI1560" s="7">
        <v>7060</v>
      </c>
      <c r="AJ1560" s="8">
        <v>16063</v>
      </c>
      <c r="AK1560" s="8" t="s">
        <v>328</v>
      </c>
      <c r="AL1560" s="7">
        <v>116</v>
      </c>
      <c r="AM1560" s="8">
        <v>0</v>
      </c>
      <c r="AN1560" s="8">
        <v>7.7</v>
      </c>
      <c r="AO1560" s="8">
        <v>0</v>
      </c>
      <c r="AP1560" s="8">
        <v>0</v>
      </c>
      <c r="AQ1560" s="8">
        <v>0.5</v>
      </c>
      <c r="AR1560" s="8">
        <v>20.8</v>
      </c>
      <c r="AS1560" s="8">
        <v>6.5</v>
      </c>
      <c r="AT1560" s="12">
        <f t="shared" si="249"/>
        <v>29</v>
      </c>
      <c r="AV1560" s="11">
        <f t="shared" si="251"/>
        <v>56.730959999999996</v>
      </c>
      <c r="AW1560" s="13">
        <f t="shared" si="252"/>
        <v>0</v>
      </c>
      <c r="AX1560" s="13">
        <f t="shared" si="253"/>
        <v>3.7657619999999996</v>
      </c>
      <c r="AY1560" s="13">
        <f t="shared" si="254"/>
        <v>0</v>
      </c>
      <c r="AZ1560" s="13">
        <f t="shared" si="255"/>
        <v>0</v>
      </c>
      <c r="BA1560" s="13">
        <f t="shared" si="256"/>
        <v>0.24453</v>
      </c>
      <c r="BB1560" s="13">
        <f t="shared" si="257"/>
        <v>10.172448000000001</v>
      </c>
      <c r="BC1560" s="13">
        <f t="shared" si="258"/>
        <v>3.17889</v>
      </c>
    </row>
    <row r="1561" spans="1:55" x14ac:dyDescent="0.3">
      <c r="A1561" s="8" t="s">
        <v>233</v>
      </c>
      <c r="B1561" s="8" t="s">
        <v>238</v>
      </c>
      <c r="C1561" s="8" t="s">
        <v>129</v>
      </c>
      <c r="D1561" s="8" t="s">
        <v>130</v>
      </c>
      <c r="E1561" s="7" t="s">
        <v>14</v>
      </c>
      <c r="F1561" s="8">
        <v>128</v>
      </c>
      <c r="H1561" s="8">
        <v>1</v>
      </c>
      <c r="L1561" s="8">
        <v>0.14299999999999999</v>
      </c>
      <c r="M1561" s="8">
        <f t="shared" si="250"/>
        <v>18.303999999999998</v>
      </c>
      <c r="O1561" s="8">
        <v>76</v>
      </c>
      <c r="AI1561" s="7">
        <v>64</v>
      </c>
      <c r="AJ1561" s="8">
        <v>9037</v>
      </c>
      <c r="AK1561" s="8" t="s">
        <v>358</v>
      </c>
      <c r="AL1561" s="7">
        <v>161</v>
      </c>
      <c r="AM1561" s="8">
        <v>0</v>
      </c>
      <c r="AN1561" s="8">
        <v>2</v>
      </c>
      <c r="AO1561" s="8">
        <v>0</v>
      </c>
      <c r="AP1561" s="8">
        <v>0</v>
      </c>
      <c r="AQ1561" s="8">
        <v>15.3</v>
      </c>
      <c r="AR1561" s="8">
        <v>7.4</v>
      </c>
      <c r="AS1561" s="8">
        <v>5.9</v>
      </c>
      <c r="AT1561" s="12">
        <f t="shared" si="249"/>
        <v>24.700000000000003</v>
      </c>
      <c r="AV1561" s="11">
        <f t="shared" si="251"/>
        <v>29.469439999999999</v>
      </c>
      <c r="AW1561" s="13">
        <f t="shared" si="252"/>
        <v>0</v>
      </c>
      <c r="AX1561" s="13">
        <f t="shared" si="253"/>
        <v>0.36607999999999996</v>
      </c>
      <c r="AY1561" s="13">
        <f t="shared" si="254"/>
        <v>0</v>
      </c>
      <c r="AZ1561" s="13">
        <f t="shared" si="255"/>
        <v>0</v>
      </c>
      <c r="BA1561" s="13">
        <f t="shared" si="256"/>
        <v>2.8005119999999999</v>
      </c>
      <c r="BB1561" s="13">
        <f t="shared" si="257"/>
        <v>1.3544960000000001</v>
      </c>
      <c r="BC1561" s="13">
        <f t="shared" si="258"/>
        <v>1.079936</v>
      </c>
    </row>
    <row r="1562" spans="1:55" x14ac:dyDescent="0.3">
      <c r="A1562" s="8" t="s">
        <v>234</v>
      </c>
      <c r="B1562" s="8" t="s">
        <v>238</v>
      </c>
      <c r="C1562" s="8" t="s">
        <v>129</v>
      </c>
      <c r="D1562" s="8" t="s">
        <v>248</v>
      </c>
      <c r="E1562" s="7" t="s">
        <v>14</v>
      </c>
      <c r="F1562" s="8">
        <v>134</v>
      </c>
      <c r="H1562" s="8">
        <v>2</v>
      </c>
      <c r="L1562" s="8">
        <v>0.28599999999999998</v>
      </c>
      <c r="M1562" s="8">
        <f t="shared" si="250"/>
        <v>38.323999999999998</v>
      </c>
      <c r="O1562" s="8">
        <v>76</v>
      </c>
      <c r="AE1562" s="7" t="s">
        <v>296</v>
      </c>
      <c r="AF1562" s="8" t="s">
        <v>303</v>
      </c>
      <c r="AL1562" s="7">
        <v>163</v>
      </c>
      <c r="AN1562" s="8">
        <v>6.3</v>
      </c>
      <c r="AQ1562" s="8">
        <v>1.4</v>
      </c>
      <c r="AR1562" s="8">
        <v>31.1</v>
      </c>
      <c r="AT1562" s="12">
        <f t="shared" si="249"/>
        <v>38.799999999999997</v>
      </c>
      <c r="AV1562" s="11">
        <f t="shared" si="251"/>
        <v>62.468119999999999</v>
      </c>
      <c r="AW1562" s="13">
        <f t="shared" si="252"/>
        <v>0.38323999999999997</v>
      </c>
      <c r="AX1562" s="13">
        <f t="shared" si="253"/>
        <v>2.414412</v>
      </c>
      <c r="AY1562" s="13">
        <f t="shared" si="254"/>
        <v>0.38323999999999997</v>
      </c>
      <c r="AZ1562" s="13">
        <f t="shared" si="255"/>
        <v>0.38323999999999997</v>
      </c>
      <c r="BA1562" s="13">
        <f t="shared" si="256"/>
        <v>0.53653600000000001</v>
      </c>
      <c r="BB1562" s="13">
        <f t="shared" si="257"/>
        <v>11.918764000000001</v>
      </c>
      <c r="BC1562" s="13">
        <f t="shared" si="258"/>
        <v>0.38323999999999997</v>
      </c>
    </row>
    <row r="1563" spans="1:55" x14ac:dyDescent="0.3">
      <c r="A1563" s="8" t="s">
        <v>234</v>
      </c>
      <c r="B1563" s="8" t="s">
        <v>238</v>
      </c>
      <c r="C1563" s="8" t="s">
        <v>129</v>
      </c>
      <c r="D1563" s="8" t="s">
        <v>27</v>
      </c>
      <c r="E1563" s="7" t="s">
        <v>14</v>
      </c>
      <c r="F1563" s="8">
        <v>114</v>
      </c>
      <c r="G1563" s="8">
        <v>1</v>
      </c>
      <c r="L1563" s="8">
        <v>1</v>
      </c>
      <c r="M1563" s="8">
        <f t="shared" si="250"/>
        <v>114</v>
      </c>
      <c r="O1563" s="8">
        <v>76</v>
      </c>
      <c r="AE1563" s="7" t="s">
        <v>296</v>
      </c>
      <c r="AF1563" s="8" t="s">
        <v>304</v>
      </c>
      <c r="AL1563" s="7">
        <v>125</v>
      </c>
      <c r="AN1563" s="8">
        <v>2.1</v>
      </c>
      <c r="AQ1563" s="8">
        <v>1.3</v>
      </c>
      <c r="AR1563" s="8">
        <v>26.2</v>
      </c>
      <c r="AT1563" s="12">
        <f t="shared" si="249"/>
        <v>29.6</v>
      </c>
      <c r="AV1563" s="11">
        <f t="shared" si="251"/>
        <v>142.5</v>
      </c>
      <c r="AW1563" s="13">
        <f t="shared" si="252"/>
        <v>1.1399999999999999</v>
      </c>
      <c r="AX1563" s="13">
        <f t="shared" si="253"/>
        <v>2.3940000000000001</v>
      </c>
      <c r="AY1563" s="13">
        <f t="shared" si="254"/>
        <v>1.1399999999999999</v>
      </c>
      <c r="AZ1563" s="13">
        <f t="shared" si="255"/>
        <v>1.1399999999999999</v>
      </c>
      <c r="BA1563" s="13">
        <f t="shared" si="256"/>
        <v>1.4820000000000002</v>
      </c>
      <c r="BB1563" s="13">
        <f t="shared" si="257"/>
        <v>29.867999999999999</v>
      </c>
      <c r="BC1563" s="13">
        <f t="shared" si="258"/>
        <v>1.1399999999999999</v>
      </c>
    </row>
    <row r="1564" spans="1:55" x14ac:dyDescent="0.3">
      <c r="A1564" s="8" t="s">
        <v>234</v>
      </c>
      <c r="B1564" s="8" t="s">
        <v>238</v>
      </c>
      <c r="C1564" s="8" t="s">
        <v>129</v>
      </c>
      <c r="D1564" s="8" t="s">
        <v>32</v>
      </c>
      <c r="E1564" s="7" t="s">
        <v>14</v>
      </c>
      <c r="F1564" s="8">
        <v>83</v>
      </c>
      <c r="H1564" s="8">
        <v>1</v>
      </c>
      <c r="L1564" s="8">
        <v>0.14299999999999999</v>
      </c>
      <c r="M1564" s="8">
        <f t="shared" si="250"/>
        <v>11.869</v>
      </c>
      <c r="O1564" s="8">
        <v>76</v>
      </c>
      <c r="AI1564" s="7">
        <v>8012</v>
      </c>
      <c r="AJ1564" s="8">
        <v>0</v>
      </c>
      <c r="AK1564" s="8" t="s">
        <v>307</v>
      </c>
      <c r="AL1564" s="7">
        <v>332</v>
      </c>
      <c r="AM1564" s="8">
        <v>0</v>
      </c>
      <c r="AN1564" s="8">
        <v>10.3</v>
      </c>
      <c r="AO1564" s="8">
        <v>0</v>
      </c>
      <c r="AP1564" s="8">
        <v>0</v>
      </c>
      <c r="AQ1564" s="8">
        <v>3</v>
      </c>
      <c r="AR1564" s="8">
        <v>73.7</v>
      </c>
      <c r="AS1564" s="8">
        <v>12.7</v>
      </c>
      <c r="AT1564" s="12">
        <f t="shared" si="249"/>
        <v>87</v>
      </c>
      <c r="AV1564" s="11">
        <f t="shared" si="251"/>
        <v>39.405079999999998</v>
      </c>
      <c r="AW1564" s="13">
        <f t="shared" si="252"/>
        <v>0</v>
      </c>
      <c r="AX1564" s="13">
        <f t="shared" si="253"/>
        <v>1.222507</v>
      </c>
      <c r="AY1564" s="13">
        <f t="shared" si="254"/>
        <v>0</v>
      </c>
      <c r="AZ1564" s="13">
        <f t="shared" si="255"/>
        <v>0</v>
      </c>
      <c r="BA1564" s="13">
        <f t="shared" si="256"/>
        <v>0.35607</v>
      </c>
      <c r="BB1564" s="13">
        <f t="shared" si="257"/>
        <v>8.7474530000000001</v>
      </c>
      <c r="BC1564" s="13">
        <f t="shared" si="258"/>
        <v>1.507363</v>
      </c>
    </row>
    <row r="1565" spans="1:55" x14ac:dyDescent="0.3">
      <c r="A1565" s="8" t="s">
        <v>234</v>
      </c>
      <c r="B1565" s="8" t="s">
        <v>238</v>
      </c>
      <c r="C1565" s="8" t="s">
        <v>129</v>
      </c>
      <c r="D1565" s="8" t="s">
        <v>74</v>
      </c>
      <c r="E1565" s="7" t="s">
        <v>14</v>
      </c>
      <c r="F1565" s="8">
        <v>340</v>
      </c>
      <c r="H1565" s="8">
        <v>2</v>
      </c>
      <c r="L1565" s="8">
        <v>0.28599999999999998</v>
      </c>
      <c r="M1565" s="8">
        <f t="shared" si="250"/>
        <v>97.24</v>
      </c>
      <c r="O1565" s="8">
        <v>76</v>
      </c>
      <c r="AI1565" s="7">
        <v>404</v>
      </c>
      <c r="AJ1565" s="8">
        <v>14400</v>
      </c>
      <c r="AK1565" s="8" t="s">
        <v>308</v>
      </c>
      <c r="AL1565" s="7">
        <v>41</v>
      </c>
      <c r="AM1565" s="8">
        <v>0</v>
      </c>
      <c r="AN1565" s="8">
        <v>0</v>
      </c>
      <c r="AO1565" s="8">
        <v>0</v>
      </c>
      <c r="AP1565" s="8">
        <v>0</v>
      </c>
      <c r="AQ1565" s="8">
        <v>0</v>
      </c>
      <c r="AR1565" s="8">
        <v>10.4</v>
      </c>
      <c r="AS1565" s="8">
        <v>0</v>
      </c>
      <c r="AT1565" s="12">
        <f t="shared" si="249"/>
        <v>10.4</v>
      </c>
      <c r="AV1565" s="11">
        <f t="shared" si="251"/>
        <v>39.868399999999994</v>
      </c>
      <c r="AW1565" s="13">
        <f t="shared" si="252"/>
        <v>0</v>
      </c>
      <c r="AX1565" s="13">
        <f t="shared" si="253"/>
        <v>0</v>
      </c>
      <c r="AY1565" s="13">
        <f t="shared" si="254"/>
        <v>0</v>
      </c>
      <c r="AZ1565" s="13">
        <f t="shared" si="255"/>
        <v>0</v>
      </c>
      <c r="BA1565" s="13">
        <f t="shared" si="256"/>
        <v>0</v>
      </c>
      <c r="BB1565" s="13">
        <f t="shared" si="257"/>
        <v>10.112959999999999</v>
      </c>
      <c r="BC1565" s="13">
        <f t="shared" si="258"/>
        <v>0</v>
      </c>
    </row>
    <row r="1566" spans="1:55" x14ac:dyDescent="0.3">
      <c r="A1566" s="8" t="s">
        <v>234</v>
      </c>
      <c r="B1566" s="8" t="s">
        <v>238</v>
      </c>
      <c r="C1566" s="8" t="s">
        <v>129</v>
      </c>
      <c r="D1566" s="8" t="s">
        <v>124</v>
      </c>
      <c r="E1566" s="7" t="s">
        <v>14</v>
      </c>
      <c r="F1566" s="8">
        <v>3</v>
      </c>
      <c r="H1566" s="8">
        <v>1</v>
      </c>
      <c r="L1566" s="8">
        <v>0.14299999999999999</v>
      </c>
      <c r="M1566" s="8">
        <f t="shared" si="250"/>
        <v>0.42899999999999994</v>
      </c>
      <c r="O1566" s="8">
        <v>76</v>
      </c>
      <c r="AI1566" s="7">
        <v>2229</v>
      </c>
      <c r="AJ1566" s="8">
        <v>19334</v>
      </c>
      <c r="AK1566" s="8" t="s">
        <v>354</v>
      </c>
      <c r="AL1566" s="7">
        <v>376</v>
      </c>
      <c r="AM1566" s="8">
        <v>0</v>
      </c>
      <c r="AN1566" s="8">
        <v>0</v>
      </c>
      <c r="AO1566" s="8">
        <v>0</v>
      </c>
      <c r="AP1566" s="8">
        <v>0</v>
      </c>
      <c r="AQ1566" s="8">
        <v>0</v>
      </c>
      <c r="AR1566" s="8">
        <v>97.3</v>
      </c>
      <c r="AS1566" s="8">
        <v>0</v>
      </c>
      <c r="AT1566" s="12">
        <f t="shared" si="249"/>
        <v>97.3</v>
      </c>
      <c r="AV1566" s="11">
        <f t="shared" si="251"/>
        <v>1.6130399999999998</v>
      </c>
      <c r="AW1566" s="13">
        <f t="shared" si="252"/>
        <v>0</v>
      </c>
      <c r="AX1566" s="13">
        <f t="shared" si="253"/>
        <v>0</v>
      </c>
      <c r="AY1566" s="13">
        <f t="shared" si="254"/>
        <v>0</v>
      </c>
      <c r="AZ1566" s="13">
        <f t="shared" si="255"/>
        <v>0</v>
      </c>
      <c r="BA1566" s="13">
        <f t="shared" si="256"/>
        <v>0</v>
      </c>
      <c r="BB1566" s="13">
        <f t="shared" si="257"/>
        <v>0.41741699999999993</v>
      </c>
      <c r="BC1566" s="13">
        <f t="shared" si="258"/>
        <v>0</v>
      </c>
    </row>
    <row r="1567" spans="1:55" x14ac:dyDescent="0.3">
      <c r="A1567" s="8" t="s">
        <v>232</v>
      </c>
      <c r="B1567" s="8" t="s">
        <v>238</v>
      </c>
      <c r="C1567" s="8" t="s">
        <v>131</v>
      </c>
      <c r="D1567" s="8" t="s">
        <v>13</v>
      </c>
      <c r="E1567" s="7" t="s">
        <v>14</v>
      </c>
      <c r="F1567" s="8">
        <v>112</v>
      </c>
      <c r="H1567" s="8">
        <v>1</v>
      </c>
      <c r="L1567" s="8">
        <v>0.14299999999999999</v>
      </c>
      <c r="M1567" s="8">
        <f t="shared" si="250"/>
        <v>16.015999999999998</v>
      </c>
      <c r="N1567" s="8">
        <v>3</v>
      </c>
      <c r="O1567" s="8">
        <v>77</v>
      </c>
      <c r="AI1567" s="7">
        <v>8067</v>
      </c>
      <c r="AJ1567" s="8">
        <v>0</v>
      </c>
      <c r="AK1567" s="8" t="s">
        <v>265</v>
      </c>
      <c r="AL1567" s="7">
        <v>269</v>
      </c>
      <c r="AM1567" s="8">
        <v>269</v>
      </c>
      <c r="AN1567" s="8">
        <v>24.9</v>
      </c>
      <c r="AO1567" s="8">
        <v>24.9</v>
      </c>
      <c r="AP1567" s="8">
        <v>24.9</v>
      </c>
      <c r="AQ1567" s="8">
        <v>18</v>
      </c>
      <c r="AR1567" s="8">
        <v>0</v>
      </c>
      <c r="AS1567" s="8">
        <v>0</v>
      </c>
      <c r="AT1567" s="12">
        <f t="shared" si="249"/>
        <v>42.9</v>
      </c>
      <c r="AV1567" s="11">
        <f t="shared" si="251"/>
        <v>43.08303999999999</v>
      </c>
      <c r="AW1567" s="13">
        <f t="shared" si="252"/>
        <v>43.08303999999999</v>
      </c>
      <c r="AX1567" s="13">
        <f t="shared" si="253"/>
        <v>3.9879839999999995</v>
      </c>
      <c r="AY1567" s="13">
        <f t="shared" si="254"/>
        <v>3.9879839999999995</v>
      </c>
      <c r="AZ1567" s="13">
        <f t="shared" si="255"/>
        <v>3.9879839999999995</v>
      </c>
      <c r="BA1567" s="13">
        <f t="shared" si="256"/>
        <v>2.8828799999999997</v>
      </c>
      <c r="BB1567" s="13">
        <f t="shared" si="257"/>
        <v>0</v>
      </c>
      <c r="BC1567" s="13">
        <f t="shared" si="258"/>
        <v>0</v>
      </c>
    </row>
    <row r="1568" spans="1:55" x14ac:dyDescent="0.3">
      <c r="A1568" s="8" t="s">
        <v>232</v>
      </c>
      <c r="B1568" s="8" t="s">
        <v>238</v>
      </c>
      <c r="C1568" s="8" t="s">
        <v>131</v>
      </c>
      <c r="D1568" s="8" t="s">
        <v>15</v>
      </c>
      <c r="E1568" s="7" t="s">
        <v>21</v>
      </c>
      <c r="K1568" s="8">
        <v>1</v>
      </c>
      <c r="L1568" s="8">
        <v>0</v>
      </c>
      <c r="M1568" s="8">
        <f t="shared" si="250"/>
        <v>0</v>
      </c>
      <c r="O1568" s="8">
        <v>77</v>
      </c>
      <c r="AE1568" s="7" t="s">
        <v>296</v>
      </c>
      <c r="AF1568" s="8" t="s">
        <v>298</v>
      </c>
      <c r="AG1568" s="7" t="s">
        <v>299</v>
      </c>
      <c r="AL1568" s="7">
        <v>241</v>
      </c>
      <c r="AN1568" s="8">
        <v>32.9</v>
      </c>
      <c r="AQ1568" s="8">
        <v>10.9</v>
      </c>
      <c r="AR1568" s="8">
        <v>0.5</v>
      </c>
      <c r="AS1568" s="8">
        <v>0</v>
      </c>
      <c r="AT1568" s="12">
        <f t="shared" si="249"/>
        <v>44.3</v>
      </c>
      <c r="AV1568" s="11">
        <f t="shared" si="251"/>
        <v>0</v>
      </c>
      <c r="AW1568" s="13">
        <f t="shared" si="252"/>
        <v>0</v>
      </c>
      <c r="AX1568" s="13">
        <f t="shared" si="253"/>
        <v>0</v>
      </c>
      <c r="AY1568" s="13">
        <f t="shared" si="254"/>
        <v>0</v>
      </c>
      <c r="AZ1568" s="13">
        <f t="shared" si="255"/>
        <v>0</v>
      </c>
      <c r="BA1568" s="13">
        <f t="shared" si="256"/>
        <v>0</v>
      </c>
      <c r="BB1568" s="13">
        <f t="shared" si="257"/>
        <v>0</v>
      </c>
      <c r="BC1568" s="13">
        <f t="shared" si="258"/>
        <v>0</v>
      </c>
    </row>
    <row r="1569" spans="1:55" x14ac:dyDescent="0.3">
      <c r="A1569" s="8" t="s">
        <v>232</v>
      </c>
      <c r="B1569" s="8" t="s">
        <v>238</v>
      </c>
      <c r="C1569" s="8" t="s">
        <v>131</v>
      </c>
      <c r="D1569" s="8" t="s">
        <v>17</v>
      </c>
      <c r="E1569" s="7" t="s">
        <v>21</v>
      </c>
      <c r="K1569" s="8">
        <v>1</v>
      </c>
      <c r="L1569" s="8">
        <v>0</v>
      </c>
      <c r="M1569" s="8">
        <f t="shared" si="250"/>
        <v>0</v>
      </c>
      <c r="O1569" s="8">
        <v>77</v>
      </c>
      <c r="AE1569" s="7" t="s">
        <v>300</v>
      </c>
      <c r="AF1569" s="8" t="s">
        <v>301</v>
      </c>
      <c r="AG1569" s="7" t="s">
        <v>272</v>
      </c>
      <c r="AL1569" s="7">
        <v>265</v>
      </c>
      <c r="AN1569" s="8">
        <v>16.899999999999999</v>
      </c>
      <c r="AQ1569" s="8">
        <v>21.4</v>
      </c>
      <c r="AR1569" s="8">
        <v>0</v>
      </c>
      <c r="AS1569" s="8">
        <v>0</v>
      </c>
      <c r="AT1569" s="12">
        <f t="shared" si="249"/>
        <v>38.299999999999997</v>
      </c>
      <c r="AV1569" s="11">
        <f t="shared" si="251"/>
        <v>0</v>
      </c>
      <c r="AW1569" s="13">
        <f t="shared" si="252"/>
        <v>0</v>
      </c>
      <c r="AX1569" s="13">
        <f t="shared" si="253"/>
        <v>0</v>
      </c>
      <c r="AY1569" s="13">
        <f t="shared" si="254"/>
        <v>0</v>
      </c>
      <c r="AZ1569" s="13">
        <f t="shared" si="255"/>
        <v>0</v>
      </c>
      <c r="BA1569" s="13">
        <f t="shared" si="256"/>
        <v>0</v>
      </c>
      <c r="BB1569" s="13">
        <f t="shared" si="257"/>
        <v>0</v>
      </c>
      <c r="BC1569" s="13">
        <f t="shared" si="258"/>
        <v>0</v>
      </c>
    </row>
    <row r="1570" spans="1:55" x14ac:dyDescent="0.3">
      <c r="A1570" s="8" t="s">
        <v>232</v>
      </c>
      <c r="B1570" s="8" t="s">
        <v>238</v>
      </c>
      <c r="C1570" s="8" t="s">
        <v>131</v>
      </c>
      <c r="D1570" s="8" t="s">
        <v>18</v>
      </c>
      <c r="E1570" s="7" t="s">
        <v>21</v>
      </c>
      <c r="K1570" s="8">
        <v>1</v>
      </c>
      <c r="L1570" s="8">
        <v>0</v>
      </c>
      <c r="M1570" s="8">
        <f t="shared" si="250"/>
        <v>0</v>
      </c>
      <c r="O1570" s="8">
        <v>77</v>
      </c>
      <c r="S1570" s="8">
        <v>1095</v>
      </c>
      <c r="T1570" s="8" t="s">
        <v>275</v>
      </c>
      <c r="AL1570" s="7">
        <v>267</v>
      </c>
      <c r="AN1570" s="8">
        <v>19.600000000000001</v>
      </c>
      <c r="AQ1570" s="8">
        <v>20.3</v>
      </c>
      <c r="AT1570" s="12">
        <f t="shared" si="249"/>
        <v>39.900000000000006</v>
      </c>
      <c r="AV1570" s="11">
        <f t="shared" si="251"/>
        <v>0</v>
      </c>
      <c r="AW1570" s="13">
        <f t="shared" si="252"/>
        <v>0</v>
      </c>
      <c r="AX1570" s="13">
        <f t="shared" si="253"/>
        <v>0</v>
      </c>
      <c r="AY1570" s="13">
        <f t="shared" si="254"/>
        <v>0</v>
      </c>
      <c r="AZ1570" s="13">
        <f t="shared" si="255"/>
        <v>0</v>
      </c>
      <c r="BA1570" s="13">
        <f t="shared" si="256"/>
        <v>0</v>
      </c>
      <c r="BB1570" s="13">
        <f t="shared" si="257"/>
        <v>0</v>
      </c>
      <c r="BC1570" s="13">
        <f t="shared" si="258"/>
        <v>0</v>
      </c>
    </row>
    <row r="1571" spans="1:55" x14ac:dyDescent="0.3">
      <c r="A1571" s="8" t="s">
        <v>232</v>
      </c>
      <c r="B1571" s="8" t="s">
        <v>238</v>
      </c>
      <c r="C1571" s="8" t="s">
        <v>131</v>
      </c>
      <c r="D1571" s="8" t="s">
        <v>19</v>
      </c>
      <c r="E1571" s="7" t="s">
        <v>14</v>
      </c>
      <c r="F1571" s="8">
        <v>112</v>
      </c>
      <c r="I1571" s="8">
        <v>1</v>
      </c>
      <c r="L1571" s="8">
        <v>3.3000000000000002E-2</v>
      </c>
      <c r="M1571" s="8">
        <f t="shared" si="250"/>
        <v>3.6960000000000002</v>
      </c>
      <c r="O1571" s="8">
        <v>77</v>
      </c>
      <c r="AI1571" s="7">
        <v>8063</v>
      </c>
      <c r="AJ1571" s="8">
        <v>5124</v>
      </c>
      <c r="AK1571" s="8" t="s">
        <v>273</v>
      </c>
      <c r="AL1571" s="7">
        <v>285</v>
      </c>
      <c r="AM1571" s="8">
        <v>285</v>
      </c>
      <c r="AN1571" s="8">
        <v>26.9</v>
      </c>
      <c r="AO1571" s="8">
        <v>26.9</v>
      </c>
      <c r="AP1571" s="8">
        <v>26.9</v>
      </c>
      <c r="AQ1571" s="8">
        <v>18.899999999999999</v>
      </c>
      <c r="AR1571" s="8">
        <v>0</v>
      </c>
      <c r="AS1571" s="8">
        <v>0</v>
      </c>
      <c r="AT1571" s="12">
        <f t="shared" si="249"/>
        <v>45.8</v>
      </c>
      <c r="AV1571" s="11">
        <f t="shared" si="251"/>
        <v>10.533600000000002</v>
      </c>
      <c r="AW1571" s="13">
        <f t="shared" si="252"/>
        <v>10.533600000000002</v>
      </c>
      <c r="AX1571" s="13">
        <f t="shared" si="253"/>
        <v>0.994224</v>
      </c>
      <c r="AY1571" s="13">
        <f t="shared" si="254"/>
        <v>0.994224</v>
      </c>
      <c r="AZ1571" s="13">
        <f t="shared" si="255"/>
        <v>0.994224</v>
      </c>
      <c r="BA1571" s="13">
        <f t="shared" si="256"/>
        <v>0.69854399999999994</v>
      </c>
      <c r="BB1571" s="13">
        <f t="shared" si="257"/>
        <v>0</v>
      </c>
      <c r="BC1571" s="13">
        <f t="shared" si="258"/>
        <v>0</v>
      </c>
    </row>
    <row r="1572" spans="1:55" x14ac:dyDescent="0.3">
      <c r="A1572" s="8" t="s">
        <v>232</v>
      </c>
      <c r="B1572" s="8" t="s">
        <v>238</v>
      </c>
      <c r="C1572" s="8" t="s">
        <v>131</v>
      </c>
      <c r="D1572" s="8" t="s">
        <v>22</v>
      </c>
      <c r="E1572" s="7" t="s">
        <v>21</v>
      </c>
      <c r="K1572" s="8">
        <v>1</v>
      </c>
      <c r="L1572" s="8">
        <v>0</v>
      </c>
      <c r="M1572" s="8">
        <f t="shared" si="250"/>
        <v>0</v>
      </c>
      <c r="O1572" s="8">
        <v>77</v>
      </c>
      <c r="AI1572" s="7">
        <v>8063</v>
      </c>
      <c r="AJ1572" s="8">
        <v>5124</v>
      </c>
      <c r="AK1572" s="8" t="s">
        <v>273</v>
      </c>
      <c r="AL1572" s="7">
        <v>285</v>
      </c>
      <c r="AM1572" s="8">
        <v>285</v>
      </c>
      <c r="AN1572" s="8">
        <v>26.9</v>
      </c>
      <c r="AO1572" s="8">
        <v>26.9</v>
      </c>
      <c r="AP1572" s="8">
        <v>26.9</v>
      </c>
      <c r="AQ1572" s="8">
        <v>18.899999999999999</v>
      </c>
      <c r="AR1572" s="8">
        <v>0</v>
      </c>
      <c r="AS1572" s="8">
        <v>0</v>
      </c>
      <c r="AT1572" s="12">
        <f t="shared" si="249"/>
        <v>45.8</v>
      </c>
      <c r="AV1572" s="11">
        <f t="shared" si="251"/>
        <v>0</v>
      </c>
      <c r="AW1572" s="13">
        <f t="shared" si="252"/>
        <v>0</v>
      </c>
      <c r="AX1572" s="13">
        <f t="shared" si="253"/>
        <v>0</v>
      </c>
      <c r="AY1572" s="13">
        <f t="shared" si="254"/>
        <v>0</v>
      </c>
      <c r="AZ1572" s="13">
        <f t="shared" si="255"/>
        <v>0</v>
      </c>
      <c r="BA1572" s="13">
        <f t="shared" si="256"/>
        <v>0</v>
      </c>
      <c r="BB1572" s="13">
        <f t="shared" si="257"/>
        <v>0</v>
      </c>
      <c r="BC1572" s="13">
        <f t="shared" si="258"/>
        <v>0</v>
      </c>
    </row>
    <row r="1573" spans="1:55" x14ac:dyDescent="0.3">
      <c r="A1573" s="8" t="s">
        <v>232</v>
      </c>
      <c r="B1573" s="8" t="s">
        <v>238</v>
      </c>
      <c r="C1573" s="8" t="s">
        <v>131</v>
      </c>
      <c r="D1573" s="8" t="s">
        <v>23</v>
      </c>
      <c r="E1573" s="7" t="s">
        <v>21</v>
      </c>
      <c r="K1573" s="8">
        <v>1</v>
      </c>
      <c r="L1573" s="8">
        <v>0</v>
      </c>
      <c r="M1573" s="8">
        <f t="shared" si="250"/>
        <v>0</v>
      </c>
      <c r="O1573" s="8">
        <v>77</v>
      </c>
      <c r="AI1573" s="7">
        <v>974</v>
      </c>
      <c r="AJ1573" s="8">
        <v>1129</v>
      </c>
      <c r="AK1573" s="8" t="s">
        <v>279</v>
      </c>
      <c r="AL1573" s="7">
        <v>155</v>
      </c>
      <c r="AM1573" s="8">
        <v>155</v>
      </c>
      <c r="AN1573" s="8">
        <v>12.6</v>
      </c>
      <c r="AO1573" s="8">
        <v>12.6</v>
      </c>
      <c r="AP1573" s="8">
        <v>0</v>
      </c>
      <c r="AQ1573" s="8">
        <v>10.6</v>
      </c>
      <c r="AR1573" s="8">
        <v>1.1000000000000001</v>
      </c>
      <c r="AS1573" s="8">
        <v>0</v>
      </c>
      <c r="AT1573" s="12">
        <f t="shared" si="249"/>
        <v>24.3</v>
      </c>
      <c r="AV1573" s="11">
        <f t="shared" si="251"/>
        <v>0</v>
      </c>
      <c r="AW1573" s="13">
        <f t="shared" si="252"/>
        <v>0</v>
      </c>
      <c r="AX1573" s="13">
        <f t="shared" si="253"/>
        <v>0</v>
      </c>
      <c r="AY1573" s="13">
        <f t="shared" si="254"/>
        <v>0</v>
      </c>
      <c r="AZ1573" s="13">
        <f t="shared" si="255"/>
        <v>0</v>
      </c>
      <c r="BA1573" s="13">
        <f t="shared" si="256"/>
        <v>0</v>
      </c>
      <c r="BB1573" s="13">
        <f t="shared" si="257"/>
        <v>0</v>
      </c>
      <c r="BC1573" s="13">
        <f t="shared" si="258"/>
        <v>0</v>
      </c>
    </row>
    <row r="1574" spans="1:55" x14ac:dyDescent="0.3">
      <c r="A1574" s="8" t="s">
        <v>232</v>
      </c>
      <c r="B1574" s="8" t="s">
        <v>238</v>
      </c>
      <c r="C1574" s="8" t="s">
        <v>131</v>
      </c>
      <c r="D1574" s="8" t="s">
        <v>24</v>
      </c>
      <c r="E1574" s="7" t="s">
        <v>14</v>
      </c>
      <c r="F1574" s="8">
        <v>184</v>
      </c>
      <c r="G1574" s="8">
        <v>1</v>
      </c>
      <c r="L1574" s="8">
        <v>1</v>
      </c>
      <c r="M1574" s="8">
        <f t="shared" si="250"/>
        <v>184</v>
      </c>
      <c r="O1574" s="8">
        <v>77</v>
      </c>
      <c r="AI1574" s="7">
        <v>7075</v>
      </c>
      <c r="AJ1574" s="8">
        <v>1106</v>
      </c>
      <c r="AK1574" s="8" t="s">
        <v>280</v>
      </c>
      <c r="AL1574" s="7">
        <v>69</v>
      </c>
      <c r="AM1574" s="8">
        <v>69</v>
      </c>
      <c r="AN1574" s="8">
        <v>3.6</v>
      </c>
      <c r="AO1574" s="8">
        <v>3.6</v>
      </c>
      <c r="AP1574" s="8">
        <v>0</v>
      </c>
      <c r="AQ1574" s="8">
        <v>4.0999999999999996</v>
      </c>
      <c r="AR1574" s="8">
        <v>4.5</v>
      </c>
      <c r="AS1574" s="8">
        <v>0</v>
      </c>
      <c r="AT1574" s="12">
        <f t="shared" si="249"/>
        <v>12.2</v>
      </c>
      <c r="AV1574" s="11">
        <f t="shared" si="251"/>
        <v>126.96</v>
      </c>
      <c r="AW1574" s="13">
        <f t="shared" si="252"/>
        <v>126.96</v>
      </c>
      <c r="AX1574" s="13">
        <f t="shared" si="253"/>
        <v>6.6239999999999997</v>
      </c>
      <c r="AY1574" s="13">
        <f t="shared" si="254"/>
        <v>6.6239999999999997</v>
      </c>
      <c r="AZ1574" s="13">
        <f t="shared" si="255"/>
        <v>0</v>
      </c>
      <c r="BA1574" s="13">
        <f t="shared" si="256"/>
        <v>7.5439999999999996</v>
      </c>
      <c r="BB1574" s="13">
        <f t="shared" si="257"/>
        <v>8.2799999999999994</v>
      </c>
      <c r="BC1574" s="13">
        <f t="shared" si="258"/>
        <v>0</v>
      </c>
    </row>
    <row r="1575" spans="1:55" x14ac:dyDescent="0.3">
      <c r="A1575" s="8" t="s">
        <v>232</v>
      </c>
      <c r="B1575" s="8" t="s">
        <v>238</v>
      </c>
      <c r="C1575" s="8" t="s">
        <v>131</v>
      </c>
      <c r="D1575" s="8" t="s">
        <v>25</v>
      </c>
      <c r="E1575" s="7" t="s">
        <v>21</v>
      </c>
      <c r="K1575" s="8">
        <v>1</v>
      </c>
      <c r="L1575" s="8">
        <v>0</v>
      </c>
      <c r="M1575" s="8">
        <f t="shared" si="250"/>
        <v>0</v>
      </c>
      <c r="O1575" s="8">
        <v>77</v>
      </c>
      <c r="AI1575" s="7">
        <v>646</v>
      </c>
      <c r="AJ1575" s="8">
        <v>1009</v>
      </c>
      <c r="AK1575" s="8" t="s">
        <v>286</v>
      </c>
      <c r="AL1575" s="7">
        <v>403</v>
      </c>
      <c r="AM1575" s="8">
        <v>403</v>
      </c>
      <c r="AN1575" s="8">
        <v>24.9</v>
      </c>
      <c r="AO1575" s="8">
        <v>24.9</v>
      </c>
      <c r="AP1575" s="8">
        <v>0</v>
      </c>
      <c r="AQ1575" s="8">
        <v>33.1</v>
      </c>
      <c r="AR1575" s="8">
        <v>1.3</v>
      </c>
      <c r="AS1575" s="8">
        <v>0</v>
      </c>
      <c r="AT1575" s="12">
        <f t="shared" si="249"/>
        <v>59.3</v>
      </c>
      <c r="AV1575" s="11">
        <f t="shared" si="251"/>
        <v>0</v>
      </c>
      <c r="AW1575" s="13">
        <f t="shared" si="252"/>
        <v>0</v>
      </c>
      <c r="AX1575" s="13">
        <f t="shared" si="253"/>
        <v>0</v>
      </c>
      <c r="AY1575" s="13">
        <f t="shared" si="254"/>
        <v>0</v>
      </c>
      <c r="AZ1575" s="13">
        <f t="shared" si="255"/>
        <v>0</v>
      </c>
      <c r="BA1575" s="13">
        <f t="shared" si="256"/>
        <v>0</v>
      </c>
      <c r="BB1575" s="13">
        <f t="shared" si="257"/>
        <v>0</v>
      </c>
      <c r="BC1575" s="13">
        <f t="shared" si="258"/>
        <v>0</v>
      </c>
    </row>
    <row r="1576" spans="1:55" x14ac:dyDescent="0.3">
      <c r="A1576" s="8" t="s">
        <v>232</v>
      </c>
      <c r="B1576" s="8" t="s">
        <v>238</v>
      </c>
      <c r="C1576" s="8" t="s">
        <v>131</v>
      </c>
      <c r="D1576" s="8" t="s">
        <v>120</v>
      </c>
      <c r="E1576" s="7" t="s">
        <v>14</v>
      </c>
      <c r="F1576" s="8">
        <v>7</v>
      </c>
      <c r="H1576" s="8">
        <v>1</v>
      </c>
      <c r="L1576" s="8">
        <v>0.14299999999999999</v>
      </c>
      <c r="M1576" s="8">
        <f t="shared" si="250"/>
        <v>1.0009999999999999</v>
      </c>
      <c r="O1576" s="8">
        <v>77</v>
      </c>
      <c r="U1576" s="7" t="s">
        <v>341</v>
      </c>
      <c r="V1576" s="8" t="s">
        <v>342</v>
      </c>
      <c r="X1576" s="8" t="s">
        <v>343</v>
      </c>
      <c r="Y1576" s="8" t="s">
        <v>344</v>
      </c>
      <c r="AL1576" s="7" t="s">
        <v>345</v>
      </c>
      <c r="AN1576" s="8" t="s">
        <v>346</v>
      </c>
      <c r="AQ1576" s="8" t="s">
        <v>347</v>
      </c>
      <c r="AR1576" s="8" t="s">
        <v>348</v>
      </c>
      <c r="AS1576" s="8" t="s">
        <v>349</v>
      </c>
      <c r="AT1576" s="12">
        <f t="shared" si="249"/>
        <v>0</v>
      </c>
      <c r="AV1576" s="11">
        <f t="shared" si="251"/>
        <v>1.0009999999999998E-2</v>
      </c>
      <c r="AW1576" s="13">
        <f t="shared" si="252"/>
        <v>1.0009999999999998E-2</v>
      </c>
      <c r="AX1576" s="13">
        <f t="shared" si="253"/>
        <v>1.0009999999999998E-2</v>
      </c>
      <c r="AY1576" s="13">
        <f t="shared" si="254"/>
        <v>1.0009999999999998E-2</v>
      </c>
      <c r="AZ1576" s="13">
        <f t="shared" si="255"/>
        <v>1.0009999999999998E-2</v>
      </c>
      <c r="BA1576" s="13">
        <f t="shared" si="256"/>
        <v>1.0009999999999998E-2</v>
      </c>
      <c r="BB1576" s="13">
        <f t="shared" si="257"/>
        <v>1.0009999999999998E-2</v>
      </c>
      <c r="BC1576" s="13">
        <f t="shared" si="258"/>
        <v>1.0009999999999998E-2</v>
      </c>
    </row>
    <row r="1577" spans="1:55" x14ac:dyDescent="0.3">
      <c r="A1577" s="8" t="s">
        <v>20</v>
      </c>
      <c r="B1577" s="8" t="s">
        <v>238</v>
      </c>
      <c r="C1577" s="8" t="s">
        <v>131</v>
      </c>
      <c r="D1577" s="8" t="s">
        <v>20</v>
      </c>
      <c r="E1577" s="7" t="s">
        <v>14</v>
      </c>
      <c r="F1577" s="8">
        <v>112</v>
      </c>
      <c r="H1577" s="8">
        <v>2.5</v>
      </c>
      <c r="L1577" s="8">
        <v>0.35699999999999998</v>
      </c>
      <c r="M1577" s="8">
        <f t="shared" si="250"/>
        <v>39.983999999999995</v>
      </c>
      <c r="O1577" s="8">
        <v>77</v>
      </c>
      <c r="AI1577">
        <v>8041</v>
      </c>
      <c r="AJ1577">
        <v>15233</v>
      </c>
      <c r="AK1577" t="s">
        <v>378</v>
      </c>
      <c r="AL1577">
        <v>105</v>
      </c>
      <c r="AM1577">
        <v>105</v>
      </c>
      <c r="AN1577">
        <v>18.5</v>
      </c>
      <c r="AO1577">
        <v>18.5</v>
      </c>
      <c r="AP1577">
        <v>18.5</v>
      </c>
      <c r="AQ1577">
        <v>2.9</v>
      </c>
      <c r="AR1577">
        <v>0</v>
      </c>
      <c r="AS1577">
        <v>0</v>
      </c>
      <c r="AT1577" s="12">
        <f t="shared" si="249"/>
        <v>21.4</v>
      </c>
      <c r="AV1577" s="11">
        <f t="shared" si="251"/>
        <v>41.983199999999997</v>
      </c>
      <c r="AW1577" s="13">
        <f t="shared" si="252"/>
        <v>41.983199999999997</v>
      </c>
      <c r="AX1577" s="13">
        <f t="shared" si="253"/>
        <v>7.3970399999999996</v>
      </c>
      <c r="AY1577" s="13">
        <f t="shared" si="254"/>
        <v>7.3970399999999996</v>
      </c>
      <c r="AZ1577" s="13">
        <f t="shared" si="255"/>
        <v>7.3970399999999996</v>
      </c>
      <c r="BA1577" s="13">
        <f t="shared" si="256"/>
        <v>1.1595359999999999</v>
      </c>
      <c r="BB1577" s="13">
        <f t="shared" si="257"/>
        <v>0</v>
      </c>
      <c r="BC1577" s="13">
        <f t="shared" si="258"/>
        <v>0</v>
      </c>
    </row>
    <row r="1578" spans="1:55" x14ac:dyDescent="0.3">
      <c r="A1578" s="8" t="s">
        <v>233</v>
      </c>
      <c r="B1578" s="8" t="s">
        <v>238</v>
      </c>
      <c r="C1578" s="8" t="s">
        <v>131</v>
      </c>
      <c r="D1578" s="8" t="s">
        <v>26</v>
      </c>
      <c r="E1578" s="7" t="s">
        <v>14</v>
      </c>
      <c r="F1578" s="8">
        <v>175</v>
      </c>
      <c r="H1578" s="8">
        <v>3</v>
      </c>
      <c r="L1578" s="8">
        <v>0.42899999999999999</v>
      </c>
      <c r="M1578" s="8">
        <f t="shared" si="250"/>
        <v>75.075000000000003</v>
      </c>
      <c r="O1578" s="8">
        <v>77</v>
      </c>
      <c r="AI1578" s="7">
        <v>7200</v>
      </c>
      <c r="AJ1578" s="8">
        <v>20051</v>
      </c>
      <c r="AK1578" s="8" t="s">
        <v>282</v>
      </c>
      <c r="AL1578" s="7">
        <v>130</v>
      </c>
      <c r="AM1578" s="8">
        <v>0</v>
      </c>
      <c r="AN1578" s="8">
        <v>2.4</v>
      </c>
      <c r="AO1578" s="8">
        <v>0</v>
      </c>
      <c r="AP1578" s="8">
        <v>0</v>
      </c>
      <c r="AQ1578" s="8">
        <v>0.2</v>
      </c>
      <c r="AR1578" s="8">
        <v>28.6</v>
      </c>
      <c r="AS1578" s="8">
        <v>0.3</v>
      </c>
      <c r="AT1578" s="12">
        <f t="shared" si="249"/>
        <v>31.200000000000003</v>
      </c>
      <c r="AV1578" s="11">
        <f t="shared" si="251"/>
        <v>97.597499999999997</v>
      </c>
      <c r="AW1578" s="13">
        <f t="shared" si="252"/>
        <v>0</v>
      </c>
      <c r="AX1578" s="13">
        <f t="shared" si="253"/>
        <v>1.8018000000000001</v>
      </c>
      <c r="AY1578" s="13">
        <f t="shared" si="254"/>
        <v>0</v>
      </c>
      <c r="AZ1578" s="13">
        <f t="shared" si="255"/>
        <v>0</v>
      </c>
      <c r="BA1578" s="13">
        <f t="shared" si="256"/>
        <v>0.15015000000000001</v>
      </c>
      <c r="BB1578" s="13">
        <f t="shared" si="257"/>
        <v>21.471450000000001</v>
      </c>
      <c r="BC1578" s="13">
        <f t="shared" si="258"/>
        <v>0.22522500000000001</v>
      </c>
    </row>
    <row r="1579" spans="1:55" x14ac:dyDescent="0.3">
      <c r="A1579" s="8" t="s">
        <v>233</v>
      </c>
      <c r="B1579" s="8" t="s">
        <v>238</v>
      </c>
      <c r="C1579" s="8" t="s">
        <v>131</v>
      </c>
      <c r="D1579" s="8" t="s">
        <v>28</v>
      </c>
      <c r="E1579" s="7" t="s">
        <v>14</v>
      </c>
      <c r="F1579" s="8">
        <v>185</v>
      </c>
      <c r="H1579" s="8">
        <v>2</v>
      </c>
      <c r="L1579" s="8">
        <v>0.28599999999999998</v>
      </c>
      <c r="M1579" s="8">
        <f t="shared" si="250"/>
        <v>52.91</v>
      </c>
      <c r="O1579" s="8">
        <v>77</v>
      </c>
      <c r="AI1579" s="7">
        <v>7005</v>
      </c>
      <c r="AJ1579" s="8">
        <v>16028</v>
      </c>
      <c r="AK1579" s="8" t="s">
        <v>283</v>
      </c>
      <c r="AL1579" s="7">
        <v>127</v>
      </c>
      <c r="AM1579" s="8">
        <v>0</v>
      </c>
      <c r="AN1579" s="8">
        <v>8.6999999999999993</v>
      </c>
      <c r="AO1579" s="8">
        <v>0</v>
      </c>
      <c r="AP1579" s="8">
        <v>0</v>
      </c>
      <c r="AQ1579" s="8">
        <v>0.5</v>
      </c>
      <c r="AR1579" s="8">
        <v>22.8</v>
      </c>
      <c r="AS1579" s="8">
        <v>6.4</v>
      </c>
      <c r="AT1579" s="12">
        <f t="shared" si="249"/>
        <v>32</v>
      </c>
      <c r="AV1579" s="11">
        <f t="shared" si="251"/>
        <v>67.195700000000002</v>
      </c>
      <c r="AW1579" s="13">
        <f t="shared" si="252"/>
        <v>0</v>
      </c>
      <c r="AX1579" s="13">
        <f t="shared" si="253"/>
        <v>4.6031699999999995</v>
      </c>
      <c r="AY1579" s="13">
        <f t="shared" si="254"/>
        <v>0</v>
      </c>
      <c r="AZ1579" s="13">
        <f t="shared" si="255"/>
        <v>0</v>
      </c>
      <c r="BA1579" s="13">
        <f t="shared" si="256"/>
        <v>0.26455000000000001</v>
      </c>
      <c r="BB1579" s="13">
        <f t="shared" si="257"/>
        <v>12.06348</v>
      </c>
      <c r="BC1579" s="13">
        <f t="shared" si="258"/>
        <v>3.3862400000000004</v>
      </c>
    </row>
    <row r="1580" spans="1:55" x14ac:dyDescent="0.3">
      <c r="A1580" s="8" t="s">
        <v>233</v>
      </c>
      <c r="B1580" s="8" t="s">
        <v>238</v>
      </c>
      <c r="C1580" s="8" t="s">
        <v>131</v>
      </c>
      <c r="D1580" s="8" t="s">
        <v>29</v>
      </c>
      <c r="E1580" s="7" t="s">
        <v>14</v>
      </c>
      <c r="F1580" s="8">
        <v>60</v>
      </c>
      <c r="H1580" s="8">
        <v>1</v>
      </c>
      <c r="L1580" s="8">
        <v>0.14299999999999999</v>
      </c>
      <c r="M1580" s="8">
        <f t="shared" si="250"/>
        <v>8.58</v>
      </c>
      <c r="O1580" s="8">
        <v>77</v>
      </c>
      <c r="AI1580" s="7">
        <v>513</v>
      </c>
      <c r="AJ1580" s="8">
        <v>11110</v>
      </c>
      <c r="AK1580" s="8" t="s">
        <v>290</v>
      </c>
      <c r="AL1580" s="7">
        <v>22</v>
      </c>
      <c r="AM1580" s="8">
        <v>0</v>
      </c>
      <c r="AN1580" s="8">
        <v>1</v>
      </c>
      <c r="AO1580" s="8">
        <v>0</v>
      </c>
      <c r="AP1580" s="8">
        <v>0</v>
      </c>
      <c r="AQ1580" s="8">
        <v>0.4</v>
      </c>
      <c r="AR1580" s="8">
        <v>4.5</v>
      </c>
      <c r="AS1580" s="8">
        <v>2.8</v>
      </c>
      <c r="AT1580" s="12">
        <f t="shared" si="249"/>
        <v>5.9</v>
      </c>
      <c r="AV1580" s="11">
        <f t="shared" si="251"/>
        <v>1.8875999999999999</v>
      </c>
      <c r="AW1580" s="13">
        <f t="shared" si="252"/>
        <v>0</v>
      </c>
      <c r="AX1580" s="13">
        <f t="shared" si="253"/>
        <v>8.5800000000000001E-2</v>
      </c>
      <c r="AY1580" s="13">
        <f t="shared" si="254"/>
        <v>0</v>
      </c>
      <c r="AZ1580" s="13">
        <f t="shared" si="255"/>
        <v>0</v>
      </c>
      <c r="BA1580" s="13">
        <f t="shared" si="256"/>
        <v>3.4320000000000003E-2</v>
      </c>
      <c r="BB1580" s="13">
        <f t="shared" si="257"/>
        <v>0.3861</v>
      </c>
      <c r="BC1580" s="13">
        <f t="shared" si="258"/>
        <v>0.24023999999999998</v>
      </c>
    </row>
    <row r="1581" spans="1:55" x14ac:dyDescent="0.3">
      <c r="A1581" s="8" t="s">
        <v>233</v>
      </c>
      <c r="B1581" s="8" t="s">
        <v>238</v>
      </c>
      <c r="C1581" s="8" t="s">
        <v>131</v>
      </c>
      <c r="D1581" s="8" t="s">
        <v>30</v>
      </c>
      <c r="E1581" s="7" t="s">
        <v>14</v>
      </c>
      <c r="F1581" s="8">
        <v>128</v>
      </c>
      <c r="H1581" s="8">
        <v>1</v>
      </c>
      <c r="L1581" s="8">
        <v>0.14299999999999999</v>
      </c>
      <c r="M1581" s="8">
        <f t="shared" si="250"/>
        <v>18.303999999999998</v>
      </c>
      <c r="O1581" s="8">
        <v>77</v>
      </c>
      <c r="AI1581" s="7">
        <v>141</v>
      </c>
      <c r="AJ1581" s="8">
        <v>9040</v>
      </c>
      <c r="AK1581" s="8" t="s">
        <v>287</v>
      </c>
      <c r="AL1581" s="7">
        <v>92</v>
      </c>
      <c r="AM1581" s="8">
        <v>0</v>
      </c>
      <c r="AN1581" s="8">
        <v>1</v>
      </c>
      <c r="AO1581" s="8">
        <v>0</v>
      </c>
      <c r="AP1581" s="8">
        <v>0</v>
      </c>
      <c r="AQ1581" s="8">
        <v>0.5</v>
      </c>
      <c r="AR1581" s="8">
        <v>23.4</v>
      </c>
      <c r="AS1581" s="8">
        <v>2.4</v>
      </c>
      <c r="AT1581" s="12">
        <f t="shared" ref="AT1581:AT1644" si="259">SUM(AN1581,AQ1581,AR1581)</f>
        <v>24.9</v>
      </c>
      <c r="AV1581" s="11">
        <f t="shared" si="251"/>
        <v>16.839679999999998</v>
      </c>
      <c r="AW1581" s="13">
        <f t="shared" si="252"/>
        <v>0</v>
      </c>
      <c r="AX1581" s="13">
        <f t="shared" si="253"/>
        <v>0.18303999999999998</v>
      </c>
      <c r="AY1581" s="13">
        <f t="shared" si="254"/>
        <v>0</v>
      </c>
      <c r="AZ1581" s="13">
        <f t="shared" si="255"/>
        <v>0</v>
      </c>
      <c r="BA1581" s="13">
        <f t="shared" si="256"/>
        <v>9.151999999999999E-2</v>
      </c>
      <c r="BB1581" s="13">
        <f t="shared" si="257"/>
        <v>4.2831359999999998</v>
      </c>
      <c r="BC1581" s="13">
        <f t="shared" si="258"/>
        <v>0.43929599999999991</v>
      </c>
    </row>
    <row r="1582" spans="1:55" x14ac:dyDescent="0.3">
      <c r="A1582" s="8" t="s">
        <v>233</v>
      </c>
      <c r="B1582" s="8" t="s">
        <v>238</v>
      </c>
      <c r="C1582" s="8" t="s">
        <v>131</v>
      </c>
      <c r="D1582" s="8" t="s">
        <v>31</v>
      </c>
      <c r="E1582" s="7" t="s">
        <v>14</v>
      </c>
      <c r="F1582" s="8">
        <v>122</v>
      </c>
      <c r="J1582" s="8">
        <v>1</v>
      </c>
      <c r="L1582" s="8">
        <v>3.0000000000000001E-3</v>
      </c>
      <c r="M1582" s="8">
        <f t="shared" si="250"/>
        <v>0.36599999999999999</v>
      </c>
      <c r="O1582" s="8">
        <v>77</v>
      </c>
      <c r="AI1582" s="7">
        <v>1786</v>
      </c>
      <c r="AJ1582" s="8">
        <v>11363</v>
      </c>
      <c r="AK1582" s="8" t="s">
        <v>289</v>
      </c>
      <c r="AL1582" s="7">
        <v>93</v>
      </c>
      <c r="AM1582" s="8">
        <v>0</v>
      </c>
      <c r="AN1582" s="8">
        <v>2</v>
      </c>
      <c r="AO1582" s="8">
        <v>0</v>
      </c>
      <c r="AP1582" s="8">
        <v>0</v>
      </c>
      <c r="AQ1582" s="8">
        <v>0.1</v>
      </c>
      <c r="AR1582" s="8">
        <v>21.6</v>
      </c>
      <c r="AS1582" s="8">
        <v>1.5</v>
      </c>
      <c r="AT1582" s="12">
        <f t="shared" si="259"/>
        <v>23.700000000000003</v>
      </c>
      <c r="AV1582" s="11">
        <f t="shared" si="251"/>
        <v>0.34037999999999996</v>
      </c>
      <c r="AW1582" s="13">
        <f t="shared" si="252"/>
        <v>0</v>
      </c>
      <c r="AX1582" s="13">
        <f t="shared" si="253"/>
        <v>7.3200000000000001E-3</v>
      </c>
      <c r="AY1582" s="13">
        <f t="shared" si="254"/>
        <v>0</v>
      </c>
      <c r="AZ1582" s="13">
        <f t="shared" si="255"/>
        <v>0</v>
      </c>
      <c r="BA1582" s="13">
        <f t="shared" si="256"/>
        <v>3.6600000000000001E-4</v>
      </c>
      <c r="BB1582" s="13">
        <f t="shared" si="257"/>
        <v>7.9056000000000001E-2</v>
      </c>
      <c r="BC1582" s="13">
        <f t="shared" si="258"/>
        <v>5.4899999999999992E-3</v>
      </c>
    </row>
    <row r="1583" spans="1:55" x14ac:dyDescent="0.3">
      <c r="A1583" s="8" t="s">
        <v>233</v>
      </c>
      <c r="B1583" s="8" t="s">
        <v>238</v>
      </c>
      <c r="C1583" s="8" t="s">
        <v>131</v>
      </c>
      <c r="D1583" s="8" t="s">
        <v>87</v>
      </c>
      <c r="E1583" s="7" t="s">
        <v>14</v>
      </c>
      <c r="F1583" s="8">
        <v>171</v>
      </c>
      <c r="H1583" s="8">
        <v>3</v>
      </c>
      <c r="L1583" s="8">
        <v>0.42899999999999999</v>
      </c>
      <c r="M1583" s="8">
        <f t="shared" si="250"/>
        <v>73.358999999999995</v>
      </c>
      <c r="O1583" s="8">
        <v>77</v>
      </c>
      <c r="AI1583" s="7">
        <v>7060</v>
      </c>
      <c r="AJ1583" s="8">
        <v>16063</v>
      </c>
      <c r="AK1583" s="8" t="s">
        <v>328</v>
      </c>
      <c r="AL1583" s="7">
        <v>116</v>
      </c>
      <c r="AM1583" s="8">
        <v>0</v>
      </c>
      <c r="AN1583" s="8">
        <v>7.7</v>
      </c>
      <c r="AO1583" s="8">
        <v>0</v>
      </c>
      <c r="AP1583" s="8">
        <v>0</v>
      </c>
      <c r="AQ1583" s="8">
        <v>0.5</v>
      </c>
      <c r="AR1583" s="8">
        <v>20.8</v>
      </c>
      <c r="AS1583" s="8">
        <v>6.5</v>
      </c>
      <c r="AT1583" s="12">
        <f t="shared" si="259"/>
        <v>29</v>
      </c>
      <c r="AV1583" s="11">
        <f t="shared" si="251"/>
        <v>85.096440000000001</v>
      </c>
      <c r="AW1583" s="13">
        <f t="shared" si="252"/>
        <v>0</v>
      </c>
      <c r="AX1583" s="13">
        <f t="shared" si="253"/>
        <v>5.6486429999999999</v>
      </c>
      <c r="AY1583" s="13">
        <f t="shared" si="254"/>
        <v>0</v>
      </c>
      <c r="AZ1583" s="13">
        <f t="shared" si="255"/>
        <v>0</v>
      </c>
      <c r="BA1583" s="13">
        <f t="shared" si="256"/>
        <v>0.36679499999999998</v>
      </c>
      <c r="BB1583" s="13">
        <f t="shared" si="257"/>
        <v>15.258671999999999</v>
      </c>
      <c r="BC1583" s="13">
        <f t="shared" si="258"/>
        <v>4.7683349999999995</v>
      </c>
    </row>
    <row r="1584" spans="1:55" x14ac:dyDescent="0.3">
      <c r="A1584" s="8" t="s">
        <v>233</v>
      </c>
      <c r="B1584" s="8" t="s">
        <v>238</v>
      </c>
      <c r="C1584" s="8" t="s">
        <v>131</v>
      </c>
      <c r="D1584" s="8" t="s">
        <v>132</v>
      </c>
      <c r="E1584" s="7" t="s">
        <v>14</v>
      </c>
      <c r="F1584" s="8">
        <v>128</v>
      </c>
      <c r="J1584" s="8">
        <v>3.5</v>
      </c>
      <c r="L1584" s="8">
        <v>0.01</v>
      </c>
      <c r="M1584" s="8">
        <f t="shared" si="250"/>
        <v>1.28</v>
      </c>
      <c r="O1584" s="8">
        <v>77</v>
      </c>
      <c r="AI1584" s="7">
        <v>1611</v>
      </c>
      <c r="AJ1584" s="8">
        <v>9266</v>
      </c>
      <c r="AK1584" s="8" t="s">
        <v>359</v>
      </c>
      <c r="AL1584" s="7">
        <v>49</v>
      </c>
      <c r="AM1584" s="8">
        <v>0</v>
      </c>
      <c r="AN1584" s="8">
        <v>0.4</v>
      </c>
      <c r="AO1584" s="8">
        <v>0</v>
      </c>
      <c r="AP1584" s="8">
        <v>0</v>
      </c>
      <c r="AQ1584" s="8">
        <v>0.4</v>
      </c>
      <c r="AR1584" s="8">
        <v>12.4</v>
      </c>
      <c r="AS1584" s="8">
        <v>1.2</v>
      </c>
      <c r="AT1584" s="12">
        <f t="shared" si="259"/>
        <v>13.200000000000001</v>
      </c>
      <c r="AV1584" s="11">
        <f t="shared" si="251"/>
        <v>0.62719999999999998</v>
      </c>
      <c r="AW1584" s="13">
        <f t="shared" si="252"/>
        <v>0</v>
      </c>
      <c r="AX1584" s="13">
        <f t="shared" si="253"/>
        <v>5.1200000000000004E-3</v>
      </c>
      <c r="AY1584" s="13">
        <f t="shared" si="254"/>
        <v>0</v>
      </c>
      <c r="AZ1584" s="13">
        <f t="shared" si="255"/>
        <v>0</v>
      </c>
      <c r="BA1584" s="13">
        <f t="shared" si="256"/>
        <v>5.1200000000000004E-3</v>
      </c>
      <c r="BB1584" s="13">
        <f t="shared" si="257"/>
        <v>0.15872000000000003</v>
      </c>
      <c r="BC1584" s="13">
        <f t="shared" si="258"/>
        <v>1.536E-2</v>
      </c>
    </row>
    <row r="1585" spans="1:55" x14ac:dyDescent="0.3">
      <c r="A1585" s="8" t="s">
        <v>234</v>
      </c>
      <c r="B1585" s="8" t="s">
        <v>238</v>
      </c>
      <c r="C1585" s="8" t="s">
        <v>131</v>
      </c>
      <c r="D1585" s="8" t="s">
        <v>248</v>
      </c>
      <c r="E1585" s="7" t="s">
        <v>14</v>
      </c>
      <c r="F1585" s="8">
        <v>134</v>
      </c>
      <c r="G1585" s="8">
        <v>1</v>
      </c>
      <c r="L1585" s="8">
        <v>1</v>
      </c>
      <c r="M1585" s="8">
        <f t="shared" si="250"/>
        <v>134</v>
      </c>
      <c r="O1585" s="8">
        <v>77</v>
      </c>
      <c r="AE1585" s="7" t="s">
        <v>296</v>
      </c>
      <c r="AF1585" s="8" t="s">
        <v>303</v>
      </c>
      <c r="AL1585" s="7">
        <v>163</v>
      </c>
      <c r="AN1585" s="8">
        <v>6.3</v>
      </c>
      <c r="AQ1585" s="8">
        <v>1.4</v>
      </c>
      <c r="AR1585" s="8">
        <v>31.1</v>
      </c>
      <c r="AT1585" s="12">
        <f t="shared" si="259"/>
        <v>38.799999999999997</v>
      </c>
      <c r="AV1585" s="11">
        <f t="shared" si="251"/>
        <v>218.42</v>
      </c>
      <c r="AW1585" s="13">
        <f t="shared" si="252"/>
        <v>1.34</v>
      </c>
      <c r="AX1585" s="13">
        <f t="shared" si="253"/>
        <v>8.4420000000000002</v>
      </c>
      <c r="AY1585" s="13">
        <f t="shared" si="254"/>
        <v>1.34</v>
      </c>
      <c r="AZ1585" s="13">
        <f t="shared" si="255"/>
        <v>1.34</v>
      </c>
      <c r="BA1585" s="13">
        <f t="shared" si="256"/>
        <v>1.8759999999999999</v>
      </c>
      <c r="BB1585" s="13">
        <f t="shared" si="257"/>
        <v>41.674000000000007</v>
      </c>
      <c r="BC1585" s="13">
        <f t="shared" si="258"/>
        <v>1.34</v>
      </c>
    </row>
    <row r="1586" spans="1:55" x14ac:dyDescent="0.3">
      <c r="A1586" s="8" t="s">
        <v>234</v>
      </c>
      <c r="B1586" s="8" t="s">
        <v>238</v>
      </c>
      <c r="C1586" s="8" t="s">
        <v>131</v>
      </c>
      <c r="D1586" s="8" t="s">
        <v>27</v>
      </c>
      <c r="E1586" s="7" t="s">
        <v>14</v>
      </c>
      <c r="F1586" s="8">
        <v>114</v>
      </c>
      <c r="G1586" s="8">
        <v>1</v>
      </c>
      <c r="L1586" s="8">
        <v>1</v>
      </c>
      <c r="M1586" s="8">
        <f t="shared" si="250"/>
        <v>114</v>
      </c>
      <c r="O1586" s="8">
        <v>77</v>
      </c>
      <c r="AE1586" s="7" t="s">
        <v>296</v>
      </c>
      <c r="AF1586" s="8" t="s">
        <v>304</v>
      </c>
      <c r="AL1586" s="7">
        <v>125</v>
      </c>
      <c r="AN1586" s="8">
        <v>2.1</v>
      </c>
      <c r="AQ1586" s="8">
        <v>1.3</v>
      </c>
      <c r="AR1586" s="8">
        <v>26.2</v>
      </c>
      <c r="AT1586" s="12">
        <f t="shared" si="259"/>
        <v>29.6</v>
      </c>
      <c r="AV1586" s="11">
        <f t="shared" si="251"/>
        <v>142.5</v>
      </c>
      <c r="AW1586" s="13">
        <f t="shared" si="252"/>
        <v>1.1399999999999999</v>
      </c>
      <c r="AX1586" s="13">
        <f t="shared" si="253"/>
        <v>2.3940000000000001</v>
      </c>
      <c r="AY1586" s="13">
        <f t="shared" si="254"/>
        <v>1.1399999999999999</v>
      </c>
      <c r="AZ1586" s="13">
        <f t="shared" si="255"/>
        <v>1.1399999999999999</v>
      </c>
      <c r="BA1586" s="13">
        <f t="shared" si="256"/>
        <v>1.4820000000000002</v>
      </c>
      <c r="BB1586" s="13">
        <f t="shared" si="257"/>
        <v>29.867999999999999</v>
      </c>
      <c r="BC1586" s="13">
        <f t="shared" si="258"/>
        <v>1.1399999999999999</v>
      </c>
    </row>
    <row r="1587" spans="1:55" x14ac:dyDescent="0.3">
      <c r="A1587" s="8" t="s">
        <v>234</v>
      </c>
      <c r="B1587" s="8" t="s">
        <v>238</v>
      </c>
      <c r="C1587" s="8" t="s">
        <v>131</v>
      </c>
      <c r="D1587" s="8" t="s">
        <v>32</v>
      </c>
      <c r="E1587" s="7" t="s">
        <v>21</v>
      </c>
      <c r="K1587" s="8">
        <v>1</v>
      </c>
      <c r="L1587" s="8">
        <v>0</v>
      </c>
      <c r="M1587" s="8">
        <f t="shared" si="250"/>
        <v>0</v>
      </c>
      <c r="O1587" s="8">
        <v>77</v>
      </c>
      <c r="AI1587" s="7">
        <v>8012</v>
      </c>
      <c r="AJ1587" s="8">
        <v>0</v>
      </c>
      <c r="AK1587" s="8" t="s">
        <v>307</v>
      </c>
      <c r="AL1587" s="7">
        <v>332</v>
      </c>
      <c r="AM1587" s="8">
        <v>0</v>
      </c>
      <c r="AN1587" s="8">
        <v>10.3</v>
      </c>
      <c r="AO1587" s="8">
        <v>0</v>
      </c>
      <c r="AP1587" s="8">
        <v>0</v>
      </c>
      <c r="AQ1587" s="8">
        <v>3</v>
      </c>
      <c r="AR1587" s="8">
        <v>73.7</v>
      </c>
      <c r="AS1587" s="8">
        <v>12.7</v>
      </c>
      <c r="AT1587" s="12">
        <f t="shared" si="259"/>
        <v>87</v>
      </c>
      <c r="AV1587" s="11">
        <f t="shared" si="251"/>
        <v>0</v>
      </c>
      <c r="AW1587" s="13">
        <f t="shared" si="252"/>
        <v>0</v>
      </c>
      <c r="AX1587" s="13">
        <f t="shared" si="253"/>
        <v>0</v>
      </c>
      <c r="AY1587" s="13">
        <f t="shared" si="254"/>
        <v>0</v>
      </c>
      <c r="AZ1587" s="13">
        <f t="shared" si="255"/>
        <v>0</v>
      </c>
      <c r="BA1587" s="13">
        <f t="shared" si="256"/>
        <v>0</v>
      </c>
      <c r="BB1587" s="13">
        <f t="shared" si="257"/>
        <v>0</v>
      </c>
      <c r="BC1587" s="13">
        <f t="shared" si="258"/>
        <v>0</v>
      </c>
    </row>
    <row r="1588" spans="1:55" x14ac:dyDescent="0.3">
      <c r="A1588" s="8" t="s">
        <v>234</v>
      </c>
      <c r="B1588" s="8" t="s">
        <v>238</v>
      </c>
      <c r="C1588" s="8" t="s">
        <v>131</v>
      </c>
      <c r="D1588" s="8" t="s">
        <v>74</v>
      </c>
      <c r="E1588" s="7" t="s">
        <v>14</v>
      </c>
      <c r="F1588" s="8">
        <v>340</v>
      </c>
      <c r="H1588" s="8">
        <v>1</v>
      </c>
      <c r="L1588" s="8">
        <v>0.14299999999999999</v>
      </c>
      <c r="M1588" s="8">
        <f t="shared" si="250"/>
        <v>48.62</v>
      </c>
      <c r="O1588" s="8">
        <v>77</v>
      </c>
      <c r="AI1588" s="7">
        <v>404</v>
      </c>
      <c r="AJ1588" s="8">
        <v>14400</v>
      </c>
      <c r="AK1588" s="8" t="s">
        <v>308</v>
      </c>
      <c r="AL1588" s="7">
        <v>41</v>
      </c>
      <c r="AM1588" s="8">
        <v>0</v>
      </c>
      <c r="AN1588" s="8">
        <v>0</v>
      </c>
      <c r="AO1588" s="8">
        <v>0</v>
      </c>
      <c r="AP1588" s="8">
        <v>0</v>
      </c>
      <c r="AQ1588" s="8">
        <v>0</v>
      </c>
      <c r="AR1588" s="8">
        <v>10.4</v>
      </c>
      <c r="AS1588" s="8">
        <v>0</v>
      </c>
      <c r="AT1588" s="12">
        <f t="shared" si="259"/>
        <v>10.4</v>
      </c>
      <c r="AV1588" s="11">
        <f t="shared" si="251"/>
        <v>19.934199999999997</v>
      </c>
      <c r="AW1588" s="13">
        <f t="shared" si="252"/>
        <v>0</v>
      </c>
      <c r="AX1588" s="13">
        <f t="shared" si="253"/>
        <v>0</v>
      </c>
      <c r="AY1588" s="13">
        <f t="shared" si="254"/>
        <v>0</v>
      </c>
      <c r="AZ1588" s="13">
        <f t="shared" si="255"/>
        <v>0</v>
      </c>
      <c r="BA1588" s="13">
        <f t="shared" si="256"/>
        <v>0</v>
      </c>
      <c r="BB1588" s="13">
        <f t="shared" si="257"/>
        <v>5.0564799999999996</v>
      </c>
      <c r="BC1588" s="13">
        <f t="shared" si="258"/>
        <v>0</v>
      </c>
    </row>
    <row r="1589" spans="1:55" x14ac:dyDescent="0.3">
      <c r="A1589" s="8" t="s">
        <v>232</v>
      </c>
      <c r="B1589" s="8" t="s">
        <v>238</v>
      </c>
      <c r="C1589" s="8" t="s">
        <v>133</v>
      </c>
      <c r="D1589" s="8" t="s">
        <v>13</v>
      </c>
      <c r="E1589" s="7" t="s">
        <v>14</v>
      </c>
      <c r="F1589" s="8">
        <v>112</v>
      </c>
      <c r="I1589" s="8">
        <v>2</v>
      </c>
      <c r="L1589" s="8">
        <v>6.7000000000000004E-2</v>
      </c>
      <c r="M1589" s="8">
        <f t="shared" si="250"/>
        <v>7.5040000000000004</v>
      </c>
      <c r="N1589" s="8">
        <v>3</v>
      </c>
      <c r="O1589" s="8">
        <v>78</v>
      </c>
      <c r="AI1589" s="7">
        <v>8067</v>
      </c>
      <c r="AJ1589" s="8">
        <v>0</v>
      </c>
      <c r="AK1589" s="8" t="s">
        <v>265</v>
      </c>
      <c r="AL1589" s="7">
        <v>269</v>
      </c>
      <c r="AM1589" s="8">
        <v>269</v>
      </c>
      <c r="AN1589" s="8">
        <v>24.9</v>
      </c>
      <c r="AO1589" s="8">
        <v>24.9</v>
      </c>
      <c r="AP1589" s="8">
        <v>24.9</v>
      </c>
      <c r="AQ1589" s="8">
        <v>18</v>
      </c>
      <c r="AR1589" s="8">
        <v>0</v>
      </c>
      <c r="AS1589" s="8">
        <v>0</v>
      </c>
      <c r="AT1589" s="12">
        <f t="shared" si="259"/>
        <v>42.9</v>
      </c>
      <c r="AV1589" s="11">
        <f t="shared" si="251"/>
        <v>20.185760000000002</v>
      </c>
      <c r="AW1589" s="13">
        <f t="shared" si="252"/>
        <v>20.185760000000002</v>
      </c>
      <c r="AX1589" s="13">
        <f t="shared" si="253"/>
        <v>1.8684960000000002</v>
      </c>
      <c r="AY1589" s="13">
        <f t="shared" si="254"/>
        <v>1.8684960000000002</v>
      </c>
      <c r="AZ1589" s="13">
        <f t="shared" si="255"/>
        <v>1.8684960000000002</v>
      </c>
      <c r="BA1589" s="13">
        <f t="shared" si="256"/>
        <v>1.3507199999999999</v>
      </c>
      <c r="BB1589" s="13">
        <f t="shared" si="257"/>
        <v>0</v>
      </c>
      <c r="BC1589" s="13">
        <f t="shared" si="258"/>
        <v>0</v>
      </c>
    </row>
    <row r="1590" spans="1:55" x14ac:dyDescent="0.3">
      <c r="A1590" s="8" t="s">
        <v>232</v>
      </c>
      <c r="B1590" s="8" t="s">
        <v>238</v>
      </c>
      <c r="C1590" s="8" t="s">
        <v>133</v>
      </c>
      <c r="D1590" s="8" t="s">
        <v>15</v>
      </c>
      <c r="E1590" s="7" t="s">
        <v>14</v>
      </c>
      <c r="F1590" s="8">
        <v>85</v>
      </c>
      <c r="J1590" s="8">
        <v>1</v>
      </c>
      <c r="L1590" s="8">
        <v>3.0000000000000001E-3</v>
      </c>
      <c r="M1590" s="8">
        <f t="shared" si="250"/>
        <v>0.255</v>
      </c>
      <c r="O1590" s="8">
        <v>78</v>
      </c>
      <c r="AE1590" s="7" t="s">
        <v>296</v>
      </c>
      <c r="AF1590" s="8" t="s">
        <v>298</v>
      </c>
      <c r="AG1590" s="7" t="s">
        <v>299</v>
      </c>
      <c r="AL1590" s="7">
        <v>241</v>
      </c>
      <c r="AN1590" s="8">
        <v>32.9</v>
      </c>
      <c r="AQ1590" s="8">
        <v>10.9</v>
      </c>
      <c r="AR1590" s="8">
        <v>0.5</v>
      </c>
      <c r="AS1590" s="8">
        <v>0</v>
      </c>
      <c r="AT1590" s="12">
        <f t="shared" si="259"/>
        <v>44.3</v>
      </c>
      <c r="AV1590" s="11">
        <f t="shared" si="251"/>
        <v>0.61454999999999993</v>
      </c>
      <c r="AW1590" s="13">
        <f t="shared" si="252"/>
        <v>2.5500000000000002E-3</v>
      </c>
      <c r="AX1590" s="13">
        <f t="shared" si="253"/>
        <v>8.3894999999999997E-2</v>
      </c>
      <c r="AY1590" s="13">
        <f t="shared" si="254"/>
        <v>2.5500000000000002E-3</v>
      </c>
      <c r="AZ1590" s="13">
        <f t="shared" si="255"/>
        <v>2.5500000000000002E-3</v>
      </c>
      <c r="BA1590" s="13">
        <f t="shared" si="256"/>
        <v>2.7795E-2</v>
      </c>
      <c r="BB1590" s="13">
        <f t="shared" si="257"/>
        <v>1.2750000000000001E-3</v>
      </c>
      <c r="BC1590" s="13">
        <f t="shared" si="258"/>
        <v>0</v>
      </c>
    </row>
    <row r="1591" spans="1:55" x14ac:dyDescent="0.3">
      <c r="A1591" s="8" t="s">
        <v>232</v>
      </c>
      <c r="B1591" s="8" t="s">
        <v>238</v>
      </c>
      <c r="C1591" s="8" t="s">
        <v>133</v>
      </c>
      <c r="D1591" s="8" t="s">
        <v>17</v>
      </c>
      <c r="E1591" s="7" t="s">
        <v>14</v>
      </c>
      <c r="F1591" s="8">
        <v>85</v>
      </c>
      <c r="J1591" s="8">
        <v>1</v>
      </c>
      <c r="L1591" s="8">
        <v>3.0000000000000001E-3</v>
      </c>
      <c r="M1591" s="8">
        <f t="shared" si="250"/>
        <v>0.255</v>
      </c>
      <c r="O1591" s="8">
        <v>78</v>
      </c>
      <c r="AE1591" s="7" t="s">
        <v>300</v>
      </c>
      <c r="AF1591" s="8" t="s">
        <v>301</v>
      </c>
      <c r="AG1591" s="7" t="s">
        <v>272</v>
      </c>
      <c r="AL1591" s="7">
        <v>265</v>
      </c>
      <c r="AN1591" s="8">
        <v>16.899999999999999</v>
      </c>
      <c r="AQ1591" s="8">
        <v>21.4</v>
      </c>
      <c r="AR1591" s="8">
        <v>0</v>
      </c>
      <c r="AS1591" s="8">
        <v>0</v>
      </c>
      <c r="AT1591" s="12">
        <f t="shared" si="259"/>
        <v>38.299999999999997</v>
      </c>
      <c r="AV1591" s="11">
        <f t="shared" si="251"/>
        <v>0.67575000000000007</v>
      </c>
      <c r="AW1591" s="13">
        <f t="shared" si="252"/>
        <v>2.5500000000000002E-3</v>
      </c>
      <c r="AX1591" s="13">
        <f t="shared" si="253"/>
        <v>4.3095000000000001E-2</v>
      </c>
      <c r="AY1591" s="13">
        <f t="shared" si="254"/>
        <v>2.5500000000000002E-3</v>
      </c>
      <c r="AZ1591" s="13">
        <f t="shared" si="255"/>
        <v>2.5500000000000002E-3</v>
      </c>
      <c r="BA1591" s="13">
        <f t="shared" si="256"/>
        <v>5.457E-2</v>
      </c>
      <c r="BB1591" s="13">
        <f t="shared" si="257"/>
        <v>0</v>
      </c>
      <c r="BC1591" s="13">
        <f t="shared" si="258"/>
        <v>0</v>
      </c>
    </row>
    <row r="1592" spans="1:55" x14ac:dyDescent="0.3">
      <c r="A1592" s="8" t="s">
        <v>232</v>
      </c>
      <c r="B1592" s="8" t="s">
        <v>238</v>
      </c>
      <c r="C1592" s="8" t="s">
        <v>133</v>
      </c>
      <c r="D1592" s="8" t="s">
        <v>18</v>
      </c>
      <c r="E1592" s="7" t="s">
        <v>21</v>
      </c>
      <c r="K1592" s="8">
        <v>1</v>
      </c>
      <c r="L1592" s="8">
        <v>0</v>
      </c>
      <c r="M1592" s="8">
        <f t="shared" si="250"/>
        <v>0</v>
      </c>
      <c r="O1592" s="8">
        <v>78</v>
      </c>
      <c r="S1592" s="8">
        <v>1095</v>
      </c>
      <c r="T1592" s="8" t="s">
        <v>275</v>
      </c>
      <c r="AL1592" s="7">
        <v>267</v>
      </c>
      <c r="AN1592" s="8">
        <v>19.600000000000001</v>
      </c>
      <c r="AQ1592" s="8">
        <v>20.3</v>
      </c>
      <c r="AT1592" s="12">
        <f t="shared" si="259"/>
        <v>39.900000000000006</v>
      </c>
      <c r="AV1592" s="11">
        <f t="shared" si="251"/>
        <v>0</v>
      </c>
      <c r="AW1592" s="13">
        <f t="shared" si="252"/>
        <v>0</v>
      </c>
      <c r="AX1592" s="13">
        <f t="shared" si="253"/>
        <v>0</v>
      </c>
      <c r="AY1592" s="13">
        <f t="shared" si="254"/>
        <v>0</v>
      </c>
      <c r="AZ1592" s="13">
        <f t="shared" si="255"/>
        <v>0</v>
      </c>
      <c r="BA1592" s="13">
        <f t="shared" si="256"/>
        <v>0</v>
      </c>
      <c r="BB1592" s="13">
        <f t="shared" si="257"/>
        <v>0</v>
      </c>
      <c r="BC1592" s="13">
        <f t="shared" si="258"/>
        <v>0</v>
      </c>
    </row>
    <row r="1593" spans="1:55" x14ac:dyDescent="0.3">
      <c r="A1593" s="8" t="s">
        <v>232</v>
      </c>
      <c r="B1593" s="8" t="s">
        <v>238</v>
      </c>
      <c r="C1593" s="8" t="s">
        <v>133</v>
      </c>
      <c r="D1593" s="8" t="s">
        <v>19</v>
      </c>
      <c r="E1593" s="7" t="s">
        <v>14</v>
      </c>
      <c r="F1593" s="8">
        <v>112</v>
      </c>
      <c r="I1593" s="8">
        <v>2</v>
      </c>
      <c r="L1593" s="8">
        <v>6.7000000000000004E-2</v>
      </c>
      <c r="M1593" s="8">
        <f t="shared" si="250"/>
        <v>7.5040000000000004</v>
      </c>
      <c r="O1593" s="8">
        <v>78</v>
      </c>
      <c r="AI1593" s="7">
        <v>8063</v>
      </c>
      <c r="AJ1593" s="8">
        <v>5124</v>
      </c>
      <c r="AK1593" s="8" t="s">
        <v>273</v>
      </c>
      <c r="AL1593" s="7">
        <v>285</v>
      </c>
      <c r="AM1593" s="8">
        <v>285</v>
      </c>
      <c r="AN1593" s="8">
        <v>26.9</v>
      </c>
      <c r="AO1593" s="8">
        <v>26.9</v>
      </c>
      <c r="AP1593" s="8">
        <v>26.9</v>
      </c>
      <c r="AQ1593" s="8">
        <v>18.899999999999999</v>
      </c>
      <c r="AR1593" s="8">
        <v>0</v>
      </c>
      <c r="AS1593" s="8">
        <v>0</v>
      </c>
      <c r="AT1593" s="12">
        <f t="shared" si="259"/>
        <v>45.8</v>
      </c>
      <c r="AV1593" s="11">
        <f t="shared" si="251"/>
        <v>21.386400000000002</v>
      </c>
      <c r="AW1593" s="13">
        <f t="shared" si="252"/>
        <v>21.386400000000002</v>
      </c>
      <c r="AX1593" s="13">
        <f t="shared" si="253"/>
        <v>2.0185759999999999</v>
      </c>
      <c r="AY1593" s="13">
        <f t="shared" si="254"/>
        <v>2.0185759999999999</v>
      </c>
      <c r="AZ1593" s="13">
        <f t="shared" si="255"/>
        <v>2.0185759999999999</v>
      </c>
      <c r="BA1593" s="13">
        <f t="shared" si="256"/>
        <v>1.4182560000000002</v>
      </c>
      <c r="BB1593" s="13">
        <f t="shared" si="257"/>
        <v>0</v>
      </c>
      <c r="BC1593" s="13">
        <f t="shared" si="258"/>
        <v>0</v>
      </c>
    </row>
    <row r="1594" spans="1:55" x14ac:dyDescent="0.3">
      <c r="A1594" s="8" t="s">
        <v>232</v>
      </c>
      <c r="B1594" s="8" t="s">
        <v>238</v>
      </c>
      <c r="C1594" s="8" t="s">
        <v>133</v>
      </c>
      <c r="D1594" s="8" t="s">
        <v>22</v>
      </c>
      <c r="E1594" s="7" t="s">
        <v>21</v>
      </c>
      <c r="K1594" s="8">
        <v>1</v>
      </c>
      <c r="L1594" s="8">
        <v>0</v>
      </c>
      <c r="M1594" s="8">
        <f t="shared" si="250"/>
        <v>0</v>
      </c>
      <c r="O1594" s="8">
        <v>78</v>
      </c>
      <c r="AI1594" s="7">
        <v>8063</v>
      </c>
      <c r="AJ1594" s="8">
        <v>5124</v>
      </c>
      <c r="AK1594" s="8" t="s">
        <v>273</v>
      </c>
      <c r="AL1594" s="7">
        <v>285</v>
      </c>
      <c r="AM1594" s="8">
        <v>285</v>
      </c>
      <c r="AN1594" s="8">
        <v>26.9</v>
      </c>
      <c r="AO1594" s="8">
        <v>26.9</v>
      </c>
      <c r="AP1594" s="8">
        <v>26.9</v>
      </c>
      <c r="AQ1594" s="8">
        <v>18.899999999999999</v>
      </c>
      <c r="AR1594" s="8">
        <v>0</v>
      </c>
      <c r="AS1594" s="8">
        <v>0</v>
      </c>
      <c r="AT1594" s="12">
        <f t="shared" si="259"/>
        <v>45.8</v>
      </c>
      <c r="AV1594" s="11">
        <f t="shared" si="251"/>
        <v>0</v>
      </c>
      <c r="AW1594" s="13">
        <f t="shared" si="252"/>
        <v>0</v>
      </c>
      <c r="AX1594" s="13">
        <f t="shared" si="253"/>
        <v>0</v>
      </c>
      <c r="AY1594" s="13">
        <f t="shared" si="254"/>
        <v>0</v>
      </c>
      <c r="AZ1594" s="13">
        <f t="shared" si="255"/>
        <v>0</v>
      </c>
      <c r="BA1594" s="13">
        <f t="shared" si="256"/>
        <v>0</v>
      </c>
      <c r="BB1594" s="13">
        <f t="shared" si="257"/>
        <v>0</v>
      </c>
      <c r="BC1594" s="13">
        <f t="shared" si="258"/>
        <v>0</v>
      </c>
    </row>
    <row r="1595" spans="1:55" x14ac:dyDescent="0.3">
      <c r="A1595" s="8" t="s">
        <v>232</v>
      </c>
      <c r="B1595" s="8" t="s">
        <v>238</v>
      </c>
      <c r="C1595" s="8" t="s">
        <v>133</v>
      </c>
      <c r="D1595" s="8" t="s">
        <v>23</v>
      </c>
      <c r="E1595" s="7" t="s">
        <v>14</v>
      </c>
      <c r="F1595" s="8">
        <v>64</v>
      </c>
      <c r="I1595" s="8">
        <v>1</v>
      </c>
      <c r="L1595" s="8">
        <v>3.3000000000000002E-2</v>
      </c>
      <c r="M1595" s="8">
        <f t="shared" si="250"/>
        <v>2.1120000000000001</v>
      </c>
      <c r="O1595" s="8">
        <v>78</v>
      </c>
      <c r="AI1595" s="7">
        <v>974</v>
      </c>
      <c r="AJ1595" s="8">
        <v>1129</v>
      </c>
      <c r="AK1595" s="8" t="s">
        <v>279</v>
      </c>
      <c r="AL1595" s="7">
        <v>155</v>
      </c>
      <c r="AM1595" s="8">
        <v>155</v>
      </c>
      <c r="AN1595" s="8">
        <v>12.6</v>
      </c>
      <c r="AO1595" s="8">
        <v>12.6</v>
      </c>
      <c r="AP1595" s="8">
        <v>0</v>
      </c>
      <c r="AQ1595" s="8">
        <v>10.6</v>
      </c>
      <c r="AR1595" s="8">
        <v>1.1000000000000001</v>
      </c>
      <c r="AS1595" s="8">
        <v>0</v>
      </c>
      <c r="AT1595" s="12">
        <f t="shared" si="259"/>
        <v>24.3</v>
      </c>
      <c r="AV1595" s="11">
        <f t="shared" si="251"/>
        <v>3.2736000000000001</v>
      </c>
      <c r="AW1595" s="13">
        <f t="shared" si="252"/>
        <v>3.2736000000000001</v>
      </c>
      <c r="AX1595" s="13">
        <f t="shared" si="253"/>
        <v>0.26611200000000002</v>
      </c>
      <c r="AY1595" s="13">
        <f t="shared" si="254"/>
        <v>0.26611200000000002</v>
      </c>
      <c r="AZ1595" s="13">
        <f t="shared" si="255"/>
        <v>0</v>
      </c>
      <c r="BA1595" s="13">
        <f t="shared" si="256"/>
        <v>0.22387199999999999</v>
      </c>
      <c r="BB1595" s="13">
        <f t="shared" si="257"/>
        <v>2.3232000000000003E-2</v>
      </c>
      <c r="BC1595" s="13">
        <f t="shared" si="258"/>
        <v>0</v>
      </c>
    </row>
    <row r="1596" spans="1:55" x14ac:dyDescent="0.3">
      <c r="A1596" s="8" t="s">
        <v>232</v>
      </c>
      <c r="B1596" s="8" t="s">
        <v>238</v>
      </c>
      <c r="C1596" s="8" t="s">
        <v>133</v>
      </c>
      <c r="D1596" s="8" t="s">
        <v>24</v>
      </c>
      <c r="E1596" s="7" t="s">
        <v>14</v>
      </c>
      <c r="F1596" s="8">
        <v>184</v>
      </c>
      <c r="I1596" s="8">
        <v>1</v>
      </c>
      <c r="L1596" s="8">
        <v>3.3000000000000002E-2</v>
      </c>
      <c r="M1596" s="8">
        <f t="shared" si="250"/>
        <v>6.0720000000000001</v>
      </c>
      <c r="O1596" s="8">
        <v>78</v>
      </c>
      <c r="AI1596" s="7">
        <v>7075</v>
      </c>
      <c r="AJ1596" s="8">
        <v>1106</v>
      </c>
      <c r="AK1596" s="8" t="s">
        <v>280</v>
      </c>
      <c r="AL1596" s="7">
        <v>69</v>
      </c>
      <c r="AM1596" s="8">
        <v>69</v>
      </c>
      <c r="AN1596" s="8">
        <v>3.6</v>
      </c>
      <c r="AO1596" s="8">
        <v>3.6</v>
      </c>
      <c r="AP1596" s="8">
        <v>0</v>
      </c>
      <c r="AQ1596" s="8">
        <v>4.0999999999999996</v>
      </c>
      <c r="AR1596" s="8">
        <v>4.5</v>
      </c>
      <c r="AS1596" s="8">
        <v>0</v>
      </c>
      <c r="AT1596" s="12">
        <f t="shared" si="259"/>
        <v>12.2</v>
      </c>
      <c r="AV1596" s="11">
        <f t="shared" si="251"/>
        <v>4.1896800000000001</v>
      </c>
      <c r="AW1596" s="13">
        <f t="shared" si="252"/>
        <v>4.1896800000000001</v>
      </c>
      <c r="AX1596" s="13">
        <f t="shared" si="253"/>
        <v>0.21859200000000001</v>
      </c>
      <c r="AY1596" s="13">
        <f t="shared" si="254"/>
        <v>0.21859200000000001</v>
      </c>
      <c r="AZ1596" s="13">
        <f t="shared" si="255"/>
        <v>0</v>
      </c>
      <c r="BA1596" s="13">
        <f t="shared" si="256"/>
        <v>0.24895199999999998</v>
      </c>
      <c r="BB1596" s="13">
        <f t="shared" si="257"/>
        <v>0.27324000000000004</v>
      </c>
      <c r="BC1596" s="13">
        <f t="shared" si="258"/>
        <v>0</v>
      </c>
    </row>
    <row r="1597" spans="1:55" x14ac:dyDescent="0.3">
      <c r="A1597" s="8" t="s">
        <v>232</v>
      </c>
      <c r="B1597" s="8" t="s">
        <v>238</v>
      </c>
      <c r="C1597" s="8" t="s">
        <v>133</v>
      </c>
      <c r="D1597" s="8" t="s">
        <v>25</v>
      </c>
      <c r="E1597" s="7" t="s">
        <v>21</v>
      </c>
      <c r="K1597" s="8">
        <v>1</v>
      </c>
      <c r="L1597" s="8">
        <v>0</v>
      </c>
      <c r="M1597" s="8">
        <f t="shared" si="250"/>
        <v>0</v>
      </c>
      <c r="O1597" s="8">
        <v>78</v>
      </c>
      <c r="AI1597" s="7">
        <v>646</v>
      </c>
      <c r="AJ1597" s="8">
        <v>1009</v>
      </c>
      <c r="AK1597" s="8" t="s">
        <v>286</v>
      </c>
      <c r="AL1597" s="7">
        <v>403</v>
      </c>
      <c r="AM1597" s="8">
        <v>403</v>
      </c>
      <c r="AN1597" s="8">
        <v>24.9</v>
      </c>
      <c r="AO1597" s="8">
        <v>24.9</v>
      </c>
      <c r="AP1597" s="8">
        <v>0</v>
      </c>
      <c r="AQ1597" s="8">
        <v>33.1</v>
      </c>
      <c r="AR1597" s="8">
        <v>1.3</v>
      </c>
      <c r="AS1597" s="8">
        <v>0</v>
      </c>
      <c r="AT1597" s="12">
        <f t="shared" si="259"/>
        <v>59.3</v>
      </c>
      <c r="AV1597" s="11">
        <f t="shared" si="251"/>
        <v>0</v>
      </c>
      <c r="AW1597" s="13">
        <f t="shared" si="252"/>
        <v>0</v>
      </c>
      <c r="AX1597" s="13">
        <f t="shared" si="253"/>
        <v>0</v>
      </c>
      <c r="AY1597" s="13">
        <f t="shared" si="254"/>
        <v>0</v>
      </c>
      <c r="AZ1597" s="13">
        <f t="shared" si="255"/>
        <v>0</v>
      </c>
      <c r="BA1597" s="13">
        <f t="shared" si="256"/>
        <v>0</v>
      </c>
      <c r="BB1597" s="13">
        <f t="shared" si="257"/>
        <v>0</v>
      </c>
      <c r="BC1597" s="13">
        <f t="shared" si="258"/>
        <v>0</v>
      </c>
    </row>
    <row r="1598" spans="1:55" x14ac:dyDescent="0.3">
      <c r="A1598" s="8" t="s">
        <v>20</v>
      </c>
      <c r="B1598" s="8" t="s">
        <v>238</v>
      </c>
      <c r="C1598" s="8" t="s">
        <v>133</v>
      </c>
      <c r="D1598" s="8" t="s">
        <v>20</v>
      </c>
      <c r="E1598" s="7" t="s">
        <v>21</v>
      </c>
      <c r="K1598" s="8">
        <v>1</v>
      </c>
      <c r="L1598" s="8">
        <v>0</v>
      </c>
      <c r="M1598" s="8">
        <f t="shared" ref="M1598:M1661" si="260">F1598*L1598</f>
        <v>0</v>
      </c>
      <c r="O1598" s="8">
        <v>78</v>
      </c>
      <c r="AI1598">
        <v>8041</v>
      </c>
      <c r="AJ1598">
        <v>15233</v>
      </c>
      <c r="AK1598" t="s">
        <v>378</v>
      </c>
      <c r="AL1598">
        <v>105</v>
      </c>
      <c r="AM1598">
        <v>105</v>
      </c>
      <c r="AN1598">
        <v>18.5</v>
      </c>
      <c r="AO1598">
        <v>18.5</v>
      </c>
      <c r="AP1598">
        <v>18.5</v>
      </c>
      <c r="AQ1598">
        <v>2.9</v>
      </c>
      <c r="AR1598">
        <v>0</v>
      </c>
      <c r="AS1598">
        <v>0</v>
      </c>
      <c r="AT1598" s="12">
        <f t="shared" si="259"/>
        <v>21.4</v>
      </c>
      <c r="AV1598" s="11">
        <f t="shared" si="251"/>
        <v>0</v>
      </c>
      <c r="AW1598" s="13">
        <f t="shared" si="252"/>
        <v>0</v>
      </c>
      <c r="AX1598" s="13">
        <f t="shared" si="253"/>
        <v>0</v>
      </c>
      <c r="AY1598" s="13">
        <f t="shared" si="254"/>
        <v>0</v>
      </c>
      <c r="AZ1598" s="13">
        <f t="shared" si="255"/>
        <v>0</v>
      </c>
      <c r="BA1598" s="13">
        <f t="shared" si="256"/>
        <v>0</v>
      </c>
      <c r="BB1598" s="13">
        <f t="shared" si="257"/>
        <v>0</v>
      </c>
      <c r="BC1598" s="13">
        <f t="shared" si="258"/>
        <v>0</v>
      </c>
    </row>
    <row r="1599" spans="1:55" x14ac:dyDescent="0.3">
      <c r="A1599" s="8" t="s">
        <v>233</v>
      </c>
      <c r="B1599" s="8" t="s">
        <v>238</v>
      </c>
      <c r="C1599" s="8" t="s">
        <v>133</v>
      </c>
      <c r="D1599" s="8" t="s">
        <v>26</v>
      </c>
      <c r="E1599" s="7" t="s">
        <v>14</v>
      </c>
      <c r="F1599" s="8">
        <v>175</v>
      </c>
      <c r="I1599" s="8">
        <v>1</v>
      </c>
      <c r="L1599" s="8">
        <v>3.3000000000000002E-2</v>
      </c>
      <c r="M1599" s="8">
        <f t="shared" si="260"/>
        <v>5.7750000000000004</v>
      </c>
      <c r="O1599" s="8">
        <v>78</v>
      </c>
      <c r="AI1599" s="7">
        <v>7200</v>
      </c>
      <c r="AJ1599" s="8">
        <v>20051</v>
      </c>
      <c r="AK1599" s="8" t="s">
        <v>282</v>
      </c>
      <c r="AL1599" s="7">
        <v>130</v>
      </c>
      <c r="AM1599" s="8">
        <v>0</v>
      </c>
      <c r="AN1599" s="8">
        <v>2.4</v>
      </c>
      <c r="AO1599" s="8">
        <v>0</v>
      </c>
      <c r="AP1599" s="8">
        <v>0</v>
      </c>
      <c r="AQ1599" s="8">
        <v>0.2</v>
      </c>
      <c r="AR1599" s="8">
        <v>28.6</v>
      </c>
      <c r="AS1599" s="8">
        <v>0.3</v>
      </c>
      <c r="AT1599" s="12">
        <f t="shared" si="259"/>
        <v>31.200000000000003</v>
      </c>
      <c r="AV1599" s="11">
        <f t="shared" si="251"/>
        <v>7.5075000000000003</v>
      </c>
      <c r="AW1599" s="13">
        <f t="shared" si="252"/>
        <v>0</v>
      </c>
      <c r="AX1599" s="13">
        <f t="shared" si="253"/>
        <v>0.1386</v>
      </c>
      <c r="AY1599" s="13">
        <f t="shared" si="254"/>
        <v>0</v>
      </c>
      <c r="AZ1599" s="13">
        <f t="shared" si="255"/>
        <v>0</v>
      </c>
      <c r="BA1599" s="13">
        <f t="shared" si="256"/>
        <v>1.155E-2</v>
      </c>
      <c r="BB1599" s="13">
        <f t="shared" si="257"/>
        <v>1.6516500000000003</v>
      </c>
      <c r="BC1599" s="13">
        <f t="shared" si="258"/>
        <v>1.7325E-2</v>
      </c>
    </row>
    <row r="1600" spans="1:55" x14ac:dyDescent="0.3">
      <c r="A1600" s="8" t="s">
        <v>233</v>
      </c>
      <c r="B1600" s="8" t="s">
        <v>238</v>
      </c>
      <c r="C1600" s="8" t="s">
        <v>133</v>
      </c>
      <c r="D1600" s="8" t="s">
        <v>28</v>
      </c>
      <c r="E1600" s="7" t="s">
        <v>14</v>
      </c>
      <c r="F1600" s="8">
        <v>185</v>
      </c>
      <c r="G1600" s="8">
        <v>1</v>
      </c>
      <c r="L1600" s="8">
        <v>1</v>
      </c>
      <c r="M1600" s="8">
        <f t="shared" si="260"/>
        <v>185</v>
      </c>
      <c r="O1600" s="8">
        <v>78</v>
      </c>
      <c r="AI1600" s="7">
        <v>7005</v>
      </c>
      <c r="AJ1600" s="8">
        <v>16028</v>
      </c>
      <c r="AK1600" s="8" t="s">
        <v>283</v>
      </c>
      <c r="AL1600" s="7">
        <v>127</v>
      </c>
      <c r="AM1600" s="8">
        <v>0</v>
      </c>
      <c r="AN1600" s="8">
        <v>8.6999999999999993</v>
      </c>
      <c r="AO1600" s="8">
        <v>0</v>
      </c>
      <c r="AP1600" s="8">
        <v>0</v>
      </c>
      <c r="AQ1600" s="8">
        <v>0.5</v>
      </c>
      <c r="AR1600" s="8">
        <v>22.8</v>
      </c>
      <c r="AS1600" s="8">
        <v>6.4</v>
      </c>
      <c r="AT1600" s="12">
        <f t="shared" si="259"/>
        <v>32</v>
      </c>
      <c r="AV1600" s="11">
        <f t="shared" si="251"/>
        <v>234.95</v>
      </c>
      <c r="AW1600" s="13">
        <f t="shared" si="252"/>
        <v>0</v>
      </c>
      <c r="AX1600" s="13">
        <f t="shared" si="253"/>
        <v>16.094999999999999</v>
      </c>
      <c r="AY1600" s="13">
        <f t="shared" si="254"/>
        <v>0</v>
      </c>
      <c r="AZ1600" s="13">
        <f t="shared" si="255"/>
        <v>0</v>
      </c>
      <c r="BA1600" s="13">
        <f t="shared" si="256"/>
        <v>0.92500000000000004</v>
      </c>
      <c r="BB1600" s="13">
        <f t="shared" si="257"/>
        <v>42.18</v>
      </c>
      <c r="BC1600" s="13">
        <f t="shared" si="258"/>
        <v>11.84</v>
      </c>
    </row>
    <row r="1601" spans="1:55" x14ac:dyDescent="0.3">
      <c r="A1601" s="8" t="s">
        <v>233</v>
      </c>
      <c r="B1601" s="8" t="s">
        <v>238</v>
      </c>
      <c r="C1601" s="8" t="s">
        <v>133</v>
      </c>
      <c r="D1601" s="8" t="s">
        <v>29</v>
      </c>
      <c r="E1601" s="7" t="s">
        <v>14</v>
      </c>
      <c r="F1601" s="8">
        <v>60</v>
      </c>
      <c r="I1601" s="8">
        <v>1</v>
      </c>
      <c r="L1601" s="8">
        <v>3.3000000000000002E-2</v>
      </c>
      <c r="M1601" s="8">
        <f t="shared" si="260"/>
        <v>1.98</v>
      </c>
      <c r="O1601" s="8">
        <v>78</v>
      </c>
      <c r="AI1601" s="7">
        <v>513</v>
      </c>
      <c r="AJ1601" s="8">
        <v>11110</v>
      </c>
      <c r="AK1601" s="8" t="s">
        <v>290</v>
      </c>
      <c r="AL1601" s="7">
        <v>22</v>
      </c>
      <c r="AM1601" s="8">
        <v>0</v>
      </c>
      <c r="AN1601" s="8">
        <v>1</v>
      </c>
      <c r="AO1601" s="8">
        <v>0</v>
      </c>
      <c r="AP1601" s="8">
        <v>0</v>
      </c>
      <c r="AQ1601" s="8">
        <v>0.4</v>
      </c>
      <c r="AR1601" s="8">
        <v>4.5</v>
      </c>
      <c r="AS1601" s="8">
        <v>2.8</v>
      </c>
      <c r="AT1601" s="12">
        <f t="shared" si="259"/>
        <v>5.9</v>
      </c>
      <c r="AV1601" s="11">
        <f t="shared" si="251"/>
        <v>0.43560000000000004</v>
      </c>
      <c r="AW1601" s="13">
        <f t="shared" si="252"/>
        <v>0</v>
      </c>
      <c r="AX1601" s="13">
        <f t="shared" si="253"/>
        <v>1.9799999999999998E-2</v>
      </c>
      <c r="AY1601" s="13">
        <f t="shared" si="254"/>
        <v>0</v>
      </c>
      <c r="AZ1601" s="13">
        <f t="shared" si="255"/>
        <v>0</v>
      </c>
      <c r="BA1601" s="13">
        <f t="shared" si="256"/>
        <v>7.92E-3</v>
      </c>
      <c r="BB1601" s="13">
        <f t="shared" si="257"/>
        <v>8.9099999999999999E-2</v>
      </c>
      <c r="BC1601" s="13">
        <f t="shared" si="258"/>
        <v>5.5439999999999996E-2</v>
      </c>
    </row>
    <row r="1602" spans="1:55" x14ac:dyDescent="0.3">
      <c r="A1602" s="8" t="s">
        <v>233</v>
      </c>
      <c r="B1602" s="8" t="s">
        <v>238</v>
      </c>
      <c r="C1602" s="8" t="s">
        <v>133</v>
      </c>
      <c r="D1602" s="8" t="s">
        <v>30</v>
      </c>
      <c r="E1602" s="7" t="s">
        <v>14</v>
      </c>
      <c r="F1602" s="8">
        <v>119</v>
      </c>
      <c r="H1602" s="8">
        <v>3</v>
      </c>
      <c r="L1602" s="8">
        <v>0.42899999999999999</v>
      </c>
      <c r="M1602" s="8">
        <f t="shared" si="260"/>
        <v>51.051000000000002</v>
      </c>
      <c r="O1602" s="8">
        <v>78</v>
      </c>
      <c r="AI1602" s="7">
        <v>141</v>
      </c>
      <c r="AJ1602" s="8">
        <v>9040</v>
      </c>
      <c r="AK1602" s="8" t="s">
        <v>287</v>
      </c>
      <c r="AL1602" s="7">
        <v>92</v>
      </c>
      <c r="AM1602" s="8">
        <v>0</v>
      </c>
      <c r="AN1602" s="8">
        <v>1</v>
      </c>
      <c r="AO1602" s="8">
        <v>0</v>
      </c>
      <c r="AP1602" s="8">
        <v>0</v>
      </c>
      <c r="AQ1602" s="8">
        <v>0.5</v>
      </c>
      <c r="AR1602" s="8">
        <v>23.4</v>
      </c>
      <c r="AS1602" s="8">
        <v>2.4</v>
      </c>
      <c r="AT1602" s="12">
        <f t="shared" si="259"/>
        <v>24.9</v>
      </c>
      <c r="AV1602" s="11">
        <f t="shared" si="251"/>
        <v>46.966920000000002</v>
      </c>
      <c r="AW1602" s="13">
        <f t="shared" si="252"/>
        <v>0</v>
      </c>
      <c r="AX1602" s="13">
        <f t="shared" si="253"/>
        <v>0.51051000000000002</v>
      </c>
      <c r="AY1602" s="13">
        <f t="shared" si="254"/>
        <v>0</v>
      </c>
      <c r="AZ1602" s="13">
        <f t="shared" si="255"/>
        <v>0</v>
      </c>
      <c r="BA1602" s="13">
        <f t="shared" si="256"/>
        <v>0.25525500000000001</v>
      </c>
      <c r="BB1602" s="13">
        <f t="shared" si="257"/>
        <v>11.945933999999999</v>
      </c>
      <c r="BC1602" s="13">
        <f t="shared" si="258"/>
        <v>1.2252240000000001</v>
      </c>
    </row>
    <row r="1603" spans="1:55" x14ac:dyDescent="0.3">
      <c r="A1603" s="8" t="s">
        <v>233</v>
      </c>
      <c r="B1603" s="8" t="s">
        <v>238</v>
      </c>
      <c r="C1603" s="8" t="s">
        <v>133</v>
      </c>
      <c r="D1603" s="8" t="s">
        <v>31</v>
      </c>
      <c r="E1603" s="7" t="s">
        <v>21</v>
      </c>
      <c r="K1603" s="8">
        <v>1</v>
      </c>
      <c r="L1603" s="8">
        <v>0</v>
      </c>
      <c r="M1603" s="8">
        <f t="shared" si="260"/>
        <v>0</v>
      </c>
      <c r="O1603" s="8">
        <v>78</v>
      </c>
      <c r="AI1603" s="7">
        <v>1786</v>
      </c>
      <c r="AJ1603" s="8">
        <v>11363</v>
      </c>
      <c r="AK1603" s="8" t="s">
        <v>289</v>
      </c>
      <c r="AL1603" s="7">
        <v>93</v>
      </c>
      <c r="AM1603" s="8">
        <v>0</v>
      </c>
      <c r="AN1603" s="8">
        <v>2</v>
      </c>
      <c r="AO1603" s="8">
        <v>0</v>
      </c>
      <c r="AP1603" s="8">
        <v>0</v>
      </c>
      <c r="AQ1603" s="8">
        <v>0.1</v>
      </c>
      <c r="AR1603" s="8">
        <v>21.6</v>
      </c>
      <c r="AS1603" s="8">
        <v>1.5</v>
      </c>
      <c r="AT1603" s="12">
        <f t="shared" si="259"/>
        <v>23.700000000000003</v>
      </c>
      <c r="AV1603" s="11">
        <f t="shared" si="251"/>
        <v>0</v>
      </c>
      <c r="AW1603" s="13">
        <f t="shared" si="252"/>
        <v>0</v>
      </c>
      <c r="AX1603" s="13">
        <f t="shared" si="253"/>
        <v>0</v>
      </c>
      <c r="AY1603" s="13">
        <f t="shared" si="254"/>
        <v>0</v>
      </c>
      <c r="AZ1603" s="13">
        <f t="shared" si="255"/>
        <v>0</v>
      </c>
      <c r="BA1603" s="13">
        <f t="shared" si="256"/>
        <v>0</v>
      </c>
      <c r="BB1603" s="13">
        <f t="shared" si="257"/>
        <v>0</v>
      </c>
      <c r="BC1603" s="13">
        <f t="shared" si="258"/>
        <v>0</v>
      </c>
    </row>
    <row r="1604" spans="1:55" x14ac:dyDescent="0.3">
      <c r="A1604" s="8" t="s">
        <v>233</v>
      </c>
      <c r="B1604" s="8" t="s">
        <v>238</v>
      </c>
      <c r="C1604" s="8" t="s">
        <v>133</v>
      </c>
      <c r="D1604" s="8" t="s">
        <v>87</v>
      </c>
      <c r="E1604" s="7" t="s">
        <v>14</v>
      </c>
      <c r="F1604" s="8">
        <v>171</v>
      </c>
      <c r="J1604" s="8">
        <v>1</v>
      </c>
      <c r="L1604" s="8">
        <v>3.0000000000000001E-3</v>
      </c>
      <c r="M1604" s="8">
        <f t="shared" si="260"/>
        <v>0.51300000000000001</v>
      </c>
      <c r="O1604" s="8">
        <v>78</v>
      </c>
      <c r="AI1604" s="7">
        <v>7060</v>
      </c>
      <c r="AJ1604" s="8">
        <v>16063</v>
      </c>
      <c r="AK1604" s="8" t="s">
        <v>328</v>
      </c>
      <c r="AL1604" s="7">
        <v>116</v>
      </c>
      <c r="AM1604" s="8">
        <v>0</v>
      </c>
      <c r="AN1604" s="8">
        <v>7.7</v>
      </c>
      <c r="AO1604" s="8">
        <v>0</v>
      </c>
      <c r="AP1604" s="8">
        <v>0</v>
      </c>
      <c r="AQ1604" s="8">
        <v>0.5</v>
      </c>
      <c r="AR1604" s="8">
        <v>20.8</v>
      </c>
      <c r="AS1604" s="8">
        <v>6.5</v>
      </c>
      <c r="AT1604" s="12">
        <f t="shared" si="259"/>
        <v>29</v>
      </c>
      <c r="AV1604" s="11">
        <f t="shared" si="251"/>
        <v>0.59508000000000005</v>
      </c>
      <c r="AW1604" s="13">
        <f t="shared" si="252"/>
        <v>0</v>
      </c>
      <c r="AX1604" s="13">
        <f t="shared" si="253"/>
        <v>3.9501000000000001E-2</v>
      </c>
      <c r="AY1604" s="13">
        <f t="shared" si="254"/>
        <v>0</v>
      </c>
      <c r="AZ1604" s="13">
        <f t="shared" si="255"/>
        <v>0</v>
      </c>
      <c r="BA1604" s="13">
        <f t="shared" si="256"/>
        <v>2.565E-3</v>
      </c>
      <c r="BB1604" s="13">
        <f t="shared" si="257"/>
        <v>0.10670400000000001</v>
      </c>
      <c r="BC1604" s="13">
        <f t="shared" si="258"/>
        <v>3.3345E-2</v>
      </c>
    </row>
    <row r="1605" spans="1:55" x14ac:dyDescent="0.3">
      <c r="A1605" s="8" t="s">
        <v>233</v>
      </c>
      <c r="B1605" s="8" t="s">
        <v>238</v>
      </c>
      <c r="C1605" s="8" t="s">
        <v>133</v>
      </c>
      <c r="D1605" s="8" t="s">
        <v>121</v>
      </c>
      <c r="E1605" s="7" t="s">
        <v>14</v>
      </c>
      <c r="F1605" s="8">
        <v>94</v>
      </c>
      <c r="I1605" s="8">
        <v>2</v>
      </c>
      <c r="L1605" s="8">
        <v>6.7000000000000004E-2</v>
      </c>
      <c r="M1605" s="8">
        <f t="shared" si="260"/>
        <v>6.298</v>
      </c>
      <c r="O1605" s="8">
        <v>78</v>
      </c>
      <c r="U1605" s="7" t="s">
        <v>350</v>
      </c>
      <c r="V1605" s="8" t="s">
        <v>351</v>
      </c>
      <c r="W1605" s="8" t="s">
        <v>352</v>
      </c>
      <c r="X1605" s="8" t="s">
        <v>353</v>
      </c>
      <c r="Y1605" s="8">
        <v>1</v>
      </c>
      <c r="AL1605" s="7">
        <v>31</v>
      </c>
      <c r="AN1605" s="8">
        <v>1.1000000000000001</v>
      </c>
      <c r="AQ1605" s="8">
        <v>0.1</v>
      </c>
      <c r="AR1605" s="8">
        <v>6.1</v>
      </c>
      <c r="AS1605" s="8">
        <v>0.8</v>
      </c>
      <c r="AT1605" s="12">
        <f t="shared" si="259"/>
        <v>7.3</v>
      </c>
      <c r="AV1605" s="11">
        <f t="shared" ref="AV1605:AV1668" si="261">PRODUCT($M1605,$Y1605,AL1605)/100</f>
        <v>1.95238</v>
      </c>
      <c r="AW1605" s="13">
        <f t="shared" si="252"/>
        <v>6.2979999999999994E-2</v>
      </c>
      <c r="AX1605" s="13">
        <f t="shared" si="253"/>
        <v>6.9278000000000006E-2</v>
      </c>
      <c r="AY1605" s="13">
        <f t="shared" si="254"/>
        <v>6.2979999999999994E-2</v>
      </c>
      <c r="AZ1605" s="13">
        <f t="shared" si="255"/>
        <v>6.2979999999999994E-2</v>
      </c>
      <c r="BA1605" s="13">
        <f t="shared" si="256"/>
        <v>6.2980000000000006E-3</v>
      </c>
      <c r="BB1605" s="13">
        <f t="shared" si="257"/>
        <v>0.38417800000000002</v>
      </c>
      <c r="BC1605" s="13">
        <f t="shared" si="258"/>
        <v>5.0384000000000005E-2</v>
      </c>
    </row>
    <row r="1606" spans="1:55" x14ac:dyDescent="0.3">
      <c r="A1606" s="8" t="s">
        <v>234</v>
      </c>
      <c r="B1606" s="8" t="s">
        <v>238</v>
      </c>
      <c r="C1606" s="8" t="s">
        <v>133</v>
      </c>
      <c r="D1606" s="8" t="s">
        <v>248</v>
      </c>
      <c r="E1606" s="7" t="s">
        <v>14</v>
      </c>
      <c r="F1606" s="8">
        <v>134</v>
      </c>
      <c r="G1606" s="8">
        <v>1</v>
      </c>
      <c r="L1606" s="8">
        <v>1</v>
      </c>
      <c r="M1606" s="8">
        <f t="shared" si="260"/>
        <v>134</v>
      </c>
      <c r="O1606" s="8">
        <v>78</v>
      </c>
      <c r="AE1606" s="7" t="s">
        <v>296</v>
      </c>
      <c r="AF1606" s="8" t="s">
        <v>303</v>
      </c>
      <c r="AL1606" s="7">
        <v>163</v>
      </c>
      <c r="AN1606" s="8">
        <v>6.3</v>
      </c>
      <c r="AQ1606" s="8">
        <v>1.4</v>
      </c>
      <c r="AR1606" s="8">
        <v>31.1</v>
      </c>
      <c r="AT1606" s="12">
        <f t="shared" si="259"/>
        <v>38.799999999999997</v>
      </c>
      <c r="AV1606" s="11">
        <f t="shared" si="261"/>
        <v>218.42</v>
      </c>
      <c r="AW1606" s="13">
        <f t="shared" ref="AW1606:AW1669" si="262">PRODUCT($M1606,$Y1606,AM1606)/100</f>
        <v>1.34</v>
      </c>
      <c r="AX1606" s="13">
        <f t="shared" ref="AX1606:AX1669" si="263">PRODUCT($M1606,$Y1606,AN1606)/100</f>
        <v>8.4420000000000002</v>
      </c>
      <c r="AY1606" s="13">
        <f t="shared" ref="AY1606:AY1669" si="264">PRODUCT($M1606,$Y1606,AO1606)/100</f>
        <v>1.34</v>
      </c>
      <c r="AZ1606" s="13">
        <f t="shared" ref="AZ1606:AZ1669" si="265">PRODUCT($M1606,$Y1606,AP1606)/100</f>
        <v>1.34</v>
      </c>
      <c r="BA1606" s="13">
        <f t="shared" ref="BA1606:BA1669" si="266">PRODUCT($M1606,$Y1606,AQ1606)/100</f>
        <v>1.8759999999999999</v>
      </c>
      <c r="BB1606" s="13">
        <f t="shared" ref="BB1606:BB1669" si="267">PRODUCT($M1606,$Y1606,AR1606)/100</f>
        <v>41.674000000000007</v>
      </c>
      <c r="BC1606" s="13">
        <f t="shared" ref="BC1606:BC1669" si="268">PRODUCT($M1606,$Y1606,AS1606)/100</f>
        <v>1.34</v>
      </c>
    </row>
    <row r="1607" spans="1:55" x14ac:dyDescent="0.3">
      <c r="A1607" s="8" t="s">
        <v>234</v>
      </c>
      <c r="B1607" s="8" t="s">
        <v>238</v>
      </c>
      <c r="C1607" s="8" t="s">
        <v>133</v>
      </c>
      <c r="D1607" s="8" t="s">
        <v>27</v>
      </c>
      <c r="E1607" s="7" t="s">
        <v>14</v>
      </c>
      <c r="F1607" s="8">
        <v>114</v>
      </c>
      <c r="G1607" s="8">
        <v>1</v>
      </c>
      <c r="L1607" s="8">
        <v>1</v>
      </c>
      <c r="M1607" s="8">
        <f t="shared" si="260"/>
        <v>114</v>
      </c>
      <c r="O1607" s="8">
        <v>78</v>
      </c>
      <c r="AE1607" s="7" t="s">
        <v>296</v>
      </c>
      <c r="AF1607" s="8" t="s">
        <v>304</v>
      </c>
      <c r="AL1607" s="7">
        <v>125</v>
      </c>
      <c r="AN1607" s="8">
        <v>2.1</v>
      </c>
      <c r="AQ1607" s="8">
        <v>1.3</v>
      </c>
      <c r="AR1607" s="8">
        <v>26.2</v>
      </c>
      <c r="AT1607" s="12">
        <f t="shared" si="259"/>
        <v>29.6</v>
      </c>
      <c r="AV1607" s="11">
        <f t="shared" si="261"/>
        <v>142.5</v>
      </c>
      <c r="AW1607" s="13">
        <f t="shared" si="262"/>
        <v>1.1399999999999999</v>
      </c>
      <c r="AX1607" s="13">
        <f t="shared" si="263"/>
        <v>2.3940000000000001</v>
      </c>
      <c r="AY1607" s="13">
        <f t="shared" si="264"/>
        <v>1.1399999999999999</v>
      </c>
      <c r="AZ1607" s="13">
        <f t="shared" si="265"/>
        <v>1.1399999999999999</v>
      </c>
      <c r="BA1607" s="13">
        <f t="shared" si="266"/>
        <v>1.4820000000000002</v>
      </c>
      <c r="BB1607" s="13">
        <f t="shared" si="267"/>
        <v>29.867999999999999</v>
      </c>
      <c r="BC1607" s="13">
        <f t="shared" si="268"/>
        <v>1.1399999999999999</v>
      </c>
    </row>
    <row r="1608" spans="1:55" x14ac:dyDescent="0.3">
      <c r="A1608" s="8" t="s">
        <v>234</v>
      </c>
      <c r="B1608" s="8" t="s">
        <v>238</v>
      </c>
      <c r="C1608" s="8" t="s">
        <v>133</v>
      </c>
      <c r="D1608" s="8" t="s">
        <v>32</v>
      </c>
      <c r="E1608" s="7" t="s">
        <v>14</v>
      </c>
      <c r="F1608" s="8">
        <v>83</v>
      </c>
      <c r="J1608" s="8">
        <v>1</v>
      </c>
      <c r="L1608" s="8">
        <v>3.0000000000000001E-3</v>
      </c>
      <c r="M1608" s="8">
        <f t="shared" si="260"/>
        <v>0.249</v>
      </c>
      <c r="O1608" s="8">
        <v>78</v>
      </c>
      <c r="AI1608" s="7">
        <v>8012</v>
      </c>
      <c r="AJ1608" s="8">
        <v>0</v>
      </c>
      <c r="AK1608" s="8" t="s">
        <v>307</v>
      </c>
      <c r="AL1608" s="7">
        <v>332</v>
      </c>
      <c r="AM1608" s="8">
        <v>0</v>
      </c>
      <c r="AN1608" s="8">
        <v>10.3</v>
      </c>
      <c r="AO1608" s="8">
        <v>0</v>
      </c>
      <c r="AP1608" s="8">
        <v>0</v>
      </c>
      <c r="AQ1608" s="8">
        <v>3</v>
      </c>
      <c r="AR1608" s="8">
        <v>73.7</v>
      </c>
      <c r="AS1608" s="8">
        <v>12.7</v>
      </c>
      <c r="AT1608" s="12">
        <f t="shared" si="259"/>
        <v>87</v>
      </c>
      <c r="AV1608" s="11">
        <f t="shared" si="261"/>
        <v>0.82668000000000008</v>
      </c>
      <c r="AW1608" s="13">
        <f t="shared" si="262"/>
        <v>0</v>
      </c>
      <c r="AX1608" s="13">
        <f t="shared" si="263"/>
        <v>2.5647000000000003E-2</v>
      </c>
      <c r="AY1608" s="13">
        <f t="shared" si="264"/>
        <v>0</v>
      </c>
      <c r="AZ1608" s="13">
        <f t="shared" si="265"/>
        <v>0</v>
      </c>
      <c r="BA1608" s="13">
        <f t="shared" si="266"/>
        <v>7.4700000000000001E-3</v>
      </c>
      <c r="BB1608" s="13">
        <f t="shared" si="267"/>
        <v>0.18351300000000001</v>
      </c>
      <c r="BC1608" s="13">
        <f t="shared" si="268"/>
        <v>3.1622999999999998E-2</v>
      </c>
    </row>
    <row r="1609" spans="1:55" x14ac:dyDescent="0.3">
      <c r="A1609" s="8" t="s">
        <v>234</v>
      </c>
      <c r="B1609" s="8" t="s">
        <v>238</v>
      </c>
      <c r="C1609" s="8" t="s">
        <v>133</v>
      </c>
      <c r="D1609" s="8" t="s">
        <v>74</v>
      </c>
      <c r="E1609" s="7" t="s">
        <v>14</v>
      </c>
      <c r="F1609" s="8">
        <v>340</v>
      </c>
      <c r="H1609" s="8">
        <v>2</v>
      </c>
      <c r="L1609" s="8">
        <v>0.28599999999999998</v>
      </c>
      <c r="M1609" s="8">
        <f t="shared" si="260"/>
        <v>97.24</v>
      </c>
      <c r="O1609" s="8">
        <v>78</v>
      </c>
      <c r="AI1609" s="7">
        <v>404</v>
      </c>
      <c r="AJ1609" s="8">
        <v>14400</v>
      </c>
      <c r="AK1609" s="8" t="s">
        <v>308</v>
      </c>
      <c r="AL1609" s="7">
        <v>41</v>
      </c>
      <c r="AM1609" s="8">
        <v>0</v>
      </c>
      <c r="AN1609" s="8">
        <v>0</v>
      </c>
      <c r="AO1609" s="8">
        <v>0</v>
      </c>
      <c r="AP1609" s="8">
        <v>0</v>
      </c>
      <c r="AQ1609" s="8">
        <v>0</v>
      </c>
      <c r="AR1609" s="8">
        <v>10.4</v>
      </c>
      <c r="AS1609" s="8">
        <v>0</v>
      </c>
      <c r="AT1609" s="12">
        <f t="shared" si="259"/>
        <v>10.4</v>
      </c>
      <c r="AV1609" s="11">
        <f t="shared" si="261"/>
        <v>39.868399999999994</v>
      </c>
      <c r="AW1609" s="13">
        <f t="shared" si="262"/>
        <v>0</v>
      </c>
      <c r="AX1609" s="13">
        <f t="shared" si="263"/>
        <v>0</v>
      </c>
      <c r="AY1609" s="13">
        <f t="shared" si="264"/>
        <v>0</v>
      </c>
      <c r="AZ1609" s="13">
        <f t="shared" si="265"/>
        <v>0</v>
      </c>
      <c r="BA1609" s="13">
        <f t="shared" si="266"/>
        <v>0</v>
      </c>
      <c r="BB1609" s="13">
        <f t="shared" si="267"/>
        <v>10.112959999999999</v>
      </c>
      <c r="BC1609" s="13">
        <f t="shared" si="268"/>
        <v>0</v>
      </c>
    </row>
    <row r="1610" spans="1:55" x14ac:dyDescent="0.3">
      <c r="A1610" s="8" t="s">
        <v>234</v>
      </c>
      <c r="B1610" s="8" t="s">
        <v>238</v>
      </c>
      <c r="C1610" s="8" t="s">
        <v>133</v>
      </c>
      <c r="D1610" s="8" t="s">
        <v>124</v>
      </c>
      <c r="E1610" s="7" t="s">
        <v>14</v>
      </c>
      <c r="F1610" s="8">
        <v>3</v>
      </c>
      <c r="G1610" s="8">
        <v>1</v>
      </c>
      <c r="L1610" s="8">
        <v>1</v>
      </c>
      <c r="M1610" s="8">
        <f t="shared" si="260"/>
        <v>3</v>
      </c>
      <c r="O1610" s="8">
        <v>78</v>
      </c>
      <c r="AI1610" s="7">
        <v>2229</v>
      </c>
      <c r="AJ1610" s="8">
        <v>19334</v>
      </c>
      <c r="AK1610" s="8" t="s">
        <v>354</v>
      </c>
      <c r="AL1610" s="7">
        <v>376</v>
      </c>
      <c r="AM1610" s="8">
        <v>0</v>
      </c>
      <c r="AN1610" s="8">
        <v>0</v>
      </c>
      <c r="AO1610" s="8">
        <v>0</v>
      </c>
      <c r="AP1610" s="8">
        <v>0</v>
      </c>
      <c r="AQ1610" s="8">
        <v>0</v>
      </c>
      <c r="AR1610" s="8">
        <v>97.3</v>
      </c>
      <c r="AS1610" s="8">
        <v>0</v>
      </c>
      <c r="AT1610" s="12">
        <f t="shared" si="259"/>
        <v>97.3</v>
      </c>
      <c r="AV1610" s="11">
        <f t="shared" si="261"/>
        <v>11.28</v>
      </c>
      <c r="AW1610" s="13">
        <f t="shared" si="262"/>
        <v>0</v>
      </c>
      <c r="AX1610" s="13">
        <f t="shared" si="263"/>
        <v>0</v>
      </c>
      <c r="AY1610" s="13">
        <f t="shared" si="264"/>
        <v>0</v>
      </c>
      <c r="AZ1610" s="13">
        <f t="shared" si="265"/>
        <v>0</v>
      </c>
      <c r="BA1610" s="13">
        <f t="shared" si="266"/>
        <v>0</v>
      </c>
      <c r="BB1610" s="13">
        <f t="shared" si="267"/>
        <v>2.9189999999999996</v>
      </c>
      <c r="BC1610" s="13">
        <f t="shared" si="268"/>
        <v>0</v>
      </c>
    </row>
    <row r="1611" spans="1:55" x14ac:dyDescent="0.3">
      <c r="A1611" s="8" t="s">
        <v>232</v>
      </c>
      <c r="B1611" s="8" t="s">
        <v>238</v>
      </c>
      <c r="C1611" s="8" t="s">
        <v>134</v>
      </c>
      <c r="D1611" s="8" t="s">
        <v>13</v>
      </c>
      <c r="E1611" s="7" t="s">
        <v>14</v>
      </c>
      <c r="F1611" s="8">
        <v>112</v>
      </c>
      <c r="H1611" s="8">
        <v>1</v>
      </c>
      <c r="L1611" s="8">
        <v>0.14299999999999999</v>
      </c>
      <c r="M1611" s="8">
        <f t="shared" si="260"/>
        <v>16.015999999999998</v>
      </c>
      <c r="N1611" s="8">
        <v>3</v>
      </c>
      <c r="O1611" s="8">
        <v>79</v>
      </c>
      <c r="AI1611" s="7">
        <v>8067</v>
      </c>
      <c r="AJ1611" s="8">
        <v>0</v>
      </c>
      <c r="AK1611" s="8" t="s">
        <v>265</v>
      </c>
      <c r="AL1611" s="7">
        <v>269</v>
      </c>
      <c r="AM1611" s="8">
        <v>269</v>
      </c>
      <c r="AN1611" s="8">
        <v>24.9</v>
      </c>
      <c r="AO1611" s="8">
        <v>24.9</v>
      </c>
      <c r="AP1611" s="8">
        <v>24.9</v>
      </c>
      <c r="AQ1611" s="8">
        <v>18</v>
      </c>
      <c r="AR1611" s="8">
        <v>0</v>
      </c>
      <c r="AS1611" s="8">
        <v>0</v>
      </c>
      <c r="AT1611" s="12">
        <f t="shared" si="259"/>
        <v>42.9</v>
      </c>
      <c r="AV1611" s="11">
        <f t="shared" si="261"/>
        <v>43.08303999999999</v>
      </c>
      <c r="AW1611" s="13">
        <f t="shared" si="262"/>
        <v>43.08303999999999</v>
      </c>
      <c r="AX1611" s="13">
        <f t="shared" si="263"/>
        <v>3.9879839999999995</v>
      </c>
      <c r="AY1611" s="13">
        <f t="shared" si="264"/>
        <v>3.9879839999999995</v>
      </c>
      <c r="AZ1611" s="13">
        <f t="shared" si="265"/>
        <v>3.9879839999999995</v>
      </c>
      <c r="BA1611" s="13">
        <f t="shared" si="266"/>
        <v>2.8828799999999997</v>
      </c>
      <c r="BB1611" s="13">
        <f t="shared" si="267"/>
        <v>0</v>
      </c>
      <c r="BC1611" s="13">
        <f t="shared" si="268"/>
        <v>0</v>
      </c>
    </row>
    <row r="1612" spans="1:55" x14ac:dyDescent="0.3">
      <c r="A1612" s="8" t="s">
        <v>232</v>
      </c>
      <c r="B1612" s="8" t="s">
        <v>238</v>
      </c>
      <c r="C1612" s="8" t="s">
        <v>134</v>
      </c>
      <c r="D1612" s="8" t="s">
        <v>15</v>
      </c>
      <c r="E1612" s="7" t="s">
        <v>14</v>
      </c>
      <c r="F1612" s="8">
        <v>85</v>
      </c>
      <c r="I1612" s="8">
        <v>1</v>
      </c>
      <c r="L1612" s="8">
        <v>3.3000000000000002E-2</v>
      </c>
      <c r="M1612" s="8">
        <f t="shared" si="260"/>
        <v>2.8050000000000002</v>
      </c>
      <c r="O1612" s="8">
        <v>79</v>
      </c>
      <c r="AE1612" s="7" t="s">
        <v>296</v>
      </c>
      <c r="AF1612" s="8" t="s">
        <v>298</v>
      </c>
      <c r="AG1612" s="7" t="s">
        <v>299</v>
      </c>
      <c r="AL1612" s="7">
        <v>241</v>
      </c>
      <c r="AN1612" s="8">
        <v>32.9</v>
      </c>
      <c r="AQ1612" s="8">
        <v>10.9</v>
      </c>
      <c r="AR1612" s="8">
        <v>0.5</v>
      </c>
      <c r="AS1612" s="8">
        <v>0</v>
      </c>
      <c r="AT1612" s="12">
        <f t="shared" si="259"/>
        <v>44.3</v>
      </c>
      <c r="AV1612" s="11">
        <f t="shared" si="261"/>
        <v>6.7600499999999997</v>
      </c>
      <c r="AW1612" s="13">
        <f t="shared" si="262"/>
        <v>2.8050000000000002E-2</v>
      </c>
      <c r="AX1612" s="13">
        <f t="shared" si="263"/>
        <v>0.92284499999999992</v>
      </c>
      <c r="AY1612" s="13">
        <f t="shared" si="264"/>
        <v>2.8050000000000002E-2</v>
      </c>
      <c r="AZ1612" s="13">
        <f t="shared" si="265"/>
        <v>2.8050000000000002E-2</v>
      </c>
      <c r="BA1612" s="13">
        <f t="shared" si="266"/>
        <v>0.30574500000000004</v>
      </c>
      <c r="BB1612" s="13">
        <f t="shared" si="267"/>
        <v>1.4025000000000001E-2</v>
      </c>
      <c r="BC1612" s="13">
        <f t="shared" si="268"/>
        <v>0</v>
      </c>
    </row>
    <row r="1613" spans="1:55" x14ac:dyDescent="0.3">
      <c r="A1613" s="8" t="s">
        <v>232</v>
      </c>
      <c r="B1613" s="8" t="s">
        <v>238</v>
      </c>
      <c r="C1613" s="8" t="s">
        <v>134</v>
      </c>
      <c r="D1613" s="8" t="s">
        <v>17</v>
      </c>
      <c r="E1613" s="7" t="s">
        <v>14</v>
      </c>
      <c r="F1613" s="8">
        <v>85</v>
      </c>
      <c r="I1613" s="8">
        <v>1</v>
      </c>
      <c r="L1613" s="8">
        <v>3.3000000000000002E-2</v>
      </c>
      <c r="M1613" s="8">
        <f t="shared" si="260"/>
        <v>2.8050000000000002</v>
      </c>
      <c r="O1613" s="8">
        <v>79</v>
      </c>
      <c r="AE1613" s="7" t="s">
        <v>300</v>
      </c>
      <c r="AF1613" s="8" t="s">
        <v>301</v>
      </c>
      <c r="AG1613" s="7" t="s">
        <v>272</v>
      </c>
      <c r="AL1613" s="7">
        <v>265</v>
      </c>
      <c r="AN1613" s="8">
        <v>16.899999999999999</v>
      </c>
      <c r="AQ1613" s="8">
        <v>21.4</v>
      </c>
      <c r="AR1613" s="8">
        <v>0</v>
      </c>
      <c r="AS1613" s="8">
        <v>0</v>
      </c>
      <c r="AT1613" s="12">
        <f t="shared" si="259"/>
        <v>38.299999999999997</v>
      </c>
      <c r="AV1613" s="11">
        <f t="shared" si="261"/>
        <v>7.4332500000000001</v>
      </c>
      <c r="AW1613" s="13">
        <f t="shared" si="262"/>
        <v>2.8050000000000002E-2</v>
      </c>
      <c r="AX1613" s="13">
        <f t="shared" si="263"/>
        <v>0.47404499999999999</v>
      </c>
      <c r="AY1613" s="13">
        <f t="shared" si="264"/>
        <v>2.8050000000000002E-2</v>
      </c>
      <c r="AZ1613" s="13">
        <f t="shared" si="265"/>
        <v>2.8050000000000002E-2</v>
      </c>
      <c r="BA1613" s="13">
        <f t="shared" si="266"/>
        <v>0.60026999999999997</v>
      </c>
      <c r="BB1613" s="13">
        <f t="shared" si="267"/>
        <v>0</v>
      </c>
      <c r="BC1613" s="13">
        <f t="shared" si="268"/>
        <v>0</v>
      </c>
    </row>
    <row r="1614" spans="1:55" x14ac:dyDescent="0.3">
      <c r="A1614" s="8" t="s">
        <v>232</v>
      </c>
      <c r="B1614" s="8" t="s">
        <v>238</v>
      </c>
      <c r="C1614" s="8" t="s">
        <v>134</v>
      </c>
      <c r="D1614" s="8" t="s">
        <v>18</v>
      </c>
      <c r="E1614" s="7" t="s">
        <v>21</v>
      </c>
      <c r="K1614" s="8">
        <v>1</v>
      </c>
      <c r="L1614" s="8">
        <v>0</v>
      </c>
      <c r="M1614" s="8">
        <f t="shared" si="260"/>
        <v>0</v>
      </c>
      <c r="O1614" s="8">
        <v>79</v>
      </c>
      <c r="S1614" s="8">
        <v>1095</v>
      </c>
      <c r="T1614" s="8" t="s">
        <v>275</v>
      </c>
      <c r="AL1614" s="7">
        <v>267</v>
      </c>
      <c r="AN1614" s="8">
        <v>19.600000000000001</v>
      </c>
      <c r="AQ1614" s="8">
        <v>20.3</v>
      </c>
      <c r="AT1614" s="12">
        <f t="shared" si="259"/>
        <v>39.900000000000006</v>
      </c>
      <c r="AV1614" s="11">
        <f t="shared" si="261"/>
        <v>0</v>
      </c>
      <c r="AW1614" s="13">
        <f t="shared" si="262"/>
        <v>0</v>
      </c>
      <c r="AX1614" s="13">
        <f t="shared" si="263"/>
        <v>0</v>
      </c>
      <c r="AY1614" s="13">
        <f t="shared" si="264"/>
        <v>0</v>
      </c>
      <c r="AZ1614" s="13">
        <f t="shared" si="265"/>
        <v>0</v>
      </c>
      <c r="BA1614" s="13">
        <f t="shared" si="266"/>
        <v>0</v>
      </c>
      <c r="BB1614" s="13">
        <f t="shared" si="267"/>
        <v>0</v>
      </c>
      <c r="BC1614" s="13">
        <f t="shared" si="268"/>
        <v>0</v>
      </c>
    </row>
    <row r="1615" spans="1:55" x14ac:dyDescent="0.3">
      <c r="A1615" s="8" t="s">
        <v>232</v>
      </c>
      <c r="B1615" s="8" t="s">
        <v>238</v>
      </c>
      <c r="C1615" s="8" t="s">
        <v>134</v>
      </c>
      <c r="D1615" s="8" t="s">
        <v>19</v>
      </c>
      <c r="E1615" s="7" t="s">
        <v>14</v>
      </c>
      <c r="F1615" s="8">
        <v>112</v>
      </c>
      <c r="I1615" s="8">
        <v>1</v>
      </c>
      <c r="L1615" s="8">
        <v>3.3000000000000002E-2</v>
      </c>
      <c r="M1615" s="8">
        <f t="shared" si="260"/>
        <v>3.6960000000000002</v>
      </c>
      <c r="O1615" s="8">
        <v>79</v>
      </c>
      <c r="AI1615" s="7">
        <v>8063</v>
      </c>
      <c r="AJ1615" s="8">
        <v>5124</v>
      </c>
      <c r="AK1615" s="8" t="s">
        <v>273</v>
      </c>
      <c r="AL1615" s="7">
        <v>285</v>
      </c>
      <c r="AM1615" s="8">
        <v>285</v>
      </c>
      <c r="AN1615" s="8">
        <v>26.9</v>
      </c>
      <c r="AO1615" s="8">
        <v>26.9</v>
      </c>
      <c r="AP1615" s="8">
        <v>26.9</v>
      </c>
      <c r="AQ1615" s="8">
        <v>18.899999999999999</v>
      </c>
      <c r="AR1615" s="8">
        <v>0</v>
      </c>
      <c r="AS1615" s="8">
        <v>0</v>
      </c>
      <c r="AT1615" s="12">
        <f t="shared" si="259"/>
        <v>45.8</v>
      </c>
      <c r="AV1615" s="11">
        <f t="shared" si="261"/>
        <v>10.533600000000002</v>
      </c>
      <c r="AW1615" s="13">
        <f t="shared" si="262"/>
        <v>10.533600000000002</v>
      </c>
      <c r="AX1615" s="13">
        <f t="shared" si="263"/>
        <v>0.994224</v>
      </c>
      <c r="AY1615" s="13">
        <f t="shared" si="264"/>
        <v>0.994224</v>
      </c>
      <c r="AZ1615" s="13">
        <f t="shared" si="265"/>
        <v>0.994224</v>
      </c>
      <c r="BA1615" s="13">
        <f t="shared" si="266"/>
        <v>0.69854399999999994</v>
      </c>
      <c r="BB1615" s="13">
        <f t="shared" si="267"/>
        <v>0</v>
      </c>
      <c r="BC1615" s="13">
        <f t="shared" si="268"/>
        <v>0</v>
      </c>
    </row>
    <row r="1616" spans="1:55" x14ac:dyDescent="0.3">
      <c r="A1616" s="8" t="s">
        <v>232</v>
      </c>
      <c r="B1616" s="8" t="s">
        <v>238</v>
      </c>
      <c r="C1616" s="8" t="s">
        <v>134</v>
      </c>
      <c r="D1616" s="8" t="s">
        <v>22</v>
      </c>
      <c r="E1616" s="7" t="s">
        <v>21</v>
      </c>
      <c r="K1616" s="8">
        <v>1</v>
      </c>
      <c r="L1616" s="8">
        <v>0</v>
      </c>
      <c r="M1616" s="8">
        <f t="shared" si="260"/>
        <v>0</v>
      </c>
      <c r="O1616" s="8">
        <v>79</v>
      </c>
      <c r="AI1616" s="7">
        <v>8063</v>
      </c>
      <c r="AJ1616" s="8">
        <v>5124</v>
      </c>
      <c r="AK1616" s="8" t="s">
        <v>273</v>
      </c>
      <c r="AL1616" s="7">
        <v>285</v>
      </c>
      <c r="AM1616" s="8">
        <v>285</v>
      </c>
      <c r="AN1616" s="8">
        <v>26.9</v>
      </c>
      <c r="AO1616" s="8">
        <v>26.9</v>
      </c>
      <c r="AP1616" s="8">
        <v>26.9</v>
      </c>
      <c r="AQ1616" s="8">
        <v>18.899999999999999</v>
      </c>
      <c r="AR1616" s="8">
        <v>0</v>
      </c>
      <c r="AS1616" s="8">
        <v>0</v>
      </c>
      <c r="AT1616" s="12">
        <f t="shared" si="259"/>
        <v>45.8</v>
      </c>
      <c r="AV1616" s="11">
        <f t="shared" si="261"/>
        <v>0</v>
      </c>
      <c r="AW1616" s="13">
        <f t="shared" si="262"/>
        <v>0</v>
      </c>
      <c r="AX1616" s="13">
        <f t="shared" si="263"/>
        <v>0</v>
      </c>
      <c r="AY1616" s="13">
        <f t="shared" si="264"/>
        <v>0</v>
      </c>
      <c r="AZ1616" s="13">
        <f t="shared" si="265"/>
        <v>0</v>
      </c>
      <c r="BA1616" s="13">
        <f t="shared" si="266"/>
        <v>0</v>
      </c>
      <c r="BB1616" s="13">
        <f t="shared" si="267"/>
        <v>0</v>
      </c>
      <c r="BC1616" s="13">
        <f t="shared" si="268"/>
        <v>0</v>
      </c>
    </row>
    <row r="1617" spans="1:55" x14ac:dyDescent="0.3">
      <c r="A1617" s="8" t="s">
        <v>232</v>
      </c>
      <c r="B1617" s="8" t="s">
        <v>238</v>
      </c>
      <c r="C1617" s="8" t="s">
        <v>134</v>
      </c>
      <c r="D1617" s="8" t="s">
        <v>23</v>
      </c>
      <c r="E1617" s="7" t="s">
        <v>14</v>
      </c>
      <c r="F1617" s="8">
        <v>64</v>
      </c>
      <c r="I1617" s="8">
        <v>1</v>
      </c>
      <c r="L1617" s="8">
        <v>3.3000000000000002E-2</v>
      </c>
      <c r="M1617" s="8">
        <f t="shared" si="260"/>
        <v>2.1120000000000001</v>
      </c>
      <c r="O1617" s="8">
        <v>79</v>
      </c>
      <c r="AI1617" s="7">
        <v>974</v>
      </c>
      <c r="AJ1617" s="8">
        <v>1129</v>
      </c>
      <c r="AK1617" s="8" t="s">
        <v>279</v>
      </c>
      <c r="AL1617" s="7">
        <v>155</v>
      </c>
      <c r="AM1617" s="8">
        <v>155</v>
      </c>
      <c r="AN1617" s="8">
        <v>12.6</v>
      </c>
      <c r="AO1617" s="8">
        <v>12.6</v>
      </c>
      <c r="AP1617" s="8">
        <v>0</v>
      </c>
      <c r="AQ1617" s="8">
        <v>10.6</v>
      </c>
      <c r="AR1617" s="8">
        <v>1.1000000000000001</v>
      </c>
      <c r="AS1617" s="8">
        <v>0</v>
      </c>
      <c r="AT1617" s="12">
        <f t="shared" si="259"/>
        <v>24.3</v>
      </c>
      <c r="AV1617" s="11">
        <f t="shared" si="261"/>
        <v>3.2736000000000001</v>
      </c>
      <c r="AW1617" s="13">
        <f t="shared" si="262"/>
        <v>3.2736000000000001</v>
      </c>
      <c r="AX1617" s="13">
        <f t="shared" si="263"/>
        <v>0.26611200000000002</v>
      </c>
      <c r="AY1617" s="13">
        <f t="shared" si="264"/>
        <v>0.26611200000000002</v>
      </c>
      <c r="AZ1617" s="13">
        <f t="shared" si="265"/>
        <v>0</v>
      </c>
      <c r="BA1617" s="13">
        <f t="shared" si="266"/>
        <v>0.22387199999999999</v>
      </c>
      <c r="BB1617" s="13">
        <f t="shared" si="267"/>
        <v>2.3232000000000003E-2</v>
      </c>
      <c r="BC1617" s="13">
        <f t="shared" si="268"/>
        <v>0</v>
      </c>
    </row>
    <row r="1618" spans="1:55" x14ac:dyDescent="0.3">
      <c r="A1618" s="8" t="s">
        <v>232</v>
      </c>
      <c r="B1618" s="8" t="s">
        <v>238</v>
      </c>
      <c r="C1618" s="8" t="s">
        <v>134</v>
      </c>
      <c r="D1618" s="8" t="s">
        <v>24</v>
      </c>
      <c r="E1618" s="7" t="s">
        <v>14</v>
      </c>
      <c r="F1618" s="8">
        <v>184</v>
      </c>
      <c r="G1618" s="8">
        <v>1</v>
      </c>
      <c r="L1618" s="8">
        <v>1</v>
      </c>
      <c r="M1618" s="8">
        <f t="shared" si="260"/>
        <v>184</v>
      </c>
      <c r="O1618" s="8">
        <v>79</v>
      </c>
      <c r="AI1618" s="7">
        <v>7075</v>
      </c>
      <c r="AJ1618" s="8">
        <v>1106</v>
      </c>
      <c r="AK1618" s="8" t="s">
        <v>280</v>
      </c>
      <c r="AL1618" s="7">
        <v>69</v>
      </c>
      <c r="AM1618" s="8">
        <v>69</v>
      </c>
      <c r="AN1618" s="8">
        <v>3.6</v>
      </c>
      <c r="AO1618" s="8">
        <v>3.6</v>
      </c>
      <c r="AP1618" s="8">
        <v>0</v>
      </c>
      <c r="AQ1618" s="8">
        <v>4.0999999999999996</v>
      </c>
      <c r="AR1618" s="8">
        <v>4.5</v>
      </c>
      <c r="AS1618" s="8">
        <v>0</v>
      </c>
      <c r="AT1618" s="12">
        <f t="shared" si="259"/>
        <v>12.2</v>
      </c>
      <c r="AV1618" s="11">
        <f t="shared" si="261"/>
        <v>126.96</v>
      </c>
      <c r="AW1618" s="13">
        <f t="shared" si="262"/>
        <v>126.96</v>
      </c>
      <c r="AX1618" s="13">
        <f t="shared" si="263"/>
        <v>6.6239999999999997</v>
      </c>
      <c r="AY1618" s="13">
        <f t="shared" si="264"/>
        <v>6.6239999999999997</v>
      </c>
      <c r="AZ1618" s="13">
        <f t="shared" si="265"/>
        <v>0</v>
      </c>
      <c r="BA1618" s="13">
        <f t="shared" si="266"/>
        <v>7.5439999999999996</v>
      </c>
      <c r="BB1618" s="13">
        <f t="shared" si="267"/>
        <v>8.2799999999999994</v>
      </c>
      <c r="BC1618" s="13">
        <f t="shared" si="268"/>
        <v>0</v>
      </c>
    </row>
    <row r="1619" spans="1:55" x14ac:dyDescent="0.3">
      <c r="A1619" s="8" t="s">
        <v>232</v>
      </c>
      <c r="B1619" s="8" t="s">
        <v>238</v>
      </c>
      <c r="C1619" s="8" t="s">
        <v>134</v>
      </c>
      <c r="D1619" s="8" t="s">
        <v>25</v>
      </c>
      <c r="E1619" s="7" t="s">
        <v>14</v>
      </c>
      <c r="F1619" s="8">
        <v>113</v>
      </c>
      <c r="J1619" s="8">
        <v>1</v>
      </c>
      <c r="L1619" s="8">
        <v>3.0000000000000001E-3</v>
      </c>
      <c r="M1619" s="8">
        <f t="shared" si="260"/>
        <v>0.33900000000000002</v>
      </c>
      <c r="O1619" s="8">
        <v>79</v>
      </c>
      <c r="AI1619" s="7">
        <v>646</v>
      </c>
      <c r="AJ1619" s="8">
        <v>1009</v>
      </c>
      <c r="AK1619" s="8" t="s">
        <v>286</v>
      </c>
      <c r="AL1619" s="7">
        <v>403</v>
      </c>
      <c r="AM1619" s="8">
        <v>403</v>
      </c>
      <c r="AN1619" s="8">
        <v>24.9</v>
      </c>
      <c r="AO1619" s="8">
        <v>24.9</v>
      </c>
      <c r="AP1619" s="8">
        <v>0</v>
      </c>
      <c r="AQ1619" s="8">
        <v>33.1</v>
      </c>
      <c r="AR1619" s="8">
        <v>1.3</v>
      </c>
      <c r="AS1619" s="8">
        <v>0</v>
      </c>
      <c r="AT1619" s="12">
        <f t="shared" si="259"/>
        <v>59.3</v>
      </c>
      <c r="AV1619" s="11">
        <f t="shared" si="261"/>
        <v>1.3661700000000001</v>
      </c>
      <c r="AW1619" s="13">
        <f t="shared" si="262"/>
        <v>1.3661700000000001</v>
      </c>
      <c r="AX1619" s="13">
        <f t="shared" si="263"/>
        <v>8.4411E-2</v>
      </c>
      <c r="AY1619" s="13">
        <f t="shared" si="264"/>
        <v>8.4411E-2</v>
      </c>
      <c r="AZ1619" s="13">
        <f t="shared" si="265"/>
        <v>0</v>
      </c>
      <c r="BA1619" s="13">
        <f t="shared" si="266"/>
        <v>0.11220900000000002</v>
      </c>
      <c r="BB1619" s="13">
        <f t="shared" si="267"/>
        <v>4.4070000000000003E-3</v>
      </c>
      <c r="BC1619" s="13">
        <f t="shared" si="268"/>
        <v>0</v>
      </c>
    </row>
    <row r="1620" spans="1:55" x14ac:dyDescent="0.3">
      <c r="A1620" s="8" t="s">
        <v>20</v>
      </c>
      <c r="B1620" s="8" t="s">
        <v>238</v>
      </c>
      <c r="C1620" s="8" t="s">
        <v>134</v>
      </c>
      <c r="D1620" s="8" t="s">
        <v>20</v>
      </c>
      <c r="E1620" s="7" t="s">
        <v>14</v>
      </c>
      <c r="F1620" s="8">
        <v>112</v>
      </c>
      <c r="H1620" s="8">
        <v>2</v>
      </c>
      <c r="L1620" s="8">
        <v>0.28599999999999998</v>
      </c>
      <c r="M1620" s="8">
        <f t="shared" si="260"/>
        <v>32.031999999999996</v>
      </c>
      <c r="O1620" s="8">
        <v>79</v>
      </c>
      <c r="AI1620">
        <v>8041</v>
      </c>
      <c r="AJ1620">
        <v>15233</v>
      </c>
      <c r="AK1620" t="s">
        <v>378</v>
      </c>
      <c r="AL1620">
        <v>105</v>
      </c>
      <c r="AM1620">
        <v>105</v>
      </c>
      <c r="AN1620">
        <v>18.5</v>
      </c>
      <c r="AO1620">
        <v>18.5</v>
      </c>
      <c r="AP1620">
        <v>18.5</v>
      </c>
      <c r="AQ1620">
        <v>2.9</v>
      </c>
      <c r="AR1620">
        <v>0</v>
      </c>
      <c r="AS1620">
        <v>0</v>
      </c>
      <c r="AT1620" s="12">
        <f t="shared" si="259"/>
        <v>21.4</v>
      </c>
      <c r="AV1620" s="11">
        <f t="shared" si="261"/>
        <v>33.633599999999994</v>
      </c>
      <c r="AW1620" s="13">
        <f t="shared" si="262"/>
        <v>33.633599999999994</v>
      </c>
      <c r="AX1620" s="13">
        <f t="shared" si="263"/>
        <v>5.9259199999999996</v>
      </c>
      <c r="AY1620" s="13">
        <f t="shared" si="264"/>
        <v>5.9259199999999996</v>
      </c>
      <c r="AZ1620" s="13">
        <f t="shared" si="265"/>
        <v>5.9259199999999996</v>
      </c>
      <c r="BA1620" s="13">
        <f t="shared" si="266"/>
        <v>0.92892799999999998</v>
      </c>
      <c r="BB1620" s="13">
        <f t="shared" si="267"/>
        <v>0</v>
      </c>
      <c r="BC1620" s="13">
        <f t="shared" si="268"/>
        <v>0</v>
      </c>
    </row>
    <row r="1621" spans="1:55" x14ac:dyDescent="0.3">
      <c r="A1621" s="8" t="s">
        <v>233</v>
      </c>
      <c r="B1621" s="8" t="s">
        <v>238</v>
      </c>
      <c r="C1621" s="8" t="s">
        <v>134</v>
      </c>
      <c r="D1621" s="8" t="s">
        <v>26</v>
      </c>
      <c r="E1621" s="7" t="s">
        <v>14</v>
      </c>
      <c r="F1621" s="8">
        <v>175</v>
      </c>
      <c r="I1621" s="8">
        <v>1</v>
      </c>
      <c r="L1621" s="8">
        <v>3.3000000000000002E-2</v>
      </c>
      <c r="M1621" s="8">
        <f t="shared" si="260"/>
        <v>5.7750000000000004</v>
      </c>
      <c r="O1621" s="8">
        <v>79</v>
      </c>
      <c r="AI1621" s="7">
        <v>7200</v>
      </c>
      <c r="AJ1621" s="8">
        <v>20051</v>
      </c>
      <c r="AK1621" s="8" t="s">
        <v>282</v>
      </c>
      <c r="AL1621" s="7">
        <v>130</v>
      </c>
      <c r="AM1621" s="8">
        <v>0</v>
      </c>
      <c r="AN1621" s="8">
        <v>2.4</v>
      </c>
      <c r="AO1621" s="8">
        <v>0</v>
      </c>
      <c r="AP1621" s="8">
        <v>0</v>
      </c>
      <c r="AQ1621" s="8">
        <v>0.2</v>
      </c>
      <c r="AR1621" s="8">
        <v>28.6</v>
      </c>
      <c r="AS1621" s="8">
        <v>0.3</v>
      </c>
      <c r="AT1621" s="12">
        <f t="shared" si="259"/>
        <v>31.200000000000003</v>
      </c>
      <c r="AV1621" s="11">
        <f t="shared" si="261"/>
        <v>7.5075000000000003</v>
      </c>
      <c r="AW1621" s="13">
        <f t="shared" si="262"/>
        <v>0</v>
      </c>
      <c r="AX1621" s="13">
        <f t="shared" si="263"/>
        <v>0.1386</v>
      </c>
      <c r="AY1621" s="13">
        <f t="shared" si="264"/>
        <v>0</v>
      </c>
      <c r="AZ1621" s="13">
        <f t="shared" si="265"/>
        <v>0</v>
      </c>
      <c r="BA1621" s="13">
        <f t="shared" si="266"/>
        <v>1.155E-2</v>
      </c>
      <c r="BB1621" s="13">
        <f t="shared" si="267"/>
        <v>1.6516500000000003</v>
      </c>
      <c r="BC1621" s="13">
        <f t="shared" si="268"/>
        <v>1.7325E-2</v>
      </c>
    </row>
    <row r="1622" spans="1:55" x14ac:dyDescent="0.3">
      <c r="A1622" s="8" t="s">
        <v>233</v>
      </c>
      <c r="B1622" s="8" t="s">
        <v>238</v>
      </c>
      <c r="C1622" s="8" t="s">
        <v>134</v>
      </c>
      <c r="D1622" s="8" t="s">
        <v>28</v>
      </c>
      <c r="E1622" s="7" t="s">
        <v>14</v>
      </c>
      <c r="F1622" s="8">
        <v>185</v>
      </c>
      <c r="H1622" s="8">
        <v>1</v>
      </c>
      <c r="L1622" s="8">
        <v>0.14299999999999999</v>
      </c>
      <c r="M1622" s="8">
        <f t="shared" si="260"/>
        <v>26.454999999999998</v>
      </c>
      <c r="O1622" s="8">
        <v>79</v>
      </c>
      <c r="AI1622" s="7">
        <v>7005</v>
      </c>
      <c r="AJ1622" s="8">
        <v>16028</v>
      </c>
      <c r="AK1622" s="8" t="s">
        <v>283</v>
      </c>
      <c r="AL1622" s="7">
        <v>127</v>
      </c>
      <c r="AM1622" s="8">
        <v>0</v>
      </c>
      <c r="AN1622" s="8">
        <v>8.6999999999999993</v>
      </c>
      <c r="AO1622" s="8">
        <v>0</v>
      </c>
      <c r="AP1622" s="8">
        <v>0</v>
      </c>
      <c r="AQ1622" s="8">
        <v>0.5</v>
      </c>
      <c r="AR1622" s="8">
        <v>22.8</v>
      </c>
      <c r="AS1622" s="8">
        <v>6.4</v>
      </c>
      <c r="AT1622" s="12">
        <f t="shared" si="259"/>
        <v>32</v>
      </c>
      <c r="AV1622" s="11">
        <f t="shared" si="261"/>
        <v>33.597850000000001</v>
      </c>
      <c r="AW1622" s="13">
        <f t="shared" si="262"/>
        <v>0</v>
      </c>
      <c r="AX1622" s="13">
        <f t="shared" si="263"/>
        <v>2.3015849999999998</v>
      </c>
      <c r="AY1622" s="13">
        <f t="shared" si="264"/>
        <v>0</v>
      </c>
      <c r="AZ1622" s="13">
        <f t="shared" si="265"/>
        <v>0</v>
      </c>
      <c r="BA1622" s="13">
        <f t="shared" si="266"/>
        <v>0.132275</v>
      </c>
      <c r="BB1622" s="13">
        <f t="shared" si="267"/>
        <v>6.0317400000000001</v>
      </c>
      <c r="BC1622" s="13">
        <f t="shared" si="268"/>
        <v>1.6931200000000002</v>
      </c>
    </row>
    <row r="1623" spans="1:55" x14ac:dyDescent="0.3">
      <c r="A1623" s="8" t="s">
        <v>233</v>
      </c>
      <c r="B1623" s="8" t="s">
        <v>238</v>
      </c>
      <c r="C1623" s="8" t="s">
        <v>134</v>
      </c>
      <c r="D1623" s="8" t="s">
        <v>29</v>
      </c>
      <c r="E1623" s="7" t="s">
        <v>14</v>
      </c>
      <c r="F1623" s="8">
        <v>60</v>
      </c>
      <c r="I1623" s="8">
        <v>1</v>
      </c>
      <c r="L1623" s="8">
        <v>3.3000000000000002E-2</v>
      </c>
      <c r="M1623" s="8">
        <f t="shared" si="260"/>
        <v>1.98</v>
      </c>
      <c r="O1623" s="8">
        <v>79</v>
      </c>
      <c r="AI1623" s="7">
        <v>513</v>
      </c>
      <c r="AJ1623" s="8">
        <v>11110</v>
      </c>
      <c r="AK1623" s="8" t="s">
        <v>290</v>
      </c>
      <c r="AL1623" s="7">
        <v>22</v>
      </c>
      <c r="AM1623" s="8">
        <v>0</v>
      </c>
      <c r="AN1623" s="8">
        <v>1</v>
      </c>
      <c r="AO1623" s="8">
        <v>0</v>
      </c>
      <c r="AP1623" s="8">
        <v>0</v>
      </c>
      <c r="AQ1623" s="8">
        <v>0.4</v>
      </c>
      <c r="AR1623" s="8">
        <v>4.5</v>
      </c>
      <c r="AS1623" s="8">
        <v>2.8</v>
      </c>
      <c r="AT1623" s="12">
        <f t="shared" si="259"/>
        <v>5.9</v>
      </c>
      <c r="AV1623" s="11">
        <f t="shared" si="261"/>
        <v>0.43560000000000004</v>
      </c>
      <c r="AW1623" s="13">
        <f t="shared" si="262"/>
        <v>0</v>
      </c>
      <c r="AX1623" s="13">
        <f t="shared" si="263"/>
        <v>1.9799999999999998E-2</v>
      </c>
      <c r="AY1623" s="13">
        <f t="shared" si="264"/>
        <v>0</v>
      </c>
      <c r="AZ1623" s="13">
        <f t="shared" si="265"/>
        <v>0</v>
      </c>
      <c r="BA1623" s="13">
        <f t="shared" si="266"/>
        <v>7.92E-3</v>
      </c>
      <c r="BB1623" s="13">
        <f t="shared" si="267"/>
        <v>8.9099999999999999E-2</v>
      </c>
      <c r="BC1623" s="13">
        <f t="shared" si="268"/>
        <v>5.5439999999999996E-2</v>
      </c>
    </row>
    <row r="1624" spans="1:55" x14ac:dyDescent="0.3">
      <c r="A1624" s="8" t="s">
        <v>233</v>
      </c>
      <c r="B1624" s="8" t="s">
        <v>238</v>
      </c>
      <c r="C1624" s="8" t="s">
        <v>134</v>
      </c>
      <c r="D1624" s="8" t="s">
        <v>30</v>
      </c>
      <c r="E1624" s="7" t="s">
        <v>14</v>
      </c>
      <c r="F1624" s="8">
        <v>119</v>
      </c>
      <c r="H1624" s="8">
        <v>2</v>
      </c>
      <c r="L1624" s="8">
        <v>0.28599999999999998</v>
      </c>
      <c r="M1624" s="8">
        <f t="shared" si="260"/>
        <v>34.033999999999999</v>
      </c>
      <c r="O1624" s="8">
        <v>79</v>
      </c>
      <c r="AI1624" s="7">
        <v>141</v>
      </c>
      <c r="AJ1624" s="8">
        <v>9040</v>
      </c>
      <c r="AK1624" s="8" t="s">
        <v>287</v>
      </c>
      <c r="AL1624" s="7">
        <v>92</v>
      </c>
      <c r="AM1624" s="8">
        <v>0</v>
      </c>
      <c r="AN1624" s="8">
        <v>1</v>
      </c>
      <c r="AO1624" s="8">
        <v>0</v>
      </c>
      <c r="AP1624" s="8">
        <v>0</v>
      </c>
      <c r="AQ1624" s="8">
        <v>0.5</v>
      </c>
      <c r="AR1624" s="8">
        <v>23.4</v>
      </c>
      <c r="AS1624" s="8">
        <v>2.4</v>
      </c>
      <c r="AT1624" s="12">
        <f t="shared" si="259"/>
        <v>24.9</v>
      </c>
      <c r="AV1624" s="11">
        <f t="shared" si="261"/>
        <v>31.311279999999996</v>
      </c>
      <c r="AW1624" s="13">
        <f t="shared" si="262"/>
        <v>0</v>
      </c>
      <c r="AX1624" s="13">
        <f t="shared" si="263"/>
        <v>0.34033999999999998</v>
      </c>
      <c r="AY1624" s="13">
        <f t="shared" si="264"/>
        <v>0</v>
      </c>
      <c r="AZ1624" s="13">
        <f t="shared" si="265"/>
        <v>0</v>
      </c>
      <c r="BA1624" s="13">
        <f t="shared" si="266"/>
        <v>0.17016999999999999</v>
      </c>
      <c r="BB1624" s="13">
        <f t="shared" si="267"/>
        <v>7.9639559999999996</v>
      </c>
      <c r="BC1624" s="13">
        <f t="shared" si="268"/>
        <v>0.81681599999999988</v>
      </c>
    </row>
    <row r="1625" spans="1:55" x14ac:dyDescent="0.3">
      <c r="A1625" s="8" t="s">
        <v>233</v>
      </c>
      <c r="B1625" s="8" t="s">
        <v>238</v>
      </c>
      <c r="C1625" s="8" t="s">
        <v>134</v>
      </c>
      <c r="D1625" s="8" t="s">
        <v>31</v>
      </c>
      <c r="E1625" s="7" t="s">
        <v>14</v>
      </c>
      <c r="F1625" s="8">
        <v>122</v>
      </c>
      <c r="I1625" s="8">
        <v>1</v>
      </c>
      <c r="L1625" s="8">
        <v>3.3000000000000002E-2</v>
      </c>
      <c r="M1625" s="8">
        <f t="shared" si="260"/>
        <v>4.0259999999999998</v>
      </c>
      <c r="O1625" s="8">
        <v>79</v>
      </c>
      <c r="AI1625" s="7">
        <v>1786</v>
      </c>
      <c r="AJ1625" s="8">
        <v>11363</v>
      </c>
      <c r="AK1625" s="8" t="s">
        <v>289</v>
      </c>
      <c r="AL1625" s="7">
        <v>93</v>
      </c>
      <c r="AM1625" s="8">
        <v>0</v>
      </c>
      <c r="AN1625" s="8">
        <v>2</v>
      </c>
      <c r="AO1625" s="8">
        <v>0</v>
      </c>
      <c r="AP1625" s="8">
        <v>0</v>
      </c>
      <c r="AQ1625" s="8">
        <v>0.1</v>
      </c>
      <c r="AR1625" s="8">
        <v>21.6</v>
      </c>
      <c r="AS1625" s="8">
        <v>1.5</v>
      </c>
      <c r="AT1625" s="12">
        <f t="shared" si="259"/>
        <v>23.700000000000003</v>
      </c>
      <c r="AV1625" s="11">
        <f t="shared" si="261"/>
        <v>3.7441800000000001</v>
      </c>
      <c r="AW1625" s="13">
        <f t="shared" si="262"/>
        <v>0</v>
      </c>
      <c r="AX1625" s="13">
        <f t="shared" si="263"/>
        <v>8.0519999999999994E-2</v>
      </c>
      <c r="AY1625" s="13">
        <f t="shared" si="264"/>
        <v>0</v>
      </c>
      <c r="AZ1625" s="13">
        <f t="shared" si="265"/>
        <v>0</v>
      </c>
      <c r="BA1625" s="13">
        <f t="shared" si="266"/>
        <v>4.0260000000000001E-3</v>
      </c>
      <c r="BB1625" s="13">
        <f t="shared" si="267"/>
        <v>0.86961600000000006</v>
      </c>
      <c r="BC1625" s="13">
        <f t="shared" si="268"/>
        <v>6.0389999999999999E-2</v>
      </c>
    </row>
    <row r="1626" spans="1:55" x14ac:dyDescent="0.3">
      <c r="A1626" s="8" t="s">
        <v>233</v>
      </c>
      <c r="B1626" s="8" t="s">
        <v>238</v>
      </c>
      <c r="C1626" s="8" t="s">
        <v>134</v>
      </c>
      <c r="D1626" s="8" t="s">
        <v>87</v>
      </c>
      <c r="E1626" s="7" t="s">
        <v>14</v>
      </c>
      <c r="F1626" s="8">
        <v>171</v>
      </c>
      <c r="H1626" s="8">
        <v>1</v>
      </c>
      <c r="L1626" s="8">
        <v>0.14299999999999999</v>
      </c>
      <c r="M1626" s="8">
        <f t="shared" si="260"/>
        <v>24.452999999999999</v>
      </c>
      <c r="O1626" s="8">
        <v>79</v>
      </c>
      <c r="AI1626" s="7">
        <v>7060</v>
      </c>
      <c r="AJ1626" s="8">
        <v>16063</v>
      </c>
      <c r="AK1626" s="8" t="s">
        <v>328</v>
      </c>
      <c r="AL1626" s="7">
        <v>116</v>
      </c>
      <c r="AM1626" s="8">
        <v>0</v>
      </c>
      <c r="AN1626" s="8">
        <v>7.7</v>
      </c>
      <c r="AO1626" s="8">
        <v>0</v>
      </c>
      <c r="AP1626" s="8">
        <v>0</v>
      </c>
      <c r="AQ1626" s="8">
        <v>0.5</v>
      </c>
      <c r="AR1626" s="8">
        <v>20.8</v>
      </c>
      <c r="AS1626" s="8">
        <v>6.5</v>
      </c>
      <c r="AT1626" s="12">
        <f t="shared" si="259"/>
        <v>29</v>
      </c>
      <c r="AV1626" s="11">
        <f t="shared" si="261"/>
        <v>28.365479999999998</v>
      </c>
      <c r="AW1626" s="13">
        <f t="shared" si="262"/>
        <v>0</v>
      </c>
      <c r="AX1626" s="13">
        <f t="shared" si="263"/>
        <v>1.8828809999999998</v>
      </c>
      <c r="AY1626" s="13">
        <f t="shared" si="264"/>
        <v>0</v>
      </c>
      <c r="AZ1626" s="13">
        <f t="shared" si="265"/>
        <v>0</v>
      </c>
      <c r="BA1626" s="13">
        <f t="shared" si="266"/>
        <v>0.122265</v>
      </c>
      <c r="BB1626" s="13">
        <f t="shared" si="267"/>
        <v>5.0862240000000005</v>
      </c>
      <c r="BC1626" s="13">
        <f t="shared" si="268"/>
        <v>1.589445</v>
      </c>
    </row>
    <row r="1627" spans="1:55" x14ac:dyDescent="0.3">
      <c r="A1627" s="8" t="s">
        <v>234</v>
      </c>
      <c r="B1627" s="8" t="s">
        <v>238</v>
      </c>
      <c r="C1627" s="8" t="s">
        <v>134</v>
      </c>
      <c r="D1627" s="8" t="s">
        <v>248</v>
      </c>
      <c r="E1627" s="7" t="s">
        <v>14</v>
      </c>
      <c r="F1627" s="8">
        <v>134</v>
      </c>
      <c r="G1627" s="8">
        <v>1</v>
      </c>
      <c r="L1627" s="8">
        <v>1</v>
      </c>
      <c r="M1627" s="8">
        <f t="shared" si="260"/>
        <v>134</v>
      </c>
      <c r="O1627" s="8">
        <v>79</v>
      </c>
      <c r="AE1627" s="7" t="s">
        <v>296</v>
      </c>
      <c r="AF1627" s="8" t="s">
        <v>303</v>
      </c>
      <c r="AL1627" s="7">
        <v>163</v>
      </c>
      <c r="AN1627" s="8">
        <v>6.3</v>
      </c>
      <c r="AQ1627" s="8">
        <v>1.4</v>
      </c>
      <c r="AR1627" s="8">
        <v>31.1</v>
      </c>
      <c r="AT1627" s="12">
        <f t="shared" si="259"/>
        <v>38.799999999999997</v>
      </c>
      <c r="AV1627" s="11">
        <f t="shared" si="261"/>
        <v>218.42</v>
      </c>
      <c r="AW1627" s="13">
        <f t="shared" si="262"/>
        <v>1.34</v>
      </c>
      <c r="AX1627" s="13">
        <f t="shared" si="263"/>
        <v>8.4420000000000002</v>
      </c>
      <c r="AY1627" s="13">
        <f t="shared" si="264"/>
        <v>1.34</v>
      </c>
      <c r="AZ1627" s="13">
        <f t="shared" si="265"/>
        <v>1.34</v>
      </c>
      <c r="BA1627" s="13">
        <f t="shared" si="266"/>
        <v>1.8759999999999999</v>
      </c>
      <c r="BB1627" s="13">
        <f t="shared" si="267"/>
        <v>41.674000000000007</v>
      </c>
      <c r="BC1627" s="13">
        <f t="shared" si="268"/>
        <v>1.34</v>
      </c>
    </row>
    <row r="1628" spans="1:55" x14ac:dyDescent="0.3">
      <c r="A1628" s="8" t="s">
        <v>234</v>
      </c>
      <c r="B1628" s="8" t="s">
        <v>238</v>
      </c>
      <c r="C1628" s="8" t="s">
        <v>134</v>
      </c>
      <c r="D1628" s="8" t="s">
        <v>27</v>
      </c>
      <c r="E1628" s="7" t="s">
        <v>14</v>
      </c>
      <c r="F1628" s="8">
        <v>114</v>
      </c>
      <c r="G1628" s="8">
        <v>1</v>
      </c>
      <c r="L1628" s="8">
        <v>1</v>
      </c>
      <c r="M1628" s="8">
        <f t="shared" si="260"/>
        <v>114</v>
      </c>
      <c r="O1628" s="8">
        <v>79</v>
      </c>
      <c r="AE1628" s="7" t="s">
        <v>296</v>
      </c>
      <c r="AF1628" s="8" t="s">
        <v>304</v>
      </c>
      <c r="AL1628" s="7">
        <v>125</v>
      </c>
      <c r="AN1628" s="8">
        <v>2.1</v>
      </c>
      <c r="AQ1628" s="8">
        <v>1.3</v>
      </c>
      <c r="AR1628" s="8">
        <v>26.2</v>
      </c>
      <c r="AT1628" s="12">
        <f t="shared" si="259"/>
        <v>29.6</v>
      </c>
      <c r="AV1628" s="11">
        <f t="shared" si="261"/>
        <v>142.5</v>
      </c>
      <c r="AW1628" s="13">
        <f t="shared" si="262"/>
        <v>1.1399999999999999</v>
      </c>
      <c r="AX1628" s="13">
        <f t="shared" si="263"/>
        <v>2.3940000000000001</v>
      </c>
      <c r="AY1628" s="13">
        <f t="shared" si="264"/>
        <v>1.1399999999999999</v>
      </c>
      <c r="AZ1628" s="13">
        <f t="shared" si="265"/>
        <v>1.1399999999999999</v>
      </c>
      <c r="BA1628" s="13">
        <f t="shared" si="266"/>
        <v>1.4820000000000002</v>
      </c>
      <c r="BB1628" s="13">
        <f t="shared" si="267"/>
        <v>29.867999999999999</v>
      </c>
      <c r="BC1628" s="13">
        <f t="shared" si="268"/>
        <v>1.1399999999999999</v>
      </c>
    </row>
    <row r="1629" spans="1:55" x14ac:dyDescent="0.3">
      <c r="A1629" s="8" t="s">
        <v>234</v>
      </c>
      <c r="B1629" s="8" t="s">
        <v>238</v>
      </c>
      <c r="C1629" s="8" t="s">
        <v>134</v>
      </c>
      <c r="D1629" s="8" t="s">
        <v>32</v>
      </c>
      <c r="E1629" s="7" t="s">
        <v>21</v>
      </c>
      <c r="K1629" s="8">
        <v>1</v>
      </c>
      <c r="L1629" s="8">
        <v>0</v>
      </c>
      <c r="M1629" s="8">
        <f t="shared" si="260"/>
        <v>0</v>
      </c>
      <c r="O1629" s="8">
        <v>79</v>
      </c>
      <c r="AI1629" s="7">
        <v>8012</v>
      </c>
      <c r="AJ1629" s="8">
        <v>0</v>
      </c>
      <c r="AK1629" s="8" t="s">
        <v>307</v>
      </c>
      <c r="AL1629" s="7">
        <v>332</v>
      </c>
      <c r="AM1629" s="8">
        <v>0</v>
      </c>
      <c r="AN1629" s="8">
        <v>10.3</v>
      </c>
      <c r="AO1629" s="8">
        <v>0</v>
      </c>
      <c r="AP1629" s="8">
        <v>0</v>
      </c>
      <c r="AQ1629" s="8">
        <v>3</v>
      </c>
      <c r="AR1629" s="8">
        <v>73.7</v>
      </c>
      <c r="AS1629" s="8">
        <v>12.7</v>
      </c>
      <c r="AT1629" s="12">
        <f t="shared" si="259"/>
        <v>87</v>
      </c>
      <c r="AV1629" s="11">
        <f t="shared" si="261"/>
        <v>0</v>
      </c>
      <c r="AW1629" s="13">
        <f t="shared" si="262"/>
        <v>0</v>
      </c>
      <c r="AX1629" s="13">
        <f t="shared" si="263"/>
        <v>0</v>
      </c>
      <c r="AY1629" s="13">
        <f t="shared" si="264"/>
        <v>0</v>
      </c>
      <c r="AZ1629" s="13">
        <f t="shared" si="265"/>
        <v>0</v>
      </c>
      <c r="BA1629" s="13">
        <f t="shared" si="266"/>
        <v>0</v>
      </c>
      <c r="BB1629" s="13">
        <f t="shared" si="267"/>
        <v>0</v>
      </c>
      <c r="BC1629" s="13">
        <f t="shared" si="268"/>
        <v>0</v>
      </c>
    </row>
    <row r="1630" spans="1:55" x14ac:dyDescent="0.3">
      <c r="A1630" s="8" t="s">
        <v>234</v>
      </c>
      <c r="B1630" s="8" t="s">
        <v>238</v>
      </c>
      <c r="C1630" s="8" t="s">
        <v>134</v>
      </c>
      <c r="D1630" s="8" t="s">
        <v>74</v>
      </c>
      <c r="E1630" s="7" t="s">
        <v>14</v>
      </c>
      <c r="F1630" s="8">
        <v>340</v>
      </c>
      <c r="H1630" s="8">
        <v>1</v>
      </c>
      <c r="L1630" s="8">
        <v>0.14299999999999999</v>
      </c>
      <c r="M1630" s="8">
        <f t="shared" si="260"/>
        <v>48.62</v>
      </c>
      <c r="O1630" s="8">
        <v>79</v>
      </c>
      <c r="AI1630" s="7">
        <v>404</v>
      </c>
      <c r="AJ1630" s="8">
        <v>14400</v>
      </c>
      <c r="AK1630" s="8" t="s">
        <v>308</v>
      </c>
      <c r="AL1630" s="7">
        <v>41</v>
      </c>
      <c r="AM1630" s="8">
        <v>0</v>
      </c>
      <c r="AN1630" s="8">
        <v>0</v>
      </c>
      <c r="AO1630" s="8">
        <v>0</v>
      </c>
      <c r="AP1630" s="8">
        <v>0</v>
      </c>
      <c r="AQ1630" s="8">
        <v>0</v>
      </c>
      <c r="AR1630" s="8">
        <v>10.4</v>
      </c>
      <c r="AS1630" s="8">
        <v>0</v>
      </c>
      <c r="AT1630" s="12">
        <f t="shared" si="259"/>
        <v>10.4</v>
      </c>
      <c r="AV1630" s="11">
        <f t="shared" si="261"/>
        <v>19.934199999999997</v>
      </c>
      <c r="AW1630" s="13">
        <f t="shared" si="262"/>
        <v>0</v>
      </c>
      <c r="AX1630" s="13">
        <f t="shared" si="263"/>
        <v>0</v>
      </c>
      <c r="AY1630" s="13">
        <f t="shared" si="264"/>
        <v>0</v>
      </c>
      <c r="AZ1630" s="13">
        <f t="shared" si="265"/>
        <v>0</v>
      </c>
      <c r="BA1630" s="13">
        <f t="shared" si="266"/>
        <v>0</v>
      </c>
      <c r="BB1630" s="13">
        <f t="shared" si="267"/>
        <v>5.0564799999999996</v>
      </c>
      <c r="BC1630" s="13">
        <f t="shared" si="268"/>
        <v>0</v>
      </c>
    </row>
    <row r="1631" spans="1:55" x14ac:dyDescent="0.3">
      <c r="A1631" s="8" t="s">
        <v>234</v>
      </c>
      <c r="B1631" s="8" t="s">
        <v>238</v>
      </c>
      <c r="C1631" s="8" t="s">
        <v>134</v>
      </c>
      <c r="D1631" s="8" t="s">
        <v>124</v>
      </c>
      <c r="E1631" s="7" t="s">
        <v>14</v>
      </c>
      <c r="F1631" s="8">
        <v>3</v>
      </c>
      <c r="G1631" s="8">
        <v>1</v>
      </c>
      <c r="L1631" s="8">
        <v>1</v>
      </c>
      <c r="M1631" s="8">
        <f t="shared" si="260"/>
        <v>3</v>
      </c>
      <c r="O1631" s="8">
        <v>79</v>
      </c>
      <c r="AI1631" s="7">
        <v>2229</v>
      </c>
      <c r="AJ1631" s="8">
        <v>19334</v>
      </c>
      <c r="AK1631" s="8" t="s">
        <v>354</v>
      </c>
      <c r="AL1631" s="7">
        <v>376</v>
      </c>
      <c r="AM1631" s="8">
        <v>0</v>
      </c>
      <c r="AN1631" s="8">
        <v>0</v>
      </c>
      <c r="AO1631" s="8">
        <v>0</v>
      </c>
      <c r="AP1631" s="8">
        <v>0</v>
      </c>
      <c r="AQ1631" s="8">
        <v>0</v>
      </c>
      <c r="AR1631" s="8">
        <v>97.3</v>
      </c>
      <c r="AS1631" s="8">
        <v>0</v>
      </c>
      <c r="AT1631" s="12">
        <f t="shared" si="259"/>
        <v>97.3</v>
      </c>
      <c r="AV1631" s="11">
        <f t="shared" si="261"/>
        <v>11.28</v>
      </c>
      <c r="AW1631" s="13">
        <f t="shared" si="262"/>
        <v>0</v>
      </c>
      <c r="AX1631" s="13">
        <f t="shared" si="263"/>
        <v>0</v>
      </c>
      <c r="AY1631" s="13">
        <f t="shared" si="264"/>
        <v>0</v>
      </c>
      <c r="AZ1631" s="13">
        <f t="shared" si="265"/>
        <v>0</v>
      </c>
      <c r="BA1631" s="13">
        <f t="shared" si="266"/>
        <v>0</v>
      </c>
      <c r="BB1631" s="13">
        <f t="shared" si="267"/>
        <v>2.9189999999999996</v>
      </c>
      <c r="BC1631" s="13">
        <f t="shared" si="268"/>
        <v>0</v>
      </c>
    </row>
    <row r="1632" spans="1:55" x14ac:dyDescent="0.3">
      <c r="A1632" s="8" t="s">
        <v>232</v>
      </c>
      <c r="B1632" s="8" t="s">
        <v>238</v>
      </c>
      <c r="C1632" s="8" t="s">
        <v>135</v>
      </c>
      <c r="D1632" s="8" t="s">
        <v>13</v>
      </c>
      <c r="E1632" s="7" t="s">
        <v>14</v>
      </c>
      <c r="F1632" s="8">
        <v>112</v>
      </c>
      <c r="H1632" s="8">
        <v>1</v>
      </c>
      <c r="L1632" s="8">
        <v>0.14299999999999999</v>
      </c>
      <c r="M1632" s="8">
        <f t="shared" si="260"/>
        <v>16.015999999999998</v>
      </c>
      <c r="N1632" s="8">
        <v>3</v>
      </c>
      <c r="O1632" s="8">
        <v>80</v>
      </c>
      <c r="AI1632" s="7">
        <v>8067</v>
      </c>
      <c r="AJ1632" s="8">
        <v>0</v>
      </c>
      <c r="AK1632" s="8" t="s">
        <v>265</v>
      </c>
      <c r="AL1632" s="7">
        <v>269</v>
      </c>
      <c r="AM1632" s="8">
        <v>269</v>
      </c>
      <c r="AN1632" s="8">
        <v>24.9</v>
      </c>
      <c r="AO1632" s="8">
        <v>24.9</v>
      </c>
      <c r="AP1632" s="8">
        <v>24.9</v>
      </c>
      <c r="AQ1632" s="8">
        <v>18</v>
      </c>
      <c r="AR1632" s="8">
        <v>0</v>
      </c>
      <c r="AS1632" s="8">
        <v>0</v>
      </c>
      <c r="AT1632" s="12">
        <f t="shared" si="259"/>
        <v>42.9</v>
      </c>
      <c r="AV1632" s="11">
        <f t="shared" si="261"/>
        <v>43.08303999999999</v>
      </c>
      <c r="AW1632" s="13">
        <f t="shared" si="262"/>
        <v>43.08303999999999</v>
      </c>
      <c r="AX1632" s="13">
        <f t="shared" si="263"/>
        <v>3.9879839999999995</v>
      </c>
      <c r="AY1632" s="13">
        <f t="shared" si="264"/>
        <v>3.9879839999999995</v>
      </c>
      <c r="AZ1632" s="13">
        <f t="shared" si="265"/>
        <v>3.9879839999999995</v>
      </c>
      <c r="BA1632" s="13">
        <f t="shared" si="266"/>
        <v>2.8828799999999997</v>
      </c>
      <c r="BB1632" s="13">
        <f t="shared" si="267"/>
        <v>0</v>
      </c>
      <c r="BC1632" s="13">
        <f t="shared" si="268"/>
        <v>0</v>
      </c>
    </row>
    <row r="1633" spans="1:55" x14ac:dyDescent="0.3">
      <c r="A1633" s="8" t="s">
        <v>232</v>
      </c>
      <c r="B1633" s="8" t="s">
        <v>238</v>
      </c>
      <c r="C1633" s="8" t="s">
        <v>135</v>
      </c>
      <c r="D1633" s="8" t="s">
        <v>15</v>
      </c>
      <c r="E1633" s="7" t="s">
        <v>14</v>
      </c>
      <c r="F1633" s="8">
        <v>85</v>
      </c>
      <c r="J1633" s="8">
        <v>1</v>
      </c>
      <c r="L1633" s="8">
        <v>3.0000000000000001E-3</v>
      </c>
      <c r="M1633" s="8">
        <f t="shared" si="260"/>
        <v>0.255</v>
      </c>
      <c r="O1633" s="8">
        <v>80</v>
      </c>
      <c r="AE1633" s="7" t="s">
        <v>296</v>
      </c>
      <c r="AF1633" s="8" t="s">
        <v>298</v>
      </c>
      <c r="AG1633" s="7" t="s">
        <v>299</v>
      </c>
      <c r="AL1633" s="7">
        <v>241</v>
      </c>
      <c r="AN1633" s="8">
        <v>32.9</v>
      </c>
      <c r="AQ1633" s="8">
        <v>10.9</v>
      </c>
      <c r="AR1633" s="8">
        <v>0.5</v>
      </c>
      <c r="AS1633" s="8">
        <v>0</v>
      </c>
      <c r="AT1633" s="12">
        <f t="shared" si="259"/>
        <v>44.3</v>
      </c>
      <c r="AV1633" s="11">
        <f t="shared" si="261"/>
        <v>0.61454999999999993</v>
      </c>
      <c r="AW1633" s="13">
        <f t="shared" si="262"/>
        <v>2.5500000000000002E-3</v>
      </c>
      <c r="AX1633" s="13">
        <f t="shared" si="263"/>
        <v>8.3894999999999997E-2</v>
      </c>
      <c r="AY1633" s="13">
        <f t="shared" si="264"/>
        <v>2.5500000000000002E-3</v>
      </c>
      <c r="AZ1633" s="13">
        <f t="shared" si="265"/>
        <v>2.5500000000000002E-3</v>
      </c>
      <c r="BA1633" s="13">
        <f t="shared" si="266"/>
        <v>2.7795E-2</v>
      </c>
      <c r="BB1633" s="13">
        <f t="shared" si="267"/>
        <v>1.2750000000000001E-3</v>
      </c>
      <c r="BC1633" s="13">
        <f t="shared" si="268"/>
        <v>0</v>
      </c>
    </row>
    <row r="1634" spans="1:55" x14ac:dyDescent="0.3">
      <c r="A1634" s="8" t="s">
        <v>232</v>
      </c>
      <c r="B1634" s="8" t="s">
        <v>238</v>
      </c>
      <c r="C1634" s="8" t="s">
        <v>135</v>
      </c>
      <c r="D1634" s="8" t="s">
        <v>17</v>
      </c>
      <c r="E1634" s="7" t="s">
        <v>14</v>
      </c>
      <c r="F1634" s="8">
        <v>85</v>
      </c>
      <c r="J1634" s="8">
        <v>1</v>
      </c>
      <c r="L1634" s="8">
        <v>3.0000000000000001E-3</v>
      </c>
      <c r="M1634" s="8">
        <f t="shared" si="260"/>
        <v>0.255</v>
      </c>
      <c r="O1634" s="8">
        <v>80</v>
      </c>
      <c r="AE1634" s="7" t="s">
        <v>300</v>
      </c>
      <c r="AF1634" s="8" t="s">
        <v>301</v>
      </c>
      <c r="AG1634" s="7" t="s">
        <v>272</v>
      </c>
      <c r="AL1634" s="7">
        <v>265</v>
      </c>
      <c r="AN1634" s="8">
        <v>16.899999999999999</v>
      </c>
      <c r="AQ1634" s="8">
        <v>21.4</v>
      </c>
      <c r="AR1634" s="8">
        <v>0</v>
      </c>
      <c r="AS1634" s="8">
        <v>0</v>
      </c>
      <c r="AT1634" s="12">
        <f t="shared" si="259"/>
        <v>38.299999999999997</v>
      </c>
      <c r="AV1634" s="11">
        <f t="shared" si="261"/>
        <v>0.67575000000000007</v>
      </c>
      <c r="AW1634" s="13">
        <f t="shared" si="262"/>
        <v>2.5500000000000002E-3</v>
      </c>
      <c r="AX1634" s="13">
        <f t="shared" si="263"/>
        <v>4.3095000000000001E-2</v>
      </c>
      <c r="AY1634" s="13">
        <f t="shared" si="264"/>
        <v>2.5500000000000002E-3</v>
      </c>
      <c r="AZ1634" s="13">
        <f t="shared" si="265"/>
        <v>2.5500000000000002E-3</v>
      </c>
      <c r="BA1634" s="13">
        <f t="shared" si="266"/>
        <v>5.457E-2</v>
      </c>
      <c r="BB1634" s="13">
        <f t="shared" si="267"/>
        <v>0</v>
      </c>
      <c r="BC1634" s="13">
        <f t="shared" si="268"/>
        <v>0</v>
      </c>
    </row>
    <row r="1635" spans="1:55" x14ac:dyDescent="0.3">
      <c r="A1635" s="8" t="s">
        <v>232</v>
      </c>
      <c r="B1635" s="8" t="s">
        <v>238</v>
      </c>
      <c r="C1635" s="8" t="s">
        <v>135</v>
      </c>
      <c r="D1635" s="8" t="s">
        <v>18</v>
      </c>
      <c r="E1635" s="7" t="s">
        <v>21</v>
      </c>
      <c r="K1635" s="8">
        <v>1</v>
      </c>
      <c r="L1635" s="8">
        <v>0</v>
      </c>
      <c r="M1635" s="8">
        <f t="shared" si="260"/>
        <v>0</v>
      </c>
      <c r="O1635" s="8">
        <v>80</v>
      </c>
      <c r="S1635" s="8">
        <v>1095</v>
      </c>
      <c r="T1635" s="8" t="s">
        <v>275</v>
      </c>
      <c r="AL1635" s="7">
        <v>267</v>
      </c>
      <c r="AN1635" s="8">
        <v>19.600000000000001</v>
      </c>
      <c r="AQ1635" s="8">
        <v>20.3</v>
      </c>
      <c r="AT1635" s="12">
        <f t="shared" si="259"/>
        <v>39.900000000000006</v>
      </c>
      <c r="AV1635" s="11">
        <f t="shared" si="261"/>
        <v>0</v>
      </c>
      <c r="AW1635" s="13">
        <f t="shared" si="262"/>
        <v>0</v>
      </c>
      <c r="AX1635" s="13">
        <f t="shared" si="263"/>
        <v>0</v>
      </c>
      <c r="AY1635" s="13">
        <f t="shared" si="264"/>
        <v>0</v>
      </c>
      <c r="AZ1635" s="13">
        <f t="shared" si="265"/>
        <v>0</v>
      </c>
      <c r="BA1635" s="13">
        <f t="shared" si="266"/>
        <v>0</v>
      </c>
      <c r="BB1635" s="13">
        <f t="shared" si="267"/>
        <v>0</v>
      </c>
      <c r="BC1635" s="13">
        <f t="shared" si="268"/>
        <v>0</v>
      </c>
    </row>
    <row r="1636" spans="1:55" x14ac:dyDescent="0.3">
      <c r="A1636" s="8" t="s">
        <v>232</v>
      </c>
      <c r="B1636" s="8" t="s">
        <v>238</v>
      </c>
      <c r="C1636" s="8" t="s">
        <v>135</v>
      </c>
      <c r="D1636" s="8" t="s">
        <v>19</v>
      </c>
      <c r="E1636" s="7" t="s">
        <v>14</v>
      </c>
      <c r="F1636" s="8">
        <v>112</v>
      </c>
      <c r="I1636" s="8">
        <v>1</v>
      </c>
      <c r="L1636" s="8">
        <v>3.3000000000000002E-2</v>
      </c>
      <c r="M1636" s="8">
        <f t="shared" si="260"/>
        <v>3.6960000000000002</v>
      </c>
      <c r="O1636" s="8">
        <v>80</v>
      </c>
      <c r="AI1636" s="7">
        <v>8063</v>
      </c>
      <c r="AJ1636" s="8">
        <v>5124</v>
      </c>
      <c r="AK1636" s="8" t="s">
        <v>273</v>
      </c>
      <c r="AL1636" s="7">
        <v>285</v>
      </c>
      <c r="AM1636" s="8">
        <v>285</v>
      </c>
      <c r="AN1636" s="8">
        <v>26.9</v>
      </c>
      <c r="AO1636" s="8">
        <v>26.9</v>
      </c>
      <c r="AP1636" s="8">
        <v>26.9</v>
      </c>
      <c r="AQ1636" s="8">
        <v>18.899999999999999</v>
      </c>
      <c r="AR1636" s="8">
        <v>0</v>
      </c>
      <c r="AS1636" s="8">
        <v>0</v>
      </c>
      <c r="AT1636" s="12">
        <f t="shared" si="259"/>
        <v>45.8</v>
      </c>
      <c r="AV1636" s="11">
        <f t="shared" si="261"/>
        <v>10.533600000000002</v>
      </c>
      <c r="AW1636" s="13">
        <f t="shared" si="262"/>
        <v>10.533600000000002</v>
      </c>
      <c r="AX1636" s="13">
        <f t="shared" si="263"/>
        <v>0.994224</v>
      </c>
      <c r="AY1636" s="13">
        <f t="shared" si="264"/>
        <v>0.994224</v>
      </c>
      <c r="AZ1636" s="13">
        <f t="shared" si="265"/>
        <v>0.994224</v>
      </c>
      <c r="BA1636" s="13">
        <f t="shared" si="266"/>
        <v>0.69854399999999994</v>
      </c>
      <c r="BB1636" s="13">
        <f t="shared" si="267"/>
        <v>0</v>
      </c>
      <c r="BC1636" s="13">
        <f t="shared" si="268"/>
        <v>0</v>
      </c>
    </row>
    <row r="1637" spans="1:55" x14ac:dyDescent="0.3">
      <c r="A1637" s="8" t="s">
        <v>232</v>
      </c>
      <c r="B1637" s="8" t="s">
        <v>238</v>
      </c>
      <c r="C1637" s="8" t="s">
        <v>135</v>
      </c>
      <c r="D1637" s="8" t="s">
        <v>22</v>
      </c>
      <c r="E1637" s="7" t="s">
        <v>21</v>
      </c>
      <c r="K1637" s="8">
        <v>1</v>
      </c>
      <c r="L1637" s="8">
        <v>0</v>
      </c>
      <c r="M1637" s="8">
        <f t="shared" si="260"/>
        <v>0</v>
      </c>
      <c r="O1637" s="8">
        <v>80</v>
      </c>
      <c r="AI1637" s="7">
        <v>8063</v>
      </c>
      <c r="AJ1637" s="8">
        <v>5124</v>
      </c>
      <c r="AK1637" s="8" t="s">
        <v>273</v>
      </c>
      <c r="AL1637" s="7">
        <v>285</v>
      </c>
      <c r="AM1637" s="8">
        <v>285</v>
      </c>
      <c r="AN1637" s="8">
        <v>26.9</v>
      </c>
      <c r="AO1637" s="8">
        <v>26.9</v>
      </c>
      <c r="AP1637" s="8">
        <v>26.9</v>
      </c>
      <c r="AQ1637" s="8">
        <v>18.899999999999999</v>
      </c>
      <c r="AR1637" s="8">
        <v>0</v>
      </c>
      <c r="AS1637" s="8">
        <v>0</v>
      </c>
      <c r="AT1637" s="12">
        <f t="shared" si="259"/>
        <v>45.8</v>
      </c>
      <c r="AV1637" s="11">
        <f t="shared" si="261"/>
        <v>0</v>
      </c>
      <c r="AW1637" s="13">
        <f t="shared" si="262"/>
        <v>0</v>
      </c>
      <c r="AX1637" s="13">
        <f t="shared" si="263"/>
        <v>0</v>
      </c>
      <c r="AY1637" s="13">
        <f t="shared" si="264"/>
        <v>0</v>
      </c>
      <c r="AZ1637" s="13">
        <f t="shared" si="265"/>
        <v>0</v>
      </c>
      <c r="BA1637" s="13">
        <f t="shared" si="266"/>
        <v>0</v>
      </c>
      <c r="BB1637" s="13">
        <f t="shared" si="267"/>
        <v>0</v>
      </c>
      <c r="BC1637" s="13">
        <f t="shared" si="268"/>
        <v>0</v>
      </c>
    </row>
    <row r="1638" spans="1:55" x14ac:dyDescent="0.3">
      <c r="A1638" s="8" t="s">
        <v>232</v>
      </c>
      <c r="B1638" s="8" t="s">
        <v>238</v>
      </c>
      <c r="C1638" s="8" t="s">
        <v>135</v>
      </c>
      <c r="D1638" s="8" t="s">
        <v>136</v>
      </c>
      <c r="E1638" s="7" t="s">
        <v>36</v>
      </c>
      <c r="F1638" s="8">
        <v>92</v>
      </c>
      <c r="I1638" s="8">
        <v>1</v>
      </c>
      <c r="L1638" s="8">
        <v>3.3000000000000002E-2</v>
      </c>
      <c r="M1638" s="8">
        <f t="shared" si="260"/>
        <v>3.036</v>
      </c>
      <c r="O1638" s="8">
        <v>80</v>
      </c>
      <c r="AI1638" s="7">
        <v>1683</v>
      </c>
      <c r="AJ1638" s="8">
        <v>10188</v>
      </c>
      <c r="AK1638" s="8" t="s">
        <v>360</v>
      </c>
      <c r="AL1638" s="7">
        <v>273</v>
      </c>
      <c r="AM1638" s="8">
        <v>273</v>
      </c>
      <c r="AN1638" s="8">
        <v>27.6</v>
      </c>
      <c r="AO1638" s="8">
        <v>27.6</v>
      </c>
      <c r="AP1638" s="8">
        <v>27.6</v>
      </c>
      <c r="AQ1638" s="8">
        <v>17.2</v>
      </c>
      <c r="AR1638" s="8">
        <v>0</v>
      </c>
      <c r="AS1638" s="8">
        <v>0</v>
      </c>
      <c r="AT1638" s="12">
        <f t="shared" si="259"/>
        <v>44.8</v>
      </c>
      <c r="AV1638" s="11">
        <f t="shared" si="261"/>
        <v>8.2882800000000003</v>
      </c>
      <c r="AW1638" s="13">
        <f t="shared" si="262"/>
        <v>8.2882800000000003</v>
      </c>
      <c r="AX1638" s="13">
        <f t="shared" si="263"/>
        <v>0.83793600000000013</v>
      </c>
      <c r="AY1638" s="13">
        <f t="shared" si="264"/>
        <v>0.83793600000000013</v>
      </c>
      <c r="AZ1638" s="13">
        <f t="shared" si="265"/>
        <v>0.83793600000000013</v>
      </c>
      <c r="BA1638" s="13">
        <f t="shared" si="266"/>
        <v>0.52219199999999999</v>
      </c>
      <c r="BB1638" s="13">
        <f t="shared" si="267"/>
        <v>0</v>
      </c>
      <c r="BC1638" s="13">
        <f t="shared" si="268"/>
        <v>0</v>
      </c>
    </row>
    <row r="1639" spans="1:55" x14ac:dyDescent="0.3">
      <c r="A1639" s="8" t="s">
        <v>232</v>
      </c>
      <c r="B1639" s="8" t="s">
        <v>238</v>
      </c>
      <c r="C1639" s="8" t="s">
        <v>135</v>
      </c>
      <c r="D1639" s="8" t="s">
        <v>137</v>
      </c>
      <c r="E1639" s="7" t="s">
        <v>14</v>
      </c>
      <c r="F1639" s="8">
        <v>25</v>
      </c>
      <c r="G1639" s="8">
        <v>1</v>
      </c>
      <c r="L1639" s="8">
        <v>1</v>
      </c>
      <c r="M1639" s="8">
        <f t="shared" si="260"/>
        <v>25</v>
      </c>
      <c r="O1639" s="8">
        <v>80</v>
      </c>
      <c r="P1639" s="7" t="s">
        <v>250</v>
      </c>
      <c r="Z1639" s="7">
        <v>700237</v>
      </c>
      <c r="AA1639" s="8" t="s">
        <v>361</v>
      </c>
      <c r="AB1639" s="8" t="s">
        <v>362</v>
      </c>
      <c r="AC1639" s="8" t="s">
        <v>364</v>
      </c>
      <c r="AD1639" s="8" t="s">
        <v>363</v>
      </c>
      <c r="AL1639" s="7">
        <v>535</v>
      </c>
      <c r="AN1639" s="8">
        <v>35.14</v>
      </c>
      <c r="AQ1639" s="8">
        <v>42.6</v>
      </c>
      <c r="AR1639" s="8">
        <v>2.8</v>
      </c>
      <c r="AT1639" s="12">
        <f t="shared" si="259"/>
        <v>80.540000000000006</v>
      </c>
      <c r="AV1639" s="11">
        <f t="shared" si="261"/>
        <v>133.75</v>
      </c>
      <c r="AW1639" s="13">
        <f t="shared" si="262"/>
        <v>0.25</v>
      </c>
      <c r="AX1639" s="13">
        <f t="shared" si="263"/>
        <v>8.7850000000000001</v>
      </c>
      <c r="AY1639" s="13">
        <f t="shared" si="264"/>
        <v>0.25</v>
      </c>
      <c r="AZ1639" s="13">
        <f t="shared" si="265"/>
        <v>0.25</v>
      </c>
      <c r="BA1639" s="13">
        <f t="shared" si="266"/>
        <v>10.65</v>
      </c>
      <c r="BB1639" s="13">
        <f t="shared" si="267"/>
        <v>0.7</v>
      </c>
      <c r="BC1639" s="13">
        <f t="shared" si="268"/>
        <v>0.25</v>
      </c>
    </row>
    <row r="1640" spans="1:55" x14ac:dyDescent="0.3">
      <c r="A1640" s="8" t="s">
        <v>232</v>
      </c>
      <c r="B1640" s="8" t="s">
        <v>238</v>
      </c>
      <c r="C1640" s="8" t="s">
        <v>135</v>
      </c>
      <c r="D1640" s="8" t="s">
        <v>23</v>
      </c>
      <c r="E1640" s="7" t="s">
        <v>14</v>
      </c>
      <c r="F1640" s="8">
        <v>64</v>
      </c>
      <c r="H1640" s="8">
        <v>1</v>
      </c>
      <c r="L1640" s="8">
        <v>0.14299999999999999</v>
      </c>
      <c r="M1640" s="8">
        <f t="shared" si="260"/>
        <v>9.1519999999999992</v>
      </c>
      <c r="O1640" s="8">
        <v>80</v>
      </c>
      <c r="AI1640" s="7">
        <v>974</v>
      </c>
      <c r="AJ1640" s="8">
        <v>1129</v>
      </c>
      <c r="AK1640" s="8" t="s">
        <v>279</v>
      </c>
      <c r="AL1640" s="7">
        <v>155</v>
      </c>
      <c r="AM1640" s="8">
        <v>155</v>
      </c>
      <c r="AN1640" s="8">
        <v>12.6</v>
      </c>
      <c r="AO1640" s="8">
        <v>12.6</v>
      </c>
      <c r="AP1640" s="8">
        <v>0</v>
      </c>
      <c r="AQ1640" s="8">
        <v>10.6</v>
      </c>
      <c r="AR1640" s="8">
        <v>1.1000000000000001</v>
      </c>
      <c r="AS1640" s="8">
        <v>0</v>
      </c>
      <c r="AT1640" s="12">
        <f t="shared" si="259"/>
        <v>24.3</v>
      </c>
      <c r="AV1640" s="11">
        <f t="shared" si="261"/>
        <v>14.185599999999999</v>
      </c>
      <c r="AW1640" s="13">
        <f t="shared" si="262"/>
        <v>14.185599999999999</v>
      </c>
      <c r="AX1640" s="13">
        <f t="shared" si="263"/>
        <v>1.153152</v>
      </c>
      <c r="AY1640" s="13">
        <f t="shared" si="264"/>
        <v>1.153152</v>
      </c>
      <c r="AZ1640" s="13">
        <f t="shared" si="265"/>
        <v>0</v>
      </c>
      <c r="BA1640" s="13">
        <f t="shared" si="266"/>
        <v>0.97011199999999986</v>
      </c>
      <c r="BB1640" s="13">
        <f t="shared" si="267"/>
        <v>0.100672</v>
      </c>
      <c r="BC1640" s="13">
        <f t="shared" si="268"/>
        <v>0</v>
      </c>
    </row>
    <row r="1641" spans="1:55" x14ac:dyDescent="0.3">
      <c r="A1641" s="8" t="s">
        <v>232</v>
      </c>
      <c r="B1641" s="8" t="s">
        <v>238</v>
      </c>
      <c r="C1641" s="8" t="s">
        <v>135</v>
      </c>
      <c r="D1641" s="8" t="s">
        <v>24</v>
      </c>
      <c r="E1641" s="7" t="s">
        <v>14</v>
      </c>
      <c r="F1641" s="8">
        <v>184</v>
      </c>
      <c r="G1641" s="8">
        <v>1</v>
      </c>
      <c r="L1641" s="8">
        <v>1</v>
      </c>
      <c r="M1641" s="8">
        <f t="shared" si="260"/>
        <v>184</v>
      </c>
      <c r="O1641" s="8">
        <v>80</v>
      </c>
      <c r="AI1641" s="7">
        <v>7075</v>
      </c>
      <c r="AJ1641" s="8">
        <v>1106</v>
      </c>
      <c r="AK1641" s="8" t="s">
        <v>280</v>
      </c>
      <c r="AL1641" s="7">
        <v>69</v>
      </c>
      <c r="AM1641" s="8">
        <v>69</v>
      </c>
      <c r="AN1641" s="8">
        <v>3.6</v>
      </c>
      <c r="AO1641" s="8">
        <v>3.6</v>
      </c>
      <c r="AP1641" s="8">
        <v>0</v>
      </c>
      <c r="AQ1641" s="8">
        <v>4.0999999999999996</v>
      </c>
      <c r="AR1641" s="8">
        <v>4.5</v>
      </c>
      <c r="AS1641" s="8">
        <v>0</v>
      </c>
      <c r="AT1641" s="12">
        <f t="shared" si="259"/>
        <v>12.2</v>
      </c>
      <c r="AV1641" s="11">
        <f t="shared" si="261"/>
        <v>126.96</v>
      </c>
      <c r="AW1641" s="13">
        <f t="shared" si="262"/>
        <v>126.96</v>
      </c>
      <c r="AX1641" s="13">
        <f t="shared" si="263"/>
        <v>6.6239999999999997</v>
      </c>
      <c r="AY1641" s="13">
        <f t="shared" si="264"/>
        <v>6.6239999999999997</v>
      </c>
      <c r="AZ1641" s="13">
        <f t="shared" si="265"/>
        <v>0</v>
      </c>
      <c r="BA1641" s="13">
        <f t="shared" si="266"/>
        <v>7.5439999999999996</v>
      </c>
      <c r="BB1641" s="13">
        <f t="shared" si="267"/>
        <v>8.2799999999999994</v>
      </c>
      <c r="BC1641" s="13">
        <f t="shared" si="268"/>
        <v>0</v>
      </c>
    </row>
    <row r="1642" spans="1:55" x14ac:dyDescent="0.3">
      <c r="A1642" s="8" t="s">
        <v>232</v>
      </c>
      <c r="B1642" s="8" t="s">
        <v>238</v>
      </c>
      <c r="C1642" s="8" t="s">
        <v>135</v>
      </c>
      <c r="D1642" s="8" t="s">
        <v>25</v>
      </c>
      <c r="E1642" s="7" t="s">
        <v>21</v>
      </c>
      <c r="K1642" s="8">
        <v>1</v>
      </c>
      <c r="L1642" s="8">
        <v>0</v>
      </c>
      <c r="M1642" s="8">
        <f t="shared" si="260"/>
        <v>0</v>
      </c>
      <c r="O1642" s="8">
        <v>80</v>
      </c>
      <c r="AI1642" s="7">
        <v>646</v>
      </c>
      <c r="AJ1642" s="8">
        <v>1009</v>
      </c>
      <c r="AK1642" s="8" t="s">
        <v>286</v>
      </c>
      <c r="AL1642" s="7">
        <v>403</v>
      </c>
      <c r="AM1642" s="8">
        <v>403</v>
      </c>
      <c r="AN1642" s="8">
        <v>24.9</v>
      </c>
      <c r="AO1642" s="8">
        <v>24.9</v>
      </c>
      <c r="AP1642" s="8">
        <v>0</v>
      </c>
      <c r="AQ1642" s="8">
        <v>33.1</v>
      </c>
      <c r="AR1642" s="8">
        <v>1.3</v>
      </c>
      <c r="AS1642" s="8">
        <v>0</v>
      </c>
      <c r="AT1642" s="12">
        <f t="shared" si="259"/>
        <v>59.3</v>
      </c>
      <c r="AV1642" s="11">
        <f t="shared" si="261"/>
        <v>0</v>
      </c>
      <c r="AW1642" s="13">
        <f t="shared" si="262"/>
        <v>0</v>
      </c>
      <c r="AX1642" s="13">
        <f t="shared" si="263"/>
        <v>0</v>
      </c>
      <c r="AY1642" s="13">
        <f t="shared" si="264"/>
        <v>0</v>
      </c>
      <c r="AZ1642" s="13">
        <f t="shared" si="265"/>
        <v>0</v>
      </c>
      <c r="BA1642" s="13">
        <f t="shared" si="266"/>
        <v>0</v>
      </c>
      <c r="BB1642" s="13">
        <f t="shared" si="267"/>
        <v>0</v>
      </c>
      <c r="BC1642" s="13">
        <f t="shared" si="268"/>
        <v>0</v>
      </c>
    </row>
    <row r="1643" spans="1:55" x14ac:dyDescent="0.3">
      <c r="A1643" s="8" t="s">
        <v>20</v>
      </c>
      <c r="B1643" s="8" t="s">
        <v>238</v>
      </c>
      <c r="C1643" s="8" t="s">
        <v>135</v>
      </c>
      <c r="D1643" s="8" t="s">
        <v>20</v>
      </c>
      <c r="E1643" s="7" t="s">
        <v>14</v>
      </c>
      <c r="F1643" s="8">
        <v>112</v>
      </c>
      <c r="H1643" s="8">
        <v>2</v>
      </c>
      <c r="L1643" s="8">
        <v>0.28599999999999998</v>
      </c>
      <c r="M1643" s="8">
        <f t="shared" si="260"/>
        <v>32.031999999999996</v>
      </c>
      <c r="O1643" s="8">
        <v>80</v>
      </c>
      <c r="AI1643">
        <v>8041</v>
      </c>
      <c r="AJ1643">
        <v>15233</v>
      </c>
      <c r="AK1643" t="s">
        <v>378</v>
      </c>
      <c r="AL1643">
        <v>105</v>
      </c>
      <c r="AM1643">
        <v>105</v>
      </c>
      <c r="AN1643">
        <v>18.5</v>
      </c>
      <c r="AO1643">
        <v>18.5</v>
      </c>
      <c r="AP1643">
        <v>18.5</v>
      </c>
      <c r="AQ1643">
        <v>2.9</v>
      </c>
      <c r="AR1643">
        <v>0</v>
      </c>
      <c r="AS1643">
        <v>0</v>
      </c>
      <c r="AT1643" s="12">
        <f t="shared" si="259"/>
        <v>21.4</v>
      </c>
      <c r="AV1643" s="11">
        <f t="shared" si="261"/>
        <v>33.633599999999994</v>
      </c>
      <c r="AW1643" s="13">
        <f t="shared" si="262"/>
        <v>33.633599999999994</v>
      </c>
      <c r="AX1643" s="13">
        <f t="shared" si="263"/>
        <v>5.9259199999999996</v>
      </c>
      <c r="AY1643" s="13">
        <f t="shared" si="264"/>
        <v>5.9259199999999996</v>
      </c>
      <c r="AZ1643" s="13">
        <f t="shared" si="265"/>
        <v>5.9259199999999996</v>
      </c>
      <c r="BA1643" s="13">
        <f t="shared" si="266"/>
        <v>0.92892799999999998</v>
      </c>
      <c r="BB1643" s="13">
        <f t="shared" si="267"/>
        <v>0</v>
      </c>
      <c r="BC1643" s="13">
        <f t="shared" si="268"/>
        <v>0</v>
      </c>
    </row>
    <row r="1644" spans="1:55" x14ac:dyDescent="0.3">
      <c r="A1644" s="8" t="s">
        <v>233</v>
      </c>
      <c r="B1644" s="8" t="s">
        <v>238</v>
      </c>
      <c r="C1644" s="8" t="s">
        <v>135</v>
      </c>
      <c r="D1644" s="8" t="s">
        <v>26</v>
      </c>
      <c r="E1644" s="7" t="s">
        <v>14</v>
      </c>
      <c r="F1644" s="8">
        <v>175</v>
      </c>
      <c r="H1644" s="8">
        <v>1</v>
      </c>
      <c r="L1644" s="8">
        <v>0.14299999999999999</v>
      </c>
      <c r="M1644" s="8">
        <f t="shared" si="260"/>
        <v>25.024999999999999</v>
      </c>
      <c r="O1644" s="8">
        <v>80</v>
      </c>
      <c r="AI1644" s="7">
        <v>7200</v>
      </c>
      <c r="AJ1644" s="8">
        <v>20051</v>
      </c>
      <c r="AK1644" s="8" t="s">
        <v>282</v>
      </c>
      <c r="AL1644" s="7">
        <v>130</v>
      </c>
      <c r="AM1644" s="8">
        <v>0</v>
      </c>
      <c r="AN1644" s="8">
        <v>2.4</v>
      </c>
      <c r="AO1644" s="8">
        <v>0</v>
      </c>
      <c r="AP1644" s="8">
        <v>0</v>
      </c>
      <c r="AQ1644" s="8">
        <v>0.2</v>
      </c>
      <c r="AR1644" s="8">
        <v>28.6</v>
      </c>
      <c r="AS1644" s="8">
        <v>0.3</v>
      </c>
      <c r="AT1644" s="12">
        <f t="shared" si="259"/>
        <v>31.200000000000003</v>
      </c>
      <c r="AV1644" s="11">
        <f t="shared" si="261"/>
        <v>32.532499999999999</v>
      </c>
      <c r="AW1644" s="13">
        <f t="shared" si="262"/>
        <v>0</v>
      </c>
      <c r="AX1644" s="13">
        <f t="shared" si="263"/>
        <v>0.60059999999999991</v>
      </c>
      <c r="AY1644" s="13">
        <f t="shared" si="264"/>
        <v>0</v>
      </c>
      <c r="AZ1644" s="13">
        <f t="shared" si="265"/>
        <v>0</v>
      </c>
      <c r="BA1644" s="13">
        <f t="shared" si="266"/>
        <v>5.0049999999999997E-2</v>
      </c>
      <c r="BB1644" s="13">
        <f t="shared" si="267"/>
        <v>7.1571500000000006</v>
      </c>
      <c r="BC1644" s="13">
        <f t="shared" si="268"/>
        <v>7.5074999999999989E-2</v>
      </c>
    </row>
    <row r="1645" spans="1:55" x14ac:dyDescent="0.3">
      <c r="A1645" s="8" t="s">
        <v>233</v>
      </c>
      <c r="B1645" s="8" t="s">
        <v>238</v>
      </c>
      <c r="C1645" s="8" t="s">
        <v>135</v>
      </c>
      <c r="D1645" s="8" t="s">
        <v>28</v>
      </c>
      <c r="E1645" s="7" t="s">
        <v>14</v>
      </c>
      <c r="F1645" s="8">
        <v>185</v>
      </c>
      <c r="H1645" s="8">
        <v>3</v>
      </c>
      <c r="L1645" s="8">
        <v>0.42899999999999999</v>
      </c>
      <c r="M1645" s="8">
        <f t="shared" si="260"/>
        <v>79.364999999999995</v>
      </c>
      <c r="O1645" s="8">
        <v>80</v>
      </c>
      <c r="AI1645" s="7">
        <v>7005</v>
      </c>
      <c r="AJ1645" s="8">
        <v>16028</v>
      </c>
      <c r="AK1645" s="8" t="s">
        <v>283</v>
      </c>
      <c r="AL1645" s="7">
        <v>127</v>
      </c>
      <c r="AM1645" s="8">
        <v>0</v>
      </c>
      <c r="AN1645" s="8">
        <v>8.6999999999999993</v>
      </c>
      <c r="AO1645" s="8">
        <v>0</v>
      </c>
      <c r="AP1645" s="8">
        <v>0</v>
      </c>
      <c r="AQ1645" s="8">
        <v>0.5</v>
      </c>
      <c r="AR1645" s="8">
        <v>22.8</v>
      </c>
      <c r="AS1645" s="8">
        <v>6.4</v>
      </c>
      <c r="AT1645" s="12">
        <f t="shared" ref="AT1645:AT1708" si="269">SUM(AN1645,AQ1645,AR1645)</f>
        <v>32</v>
      </c>
      <c r="AV1645" s="11">
        <f t="shared" si="261"/>
        <v>100.79355</v>
      </c>
      <c r="AW1645" s="13">
        <f t="shared" si="262"/>
        <v>0</v>
      </c>
      <c r="AX1645" s="13">
        <f t="shared" si="263"/>
        <v>6.9047549999999989</v>
      </c>
      <c r="AY1645" s="13">
        <f t="shared" si="264"/>
        <v>0</v>
      </c>
      <c r="AZ1645" s="13">
        <f t="shared" si="265"/>
        <v>0</v>
      </c>
      <c r="BA1645" s="13">
        <f t="shared" si="266"/>
        <v>0.39682499999999998</v>
      </c>
      <c r="BB1645" s="13">
        <f t="shared" si="267"/>
        <v>18.095219999999998</v>
      </c>
      <c r="BC1645" s="13">
        <f t="shared" si="268"/>
        <v>5.0793599999999994</v>
      </c>
    </row>
    <row r="1646" spans="1:55" x14ac:dyDescent="0.3">
      <c r="A1646" s="8" t="s">
        <v>233</v>
      </c>
      <c r="B1646" s="8" t="s">
        <v>238</v>
      </c>
      <c r="C1646" s="8" t="s">
        <v>135</v>
      </c>
      <c r="D1646" s="8" t="s">
        <v>29</v>
      </c>
      <c r="E1646" s="7" t="s">
        <v>14</v>
      </c>
      <c r="F1646" s="8">
        <v>60</v>
      </c>
      <c r="H1646" s="8">
        <v>4</v>
      </c>
      <c r="L1646" s="8">
        <v>0.57099999999999995</v>
      </c>
      <c r="M1646" s="8">
        <f t="shared" si="260"/>
        <v>34.26</v>
      </c>
      <c r="O1646" s="8">
        <v>80</v>
      </c>
      <c r="AI1646" s="7">
        <v>513</v>
      </c>
      <c r="AJ1646" s="8">
        <v>11110</v>
      </c>
      <c r="AK1646" s="8" t="s">
        <v>290</v>
      </c>
      <c r="AL1646" s="7">
        <v>22</v>
      </c>
      <c r="AM1646" s="8">
        <v>0</v>
      </c>
      <c r="AN1646" s="8">
        <v>1</v>
      </c>
      <c r="AO1646" s="8">
        <v>0</v>
      </c>
      <c r="AP1646" s="8">
        <v>0</v>
      </c>
      <c r="AQ1646" s="8">
        <v>0.4</v>
      </c>
      <c r="AR1646" s="8">
        <v>4.5</v>
      </c>
      <c r="AS1646" s="8">
        <v>2.8</v>
      </c>
      <c r="AT1646" s="12">
        <f t="shared" si="269"/>
        <v>5.9</v>
      </c>
      <c r="AV1646" s="11">
        <f t="shared" si="261"/>
        <v>7.5371999999999995</v>
      </c>
      <c r="AW1646" s="13">
        <f t="shared" si="262"/>
        <v>0</v>
      </c>
      <c r="AX1646" s="13">
        <f t="shared" si="263"/>
        <v>0.34259999999999996</v>
      </c>
      <c r="AY1646" s="13">
        <f t="shared" si="264"/>
        <v>0</v>
      </c>
      <c r="AZ1646" s="13">
        <f t="shared" si="265"/>
        <v>0</v>
      </c>
      <c r="BA1646" s="13">
        <f t="shared" si="266"/>
        <v>0.13704</v>
      </c>
      <c r="BB1646" s="13">
        <f t="shared" si="267"/>
        <v>1.5416999999999998</v>
      </c>
      <c r="BC1646" s="13">
        <f t="shared" si="268"/>
        <v>0.9592799999999998</v>
      </c>
    </row>
    <row r="1647" spans="1:55" x14ac:dyDescent="0.3">
      <c r="A1647" s="8" t="s">
        <v>233</v>
      </c>
      <c r="B1647" s="8" t="s">
        <v>238</v>
      </c>
      <c r="C1647" s="8" t="s">
        <v>135</v>
      </c>
      <c r="D1647" s="8" t="s">
        <v>30</v>
      </c>
      <c r="E1647" s="7" t="s">
        <v>14</v>
      </c>
      <c r="F1647" s="8">
        <v>119</v>
      </c>
      <c r="G1647" s="8">
        <v>1</v>
      </c>
      <c r="L1647" s="8">
        <v>1</v>
      </c>
      <c r="M1647" s="8">
        <f t="shared" si="260"/>
        <v>119</v>
      </c>
      <c r="O1647" s="8">
        <v>80</v>
      </c>
      <c r="AI1647" s="7">
        <v>141</v>
      </c>
      <c r="AJ1647" s="8">
        <v>9040</v>
      </c>
      <c r="AK1647" s="8" t="s">
        <v>287</v>
      </c>
      <c r="AL1647" s="7">
        <v>92</v>
      </c>
      <c r="AM1647" s="8">
        <v>0</v>
      </c>
      <c r="AN1647" s="8">
        <v>1</v>
      </c>
      <c r="AO1647" s="8">
        <v>0</v>
      </c>
      <c r="AP1647" s="8">
        <v>0</v>
      </c>
      <c r="AQ1647" s="8">
        <v>0.5</v>
      </c>
      <c r="AR1647" s="8">
        <v>23.4</v>
      </c>
      <c r="AS1647" s="8">
        <v>2.4</v>
      </c>
      <c r="AT1647" s="12">
        <f t="shared" si="269"/>
        <v>24.9</v>
      </c>
      <c r="AV1647" s="11">
        <f t="shared" si="261"/>
        <v>109.48</v>
      </c>
      <c r="AW1647" s="13">
        <f t="shared" si="262"/>
        <v>0</v>
      </c>
      <c r="AX1647" s="13">
        <f t="shared" si="263"/>
        <v>1.19</v>
      </c>
      <c r="AY1647" s="13">
        <f t="shared" si="264"/>
        <v>0</v>
      </c>
      <c r="AZ1647" s="13">
        <f t="shared" si="265"/>
        <v>0</v>
      </c>
      <c r="BA1647" s="13">
        <f t="shared" si="266"/>
        <v>0.59499999999999997</v>
      </c>
      <c r="BB1647" s="13">
        <f t="shared" si="267"/>
        <v>27.846</v>
      </c>
      <c r="BC1647" s="13">
        <f t="shared" si="268"/>
        <v>2.8559999999999999</v>
      </c>
    </row>
    <row r="1648" spans="1:55" x14ac:dyDescent="0.3">
      <c r="A1648" s="8" t="s">
        <v>233</v>
      </c>
      <c r="B1648" s="8" t="s">
        <v>238</v>
      </c>
      <c r="C1648" s="8" t="s">
        <v>135</v>
      </c>
      <c r="D1648" s="8" t="s">
        <v>31</v>
      </c>
      <c r="E1648" s="7" t="s">
        <v>14</v>
      </c>
      <c r="F1648" s="8">
        <v>122</v>
      </c>
      <c r="H1648" s="8">
        <v>2</v>
      </c>
      <c r="L1648" s="8">
        <v>0.28599999999999998</v>
      </c>
      <c r="M1648" s="8">
        <f t="shared" si="260"/>
        <v>34.891999999999996</v>
      </c>
      <c r="O1648" s="8">
        <v>80</v>
      </c>
      <c r="AI1648" s="7">
        <v>1786</v>
      </c>
      <c r="AJ1648" s="8">
        <v>11363</v>
      </c>
      <c r="AK1648" s="8" t="s">
        <v>289</v>
      </c>
      <c r="AL1648" s="7">
        <v>93</v>
      </c>
      <c r="AM1648" s="8">
        <v>0</v>
      </c>
      <c r="AN1648" s="8">
        <v>2</v>
      </c>
      <c r="AO1648" s="8">
        <v>0</v>
      </c>
      <c r="AP1648" s="8">
        <v>0</v>
      </c>
      <c r="AQ1648" s="8">
        <v>0.1</v>
      </c>
      <c r="AR1648" s="8">
        <v>21.6</v>
      </c>
      <c r="AS1648" s="8">
        <v>1.5</v>
      </c>
      <c r="AT1648" s="12">
        <f t="shared" si="269"/>
        <v>23.700000000000003</v>
      </c>
      <c r="AV1648" s="11">
        <f t="shared" si="261"/>
        <v>32.449559999999998</v>
      </c>
      <c r="AW1648" s="13">
        <f t="shared" si="262"/>
        <v>0</v>
      </c>
      <c r="AX1648" s="13">
        <f t="shared" si="263"/>
        <v>0.6978399999999999</v>
      </c>
      <c r="AY1648" s="13">
        <f t="shared" si="264"/>
        <v>0</v>
      </c>
      <c r="AZ1648" s="13">
        <f t="shared" si="265"/>
        <v>0</v>
      </c>
      <c r="BA1648" s="13">
        <f t="shared" si="266"/>
        <v>3.4891999999999999E-2</v>
      </c>
      <c r="BB1648" s="13">
        <f t="shared" si="267"/>
        <v>7.5366719999999994</v>
      </c>
      <c r="BC1648" s="13">
        <f t="shared" si="268"/>
        <v>0.52337999999999996</v>
      </c>
    </row>
    <row r="1649" spans="1:55" x14ac:dyDescent="0.3">
      <c r="A1649" s="8" t="s">
        <v>233</v>
      </c>
      <c r="B1649" s="8" t="s">
        <v>238</v>
      </c>
      <c r="C1649" s="8" t="s">
        <v>135</v>
      </c>
      <c r="D1649" s="8" t="s">
        <v>87</v>
      </c>
      <c r="E1649" s="7" t="s">
        <v>14</v>
      </c>
      <c r="F1649" s="8">
        <v>171</v>
      </c>
      <c r="H1649" s="8">
        <v>3</v>
      </c>
      <c r="L1649" s="8">
        <v>0.42899999999999999</v>
      </c>
      <c r="M1649" s="8">
        <f t="shared" si="260"/>
        <v>73.358999999999995</v>
      </c>
      <c r="O1649" s="8">
        <v>80</v>
      </c>
      <c r="AI1649" s="7">
        <v>7060</v>
      </c>
      <c r="AJ1649" s="8">
        <v>16063</v>
      </c>
      <c r="AK1649" s="8" t="s">
        <v>328</v>
      </c>
      <c r="AL1649" s="7">
        <v>116</v>
      </c>
      <c r="AM1649" s="8">
        <v>0</v>
      </c>
      <c r="AN1649" s="8">
        <v>7.7</v>
      </c>
      <c r="AO1649" s="8">
        <v>0</v>
      </c>
      <c r="AP1649" s="8">
        <v>0</v>
      </c>
      <c r="AQ1649" s="8">
        <v>0.5</v>
      </c>
      <c r="AR1649" s="8">
        <v>20.8</v>
      </c>
      <c r="AS1649" s="8">
        <v>6.5</v>
      </c>
      <c r="AT1649" s="12">
        <f t="shared" si="269"/>
        <v>29</v>
      </c>
      <c r="AV1649" s="11">
        <f t="shared" si="261"/>
        <v>85.096440000000001</v>
      </c>
      <c r="AW1649" s="13">
        <f t="shared" si="262"/>
        <v>0</v>
      </c>
      <c r="AX1649" s="13">
        <f t="shared" si="263"/>
        <v>5.6486429999999999</v>
      </c>
      <c r="AY1649" s="13">
        <f t="shared" si="264"/>
        <v>0</v>
      </c>
      <c r="AZ1649" s="13">
        <f t="shared" si="265"/>
        <v>0</v>
      </c>
      <c r="BA1649" s="13">
        <f t="shared" si="266"/>
        <v>0.36679499999999998</v>
      </c>
      <c r="BB1649" s="13">
        <f t="shared" si="267"/>
        <v>15.258671999999999</v>
      </c>
      <c r="BC1649" s="13">
        <f t="shared" si="268"/>
        <v>4.7683349999999995</v>
      </c>
    </row>
    <row r="1650" spans="1:55" x14ac:dyDescent="0.3">
      <c r="A1650" s="8" t="s">
        <v>233</v>
      </c>
      <c r="B1650" s="8" t="s">
        <v>238</v>
      </c>
      <c r="C1650" s="8" t="s">
        <v>135</v>
      </c>
      <c r="D1650" s="8" t="s">
        <v>121</v>
      </c>
      <c r="E1650" s="7" t="s">
        <v>14</v>
      </c>
      <c r="F1650" s="8">
        <v>94</v>
      </c>
      <c r="H1650" s="8">
        <v>2</v>
      </c>
      <c r="L1650" s="8">
        <v>0.28599999999999998</v>
      </c>
      <c r="M1650" s="8">
        <f t="shared" si="260"/>
        <v>26.883999999999997</v>
      </c>
      <c r="O1650" s="8">
        <v>80</v>
      </c>
      <c r="U1650" s="7" t="s">
        <v>350</v>
      </c>
      <c r="V1650" s="8" t="s">
        <v>351</v>
      </c>
      <c r="W1650" s="8" t="s">
        <v>352</v>
      </c>
      <c r="X1650" s="8" t="s">
        <v>353</v>
      </c>
      <c r="Y1650" s="8">
        <v>1</v>
      </c>
      <c r="AL1650" s="7">
        <v>31</v>
      </c>
      <c r="AN1650" s="8">
        <v>1.1000000000000001</v>
      </c>
      <c r="AQ1650" s="8">
        <v>0.1</v>
      </c>
      <c r="AR1650" s="8">
        <v>6.1</v>
      </c>
      <c r="AS1650" s="8">
        <v>0.8</v>
      </c>
      <c r="AT1650" s="12">
        <f t="shared" si="269"/>
        <v>7.3</v>
      </c>
      <c r="AV1650" s="11">
        <f t="shared" si="261"/>
        <v>8.3340399999999981</v>
      </c>
      <c r="AW1650" s="13">
        <f t="shared" si="262"/>
        <v>0.26883999999999997</v>
      </c>
      <c r="AX1650" s="13">
        <f t="shared" si="263"/>
        <v>0.29572399999999999</v>
      </c>
      <c r="AY1650" s="13">
        <f t="shared" si="264"/>
        <v>0.26883999999999997</v>
      </c>
      <c r="AZ1650" s="13">
        <f t="shared" si="265"/>
        <v>0.26883999999999997</v>
      </c>
      <c r="BA1650" s="13">
        <f t="shared" si="266"/>
        <v>2.6883999999999998E-2</v>
      </c>
      <c r="BB1650" s="13">
        <f t="shared" si="267"/>
        <v>1.6399239999999997</v>
      </c>
      <c r="BC1650" s="13">
        <f t="shared" si="268"/>
        <v>0.21507199999999999</v>
      </c>
    </row>
    <row r="1651" spans="1:55" x14ac:dyDescent="0.3">
      <c r="A1651" s="8" t="s">
        <v>233</v>
      </c>
      <c r="B1651" s="8" t="s">
        <v>238</v>
      </c>
      <c r="C1651" s="8" t="s">
        <v>135</v>
      </c>
      <c r="D1651" s="8" t="s">
        <v>128</v>
      </c>
      <c r="E1651" s="7" t="s">
        <v>14</v>
      </c>
      <c r="F1651" s="8">
        <v>94</v>
      </c>
      <c r="I1651" s="8">
        <v>2</v>
      </c>
      <c r="L1651" s="8">
        <v>6.7000000000000004E-2</v>
      </c>
      <c r="M1651" s="8">
        <f t="shared" si="260"/>
        <v>6.298</v>
      </c>
      <c r="O1651" s="8">
        <v>80</v>
      </c>
      <c r="AI1651" s="7">
        <v>620</v>
      </c>
      <c r="AJ1651" s="8">
        <v>11125</v>
      </c>
      <c r="AK1651" s="8" t="s">
        <v>356</v>
      </c>
      <c r="AL1651" s="7">
        <v>45</v>
      </c>
      <c r="AM1651" s="8">
        <v>0</v>
      </c>
      <c r="AN1651" s="8">
        <v>1.1000000000000001</v>
      </c>
      <c r="AO1651" s="8">
        <v>0</v>
      </c>
      <c r="AP1651" s="8">
        <v>0</v>
      </c>
      <c r="AQ1651" s="8">
        <v>0.2</v>
      </c>
      <c r="AR1651" s="8">
        <v>10.5</v>
      </c>
      <c r="AS1651" s="8">
        <v>3.3</v>
      </c>
      <c r="AT1651" s="12">
        <f t="shared" si="269"/>
        <v>11.8</v>
      </c>
      <c r="AV1651" s="11">
        <f t="shared" si="261"/>
        <v>2.8341000000000003</v>
      </c>
      <c r="AW1651" s="13">
        <f t="shared" si="262"/>
        <v>0</v>
      </c>
      <c r="AX1651" s="13">
        <f t="shared" si="263"/>
        <v>6.9278000000000006E-2</v>
      </c>
      <c r="AY1651" s="13">
        <f t="shared" si="264"/>
        <v>0</v>
      </c>
      <c r="AZ1651" s="13">
        <f t="shared" si="265"/>
        <v>0</v>
      </c>
      <c r="BA1651" s="13">
        <f t="shared" si="266"/>
        <v>1.2596000000000001E-2</v>
      </c>
      <c r="BB1651" s="13">
        <f t="shared" si="267"/>
        <v>0.66129000000000004</v>
      </c>
      <c r="BC1651" s="13">
        <f t="shared" si="268"/>
        <v>0.20783399999999999</v>
      </c>
    </row>
    <row r="1652" spans="1:55" x14ac:dyDescent="0.3">
      <c r="A1652" s="8" t="s">
        <v>234</v>
      </c>
      <c r="B1652" s="8" t="s">
        <v>238</v>
      </c>
      <c r="C1652" s="8" t="s">
        <v>135</v>
      </c>
      <c r="D1652" s="8" t="s">
        <v>248</v>
      </c>
      <c r="E1652" s="7" t="s">
        <v>14</v>
      </c>
      <c r="F1652" s="8">
        <v>134</v>
      </c>
      <c r="G1652" s="8">
        <v>1</v>
      </c>
      <c r="L1652" s="8">
        <v>1</v>
      </c>
      <c r="M1652" s="8">
        <f t="shared" si="260"/>
        <v>134</v>
      </c>
      <c r="O1652" s="8">
        <v>80</v>
      </c>
      <c r="AE1652" s="7" t="s">
        <v>296</v>
      </c>
      <c r="AF1652" s="8" t="s">
        <v>303</v>
      </c>
      <c r="AL1652" s="7">
        <v>163</v>
      </c>
      <c r="AN1652" s="8">
        <v>6.3</v>
      </c>
      <c r="AQ1652" s="8">
        <v>1.4</v>
      </c>
      <c r="AR1652" s="8">
        <v>31.1</v>
      </c>
      <c r="AT1652" s="12">
        <f t="shared" si="269"/>
        <v>38.799999999999997</v>
      </c>
      <c r="AV1652" s="11">
        <f t="shared" si="261"/>
        <v>218.42</v>
      </c>
      <c r="AW1652" s="13">
        <f t="shared" si="262"/>
        <v>1.34</v>
      </c>
      <c r="AX1652" s="13">
        <f t="shared" si="263"/>
        <v>8.4420000000000002</v>
      </c>
      <c r="AY1652" s="13">
        <f t="shared" si="264"/>
        <v>1.34</v>
      </c>
      <c r="AZ1652" s="13">
        <f t="shared" si="265"/>
        <v>1.34</v>
      </c>
      <c r="BA1652" s="13">
        <f t="shared" si="266"/>
        <v>1.8759999999999999</v>
      </c>
      <c r="BB1652" s="13">
        <f t="shared" si="267"/>
        <v>41.674000000000007</v>
      </c>
      <c r="BC1652" s="13">
        <f t="shared" si="268"/>
        <v>1.34</v>
      </c>
    </row>
    <row r="1653" spans="1:55" x14ac:dyDescent="0.3">
      <c r="A1653" s="8" t="s">
        <v>234</v>
      </c>
      <c r="B1653" s="8" t="s">
        <v>238</v>
      </c>
      <c r="C1653" s="8" t="s">
        <v>135</v>
      </c>
      <c r="D1653" s="8" t="s">
        <v>27</v>
      </c>
      <c r="E1653" s="7" t="s">
        <v>14</v>
      </c>
      <c r="F1653" s="8">
        <v>114</v>
      </c>
      <c r="G1653" s="8">
        <v>1</v>
      </c>
      <c r="L1653" s="8">
        <v>1</v>
      </c>
      <c r="M1653" s="8">
        <f t="shared" si="260"/>
        <v>114</v>
      </c>
      <c r="O1653" s="8">
        <v>80</v>
      </c>
      <c r="AE1653" s="7" t="s">
        <v>296</v>
      </c>
      <c r="AF1653" s="8" t="s">
        <v>304</v>
      </c>
      <c r="AL1653" s="7">
        <v>125</v>
      </c>
      <c r="AN1653" s="8">
        <v>2.1</v>
      </c>
      <c r="AQ1653" s="8">
        <v>1.3</v>
      </c>
      <c r="AR1653" s="8">
        <v>26.2</v>
      </c>
      <c r="AT1653" s="12">
        <f t="shared" si="269"/>
        <v>29.6</v>
      </c>
      <c r="AV1653" s="11">
        <f t="shared" si="261"/>
        <v>142.5</v>
      </c>
      <c r="AW1653" s="13">
        <f t="shared" si="262"/>
        <v>1.1399999999999999</v>
      </c>
      <c r="AX1653" s="13">
        <f t="shared" si="263"/>
        <v>2.3940000000000001</v>
      </c>
      <c r="AY1653" s="13">
        <f t="shared" si="264"/>
        <v>1.1399999999999999</v>
      </c>
      <c r="AZ1653" s="13">
        <f t="shared" si="265"/>
        <v>1.1399999999999999</v>
      </c>
      <c r="BA1653" s="13">
        <f t="shared" si="266"/>
        <v>1.4820000000000002</v>
      </c>
      <c r="BB1653" s="13">
        <f t="shared" si="267"/>
        <v>29.867999999999999</v>
      </c>
      <c r="BC1653" s="13">
        <f t="shared" si="268"/>
        <v>1.1399999999999999</v>
      </c>
    </row>
    <row r="1654" spans="1:55" x14ac:dyDescent="0.3">
      <c r="A1654" s="8" t="s">
        <v>234</v>
      </c>
      <c r="B1654" s="8" t="s">
        <v>238</v>
      </c>
      <c r="C1654" s="8" t="s">
        <v>135</v>
      </c>
      <c r="D1654" s="8" t="s">
        <v>32</v>
      </c>
      <c r="E1654" s="7" t="s">
        <v>14</v>
      </c>
      <c r="F1654" s="8">
        <v>83</v>
      </c>
      <c r="I1654" s="8">
        <v>1</v>
      </c>
      <c r="L1654" s="8">
        <v>3.3000000000000002E-2</v>
      </c>
      <c r="M1654" s="8">
        <f t="shared" si="260"/>
        <v>2.7390000000000003</v>
      </c>
      <c r="O1654" s="8">
        <v>80</v>
      </c>
      <c r="AI1654" s="7">
        <v>8012</v>
      </c>
      <c r="AJ1654" s="8">
        <v>0</v>
      </c>
      <c r="AK1654" s="8" t="s">
        <v>307</v>
      </c>
      <c r="AL1654" s="7">
        <v>332</v>
      </c>
      <c r="AM1654" s="8">
        <v>0</v>
      </c>
      <c r="AN1654" s="8">
        <v>10.3</v>
      </c>
      <c r="AO1654" s="8">
        <v>0</v>
      </c>
      <c r="AP1654" s="8">
        <v>0</v>
      </c>
      <c r="AQ1654" s="8">
        <v>3</v>
      </c>
      <c r="AR1654" s="8">
        <v>73.7</v>
      </c>
      <c r="AS1654" s="8">
        <v>12.7</v>
      </c>
      <c r="AT1654" s="12">
        <f t="shared" si="269"/>
        <v>87</v>
      </c>
      <c r="AV1654" s="11">
        <f t="shared" si="261"/>
        <v>9.0934800000000013</v>
      </c>
      <c r="AW1654" s="13">
        <f t="shared" si="262"/>
        <v>0</v>
      </c>
      <c r="AX1654" s="13">
        <f t="shared" si="263"/>
        <v>0.28211700000000006</v>
      </c>
      <c r="AY1654" s="13">
        <f t="shared" si="264"/>
        <v>0</v>
      </c>
      <c r="AZ1654" s="13">
        <f t="shared" si="265"/>
        <v>0</v>
      </c>
      <c r="BA1654" s="13">
        <f t="shared" si="266"/>
        <v>8.2170000000000007E-2</v>
      </c>
      <c r="BB1654" s="13">
        <f t="shared" si="267"/>
        <v>2.0186430000000004</v>
      </c>
      <c r="BC1654" s="13">
        <f t="shared" si="268"/>
        <v>0.34785299999999997</v>
      </c>
    </row>
    <row r="1655" spans="1:55" x14ac:dyDescent="0.3">
      <c r="A1655" s="8" t="s">
        <v>234</v>
      </c>
      <c r="B1655" s="8" t="s">
        <v>238</v>
      </c>
      <c r="C1655" s="8" t="s">
        <v>135</v>
      </c>
      <c r="D1655" s="8" t="s">
        <v>74</v>
      </c>
      <c r="E1655" s="7" t="s">
        <v>14</v>
      </c>
      <c r="F1655" s="8">
        <v>340</v>
      </c>
      <c r="H1655" s="8">
        <v>2</v>
      </c>
      <c r="L1655" s="8">
        <v>0.28599999999999998</v>
      </c>
      <c r="M1655" s="8">
        <f t="shared" si="260"/>
        <v>97.24</v>
      </c>
      <c r="O1655" s="8">
        <v>80</v>
      </c>
      <c r="AI1655" s="7">
        <v>404</v>
      </c>
      <c r="AJ1655" s="8">
        <v>14400</v>
      </c>
      <c r="AK1655" s="8" t="s">
        <v>308</v>
      </c>
      <c r="AL1655" s="7">
        <v>41</v>
      </c>
      <c r="AM1655" s="8">
        <v>0</v>
      </c>
      <c r="AN1655" s="8">
        <v>0</v>
      </c>
      <c r="AO1655" s="8">
        <v>0</v>
      </c>
      <c r="AP1655" s="8">
        <v>0</v>
      </c>
      <c r="AQ1655" s="8">
        <v>0</v>
      </c>
      <c r="AR1655" s="8">
        <v>10.4</v>
      </c>
      <c r="AS1655" s="8">
        <v>0</v>
      </c>
      <c r="AT1655" s="12">
        <f t="shared" si="269"/>
        <v>10.4</v>
      </c>
      <c r="AV1655" s="11">
        <f t="shared" si="261"/>
        <v>39.868399999999994</v>
      </c>
      <c r="AW1655" s="13">
        <f t="shared" si="262"/>
        <v>0</v>
      </c>
      <c r="AX1655" s="13">
        <f t="shared" si="263"/>
        <v>0</v>
      </c>
      <c r="AY1655" s="13">
        <f t="shared" si="264"/>
        <v>0</v>
      </c>
      <c r="AZ1655" s="13">
        <f t="shared" si="265"/>
        <v>0</v>
      </c>
      <c r="BA1655" s="13">
        <f t="shared" si="266"/>
        <v>0</v>
      </c>
      <c r="BB1655" s="13">
        <f t="shared" si="267"/>
        <v>10.112959999999999</v>
      </c>
      <c r="BC1655" s="13">
        <f t="shared" si="268"/>
        <v>0</v>
      </c>
    </row>
    <row r="1656" spans="1:55" x14ac:dyDescent="0.3">
      <c r="A1656" s="8" t="s">
        <v>234</v>
      </c>
      <c r="B1656" s="8" t="s">
        <v>238</v>
      </c>
      <c r="C1656" s="8" t="s">
        <v>135</v>
      </c>
      <c r="D1656" s="8" t="s">
        <v>124</v>
      </c>
      <c r="E1656" s="7" t="s">
        <v>14</v>
      </c>
      <c r="F1656" s="8">
        <v>3</v>
      </c>
      <c r="G1656" s="8">
        <v>1</v>
      </c>
      <c r="L1656" s="8">
        <v>1</v>
      </c>
      <c r="M1656" s="8">
        <f t="shared" si="260"/>
        <v>3</v>
      </c>
      <c r="O1656" s="8">
        <v>80</v>
      </c>
      <c r="AI1656" s="7">
        <v>2229</v>
      </c>
      <c r="AJ1656" s="8">
        <v>19334</v>
      </c>
      <c r="AK1656" s="8" t="s">
        <v>354</v>
      </c>
      <c r="AL1656" s="7">
        <v>376</v>
      </c>
      <c r="AM1656" s="8">
        <v>0</v>
      </c>
      <c r="AN1656" s="8">
        <v>0</v>
      </c>
      <c r="AO1656" s="8">
        <v>0</v>
      </c>
      <c r="AP1656" s="8">
        <v>0</v>
      </c>
      <c r="AQ1656" s="8">
        <v>0</v>
      </c>
      <c r="AR1656" s="8">
        <v>97.3</v>
      </c>
      <c r="AS1656" s="8">
        <v>0</v>
      </c>
      <c r="AT1656" s="12">
        <f t="shared" si="269"/>
        <v>97.3</v>
      </c>
      <c r="AV1656" s="11">
        <f t="shared" si="261"/>
        <v>11.28</v>
      </c>
      <c r="AW1656" s="13">
        <f t="shared" si="262"/>
        <v>0</v>
      </c>
      <c r="AX1656" s="13">
        <f t="shared" si="263"/>
        <v>0</v>
      </c>
      <c r="AY1656" s="13">
        <f t="shared" si="264"/>
        <v>0</v>
      </c>
      <c r="AZ1656" s="13">
        <f t="shared" si="265"/>
        <v>0</v>
      </c>
      <c r="BA1656" s="13">
        <f t="shared" si="266"/>
        <v>0</v>
      </c>
      <c r="BB1656" s="13">
        <f t="shared" si="267"/>
        <v>2.9189999999999996</v>
      </c>
      <c r="BC1656" s="13">
        <f t="shared" si="268"/>
        <v>0</v>
      </c>
    </row>
    <row r="1657" spans="1:55" x14ac:dyDescent="0.3">
      <c r="A1657" s="8" t="s">
        <v>232</v>
      </c>
      <c r="B1657" s="8" t="s">
        <v>238</v>
      </c>
      <c r="C1657" s="8" t="s">
        <v>138</v>
      </c>
      <c r="D1657" s="8" t="s">
        <v>13</v>
      </c>
      <c r="E1657" s="7" t="s">
        <v>14</v>
      </c>
      <c r="F1657" s="8">
        <v>112</v>
      </c>
      <c r="H1657" s="8">
        <v>3</v>
      </c>
      <c r="L1657" s="8">
        <v>0.42899999999999999</v>
      </c>
      <c r="M1657" s="8">
        <f t="shared" si="260"/>
        <v>48.048000000000002</v>
      </c>
      <c r="N1657" s="8">
        <v>4</v>
      </c>
      <c r="O1657" s="8">
        <v>81</v>
      </c>
      <c r="AI1657" s="7">
        <v>8067</v>
      </c>
      <c r="AJ1657" s="8">
        <v>0</v>
      </c>
      <c r="AK1657" s="8" t="s">
        <v>265</v>
      </c>
      <c r="AL1657" s="7">
        <v>269</v>
      </c>
      <c r="AM1657" s="8">
        <v>269</v>
      </c>
      <c r="AN1657" s="8">
        <v>24.9</v>
      </c>
      <c r="AO1657" s="8">
        <v>24.9</v>
      </c>
      <c r="AP1657" s="8">
        <v>24.9</v>
      </c>
      <c r="AQ1657" s="8">
        <v>18</v>
      </c>
      <c r="AR1657" s="8">
        <v>0</v>
      </c>
      <c r="AS1657" s="8">
        <v>0</v>
      </c>
      <c r="AT1657" s="12">
        <f t="shared" si="269"/>
        <v>42.9</v>
      </c>
      <c r="AV1657" s="11">
        <f t="shared" si="261"/>
        <v>129.24912</v>
      </c>
      <c r="AW1657" s="13">
        <f t="shared" si="262"/>
        <v>129.24912</v>
      </c>
      <c r="AX1657" s="13">
        <f t="shared" si="263"/>
        <v>11.963951999999999</v>
      </c>
      <c r="AY1657" s="13">
        <f t="shared" si="264"/>
        <v>11.963951999999999</v>
      </c>
      <c r="AZ1657" s="13">
        <f t="shared" si="265"/>
        <v>11.963951999999999</v>
      </c>
      <c r="BA1657" s="13">
        <f t="shared" si="266"/>
        <v>8.6486400000000003</v>
      </c>
      <c r="BB1657" s="13">
        <f t="shared" si="267"/>
        <v>0</v>
      </c>
      <c r="BC1657" s="13">
        <f t="shared" si="268"/>
        <v>0</v>
      </c>
    </row>
    <row r="1658" spans="1:55" x14ac:dyDescent="0.3">
      <c r="A1658" s="8" t="s">
        <v>232</v>
      </c>
      <c r="B1658" s="8" t="s">
        <v>238</v>
      </c>
      <c r="C1658" s="8" t="s">
        <v>138</v>
      </c>
      <c r="D1658" s="8" t="s">
        <v>15</v>
      </c>
      <c r="E1658" s="7" t="s">
        <v>21</v>
      </c>
      <c r="K1658" s="8">
        <v>1</v>
      </c>
      <c r="L1658" s="8">
        <v>0</v>
      </c>
      <c r="M1658" s="8">
        <f t="shared" si="260"/>
        <v>0</v>
      </c>
      <c r="O1658" s="8">
        <v>81</v>
      </c>
      <c r="AE1658" s="7" t="s">
        <v>296</v>
      </c>
      <c r="AF1658" s="8" t="s">
        <v>298</v>
      </c>
      <c r="AG1658" s="7" t="s">
        <v>299</v>
      </c>
      <c r="AL1658" s="7">
        <v>241</v>
      </c>
      <c r="AN1658" s="8">
        <v>32.9</v>
      </c>
      <c r="AQ1658" s="8">
        <v>10.9</v>
      </c>
      <c r="AR1658" s="8">
        <v>0.5</v>
      </c>
      <c r="AS1658" s="8">
        <v>0</v>
      </c>
      <c r="AT1658" s="12">
        <f t="shared" si="269"/>
        <v>44.3</v>
      </c>
      <c r="AV1658" s="11">
        <f t="shared" si="261"/>
        <v>0</v>
      </c>
      <c r="AW1658" s="13">
        <f t="shared" si="262"/>
        <v>0</v>
      </c>
      <c r="AX1658" s="13">
        <f t="shared" si="263"/>
        <v>0</v>
      </c>
      <c r="AY1658" s="13">
        <f t="shared" si="264"/>
        <v>0</v>
      </c>
      <c r="AZ1658" s="13">
        <f t="shared" si="265"/>
        <v>0</v>
      </c>
      <c r="BA1658" s="13">
        <f t="shared" si="266"/>
        <v>0</v>
      </c>
      <c r="BB1658" s="13">
        <f t="shared" si="267"/>
        <v>0</v>
      </c>
      <c r="BC1658" s="13">
        <f t="shared" si="268"/>
        <v>0</v>
      </c>
    </row>
    <row r="1659" spans="1:55" x14ac:dyDescent="0.3">
      <c r="A1659" s="8" t="s">
        <v>232</v>
      </c>
      <c r="B1659" s="8" t="s">
        <v>238</v>
      </c>
      <c r="C1659" s="8" t="s">
        <v>138</v>
      </c>
      <c r="D1659" s="8" t="s">
        <v>17</v>
      </c>
      <c r="E1659" s="7" t="s">
        <v>14</v>
      </c>
      <c r="F1659" s="8">
        <v>85</v>
      </c>
      <c r="I1659" s="8">
        <v>1</v>
      </c>
      <c r="L1659" s="8">
        <v>3.3000000000000002E-2</v>
      </c>
      <c r="M1659" s="8">
        <f t="shared" si="260"/>
        <v>2.8050000000000002</v>
      </c>
      <c r="O1659" s="8">
        <v>81</v>
      </c>
      <c r="AE1659" s="7" t="s">
        <v>300</v>
      </c>
      <c r="AF1659" s="8" t="s">
        <v>301</v>
      </c>
      <c r="AG1659" s="7" t="s">
        <v>272</v>
      </c>
      <c r="AL1659" s="7">
        <v>265</v>
      </c>
      <c r="AN1659" s="8">
        <v>16.899999999999999</v>
      </c>
      <c r="AQ1659" s="8">
        <v>21.4</v>
      </c>
      <c r="AR1659" s="8">
        <v>0</v>
      </c>
      <c r="AS1659" s="8">
        <v>0</v>
      </c>
      <c r="AT1659" s="12">
        <f t="shared" si="269"/>
        <v>38.299999999999997</v>
      </c>
      <c r="AV1659" s="11">
        <f t="shared" si="261"/>
        <v>7.4332500000000001</v>
      </c>
      <c r="AW1659" s="13">
        <f t="shared" si="262"/>
        <v>2.8050000000000002E-2</v>
      </c>
      <c r="AX1659" s="13">
        <f t="shared" si="263"/>
        <v>0.47404499999999999</v>
      </c>
      <c r="AY1659" s="13">
        <f t="shared" si="264"/>
        <v>2.8050000000000002E-2</v>
      </c>
      <c r="AZ1659" s="13">
        <f t="shared" si="265"/>
        <v>2.8050000000000002E-2</v>
      </c>
      <c r="BA1659" s="13">
        <f t="shared" si="266"/>
        <v>0.60026999999999997</v>
      </c>
      <c r="BB1659" s="13">
        <f t="shared" si="267"/>
        <v>0</v>
      </c>
      <c r="BC1659" s="13">
        <f t="shared" si="268"/>
        <v>0</v>
      </c>
    </row>
    <row r="1660" spans="1:55" x14ac:dyDescent="0.3">
      <c r="A1660" s="8" t="s">
        <v>232</v>
      </c>
      <c r="B1660" s="8" t="s">
        <v>238</v>
      </c>
      <c r="C1660" s="8" t="s">
        <v>138</v>
      </c>
      <c r="D1660" s="8" t="s">
        <v>18</v>
      </c>
      <c r="E1660" s="7" t="s">
        <v>21</v>
      </c>
      <c r="K1660" s="8">
        <v>1</v>
      </c>
      <c r="L1660" s="8">
        <v>0</v>
      </c>
      <c r="M1660" s="8">
        <f t="shared" si="260"/>
        <v>0</v>
      </c>
      <c r="O1660" s="8">
        <v>81</v>
      </c>
      <c r="S1660" s="8">
        <v>1095</v>
      </c>
      <c r="T1660" s="8" t="s">
        <v>275</v>
      </c>
      <c r="AL1660" s="7">
        <v>267</v>
      </c>
      <c r="AN1660" s="8">
        <v>19.600000000000001</v>
      </c>
      <c r="AQ1660" s="8">
        <v>20.3</v>
      </c>
      <c r="AT1660" s="12">
        <f t="shared" si="269"/>
        <v>39.900000000000006</v>
      </c>
      <c r="AV1660" s="11">
        <f t="shared" si="261"/>
        <v>0</v>
      </c>
      <c r="AW1660" s="13">
        <f t="shared" si="262"/>
        <v>0</v>
      </c>
      <c r="AX1660" s="13">
        <f t="shared" si="263"/>
        <v>0</v>
      </c>
      <c r="AY1660" s="13">
        <f t="shared" si="264"/>
        <v>0</v>
      </c>
      <c r="AZ1660" s="13">
        <f t="shared" si="265"/>
        <v>0</v>
      </c>
      <c r="BA1660" s="13">
        <f t="shared" si="266"/>
        <v>0</v>
      </c>
      <c r="BB1660" s="13">
        <f t="shared" si="267"/>
        <v>0</v>
      </c>
      <c r="BC1660" s="13">
        <f t="shared" si="268"/>
        <v>0</v>
      </c>
    </row>
    <row r="1661" spans="1:55" x14ac:dyDescent="0.3">
      <c r="A1661" s="8" t="s">
        <v>232</v>
      </c>
      <c r="B1661" s="8" t="s">
        <v>238</v>
      </c>
      <c r="C1661" s="8" t="s">
        <v>138</v>
      </c>
      <c r="D1661" s="8" t="s">
        <v>19</v>
      </c>
      <c r="E1661" s="7" t="s">
        <v>14</v>
      </c>
      <c r="F1661" s="8">
        <v>112</v>
      </c>
      <c r="H1661" s="8">
        <v>1</v>
      </c>
      <c r="L1661" s="8">
        <v>0.14299999999999999</v>
      </c>
      <c r="M1661" s="8">
        <f t="shared" si="260"/>
        <v>16.015999999999998</v>
      </c>
      <c r="O1661" s="8">
        <v>81</v>
      </c>
      <c r="AI1661" s="7">
        <v>8063</v>
      </c>
      <c r="AJ1661" s="8">
        <v>5124</v>
      </c>
      <c r="AK1661" s="8" t="s">
        <v>273</v>
      </c>
      <c r="AL1661" s="7">
        <v>285</v>
      </c>
      <c r="AM1661" s="8">
        <v>285</v>
      </c>
      <c r="AN1661" s="8">
        <v>26.9</v>
      </c>
      <c r="AO1661" s="8">
        <v>26.9</v>
      </c>
      <c r="AP1661" s="8">
        <v>26.9</v>
      </c>
      <c r="AQ1661" s="8">
        <v>18.899999999999999</v>
      </c>
      <c r="AR1661" s="8">
        <v>0</v>
      </c>
      <c r="AS1661" s="8">
        <v>0</v>
      </c>
      <c r="AT1661" s="12">
        <f t="shared" si="269"/>
        <v>45.8</v>
      </c>
      <c r="AV1661" s="11">
        <f t="shared" si="261"/>
        <v>45.645599999999995</v>
      </c>
      <c r="AW1661" s="13">
        <f t="shared" si="262"/>
        <v>45.645599999999995</v>
      </c>
      <c r="AX1661" s="13">
        <f t="shared" si="263"/>
        <v>4.3083039999999997</v>
      </c>
      <c r="AY1661" s="13">
        <f t="shared" si="264"/>
        <v>4.3083039999999997</v>
      </c>
      <c r="AZ1661" s="13">
        <f t="shared" si="265"/>
        <v>4.3083039999999997</v>
      </c>
      <c r="BA1661" s="13">
        <f t="shared" si="266"/>
        <v>3.0270239999999995</v>
      </c>
      <c r="BB1661" s="13">
        <f t="shared" si="267"/>
        <v>0</v>
      </c>
      <c r="BC1661" s="13">
        <f t="shared" si="268"/>
        <v>0</v>
      </c>
    </row>
    <row r="1662" spans="1:55" x14ac:dyDescent="0.3">
      <c r="A1662" s="8" t="s">
        <v>232</v>
      </c>
      <c r="B1662" s="8" t="s">
        <v>238</v>
      </c>
      <c r="C1662" s="8" t="s">
        <v>138</v>
      </c>
      <c r="D1662" s="8" t="s">
        <v>22</v>
      </c>
      <c r="E1662" s="7" t="s">
        <v>21</v>
      </c>
      <c r="K1662" s="8">
        <v>1</v>
      </c>
      <c r="L1662" s="8">
        <v>0</v>
      </c>
      <c r="M1662" s="8">
        <f t="shared" ref="M1662:M1725" si="270">F1662*L1662</f>
        <v>0</v>
      </c>
      <c r="O1662" s="8">
        <v>81</v>
      </c>
      <c r="AI1662" s="7">
        <v>8063</v>
      </c>
      <c r="AJ1662" s="8">
        <v>5124</v>
      </c>
      <c r="AK1662" s="8" t="s">
        <v>273</v>
      </c>
      <c r="AL1662" s="7">
        <v>285</v>
      </c>
      <c r="AM1662" s="8">
        <v>285</v>
      </c>
      <c r="AN1662" s="8">
        <v>26.9</v>
      </c>
      <c r="AO1662" s="8">
        <v>26.9</v>
      </c>
      <c r="AP1662" s="8">
        <v>26.9</v>
      </c>
      <c r="AQ1662" s="8">
        <v>18.899999999999999</v>
      </c>
      <c r="AR1662" s="8">
        <v>0</v>
      </c>
      <c r="AS1662" s="8">
        <v>0</v>
      </c>
      <c r="AT1662" s="12">
        <f t="shared" si="269"/>
        <v>45.8</v>
      </c>
      <c r="AV1662" s="11">
        <f t="shared" si="261"/>
        <v>0</v>
      </c>
      <c r="AW1662" s="13">
        <f t="shared" si="262"/>
        <v>0</v>
      </c>
      <c r="AX1662" s="13">
        <f t="shared" si="263"/>
        <v>0</v>
      </c>
      <c r="AY1662" s="13">
        <f t="shared" si="264"/>
        <v>0</v>
      </c>
      <c r="AZ1662" s="13">
        <f t="shared" si="265"/>
        <v>0</v>
      </c>
      <c r="BA1662" s="13">
        <f t="shared" si="266"/>
        <v>0</v>
      </c>
      <c r="BB1662" s="13">
        <f t="shared" si="267"/>
        <v>0</v>
      </c>
      <c r="BC1662" s="13">
        <f t="shared" si="268"/>
        <v>0</v>
      </c>
    </row>
    <row r="1663" spans="1:55" x14ac:dyDescent="0.3">
      <c r="A1663" s="8" t="s">
        <v>232</v>
      </c>
      <c r="B1663" s="8" t="s">
        <v>238</v>
      </c>
      <c r="C1663" s="8" t="s">
        <v>138</v>
      </c>
      <c r="D1663" s="8" t="s">
        <v>23</v>
      </c>
      <c r="E1663" s="7" t="s">
        <v>14</v>
      </c>
      <c r="F1663" s="8">
        <v>64</v>
      </c>
      <c r="H1663" s="8">
        <v>4</v>
      </c>
      <c r="L1663" s="8">
        <v>0.57099999999999995</v>
      </c>
      <c r="M1663" s="8">
        <f t="shared" si="270"/>
        <v>36.543999999999997</v>
      </c>
      <c r="O1663" s="8">
        <v>81</v>
      </c>
      <c r="AI1663" s="7">
        <v>974</v>
      </c>
      <c r="AJ1663" s="8">
        <v>1129</v>
      </c>
      <c r="AK1663" s="8" t="s">
        <v>279</v>
      </c>
      <c r="AL1663" s="7">
        <v>155</v>
      </c>
      <c r="AM1663" s="8">
        <v>155</v>
      </c>
      <c r="AN1663" s="8">
        <v>12.6</v>
      </c>
      <c r="AO1663" s="8">
        <v>12.6</v>
      </c>
      <c r="AP1663" s="8">
        <v>0</v>
      </c>
      <c r="AQ1663" s="8">
        <v>10.6</v>
      </c>
      <c r="AR1663" s="8">
        <v>1.1000000000000001</v>
      </c>
      <c r="AS1663" s="8">
        <v>0</v>
      </c>
      <c r="AT1663" s="12">
        <f t="shared" si="269"/>
        <v>24.3</v>
      </c>
      <c r="AV1663" s="11">
        <f t="shared" si="261"/>
        <v>56.6432</v>
      </c>
      <c r="AW1663" s="13">
        <f t="shared" si="262"/>
        <v>56.6432</v>
      </c>
      <c r="AX1663" s="13">
        <f t="shared" si="263"/>
        <v>4.6045439999999997</v>
      </c>
      <c r="AY1663" s="13">
        <f t="shared" si="264"/>
        <v>4.6045439999999997</v>
      </c>
      <c r="AZ1663" s="13">
        <f t="shared" si="265"/>
        <v>0</v>
      </c>
      <c r="BA1663" s="13">
        <f t="shared" si="266"/>
        <v>3.8736639999999993</v>
      </c>
      <c r="BB1663" s="13">
        <f t="shared" si="267"/>
        <v>0.40198400000000001</v>
      </c>
      <c r="BC1663" s="13">
        <f t="shared" si="268"/>
        <v>0</v>
      </c>
    </row>
    <row r="1664" spans="1:55" x14ac:dyDescent="0.3">
      <c r="A1664" s="8" t="s">
        <v>232</v>
      </c>
      <c r="B1664" s="8" t="s">
        <v>238</v>
      </c>
      <c r="C1664" s="8" t="s">
        <v>138</v>
      </c>
      <c r="D1664" s="8" t="s">
        <v>24</v>
      </c>
      <c r="E1664" s="7" t="s">
        <v>14</v>
      </c>
      <c r="F1664" s="8">
        <v>184</v>
      </c>
      <c r="G1664" s="8">
        <v>1</v>
      </c>
      <c r="L1664" s="8">
        <v>1</v>
      </c>
      <c r="M1664" s="8">
        <f t="shared" si="270"/>
        <v>184</v>
      </c>
      <c r="O1664" s="8">
        <v>81</v>
      </c>
      <c r="AI1664" s="7">
        <v>7075</v>
      </c>
      <c r="AJ1664" s="8">
        <v>1106</v>
      </c>
      <c r="AK1664" s="8" t="s">
        <v>280</v>
      </c>
      <c r="AL1664" s="7">
        <v>69</v>
      </c>
      <c r="AM1664" s="8">
        <v>69</v>
      </c>
      <c r="AN1664" s="8">
        <v>3.6</v>
      </c>
      <c r="AO1664" s="8">
        <v>3.6</v>
      </c>
      <c r="AP1664" s="8">
        <v>0</v>
      </c>
      <c r="AQ1664" s="8">
        <v>4.0999999999999996</v>
      </c>
      <c r="AR1664" s="8">
        <v>4.5</v>
      </c>
      <c r="AS1664" s="8">
        <v>0</v>
      </c>
      <c r="AT1664" s="12">
        <f t="shared" si="269"/>
        <v>12.2</v>
      </c>
      <c r="AV1664" s="11">
        <f t="shared" si="261"/>
        <v>126.96</v>
      </c>
      <c r="AW1664" s="13">
        <f t="shared" si="262"/>
        <v>126.96</v>
      </c>
      <c r="AX1664" s="13">
        <f t="shared" si="263"/>
        <v>6.6239999999999997</v>
      </c>
      <c r="AY1664" s="13">
        <f t="shared" si="264"/>
        <v>6.6239999999999997</v>
      </c>
      <c r="AZ1664" s="13">
        <f t="shared" si="265"/>
        <v>0</v>
      </c>
      <c r="BA1664" s="13">
        <f t="shared" si="266"/>
        <v>7.5439999999999996</v>
      </c>
      <c r="BB1664" s="13">
        <f t="shared" si="267"/>
        <v>8.2799999999999994</v>
      </c>
      <c r="BC1664" s="13">
        <f t="shared" si="268"/>
        <v>0</v>
      </c>
    </row>
    <row r="1665" spans="1:55" x14ac:dyDescent="0.3">
      <c r="A1665" s="8" t="s">
        <v>232</v>
      </c>
      <c r="B1665" s="8" t="s">
        <v>238</v>
      </c>
      <c r="C1665" s="8" t="s">
        <v>138</v>
      </c>
      <c r="D1665" s="8" t="s">
        <v>25</v>
      </c>
      <c r="E1665" s="7" t="s">
        <v>21</v>
      </c>
      <c r="J1665" s="8">
        <v>1</v>
      </c>
      <c r="L1665" s="8">
        <v>3.0000000000000001E-3</v>
      </c>
      <c r="M1665" s="8">
        <f t="shared" si="270"/>
        <v>0</v>
      </c>
      <c r="O1665" s="8">
        <v>81</v>
      </c>
      <c r="AI1665" s="7">
        <v>646</v>
      </c>
      <c r="AJ1665" s="8">
        <v>1009</v>
      </c>
      <c r="AK1665" s="8" t="s">
        <v>286</v>
      </c>
      <c r="AL1665" s="7">
        <v>403</v>
      </c>
      <c r="AM1665" s="8">
        <v>403</v>
      </c>
      <c r="AN1665" s="8">
        <v>24.9</v>
      </c>
      <c r="AO1665" s="8">
        <v>24.9</v>
      </c>
      <c r="AP1665" s="8">
        <v>0</v>
      </c>
      <c r="AQ1665" s="8">
        <v>33.1</v>
      </c>
      <c r="AR1665" s="8">
        <v>1.3</v>
      </c>
      <c r="AS1665" s="8">
        <v>0</v>
      </c>
      <c r="AT1665" s="12">
        <f t="shared" si="269"/>
        <v>59.3</v>
      </c>
      <c r="AV1665" s="11">
        <f t="shared" si="261"/>
        <v>0</v>
      </c>
      <c r="AW1665" s="13">
        <f t="shared" si="262"/>
        <v>0</v>
      </c>
      <c r="AX1665" s="13">
        <f t="shared" si="263"/>
        <v>0</v>
      </c>
      <c r="AY1665" s="13">
        <f t="shared" si="264"/>
        <v>0</v>
      </c>
      <c r="AZ1665" s="13">
        <f t="shared" si="265"/>
        <v>0</v>
      </c>
      <c r="BA1665" s="13">
        <f t="shared" si="266"/>
        <v>0</v>
      </c>
      <c r="BB1665" s="13">
        <f t="shared" si="267"/>
        <v>0</v>
      </c>
      <c r="BC1665" s="13">
        <f t="shared" si="268"/>
        <v>0</v>
      </c>
    </row>
    <row r="1666" spans="1:55" x14ac:dyDescent="0.3">
      <c r="A1666" s="8" t="s">
        <v>20</v>
      </c>
      <c r="B1666" s="8" t="s">
        <v>238</v>
      </c>
      <c r="C1666" s="8" t="s">
        <v>138</v>
      </c>
      <c r="D1666" s="8" t="s">
        <v>20</v>
      </c>
      <c r="E1666" s="7" t="s">
        <v>14</v>
      </c>
      <c r="F1666" s="8">
        <v>112</v>
      </c>
      <c r="H1666" s="8">
        <v>2</v>
      </c>
      <c r="L1666" s="8">
        <v>0.28599999999999998</v>
      </c>
      <c r="M1666" s="8">
        <f t="shared" si="270"/>
        <v>32.031999999999996</v>
      </c>
      <c r="O1666" s="8">
        <v>81</v>
      </c>
      <c r="AI1666">
        <v>8041</v>
      </c>
      <c r="AJ1666">
        <v>15233</v>
      </c>
      <c r="AK1666" t="s">
        <v>378</v>
      </c>
      <c r="AL1666">
        <v>105</v>
      </c>
      <c r="AM1666">
        <v>105</v>
      </c>
      <c r="AN1666">
        <v>18.5</v>
      </c>
      <c r="AO1666">
        <v>18.5</v>
      </c>
      <c r="AP1666">
        <v>18.5</v>
      </c>
      <c r="AQ1666">
        <v>2.9</v>
      </c>
      <c r="AR1666">
        <v>0</v>
      </c>
      <c r="AS1666">
        <v>0</v>
      </c>
      <c r="AT1666" s="12">
        <f t="shared" si="269"/>
        <v>21.4</v>
      </c>
      <c r="AV1666" s="11">
        <f t="shared" si="261"/>
        <v>33.633599999999994</v>
      </c>
      <c r="AW1666" s="13">
        <f t="shared" si="262"/>
        <v>33.633599999999994</v>
      </c>
      <c r="AX1666" s="13">
        <f t="shared" si="263"/>
        <v>5.9259199999999996</v>
      </c>
      <c r="AY1666" s="13">
        <f t="shared" si="264"/>
        <v>5.9259199999999996</v>
      </c>
      <c r="AZ1666" s="13">
        <f t="shared" si="265"/>
        <v>5.9259199999999996</v>
      </c>
      <c r="BA1666" s="13">
        <f t="shared" si="266"/>
        <v>0.92892799999999998</v>
      </c>
      <c r="BB1666" s="13">
        <f t="shared" si="267"/>
        <v>0</v>
      </c>
      <c r="BC1666" s="13">
        <f t="shared" si="268"/>
        <v>0</v>
      </c>
    </row>
    <row r="1667" spans="1:55" x14ac:dyDescent="0.3">
      <c r="A1667" s="8" t="s">
        <v>233</v>
      </c>
      <c r="B1667" s="8" t="s">
        <v>238</v>
      </c>
      <c r="C1667" s="8" t="s">
        <v>138</v>
      </c>
      <c r="D1667" s="8" t="s">
        <v>26</v>
      </c>
      <c r="E1667" s="7" t="s">
        <v>14</v>
      </c>
      <c r="F1667" s="8">
        <v>175</v>
      </c>
      <c r="H1667" s="8">
        <v>3</v>
      </c>
      <c r="L1667" s="8">
        <v>0.42899999999999999</v>
      </c>
      <c r="M1667" s="8">
        <f t="shared" si="270"/>
        <v>75.075000000000003</v>
      </c>
      <c r="O1667" s="8">
        <v>81</v>
      </c>
      <c r="AI1667" s="7">
        <v>7200</v>
      </c>
      <c r="AJ1667" s="8">
        <v>20051</v>
      </c>
      <c r="AK1667" s="8" t="s">
        <v>282</v>
      </c>
      <c r="AL1667" s="7">
        <v>130</v>
      </c>
      <c r="AM1667" s="8">
        <v>0</v>
      </c>
      <c r="AN1667" s="8">
        <v>2.4</v>
      </c>
      <c r="AO1667" s="8">
        <v>0</v>
      </c>
      <c r="AP1667" s="8">
        <v>0</v>
      </c>
      <c r="AQ1667" s="8">
        <v>0.2</v>
      </c>
      <c r="AR1667" s="8">
        <v>28.6</v>
      </c>
      <c r="AS1667" s="8">
        <v>0.3</v>
      </c>
      <c r="AT1667" s="12">
        <f t="shared" si="269"/>
        <v>31.200000000000003</v>
      </c>
      <c r="AV1667" s="11">
        <f t="shared" si="261"/>
        <v>97.597499999999997</v>
      </c>
      <c r="AW1667" s="13">
        <f t="shared" si="262"/>
        <v>0</v>
      </c>
      <c r="AX1667" s="13">
        <f t="shared" si="263"/>
        <v>1.8018000000000001</v>
      </c>
      <c r="AY1667" s="13">
        <f t="shared" si="264"/>
        <v>0</v>
      </c>
      <c r="AZ1667" s="13">
        <f t="shared" si="265"/>
        <v>0</v>
      </c>
      <c r="BA1667" s="13">
        <f t="shared" si="266"/>
        <v>0.15015000000000001</v>
      </c>
      <c r="BB1667" s="13">
        <f t="shared" si="267"/>
        <v>21.471450000000001</v>
      </c>
      <c r="BC1667" s="13">
        <f t="shared" si="268"/>
        <v>0.22522500000000001</v>
      </c>
    </row>
    <row r="1668" spans="1:55" x14ac:dyDescent="0.3">
      <c r="A1668" s="8" t="s">
        <v>233</v>
      </c>
      <c r="B1668" s="8" t="s">
        <v>238</v>
      </c>
      <c r="C1668" s="8" t="s">
        <v>138</v>
      </c>
      <c r="D1668" s="8" t="s">
        <v>28</v>
      </c>
      <c r="E1668" s="7" t="s">
        <v>14</v>
      </c>
      <c r="F1668" s="8">
        <v>185</v>
      </c>
      <c r="G1668" s="8">
        <v>1</v>
      </c>
      <c r="L1668" s="8">
        <v>1</v>
      </c>
      <c r="M1668" s="8">
        <f t="shared" si="270"/>
        <v>185</v>
      </c>
      <c r="O1668" s="8">
        <v>81</v>
      </c>
      <c r="AI1668" s="7">
        <v>7005</v>
      </c>
      <c r="AJ1668" s="8">
        <v>16028</v>
      </c>
      <c r="AK1668" s="8" t="s">
        <v>283</v>
      </c>
      <c r="AL1668" s="7">
        <v>127</v>
      </c>
      <c r="AM1668" s="8">
        <v>0</v>
      </c>
      <c r="AN1668" s="8">
        <v>8.6999999999999993</v>
      </c>
      <c r="AO1668" s="8">
        <v>0</v>
      </c>
      <c r="AP1668" s="8">
        <v>0</v>
      </c>
      <c r="AQ1668" s="8">
        <v>0.5</v>
      </c>
      <c r="AR1668" s="8">
        <v>22.8</v>
      </c>
      <c r="AS1668" s="8">
        <v>6.4</v>
      </c>
      <c r="AT1668" s="12">
        <f t="shared" si="269"/>
        <v>32</v>
      </c>
      <c r="AV1668" s="11">
        <f t="shared" si="261"/>
        <v>234.95</v>
      </c>
      <c r="AW1668" s="13">
        <f t="shared" si="262"/>
        <v>0</v>
      </c>
      <c r="AX1668" s="13">
        <f t="shared" si="263"/>
        <v>16.094999999999999</v>
      </c>
      <c r="AY1668" s="13">
        <f t="shared" si="264"/>
        <v>0</v>
      </c>
      <c r="AZ1668" s="13">
        <f t="shared" si="265"/>
        <v>0</v>
      </c>
      <c r="BA1668" s="13">
        <f t="shared" si="266"/>
        <v>0.92500000000000004</v>
      </c>
      <c r="BB1668" s="13">
        <f t="shared" si="267"/>
        <v>42.18</v>
      </c>
      <c r="BC1668" s="13">
        <f t="shared" si="268"/>
        <v>11.84</v>
      </c>
    </row>
    <row r="1669" spans="1:55" x14ac:dyDescent="0.3">
      <c r="A1669" s="8" t="s">
        <v>233</v>
      </c>
      <c r="B1669" s="8" t="s">
        <v>238</v>
      </c>
      <c r="C1669" s="8" t="s">
        <v>138</v>
      </c>
      <c r="D1669" s="8" t="s">
        <v>29</v>
      </c>
      <c r="E1669" s="7" t="s">
        <v>14</v>
      </c>
      <c r="F1669" s="8">
        <v>60</v>
      </c>
      <c r="H1669" s="8">
        <v>1</v>
      </c>
      <c r="L1669" s="8">
        <v>0.14299999999999999</v>
      </c>
      <c r="M1669" s="8">
        <f t="shared" si="270"/>
        <v>8.58</v>
      </c>
      <c r="O1669" s="8">
        <v>81</v>
      </c>
      <c r="AI1669" s="7">
        <v>513</v>
      </c>
      <c r="AJ1669" s="8">
        <v>11110</v>
      </c>
      <c r="AK1669" s="8" t="s">
        <v>290</v>
      </c>
      <c r="AL1669" s="7">
        <v>22</v>
      </c>
      <c r="AM1669" s="8">
        <v>0</v>
      </c>
      <c r="AN1669" s="8">
        <v>1</v>
      </c>
      <c r="AO1669" s="8">
        <v>0</v>
      </c>
      <c r="AP1669" s="8">
        <v>0</v>
      </c>
      <c r="AQ1669" s="8">
        <v>0.4</v>
      </c>
      <c r="AR1669" s="8">
        <v>4.5</v>
      </c>
      <c r="AS1669" s="8">
        <v>2.8</v>
      </c>
      <c r="AT1669" s="12">
        <f t="shared" si="269"/>
        <v>5.9</v>
      </c>
      <c r="AV1669" s="11">
        <f t="shared" ref="AV1669:AV1732" si="271">PRODUCT($M1669,$Y1669,AL1669)/100</f>
        <v>1.8875999999999999</v>
      </c>
      <c r="AW1669" s="13">
        <f t="shared" si="262"/>
        <v>0</v>
      </c>
      <c r="AX1669" s="13">
        <f t="shared" si="263"/>
        <v>8.5800000000000001E-2</v>
      </c>
      <c r="AY1669" s="13">
        <f t="shared" si="264"/>
        <v>0</v>
      </c>
      <c r="AZ1669" s="13">
        <f t="shared" si="265"/>
        <v>0</v>
      </c>
      <c r="BA1669" s="13">
        <f t="shared" si="266"/>
        <v>3.4320000000000003E-2</v>
      </c>
      <c r="BB1669" s="13">
        <f t="shared" si="267"/>
        <v>0.3861</v>
      </c>
      <c r="BC1669" s="13">
        <f t="shared" si="268"/>
        <v>0.24023999999999998</v>
      </c>
    </row>
    <row r="1670" spans="1:55" x14ac:dyDescent="0.3">
      <c r="A1670" s="8" t="s">
        <v>233</v>
      </c>
      <c r="B1670" s="8" t="s">
        <v>238</v>
      </c>
      <c r="C1670" s="8" t="s">
        <v>138</v>
      </c>
      <c r="D1670" s="8" t="s">
        <v>30</v>
      </c>
      <c r="E1670" s="7" t="s">
        <v>14</v>
      </c>
      <c r="F1670" s="8">
        <v>119</v>
      </c>
      <c r="H1670" s="8">
        <v>3</v>
      </c>
      <c r="L1670" s="8">
        <v>0.42899999999999999</v>
      </c>
      <c r="M1670" s="8">
        <f t="shared" si="270"/>
        <v>51.051000000000002</v>
      </c>
      <c r="O1670" s="8">
        <v>81</v>
      </c>
      <c r="AI1670" s="7">
        <v>141</v>
      </c>
      <c r="AJ1670" s="8">
        <v>9040</v>
      </c>
      <c r="AK1670" s="8" t="s">
        <v>287</v>
      </c>
      <c r="AL1670" s="7">
        <v>92</v>
      </c>
      <c r="AM1670" s="8">
        <v>0</v>
      </c>
      <c r="AN1670" s="8">
        <v>1</v>
      </c>
      <c r="AO1670" s="8">
        <v>0</v>
      </c>
      <c r="AP1670" s="8">
        <v>0</v>
      </c>
      <c r="AQ1670" s="8">
        <v>0.5</v>
      </c>
      <c r="AR1670" s="8">
        <v>23.4</v>
      </c>
      <c r="AS1670" s="8">
        <v>2.4</v>
      </c>
      <c r="AT1670" s="12">
        <f t="shared" si="269"/>
        <v>24.9</v>
      </c>
      <c r="AV1670" s="11">
        <f t="shared" si="271"/>
        <v>46.966920000000002</v>
      </c>
      <c r="AW1670" s="13">
        <f t="shared" ref="AW1670:AW1733" si="272">PRODUCT($M1670,$Y1670,AM1670)/100</f>
        <v>0</v>
      </c>
      <c r="AX1670" s="13">
        <f t="shared" ref="AX1670:AX1733" si="273">PRODUCT($M1670,$Y1670,AN1670)/100</f>
        <v>0.51051000000000002</v>
      </c>
      <c r="AY1670" s="13">
        <f t="shared" ref="AY1670:AY1733" si="274">PRODUCT($M1670,$Y1670,AO1670)/100</f>
        <v>0</v>
      </c>
      <c r="AZ1670" s="13">
        <f t="shared" ref="AZ1670:AZ1733" si="275">PRODUCT($M1670,$Y1670,AP1670)/100</f>
        <v>0</v>
      </c>
      <c r="BA1670" s="13">
        <f t="shared" ref="BA1670:BA1733" si="276">PRODUCT($M1670,$Y1670,AQ1670)/100</f>
        <v>0.25525500000000001</v>
      </c>
      <c r="BB1670" s="13">
        <f t="shared" ref="BB1670:BB1733" si="277">PRODUCT($M1670,$Y1670,AR1670)/100</f>
        <v>11.945933999999999</v>
      </c>
      <c r="BC1670" s="13">
        <f t="shared" ref="BC1670:BC1733" si="278">PRODUCT($M1670,$Y1670,AS1670)/100</f>
        <v>1.2252240000000001</v>
      </c>
    </row>
    <row r="1671" spans="1:55" x14ac:dyDescent="0.3">
      <c r="A1671" s="8" t="s">
        <v>233</v>
      </c>
      <c r="B1671" s="8" t="s">
        <v>238</v>
      </c>
      <c r="C1671" s="8" t="s">
        <v>138</v>
      </c>
      <c r="D1671" s="8" t="s">
        <v>31</v>
      </c>
      <c r="E1671" s="7" t="s">
        <v>14</v>
      </c>
      <c r="F1671" s="8">
        <v>122</v>
      </c>
      <c r="H1671" s="8">
        <v>1</v>
      </c>
      <c r="L1671" s="8">
        <v>0.14299999999999999</v>
      </c>
      <c r="M1671" s="8">
        <f t="shared" si="270"/>
        <v>17.445999999999998</v>
      </c>
      <c r="O1671" s="8">
        <v>81</v>
      </c>
      <c r="AI1671" s="7">
        <v>1786</v>
      </c>
      <c r="AJ1671" s="8">
        <v>11363</v>
      </c>
      <c r="AK1671" s="8" t="s">
        <v>289</v>
      </c>
      <c r="AL1671" s="7">
        <v>93</v>
      </c>
      <c r="AM1671" s="8">
        <v>0</v>
      </c>
      <c r="AN1671" s="8">
        <v>2</v>
      </c>
      <c r="AO1671" s="8">
        <v>0</v>
      </c>
      <c r="AP1671" s="8">
        <v>0</v>
      </c>
      <c r="AQ1671" s="8">
        <v>0.1</v>
      </c>
      <c r="AR1671" s="8">
        <v>21.6</v>
      </c>
      <c r="AS1671" s="8">
        <v>1.5</v>
      </c>
      <c r="AT1671" s="12">
        <f t="shared" si="269"/>
        <v>23.700000000000003</v>
      </c>
      <c r="AV1671" s="11">
        <f t="shared" si="271"/>
        <v>16.224779999999999</v>
      </c>
      <c r="AW1671" s="13">
        <f t="shared" si="272"/>
        <v>0</v>
      </c>
      <c r="AX1671" s="13">
        <f t="shared" si="273"/>
        <v>0.34891999999999995</v>
      </c>
      <c r="AY1671" s="13">
        <f t="shared" si="274"/>
        <v>0</v>
      </c>
      <c r="AZ1671" s="13">
        <f t="shared" si="275"/>
        <v>0</v>
      </c>
      <c r="BA1671" s="13">
        <f t="shared" si="276"/>
        <v>1.7446E-2</v>
      </c>
      <c r="BB1671" s="13">
        <f t="shared" si="277"/>
        <v>3.7683359999999997</v>
      </c>
      <c r="BC1671" s="13">
        <f t="shared" si="278"/>
        <v>0.26168999999999998</v>
      </c>
    </row>
    <row r="1672" spans="1:55" x14ac:dyDescent="0.3">
      <c r="A1672" s="8" t="s">
        <v>233</v>
      </c>
      <c r="B1672" s="8" t="s">
        <v>238</v>
      </c>
      <c r="C1672" s="8" t="s">
        <v>138</v>
      </c>
      <c r="D1672" s="8" t="s">
        <v>87</v>
      </c>
      <c r="E1672" s="7" t="s">
        <v>14</v>
      </c>
      <c r="F1672" s="8">
        <v>171</v>
      </c>
      <c r="H1672" s="8">
        <v>1</v>
      </c>
      <c r="L1672" s="8">
        <v>0.14299999999999999</v>
      </c>
      <c r="M1672" s="8">
        <f t="shared" si="270"/>
        <v>24.452999999999999</v>
      </c>
      <c r="O1672" s="8">
        <v>81</v>
      </c>
      <c r="AI1672" s="7">
        <v>7060</v>
      </c>
      <c r="AJ1672" s="8">
        <v>16063</v>
      </c>
      <c r="AK1672" s="8" t="s">
        <v>328</v>
      </c>
      <c r="AL1672" s="7">
        <v>116</v>
      </c>
      <c r="AM1672" s="8">
        <v>0</v>
      </c>
      <c r="AN1672" s="8">
        <v>7.7</v>
      </c>
      <c r="AO1672" s="8">
        <v>0</v>
      </c>
      <c r="AP1672" s="8">
        <v>0</v>
      </c>
      <c r="AQ1672" s="8">
        <v>0.5</v>
      </c>
      <c r="AR1672" s="8">
        <v>20.8</v>
      </c>
      <c r="AS1672" s="8">
        <v>6.5</v>
      </c>
      <c r="AT1672" s="12">
        <f t="shared" si="269"/>
        <v>29</v>
      </c>
      <c r="AV1672" s="11">
        <f t="shared" si="271"/>
        <v>28.365479999999998</v>
      </c>
      <c r="AW1672" s="13">
        <f t="shared" si="272"/>
        <v>0</v>
      </c>
      <c r="AX1672" s="13">
        <f t="shared" si="273"/>
        <v>1.8828809999999998</v>
      </c>
      <c r="AY1672" s="13">
        <f t="shared" si="274"/>
        <v>0</v>
      </c>
      <c r="AZ1672" s="13">
        <f t="shared" si="275"/>
        <v>0</v>
      </c>
      <c r="BA1672" s="13">
        <f t="shared" si="276"/>
        <v>0.122265</v>
      </c>
      <c r="BB1672" s="13">
        <f t="shared" si="277"/>
        <v>5.0862240000000005</v>
      </c>
      <c r="BC1672" s="13">
        <f t="shared" si="278"/>
        <v>1.589445</v>
      </c>
    </row>
    <row r="1673" spans="1:55" x14ac:dyDescent="0.3">
      <c r="A1673" s="8" t="s">
        <v>233</v>
      </c>
      <c r="B1673" s="8" t="s">
        <v>238</v>
      </c>
      <c r="C1673" s="8" t="s">
        <v>138</v>
      </c>
      <c r="D1673" s="8" t="s">
        <v>128</v>
      </c>
      <c r="E1673" s="7" t="s">
        <v>14</v>
      </c>
      <c r="F1673" s="8">
        <v>62</v>
      </c>
      <c r="I1673" s="8">
        <v>1</v>
      </c>
      <c r="L1673" s="8">
        <v>3.3000000000000002E-2</v>
      </c>
      <c r="M1673" s="8">
        <f t="shared" si="270"/>
        <v>2.0460000000000003</v>
      </c>
      <c r="O1673" s="8">
        <v>81</v>
      </c>
      <c r="AI1673" s="7">
        <v>620</v>
      </c>
      <c r="AJ1673" s="8">
        <v>11125</v>
      </c>
      <c r="AK1673" s="8" t="s">
        <v>356</v>
      </c>
      <c r="AL1673" s="7">
        <v>45</v>
      </c>
      <c r="AM1673" s="8">
        <v>0</v>
      </c>
      <c r="AN1673" s="8">
        <v>1.1000000000000001</v>
      </c>
      <c r="AO1673" s="8">
        <v>0</v>
      </c>
      <c r="AP1673" s="8">
        <v>0</v>
      </c>
      <c r="AQ1673" s="8">
        <v>0.2</v>
      </c>
      <c r="AR1673" s="8">
        <v>10.5</v>
      </c>
      <c r="AS1673" s="8">
        <v>3.3</v>
      </c>
      <c r="AT1673" s="12">
        <f t="shared" si="269"/>
        <v>11.8</v>
      </c>
      <c r="AV1673" s="11">
        <f t="shared" si="271"/>
        <v>0.92070000000000007</v>
      </c>
      <c r="AW1673" s="13">
        <f t="shared" si="272"/>
        <v>0</v>
      </c>
      <c r="AX1673" s="13">
        <f t="shared" si="273"/>
        <v>2.2506000000000005E-2</v>
      </c>
      <c r="AY1673" s="13">
        <f t="shared" si="274"/>
        <v>0</v>
      </c>
      <c r="AZ1673" s="13">
        <f t="shared" si="275"/>
        <v>0</v>
      </c>
      <c r="BA1673" s="13">
        <f t="shared" si="276"/>
        <v>4.092000000000001E-3</v>
      </c>
      <c r="BB1673" s="13">
        <f t="shared" si="277"/>
        <v>0.21483000000000005</v>
      </c>
      <c r="BC1673" s="13">
        <f t="shared" si="278"/>
        <v>6.7518000000000009E-2</v>
      </c>
    </row>
    <row r="1674" spans="1:55" x14ac:dyDescent="0.3">
      <c r="A1674" s="8" t="s">
        <v>234</v>
      </c>
      <c r="B1674" s="8" t="s">
        <v>238</v>
      </c>
      <c r="C1674" s="8" t="s">
        <v>138</v>
      </c>
      <c r="D1674" s="8" t="s">
        <v>248</v>
      </c>
      <c r="E1674" s="7" t="s">
        <v>14</v>
      </c>
      <c r="F1674" s="8">
        <v>134</v>
      </c>
      <c r="H1674" s="8">
        <v>1</v>
      </c>
      <c r="L1674" s="8">
        <v>0.14299999999999999</v>
      </c>
      <c r="M1674" s="8">
        <f t="shared" si="270"/>
        <v>19.161999999999999</v>
      </c>
      <c r="O1674" s="8">
        <v>81</v>
      </c>
      <c r="AE1674" s="7" t="s">
        <v>296</v>
      </c>
      <c r="AF1674" s="8" t="s">
        <v>303</v>
      </c>
      <c r="AL1674" s="7">
        <v>163</v>
      </c>
      <c r="AN1674" s="8">
        <v>6.3</v>
      </c>
      <c r="AQ1674" s="8">
        <v>1.4</v>
      </c>
      <c r="AR1674" s="8">
        <v>31.1</v>
      </c>
      <c r="AT1674" s="12">
        <f t="shared" si="269"/>
        <v>38.799999999999997</v>
      </c>
      <c r="AV1674" s="11">
        <f t="shared" si="271"/>
        <v>31.234059999999999</v>
      </c>
      <c r="AW1674" s="13">
        <f t="shared" si="272"/>
        <v>0.19161999999999998</v>
      </c>
      <c r="AX1674" s="13">
        <f t="shared" si="273"/>
        <v>1.207206</v>
      </c>
      <c r="AY1674" s="13">
        <f t="shared" si="274"/>
        <v>0.19161999999999998</v>
      </c>
      <c r="AZ1674" s="13">
        <f t="shared" si="275"/>
        <v>0.19161999999999998</v>
      </c>
      <c r="BA1674" s="13">
        <f t="shared" si="276"/>
        <v>0.26826800000000001</v>
      </c>
      <c r="BB1674" s="13">
        <f t="shared" si="277"/>
        <v>5.9593820000000006</v>
      </c>
      <c r="BC1674" s="13">
        <f t="shared" si="278"/>
        <v>0.19161999999999998</v>
      </c>
    </row>
    <row r="1675" spans="1:55" x14ac:dyDescent="0.3">
      <c r="A1675" s="8" t="s">
        <v>234</v>
      </c>
      <c r="B1675" s="8" t="s">
        <v>238</v>
      </c>
      <c r="C1675" s="8" t="s">
        <v>138</v>
      </c>
      <c r="D1675" s="8" t="s">
        <v>27</v>
      </c>
      <c r="E1675" s="7" t="s">
        <v>14</v>
      </c>
      <c r="F1675" s="8">
        <v>114</v>
      </c>
      <c r="G1675" s="8">
        <v>1</v>
      </c>
      <c r="L1675" s="8">
        <v>1</v>
      </c>
      <c r="M1675" s="8">
        <f t="shared" si="270"/>
        <v>114</v>
      </c>
      <c r="O1675" s="8">
        <v>81</v>
      </c>
      <c r="AE1675" s="7" t="s">
        <v>296</v>
      </c>
      <c r="AF1675" s="8" t="s">
        <v>304</v>
      </c>
      <c r="AL1675" s="7">
        <v>125</v>
      </c>
      <c r="AN1675" s="8">
        <v>2.1</v>
      </c>
      <c r="AQ1675" s="8">
        <v>1.3</v>
      </c>
      <c r="AR1675" s="8">
        <v>26.2</v>
      </c>
      <c r="AT1675" s="12">
        <f t="shared" si="269"/>
        <v>29.6</v>
      </c>
      <c r="AV1675" s="11">
        <f t="shared" si="271"/>
        <v>142.5</v>
      </c>
      <c r="AW1675" s="13">
        <f t="shared" si="272"/>
        <v>1.1399999999999999</v>
      </c>
      <c r="AX1675" s="13">
        <f t="shared" si="273"/>
        <v>2.3940000000000001</v>
      </c>
      <c r="AY1675" s="13">
        <f t="shared" si="274"/>
        <v>1.1399999999999999</v>
      </c>
      <c r="AZ1675" s="13">
        <f t="shared" si="275"/>
        <v>1.1399999999999999</v>
      </c>
      <c r="BA1675" s="13">
        <f t="shared" si="276"/>
        <v>1.4820000000000002</v>
      </c>
      <c r="BB1675" s="13">
        <f t="shared" si="277"/>
        <v>29.867999999999999</v>
      </c>
      <c r="BC1675" s="13">
        <f t="shared" si="278"/>
        <v>1.1399999999999999</v>
      </c>
    </row>
    <row r="1676" spans="1:55" x14ac:dyDescent="0.3">
      <c r="A1676" s="8" t="s">
        <v>234</v>
      </c>
      <c r="B1676" s="8" t="s">
        <v>238</v>
      </c>
      <c r="C1676" s="8" t="s">
        <v>138</v>
      </c>
      <c r="D1676" s="8" t="s">
        <v>32</v>
      </c>
      <c r="E1676" s="7" t="s">
        <v>21</v>
      </c>
      <c r="K1676" s="8">
        <v>1</v>
      </c>
      <c r="L1676" s="8">
        <v>0</v>
      </c>
      <c r="M1676" s="8">
        <f t="shared" si="270"/>
        <v>0</v>
      </c>
      <c r="O1676" s="8">
        <v>81</v>
      </c>
      <c r="AI1676" s="7">
        <v>8012</v>
      </c>
      <c r="AJ1676" s="8">
        <v>0</v>
      </c>
      <c r="AK1676" s="8" t="s">
        <v>307</v>
      </c>
      <c r="AL1676" s="7">
        <v>332</v>
      </c>
      <c r="AM1676" s="8">
        <v>0</v>
      </c>
      <c r="AN1676" s="8">
        <v>10.3</v>
      </c>
      <c r="AO1676" s="8">
        <v>0</v>
      </c>
      <c r="AP1676" s="8">
        <v>0</v>
      </c>
      <c r="AQ1676" s="8">
        <v>3</v>
      </c>
      <c r="AR1676" s="8">
        <v>73.7</v>
      </c>
      <c r="AS1676" s="8">
        <v>12.7</v>
      </c>
      <c r="AT1676" s="12">
        <f t="shared" si="269"/>
        <v>87</v>
      </c>
      <c r="AV1676" s="11">
        <f t="shared" si="271"/>
        <v>0</v>
      </c>
      <c r="AW1676" s="13">
        <f t="shared" si="272"/>
        <v>0</v>
      </c>
      <c r="AX1676" s="13">
        <f t="shared" si="273"/>
        <v>0</v>
      </c>
      <c r="AY1676" s="13">
        <f t="shared" si="274"/>
        <v>0</v>
      </c>
      <c r="AZ1676" s="13">
        <f t="shared" si="275"/>
        <v>0</v>
      </c>
      <c r="BA1676" s="13">
        <f t="shared" si="276"/>
        <v>0</v>
      </c>
      <c r="BB1676" s="13">
        <f t="shared" si="277"/>
        <v>0</v>
      </c>
      <c r="BC1676" s="13">
        <f t="shared" si="278"/>
        <v>0</v>
      </c>
    </row>
    <row r="1677" spans="1:55" x14ac:dyDescent="0.3">
      <c r="A1677" s="8" t="s">
        <v>234</v>
      </c>
      <c r="B1677" s="8" t="s">
        <v>238</v>
      </c>
      <c r="C1677" s="8" t="s">
        <v>138</v>
      </c>
      <c r="D1677" s="8" t="s">
        <v>74</v>
      </c>
      <c r="E1677" s="7" t="s">
        <v>14</v>
      </c>
      <c r="F1677" s="8">
        <v>340</v>
      </c>
      <c r="G1677" s="8">
        <v>1</v>
      </c>
      <c r="L1677" s="8">
        <v>1</v>
      </c>
      <c r="M1677" s="8">
        <f t="shared" si="270"/>
        <v>340</v>
      </c>
      <c r="O1677" s="8">
        <v>81</v>
      </c>
      <c r="AI1677" s="7">
        <v>404</v>
      </c>
      <c r="AJ1677" s="8">
        <v>14400</v>
      </c>
      <c r="AK1677" s="8" t="s">
        <v>308</v>
      </c>
      <c r="AL1677" s="7">
        <v>41</v>
      </c>
      <c r="AM1677" s="8">
        <v>0</v>
      </c>
      <c r="AN1677" s="8">
        <v>0</v>
      </c>
      <c r="AO1677" s="8">
        <v>0</v>
      </c>
      <c r="AP1677" s="8">
        <v>0</v>
      </c>
      <c r="AQ1677" s="8">
        <v>0</v>
      </c>
      <c r="AR1677" s="8">
        <v>10.4</v>
      </c>
      <c r="AS1677" s="8">
        <v>0</v>
      </c>
      <c r="AT1677" s="12">
        <f t="shared" si="269"/>
        <v>10.4</v>
      </c>
      <c r="AV1677" s="11">
        <f t="shared" si="271"/>
        <v>139.4</v>
      </c>
      <c r="AW1677" s="13">
        <f t="shared" si="272"/>
        <v>0</v>
      </c>
      <c r="AX1677" s="13">
        <f t="shared" si="273"/>
        <v>0</v>
      </c>
      <c r="AY1677" s="13">
        <f t="shared" si="274"/>
        <v>0</v>
      </c>
      <c r="AZ1677" s="13">
        <f t="shared" si="275"/>
        <v>0</v>
      </c>
      <c r="BA1677" s="13">
        <f t="shared" si="276"/>
        <v>0</v>
      </c>
      <c r="BB1677" s="13">
        <f t="shared" si="277"/>
        <v>35.36</v>
      </c>
      <c r="BC1677" s="13">
        <f t="shared" si="278"/>
        <v>0</v>
      </c>
    </row>
    <row r="1678" spans="1:55" x14ac:dyDescent="0.3">
      <c r="A1678" s="8" t="s">
        <v>234</v>
      </c>
      <c r="B1678" s="8" t="s">
        <v>238</v>
      </c>
      <c r="C1678" s="8" t="s">
        <v>138</v>
      </c>
      <c r="D1678" s="8" t="s">
        <v>124</v>
      </c>
      <c r="E1678" s="7" t="s">
        <v>14</v>
      </c>
      <c r="F1678" s="8">
        <v>3</v>
      </c>
      <c r="H1678" s="8">
        <v>2</v>
      </c>
      <c r="L1678" s="8">
        <v>0.28599999999999998</v>
      </c>
      <c r="M1678" s="8">
        <f t="shared" si="270"/>
        <v>0.85799999999999987</v>
      </c>
      <c r="O1678" s="8">
        <v>81</v>
      </c>
      <c r="AI1678" s="7">
        <v>2229</v>
      </c>
      <c r="AJ1678" s="8">
        <v>19334</v>
      </c>
      <c r="AK1678" s="8" t="s">
        <v>354</v>
      </c>
      <c r="AL1678" s="7">
        <v>376</v>
      </c>
      <c r="AM1678" s="8">
        <v>0</v>
      </c>
      <c r="AN1678" s="8">
        <v>0</v>
      </c>
      <c r="AO1678" s="8">
        <v>0</v>
      </c>
      <c r="AP1678" s="8">
        <v>0</v>
      </c>
      <c r="AQ1678" s="8">
        <v>0</v>
      </c>
      <c r="AR1678" s="8">
        <v>97.3</v>
      </c>
      <c r="AS1678" s="8">
        <v>0</v>
      </c>
      <c r="AT1678" s="12">
        <f t="shared" si="269"/>
        <v>97.3</v>
      </c>
      <c r="AV1678" s="11">
        <f t="shared" si="271"/>
        <v>3.2260799999999996</v>
      </c>
      <c r="AW1678" s="13">
        <f t="shared" si="272"/>
        <v>0</v>
      </c>
      <c r="AX1678" s="13">
        <f t="shared" si="273"/>
        <v>0</v>
      </c>
      <c r="AY1678" s="13">
        <f t="shared" si="274"/>
        <v>0</v>
      </c>
      <c r="AZ1678" s="13">
        <f t="shared" si="275"/>
        <v>0</v>
      </c>
      <c r="BA1678" s="13">
        <f t="shared" si="276"/>
        <v>0</v>
      </c>
      <c r="BB1678" s="13">
        <f t="shared" si="277"/>
        <v>0.83483399999999985</v>
      </c>
      <c r="BC1678" s="13">
        <f t="shared" si="278"/>
        <v>0</v>
      </c>
    </row>
    <row r="1679" spans="1:55" x14ac:dyDescent="0.3">
      <c r="A1679" s="8" t="s">
        <v>232</v>
      </c>
      <c r="B1679" s="8" t="s">
        <v>238</v>
      </c>
      <c r="C1679" s="8" t="s">
        <v>139</v>
      </c>
      <c r="D1679" s="8" t="s">
        <v>13</v>
      </c>
      <c r="E1679" s="7" t="s">
        <v>14</v>
      </c>
      <c r="F1679" s="8">
        <v>112</v>
      </c>
      <c r="H1679" s="8">
        <v>2</v>
      </c>
      <c r="L1679" s="8">
        <v>0.28599999999999998</v>
      </c>
      <c r="M1679" s="8">
        <f t="shared" si="270"/>
        <v>32.031999999999996</v>
      </c>
      <c r="N1679" s="8">
        <v>3</v>
      </c>
      <c r="O1679" s="8">
        <v>82</v>
      </c>
      <c r="AI1679" s="7">
        <v>8067</v>
      </c>
      <c r="AJ1679" s="8">
        <v>0</v>
      </c>
      <c r="AK1679" s="8" t="s">
        <v>265</v>
      </c>
      <c r="AL1679" s="7">
        <v>269</v>
      </c>
      <c r="AM1679" s="8">
        <v>269</v>
      </c>
      <c r="AN1679" s="8">
        <v>24.9</v>
      </c>
      <c r="AO1679" s="8">
        <v>24.9</v>
      </c>
      <c r="AP1679" s="8">
        <v>24.9</v>
      </c>
      <c r="AQ1679" s="8">
        <v>18</v>
      </c>
      <c r="AR1679" s="8">
        <v>0</v>
      </c>
      <c r="AS1679" s="8">
        <v>0</v>
      </c>
      <c r="AT1679" s="12">
        <f t="shared" si="269"/>
        <v>42.9</v>
      </c>
      <c r="AV1679" s="11">
        <f t="shared" si="271"/>
        <v>86.16607999999998</v>
      </c>
      <c r="AW1679" s="13">
        <f t="shared" si="272"/>
        <v>86.16607999999998</v>
      </c>
      <c r="AX1679" s="13">
        <f t="shared" si="273"/>
        <v>7.9759679999999991</v>
      </c>
      <c r="AY1679" s="13">
        <f t="shared" si="274"/>
        <v>7.9759679999999991</v>
      </c>
      <c r="AZ1679" s="13">
        <f t="shared" si="275"/>
        <v>7.9759679999999991</v>
      </c>
      <c r="BA1679" s="13">
        <f t="shared" si="276"/>
        <v>5.7657599999999993</v>
      </c>
      <c r="BB1679" s="13">
        <f t="shared" si="277"/>
        <v>0</v>
      </c>
      <c r="BC1679" s="13">
        <f t="shared" si="278"/>
        <v>0</v>
      </c>
    </row>
    <row r="1680" spans="1:55" x14ac:dyDescent="0.3">
      <c r="A1680" s="8" t="s">
        <v>232</v>
      </c>
      <c r="B1680" s="8" t="s">
        <v>238</v>
      </c>
      <c r="C1680" s="8" t="s">
        <v>139</v>
      </c>
      <c r="D1680" s="8" t="s">
        <v>15</v>
      </c>
      <c r="E1680" s="7" t="s">
        <v>21</v>
      </c>
      <c r="K1680" s="8">
        <v>1</v>
      </c>
      <c r="L1680" s="8">
        <v>0</v>
      </c>
      <c r="M1680" s="8">
        <f t="shared" si="270"/>
        <v>0</v>
      </c>
      <c r="O1680" s="8">
        <v>82</v>
      </c>
      <c r="AE1680" s="7" t="s">
        <v>296</v>
      </c>
      <c r="AF1680" s="8" t="s">
        <v>298</v>
      </c>
      <c r="AG1680" s="7" t="s">
        <v>299</v>
      </c>
      <c r="AL1680" s="7">
        <v>241</v>
      </c>
      <c r="AN1680" s="8">
        <v>32.9</v>
      </c>
      <c r="AQ1680" s="8">
        <v>10.9</v>
      </c>
      <c r="AR1680" s="8">
        <v>0.5</v>
      </c>
      <c r="AS1680" s="8">
        <v>0</v>
      </c>
      <c r="AT1680" s="12">
        <f t="shared" si="269"/>
        <v>44.3</v>
      </c>
      <c r="AV1680" s="11">
        <f t="shared" si="271"/>
        <v>0</v>
      </c>
      <c r="AW1680" s="13">
        <f t="shared" si="272"/>
        <v>0</v>
      </c>
      <c r="AX1680" s="13">
        <f t="shared" si="273"/>
        <v>0</v>
      </c>
      <c r="AY1680" s="13">
        <f t="shared" si="274"/>
        <v>0</v>
      </c>
      <c r="AZ1680" s="13">
        <f t="shared" si="275"/>
        <v>0</v>
      </c>
      <c r="BA1680" s="13">
        <f t="shared" si="276"/>
        <v>0</v>
      </c>
      <c r="BB1680" s="13">
        <f t="shared" si="277"/>
        <v>0</v>
      </c>
      <c r="BC1680" s="13">
        <f t="shared" si="278"/>
        <v>0</v>
      </c>
    </row>
    <row r="1681" spans="1:55" x14ac:dyDescent="0.3">
      <c r="A1681" s="8" t="s">
        <v>232</v>
      </c>
      <c r="B1681" s="8" t="s">
        <v>238</v>
      </c>
      <c r="C1681" s="8" t="s">
        <v>139</v>
      </c>
      <c r="D1681" s="8" t="s">
        <v>17</v>
      </c>
      <c r="E1681" s="7" t="s">
        <v>21</v>
      </c>
      <c r="K1681" s="8">
        <v>1</v>
      </c>
      <c r="L1681" s="8">
        <v>0</v>
      </c>
      <c r="M1681" s="8">
        <f t="shared" si="270"/>
        <v>0</v>
      </c>
      <c r="O1681" s="8">
        <v>82</v>
      </c>
      <c r="AE1681" s="7" t="s">
        <v>300</v>
      </c>
      <c r="AF1681" s="8" t="s">
        <v>301</v>
      </c>
      <c r="AG1681" s="7" t="s">
        <v>272</v>
      </c>
      <c r="AL1681" s="7">
        <v>265</v>
      </c>
      <c r="AN1681" s="8">
        <v>16.899999999999999</v>
      </c>
      <c r="AQ1681" s="8">
        <v>21.4</v>
      </c>
      <c r="AR1681" s="8">
        <v>0</v>
      </c>
      <c r="AS1681" s="8">
        <v>0</v>
      </c>
      <c r="AT1681" s="12">
        <f t="shared" si="269"/>
        <v>38.299999999999997</v>
      </c>
      <c r="AV1681" s="11">
        <f t="shared" si="271"/>
        <v>0</v>
      </c>
      <c r="AW1681" s="13">
        <f t="shared" si="272"/>
        <v>0</v>
      </c>
      <c r="AX1681" s="13">
        <f t="shared" si="273"/>
        <v>0</v>
      </c>
      <c r="AY1681" s="13">
        <f t="shared" si="274"/>
        <v>0</v>
      </c>
      <c r="AZ1681" s="13">
        <f t="shared" si="275"/>
        <v>0</v>
      </c>
      <c r="BA1681" s="13">
        <f t="shared" si="276"/>
        <v>0</v>
      </c>
      <c r="BB1681" s="13">
        <f t="shared" si="277"/>
        <v>0</v>
      </c>
      <c r="BC1681" s="13">
        <f t="shared" si="278"/>
        <v>0</v>
      </c>
    </row>
    <row r="1682" spans="1:55" x14ac:dyDescent="0.3">
      <c r="A1682" s="8" t="s">
        <v>232</v>
      </c>
      <c r="B1682" s="8" t="s">
        <v>238</v>
      </c>
      <c r="C1682" s="8" t="s">
        <v>139</v>
      </c>
      <c r="D1682" s="8" t="s">
        <v>18</v>
      </c>
      <c r="E1682" s="7" t="s">
        <v>21</v>
      </c>
      <c r="K1682" s="8">
        <v>1</v>
      </c>
      <c r="L1682" s="8">
        <v>0</v>
      </c>
      <c r="M1682" s="8">
        <f t="shared" si="270"/>
        <v>0</v>
      </c>
      <c r="O1682" s="8">
        <v>82</v>
      </c>
      <c r="S1682" s="8">
        <v>1095</v>
      </c>
      <c r="T1682" s="8" t="s">
        <v>275</v>
      </c>
      <c r="AL1682" s="7">
        <v>267</v>
      </c>
      <c r="AN1682" s="8">
        <v>19.600000000000001</v>
      </c>
      <c r="AQ1682" s="8">
        <v>20.3</v>
      </c>
      <c r="AT1682" s="12">
        <f t="shared" si="269"/>
        <v>39.900000000000006</v>
      </c>
      <c r="AV1682" s="11">
        <f t="shared" si="271"/>
        <v>0</v>
      </c>
      <c r="AW1682" s="13">
        <f t="shared" si="272"/>
        <v>0</v>
      </c>
      <c r="AX1682" s="13">
        <f t="shared" si="273"/>
        <v>0</v>
      </c>
      <c r="AY1682" s="13">
        <f t="shared" si="274"/>
        <v>0</v>
      </c>
      <c r="AZ1682" s="13">
        <f t="shared" si="275"/>
        <v>0</v>
      </c>
      <c r="BA1682" s="13">
        <f t="shared" si="276"/>
        <v>0</v>
      </c>
      <c r="BB1682" s="13">
        <f t="shared" si="277"/>
        <v>0</v>
      </c>
      <c r="BC1682" s="13">
        <f t="shared" si="278"/>
        <v>0</v>
      </c>
    </row>
    <row r="1683" spans="1:55" x14ac:dyDescent="0.3">
      <c r="A1683" s="8" t="s">
        <v>232</v>
      </c>
      <c r="B1683" s="8" t="s">
        <v>238</v>
      </c>
      <c r="C1683" s="8" t="s">
        <v>139</v>
      </c>
      <c r="D1683" s="8" t="s">
        <v>19</v>
      </c>
      <c r="E1683" s="7" t="s">
        <v>14</v>
      </c>
      <c r="F1683" s="8">
        <v>112</v>
      </c>
      <c r="H1683" s="8">
        <v>1</v>
      </c>
      <c r="L1683" s="8">
        <v>0.14299999999999999</v>
      </c>
      <c r="M1683" s="8">
        <f t="shared" si="270"/>
        <v>16.015999999999998</v>
      </c>
      <c r="O1683" s="8">
        <v>82</v>
      </c>
      <c r="AI1683" s="7">
        <v>8063</v>
      </c>
      <c r="AJ1683" s="8">
        <v>5124</v>
      </c>
      <c r="AK1683" s="8" t="s">
        <v>273</v>
      </c>
      <c r="AL1683" s="7">
        <v>285</v>
      </c>
      <c r="AM1683" s="8">
        <v>285</v>
      </c>
      <c r="AN1683" s="8">
        <v>26.9</v>
      </c>
      <c r="AO1683" s="8">
        <v>26.9</v>
      </c>
      <c r="AP1683" s="8">
        <v>26.9</v>
      </c>
      <c r="AQ1683" s="8">
        <v>18.899999999999999</v>
      </c>
      <c r="AR1683" s="8">
        <v>0</v>
      </c>
      <c r="AS1683" s="8">
        <v>0</v>
      </c>
      <c r="AT1683" s="12">
        <f t="shared" si="269"/>
        <v>45.8</v>
      </c>
      <c r="AV1683" s="11">
        <f t="shared" si="271"/>
        <v>45.645599999999995</v>
      </c>
      <c r="AW1683" s="13">
        <f t="shared" si="272"/>
        <v>45.645599999999995</v>
      </c>
      <c r="AX1683" s="13">
        <f t="shared" si="273"/>
        <v>4.3083039999999997</v>
      </c>
      <c r="AY1683" s="13">
        <f t="shared" si="274"/>
        <v>4.3083039999999997</v>
      </c>
      <c r="AZ1683" s="13">
        <f t="shared" si="275"/>
        <v>4.3083039999999997</v>
      </c>
      <c r="BA1683" s="13">
        <f t="shared" si="276"/>
        <v>3.0270239999999995</v>
      </c>
      <c r="BB1683" s="13">
        <f t="shared" si="277"/>
        <v>0</v>
      </c>
      <c r="BC1683" s="13">
        <f t="shared" si="278"/>
        <v>0</v>
      </c>
    </row>
    <row r="1684" spans="1:55" x14ac:dyDescent="0.3">
      <c r="A1684" s="8" t="s">
        <v>232</v>
      </c>
      <c r="B1684" s="8" t="s">
        <v>238</v>
      </c>
      <c r="C1684" s="8" t="s">
        <v>139</v>
      </c>
      <c r="D1684" s="8" t="s">
        <v>22</v>
      </c>
      <c r="E1684" s="7" t="s">
        <v>21</v>
      </c>
      <c r="K1684" s="8">
        <v>1</v>
      </c>
      <c r="L1684" s="8">
        <v>0</v>
      </c>
      <c r="M1684" s="8">
        <f t="shared" si="270"/>
        <v>0</v>
      </c>
      <c r="O1684" s="8">
        <v>82</v>
      </c>
      <c r="AI1684" s="7">
        <v>8063</v>
      </c>
      <c r="AJ1684" s="8">
        <v>5124</v>
      </c>
      <c r="AK1684" s="8" t="s">
        <v>273</v>
      </c>
      <c r="AL1684" s="7">
        <v>285</v>
      </c>
      <c r="AM1684" s="8">
        <v>285</v>
      </c>
      <c r="AN1684" s="8">
        <v>26.9</v>
      </c>
      <c r="AO1684" s="8">
        <v>26.9</v>
      </c>
      <c r="AP1684" s="8">
        <v>26.9</v>
      </c>
      <c r="AQ1684" s="8">
        <v>18.899999999999999</v>
      </c>
      <c r="AR1684" s="8">
        <v>0</v>
      </c>
      <c r="AS1684" s="8">
        <v>0</v>
      </c>
      <c r="AT1684" s="12">
        <f t="shared" si="269"/>
        <v>45.8</v>
      </c>
      <c r="AV1684" s="11">
        <f t="shared" si="271"/>
        <v>0</v>
      </c>
      <c r="AW1684" s="13">
        <f t="shared" si="272"/>
        <v>0</v>
      </c>
      <c r="AX1684" s="13">
        <f t="shared" si="273"/>
        <v>0</v>
      </c>
      <c r="AY1684" s="13">
        <f t="shared" si="274"/>
        <v>0</v>
      </c>
      <c r="AZ1684" s="13">
        <f t="shared" si="275"/>
        <v>0</v>
      </c>
      <c r="BA1684" s="13">
        <f t="shared" si="276"/>
        <v>0</v>
      </c>
      <c r="BB1684" s="13">
        <f t="shared" si="277"/>
        <v>0</v>
      </c>
      <c r="BC1684" s="13">
        <f t="shared" si="278"/>
        <v>0</v>
      </c>
    </row>
    <row r="1685" spans="1:55" x14ac:dyDescent="0.3">
      <c r="A1685" s="8" t="s">
        <v>232</v>
      </c>
      <c r="B1685" s="8" t="s">
        <v>238</v>
      </c>
      <c r="C1685" s="8" t="s">
        <v>139</v>
      </c>
      <c r="D1685" s="8" t="s">
        <v>23</v>
      </c>
      <c r="E1685" s="7" t="s">
        <v>14</v>
      </c>
      <c r="F1685" s="8">
        <v>64</v>
      </c>
      <c r="H1685" s="8">
        <v>2</v>
      </c>
      <c r="L1685" s="8">
        <v>0.28599999999999998</v>
      </c>
      <c r="M1685" s="8">
        <f t="shared" si="270"/>
        <v>18.303999999999998</v>
      </c>
      <c r="O1685" s="8">
        <v>82</v>
      </c>
      <c r="AI1685" s="7">
        <v>974</v>
      </c>
      <c r="AJ1685" s="8">
        <v>1129</v>
      </c>
      <c r="AK1685" s="8" t="s">
        <v>279</v>
      </c>
      <c r="AL1685" s="7">
        <v>155</v>
      </c>
      <c r="AM1685" s="8">
        <v>155</v>
      </c>
      <c r="AN1685" s="8">
        <v>12.6</v>
      </c>
      <c r="AO1685" s="8">
        <v>12.6</v>
      </c>
      <c r="AP1685" s="8">
        <v>0</v>
      </c>
      <c r="AQ1685" s="8">
        <v>10.6</v>
      </c>
      <c r="AR1685" s="8">
        <v>1.1000000000000001</v>
      </c>
      <c r="AS1685" s="8">
        <v>0</v>
      </c>
      <c r="AT1685" s="12">
        <f t="shared" si="269"/>
        <v>24.3</v>
      </c>
      <c r="AV1685" s="11">
        <f t="shared" si="271"/>
        <v>28.371199999999998</v>
      </c>
      <c r="AW1685" s="13">
        <f t="shared" si="272"/>
        <v>28.371199999999998</v>
      </c>
      <c r="AX1685" s="13">
        <f t="shared" si="273"/>
        <v>2.3063039999999999</v>
      </c>
      <c r="AY1685" s="13">
        <f t="shared" si="274"/>
        <v>2.3063039999999999</v>
      </c>
      <c r="AZ1685" s="13">
        <f t="shared" si="275"/>
        <v>0</v>
      </c>
      <c r="BA1685" s="13">
        <f t="shared" si="276"/>
        <v>1.9402239999999997</v>
      </c>
      <c r="BB1685" s="13">
        <f t="shared" si="277"/>
        <v>0.201344</v>
      </c>
      <c r="BC1685" s="13">
        <f t="shared" si="278"/>
        <v>0</v>
      </c>
    </row>
    <row r="1686" spans="1:55" x14ac:dyDescent="0.3">
      <c r="A1686" s="8" t="s">
        <v>232</v>
      </c>
      <c r="B1686" s="8" t="s">
        <v>238</v>
      </c>
      <c r="C1686" s="8" t="s">
        <v>139</v>
      </c>
      <c r="D1686" s="8" t="s">
        <v>24</v>
      </c>
      <c r="E1686" s="7" t="s">
        <v>14</v>
      </c>
      <c r="F1686" s="8">
        <v>184</v>
      </c>
      <c r="G1686" s="8">
        <v>1</v>
      </c>
      <c r="L1686" s="8">
        <v>1</v>
      </c>
      <c r="M1686" s="8">
        <f t="shared" si="270"/>
        <v>184</v>
      </c>
      <c r="O1686" s="8">
        <v>82</v>
      </c>
      <c r="AI1686" s="7">
        <v>7075</v>
      </c>
      <c r="AJ1686" s="8">
        <v>1106</v>
      </c>
      <c r="AK1686" s="8" t="s">
        <v>280</v>
      </c>
      <c r="AL1686" s="7">
        <v>69</v>
      </c>
      <c r="AM1686" s="8">
        <v>69</v>
      </c>
      <c r="AN1686" s="8">
        <v>3.6</v>
      </c>
      <c r="AO1686" s="8">
        <v>3.6</v>
      </c>
      <c r="AP1686" s="8">
        <v>0</v>
      </c>
      <c r="AQ1686" s="8">
        <v>4.0999999999999996</v>
      </c>
      <c r="AR1686" s="8">
        <v>4.5</v>
      </c>
      <c r="AS1686" s="8">
        <v>0</v>
      </c>
      <c r="AT1686" s="12">
        <f t="shared" si="269"/>
        <v>12.2</v>
      </c>
      <c r="AV1686" s="11">
        <f t="shared" si="271"/>
        <v>126.96</v>
      </c>
      <c r="AW1686" s="13">
        <f t="shared" si="272"/>
        <v>126.96</v>
      </c>
      <c r="AX1686" s="13">
        <f t="shared" si="273"/>
        <v>6.6239999999999997</v>
      </c>
      <c r="AY1686" s="13">
        <f t="shared" si="274"/>
        <v>6.6239999999999997</v>
      </c>
      <c r="AZ1686" s="13">
        <f t="shared" si="275"/>
        <v>0</v>
      </c>
      <c r="BA1686" s="13">
        <f t="shared" si="276"/>
        <v>7.5439999999999996</v>
      </c>
      <c r="BB1686" s="13">
        <f t="shared" si="277"/>
        <v>8.2799999999999994</v>
      </c>
      <c r="BC1686" s="13">
        <f t="shared" si="278"/>
        <v>0</v>
      </c>
    </row>
    <row r="1687" spans="1:55" x14ac:dyDescent="0.3">
      <c r="A1687" s="8" t="s">
        <v>232</v>
      </c>
      <c r="B1687" s="8" t="s">
        <v>238</v>
      </c>
      <c r="C1687" s="8" t="s">
        <v>139</v>
      </c>
      <c r="D1687" s="8" t="s">
        <v>25</v>
      </c>
      <c r="E1687" s="7" t="s">
        <v>21</v>
      </c>
      <c r="K1687" s="8">
        <v>1</v>
      </c>
      <c r="L1687" s="8">
        <v>0</v>
      </c>
      <c r="M1687" s="8">
        <f t="shared" si="270"/>
        <v>0</v>
      </c>
      <c r="O1687" s="8">
        <v>82</v>
      </c>
      <c r="AI1687" s="7">
        <v>646</v>
      </c>
      <c r="AJ1687" s="8">
        <v>1009</v>
      </c>
      <c r="AK1687" s="8" t="s">
        <v>286</v>
      </c>
      <c r="AL1687" s="7">
        <v>403</v>
      </c>
      <c r="AM1687" s="8">
        <v>403</v>
      </c>
      <c r="AN1687" s="8">
        <v>24.9</v>
      </c>
      <c r="AO1687" s="8">
        <v>24.9</v>
      </c>
      <c r="AP1687" s="8">
        <v>0</v>
      </c>
      <c r="AQ1687" s="8">
        <v>33.1</v>
      </c>
      <c r="AR1687" s="8">
        <v>1.3</v>
      </c>
      <c r="AS1687" s="8">
        <v>0</v>
      </c>
      <c r="AT1687" s="12">
        <f t="shared" si="269"/>
        <v>59.3</v>
      </c>
      <c r="AV1687" s="11">
        <f t="shared" si="271"/>
        <v>0</v>
      </c>
      <c r="AW1687" s="13">
        <f t="shared" si="272"/>
        <v>0</v>
      </c>
      <c r="AX1687" s="13">
        <f t="shared" si="273"/>
        <v>0</v>
      </c>
      <c r="AY1687" s="13">
        <f t="shared" si="274"/>
        <v>0</v>
      </c>
      <c r="AZ1687" s="13">
        <f t="shared" si="275"/>
        <v>0</v>
      </c>
      <c r="BA1687" s="13">
        <f t="shared" si="276"/>
        <v>0</v>
      </c>
      <c r="BB1687" s="13">
        <f t="shared" si="277"/>
        <v>0</v>
      </c>
      <c r="BC1687" s="13">
        <f t="shared" si="278"/>
        <v>0</v>
      </c>
    </row>
    <row r="1688" spans="1:55" x14ac:dyDescent="0.3">
      <c r="A1688" s="8" t="s">
        <v>20</v>
      </c>
      <c r="B1688" s="8" t="s">
        <v>238</v>
      </c>
      <c r="C1688" s="8" t="s">
        <v>139</v>
      </c>
      <c r="D1688" s="8" t="s">
        <v>20</v>
      </c>
      <c r="E1688" s="7" t="s">
        <v>14</v>
      </c>
      <c r="F1688" s="8">
        <v>112</v>
      </c>
      <c r="H1688" s="8">
        <v>2</v>
      </c>
      <c r="L1688" s="8">
        <v>0.28599999999999998</v>
      </c>
      <c r="M1688" s="8">
        <f t="shared" si="270"/>
        <v>32.031999999999996</v>
      </c>
      <c r="O1688" s="8">
        <v>82</v>
      </c>
      <c r="AI1688">
        <v>8041</v>
      </c>
      <c r="AJ1688">
        <v>15233</v>
      </c>
      <c r="AK1688" t="s">
        <v>378</v>
      </c>
      <c r="AL1688">
        <v>105</v>
      </c>
      <c r="AM1688">
        <v>105</v>
      </c>
      <c r="AN1688">
        <v>18.5</v>
      </c>
      <c r="AO1688">
        <v>18.5</v>
      </c>
      <c r="AP1688">
        <v>18.5</v>
      </c>
      <c r="AQ1688">
        <v>2.9</v>
      </c>
      <c r="AR1688">
        <v>0</v>
      </c>
      <c r="AS1688">
        <v>0</v>
      </c>
      <c r="AT1688" s="12">
        <f t="shared" si="269"/>
        <v>21.4</v>
      </c>
      <c r="AV1688" s="11">
        <f t="shared" si="271"/>
        <v>33.633599999999994</v>
      </c>
      <c r="AW1688" s="13">
        <f t="shared" si="272"/>
        <v>33.633599999999994</v>
      </c>
      <c r="AX1688" s="13">
        <f t="shared" si="273"/>
        <v>5.9259199999999996</v>
      </c>
      <c r="AY1688" s="13">
        <f t="shared" si="274"/>
        <v>5.9259199999999996</v>
      </c>
      <c r="AZ1688" s="13">
        <f t="shared" si="275"/>
        <v>5.9259199999999996</v>
      </c>
      <c r="BA1688" s="13">
        <f t="shared" si="276"/>
        <v>0.92892799999999998</v>
      </c>
      <c r="BB1688" s="13">
        <f t="shared" si="277"/>
        <v>0</v>
      </c>
      <c r="BC1688" s="13">
        <f t="shared" si="278"/>
        <v>0</v>
      </c>
    </row>
    <row r="1689" spans="1:55" x14ac:dyDescent="0.3">
      <c r="A1689" s="8" t="s">
        <v>233</v>
      </c>
      <c r="B1689" s="8" t="s">
        <v>238</v>
      </c>
      <c r="C1689" s="8" t="s">
        <v>139</v>
      </c>
      <c r="D1689" s="8" t="s">
        <v>26</v>
      </c>
      <c r="E1689" s="7" t="s">
        <v>14</v>
      </c>
      <c r="F1689" s="8">
        <v>175</v>
      </c>
      <c r="H1689" s="8">
        <v>2</v>
      </c>
      <c r="L1689" s="8">
        <v>0.28599999999999998</v>
      </c>
      <c r="M1689" s="8">
        <f t="shared" si="270"/>
        <v>50.05</v>
      </c>
      <c r="O1689" s="8">
        <v>82</v>
      </c>
      <c r="AI1689" s="7">
        <v>7200</v>
      </c>
      <c r="AJ1689" s="8">
        <v>20051</v>
      </c>
      <c r="AK1689" s="8" t="s">
        <v>282</v>
      </c>
      <c r="AL1689" s="7">
        <v>130</v>
      </c>
      <c r="AM1689" s="8">
        <v>0</v>
      </c>
      <c r="AN1689" s="8">
        <v>2.4</v>
      </c>
      <c r="AO1689" s="8">
        <v>0</v>
      </c>
      <c r="AP1689" s="8">
        <v>0</v>
      </c>
      <c r="AQ1689" s="8">
        <v>0.2</v>
      </c>
      <c r="AR1689" s="8">
        <v>28.6</v>
      </c>
      <c r="AS1689" s="8">
        <v>0.3</v>
      </c>
      <c r="AT1689" s="12">
        <f t="shared" si="269"/>
        <v>31.200000000000003</v>
      </c>
      <c r="AV1689" s="11">
        <f t="shared" si="271"/>
        <v>65.064999999999998</v>
      </c>
      <c r="AW1689" s="13">
        <f t="shared" si="272"/>
        <v>0</v>
      </c>
      <c r="AX1689" s="13">
        <f t="shared" si="273"/>
        <v>1.2011999999999998</v>
      </c>
      <c r="AY1689" s="13">
        <f t="shared" si="274"/>
        <v>0</v>
      </c>
      <c r="AZ1689" s="13">
        <f t="shared" si="275"/>
        <v>0</v>
      </c>
      <c r="BA1689" s="13">
        <f t="shared" si="276"/>
        <v>0.10009999999999999</v>
      </c>
      <c r="BB1689" s="13">
        <f t="shared" si="277"/>
        <v>14.314300000000001</v>
      </c>
      <c r="BC1689" s="13">
        <f t="shared" si="278"/>
        <v>0.15014999999999998</v>
      </c>
    </row>
    <row r="1690" spans="1:55" x14ac:dyDescent="0.3">
      <c r="A1690" s="8" t="s">
        <v>233</v>
      </c>
      <c r="B1690" s="8" t="s">
        <v>238</v>
      </c>
      <c r="C1690" s="8" t="s">
        <v>139</v>
      </c>
      <c r="D1690" s="8" t="s">
        <v>28</v>
      </c>
      <c r="E1690" s="7" t="s">
        <v>14</v>
      </c>
      <c r="F1690" s="8">
        <v>185</v>
      </c>
      <c r="H1690" s="8">
        <v>2</v>
      </c>
      <c r="L1690" s="8">
        <v>0.28599999999999998</v>
      </c>
      <c r="M1690" s="8">
        <f t="shared" si="270"/>
        <v>52.91</v>
      </c>
      <c r="O1690" s="8">
        <v>82</v>
      </c>
      <c r="AI1690" s="7">
        <v>7005</v>
      </c>
      <c r="AJ1690" s="8">
        <v>16028</v>
      </c>
      <c r="AK1690" s="8" t="s">
        <v>283</v>
      </c>
      <c r="AL1690" s="7">
        <v>127</v>
      </c>
      <c r="AM1690" s="8">
        <v>0</v>
      </c>
      <c r="AN1690" s="8">
        <v>8.6999999999999993</v>
      </c>
      <c r="AO1690" s="8">
        <v>0</v>
      </c>
      <c r="AP1690" s="8">
        <v>0</v>
      </c>
      <c r="AQ1690" s="8">
        <v>0.5</v>
      </c>
      <c r="AR1690" s="8">
        <v>22.8</v>
      </c>
      <c r="AS1690" s="8">
        <v>6.4</v>
      </c>
      <c r="AT1690" s="12">
        <f t="shared" si="269"/>
        <v>32</v>
      </c>
      <c r="AV1690" s="11">
        <f t="shared" si="271"/>
        <v>67.195700000000002</v>
      </c>
      <c r="AW1690" s="13">
        <f t="shared" si="272"/>
        <v>0</v>
      </c>
      <c r="AX1690" s="13">
        <f t="shared" si="273"/>
        <v>4.6031699999999995</v>
      </c>
      <c r="AY1690" s="13">
        <f t="shared" si="274"/>
        <v>0</v>
      </c>
      <c r="AZ1690" s="13">
        <f t="shared" si="275"/>
        <v>0</v>
      </c>
      <c r="BA1690" s="13">
        <f t="shared" si="276"/>
        <v>0.26455000000000001</v>
      </c>
      <c r="BB1690" s="13">
        <f t="shared" si="277"/>
        <v>12.06348</v>
      </c>
      <c r="BC1690" s="13">
        <f t="shared" si="278"/>
        <v>3.3862400000000004</v>
      </c>
    </row>
    <row r="1691" spans="1:55" x14ac:dyDescent="0.3">
      <c r="A1691" s="8" t="s">
        <v>233</v>
      </c>
      <c r="B1691" s="8" t="s">
        <v>238</v>
      </c>
      <c r="C1691" s="8" t="s">
        <v>139</v>
      </c>
      <c r="D1691" s="8" t="s">
        <v>29</v>
      </c>
      <c r="E1691" s="7" t="s">
        <v>14</v>
      </c>
      <c r="F1691" s="8">
        <v>60</v>
      </c>
      <c r="I1691" s="8">
        <v>1</v>
      </c>
      <c r="L1691" s="8">
        <v>3.3000000000000002E-2</v>
      </c>
      <c r="M1691" s="8">
        <f t="shared" si="270"/>
        <v>1.98</v>
      </c>
      <c r="O1691" s="8">
        <v>82</v>
      </c>
      <c r="AI1691" s="7">
        <v>513</v>
      </c>
      <c r="AJ1691" s="8">
        <v>11110</v>
      </c>
      <c r="AK1691" s="8" t="s">
        <v>290</v>
      </c>
      <c r="AL1691" s="7">
        <v>22</v>
      </c>
      <c r="AM1691" s="8">
        <v>0</v>
      </c>
      <c r="AN1691" s="8">
        <v>1</v>
      </c>
      <c r="AO1691" s="8">
        <v>0</v>
      </c>
      <c r="AP1691" s="8">
        <v>0</v>
      </c>
      <c r="AQ1691" s="8">
        <v>0.4</v>
      </c>
      <c r="AR1691" s="8">
        <v>4.5</v>
      </c>
      <c r="AS1691" s="8">
        <v>2.8</v>
      </c>
      <c r="AT1691" s="12">
        <f t="shared" si="269"/>
        <v>5.9</v>
      </c>
      <c r="AV1691" s="11">
        <f t="shared" si="271"/>
        <v>0.43560000000000004</v>
      </c>
      <c r="AW1691" s="13">
        <f t="shared" si="272"/>
        <v>0</v>
      </c>
      <c r="AX1691" s="13">
        <f t="shared" si="273"/>
        <v>1.9799999999999998E-2</v>
      </c>
      <c r="AY1691" s="13">
        <f t="shared" si="274"/>
        <v>0</v>
      </c>
      <c r="AZ1691" s="13">
        <f t="shared" si="275"/>
        <v>0</v>
      </c>
      <c r="BA1691" s="13">
        <f t="shared" si="276"/>
        <v>7.92E-3</v>
      </c>
      <c r="BB1691" s="13">
        <f t="shared" si="277"/>
        <v>8.9099999999999999E-2</v>
      </c>
      <c r="BC1691" s="13">
        <f t="shared" si="278"/>
        <v>5.5439999999999996E-2</v>
      </c>
    </row>
    <row r="1692" spans="1:55" x14ac:dyDescent="0.3">
      <c r="A1692" s="8" t="s">
        <v>233</v>
      </c>
      <c r="B1692" s="8" t="s">
        <v>238</v>
      </c>
      <c r="C1692" s="8" t="s">
        <v>139</v>
      </c>
      <c r="D1692" s="8" t="s">
        <v>30</v>
      </c>
      <c r="E1692" s="7" t="s">
        <v>14</v>
      </c>
      <c r="F1692" s="8">
        <v>119</v>
      </c>
      <c r="H1692" s="8">
        <v>1</v>
      </c>
      <c r="L1692" s="8">
        <v>0.14299999999999999</v>
      </c>
      <c r="M1692" s="8">
        <f t="shared" si="270"/>
        <v>17.016999999999999</v>
      </c>
      <c r="O1692" s="8">
        <v>82</v>
      </c>
      <c r="AI1692" s="7">
        <v>141</v>
      </c>
      <c r="AJ1692" s="8">
        <v>9040</v>
      </c>
      <c r="AK1692" s="8" t="s">
        <v>287</v>
      </c>
      <c r="AL1692" s="7">
        <v>92</v>
      </c>
      <c r="AM1692" s="8">
        <v>0</v>
      </c>
      <c r="AN1692" s="8">
        <v>1</v>
      </c>
      <c r="AO1692" s="8">
        <v>0</v>
      </c>
      <c r="AP1692" s="8">
        <v>0</v>
      </c>
      <c r="AQ1692" s="8">
        <v>0.5</v>
      </c>
      <c r="AR1692" s="8">
        <v>23.4</v>
      </c>
      <c r="AS1692" s="8">
        <v>2.4</v>
      </c>
      <c r="AT1692" s="12">
        <f t="shared" si="269"/>
        <v>24.9</v>
      </c>
      <c r="AV1692" s="11">
        <f t="shared" si="271"/>
        <v>15.655639999999998</v>
      </c>
      <c r="AW1692" s="13">
        <f t="shared" si="272"/>
        <v>0</v>
      </c>
      <c r="AX1692" s="13">
        <f t="shared" si="273"/>
        <v>0.17016999999999999</v>
      </c>
      <c r="AY1692" s="13">
        <f t="shared" si="274"/>
        <v>0</v>
      </c>
      <c r="AZ1692" s="13">
        <f t="shared" si="275"/>
        <v>0</v>
      </c>
      <c r="BA1692" s="13">
        <f t="shared" si="276"/>
        <v>8.5084999999999994E-2</v>
      </c>
      <c r="BB1692" s="13">
        <f t="shared" si="277"/>
        <v>3.9819779999999998</v>
      </c>
      <c r="BC1692" s="13">
        <f t="shared" si="278"/>
        <v>0.40840799999999994</v>
      </c>
    </row>
    <row r="1693" spans="1:55" x14ac:dyDescent="0.3">
      <c r="A1693" s="8" t="s">
        <v>233</v>
      </c>
      <c r="B1693" s="8" t="s">
        <v>238</v>
      </c>
      <c r="C1693" s="8" t="s">
        <v>139</v>
      </c>
      <c r="D1693" s="8" t="s">
        <v>31</v>
      </c>
      <c r="E1693" s="7" t="s">
        <v>14</v>
      </c>
      <c r="F1693" s="8">
        <v>122</v>
      </c>
      <c r="I1693" s="8">
        <v>1</v>
      </c>
      <c r="L1693" s="8">
        <v>3.3000000000000002E-2</v>
      </c>
      <c r="M1693" s="8">
        <f t="shared" si="270"/>
        <v>4.0259999999999998</v>
      </c>
      <c r="O1693" s="8">
        <v>82</v>
      </c>
      <c r="AI1693" s="7">
        <v>1786</v>
      </c>
      <c r="AJ1693" s="8">
        <v>11363</v>
      </c>
      <c r="AK1693" s="8" t="s">
        <v>289</v>
      </c>
      <c r="AL1693" s="7">
        <v>93</v>
      </c>
      <c r="AM1693" s="8">
        <v>0</v>
      </c>
      <c r="AN1693" s="8">
        <v>2</v>
      </c>
      <c r="AO1693" s="8">
        <v>0</v>
      </c>
      <c r="AP1693" s="8">
        <v>0</v>
      </c>
      <c r="AQ1693" s="8">
        <v>0.1</v>
      </c>
      <c r="AR1693" s="8">
        <v>21.6</v>
      </c>
      <c r="AS1693" s="8">
        <v>1.5</v>
      </c>
      <c r="AT1693" s="12">
        <f t="shared" si="269"/>
        <v>23.700000000000003</v>
      </c>
      <c r="AV1693" s="11">
        <f t="shared" si="271"/>
        <v>3.7441800000000001</v>
      </c>
      <c r="AW1693" s="13">
        <f t="shared" si="272"/>
        <v>0</v>
      </c>
      <c r="AX1693" s="13">
        <f t="shared" si="273"/>
        <v>8.0519999999999994E-2</v>
      </c>
      <c r="AY1693" s="13">
        <f t="shared" si="274"/>
        <v>0</v>
      </c>
      <c r="AZ1693" s="13">
        <f t="shared" si="275"/>
        <v>0</v>
      </c>
      <c r="BA1693" s="13">
        <f t="shared" si="276"/>
        <v>4.0260000000000001E-3</v>
      </c>
      <c r="BB1693" s="13">
        <f t="shared" si="277"/>
        <v>0.86961600000000006</v>
      </c>
      <c r="BC1693" s="13">
        <f t="shared" si="278"/>
        <v>6.0389999999999999E-2</v>
      </c>
    </row>
    <row r="1694" spans="1:55" x14ac:dyDescent="0.3">
      <c r="A1694" s="8" t="s">
        <v>233</v>
      </c>
      <c r="B1694" s="8" t="s">
        <v>238</v>
      </c>
      <c r="C1694" s="8" t="s">
        <v>139</v>
      </c>
      <c r="D1694" s="8" t="s">
        <v>87</v>
      </c>
      <c r="E1694" s="7" t="s">
        <v>14</v>
      </c>
      <c r="F1694" s="8">
        <v>171</v>
      </c>
      <c r="H1694" s="8">
        <v>3</v>
      </c>
      <c r="L1694" s="8">
        <v>0.42899999999999999</v>
      </c>
      <c r="M1694" s="8">
        <f t="shared" si="270"/>
        <v>73.358999999999995</v>
      </c>
      <c r="O1694" s="8">
        <v>82</v>
      </c>
      <c r="AI1694" s="7">
        <v>7060</v>
      </c>
      <c r="AJ1694" s="8">
        <v>16063</v>
      </c>
      <c r="AK1694" s="8" t="s">
        <v>328</v>
      </c>
      <c r="AL1694" s="7">
        <v>116</v>
      </c>
      <c r="AM1694" s="8">
        <v>0</v>
      </c>
      <c r="AN1694" s="8">
        <v>7.7</v>
      </c>
      <c r="AO1694" s="8">
        <v>0</v>
      </c>
      <c r="AP1694" s="8">
        <v>0</v>
      </c>
      <c r="AQ1694" s="8">
        <v>0.5</v>
      </c>
      <c r="AR1694" s="8">
        <v>20.8</v>
      </c>
      <c r="AS1694" s="8">
        <v>6.5</v>
      </c>
      <c r="AT1694" s="12">
        <f t="shared" si="269"/>
        <v>29</v>
      </c>
      <c r="AV1694" s="11">
        <f t="shared" si="271"/>
        <v>85.096440000000001</v>
      </c>
      <c r="AW1694" s="13">
        <f t="shared" si="272"/>
        <v>0</v>
      </c>
      <c r="AX1694" s="13">
        <f t="shared" si="273"/>
        <v>5.6486429999999999</v>
      </c>
      <c r="AY1694" s="13">
        <f t="shared" si="274"/>
        <v>0</v>
      </c>
      <c r="AZ1694" s="13">
        <f t="shared" si="275"/>
        <v>0</v>
      </c>
      <c r="BA1694" s="13">
        <f t="shared" si="276"/>
        <v>0.36679499999999998</v>
      </c>
      <c r="BB1694" s="13">
        <f t="shared" si="277"/>
        <v>15.258671999999999</v>
      </c>
      <c r="BC1694" s="13">
        <f t="shared" si="278"/>
        <v>4.7683349999999995</v>
      </c>
    </row>
    <row r="1695" spans="1:55" x14ac:dyDescent="0.3">
      <c r="A1695" s="8" t="s">
        <v>233</v>
      </c>
      <c r="B1695" s="8" t="s">
        <v>238</v>
      </c>
      <c r="C1695" s="8" t="s">
        <v>139</v>
      </c>
      <c r="D1695" s="8" t="s">
        <v>128</v>
      </c>
      <c r="E1695" s="7" t="s">
        <v>14</v>
      </c>
      <c r="F1695" s="8">
        <v>62</v>
      </c>
      <c r="H1695" s="8">
        <v>1</v>
      </c>
      <c r="L1695" s="8">
        <v>0.14299999999999999</v>
      </c>
      <c r="M1695" s="8">
        <f t="shared" si="270"/>
        <v>8.8659999999999997</v>
      </c>
      <c r="O1695" s="8">
        <v>82</v>
      </c>
      <c r="AI1695" s="7">
        <v>620</v>
      </c>
      <c r="AJ1695" s="8">
        <v>11125</v>
      </c>
      <c r="AK1695" s="8" t="s">
        <v>356</v>
      </c>
      <c r="AL1695" s="7">
        <v>45</v>
      </c>
      <c r="AM1695" s="8">
        <v>0</v>
      </c>
      <c r="AN1695" s="8">
        <v>1.1000000000000001</v>
      </c>
      <c r="AO1695" s="8">
        <v>0</v>
      </c>
      <c r="AP1695" s="8">
        <v>0</v>
      </c>
      <c r="AQ1695" s="8">
        <v>0.2</v>
      </c>
      <c r="AR1695" s="8">
        <v>10.5</v>
      </c>
      <c r="AS1695" s="8">
        <v>3.3</v>
      </c>
      <c r="AT1695" s="12">
        <f t="shared" si="269"/>
        <v>11.8</v>
      </c>
      <c r="AV1695" s="11">
        <f t="shared" si="271"/>
        <v>3.9896999999999996</v>
      </c>
      <c r="AW1695" s="13">
        <f t="shared" si="272"/>
        <v>0</v>
      </c>
      <c r="AX1695" s="13">
        <f t="shared" si="273"/>
        <v>9.7526000000000015E-2</v>
      </c>
      <c r="AY1695" s="13">
        <f t="shared" si="274"/>
        <v>0</v>
      </c>
      <c r="AZ1695" s="13">
        <f t="shared" si="275"/>
        <v>0</v>
      </c>
      <c r="BA1695" s="13">
        <f t="shared" si="276"/>
        <v>1.7732000000000001E-2</v>
      </c>
      <c r="BB1695" s="13">
        <f t="shared" si="277"/>
        <v>0.93092999999999992</v>
      </c>
      <c r="BC1695" s="13">
        <f t="shared" si="278"/>
        <v>0.29257799999999995</v>
      </c>
    </row>
    <row r="1696" spans="1:55" x14ac:dyDescent="0.3">
      <c r="A1696" s="8" t="s">
        <v>234</v>
      </c>
      <c r="B1696" s="8" t="s">
        <v>238</v>
      </c>
      <c r="C1696" s="8" t="s">
        <v>139</v>
      </c>
      <c r="D1696" s="8" t="s">
        <v>248</v>
      </c>
      <c r="E1696" s="7" t="s">
        <v>14</v>
      </c>
      <c r="F1696" s="8">
        <v>134</v>
      </c>
      <c r="G1696" s="8">
        <v>1</v>
      </c>
      <c r="L1696" s="8">
        <v>1</v>
      </c>
      <c r="M1696" s="8">
        <f t="shared" si="270"/>
        <v>134</v>
      </c>
      <c r="O1696" s="8">
        <v>82</v>
      </c>
      <c r="AE1696" s="7" t="s">
        <v>296</v>
      </c>
      <c r="AF1696" s="8" t="s">
        <v>303</v>
      </c>
      <c r="AL1696" s="7">
        <v>163</v>
      </c>
      <c r="AN1696" s="8">
        <v>6.3</v>
      </c>
      <c r="AQ1696" s="8">
        <v>1.4</v>
      </c>
      <c r="AR1696" s="8">
        <v>31.1</v>
      </c>
      <c r="AT1696" s="12">
        <f t="shared" si="269"/>
        <v>38.799999999999997</v>
      </c>
      <c r="AV1696" s="11">
        <f t="shared" si="271"/>
        <v>218.42</v>
      </c>
      <c r="AW1696" s="13">
        <f t="shared" si="272"/>
        <v>1.34</v>
      </c>
      <c r="AX1696" s="13">
        <f t="shared" si="273"/>
        <v>8.4420000000000002</v>
      </c>
      <c r="AY1696" s="13">
        <f t="shared" si="274"/>
        <v>1.34</v>
      </c>
      <c r="AZ1696" s="13">
        <f t="shared" si="275"/>
        <v>1.34</v>
      </c>
      <c r="BA1696" s="13">
        <f t="shared" si="276"/>
        <v>1.8759999999999999</v>
      </c>
      <c r="BB1696" s="13">
        <f t="shared" si="277"/>
        <v>41.674000000000007</v>
      </c>
      <c r="BC1696" s="13">
        <f t="shared" si="278"/>
        <v>1.34</v>
      </c>
    </row>
    <row r="1697" spans="1:55" x14ac:dyDescent="0.3">
      <c r="A1697" s="8" t="s">
        <v>234</v>
      </c>
      <c r="B1697" s="8" t="s">
        <v>238</v>
      </c>
      <c r="C1697" s="8" t="s">
        <v>139</v>
      </c>
      <c r="D1697" s="8" t="s">
        <v>27</v>
      </c>
      <c r="E1697" s="7" t="s">
        <v>14</v>
      </c>
      <c r="F1697" s="8">
        <v>114</v>
      </c>
      <c r="G1697" s="8">
        <v>1</v>
      </c>
      <c r="L1697" s="8">
        <v>1</v>
      </c>
      <c r="M1697" s="8">
        <f t="shared" si="270"/>
        <v>114</v>
      </c>
      <c r="O1697" s="8">
        <v>82</v>
      </c>
      <c r="AE1697" s="7" t="s">
        <v>296</v>
      </c>
      <c r="AF1697" s="8" t="s">
        <v>304</v>
      </c>
      <c r="AL1697" s="7">
        <v>125</v>
      </c>
      <c r="AN1697" s="8">
        <v>2.1</v>
      </c>
      <c r="AQ1697" s="8">
        <v>1.3</v>
      </c>
      <c r="AR1697" s="8">
        <v>26.2</v>
      </c>
      <c r="AT1697" s="12">
        <f t="shared" si="269"/>
        <v>29.6</v>
      </c>
      <c r="AV1697" s="11">
        <f t="shared" si="271"/>
        <v>142.5</v>
      </c>
      <c r="AW1697" s="13">
        <f t="shared" si="272"/>
        <v>1.1399999999999999</v>
      </c>
      <c r="AX1697" s="13">
        <f t="shared" si="273"/>
        <v>2.3940000000000001</v>
      </c>
      <c r="AY1697" s="13">
        <f t="shared" si="274"/>
        <v>1.1399999999999999</v>
      </c>
      <c r="AZ1697" s="13">
        <f t="shared" si="275"/>
        <v>1.1399999999999999</v>
      </c>
      <c r="BA1697" s="13">
        <f t="shared" si="276"/>
        <v>1.4820000000000002</v>
      </c>
      <c r="BB1697" s="13">
        <f t="shared" si="277"/>
        <v>29.867999999999999</v>
      </c>
      <c r="BC1697" s="13">
        <f t="shared" si="278"/>
        <v>1.1399999999999999</v>
      </c>
    </row>
    <row r="1698" spans="1:55" x14ac:dyDescent="0.3">
      <c r="A1698" s="8" t="s">
        <v>234</v>
      </c>
      <c r="B1698" s="8" t="s">
        <v>238</v>
      </c>
      <c r="C1698" s="8" t="s">
        <v>139</v>
      </c>
      <c r="D1698" s="8" t="s">
        <v>32</v>
      </c>
      <c r="E1698" s="7" t="s">
        <v>21</v>
      </c>
      <c r="K1698" s="8">
        <v>1</v>
      </c>
      <c r="L1698" s="8">
        <v>0</v>
      </c>
      <c r="M1698" s="8">
        <f t="shared" si="270"/>
        <v>0</v>
      </c>
      <c r="O1698" s="8">
        <v>82</v>
      </c>
      <c r="AI1698" s="7">
        <v>8012</v>
      </c>
      <c r="AJ1698" s="8">
        <v>0</v>
      </c>
      <c r="AK1698" s="8" t="s">
        <v>307</v>
      </c>
      <c r="AL1698" s="7">
        <v>332</v>
      </c>
      <c r="AM1698" s="8">
        <v>0</v>
      </c>
      <c r="AN1698" s="8">
        <v>10.3</v>
      </c>
      <c r="AO1698" s="8">
        <v>0</v>
      </c>
      <c r="AP1698" s="8">
        <v>0</v>
      </c>
      <c r="AQ1698" s="8">
        <v>3</v>
      </c>
      <c r="AR1698" s="8">
        <v>73.7</v>
      </c>
      <c r="AS1698" s="8">
        <v>12.7</v>
      </c>
      <c r="AT1698" s="12">
        <f t="shared" si="269"/>
        <v>87</v>
      </c>
      <c r="AV1698" s="11">
        <f t="shared" si="271"/>
        <v>0</v>
      </c>
      <c r="AW1698" s="13">
        <f t="shared" si="272"/>
        <v>0</v>
      </c>
      <c r="AX1698" s="13">
        <f t="shared" si="273"/>
        <v>0</v>
      </c>
      <c r="AY1698" s="13">
        <f t="shared" si="274"/>
        <v>0</v>
      </c>
      <c r="AZ1698" s="13">
        <f t="shared" si="275"/>
        <v>0</v>
      </c>
      <c r="BA1698" s="13">
        <f t="shared" si="276"/>
        <v>0</v>
      </c>
      <c r="BB1698" s="13">
        <f t="shared" si="277"/>
        <v>0</v>
      </c>
      <c r="BC1698" s="13">
        <f t="shared" si="278"/>
        <v>0</v>
      </c>
    </row>
    <row r="1699" spans="1:55" x14ac:dyDescent="0.3">
      <c r="A1699" s="8" t="s">
        <v>234</v>
      </c>
      <c r="B1699" s="8" t="s">
        <v>238</v>
      </c>
      <c r="C1699" s="8" t="s">
        <v>139</v>
      </c>
      <c r="D1699" s="8" t="s">
        <v>124</v>
      </c>
      <c r="E1699" s="7" t="s">
        <v>14</v>
      </c>
      <c r="F1699" s="8">
        <v>3</v>
      </c>
      <c r="H1699" s="8">
        <v>1</v>
      </c>
      <c r="L1699" s="8">
        <v>0.14299999999999999</v>
      </c>
      <c r="M1699" s="8">
        <f t="shared" si="270"/>
        <v>0.42899999999999994</v>
      </c>
      <c r="O1699" s="8">
        <v>82</v>
      </c>
      <c r="AI1699" s="7">
        <v>2229</v>
      </c>
      <c r="AJ1699" s="8">
        <v>19334</v>
      </c>
      <c r="AK1699" s="8" t="s">
        <v>354</v>
      </c>
      <c r="AL1699" s="7">
        <v>376</v>
      </c>
      <c r="AM1699" s="8">
        <v>0</v>
      </c>
      <c r="AN1699" s="8">
        <v>0</v>
      </c>
      <c r="AO1699" s="8">
        <v>0</v>
      </c>
      <c r="AP1699" s="8">
        <v>0</v>
      </c>
      <c r="AQ1699" s="8">
        <v>0</v>
      </c>
      <c r="AR1699" s="8">
        <v>97.3</v>
      </c>
      <c r="AS1699" s="8">
        <v>0</v>
      </c>
      <c r="AT1699" s="12">
        <f t="shared" si="269"/>
        <v>97.3</v>
      </c>
      <c r="AV1699" s="11">
        <f t="shared" si="271"/>
        <v>1.6130399999999998</v>
      </c>
      <c r="AW1699" s="13">
        <f t="shared" si="272"/>
        <v>0</v>
      </c>
      <c r="AX1699" s="13">
        <f t="shared" si="273"/>
        <v>0</v>
      </c>
      <c r="AY1699" s="13">
        <f t="shared" si="274"/>
        <v>0</v>
      </c>
      <c r="AZ1699" s="13">
        <f t="shared" si="275"/>
        <v>0</v>
      </c>
      <c r="BA1699" s="13">
        <f t="shared" si="276"/>
        <v>0</v>
      </c>
      <c r="BB1699" s="13">
        <f t="shared" si="277"/>
        <v>0.41741699999999993</v>
      </c>
      <c r="BC1699" s="13">
        <f t="shared" si="278"/>
        <v>0</v>
      </c>
    </row>
    <row r="1700" spans="1:55" x14ac:dyDescent="0.3">
      <c r="A1700" s="8" t="s">
        <v>234</v>
      </c>
      <c r="B1700" s="8" t="s">
        <v>238</v>
      </c>
      <c r="C1700" s="8" t="s">
        <v>139</v>
      </c>
      <c r="D1700" s="8" t="s">
        <v>74</v>
      </c>
      <c r="E1700" s="7" t="s">
        <v>14</v>
      </c>
      <c r="F1700" s="8">
        <v>340</v>
      </c>
      <c r="H1700" s="8">
        <v>3</v>
      </c>
      <c r="L1700" s="8">
        <v>0.42899999999999999</v>
      </c>
      <c r="M1700" s="8">
        <f t="shared" si="270"/>
        <v>145.85999999999999</v>
      </c>
      <c r="O1700" s="8">
        <v>82</v>
      </c>
      <c r="AI1700" s="7">
        <v>404</v>
      </c>
      <c r="AJ1700" s="8">
        <v>14400</v>
      </c>
      <c r="AK1700" s="8" t="s">
        <v>308</v>
      </c>
      <c r="AL1700" s="7">
        <v>41</v>
      </c>
      <c r="AM1700" s="8">
        <v>0</v>
      </c>
      <c r="AN1700" s="8">
        <v>0</v>
      </c>
      <c r="AO1700" s="8">
        <v>0</v>
      </c>
      <c r="AP1700" s="8">
        <v>0</v>
      </c>
      <c r="AQ1700" s="8">
        <v>0</v>
      </c>
      <c r="AR1700" s="8">
        <v>10.4</v>
      </c>
      <c r="AS1700" s="8">
        <v>0</v>
      </c>
      <c r="AT1700" s="12">
        <f t="shared" si="269"/>
        <v>10.4</v>
      </c>
      <c r="AV1700" s="11">
        <f t="shared" si="271"/>
        <v>59.802599999999991</v>
      </c>
      <c r="AW1700" s="13">
        <f t="shared" si="272"/>
        <v>0</v>
      </c>
      <c r="AX1700" s="13">
        <f t="shared" si="273"/>
        <v>0</v>
      </c>
      <c r="AY1700" s="13">
        <f t="shared" si="274"/>
        <v>0</v>
      </c>
      <c r="AZ1700" s="13">
        <f t="shared" si="275"/>
        <v>0</v>
      </c>
      <c r="BA1700" s="13">
        <f t="shared" si="276"/>
        <v>0</v>
      </c>
      <c r="BB1700" s="13">
        <f t="shared" si="277"/>
        <v>15.16944</v>
      </c>
      <c r="BC1700" s="13">
        <f t="shared" si="278"/>
        <v>0</v>
      </c>
    </row>
    <row r="1701" spans="1:55" x14ac:dyDescent="0.3">
      <c r="A1701" s="8" t="s">
        <v>232</v>
      </c>
      <c r="B1701" s="8" t="s">
        <v>238</v>
      </c>
      <c r="C1701" s="8" t="s">
        <v>140</v>
      </c>
      <c r="D1701" s="8" t="s">
        <v>13</v>
      </c>
      <c r="E1701" s="7" t="s">
        <v>14</v>
      </c>
      <c r="F1701" s="8">
        <v>112</v>
      </c>
      <c r="H1701" s="8">
        <v>3</v>
      </c>
      <c r="L1701" s="8">
        <v>0.42899999999999999</v>
      </c>
      <c r="M1701" s="8">
        <f t="shared" si="270"/>
        <v>48.048000000000002</v>
      </c>
      <c r="N1701" s="8">
        <v>3</v>
      </c>
      <c r="O1701" s="8">
        <v>83</v>
      </c>
      <c r="AI1701" s="7">
        <v>8067</v>
      </c>
      <c r="AJ1701" s="8">
        <v>0</v>
      </c>
      <c r="AK1701" s="8" t="s">
        <v>265</v>
      </c>
      <c r="AL1701" s="7">
        <v>269</v>
      </c>
      <c r="AM1701" s="8">
        <v>269</v>
      </c>
      <c r="AN1701" s="8">
        <v>24.9</v>
      </c>
      <c r="AO1701" s="8">
        <v>24.9</v>
      </c>
      <c r="AP1701" s="8">
        <v>24.9</v>
      </c>
      <c r="AQ1701" s="8">
        <v>18</v>
      </c>
      <c r="AR1701" s="8">
        <v>0</v>
      </c>
      <c r="AS1701" s="8">
        <v>0</v>
      </c>
      <c r="AT1701" s="12">
        <f t="shared" si="269"/>
        <v>42.9</v>
      </c>
      <c r="AV1701" s="11">
        <f t="shared" si="271"/>
        <v>129.24912</v>
      </c>
      <c r="AW1701" s="13">
        <f t="shared" si="272"/>
        <v>129.24912</v>
      </c>
      <c r="AX1701" s="13">
        <f t="shared" si="273"/>
        <v>11.963951999999999</v>
      </c>
      <c r="AY1701" s="13">
        <f t="shared" si="274"/>
        <v>11.963951999999999</v>
      </c>
      <c r="AZ1701" s="13">
        <f t="shared" si="275"/>
        <v>11.963951999999999</v>
      </c>
      <c r="BA1701" s="13">
        <f t="shared" si="276"/>
        <v>8.6486400000000003</v>
      </c>
      <c r="BB1701" s="13">
        <f t="shared" si="277"/>
        <v>0</v>
      </c>
      <c r="BC1701" s="13">
        <f t="shared" si="278"/>
        <v>0</v>
      </c>
    </row>
    <row r="1702" spans="1:55" x14ac:dyDescent="0.3">
      <c r="A1702" s="8" t="s">
        <v>232</v>
      </c>
      <c r="B1702" s="8" t="s">
        <v>238</v>
      </c>
      <c r="C1702" s="8" t="s">
        <v>140</v>
      </c>
      <c r="D1702" s="8" t="s">
        <v>15</v>
      </c>
      <c r="E1702" s="7" t="s">
        <v>21</v>
      </c>
      <c r="K1702" s="8">
        <v>1</v>
      </c>
      <c r="L1702" s="8">
        <v>0</v>
      </c>
      <c r="M1702" s="8">
        <f t="shared" si="270"/>
        <v>0</v>
      </c>
      <c r="O1702" s="8">
        <v>83</v>
      </c>
      <c r="AE1702" s="7" t="s">
        <v>296</v>
      </c>
      <c r="AF1702" s="8" t="s">
        <v>298</v>
      </c>
      <c r="AG1702" s="7" t="s">
        <v>299</v>
      </c>
      <c r="AL1702" s="7">
        <v>241</v>
      </c>
      <c r="AN1702" s="8">
        <v>32.9</v>
      </c>
      <c r="AQ1702" s="8">
        <v>10.9</v>
      </c>
      <c r="AR1702" s="8">
        <v>0.5</v>
      </c>
      <c r="AS1702" s="8">
        <v>0</v>
      </c>
      <c r="AT1702" s="12">
        <f t="shared" si="269"/>
        <v>44.3</v>
      </c>
      <c r="AV1702" s="11">
        <f t="shared" si="271"/>
        <v>0</v>
      </c>
      <c r="AW1702" s="13">
        <f t="shared" si="272"/>
        <v>0</v>
      </c>
      <c r="AX1702" s="13">
        <f t="shared" si="273"/>
        <v>0</v>
      </c>
      <c r="AY1702" s="13">
        <f t="shared" si="274"/>
        <v>0</v>
      </c>
      <c r="AZ1702" s="13">
        <f t="shared" si="275"/>
        <v>0</v>
      </c>
      <c r="BA1702" s="13">
        <f t="shared" si="276"/>
        <v>0</v>
      </c>
      <c r="BB1702" s="13">
        <f t="shared" si="277"/>
        <v>0</v>
      </c>
      <c r="BC1702" s="13">
        <f t="shared" si="278"/>
        <v>0</v>
      </c>
    </row>
    <row r="1703" spans="1:55" x14ac:dyDescent="0.3">
      <c r="A1703" s="8" t="s">
        <v>232</v>
      </c>
      <c r="B1703" s="8" t="s">
        <v>238</v>
      </c>
      <c r="C1703" s="8" t="s">
        <v>140</v>
      </c>
      <c r="D1703" s="8" t="s">
        <v>17</v>
      </c>
      <c r="E1703" s="7" t="s">
        <v>21</v>
      </c>
      <c r="K1703" s="8">
        <v>1</v>
      </c>
      <c r="L1703" s="8">
        <v>0</v>
      </c>
      <c r="M1703" s="8">
        <f t="shared" si="270"/>
        <v>0</v>
      </c>
      <c r="O1703" s="8">
        <v>83</v>
      </c>
      <c r="AE1703" s="7" t="s">
        <v>300</v>
      </c>
      <c r="AF1703" s="8" t="s">
        <v>301</v>
      </c>
      <c r="AG1703" s="7" t="s">
        <v>272</v>
      </c>
      <c r="AL1703" s="7">
        <v>265</v>
      </c>
      <c r="AN1703" s="8">
        <v>16.899999999999999</v>
      </c>
      <c r="AQ1703" s="8">
        <v>21.4</v>
      </c>
      <c r="AR1703" s="8">
        <v>0</v>
      </c>
      <c r="AS1703" s="8">
        <v>0</v>
      </c>
      <c r="AT1703" s="12">
        <f t="shared" si="269"/>
        <v>38.299999999999997</v>
      </c>
      <c r="AV1703" s="11">
        <f t="shared" si="271"/>
        <v>0</v>
      </c>
      <c r="AW1703" s="13">
        <f t="shared" si="272"/>
        <v>0</v>
      </c>
      <c r="AX1703" s="13">
        <f t="shared" si="273"/>
        <v>0</v>
      </c>
      <c r="AY1703" s="13">
        <f t="shared" si="274"/>
        <v>0</v>
      </c>
      <c r="AZ1703" s="13">
        <f t="shared" si="275"/>
        <v>0</v>
      </c>
      <c r="BA1703" s="13">
        <f t="shared" si="276"/>
        <v>0</v>
      </c>
      <c r="BB1703" s="13">
        <f t="shared" si="277"/>
        <v>0</v>
      </c>
      <c r="BC1703" s="13">
        <f t="shared" si="278"/>
        <v>0</v>
      </c>
    </row>
    <row r="1704" spans="1:55" x14ac:dyDescent="0.3">
      <c r="A1704" s="8" t="s">
        <v>232</v>
      </c>
      <c r="B1704" s="8" t="s">
        <v>238</v>
      </c>
      <c r="C1704" s="8" t="s">
        <v>140</v>
      </c>
      <c r="D1704" s="8" t="s">
        <v>18</v>
      </c>
      <c r="E1704" s="7" t="s">
        <v>21</v>
      </c>
      <c r="K1704" s="8">
        <v>1</v>
      </c>
      <c r="L1704" s="8">
        <v>0</v>
      </c>
      <c r="M1704" s="8">
        <f t="shared" si="270"/>
        <v>0</v>
      </c>
      <c r="O1704" s="8">
        <v>83</v>
      </c>
      <c r="S1704" s="8">
        <v>1095</v>
      </c>
      <c r="T1704" s="8" t="s">
        <v>275</v>
      </c>
      <c r="AL1704" s="7">
        <v>267</v>
      </c>
      <c r="AN1704" s="8">
        <v>19.600000000000001</v>
      </c>
      <c r="AQ1704" s="8">
        <v>20.3</v>
      </c>
      <c r="AT1704" s="12">
        <f t="shared" si="269"/>
        <v>39.900000000000006</v>
      </c>
      <c r="AV1704" s="11">
        <f t="shared" si="271"/>
        <v>0</v>
      </c>
      <c r="AW1704" s="13">
        <f t="shared" si="272"/>
        <v>0</v>
      </c>
      <c r="AX1704" s="13">
        <f t="shared" si="273"/>
        <v>0</v>
      </c>
      <c r="AY1704" s="13">
        <f t="shared" si="274"/>
        <v>0</v>
      </c>
      <c r="AZ1704" s="13">
        <f t="shared" si="275"/>
        <v>0</v>
      </c>
      <c r="BA1704" s="13">
        <f t="shared" si="276"/>
        <v>0</v>
      </c>
      <c r="BB1704" s="13">
        <f t="shared" si="277"/>
        <v>0</v>
      </c>
      <c r="BC1704" s="13">
        <f t="shared" si="278"/>
        <v>0</v>
      </c>
    </row>
    <row r="1705" spans="1:55" x14ac:dyDescent="0.3">
      <c r="A1705" s="8" t="s">
        <v>232</v>
      </c>
      <c r="B1705" s="8" t="s">
        <v>238</v>
      </c>
      <c r="C1705" s="8" t="s">
        <v>140</v>
      </c>
      <c r="D1705" s="8" t="s">
        <v>19</v>
      </c>
      <c r="E1705" s="7" t="s">
        <v>21</v>
      </c>
      <c r="K1705" s="8">
        <v>1</v>
      </c>
      <c r="L1705" s="8">
        <v>0</v>
      </c>
      <c r="M1705" s="8">
        <f t="shared" si="270"/>
        <v>0</v>
      </c>
      <c r="O1705" s="8">
        <v>83</v>
      </c>
      <c r="AI1705" s="7">
        <v>8063</v>
      </c>
      <c r="AJ1705" s="8">
        <v>5124</v>
      </c>
      <c r="AK1705" s="8" t="s">
        <v>273</v>
      </c>
      <c r="AL1705" s="7">
        <v>285</v>
      </c>
      <c r="AM1705" s="8">
        <v>285</v>
      </c>
      <c r="AN1705" s="8">
        <v>26.9</v>
      </c>
      <c r="AO1705" s="8">
        <v>26.9</v>
      </c>
      <c r="AP1705" s="8">
        <v>26.9</v>
      </c>
      <c r="AQ1705" s="8">
        <v>18.899999999999999</v>
      </c>
      <c r="AR1705" s="8">
        <v>0</v>
      </c>
      <c r="AS1705" s="8">
        <v>0</v>
      </c>
      <c r="AT1705" s="12">
        <f t="shared" si="269"/>
        <v>45.8</v>
      </c>
      <c r="AV1705" s="11">
        <f t="shared" si="271"/>
        <v>0</v>
      </c>
      <c r="AW1705" s="13">
        <f t="shared" si="272"/>
        <v>0</v>
      </c>
      <c r="AX1705" s="13">
        <f t="shared" si="273"/>
        <v>0</v>
      </c>
      <c r="AY1705" s="13">
        <f t="shared" si="274"/>
        <v>0</v>
      </c>
      <c r="AZ1705" s="13">
        <f t="shared" si="275"/>
        <v>0</v>
      </c>
      <c r="BA1705" s="13">
        <f t="shared" si="276"/>
        <v>0</v>
      </c>
      <c r="BB1705" s="13">
        <f t="shared" si="277"/>
        <v>0</v>
      </c>
      <c r="BC1705" s="13">
        <f t="shared" si="278"/>
        <v>0</v>
      </c>
    </row>
    <row r="1706" spans="1:55" x14ac:dyDescent="0.3">
      <c r="A1706" s="8" t="s">
        <v>232</v>
      </c>
      <c r="B1706" s="8" t="s">
        <v>238</v>
      </c>
      <c r="C1706" s="8" t="s">
        <v>140</v>
      </c>
      <c r="D1706" s="8" t="s">
        <v>22</v>
      </c>
      <c r="E1706" s="7" t="s">
        <v>21</v>
      </c>
      <c r="K1706" s="8">
        <v>1</v>
      </c>
      <c r="L1706" s="8">
        <v>0</v>
      </c>
      <c r="M1706" s="8">
        <f t="shared" si="270"/>
        <v>0</v>
      </c>
      <c r="O1706" s="8">
        <v>83</v>
      </c>
      <c r="AI1706" s="7">
        <v>8063</v>
      </c>
      <c r="AJ1706" s="8">
        <v>5124</v>
      </c>
      <c r="AK1706" s="8" t="s">
        <v>273</v>
      </c>
      <c r="AL1706" s="7">
        <v>285</v>
      </c>
      <c r="AM1706" s="8">
        <v>285</v>
      </c>
      <c r="AN1706" s="8">
        <v>26.9</v>
      </c>
      <c r="AO1706" s="8">
        <v>26.9</v>
      </c>
      <c r="AP1706" s="8">
        <v>26.9</v>
      </c>
      <c r="AQ1706" s="8">
        <v>18.899999999999999</v>
      </c>
      <c r="AR1706" s="8">
        <v>0</v>
      </c>
      <c r="AS1706" s="8">
        <v>0</v>
      </c>
      <c r="AT1706" s="12">
        <f t="shared" si="269"/>
        <v>45.8</v>
      </c>
      <c r="AV1706" s="11">
        <f t="shared" si="271"/>
        <v>0</v>
      </c>
      <c r="AW1706" s="13">
        <f t="shared" si="272"/>
        <v>0</v>
      </c>
      <c r="AX1706" s="13">
        <f t="shared" si="273"/>
        <v>0</v>
      </c>
      <c r="AY1706" s="13">
        <f t="shared" si="274"/>
        <v>0</v>
      </c>
      <c r="AZ1706" s="13">
        <f t="shared" si="275"/>
        <v>0</v>
      </c>
      <c r="BA1706" s="13">
        <f t="shared" si="276"/>
        <v>0</v>
      </c>
      <c r="BB1706" s="13">
        <f t="shared" si="277"/>
        <v>0</v>
      </c>
      <c r="BC1706" s="13">
        <f t="shared" si="278"/>
        <v>0</v>
      </c>
    </row>
    <row r="1707" spans="1:55" x14ac:dyDescent="0.3">
      <c r="A1707" s="8" t="s">
        <v>232</v>
      </c>
      <c r="B1707" s="8" t="s">
        <v>238</v>
      </c>
      <c r="C1707" s="8" t="s">
        <v>140</v>
      </c>
      <c r="D1707" s="8" t="s">
        <v>23</v>
      </c>
      <c r="E1707" s="7" t="s">
        <v>14</v>
      </c>
      <c r="F1707" s="8">
        <v>64</v>
      </c>
      <c r="H1707" s="8">
        <v>1</v>
      </c>
      <c r="L1707" s="8">
        <v>0.14299999999999999</v>
      </c>
      <c r="M1707" s="8">
        <f t="shared" si="270"/>
        <v>9.1519999999999992</v>
      </c>
      <c r="O1707" s="8">
        <v>83</v>
      </c>
      <c r="AI1707" s="7">
        <v>974</v>
      </c>
      <c r="AJ1707" s="8">
        <v>1129</v>
      </c>
      <c r="AK1707" s="8" t="s">
        <v>279</v>
      </c>
      <c r="AL1707" s="7">
        <v>155</v>
      </c>
      <c r="AM1707" s="8">
        <v>155</v>
      </c>
      <c r="AN1707" s="8">
        <v>12.6</v>
      </c>
      <c r="AO1707" s="8">
        <v>12.6</v>
      </c>
      <c r="AP1707" s="8">
        <v>0</v>
      </c>
      <c r="AQ1707" s="8">
        <v>10.6</v>
      </c>
      <c r="AR1707" s="8">
        <v>1.1000000000000001</v>
      </c>
      <c r="AS1707" s="8">
        <v>0</v>
      </c>
      <c r="AT1707" s="12">
        <f t="shared" si="269"/>
        <v>24.3</v>
      </c>
      <c r="AV1707" s="11">
        <f t="shared" si="271"/>
        <v>14.185599999999999</v>
      </c>
      <c r="AW1707" s="13">
        <f t="shared" si="272"/>
        <v>14.185599999999999</v>
      </c>
      <c r="AX1707" s="13">
        <f t="shared" si="273"/>
        <v>1.153152</v>
      </c>
      <c r="AY1707" s="13">
        <f t="shared" si="274"/>
        <v>1.153152</v>
      </c>
      <c r="AZ1707" s="13">
        <f t="shared" si="275"/>
        <v>0</v>
      </c>
      <c r="BA1707" s="13">
        <f t="shared" si="276"/>
        <v>0.97011199999999986</v>
      </c>
      <c r="BB1707" s="13">
        <f t="shared" si="277"/>
        <v>0.100672</v>
      </c>
      <c r="BC1707" s="13">
        <f t="shared" si="278"/>
        <v>0</v>
      </c>
    </row>
    <row r="1708" spans="1:55" x14ac:dyDescent="0.3">
      <c r="A1708" s="8" t="s">
        <v>232</v>
      </c>
      <c r="B1708" s="8" t="s">
        <v>238</v>
      </c>
      <c r="C1708" s="8" t="s">
        <v>140</v>
      </c>
      <c r="D1708" s="8" t="s">
        <v>24</v>
      </c>
      <c r="E1708" s="7" t="s">
        <v>14</v>
      </c>
      <c r="F1708" s="8">
        <v>184</v>
      </c>
      <c r="G1708" s="8">
        <v>1</v>
      </c>
      <c r="L1708" s="8">
        <v>1</v>
      </c>
      <c r="M1708" s="8">
        <f t="shared" si="270"/>
        <v>184</v>
      </c>
      <c r="O1708" s="8">
        <v>83</v>
      </c>
      <c r="AI1708" s="7">
        <v>7075</v>
      </c>
      <c r="AJ1708" s="8">
        <v>1106</v>
      </c>
      <c r="AK1708" s="8" t="s">
        <v>280</v>
      </c>
      <c r="AL1708" s="7">
        <v>69</v>
      </c>
      <c r="AM1708" s="8">
        <v>69</v>
      </c>
      <c r="AN1708" s="8">
        <v>3.6</v>
      </c>
      <c r="AO1708" s="8">
        <v>3.6</v>
      </c>
      <c r="AP1708" s="8">
        <v>0</v>
      </c>
      <c r="AQ1708" s="8">
        <v>4.0999999999999996</v>
      </c>
      <c r="AR1708" s="8">
        <v>4.5</v>
      </c>
      <c r="AS1708" s="8">
        <v>0</v>
      </c>
      <c r="AT1708" s="12">
        <f t="shared" si="269"/>
        <v>12.2</v>
      </c>
      <c r="AV1708" s="11">
        <f t="shared" si="271"/>
        <v>126.96</v>
      </c>
      <c r="AW1708" s="13">
        <f t="shared" si="272"/>
        <v>126.96</v>
      </c>
      <c r="AX1708" s="13">
        <f t="shared" si="273"/>
        <v>6.6239999999999997</v>
      </c>
      <c r="AY1708" s="13">
        <f t="shared" si="274"/>
        <v>6.6239999999999997</v>
      </c>
      <c r="AZ1708" s="13">
        <f t="shared" si="275"/>
        <v>0</v>
      </c>
      <c r="BA1708" s="13">
        <f t="shared" si="276"/>
        <v>7.5439999999999996</v>
      </c>
      <c r="BB1708" s="13">
        <f t="shared" si="277"/>
        <v>8.2799999999999994</v>
      </c>
      <c r="BC1708" s="13">
        <f t="shared" si="278"/>
        <v>0</v>
      </c>
    </row>
    <row r="1709" spans="1:55" x14ac:dyDescent="0.3">
      <c r="A1709" s="8" t="s">
        <v>232</v>
      </c>
      <c r="B1709" s="8" t="s">
        <v>238</v>
      </c>
      <c r="C1709" s="8" t="s">
        <v>140</v>
      </c>
      <c r="D1709" s="8" t="s">
        <v>25</v>
      </c>
      <c r="E1709" s="7" t="s">
        <v>21</v>
      </c>
      <c r="K1709" s="8">
        <v>1</v>
      </c>
      <c r="L1709" s="8">
        <v>0</v>
      </c>
      <c r="M1709" s="8">
        <f t="shared" si="270"/>
        <v>0</v>
      </c>
      <c r="O1709" s="8">
        <v>83</v>
      </c>
      <c r="AI1709" s="7">
        <v>646</v>
      </c>
      <c r="AJ1709" s="8">
        <v>1009</v>
      </c>
      <c r="AK1709" s="8" t="s">
        <v>286</v>
      </c>
      <c r="AL1709" s="7">
        <v>403</v>
      </c>
      <c r="AM1709" s="8">
        <v>403</v>
      </c>
      <c r="AN1709" s="8">
        <v>24.9</v>
      </c>
      <c r="AO1709" s="8">
        <v>24.9</v>
      </c>
      <c r="AP1709" s="8">
        <v>0</v>
      </c>
      <c r="AQ1709" s="8">
        <v>33.1</v>
      </c>
      <c r="AR1709" s="8">
        <v>1.3</v>
      </c>
      <c r="AS1709" s="8">
        <v>0</v>
      </c>
      <c r="AT1709" s="12">
        <f t="shared" ref="AT1709:AT1772" si="279">SUM(AN1709,AQ1709,AR1709)</f>
        <v>59.3</v>
      </c>
      <c r="AV1709" s="11">
        <f t="shared" si="271"/>
        <v>0</v>
      </c>
      <c r="AW1709" s="13">
        <f t="shared" si="272"/>
        <v>0</v>
      </c>
      <c r="AX1709" s="13">
        <f t="shared" si="273"/>
        <v>0</v>
      </c>
      <c r="AY1709" s="13">
        <f t="shared" si="274"/>
        <v>0</v>
      </c>
      <c r="AZ1709" s="13">
        <f t="shared" si="275"/>
        <v>0</v>
      </c>
      <c r="BA1709" s="13">
        <f t="shared" si="276"/>
        <v>0</v>
      </c>
      <c r="BB1709" s="13">
        <f t="shared" si="277"/>
        <v>0</v>
      </c>
      <c r="BC1709" s="13">
        <f t="shared" si="278"/>
        <v>0</v>
      </c>
    </row>
    <row r="1710" spans="1:55" x14ac:dyDescent="0.3">
      <c r="A1710" s="8" t="s">
        <v>20</v>
      </c>
      <c r="B1710" s="8" t="s">
        <v>238</v>
      </c>
      <c r="C1710" s="8" t="s">
        <v>140</v>
      </c>
      <c r="D1710" s="8" t="s">
        <v>20</v>
      </c>
      <c r="E1710" s="7" t="s">
        <v>14</v>
      </c>
      <c r="F1710" s="8">
        <v>112</v>
      </c>
      <c r="H1710" s="8">
        <v>2</v>
      </c>
      <c r="L1710" s="8">
        <v>0.28599999999999998</v>
      </c>
      <c r="M1710" s="8">
        <f t="shared" si="270"/>
        <v>32.031999999999996</v>
      </c>
      <c r="O1710" s="8">
        <v>83</v>
      </c>
      <c r="AI1710">
        <v>8041</v>
      </c>
      <c r="AJ1710">
        <v>15233</v>
      </c>
      <c r="AK1710" t="s">
        <v>378</v>
      </c>
      <c r="AL1710">
        <v>105</v>
      </c>
      <c r="AM1710">
        <v>105</v>
      </c>
      <c r="AN1710">
        <v>18.5</v>
      </c>
      <c r="AO1710">
        <v>18.5</v>
      </c>
      <c r="AP1710">
        <v>18.5</v>
      </c>
      <c r="AQ1710">
        <v>2.9</v>
      </c>
      <c r="AR1710">
        <v>0</v>
      </c>
      <c r="AS1710">
        <v>0</v>
      </c>
      <c r="AT1710" s="12">
        <f t="shared" si="279"/>
        <v>21.4</v>
      </c>
      <c r="AV1710" s="11">
        <f t="shared" si="271"/>
        <v>33.633599999999994</v>
      </c>
      <c r="AW1710" s="13">
        <f t="shared" si="272"/>
        <v>33.633599999999994</v>
      </c>
      <c r="AX1710" s="13">
        <f t="shared" si="273"/>
        <v>5.9259199999999996</v>
      </c>
      <c r="AY1710" s="13">
        <f t="shared" si="274"/>
        <v>5.9259199999999996</v>
      </c>
      <c r="AZ1710" s="13">
        <f t="shared" si="275"/>
        <v>5.9259199999999996</v>
      </c>
      <c r="BA1710" s="13">
        <f t="shared" si="276"/>
        <v>0.92892799999999998</v>
      </c>
      <c r="BB1710" s="13">
        <f t="shared" si="277"/>
        <v>0</v>
      </c>
      <c r="BC1710" s="13">
        <f t="shared" si="278"/>
        <v>0</v>
      </c>
    </row>
    <row r="1711" spans="1:55" x14ac:dyDescent="0.3">
      <c r="A1711" s="8" t="s">
        <v>233</v>
      </c>
      <c r="B1711" s="8" t="s">
        <v>238</v>
      </c>
      <c r="C1711" s="8" t="s">
        <v>140</v>
      </c>
      <c r="D1711" s="8" t="s">
        <v>26</v>
      </c>
      <c r="E1711" s="7" t="s">
        <v>14</v>
      </c>
      <c r="F1711" s="8">
        <v>175</v>
      </c>
      <c r="H1711" s="8">
        <v>2</v>
      </c>
      <c r="L1711" s="8">
        <v>0.28599999999999998</v>
      </c>
      <c r="M1711" s="8">
        <f t="shared" si="270"/>
        <v>50.05</v>
      </c>
      <c r="O1711" s="8">
        <v>83</v>
      </c>
      <c r="AI1711" s="7">
        <v>7200</v>
      </c>
      <c r="AJ1711" s="8">
        <v>20051</v>
      </c>
      <c r="AK1711" s="8" t="s">
        <v>282</v>
      </c>
      <c r="AL1711" s="7">
        <v>130</v>
      </c>
      <c r="AM1711" s="8">
        <v>0</v>
      </c>
      <c r="AN1711" s="8">
        <v>2.4</v>
      </c>
      <c r="AO1711" s="8">
        <v>0</v>
      </c>
      <c r="AP1711" s="8">
        <v>0</v>
      </c>
      <c r="AQ1711" s="8">
        <v>0.2</v>
      </c>
      <c r="AR1711" s="8">
        <v>28.6</v>
      </c>
      <c r="AS1711" s="8">
        <v>0.3</v>
      </c>
      <c r="AT1711" s="12">
        <f t="shared" si="279"/>
        <v>31.200000000000003</v>
      </c>
      <c r="AV1711" s="11">
        <f t="shared" si="271"/>
        <v>65.064999999999998</v>
      </c>
      <c r="AW1711" s="13">
        <f t="shared" si="272"/>
        <v>0</v>
      </c>
      <c r="AX1711" s="13">
        <f t="shared" si="273"/>
        <v>1.2011999999999998</v>
      </c>
      <c r="AY1711" s="13">
        <f t="shared" si="274"/>
        <v>0</v>
      </c>
      <c r="AZ1711" s="13">
        <f t="shared" si="275"/>
        <v>0</v>
      </c>
      <c r="BA1711" s="13">
        <f t="shared" si="276"/>
        <v>0.10009999999999999</v>
      </c>
      <c r="BB1711" s="13">
        <f t="shared" si="277"/>
        <v>14.314300000000001</v>
      </c>
      <c r="BC1711" s="13">
        <f t="shared" si="278"/>
        <v>0.15014999999999998</v>
      </c>
    </row>
    <row r="1712" spans="1:55" x14ac:dyDescent="0.3">
      <c r="A1712" s="8" t="s">
        <v>233</v>
      </c>
      <c r="B1712" s="8" t="s">
        <v>238</v>
      </c>
      <c r="C1712" s="8" t="s">
        <v>140</v>
      </c>
      <c r="D1712" s="8" t="s">
        <v>28</v>
      </c>
      <c r="E1712" s="7" t="s">
        <v>14</v>
      </c>
      <c r="F1712" s="8">
        <v>185</v>
      </c>
      <c r="G1712" s="8">
        <v>1</v>
      </c>
      <c r="L1712" s="8">
        <v>1</v>
      </c>
      <c r="M1712" s="8">
        <f t="shared" si="270"/>
        <v>185</v>
      </c>
      <c r="O1712" s="8">
        <v>83</v>
      </c>
      <c r="AI1712" s="7">
        <v>7005</v>
      </c>
      <c r="AJ1712" s="8">
        <v>16028</v>
      </c>
      <c r="AK1712" s="8" t="s">
        <v>283</v>
      </c>
      <c r="AL1712" s="7">
        <v>127</v>
      </c>
      <c r="AM1712" s="8">
        <v>0</v>
      </c>
      <c r="AN1712" s="8">
        <v>8.6999999999999993</v>
      </c>
      <c r="AO1712" s="8">
        <v>0</v>
      </c>
      <c r="AP1712" s="8">
        <v>0</v>
      </c>
      <c r="AQ1712" s="8">
        <v>0.5</v>
      </c>
      <c r="AR1712" s="8">
        <v>22.8</v>
      </c>
      <c r="AS1712" s="8">
        <v>6.4</v>
      </c>
      <c r="AT1712" s="12">
        <f t="shared" si="279"/>
        <v>32</v>
      </c>
      <c r="AV1712" s="11">
        <f t="shared" si="271"/>
        <v>234.95</v>
      </c>
      <c r="AW1712" s="13">
        <f t="shared" si="272"/>
        <v>0</v>
      </c>
      <c r="AX1712" s="13">
        <f t="shared" si="273"/>
        <v>16.094999999999999</v>
      </c>
      <c r="AY1712" s="13">
        <f t="shared" si="274"/>
        <v>0</v>
      </c>
      <c r="AZ1712" s="13">
        <f t="shared" si="275"/>
        <v>0</v>
      </c>
      <c r="BA1712" s="13">
        <f t="shared" si="276"/>
        <v>0.92500000000000004</v>
      </c>
      <c r="BB1712" s="13">
        <f t="shared" si="277"/>
        <v>42.18</v>
      </c>
      <c r="BC1712" s="13">
        <f t="shared" si="278"/>
        <v>11.84</v>
      </c>
    </row>
    <row r="1713" spans="1:55" x14ac:dyDescent="0.3">
      <c r="A1713" s="8" t="s">
        <v>233</v>
      </c>
      <c r="B1713" s="8" t="s">
        <v>238</v>
      </c>
      <c r="C1713" s="8" t="s">
        <v>140</v>
      </c>
      <c r="D1713" s="8" t="s">
        <v>29</v>
      </c>
      <c r="E1713" s="7" t="s">
        <v>21</v>
      </c>
      <c r="K1713" s="8">
        <v>1</v>
      </c>
      <c r="L1713" s="8">
        <v>0</v>
      </c>
      <c r="M1713" s="8">
        <f t="shared" si="270"/>
        <v>0</v>
      </c>
      <c r="O1713" s="8">
        <v>83</v>
      </c>
      <c r="AI1713" s="7">
        <v>513</v>
      </c>
      <c r="AJ1713" s="8">
        <v>11110</v>
      </c>
      <c r="AK1713" s="8" t="s">
        <v>290</v>
      </c>
      <c r="AL1713" s="7">
        <v>22</v>
      </c>
      <c r="AM1713" s="8">
        <v>0</v>
      </c>
      <c r="AN1713" s="8">
        <v>1</v>
      </c>
      <c r="AO1713" s="8">
        <v>0</v>
      </c>
      <c r="AP1713" s="8">
        <v>0</v>
      </c>
      <c r="AQ1713" s="8">
        <v>0.4</v>
      </c>
      <c r="AR1713" s="8">
        <v>4.5</v>
      </c>
      <c r="AS1713" s="8">
        <v>2.8</v>
      </c>
      <c r="AT1713" s="12">
        <f t="shared" si="279"/>
        <v>5.9</v>
      </c>
      <c r="AV1713" s="11">
        <f t="shared" si="271"/>
        <v>0</v>
      </c>
      <c r="AW1713" s="13">
        <f t="shared" si="272"/>
        <v>0</v>
      </c>
      <c r="AX1713" s="13">
        <f t="shared" si="273"/>
        <v>0</v>
      </c>
      <c r="AY1713" s="13">
        <f t="shared" si="274"/>
        <v>0</v>
      </c>
      <c r="AZ1713" s="13">
        <f t="shared" si="275"/>
        <v>0</v>
      </c>
      <c r="BA1713" s="13">
        <f t="shared" si="276"/>
        <v>0</v>
      </c>
      <c r="BB1713" s="13">
        <f t="shared" si="277"/>
        <v>0</v>
      </c>
      <c r="BC1713" s="13">
        <f t="shared" si="278"/>
        <v>0</v>
      </c>
    </row>
    <row r="1714" spans="1:55" x14ac:dyDescent="0.3">
      <c r="A1714" s="8" t="s">
        <v>233</v>
      </c>
      <c r="B1714" s="8" t="s">
        <v>238</v>
      </c>
      <c r="C1714" s="8" t="s">
        <v>140</v>
      </c>
      <c r="D1714" s="8" t="s">
        <v>30</v>
      </c>
      <c r="E1714" s="7" t="s">
        <v>14</v>
      </c>
      <c r="F1714" s="8">
        <v>119</v>
      </c>
      <c r="H1714" s="8">
        <v>3</v>
      </c>
      <c r="L1714" s="8">
        <v>0.42899999999999999</v>
      </c>
      <c r="M1714" s="8">
        <f t="shared" si="270"/>
        <v>51.051000000000002</v>
      </c>
      <c r="O1714" s="8">
        <v>83</v>
      </c>
      <c r="AI1714" s="7">
        <v>141</v>
      </c>
      <c r="AJ1714" s="8">
        <v>9040</v>
      </c>
      <c r="AK1714" s="8" t="s">
        <v>287</v>
      </c>
      <c r="AL1714" s="7">
        <v>92</v>
      </c>
      <c r="AM1714" s="8">
        <v>0</v>
      </c>
      <c r="AN1714" s="8">
        <v>1</v>
      </c>
      <c r="AO1714" s="8">
        <v>0</v>
      </c>
      <c r="AP1714" s="8">
        <v>0</v>
      </c>
      <c r="AQ1714" s="8">
        <v>0.5</v>
      </c>
      <c r="AR1714" s="8">
        <v>23.4</v>
      </c>
      <c r="AS1714" s="8">
        <v>2.4</v>
      </c>
      <c r="AT1714" s="12">
        <f t="shared" si="279"/>
        <v>24.9</v>
      </c>
      <c r="AV1714" s="11">
        <f t="shared" si="271"/>
        <v>46.966920000000002</v>
      </c>
      <c r="AW1714" s="13">
        <f t="shared" si="272"/>
        <v>0</v>
      </c>
      <c r="AX1714" s="13">
        <f t="shared" si="273"/>
        <v>0.51051000000000002</v>
      </c>
      <c r="AY1714" s="13">
        <f t="shared" si="274"/>
        <v>0</v>
      </c>
      <c r="AZ1714" s="13">
        <f t="shared" si="275"/>
        <v>0</v>
      </c>
      <c r="BA1714" s="13">
        <f t="shared" si="276"/>
        <v>0.25525500000000001</v>
      </c>
      <c r="BB1714" s="13">
        <f t="shared" si="277"/>
        <v>11.945933999999999</v>
      </c>
      <c r="BC1714" s="13">
        <f t="shared" si="278"/>
        <v>1.2252240000000001</v>
      </c>
    </row>
    <row r="1715" spans="1:55" x14ac:dyDescent="0.3">
      <c r="A1715" s="8" t="s">
        <v>233</v>
      </c>
      <c r="B1715" s="8" t="s">
        <v>238</v>
      </c>
      <c r="C1715" s="8" t="s">
        <v>140</v>
      </c>
      <c r="D1715" s="8" t="s">
        <v>31</v>
      </c>
      <c r="E1715" s="7" t="s">
        <v>14</v>
      </c>
      <c r="F1715" s="8">
        <v>122</v>
      </c>
      <c r="I1715" s="8">
        <v>1</v>
      </c>
      <c r="L1715" s="8">
        <v>3.3000000000000002E-2</v>
      </c>
      <c r="M1715" s="8">
        <f t="shared" si="270"/>
        <v>4.0259999999999998</v>
      </c>
      <c r="O1715" s="8">
        <v>83</v>
      </c>
      <c r="AI1715" s="7">
        <v>1786</v>
      </c>
      <c r="AJ1715" s="8">
        <v>11363</v>
      </c>
      <c r="AK1715" s="8" t="s">
        <v>289</v>
      </c>
      <c r="AL1715" s="7">
        <v>93</v>
      </c>
      <c r="AM1715" s="8">
        <v>0</v>
      </c>
      <c r="AN1715" s="8">
        <v>2</v>
      </c>
      <c r="AO1715" s="8">
        <v>0</v>
      </c>
      <c r="AP1715" s="8">
        <v>0</v>
      </c>
      <c r="AQ1715" s="8">
        <v>0.1</v>
      </c>
      <c r="AR1715" s="8">
        <v>21.6</v>
      </c>
      <c r="AS1715" s="8">
        <v>1.5</v>
      </c>
      <c r="AT1715" s="12">
        <f t="shared" si="279"/>
        <v>23.700000000000003</v>
      </c>
      <c r="AV1715" s="11">
        <f t="shared" si="271"/>
        <v>3.7441800000000001</v>
      </c>
      <c r="AW1715" s="13">
        <f t="shared" si="272"/>
        <v>0</v>
      </c>
      <c r="AX1715" s="13">
        <f t="shared" si="273"/>
        <v>8.0519999999999994E-2</v>
      </c>
      <c r="AY1715" s="13">
        <f t="shared" si="274"/>
        <v>0</v>
      </c>
      <c r="AZ1715" s="13">
        <f t="shared" si="275"/>
        <v>0</v>
      </c>
      <c r="BA1715" s="13">
        <f t="shared" si="276"/>
        <v>4.0260000000000001E-3</v>
      </c>
      <c r="BB1715" s="13">
        <f t="shared" si="277"/>
        <v>0.86961600000000006</v>
      </c>
      <c r="BC1715" s="13">
        <f t="shared" si="278"/>
        <v>6.0389999999999999E-2</v>
      </c>
    </row>
    <row r="1716" spans="1:55" x14ac:dyDescent="0.3">
      <c r="A1716" s="8" t="s">
        <v>233</v>
      </c>
      <c r="B1716" s="8" t="s">
        <v>238</v>
      </c>
      <c r="C1716" s="8" t="s">
        <v>140</v>
      </c>
      <c r="D1716" s="8" t="s">
        <v>87</v>
      </c>
      <c r="E1716" s="7" t="s">
        <v>14</v>
      </c>
      <c r="F1716" s="8">
        <v>171</v>
      </c>
      <c r="H1716" s="8">
        <v>2</v>
      </c>
      <c r="L1716" s="8">
        <v>0.28599999999999998</v>
      </c>
      <c r="M1716" s="8">
        <f t="shared" si="270"/>
        <v>48.905999999999999</v>
      </c>
      <c r="O1716" s="8">
        <v>83</v>
      </c>
      <c r="AI1716" s="7">
        <v>7060</v>
      </c>
      <c r="AJ1716" s="8">
        <v>16063</v>
      </c>
      <c r="AK1716" s="8" t="s">
        <v>328</v>
      </c>
      <c r="AL1716" s="7">
        <v>116</v>
      </c>
      <c r="AM1716" s="8">
        <v>0</v>
      </c>
      <c r="AN1716" s="8">
        <v>7.7</v>
      </c>
      <c r="AO1716" s="8">
        <v>0</v>
      </c>
      <c r="AP1716" s="8">
        <v>0</v>
      </c>
      <c r="AQ1716" s="8">
        <v>0.5</v>
      </c>
      <c r="AR1716" s="8">
        <v>20.8</v>
      </c>
      <c r="AS1716" s="8">
        <v>6.5</v>
      </c>
      <c r="AT1716" s="12">
        <f t="shared" si="279"/>
        <v>29</v>
      </c>
      <c r="AV1716" s="11">
        <f t="shared" si="271"/>
        <v>56.730959999999996</v>
      </c>
      <c r="AW1716" s="13">
        <f t="shared" si="272"/>
        <v>0</v>
      </c>
      <c r="AX1716" s="13">
        <f t="shared" si="273"/>
        <v>3.7657619999999996</v>
      </c>
      <c r="AY1716" s="13">
        <f t="shared" si="274"/>
        <v>0</v>
      </c>
      <c r="AZ1716" s="13">
        <f t="shared" si="275"/>
        <v>0</v>
      </c>
      <c r="BA1716" s="13">
        <f t="shared" si="276"/>
        <v>0.24453</v>
      </c>
      <c r="BB1716" s="13">
        <f t="shared" si="277"/>
        <v>10.172448000000001</v>
      </c>
      <c r="BC1716" s="13">
        <f t="shared" si="278"/>
        <v>3.17889</v>
      </c>
    </row>
    <row r="1717" spans="1:55" x14ac:dyDescent="0.3">
      <c r="A1717" s="8" t="s">
        <v>233</v>
      </c>
      <c r="B1717" s="8" t="s">
        <v>238</v>
      </c>
      <c r="C1717" s="8" t="s">
        <v>140</v>
      </c>
      <c r="D1717" s="8" t="s">
        <v>128</v>
      </c>
      <c r="E1717" s="7" t="s">
        <v>14</v>
      </c>
      <c r="F1717" s="8">
        <v>62</v>
      </c>
      <c r="I1717" s="8">
        <v>2</v>
      </c>
      <c r="L1717" s="8">
        <v>6.7000000000000004E-2</v>
      </c>
      <c r="M1717" s="8">
        <f t="shared" si="270"/>
        <v>4.1539999999999999</v>
      </c>
      <c r="O1717" s="8">
        <v>83</v>
      </c>
      <c r="AI1717" s="7">
        <v>620</v>
      </c>
      <c r="AJ1717" s="8">
        <v>11125</v>
      </c>
      <c r="AK1717" s="8" t="s">
        <v>356</v>
      </c>
      <c r="AL1717" s="7">
        <v>45</v>
      </c>
      <c r="AM1717" s="8">
        <v>0</v>
      </c>
      <c r="AN1717" s="8">
        <v>1.1000000000000001</v>
      </c>
      <c r="AO1717" s="8">
        <v>0</v>
      </c>
      <c r="AP1717" s="8">
        <v>0</v>
      </c>
      <c r="AQ1717" s="8">
        <v>0.2</v>
      </c>
      <c r="AR1717" s="8">
        <v>10.5</v>
      </c>
      <c r="AS1717" s="8">
        <v>3.3</v>
      </c>
      <c r="AT1717" s="12">
        <f t="shared" si="279"/>
        <v>11.8</v>
      </c>
      <c r="AV1717" s="11">
        <f t="shared" si="271"/>
        <v>1.8693</v>
      </c>
      <c r="AW1717" s="13">
        <f t="shared" si="272"/>
        <v>0</v>
      </c>
      <c r="AX1717" s="13">
        <f t="shared" si="273"/>
        <v>4.5693999999999999E-2</v>
      </c>
      <c r="AY1717" s="13">
        <f t="shared" si="274"/>
        <v>0</v>
      </c>
      <c r="AZ1717" s="13">
        <f t="shared" si="275"/>
        <v>0</v>
      </c>
      <c r="BA1717" s="13">
        <f t="shared" si="276"/>
        <v>8.3079999999999994E-3</v>
      </c>
      <c r="BB1717" s="13">
        <f t="shared" si="277"/>
        <v>0.43616999999999995</v>
      </c>
      <c r="BC1717" s="13">
        <f t="shared" si="278"/>
        <v>0.13708200000000001</v>
      </c>
    </row>
    <row r="1718" spans="1:55" x14ac:dyDescent="0.3">
      <c r="A1718" s="8" t="s">
        <v>233</v>
      </c>
      <c r="B1718" s="8" t="s">
        <v>238</v>
      </c>
      <c r="C1718" s="8" t="s">
        <v>140</v>
      </c>
      <c r="D1718" s="8" t="s">
        <v>44</v>
      </c>
      <c r="E1718" s="7" t="s">
        <v>14</v>
      </c>
      <c r="F1718" s="8">
        <v>250</v>
      </c>
      <c r="H1718" s="8">
        <v>3</v>
      </c>
      <c r="L1718" s="8">
        <v>0.42899999999999999</v>
      </c>
      <c r="M1718" s="8">
        <f t="shared" si="270"/>
        <v>107.25</v>
      </c>
      <c r="O1718" s="8">
        <v>83</v>
      </c>
      <c r="AI1718" s="7">
        <v>8009</v>
      </c>
      <c r="AJ1718" s="8">
        <v>20121</v>
      </c>
      <c r="AK1718" s="8" t="s">
        <v>370</v>
      </c>
      <c r="AL1718" s="7">
        <v>141</v>
      </c>
      <c r="AM1718" s="8">
        <v>0</v>
      </c>
      <c r="AN1718" s="8">
        <v>4.8</v>
      </c>
      <c r="AO1718" s="8">
        <v>0</v>
      </c>
      <c r="AP1718" s="8">
        <v>0</v>
      </c>
      <c r="AQ1718" s="8">
        <v>0.7</v>
      </c>
      <c r="AR1718" s="8">
        <v>28.3</v>
      </c>
      <c r="AS1718" s="8">
        <v>1.7</v>
      </c>
      <c r="AT1718" s="12">
        <f t="shared" si="279"/>
        <v>33.799999999999997</v>
      </c>
      <c r="AV1718" s="11">
        <f t="shared" si="271"/>
        <v>151.2225</v>
      </c>
      <c r="AW1718" s="13">
        <f t="shared" si="272"/>
        <v>0</v>
      </c>
      <c r="AX1718" s="13">
        <f t="shared" si="273"/>
        <v>5.1479999999999997</v>
      </c>
      <c r="AY1718" s="13">
        <f t="shared" si="274"/>
        <v>0</v>
      </c>
      <c r="AZ1718" s="13">
        <f t="shared" si="275"/>
        <v>0</v>
      </c>
      <c r="BA1718" s="13">
        <f t="shared" si="276"/>
        <v>0.75074999999999992</v>
      </c>
      <c r="BB1718" s="13">
        <f t="shared" si="277"/>
        <v>30.351750000000003</v>
      </c>
      <c r="BC1718" s="13">
        <f t="shared" si="278"/>
        <v>1.8232499999999998</v>
      </c>
    </row>
    <row r="1719" spans="1:55" x14ac:dyDescent="0.3">
      <c r="A1719" s="8" t="s">
        <v>234</v>
      </c>
      <c r="B1719" s="8" t="s">
        <v>238</v>
      </c>
      <c r="C1719" s="8" t="s">
        <v>140</v>
      </c>
      <c r="D1719" s="8" t="s">
        <v>248</v>
      </c>
      <c r="E1719" s="7" t="s">
        <v>14</v>
      </c>
      <c r="F1719" s="8">
        <v>134</v>
      </c>
      <c r="G1719" s="8">
        <v>1</v>
      </c>
      <c r="L1719" s="8">
        <v>1</v>
      </c>
      <c r="M1719" s="8">
        <f t="shared" si="270"/>
        <v>134</v>
      </c>
      <c r="O1719" s="8">
        <v>83</v>
      </c>
      <c r="AE1719" s="7" t="s">
        <v>296</v>
      </c>
      <c r="AF1719" s="8" t="s">
        <v>303</v>
      </c>
      <c r="AL1719" s="7">
        <v>163</v>
      </c>
      <c r="AN1719" s="8">
        <v>6.3</v>
      </c>
      <c r="AQ1719" s="8">
        <v>1.4</v>
      </c>
      <c r="AR1719" s="8">
        <v>31.1</v>
      </c>
      <c r="AT1719" s="12">
        <f t="shared" si="279"/>
        <v>38.799999999999997</v>
      </c>
      <c r="AV1719" s="11">
        <f t="shared" si="271"/>
        <v>218.42</v>
      </c>
      <c r="AW1719" s="13">
        <f t="shared" si="272"/>
        <v>1.34</v>
      </c>
      <c r="AX1719" s="13">
        <f t="shared" si="273"/>
        <v>8.4420000000000002</v>
      </c>
      <c r="AY1719" s="13">
        <f t="shared" si="274"/>
        <v>1.34</v>
      </c>
      <c r="AZ1719" s="13">
        <f t="shared" si="275"/>
        <v>1.34</v>
      </c>
      <c r="BA1719" s="13">
        <f t="shared" si="276"/>
        <v>1.8759999999999999</v>
      </c>
      <c r="BB1719" s="13">
        <f t="shared" si="277"/>
        <v>41.674000000000007</v>
      </c>
      <c r="BC1719" s="13">
        <f t="shared" si="278"/>
        <v>1.34</v>
      </c>
    </row>
    <row r="1720" spans="1:55" x14ac:dyDescent="0.3">
      <c r="A1720" s="8" t="s">
        <v>234</v>
      </c>
      <c r="B1720" s="8" t="s">
        <v>238</v>
      </c>
      <c r="C1720" s="8" t="s">
        <v>140</v>
      </c>
      <c r="D1720" s="8" t="s">
        <v>27</v>
      </c>
      <c r="E1720" s="7" t="s">
        <v>14</v>
      </c>
      <c r="F1720" s="8">
        <v>114</v>
      </c>
      <c r="G1720" s="8">
        <v>1</v>
      </c>
      <c r="L1720" s="8">
        <v>1</v>
      </c>
      <c r="M1720" s="8">
        <f t="shared" si="270"/>
        <v>114</v>
      </c>
      <c r="O1720" s="8">
        <v>83</v>
      </c>
      <c r="AE1720" s="7" t="s">
        <v>296</v>
      </c>
      <c r="AF1720" s="8" t="s">
        <v>304</v>
      </c>
      <c r="AL1720" s="7">
        <v>125</v>
      </c>
      <c r="AN1720" s="8">
        <v>2.1</v>
      </c>
      <c r="AQ1720" s="8">
        <v>1.3</v>
      </c>
      <c r="AR1720" s="8">
        <v>26.2</v>
      </c>
      <c r="AT1720" s="12">
        <f t="shared" si="279"/>
        <v>29.6</v>
      </c>
      <c r="AV1720" s="11">
        <f t="shared" si="271"/>
        <v>142.5</v>
      </c>
      <c r="AW1720" s="13">
        <f t="shared" si="272"/>
        <v>1.1399999999999999</v>
      </c>
      <c r="AX1720" s="13">
        <f t="shared" si="273"/>
        <v>2.3940000000000001</v>
      </c>
      <c r="AY1720" s="13">
        <f t="shared" si="274"/>
        <v>1.1399999999999999</v>
      </c>
      <c r="AZ1720" s="13">
        <f t="shared" si="275"/>
        <v>1.1399999999999999</v>
      </c>
      <c r="BA1720" s="13">
        <f t="shared" si="276"/>
        <v>1.4820000000000002</v>
      </c>
      <c r="BB1720" s="13">
        <f t="shared" si="277"/>
        <v>29.867999999999999</v>
      </c>
      <c r="BC1720" s="13">
        <f t="shared" si="278"/>
        <v>1.1399999999999999</v>
      </c>
    </row>
    <row r="1721" spans="1:55" x14ac:dyDescent="0.3">
      <c r="A1721" s="8" t="s">
        <v>234</v>
      </c>
      <c r="B1721" s="8" t="s">
        <v>238</v>
      </c>
      <c r="C1721" s="8" t="s">
        <v>140</v>
      </c>
      <c r="D1721" s="8" t="s">
        <v>32</v>
      </c>
      <c r="E1721" s="7" t="s">
        <v>21</v>
      </c>
      <c r="K1721" s="8">
        <v>1</v>
      </c>
      <c r="L1721" s="8">
        <v>0</v>
      </c>
      <c r="M1721" s="8">
        <f t="shared" si="270"/>
        <v>0</v>
      </c>
      <c r="O1721" s="8">
        <v>83</v>
      </c>
      <c r="AI1721" s="7">
        <v>8012</v>
      </c>
      <c r="AJ1721" s="8">
        <v>0</v>
      </c>
      <c r="AK1721" s="8" t="s">
        <v>307</v>
      </c>
      <c r="AL1721" s="7">
        <v>332</v>
      </c>
      <c r="AM1721" s="8">
        <v>0</v>
      </c>
      <c r="AN1721" s="8">
        <v>10.3</v>
      </c>
      <c r="AO1721" s="8">
        <v>0</v>
      </c>
      <c r="AP1721" s="8">
        <v>0</v>
      </c>
      <c r="AQ1721" s="8">
        <v>3</v>
      </c>
      <c r="AR1721" s="8">
        <v>73.7</v>
      </c>
      <c r="AS1721" s="8">
        <v>12.7</v>
      </c>
      <c r="AT1721" s="12">
        <f t="shared" si="279"/>
        <v>87</v>
      </c>
      <c r="AV1721" s="11">
        <f t="shared" si="271"/>
        <v>0</v>
      </c>
      <c r="AW1721" s="13">
        <f t="shared" si="272"/>
        <v>0</v>
      </c>
      <c r="AX1721" s="13">
        <f t="shared" si="273"/>
        <v>0</v>
      </c>
      <c r="AY1721" s="13">
        <f t="shared" si="274"/>
        <v>0</v>
      </c>
      <c r="AZ1721" s="13">
        <f t="shared" si="275"/>
        <v>0</v>
      </c>
      <c r="BA1721" s="13">
        <f t="shared" si="276"/>
        <v>0</v>
      </c>
      <c r="BB1721" s="13">
        <f t="shared" si="277"/>
        <v>0</v>
      </c>
      <c r="BC1721" s="13">
        <f t="shared" si="278"/>
        <v>0</v>
      </c>
    </row>
    <row r="1722" spans="1:55" x14ac:dyDescent="0.3">
      <c r="A1722" s="8" t="s">
        <v>234</v>
      </c>
      <c r="B1722" s="8" t="s">
        <v>238</v>
      </c>
      <c r="C1722" s="8" t="s">
        <v>140</v>
      </c>
      <c r="D1722" s="8" t="s">
        <v>74</v>
      </c>
      <c r="E1722" s="7" t="s">
        <v>14</v>
      </c>
      <c r="F1722" s="8">
        <v>340</v>
      </c>
      <c r="H1722" s="8">
        <v>4</v>
      </c>
      <c r="L1722" s="8">
        <v>0.57099999999999995</v>
      </c>
      <c r="M1722" s="8">
        <f t="shared" si="270"/>
        <v>194.14</v>
      </c>
      <c r="O1722" s="8">
        <v>83</v>
      </c>
      <c r="AI1722" s="7">
        <v>2229</v>
      </c>
      <c r="AJ1722" s="8">
        <v>19334</v>
      </c>
      <c r="AK1722" s="8" t="s">
        <v>354</v>
      </c>
      <c r="AL1722" s="7">
        <v>376</v>
      </c>
      <c r="AM1722" s="8">
        <v>0</v>
      </c>
      <c r="AN1722" s="8">
        <v>0</v>
      </c>
      <c r="AO1722" s="8">
        <v>0</v>
      </c>
      <c r="AP1722" s="8">
        <v>0</v>
      </c>
      <c r="AQ1722" s="8">
        <v>0</v>
      </c>
      <c r="AR1722" s="8">
        <v>97.3</v>
      </c>
      <c r="AS1722" s="8">
        <v>0</v>
      </c>
      <c r="AT1722" s="12">
        <f t="shared" si="279"/>
        <v>97.3</v>
      </c>
      <c r="AV1722" s="11">
        <f t="shared" si="271"/>
        <v>729.96640000000002</v>
      </c>
      <c r="AW1722" s="13">
        <f t="shared" si="272"/>
        <v>0</v>
      </c>
      <c r="AX1722" s="13">
        <f t="shared" si="273"/>
        <v>0</v>
      </c>
      <c r="AY1722" s="13">
        <f t="shared" si="274"/>
        <v>0</v>
      </c>
      <c r="AZ1722" s="13">
        <f t="shared" si="275"/>
        <v>0</v>
      </c>
      <c r="BA1722" s="13">
        <f t="shared" si="276"/>
        <v>0</v>
      </c>
      <c r="BB1722" s="13">
        <f t="shared" si="277"/>
        <v>188.89821999999995</v>
      </c>
      <c r="BC1722" s="13">
        <f t="shared" si="278"/>
        <v>0</v>
      </c>
    </row>
    <row r="1723" spans="1:55" x14ac:dyDescent="0.3">
      <c r="A1723" s="8" t="s">
        <v>234</v>
      </c>
      <c r="B1723" s="8" t="s">
        <v>238</v>
      </c>
      <c r="C1723" s="8" t="s">
        <v>140</v>
      </c>
      <c r="D1723" s="8" t="s">
        <v>124</v>
      </c>
      <c r="E1723" s="7" t="s">
        <v>14</v>
      </c>
      <c r="F1723" s="8">
        <v>3</v>
      </c>
      <c r="H1723" s="8">
        <v>2</v>
      </c>
      <c r="L1723" s="8">
        <v>0.28599999999999998</v>
      </c>
      <c r="M1723" s="8">
        <f t="shared" si="270"/>
        <v>0.85799999999999987</v>
      </c>
      <c r="O1723" s="8">
        <v>83</v>
      </c>
      <c r="AI1723" s="7">
        <v>404</v>
      </c>
      <c r="AJ1723" s="8">
        <v>14400</v>
      </c>
      <c r="AK1723" s="8" t="s">
        <v>308</v>
      </c>
      <c r="AL1723" s="7">
        <v>41</v>
      </c>
      <c r="AM1723" s="8">
        <v>0</v>
      </c>
      <c r="AN1723" s="8">
        <v>0</v>
      </c>
      <c r="AO1723" s="8">
        <v>0</v>
      </c>
      <c r="AP1723" s="8">
        <v>0</v>
      </c>
      <c r="AQ1723" s="8">
        <v>0</v>
      </c>
      <c r="AR1723" s="8">
        <v>10.4</v>
      </c>
      <c r="AS1723" s="8">
        <v>0</v>
      </c>
      <c r="AT1723" s="12">
        <f t="shared" si="279"/>
        <v>10.4</v>
      </c>
      <c r="AV1723" s="11">
        <f t="shared" si="271"/>
        <v>0.35177999999999998</v>
      </c>
      <c r="AW1723" s="13">
        <f t="shared" si="272"/>
        <v>0</v>
      </c>
      <c r="AX1723" s="13">
        <f t="shared" si="273"/>
        <v>0</v>
      </c>
      <c r="AY1723" s="13">
        <f t="shared" si="274"/>
        <v>0</v>
      </c>
      <c r="AZ1723" s="13">
        <f t="shared" si="275"/>
        <v>0</v>
      </c>
      <c r="BA1723" s="13">
        <f t="shared" si="276"/>
        <v>0</v>
      </c>
      <c r="BB1723" s="13">
        <f t="shared" si="277"/>
        <v>8.9231999999999992E-2</v>
      </c>
      <c r="BC1723" s="13">
        <f t="shared" si="278"/>
        <v>0</v>
      </c>
    </row>
    <row r="1724" spans="1:55" x14ac:dyDescent="0.3">
      <c r="A1724" s="8" t="s">
        <v>232</v>
      </c>
      <c r="B1724" s="8" t="s">
        <v>238</v>
      </c>
      <c r="C1724" s="8" t="s">
        <v>141</v>
      </c>
      <c r="D1724" s="8" t="s">
        <v>13</v>
      </c>
      <c r="E1724" s="7" t="s">
        <v>14</v>
      </c>
      <c r="F1724" s="8">
        <v>112</v>
      </c>
      <c r="H1724" s="8">
        <v>1</v>
      </c>
      <c r="L1724" s="8">
        <v>0.14299999999999999</v>
      </c>
      <c r="M1724" s="8">
        <f t="shared" si="270"/>
        <v>16.015999999999998</v>
      </c>
      <c r="N1724" s="8">
        <v>3</v>
      </c>
      <c r="O1724" s="8">
        <v>84</v>
      </c>
      <c r="AI1724" s="7">
        <v>8067</v>
      </c>
      <c r="AJ1724" s="8">
        <v>0</v>
      </c>
      <c r="AK1724" s="8" t="s">
        <v>265</v>
      </c>
      <c r="AL1724" s="7">
        <v>269</v>
      </c>
      <c r="AM1724" s="8">
        <v>269</v>
      </c>
      <c r="AN1724" s="8">
        <v>24.9</v>
      </c>
      <c r="AO1724" s="8">
        <v>24.9</v>
      </c>
      <c r="AP1724" s="8">
        <v>24.9</v>
      </c>
      <c r="AQ1724" s="8">
        <v>18</v>
      </c>
      <c r="AR1724" s="8">
        <v>0</v>
      </c>
      <c r="AS1724" s="8">
        <v>0</v>
      </c>
      <c r="AT1724" s="12">
        <f t="shared" si="279"/>
        <v>42.9</v>
      </c>
      <c r="AV1724" s="11">
        <f t="shared" si="271"/>
        <v>43.08303999999999</v>
      </c>
      <c r="AW1724" s="13">
        <f t="shared" si="272"/>
        <v>43.08303999999999</v>
      </c>
      <c r="AX1724" s="13">
        <f t="shared" si="273"/>
        <v>3.9879839999999995</v>
      </c>
      <c r="AY1724" s="13">
        <f t="shared" si="274"/>
        <v>3.9879839999999995</v>
      </c>
      <c r="AZ1724" s="13">
        <f t="shared" si="275"/>
        <v>3.9879839999999995</v>
      </c>
      <c r="BA1724" s="13">
        <f t="shared" si="276"/>
        <v>2.8828799999999997</v>
      </c>
      <c r="BB1724" s="13">
        <f t="shared" si="277"/>
        <v>0</v>
      </c>
      <c r="BC1724" s="13">
        <f t="shared" si="278"/>
        <v>0</v>
      </c>
    </row>
    <row r="1725" spans="1:55" x14ac:dyDescent="0.3">
      <c r="A1725" s="8" t="s">
        <v>232</v>
      </c>
      <c r="B1725" s="8" t="s">
        <v>238</v>
      </c>
      <c r="C1725" s="8" t="s">
        <v>141</v>
      </c>
      <c r="D1725" s="8" t="s">
        <v>15</v>
      </c>
      <c r="E1725" s="7" t="s">
        <v>21</v>
      </c>
      <c r="K1725" s="8">
        <v>1</v>
      </c>
      <c r="L1725" s="8">
        <v>0</v>
      </c>
      <c r="M1725" s="8">
        <f t="shared" si="270"/>
        <v>0</v>
      </c>
      <c r="O1725" s="8">
        <v>84</v>
      </c>
      <c r="AE1725" s="7" t="s">
        <v>296</v>
      </c>
      <c r="AF1725" s="8" t="s">
        <v>298</v>
      </c>
      <c r="AG1725" s="7" t="s">
        <v>299</v>
      </c>
      <c r="AL1725" s="7">
        <v>241</v>
      </c>
      <c r="AN1725" s="8">
        <v>32.9</v>
      </c>
      <c r="AQ1725" s="8">
        <v>10.9</v>
      </c>
      <c r="AR1725" s="8">
        <v>0.5</v>
      </c>
      <c r="AS1725" s="8">
        <v>0</v>
      </c>
      <c r="AT1725" s="12">
        <f t="shared" si="279"/>
        <v>44.3</v>
      </c>
      <c r="AV1725" s="11">
        <f t="shared" si="271"/>
        <v>0</v>
      </c>
      <c r="AW1725" s="13">
        <f t="shared" si="272"/>
        <v>0</v>
      </c>
      <c r="AX1725" s="13">
        <f t="shared" si="273"/>
        <v>0</v>
      </c>
      <c r="AY1725" s="13">
        <f t="shared" si="274"/>
        <v>0</v>
      </c>
      <c r="AZ1725" s="13">
        <f t="shared" si="275"/>
        <v>0</v>
      </c>
      <c r="BA1725" s="13">
        <f t="shared" si="276"/>
        <v>0</v>
      </c>
      <c r="BB1725" s="13">
        <f t="shared" si="277"/>
        <v>0</v>
      </c>
      <c r="BC1725" s="13">
        <f t="shared" si="278"/>
        <v>0</v>
      </c>
    </row>
    <row r="1726" spans="1:55" x14ac:dyDescent="0.3">
      <c r="A1726" s="8" t="s">
        <v>232</v>
      </c>
      <c r="B1726" s="8" t="s">
        <v>238</v>
      </c>
      <c r="C1726" s="8" t="s">
        <v>141</v>
      </c>
      <c r="D1726" s="8" t="s">
        <v>17</v>
      </c>
      <c r="E1726" s="7" t="s">
        <v>21</v>
      </c>
      <c r="K1726" s="8">
        <v>1</v>
      </c>
      <c r="L1726" s="8">
        <v>0</v>
      </c>
      <c r="M1726" s="8">
        <f t="shared" ref="M1726:M1789" si="280">F1726*L1726</f>
        <v>0</v>
      </c>
      <c r="O1726" s="8">
        <v>84</v>
      </c>
      <c r="AE1726" s="7" t="s">
        <v>300</v>
      </c>
      <c r="AF1726" s="8" t="s">
        <v>301</v>
      </c>
      <c r="AG1726" s="7" t="s">
        <v>272</v>
      </c>
      <c r="AL1726" s="7">
        <v>265</v>
      </c>
      <c r="AN1726" s="8">
        <v>16.899999999999999</v>
      </c>
      <c r="AQ1726" s="8">
        <v>21.4</v>
      </c>
      <c r="AR1726" s="8">
        <v>0</v>
      </c>
      <c r="AS1726" s="8">
        <v>0</v>
      </c>
      <c r="AT1726" s="12">
        <f t="shared" si="279"/>
        <v>38.299999999999997</v>
      </c>
      <c r="AV1726" s="11">
        <f t="shared" si="271"/>
        <v>0</v>
      </c>
      <c r="AW1726" s="13">
        <f t="shared" si="272"/>
        <v>0</v>
      </c>
      <c r="AX1726" s="13">
        <f t="shared" si="273"/>
        <v>0</v>
      </c>
      <c r="AY1726" s="13">
        <f t="shared" si="274"/>
        <v>0</v>
      </c>
      <c r="AZ1726" s="13">
        <f t="shared" si="275"/>
        <v>0</v>
      </c>
      <c r="BA1726" s="13">
        <f t="shared" si="276"/>
        <v>0</v>
      </c>
      <c r="BB1726" s="13">
        <f t="shared" si="277"/>
        <v>0</v>
      </c>
      <c r="BC1726" s="13">
        <f t="shared" si="278"/>
        <v>0</v>
      </c>
    </row>
    <row r="1727" spans="1:55" x14ac:dyDescent="0.3">
      <c r="A1727" s="8" t="s">
        <v>232</v>
      </c>
      <c r="B1727" s="8" t="s">
        <v>238</v>
      </c>
      <c r="C1727" s="8" t="s">
        <v>141</v>
      </c>
      <c r="D1727" s="8" t="s">
        <v>18</v>
      </c>
      <c r="E1727" s="7" t="s">
        <v>21</v>
      </c>
      <c r="K1727" s="8">
        <v>1</v>
      </c>
      <c r="L1727" s="8">
        <v>0</v>
      </c>
      <c r="M1727" s="8">
        <f t="shared" si="280"/>
        <v>0</v>
      </c>
      <c r="O1727" s="8">
        <v>84</v>
      </c>
      <c r="S1727" s="8">
        <v>1095</v>
      </c>
      <c r="T1727" s="8" t="s">
        <v>275</v>
      </c>
      <c r="AL1727" s="7">
        <v>267</v>
      </c>
      <c r="AN1727" s="8">
        <v>19.600000000000001</v>
      </c>
      <c r="AQ1727" s="8">
        <v>20.3</v>
      </c>
      <c r="AT1727" s="12">
        <f t="shared" si="279"/>
        <v>39.900000000000006</v>
      </c>
      <c r="AV1727" s="11">
        <f t="shared" si="271"/>
        <v>0</v>
      </c>
      <c r="AW1727" s="13">
        <f t="shared" si="272"/>
        <v>0</v>
      </c>
      <c r="AX1727" s="13">
        <f t="shared" si="273"/>
        <v>0</v>
      </c>
      <c r="AY1727" s="13">
        <f t="shared" si="274"/>
        <v>0</v>
      </c>
      <c r="AZ1727" s="13">
        <f t="shared" si="275"/>
        <v>0</v>
      </c>
      <c r="BA1727" s="13">
        <f t="shared" si="276"/>
        <v>0</v>
      </c>
      <c r="BB1727" s="13">
        <f t="shared" si="277"/>
        <v>0</v>
      </c>
      <c r="BC1727" s="13">
        <f t="shared" si="278"/>
        <v>0</v>
      </c>
    </row>
    <row r="1728" spans="1:55" x14ac:dyDescent="0.3">
      <c r="A1728" s="8" t="s">
        <v>232</v>
      </c>
      <c r="B1728" s="8" t="s">
        <v>238</v>
      </c>
      <c r="C1728" s="8" t="s">
        <v>141</v>
      </c>
      <c r="D1728" s="8" t="s">
        <v>19</v>
      </c>
      <c r="E1728" s="7" t="s">
        <v>14</v>
      </c>
      <c r="F1728" s="8">
        <v>112</v>
      </c>
      <c r="I1728" s="8">
        <v>2</v>
      </c>
      <c r="L1728" s="8">
        <v>6.7000000000000004E-2</v>
      </c>
      <c r="M1728" s="8">
        <f t="shared" si="280"/>
        <v>7.5040000000000004</v>
      </c>
      <c r="O1728" s="8">
        <v>84</v>
      </c>
      <c r="AI1728" s="7">
        <v>8063</v>
      </c>
      <c r="AJ1728" s="8">
        <v>5124</v>
      </c>
      <c r="AK1728" s="8" t="s">
        <v>273</v>
      </c>
      <c r="AL1728" s="7">
        <v>285</v>
      </c>
      <c r="AM1728" s="8">
        <v>285</v>
      </c>
      <c r="AN1728" s="8">
        <v>26.9</v>
      </c>
      <c r="AO1728" s="8">
        <v>26.9</v>
      </c>
      <c r="AP1728" s="8">
        <v>26.9</v>
      </c>
      <c r="AQ1728" s="8">
        <v>18.899999999999999</v>
      </c>
      <c r="AR1728" s="8">
        <v>0</v>
      </c>
      <c r="AS1728" s="8">
        <v>0</v>
      </c>
      <c r="AT1728" s="12">
        <f t="shared" si="279"/>
        <v>45.8</v>
      </c>
      <c r="AV1728" s="11">
        <f t="shared" si="271"/>
        <v>21.386400000000002</v>
      </c>
      <c r="AW1728" s="13">
        <f t="shared" si="272"/>
        <v>21.386400000000002</v>
      </c>
      <c r="AX1728" s="13">
        <f t="shared" si="273"/>
        <v>2.0185759999999999</v>
      </c>
      <c r="AY1728" s="13">
        <f t="shared" si="274"/>
        <v>2.0185759999999999</v>
      </c>
      <c r="AZ1728" s="13">
        <f t="shared" si="275"/>
        <v>2.0185759999999999</v>
      </c>
      <c r="BA1728" s="13">
        <f t="shared" si="276"/>
        <v>1.4182560000000002</v>
      </c>
      <c r="BB1728" s="13">
        <f t="shared" si="277"/>
        <v>0</v>
      </c>
      <c r="BC1728" s="13">
        <f t="shared" si="278"/>
        <v>0</v>
      </c>
    </row>
    <row r="1729" spans="1:55" x14ac:dyDescent="0.3">
      <c r="A1729" s="8" t="s">
        <v>232</v>
      </c>
      <c r="B1729" s="8" t="s">
        <v>238</v>
      </c>
      <c r="C1729" s="8" t="s">
        <v>141</v>
      </c>
      <c r="D1729" s="8" t="s">
        <v>22</v>
      </c>
      <c r="E1729" s="7" t="s">
        <v>21</v>
      </c>
      <c r="K1729" s="8">
        <v>1</v>
      </c>
      <c r="L1729" s="8">
        <v>0</v>
      </c>
      <c r="M1729" s="8">
        <f t="shared" si="280"/>
        <v>0</v>
      </c>
      <c r="O1729" s="8">
        <v>84</v>
      </c>
      <c r="AI1729" s="7">
        <v>8063</v>
      </c>
      <c r="AJ1729" s="8">
        <v>5124</v>
      </c>
      <c r="AK1729" s="8" t="s">
        <v>273</v>
      </c>
      <c r="AL1729" s="7">
        <v>285</v>
      </c>
      <c r="AM1729" s="8">
        <v>285</v>
      </c>
      <c r="AN1729" s="8">
        <v>26.9</v>
      </c>
      <c r="AO1729" s="8">
        <v>26.9</v>
      </c>
      <c r="AP1729" s="8">
        <v>26.9</v>
      </c>
      <c r="AQ1729" s="8">
        <v>18.899999999999999</v>
      </c>
      <c r="AR1729" s="8">
        <v>0</v>
      </c>
      <c r="AS1729" s="8">
        <v>0</v>
      </c>
      <c r="AT1729" s="12">
        <f t="shared" si="279"/>
        <v>45.8</v>
      </c>
      <c r="AV1729" s="11">
        <f t="shared" si="271"/>
        <v>0</v>
      </c>
      <c r="AW1729" s="13">
        <f t="shared" si="272"/>
        <v>0</v>
      </c>
      <c r="AX1729" s="13">
        <f t="shared" si="273"/>
        <v>0</v>
      </c>
      <c r="AY1729" s="13">
        <f t="shared" si="274"/>
        <v>0</v>
      </c>
      <c r="AZ1729" s="13">
        <f t="shared" si="275"/>
        <v>0</v>
      </c>
      <c r="BA1729" s="13">
        <f t="shared" si="276"/>
        <v>0</v>
      </c>
      <c r="BB1729" s="13">
        <f t="shared" si="277"/>
        <v>0</v>
      </c>
      <c r="BC1729" s="13">
        <f t="shared" si="278"/>
        <v>0</v>
      </c>
    </row>
    <row r="1730" spans="1:55" x14ac:dyDescent="0.3">
      <c r="A1730" s="8" t="s">
        <v>232</v>
      </c>
      <c r="B1730" s="8" t="s">
        <v>238</v>
      </c>
      <c r="C1730" s="8" t="s">
        <v>141</v>
      </c>
      <c r="D1730" s="8" t="s">
        <v>23</v>
      </c>
      <c r="E1730" s="7" t="s">
        <v>14</v>
      </c>
      <c r="F1730" s="8">
        <v>64</v>
      </c>
      <c r="I1730" s="8">
        <v>1</v>
      </c>
      <c r="L1730" s="8">
        <v>3.3000000000000002E-2</v>
      </c>
      <c r="M1730" s="8">
        <f t="shared" si="280"/>
        <v>2.1120000000000001</v>
      </c>
      <c r="O1730" s="8">
        <v>84</v>
      </c>
      <c r="AI1730" s="7">
        <v>974</v>
      </c>
      <c r="AJ1730" s="8">
        <v>1129</v>
      </c>
      <c r="AK1730" s="8" t="s">
        <v>279</v>
      </c>
      <c r="AL1730" s="7">
        <v>155</v>
      </c>
      <c r="AM1730" s="8">
        <v>155</v>
      </c>
      <c r="AN1730" s="8">
        <v>12.6</v>
      </c>
      <c r="AO1730" s="8">
        <v>12.6</v>
      </c>
      <c r="AP1730" s="8">
        <v>0</v>
      </c>
      <c r="AQ1730" s="8">
        <v>10.6</v>
      </c>
      <c r="AR1730" s="8">
        <v>1.1000000000000001</v>
      </c>
      <c r="AS1730" s="8">
        <v>0</v>
      </c>
      <c r="AT1730" s="12">
        <f t="shared" si="279"/>
        <v>24.3</v>
      </c>
      <c r="AV1730" s="11">
        <f t="shared" si="271"/>
        <v>3.2736000000000001</v>
      </c>
      <c r="AW1730" s="13">
        <f t="shared" si="272"/>
        <v>3.2736000000000001</v>
      </c>
      <c r="AX1730" s="13">
        <f t="shared" si="273"/>
        <v>0.26611200000000002</v>
      </c>
      <c r="AY1730" s="13">
        <f t="shared" si="274"/>
        <v>0.26611200000000002</v>
      </c>
      <c r="AZ1730" s="13">
        <f t="shared" si="275"/>
        <v>0</v>
      </c>
      <c r="BA1730" s="13">
        <f t="shared" si="276"/>
        <v>0.22387199999999999</v>
      </c>
      <c r="BB1730" s="13">
        <f t="shared" si="277"/>
        <v>2.3232000000000003E-2</v>
      </c>
      <c r="BC1730" s="13">
        <f t="shared" si="278"/>
        <v>0</v>
      </c>
    </row>
    <row r="1731" spans="1:55" x14ac:dyDescent="0.3">
      <c r="A1731" s="8" t="s">
        <v>232</v>
      </c>
      <c r="B1731" s="8" t="s">
        <v>238</v>
      </c>
      <c r="C1731" s="8" t="s">
        <v>141</v>
      </c>
      <c r="D1731" s="8" t="s">
        <v>24</v>
      </c>
      <c r="E1731" s="7" t="s">
        <v>14</v>
      </c>
      <c r="F1731" s="8">
        <v>184</v>
      </c>
      <c r="G1731" s="8">
        <v>1</v>
      </c>
      <c r="L1731" s="8">
        <v>1</v>
      </c>
      <c r="M1731" s="8">
        <f t="shared" si="280"/>
        <v>184</v>
      </c>
      <c r="O1731" s="8">
        <v>84</v>
      </c>
      <c r="AI1731" s="7">
        <v>7075</v>
      </c>
      <c r="AJ1731" s="8">
        <v>1106</v>
      </c>
      <c r="AK1731" s="8" t="s">
        <v>280</v>
      </c>
      <c r="AL1731" s="7">
        <v>69</v>
      </c>
      <c r="AM1731" s="8">
        <v>69</v>
      </c>
      <c r="AN1731" s="8">
        <v>3.6</v>
      </c>
      <c r="AO1731" s="8">
        <v>3.6</v>
      </c>
      <c r="AP1731" s="8">
        <v>0</v>
      </c>
      <c r="AQ1731" s="8">
        <v>4.0999999999999996</v>
      </c>
      <c r="AR1731" s="8">
        <v>4.5</v>
      </c>
      <c r="AS1731" s="8">
        <v>0</v>
      </c>
      <c r="AT1731" s="12">
        <f t="shared" si="279"/>
        <v>12.2</v>
      </c>
      <c r="AV1731" s="11">
        <f t="shared" si="271"/>
        <v>126.96</v>
      </c>
      <c r="AW1731" s="13">
        <f t="shared" si="272"/>
        <v>126.96</v>
      </c>
      <c r="AX1731" s="13">
        <f t="shared" si="273"/>
        <v>6.6239999999999997</v>
      </c>
      <c r="AY1731" s="13">
        <f t="shared" si="274"/>
        <v>6.6239999999999997</v>
      </c>
      <c r="AZ1731" s="13">
        <f t="shared" si="275"/>
        <v>0</v>
      </c>
      <c r="BA1731" s="13">
        <f t="shared" si="276"/>
        <v>7.5439999999999996</v>
      </c>
      <c r="BB1731" s="13">
        <f t="shared" si="277"/>
        <v>8.2799999999999994</v>
      </c>
      <c r="BC1731" s="13">
        <f t="shared" si="278"/>
        <v>0</v>
      </c>
    </row>
    <row r="1732" spans="1:55" x14ac:dyDescent="0.3">
      <c r="A1732" s="8" t="s">
        <v>232</v>
      </c>
      <c r="B1732" s="8" t="s">
        <v>238</v>
      </c>
      <c r="C1732" s="8" t="s">
        <v>141</v>
      </c>
      <c r="D1732" s="8" t="s">
        <v>25</v>
      </c>
      <c r="E1732" s="7" t="s">
        <v>21</v>
      </c>
      <c r="K1732" s="8">
        <v>1</v>
      </c>
      <c r="L1732" s="8">
        <v>0</v>
      </c>
      <c r="M1732" s="8">
        <f t="shared" si="280"/>
        <v>0</v>
      </c>
      <c r="O1732" s="8">
        <v>84</v>
      </c>
      <c r="AI1732" s="7">
        <v>646</v>
      </c>
      <c r="AJ1732" s="8">
        <v>1009</v>
      </c>
      <c r="AK1732" s="8" t="s">
        <v>286</v>
      </c>
      <c r="AL1732" s="7">
        <v>403</v>
      </c>
      <c r="AM1732" s="8">
        <v>403</v>
      </c>
      <c r="AN1732" s="8">
        <v>24.9</v>
      </c>
      <c r="AO1732" s="8">
        <v>24.9</v>
      </c>
      <c r="AP1732" s="8">
        <v>0</v>
      </c>
      <c r="AQ1732" s="8">
        <v>33.1</v>
      </c>
      <c r="AR1732" s="8">
        <v>1.3</v>
      </c>
      <c r="AS1732" s="8">
        <v>0</v>
      </c>
      <c r="AT1732" s="12">
        <f t="shared" si="279"/>
        <v>59.3</v>
      </c>
      <c r="AV1732" s="11">
        <f t="shared" si="271"/>
        <v>0</v>
      </c>
      <c r="AW1732" s="13">
        <f t="shared" si="272"/>
        <v>0</v>
      </c>
      <c r="AX1732" s="13">
        <f t="shared" si="273"/>
        <v>0</v>
      </c>
      <c r="AY1732" s="13">
        <f t="shared" si="274"/>
        <v>0</v>
      </c>
      <c r="AZ1732" s="13">
        <f t="shared" si="275"/>
        <v>0</v>
      </c>
      <c r="BA1732" s="13">
        <f t="shared" si="276"/>
        <v>0</v>
      </c>
      <c r="BB1732" s="13">
        <f t="shared" si="277"/>
        <v>0</v>
      </c>
      <c r="BC1732" s="13">
        <f t="shared" si="278"/>
        <v>0</v>
      </c>
    </row>
    <row r="1733" spans="1:55" x14ac:dyDescent="0.3">
      <c r="A1733" s="8" t="s">
        <v>20</v>
      </c>
      <c r="B1733" s="8" t="s">
        <v>238</v>
      </c>
      <c r="C1733" s="8" t="s">
        <v>141</v>
      </c>
      <c r="D1733" s="8" t="s">
        <v>20</v>
      </c>
      <c r="E1733" s="7" t="s">
        <v>14</v>
      </c>
      <c r="F1733" s="8">
        <v>112</v>
      </c>
      <c r="I1733" s="8">
        <v>2</v>
      </c>
      <c r="L1733" s="8">
        <v>6.7000000000000004E-2</v>
      </c>
      <c r="M1733" s="8">
        <f t="shared" si="280"/>
        <v>7.5040000000000004</v>
      </c>
      <c r="O1733" s="8">
        <v>84</v>
      </c>
      <c r="AI1733">
        <v>8041</v>
      </c>
      <c r="AJ1733">
        <v>15233</v>
      </c>
      <c r="AK1733" t="s">
        <v>378</v>
      </c>
      <c r="AL1733">
        <v>105</v>
      </c>
      <c r="AM1733">
        <v>105</v>
      </c>
      <c r="AN1733">
        <v>18.5</v>
      </c>
      <c r="AO1733">
        <v>18.5</v>
      </c>
      <c r="AP1733">
        <v>18.5</v>
      </c>
      <c r="AQ1733">
        <v>2.9</v>
      </c>
      <c r="AR1733">
        <v>0</v>
      </c>
      <c r="AS1733">
        <v>0</v>
      </c>
      <c r="AT1733" s="12">
        <f t="shared" si="279"/>
        <v>21.4</v>
      </c>
      <c r="AV1733" s="11">
        <f t="shared" ref="AV1733:AV1796" si="281">PRODUCT($M1733,$Y1733,AL1733)/100</f>
        <v>7.8792000000000009</v>
      </c>
      <c r="AW1733" s="13">
        <f t="shared" si="272"/>
        <v>7.8792000000000009</v>
      </c>
      <c r="AX1733" s="13">
        <f t="shared" si="273"/>
        <v>1.3882400000000001</v>
      </c>
      <c r="AY1733" s="13">
        <f t="shared" si="274"/>
        <v>1.3882400000000001</v>
      </c>
      <c r="AZ1733" s="13">
        <f t="shared" si="275"/>
        <v>1.3882400000000001</v>
      </c>
      <c r="BA1733" s="13">
        <f t="shared" si="276"/>
        <v>0.217616</v>
      </c>
      <c r="BB1733" s="13">
        <f t="shared" si="277"/>
        <v>0</v>
      </c>
      <c r="BC1733" s="13">
        <f t="shared" si="278"/>
        <v>0</v>
      </c>
    </row>
    <row r="1734" spans="1:55" x14ac:dyDescent="0.3">
      <c r="A1734" s="8" t="s">
        <v>233</v>
      </c>
      <c r="B1734" s="8" t="s">
        <v>238</v>
      </c>
      <c r="C1734" s="8" t="s">
        <v>141</v>
      </c>
      <c r="D1734" s="8" t="s">
        <v>26</v>
      </c>
      <c r="E1734" s="7" t="s">
        <v>14</v>
      </c>
      <c r="F1734" s="8">
        <v>175</v>
      </c>
      <c r="H1734" s="8">
        <v>1</v>
      </c>
      <c r="L1734" s="8">
        <v>0.14299999999999999</v>
      </c>
      <c r="M1734" s="8">
        <f t="shared" si="280"/>
        <v>25.024999999999999</v>
      </c>
      <c r="O1734" s="8">
        <v>84</v>
      </c>
      <c r="AI1734" s="7">
        <v>7200</v>
      </c>
      <c r="AJ1734" s="8">
        <v>20051</v>
      </c>
      <c r="AK1734" s="8" t="s">
        <v>282</v>
      </c>
      <c r="AL1734" s="7">
        <v>130</v>
      </c>
      <c r="AM1734" s="8">
        <v>0</v>
      </c>
      <c r="AN1734" s="8">
        <v>2.4</v>
      </c>
      <c r="AO1734" s="8">
        <v>0</v>
      </c>
      <c r="AP1734" s="8">
        <v>0</v>
      </c>
      <c r="AQ1734" s="8">
        <v>0.2</v>
      </c>
      <c r="AR1734" s="8">
        <v>28.6</v>
      </c>
      <c r="AS1734" s="8">
        <v>0.3</v>
      </c>
      <c r="AT1734" s="12">
        <f t="shared" si="279"/>
        <v>31.200000000000003</v>
      </c>
      <c r="AV1734" s="11">
        <f t="shared" si="281"/>
        <v>32.532499999999999</v>
      </c>
      <c r="AW1734" s="13">
        <f t="shared" ref="AW1734:AW1797" si="282">PRODUCT($M1734,$Y1734,AM1734)/100</f>
        <v>0</v>
      </c>
      <c r="AX1734" s="13">
        <f t="shared" ref="AX1734:AX1797" si="283">PRODUCT($M1734,$Y1734,AN1734)/100</f>
        <v>0.60059999999999991</v>
      </c>
      <c r="AY1734" s="13">
        <f t="shared" ref="AY1734:AY1797" si="284">PRODUCT($M1734,$Y1734,AO1734)/100</f>
        <v>0</v>
      </c>
      <c r="AZ1734" s="13">
        <f t="shared" ref="AZ1734:AZ1797" si="285">PRODUCT($M1734,$Y1734,AP1734)/100</f>
        <v>0</v>
      </c>
      <c r="BA1734" s="13">
        <f t="shared" ref="BA1734:BA1797" si="286">PRODUCT($M1734,$Y1734,AQ1734)/100</f>
        <v>5.0049999999999997E-2</v>
      </c>
      <c r="BB1734" s="13">
        <f t="shared" ref="BB1734:BB1797" si="287">PRODUCT($M1734,$Y1734,AR1734)/100</f>
        <v>7.1571500000000006</v>
      </c>
      <c r="BC1734" s="13">
        <f t="shared" ref="BC1734:BC1797" si="288">PRODUCT($M1734,$Y1734,AS1734)/100</f>
        <v>7.5074999999999989E-2</v>
      </c>
    </row>
    <row r="1735" spans="1:55" x14ac:dyDescent="0.3">
      <c r="A1735" s="8" t="s">
        <v>233</v>
      </c>
      <c r="B1735" s="8" t="s">
        <v>238</v>
      </c>
      <c r="C1735" s="8" t="s">
        <v>141</v>
      </c>
      <c r="D1735" s="8" t="s">
        <v>28</v>
      </c>
      <c r="E1735" s="7" t="s">
        <v>14</v>
      </c>
      <c r="F1735" s="8">
        <v>185</v>
      </c>
      <c r="H1735" s="8">
        <v>2</v>
      </c>
      <c r="L1735" s="8">
        <v>0.28599999999999998</v>
      </c>
      <c r="M1735" s="8">
        <f t="shared" si="280"/>
        <v>52.91</v>
      </c>
      <c r="O1735" s="8">
        <v>84</v>
      </c>
      <c r="AI1735" s="7">
        <v>7005</v>
      </c>
      <c r="AJ1735" s="8">
        <v>16028</v>
      </c>
      <c r="AK1735" s="8" t="s">
        <v>283</v>
      </c>
      <c r="AL1735" s="7">
        <v>127</v>
      </c>
      <c r="AM1735" s="8">
        <v>0</v>
      </c>
      <c r="AN1735" s="8">
        <v>8.6999999999999993</v>
      </c>
      <c r="AO1735" s="8">
        <v>0</v>
      </c>
      <c r="AP1735" s="8">
        <v>0</v>
      </c>
      <c r="AQ1735" s="8">
        <v>0.5</v>
      </c>
      <c r="AR1735" s="8">
        <v>22.8</v>
      </c>
      <c r="AS1735" s="8">
        <v>6.4</v>
      </c>
      <c r="AT1735" s="12">
        <f t="shared" si="279"/>
        <v>32</v>
      </c>
      <c r="AV1735" s="11">
        <f t="shared" si="281"/>
        <v>67.195700000000002</v>
      </c>
      <c r="AW1735" s="13">
        <f t="shared" si="282"/>
        <v>0</v>
      </c>
      <c r="AX1735" s="13">
        <f t="shared" si="283"/>
        <v>4.6031699999999995</v>
      </c>
      <c r="AY1735" s="13">
        <f t="shared" si="284"/>
        <v>0</v>
      </c>
      <c r="AZ1735" s="13">
        <f t="shared" si="285"/>
        <v>0</v>
      </c>
      <c r="BA1735" s="13">
        <f t="shared" si="286"/>
        <v>0.26455000000000001</v>
      </c>
      <c r="BB1735" s="13">
        <f t="shared" si="287"/>
        <v>12.06348</v>
      </c>
      <c r="BC1735" s="13">
        <f t="shared" si="288"/>
        <v>3.3862400000000004</v>
      </c>
    </row>
    <row r="1736" spans="1:55" x14ac:dyDescent="0.3">
      <c r="A1736" s="8" t="s">
        <v>233</v>
      </c>
      <c r="B1736" s="8" t="s">
        <v>238</v>
      </c>
      <c r="C1736" s="8" t="s">
        <v>141</v>
      </c>
      <c r="D1736" s="8" t="s">
        <v>29</v>
      </c>
      <c r="E1736" s="7" t="s">
        <v>14</v>
      </c>
      <c r="F1736" s="8">
        <v>60</v>
      </c>
      <c r="G1736" s="8">
        <v>1</v>
      </c>
      <c r="L1736" s="8">
        <v>1</v>
      </c>
      <c r="M1736" s="8">
        <f t="shared" si="280"/>
        <v>60</v>
      </c>
      <c r="O1736" s="8">
        <v>84</v>
      </c>
      <c r="AI1736" s="7">
        <v>513</v>
      </c>
      <c r="AJ1736" s="8">
        <v>11110</v>
      </c>
      <c r="AK1736" s="8" t="s">
        <v>290</v>
      </c>
      <c r="AL1736" s="7">
        <v>22</v>
      </c>
      <c r="AM1736" s="8">
        <v>0</v>
      </c>
      <c r="AN1736" s="8">
        <v>1</v>
      </c>
      <c r="AO1736" s="8">
        <v>0</v>
      </c>
      <c r="AP1736" s="8">
        <v>0</v>
      </c>
      <c r="AQ1736" s="8">
        <v>0.4</v>
      </c>
      <c r="AR1736" s="8">
        <v>4.5</v>
      </c>
      <c r="AS1736" s="8">
        <v>2.8</v>
      </c>
      <c r="AT1736" s="12">
        <f t="shared" si="279"/>
        <v>5.9</v>
      </c>
      <c r="AV1736" s="11">
        <f t="shared" si="281"/>
        <v>13.2</v>
      </c>
      <c r="AW1736" s="13">
        <f t="shared" si="282"/>
        <v>0</v>
      </c>
      <c r="AX1736" s="13">
        <f t="shared" si="283"/>
        <v>0.6</v>
      </c>
      <c r="AY1736" s="13">
        <f t="shared" si="284"/>
        <v>0</v>
      </c>
      <c r="AZ1736" s="13">
        <f t="shared" si="285"/>
        <v>0</v>
      </c>
      <c r="BA1736" s="13">
        <f t="shared" si="286"/>
        <v>0.24</v>
      </c>
      <c r="BB1736" s="13">
        <f t="shared" si="287"/>
        <v>2.7</v>
      </c>
      <c r="BC1736" s="13">
        <f t="shared" si="288"/>
        <v>1.68</v>
      </c>
    </row>
    <row r="1737" spans="1:55" x14ac:dyDescent="0.3">
      <c r="A1737" s="8" t="s">
        <v>233</v>
      </c>
      <c r="B1737" s="8" t="s">
        <v>238</v>
      </c>
      <c r="C1737" s="8" t="s">
        <v>141</v>
      </c>
      <c r="D1737" s="8" t="s">
        <v>30</v>
      </c>
      <c r="E1737" s="7" t="s">
        <v>14</v>
      </c>
      <c r="F1737" s="8">
        <v>119</v>
      </c>
      <c r="H1737" s="8">
        <v>2</v>
      </c>
      <c r="L1737" s="8">
        <v>0.28599999999999998</v>
      </c>
      <c r="M1737" s="8">
        <f t="shared" si="280"/>
        <v>34.033999999999999</v>
      </c>
      <c r="O1737" s="8">
        <v>84</v>
      </c>
      <c r="AI1737" s="7">
        <v>141</v>
      </c>
      <c r="AJ1737" s="8">
        <v>9040</v>
      </c>
      <c r="AK1737" s="8" t="s">
        <v>287</v>
      </c>
      <c r="AL1737" s="7">
        <v>92</v>
      </c>
      <c r="AM1737" s="8">
        <v>0</v>
      </c>
      <c r="AN1737" s="8">
        <v>1</v>
      </c>
      <c r="AO1737" s="8">
        <v>0</v>
      </c>
      <c r="AP1737" s="8">
        <v>0</v>
      </c>
      <c r="AQ1737" s="8">
        <v>0.5</v>
      </c>
      <c r="AR1737" s="8">
        <v>23.4</v>
      </c>
      <c r="AS1737" s="8">
        <v>2.4</v>
      </c>
      <c r="AT1737" s="12">
        <f t="shared" si="279"/>
        <v>24.9</v>
      </c>
      <c r="AV1737" s="11">
        <f t="shared" si="281"/>
        <v>31.311279999999996</v>
      </c>
      <c r="AW1737" s="13">
        <f t="shared" si="282"/>
        <v>0</v>
      </c>
      <c r="AX1737" s="13">
        <f t="shared" si="283"/>
        <v>0.34033999999999998</v>
      </c>
      <c r="AY1737" s="13">
        <f t="shared" si="284"/>
        <v>0</v>
      </c>
      <c r="AZ1737" s="13">
        <f t="shared" si="285"/>
        <v>0</v>
      </c>
      <c r="BA1737" s="13">
        <f t="shared" si="286"/>
        <v>0.17016999999999999</v>
      </c>
      <c r="BB1737" s="13">
        <f t="shared" si="287"/>
        <v>7.9639559999999996</v>
      </c>
      <c r="BC1737" s="13">
        <f t="shared" si="288"/>
        <v>0.81681599999999988</v>
      </c>
    </row>
    <row r="1738" spans="1:55" x14ac:dyDescent="0.3">
      <c r="A1738" s="8" t="s">
        <v>233</v>
      </c>
      <c r="B1738" s="8" t="s">
        <v>238</v>
      </c>
      <c r="C1738" s="8" t="s">
        <v>141</v>
      </c>
      <c r="D1738" s="8" t="s">
        <v>31</v>
      </c>
      <c r="E1738" s="7" t="s">
        <v>14</v>
      </c>
      <c r="F1738" s="8">
        <v>122</v>
      </c>
      <c r="I1738" s="8">
        <v>2</v>
      </c>
      <c r="L1738" s="8">
        <v>6.7000000000000004E-2</v>
      </c>
      <c r="M1738" s="8">
        <f t="shared" si="280"/>
        <v>8.1740000000000013</v>
      </c>
      <c r="O1738" s="8">
        <v>84</v>
      </c>
      <c r="AI1738" s="7">
        <v>1786</v>
      </c>
      <c r="AJ1738" s="8">
        <v>11363</v>
      </c>
      <c r="AK1738" s="8" t="s">
        <v>289</v>
      </c>
      <c r="AL1738" s="7">
        <v>93</v>
      </c>
      <c r="AM1738" s="8">
        <v>0</v>
      </c>
      <c r="AN1738" s="8">
        <v>2</v>
      </c>
      <c r="AO1738" s="8">
        <v>0</v>
      </c>
      <c r="AP1738" s="8">
        <v>0</v>
      </c>
      <c r="AQ1738" s="8">
        <v>0.1</v>
      </c>
      <c r="AR1738" s="8">
        <v>21.6</v>
      </c>
      <c r="AS1738" s="8">
        <v>1.5</v>
      </c>
      <c r="AT1738" s="12">
        <f t="shared" si="279"/>
        <v>23.700000000000003</v>
      </c>
      <c r="AV1738" s="11">
        <f t="shared" si="281"/>
        <v>7.6018200000000009</v>
      </c>
      <c r="AW1738" s="13">
        <f t="shared" si="282"/>
        <v>0</v>
      </c>
      <c r="AX1738" s="13">
        <f t="shared" si="283"/>
        <v>0.16348000000000001</v>
      </c>
      <c r="AY1738" s="13">
        <f t="shared" si="284"/>
        <v>0</v>
      </c>
      <c r="AZ1738" s="13">
        <f t="shared" si="285"/>
        <v>0</v>
      </c>
      <c r="BA1738" s="13">
        <f t="shared" si="286"/>
        <v>8.1740000000000007E-3</v>
      </c>
      <c r="BB1738" s="13">
        <f t="shared" si="287"/>
        <v>1.7655840000000003</v>
      </c>
      <c r="BC1738" s="13">
        <f t="shared" si="288"/>
        <v>0.12261000000000002</v>
      </c>
    </row>
    <row r="1739" spans="1:55" x14ac:dyDescent="0.3">
      <c r="A1739" s="8" t="s">
        <v>233</v>
      </c>
      <c r="B1739" s="8" t="s">
        <v>238</v>
      </c>
      <c r="C1739" s="8" t="s">
        <v>141</v>
      </c>
      <c r="D1739" s="8" t="s">
        <v>121</v>
      </c>
      <c r="E1739" s="7" t="s">
        <v>14</v>
      </c>
      <c r="F1739" s="8">
        <v>94</v>
      </c>
      <c r="H1739" s="8">
        <v>1</v>
      </c>
      <c r="L1739" s="8">
        <v>0.14299999999999999</v>
      </c>
      <c r="M1739" s="8">
        <f t="shared" si="280"/>
        <v>13.441999999999998</v>
      </c>
      <c r="O1739" s="8">
        <v>84</v>
      </c>
      <c r="U1739" s="7" t="s">
        <v>350</v>
      </c>
      <c r="V1739" s="8" t="s">
        <v>351</v>
      </c>
      <c r="W1739" s="8" t="s">
        <v>352</v>
      </c>
      <c r="X1739" s="8" t="s">
        <v>353</v>
      </c>
      <c r="Y1739" s="8">
        <v>1</v>
      </c>
      <c r="AL1739" s="7">
        <v>31</v>
      </c>
      <c r="AN1739" s="8">
        <v>1.1000000000000001</v>
      </c>
      <c r="AQ1739" s="8">
        <v>0.1</v>
      </c>
      <c r="AR1739" s="8">
        <v>6.1</v>
      </c>
      <c r="AS1739" s="8">
        <v>0.8</v>
      </c>
      <c r="AT1739" s="12">
        <f t="shared" si="279"/>
        <v>7.3</v>
      </c>
      <c r="AV1739" s="11">
        <f t="shared" si="281"/>
        <v>4.1670199999999991</v>
      </c>
      <c r="AW1739" s="13">
        <f t="shared" si="282"/>
        <v>0.13441999999999998</v>
      </c>
      <c r="AX1739" s="13">
        <f t="shared" si="283"/>
        <v>0.14786199999999999</v>
      </c>
      <c r="AY1739" s="13">
        <f t="shared" si="284"/>
        <v>0.13441999999999998</v>
      </c>
      <c r="AZ1739" s="13">
        <f t="shared" si="285"/>
        <v>0.13441999999999998</v>
      </c>
      <c r="BA1739" s="13">
        <f t="shared" si="286"/>
        <v>1.3441999999999999E-2</v>
      </c>
      <c r="BB1739" s="13">
        <f t="shared" si="287"/>
        <v>0.81996199999999986</v>
      </c>
      <c r="BC1739" s="13">
        <f t="shared" si="288"/>
        <v>0.10753599999999999</v>
      </c>
    </row>
    <row r="1740" spans="1:55" x14ac:dyDescent="0.3">
      <c r="A1740" s="8" t="s">
        <v>233</v>
      </c>
      <c r="B1740" s="8" t="s">
        <v>238</v>
      </c>
      <c r="C1740" s="8" t="s">
        <v>141</v>
      </c>
      <c r="D1740" s="8" t="s">
        <v>128</v>
      </c>
      <c r="E1740" s="7" t="s">
        <v>14</v>
      </c>
      <c r="F1740" s="8">
        <v>62</v>
      </c>
      <c r="H1740" s="8">
        <v>2</v>
      </c>
      <c r="L1740" s="8">
        <v>0.28599999999999998</v>
      </c>
      <c r="M1740" s="8">
        <f t="shared" si="280"/>
        <v>17.731999999999999</v>
      </c>
      <c r="O1740" s="8">
        <v>84</v>
      </c>
      <c r="AI1740" s="7">
        <v>620</v>
      </c>
      <c r="AJ1740" s="8">
        <v>11125</v>
      </c>
      <c r="AK1740" s="8" t="s">
        <v>356</v>
      </c>
      <c r="AL1740" s="7">
        <v>45</v>
      </c>
      <c r="AM1740" s="8">
        <v>0</v>
      </c>
      <c r="AN1740" s="8">
        <v>1.1000000000000001</v>
      </c>
      <c r="AO1740" s="8">
        <v>0</v>
      </c>
      <c r="AP1740" s="8">
        <v>0</v>
      </c>
      <c r="AQ1740" s="8">
        <v>0.2</v>
      </c>
      <c r="AR1740" s="8">
        <v>10.5</v>
      </c>
      <c r="AS1740" s="8">
        <v>3.3</v>
      </c>
      <c r="AT1740" s="12">
        <f t="shared" si="279"/>
        <v>11.8</v>
      </c>
      <c r="AV1740" s="11">
        <f t="shared" si="281"/>
        <v>7.9793999999999992</v>
      </c>
      <c r="AW1740" s="13">
        <f t="shared" si="282"/>
        <v>0</v>
      </c>
      <c r="AX1740" s="13">
        <f t="shared" si="283"/>
        <v>0.19505200000000003</v>
      </c>
      <c r="AY1740" s="13">
        <f t="shared" si="284"/>
        <v>0</v>
      </c>
      <c r="AZ1740" s="13">
        <f t="shared" si="285"/>
        <v>0</v>
      </c>
      <c r="BA1740" s="13">
        <f t="shared" si="286"/>
        <v>3.5464000000000002E-2</v>
      </c>
      <c r="BB1740" s="13">
        <f t="shared" si="287"/>
        <v>1.8618599999999998</v>
      </c>
      <c r="BC1740" s="13">
        <f t="shared" si="288"/>
        <v>0.5851559999999999</v>
      </c>
    </row>
    <row r="1741" spans="1:55" x14ac:dyDescent="0.3">
      <c r="A1741" s="8" t="s">
        <v>234</v>
      </c>
      <c r="B1741" s="8" t="s">
        <v>238</v>
      </c>
      <c r="C1741" s="8" t="s">
        <v>141</v>
      </c>
      <c r="D1741" s="8" t="s">
        <v>248</v>
      </c>
      <c r="E1741" s="7" t="s">
        <v>14</v>
      </c>
      <c r="F1741" s="8">
        <v>134</v>
      </c>
      <c r="I1741" s="8">
        <v>4</v>
      </c>
      <c r="L1741" s="8">
        <v>0.13300000000000001</v>
      </c>
      <c r="M1741" s="8">
        <f t="shared" si="280"/>
        <v>17.822000000000003</v>
      </c>
      <c r="O1741" s="8">
        <v>84</v>
      </c>
      <c r="AE1741" s="7" t="s">
        <v>296</v>
      </c>
      <c r="AF1741" s="8" t="s">
        <v>303</v>
      </c>
      <c r="AL1741" s="7">
        <v>163</v>
      </c>
      <c r="AN1741" s="8">
        <v>6.3</v>
      </c>
      <c r="AQ1741" s="8">
        <v>1.4</v>
      </c>
      <c r="AR1741" s="8">
        <v>31.1</v>
      </c>
      <c r="AT1741" s="12">
        <f t="shared" si="279"/>
        <v>38.799999999999997</v>
      </c>
      <c r="AV1741" s="11">
        <f t="shared" si="281"/>
        <v>29.049860000000002</v>
      </c>
      <c r="AW1741" s="13">
        <f t="shared" si="282"/>
        <v>0.17822000000000002</v>
      </c>
      <c r="AX1741" s="13">
        <f t="shared" si="283"/>
        <v>1.1227860000000001</v>
      </c>
      <c r="AY1741" s="13">
        <f t="shared" si="284"/>
        <v>0.17822000000000002</v>
      </c>
      <c r="AZ1741" s="13">
        <f t="shared" si="285"/>
        <v>0.17822000000000002</v>
      </c>
      <c r="BA1741" s="13">
        <f t="shared" si="286"/>
        <v>0.24950800000000001</v>
      </c>
      <c r="BB1741" s="13">
        <f t="shared" si="287"/>
        <v>5.5426420000000007</v>
      </c>
      <c r="BC1741" s="13">
        <f t="shared" si="288"/>
        <v>0.17822000000000002</v>
      </c>
    </row>
    <row r="1742" spans="1:55" x14ac:dyDescent="0.3">
      <c r="A1742" s="8" t="s">
        <v>234</v>
      </c>
      <c r="B1742" s="8" t="s">
        <v>238</v>
      </c>
      <c r="C1742" s="8" t="s">
        <v>141</v>
      </c>
      <c r="D1742" s="8" t="s">
        <v>27</v>
      </c>
      <c r="E1742" s="7" t="s">
        <v>14</v>
      </c>
      <c r="F1742" s="8">
        <v>114</v>
      </c>
      <c r="G1742" s="8">
        <v>1</v>
      </c>
      <c r="L1742" s="8">
        <v>1</v>
      </c>
      <c r="M1742" s="8">
        <f t="shared" si="280"/>
        <v>114</v>
      </c>
      <c r="O1742" s="8">
        <v>84</v>
      </c>
      <c r="AE1742" s="7" t="s">
        <v>296</v>
      </c>
      <c r="AF1742" s="8" t="s">
        <v>304</v>
      </c>
      <c r="AL1742" s="7">
        <v>125</v>
      </c>
      <c r="AN1742" s="8">
        <v>2.1</v>
      </c>
      <c r="AQ1742" s="8">
        <v>1.3</v>
      </c>
      <c r="AR1742" s="8">
        <v>26.2</v>
      </c>
      <c r="AT1742" s="12">
        <f t="shared" si="279"/>
        <v>29.6</v>
      </c>
      <c r="AV1742" s="11">
        <f t="shared" si="281"/>
        <v>142.5</v>
      </c>
      <c r="AW1742" s="13">
        <f t="shared" si="282"/>
        <v>1.1399999999999999</v>
      </c>
      <c r="AX1742" s="13">
        <f t="shared" si="283"/>
        <v>2.3940000000000001</v>
      </c>
      <c r="AY1742" s="13">
        <f t="shared" si="284"/>
        <v>1.1399999999999999</v>
      </c>
      <c r="AZ1742" s="13">
        <f t="shared" si="285"/>
        <v>1.1399999999999999</v>
      </c>
      <c r="BA1742" s="13">
        <f t="shared" si="286"/>
        <v>1.4820000000000002</v>
      </c>
      <c r="BB1742" s="13">
        <f t="shared" si="287"/>
        <v>29.867999999999999</v>
      </c>
      <c r="BC1742" s="13">
        <f t="shared" si="288"/>
        <v>1.1399999999999999</v>
      </c>
    </row>
    <row r="1743" spans="1:55" x14ac:dyDescent="0.3">
      <c r="A1743" s="8" t="s">
        <v>234</v>
      </c>
      <c r="B1743" s="8" t="s">
        <v>238</v>
      </c>
      <c r="C1743" s="8" t="s">
        <v>141</v>
      </c>
      <c r="D1743" s="8" t="s">
        <v>32</v>
      </c>
      <c r="E1743" s="7" t="s">
        <v>21</v>
      </c>
      <c r="K1743" s="8">
        <v>1</v>
      </c>
      <c r="L1743" s="8">
        <v>0</v>
      </c>
      <c r="M1743" s="8">
        <f t="shared" si="280"/>
        <v>0</v>
      </c>
      <c r="O1743" s="8">
        <v>84</v>
      </c>
      <c r="AI1743" s="7">
        <v>8012</v>
      </c>
      <c r="AJ1743" s="8">
        <v>0</v>
      </c>
      <c r="AK1743" s="8" t="s">
        <v>307</v>
      </c>
      <c r="AL1743" s="7">
        <v>332</v>
      </c>
      <c r="AM1743" s="8">
        <v>0</v>
      </c>
      <c r="AN1743" s="8">
        <v>10.3</v>
      </c>
      <c r="AO1743" s="8">
        <v>0</v>
      </c>
      <c r="AP1743" s="8">
        <v>0</v>
      </c>
      <c r="AQ1743" s="8">
        <v>3</v>
      </c>
      <c r="AR1743" s="8">
        <v>73.7</v>
      </c>
      <c r="AS1743" s="8">
        <v>12.7</v>
      </c>
      <c r="AT1743" s="12">
        <f t="shared" si="279"/>
        <v>87</v>
      </c>
      <c r="AV1743" s="11">
        <f t="shared" si="281"/>
        <v>0</v>
      </c>
      <c r="AW1743" s="13">
        <f t="shared" si="282"/>
        <v>0</v>
      </c>
      <c r="AX1743" s="13">
        <f t="shared" si="283"/>
        <v>0</v>
      </c>
      <c r="AY1743" s="13">
        <f t="shared" si="284"/>
        <v>0</v>
      </c>
      <c r="AZ1743" s="13">
        <f t="shared" si="285"/>
        <v>0</v>
      </c>
      <c r="BA1743" s="13">
        <f t="shared" si="286"/>
        <v>0</v>
      </c>
      <c r="BB1743" s="13">
        <f t="shared" si="287"/>
        <v>0</v>
      </c>
      <c r="BC1743" s="13">
        <f t="shared" si="288"/>
        <v>0</v>
      </c>
    </row>
    <row r="1744" spans="1:55" x14ac:dyDescent="0.3">
      <c r="A1744" s="8" t="s">
        <v>234</v>
      </c>
      <c r="B1744" s="8" t="s">
        <v>238</v>
      </c>
      <c r="C1744" s="8" t="s">
        <v>141</v>
      </c>
      <c r="D1744" s="8" t="s">
        <v>124</v>
      </c>
      <c r="E1744" s="7" t="s">
        <v>14</v>
      </c>
      <c r="F1744" s="8">
        <v>3</v>
      </c>
      <c r="G1744" s="8">
        <v>1</v>
      </c>
      <c r="L1744" s="8">
        <v>1</v>
      </c>
      <c r="M1744" s="8">
        <f t="shared" si="280"/>
        <v>3</v>
      </c>
      <c r="O1744" s="8">
        <v>84</v>
      </c>
      <c r="AI1744" s="7">
        <v>2229</v>
      </c>
      <c r="AJ1744" s="8">
        <v>19334</v>
      </c>
      <c r="AK1744" s="8" t="s">
        <v>354</v>
      </c>
      <c r="AL1744" s="7">
        <v>376</v>
      </c>
      <c r="AM1744" s="8">
        <v>0</v>
      </c>
      <c r="AN1744" s="8">
        <v>0</v>
      </c>
      <c r="AO1744" s="8">
        <v>0</v>
      </c>
      <c r="AP1744" s="8">
        <v>0</v>
      </c>
      <c r="AQ1744" s="8">
        <v>0</v>
      </c>
      <c r="AR1744" s="8">
        <v>97.3</v>
      </c>
      <c r="AS1744" s="8">
        <v>0</v>
      </c>
      <c r="AT1744" s="12">
        <f t="shared" si="279"/>
        <v>97.3</v>
      </c>
      <c r="AV1744" s="11">
        <f t="shared" si="281"/>
        <v>11.28</v>
      </c>
      <c r="AW1744" s="13">
        <f t="shared" si="282"/>
        <v>0</v>
      </c>
      <c r="AX1744" s="13">
        <f t="shared" si="283"/>
        <v>0</v>
      </c>
      <c r="AY1744" s="13">
        <f t="shared" si="284"/>
        <v>0</v>
      </c>
      <c r="AZ1744" s="13">
        <f t="shared" si="285"/>
        <v>0</v>
      </c>
      <c r="BA1744" s="13">
        <f t="shared" si="286"/>
        <v>0</v>
      </c>
      <c r="BB1744" s="13">
        <f t="shared" si="287"/>
        <v>2.9189999999999996</v>
      </c>
      <c r="BC1744" s="13">
        <f t="shared" si="288"/>
        <v>0</v>
      </c>
    </row>
    <row r="1745" spans="1:55" x14ac:dyDescent="0.3">
      <c r="A1745" s="8" t="s">
        <v>234</v>
      </c>
      <c r="B1745" s="8" t="s">
        <v>238</v>
      </c>
      <c r="C1745" s="8" t="s">
        <v>141</v>
      </c>
      <c r="D1745" s="8" t="s">
        <v>74</v>
      </c>
      <c r="E1745" s="7" t="s">
        <v>14</v>
      </c>
      <c r="F1745" s="8">
        <v>340</v>
      </c>
      <c r="I1745" s="8">
        <v>1</v>
      </c>
      <c r="L1745" s="8">
        <v>3.3000000000000002E-2</v>
      </c>
      <c r="M1745" s="8">
        <f t="shared" si="280"/>
        <v>11.22</v>
      </c>
      <c r="O1745" s="8">
        <v>84</v>
      </c>
      <c r="AI1745" s="7">
        <v>404</v>
      </c>
      <c r="AJ1745" s="8">
        <v>14400</v>
      </c>
      <c r="AK1745" s="8" t="s">
        <v>308</v>
      </c>
      <c r="AL1745" s="7">
        <v>41</v>
      </c>
      <c r="AM1745" s="8">
        <v>0</v>
      </c>
      <c r="AN1745" s="8">
        <v>0</v>
      </c>
      <c r="AO1745" s="8">
        <v>0</v>
      </c>
      <c r="AP1745" s="8">
        <v>0</v>
      </c>
      <c r="AQ1745" s="8">
        <v>0</v>
      </c>
      <c r="AR1745" s="8">
        <v>10.4</v>
      </c>
      <c r="AS1745" s="8">
        <v>0</v>
      </c>
      <c r="AT1745" s="12">
        <f t="shared" si="279"/>
        <v>10.4</v>
      </c>
      <c r="AV1745" s="11">
        <f t="shared" si="281"/>
        <v>4.6002000000000001</v>
      </c>
      <c r="AW1745" s="13">
        <f t="shared" si="282"/>
        <v>0</v>
      </c>
      <c r="AX1745" s="13">
        <f t="shared" si="283"/>
        <v>0</v>
      </c>
      <c r="AY1745" s="13">
        <f t="shared" si="284"/>
        <v>0</v>
      </c>
      <c r="AZ1745" s="13">
        <f t="shared" si="285"/>
        <v>0</v>
      </c>
      <c r="BA1745" s="13">
        <f t="shared" si="286"/>
        <v>0</v>
      </c>
      <c r="BB1745" s="13">
        <f t="shared" si="287"/>
        <v>1.1668800000000001</v>
      </c>
      <c r="BC1745" s="13">
        <f t="shared" si="288"/>
        <v>0</v>
      </c>
    </row>
    <row r="1746" spans="1:55" x14ac:dyDescent="0.3">
      <c r="A1746" s="8" t="s">
        <v>232</v>
      </c>
      <c r="B1746" s="8" t="s">
        <v>238</v>
      </c>
      <c r="C1746" s="8" t="s">
        <v>142</v>
      </c>
      <c r="D1746" s="8" t="s">
        <v>13</v>
      </c>
      <c r="E1746" s="7" t="s">
        <v>14</v>
      </c>
      <c r="F1746" s="8">
        <v>112</v>
      </c>
      <c r="H1746" s="8">
        <v>1</v>
      </c>
      <c r="L1746" s="8">
        <v>0.14299999999999999</v>
      </c>
      <c r="M1746" s="8">
        <f t="shared" si="280"/>
        <v>16.015999999999998</v>
      </c>
      <c r="N1746" s="8">
        <v>3</v>
      </c>
      <c r="O1746" s="8">
        <v>85</v>
      </c>
      <c r="AI1746" s="7">
        <v>8067</v>
      </c>
      <c r="AJ1746" s="8">
        <v>0</v>
      </c>
      <c r="AK1746" s="8" t="s">
        <v>265</v>
      </c>
      <c r="AL1746" s="7">
        <v>269</v>
      </c>
      <c r="AM1746" s="8">
        <v>269</v>
      </c>
      <c r="AN1746" s="8">
        <v>24.9</v>
      </c>
      <c r="AO1746" s="8">
        <v>24.9</v>
      </c>
      <c r="AP1746" s="8">
        <v>24.9</v>
      </c>
      <c r="AQ1746" s="8">
        <v>18</v>
      </c>
      <c r="AR1746" s="8">
        <v>0</v>
      </c>
      <c r="AS1746" s="8">
        <v>0</v>
      </c>
      <c r="AT1746" s="12">
        <f t="shared" si="279"/>
        <v>42.9</v>
      </c>
      <c r="AV1746" s="11">
        <f t="shared" si="281"/>
        <v>43.08303999999999</v>
      </c>
      <c r="AW1746" s="13">
        <f t="shared" si="282"/>
        <v>43.08303999999999</v>
      </c>
      <c r="AX1746" s="13">
        <f t="shared" si="283"/>
        <v>3.9879839999999995</v>
      </c>
      <c r="AY1746" s="13">
        <f t="shared" si="284"/>
        <v>3.9879839999999995</v>
      </c>
      <c r="AZ1746" s="13">
        <f t="shared" si="285"/>
        <v>3.9879839999999995</v>
      </c>
      <c r="BA1746" s="13">
        <f t="shared" si="286"/>
        <v>2.8828799999999997</v>
      </c>
      <c r="BB1746" s="13">
        <f t="shared" si="287"/>
        <v>0</v>
      </c>
      <c r="BC1746" s="13">
        <f t="shared" si="288"/>
        <v>0</v>
      </c>
    </row>
    <row r="1747" spans="1:55" x14ac:dyDescent="0.3">
      <c r="A1747" s="8" t="s">
        <v>232</v>
      </c>
      <c r="B1747" s="8" t="s">
        <v>238</v>
      </c>
      <c r="C1747" s="8" t="s">
        <v>142</v>
      </c>
      <c r="D1747" s="8" t="s">
        <v>15</v>
      </c>
      <c r="E1747" s="7" t="s">
        <v>21</v>
      </c>
      <c r="K1747" s="8">
        <v>1</v>
      </c>
      <c r="L1747" s="8">
        <v>0</v>
      </c>
      <c r="M1747" s="8">
        <f t="shared" si="280"/>
        <v>0</v>
      </c>
      <c r="O1747" s="8">
        <v>85</v>
      </c>
      <c r="AE1747" s="7" t="s">
        <v>296</v>
      </c>
      <c r="AF1747" s="8" t="s">
        <v>298</v>
      </c>
      <c r="AG1747" s="7" t="s">
        <v>299</v>
      </c>
      <c r="AL1747" s="7">
        <v>241</v>
      </c>
      <c r="AN1747" s="8">
        <v>32.9</v>
      </c>
      <c r="AQ1747" s="8">
        <v>10.9</v>
      </c>
      <c r="AR1747" s="8">
        <v>0.5</v>
      </c>
      <c r="AS1747" s="8">
        <v>0</v>
      </c>
      <c r="AT1747" s="12">
        <f t="shared" si="279"/>
        <v>44.3</v>
      </c>
      <c r="AV1747" s="11">
        <f t="shared" si="281"/>
        <v>0</v>
      </c>
      <c r="AW1747" s="13">
        <f t="shared" si="282"/>
        <v>0</v>
      </c>
      <c r="AX1747" s="13">
        <f t="shared" si="283"/>
        <v>0</v>
      </c>
      <c r="AY1747" s="13">
        <f t="shared" si="284"/>
        <v>0</v>
      </c>
      <c r="AZ1747" s="13">
        <f t="shared" si="285"/>
        <v>0</v>
      </c>
      <c r="BA1747" s="13">
        <f t="shared" si="286"/>
        <v>0</v>
      </c>
      <c r="BB1747" s="13">
        <f t="shared" si="287"/>
        <v>0</v>
      </c>
      <c r="BC1747" s="13">
        <f t="shared" si="288"/>
        <v>0</v>
      </c>
    </row>
    <row r="1748" spans="1:55" x14ac:dyDescent="0.3">
      <c r="A1748" s="8" t="s">
        <v>232</v>
      </c>
      <c r="B1748" s="8" t="s">
        <v>238</v>
      </c>
      <c r="C1748" s="8" t="s">
        <v>142</v>
      </c>
      <c r="D1748" s="8" t="s">
        <v>17</v>
      </c>
      <c r="E1748" s="7" t="s">
        <v>21</v>
      </c>
      <c r="K1748" s="8">
        <v>1</v>
      </c>
      <c r="L1748" s="8">
        <v>0</v>
      </c>
      <c r="M1748" s="8">
        <f t="shared" si="280"/>
        <v>0</v>
      </c>
      <c r="O1748" s="8">
        <v>85</v>
      </c>
      <c r="AE1748" s="7" t="s">
        <v>300</v>
      </c>
      <c r="AF1748" s="8" t="s">
        <v>301</v>
      </c>
      <c r="AG1748" s="7" t="s">
        <v>272</v>
      </c>
      <c r="AL1748" s="7">
        <v>265</v>
      </c>
      <c r="AN1748" s="8">
        <v>16.899999999999999</v>
      </c>
      <c r="AQ1748" s="8">
        <v>21.4</v>
      </c>
      <c r="AR1748" s="8">
        <v>0</v>
      </c>
      <c r="AS1748" s="8">
        <v>0</v>
      </c>
      <c r="AT1748" s="12">
        <f t="shared" si="279"/>
        <v>38.299999999999997</v>
      </c>
      <c r="AV1748" s="11">
        <f t="shared" si="281"/>
        <v>0</v>
      </c>
      <c r="AW1748" s="13">
        <f t="shared" si="282"/>
        <v>0</v>
      </c>
      <c r="AX1748" s="13">
        <f t="shared" si="283"/>
        <v>0</v>
      </c>
      <c r="AY1748" s="13">
        <f t="shared" si="284"/>
        <v>0</v>
      </c>
      <c r="AZ1748" s="13">
        <f t="shared" si="285"/>
        <v>0</v>
      </c>
      <c r="BA1748" s="13">
        <f t="shared" si="286"/>
        <v>0</v>
      </c>
      <c r="BB1748" s="13">
        <f t="shared" si="287"/>
        <v>0</v>
      </c>
      <c r="BC1748" s="13">
        <f t="shared" si="288"/>
        <v>0</v>
      </c>
    </row>
    <row r="1749" spans="1:55" x14ac:dyDescent="0.3">
      <c r="A1749" s="8" t="s">
        <v>232</v>
      </c>
      <c r="B1749" s="8" t="s">
        <v>238</v>
      </c>
      <c r="C1749" s="8" t="s">
        <v>142</v>
      </c>
      <c r="D1749" s="8" t="s">
        <v>18</v>
      </c>
      <c r="E1749" s="7" t="s">
        <v>21</v>
      </c>
      <c r="K1749" s="8">
        <v>1</v>
      </c>
      <c r="L1749" s="8">
        <v>0</v>
      </c>
      <c r="M1749" s="8">
        <f t="shared" si="280"/>
        <v>0</v>
      </c>
      <c r="O1749" s="8">
        <v>85</v>
      </c>
      <c r="S1749" s="8">
        <v>1095</v>
      </c>
      <c r="T1749" s="8" t="s">
        <v>275</v>
      </c>
      <c r="AL1749" s="7">
        <v>267</v>
      </c>
      <c r="AN1749" s="8">
        <v>19.600000000000001</v>
      </c>
      <c r="AQ1749" s="8">
        <v>20.3</v>
      </c>
      <c r="AT1749" s="12">
        <f t="shared" si="279"/>
        <v>39.900000000000006</v>
      </c>
      <c r="AV1749" s="11">
        <f t="shared" si="281"/>
        <v>0</v>
      </c>
      <c r="AW1749" s="13">
        <f t="shared" si="282"/>
        <v>0</v>
      </c>
      <c r="AX1749" s="13">
        <f t="shared" si="283"/>
        <v>0</v>
      </c>
      <c r="AY1749" s="13">
        <f t="shared" si="284"/>
        <v>0</v>
      </c>
      <c r="AZ1749" s="13">
        <f t="shared" si="285"/>
        <v>0</v>
      </c>
      <c r="BA1749" s="13">
        <f t="shared" si="286"/>
        <v>0</v>
      </c>
      <c r="BB1749" s="13">
        <f t="shared" si="287"/>
        <v>0</v>
      </c>
      <c r="BC1749" s="13">
        <f t="shared" si="288"/>
        <v>0</v>
      </c>
    </row>
    <row r="1750" spans="1:55" x14ac:dyDescent="0.3">
      <c r="A1750" s="8" t="s">
        <v>232</v>
      </c>
      <c r="B1750" s="8" t="s">
        <v>238</v>
      </c>
      <c r="C1750" s="8" t="s">
        <v>142</v>
      </c>
      <c r="D1750" s="8" t="s">
        <v>19</v>
      </c>
      <c r="E1750" s="7" t="s">
        <v>14</v>
      </c>
      <c r="F1750" s="8">
        <v>112</v>
      </c>
      <c r="I1750" s="8">
        <v>1</v>
      </c>
      <c r="L1750" s="8">
        <v>3.3000000000000002E-2</v>
      </c>
      <c r="M1750" s="8">
        <f t="shared" si="280"/>
        <v>3.6960000000000002</v>
      </c>
      <c r="O1750" s="8">
        <v>85</v>
      </c>
      <c r="AI1750" s="7">
        <v>8063</v>
      </c>
      <c r="AJ1750" s="8">
        <v>5124</v>
      </c>
      <c r="AK1750" s="8" t="s">
        <v>273</v>
      </c>
      <c r="AL1750" s="7">
        <v>285</v>
      </c>
      <c r="AM1750" s="8">
        <v>285</v>
      </c>
      <c r="AN1750" s="8">
        <v>26.9</v>
      </c>
      <c r="AO1750" s="8">
        <v>26.9</v>
      </c>
      <c r="AP1750" s="8">
        <v>26.9</v>
      </c>
      <c r="AQ1750" s="8">
        <v>18.899999999999999</v>
      </c>
      <c r="AR1750" s="8">
        <v>0</v>
      </c>
      <c r="AS1750" s="8">
        <v>0</v>
      </c>
      <c r="AT1750" s="12">
        <f t="shared" si="279"/>
        <v>45.8</v>
      </c>
      <c r="AV1750" s="11">
        <f t="shared" si="281"/>
        <v>10.533600000000002</v>
      </c>
      <c r="AW1750" s="13">
        <f t="shared" si="282"/>
        <v>10.533600000000002</v>
      </c>
      <c r="AX1750" s="13">
        <f t="shared" si="283"/>
        <v>0.994224</v>
      </c>
      <c r="AY1750" s="13">
        <f t="shared" si="284"/>
        <v>0.994224</v>
      </c>
      <c r="AZ1750" s="13">
        <f t="shared" si="285"/>
        <v>0.994224</v>
      </c>
      <c r="BA1750" s="13">
        <f t="shared" si="286"/>
        <v>0.69854399999999994</v>
      </c>
      <c r="BB1750" s="13">
        <f t="shared" si="287"/>
        <v>0</v>
      </c>
      <c r="BC1750" s="13">
        <f t="shared" si="288"/>
        <v>0</v>
      </c>
    </row>
    <row r="1751" spans="1:55" x14ac:dyDescent="0.3">
      <c r="A1751" s="8" t="s">
        <v>232</v>
      </c>
      <c r="B1751" s="8" t="s">
        <v>238</v>
      </c>
      <c r="C1751" s="8" t="s">
        <v>142</v>
      </c>
      <c r="D1751" s="8" t="s">
        <v>22</v>
      </c>
      <c r="E1751" s="7" t="s">
        <v>21</v>
      </c>
      <c r="K1751" s="8">
        <v>1</v>
      </c>
      <c r="L1751" s="8">
        <v>0</v>
      </c>
      <c r="M1751" s="8">
        <f t="shared" si="280"/>
        <v>0</v>
      </c>
      <c r="O1751" s="8">
        <v>85</v>
      </c>
      <c r="AI1751" s="7">
        <v>8063</v>
      </c>
      <c r="AJ1751" s="8">
        <v>5124</v>
      </c>
      <c r="AK1751" s="8" t="s">
        <v>273</v>
      </c>
      <c r="AL1751" s="7">
        <v>285</v>
      </c>
      <c r="AM1751" s="8">
        <v>285</v>
      </c>
      <c r="AN1751" s="8">
        <v>26.9</v>
      </c>
      <c r="AO1751" s="8">
        <v>26.9</v>
      </c>
      <c r="AP1751" s="8">
        <v>26.9</v>
      </c>
      <c r="AQ1751" s="8">
        <v>18.899999999999999</v>
      </c>
      <c r="AR1751" s="8">
        <v>0</v>
      </c>
      <c r="AS1751" s="8">
        <v>0</v>
      </c>
      <c r="AT1751" s="12">
        <f t="shared" si="279"/>
        <v>45.8</v>
      </c>
      <c r="AV1751" s="11">
        <f t="shared" si="281"/>
        <v>0</v>
      </c>
      <c r="AW1751" s="13">
        <f t="shared" si="282"/>
        <v>0</v>
      </c>
      <c r="AX1751" s="13">
        <f t="shared" si="283"/>
        <v>0</v>
      </c>
      <c r="AY1751" s="13">
        <f t="shared" si="284"/>
        <v>0</v>
      </c>
      <c r="AZ1751" s="13">
        <f t="shared" si="285"/>
        <v>0</v>
      </c>
      <c r="BA1751" s="13">
        <f t="shared" si="286"/>
        <v>0</v>
      </c>
      <c r="BB1751" s="13">
        <f t="shared" si="287"/>
        <v>0</v>
      </c>
      <c r="BC1751" s="13">
        <f t="shared" si="288"/>
        <v>0</v>
      </c>
    </row>
    <row r="1752" spans="1:55" x14ac:dyDescent="0.3">
      <c r="A1752" s="8" t="s">
        <v>232</v>
      </c>
      <c r="B1752" s="8" t="s">
        <v>238</v>
      </c>
      <c r="C1752" s="8" t="s">
        <v>142</v>
      </c>
      <c r="D1752" s="8" t="s">
        <v>23</v>
      </c>
      <c r="E1752" s="7" t="s">
        <v>14</v>
      </c>
      <c r="F1752" s="8">
        <v>64</v>
      </c>
      <c r="H1752" s="8">
        <v>1</v>
      </c>
      <c r="L1752" s="8">
        <v>0.14299999999999999</v>
      </c>
      <c r="M1752" s="8">
        <f t="shared" si="280"/>
        <v>9.1519999999999992</v>
      </c>
      <c r="O1752" s="8">
        <v>85</v>
      </c>
      <c r="AI1752" s="7">
        <v>974</v>
      </c>
      <c r="AJ1752" s="8">
        <v>1129</v>
      </c>
      <c r="AK1752" s="8" t="s">
        <v>279</v>
      </c>
      <c r="AL1752" s="7">
        <v>155</v>
      </c>
      <c r="AM1752" s="8">
        <v>155</v>
      </c>
      <c r="AN1752" s="8">
        <v>12.6</v>
      </c>
      <c r="AO1752" s="8">
        <v>12.6</v>
      </c>
      <c r="AP1752" s="8">
        <v>0</v>
      </c>
      <c r="AQ1752" s="8">
        <v>10.6</v>
      </c>
      <c r="AR1752" s="8">
        <v>1.1000000000000001</v>
      </c>
      <c r="AS1752" s="8">
        <v>0</v>
      </c>
      <c r="AT1752" s="12">
        <f t="shared" si="279"/>
        <v>24.3</v>
      </c>
      <c r="AV1752" s="11">
        <f t="shared" si="281"/>
        <v>14.185599999999999</v>
      </c>
      <c r="AW1752" s="13">
        <f t="shared" si="282"/>
        <v>14.185599999999999</v>
      </c>
      <c r="AX1752" s="13">
        <f t="shared" si="283"/>
        <v>1.153152</v>
      </c>
      <c r="AY1752" s="13">
        <f t="shared" si="284"/>
        <v>1.153152</v>
      </c>
      <c r="AZ1752" s="13">
        <f t="shared" si="285"/>
        <v>0</v>
      </c>
      <c r="BA1752" s="13">
        <f t="shared" si="286"/>
        <v>0.97011199999999986</v>
      </c>
      <c r="BB1752" s="13">
        <f t="shared" si="287"/>
        <v>0.100672</v>
      </c>
      <c r="BC1752" s="13">
        <f t="shared" si="288"/>
        <v>0</v>
      </c>
    </row>
    <row r="1753" spans="1:55" x14ac:dyDescent="0.3">
      <c r="A1753" s="8" t="s">
        <v>232</v>
      </c>
      <c r="B1753" s="8" t="s">
        <v>238</v>
      </c>
      <c r="C1753" s="8" t="s">
        <v>142</v>
      </c>
      <c r="D1753" s="8" t="s">
        <v>24</v>
      </c>
      <c r="E1753" s="7" t="s">
        <v>14</v>
      </c>
      <c r="F1753" s="8">
        <v>184</v>
      </c>
      <c r="H1753" s="8">
        <v>3</v>
      </c>
      <c r="L1753" s="8">
        <v>0.42899999999999999</v>
      </c>
      <c r="M1753" s="8">
        <f t="shared" si="280"/>
        <v>78.935999999999993</v>
      </c>
      <c r="O1753" s="8">
        <v>85</v>
      </c>
      <c r="AI1753" s="7">
        <v>7075</v>
      </c>
      <c r="AJ1753" s="8">
        <v>1106</v>
      </c>
      <c r="AK1753" s="8" t="s">
        <v>280</v>
      </c>
      <c r="AL1753" s="7">
        <v>69</v>
      </c>
      <c r="AM1753" s="8">
        <v>69</v>
      </c>
      <c r="AN1753" s="8">
        <v>3.6</v>
      </c>
      <c r="AO1753" s="8">
        <v>3.6</v>
      </c>
      <c r="AP1753" s="8">
        <v>0</v>
      </c>
      <c r="AQ1753" s="8">
        <v>4.0999999999999996</v>
      </c>
      <c r="AR1753" s="8">
        <v>4.5</v>
      </c>
      <c r="AS1753" s="8">
        <v>0</v>
      </c>
      <c r="AT1753" s="12">
        <f t="shared" si="279"/>
        <v>12.2</v>
      </c>
      <c r="AV1753" s="11">
        <f t="shared" si="281"/>
        <v>54.46584</v>
      </c>
      <c r="AW1753" s="13">
        <f t="shared" si="282"/>
        <v>54.46584</v>
      </c>
      <c r="AX1753" s="13">
        <f t="shared" si="283"/>
        <v>2.8416960000000002</v>
      </c>
      <c r="AY1753" s="13">
        <f t="shared" si="284"/>
        <v>2.8416960000000002</v>
      </c>
      <c r="AZ1753" s="13">
        <f t="shared" si="285"/>
        <v>0</v>
      </c>
      <c r="BA1753" s="13">
        <f t="shared" si="286"/>
        <v>3.2363759999999995</v>
      </c>
      <c r="BB1753" s="13">
        <f t="shared" si="287"/>
        <v>3.5521199999999999</v>
      </c>
      <c r="BC1753" s="13">
        <f t="shared" si="288"/>
        <v>0</v>
      </c>
    </row>
    <row r="1754" spans="1:55" x14ac:dyDescent="0.3">
      <c r="A1754" s="8" t="s">
        <v>232</v>
      </c>
      <c r="B1754" s="8" t="s">
        <v>238</v>
      </c>
      <c r="C1754" s="8" t="s">
        <v>142</v>
      </c>
      <c r="D1754" s="8" t="s">
        <v>25</v>
      </c>
      <c r="E1754" s="7" t="s">
        <v>21</v>
      </c>
      <c r="K1754" s="8">
        <v>1</v>
      </c>
      <c r="L1754" s="8">
        <v>0</v>
      </c>
      <c r="M1754" s="8">
        <f t="shared" si="280"/>
        <v>0</v>
      </c>
      <c r="O1754" s="8">
        <v>85</v>
      </c>
      <c r="AI1754" s="7">
        <v>646</v>
      </c>
      <c r="AJ1754" s="8">
        <v>1009</v>
      </c>
      <c r="AK1754" s="8" t="s">
        <v>286</v>
      </c>
      <c r="AL1754" s="7">
        <v>403</v>
      </c>
      <c r="AM1754" s="8">
        <v>403</v>
      </c>
      <c r="AN1754" s="8">
        <v>24.9</v>
      </c>
      <c r="AO1754" s="8">
        <v>24.9</v>
      </c>
      <c r="AP1754" s="8">
        <v>0</v>
      </c>
      <c r="AQ1754" s="8">
        <v>33.1</v>
      </c>
      <c r="AR1754" s="8">
        <v>1.3</v>
      </c>
      <c r="AS1754" s="8">
        <v>0</v>
      </c>
      <c r="AT1754" s="12">
        <f t="shared" si="279"/>
        <v>59.3</v>
      </c>
      <c r="AV1754" s="11">
        <f t="shared" si="281"/>
        <v>0</v>
      </c>
      <c r="AW1754" s="13">
        <f t="shared" si="282"/>
        <v>0</v>
      </c>
      <c r="AX1754" s="13">
        <f t="shared" si="283"/>
        <v>0</v>
      </c>
      <c r="AY1754" s="13">
        <f t="shared" si="284"/>
        <v>0</v>
      </c>
      <c r="AZ1754" s="13">
        <f t="shared" si="285"/>
        <v>0</v>
      </c>
      <c r="BA1754" s="13">
        <f t="shared" si="286"/>
        <v>0</v>
      </c>
      <c r="BB1754" s="13">
        <f t="shared" si="287"/>
        <v>0</v>
      </c>
      <c r="BC1754" s="13">
        <f t="shared" si="288"/>
        <v>0</v>
      </c>
    </row>
    <row r="1755" spans="1:55" x14ac:dyDescent="0.3">
      <c r="A1755" s="8" t="s">
        <v>20</v>
      </c>
      <c r="B1755" s="8" t="s">
        <v>238</v>
      </c>
      <c r="C1755" s="8" t="s">
        <v>142</v>
      </c>
      <c r="D1755" s="8" t="s">
        <v>20</v>
      </c>
      <c r="E1755" s="7" t="s">
        <v>14</v>
      </c>
      <c r="F1755" s="8">
        <v>112</v>
      </c>
      <c r="H1755" s="8">
        <v>2</v>
      </c>
      <c r="L1755" s="8">
        <v>0.28599999999999998</v>
      </c>
      <c r="M1755" s="8">
        <f t="shared" si="280"/>
        <v>32.031999999999996</v>
      </c>
      <c r="O1755" s="8">
        <v>85</v>
      </c>
      <c r="AI1755">
        <v>8041</v>
      </c>
      <c r="AJ1755">
        <v>15233</v>
      </c>
      <c r="AK1755" t="s">
        <v>378</v>
      </c>
      <c r="AL1755">
        <v>105</v>
      </c>
      <c r="AM1755">
        <v>105</v>
      </c>
      <c r="AN1755">
        <v>18.5</v>
      </c>
      <c r="AO1755">
        <v>18.5</v>
      </c>
      <c r="AP1755">
        <v>18.5</v>
      </c>
      <c r="AQ1755">
        <v>2.9</v>
      </c>
      <c r="AR1755">
        <v>0</v>
      </c>
      <c r="AS1755">
        <v>0</v>
      </c>
      <c r="AT1755" s="12">
        <f t="shared" si="279"/>
        <v>21.4</v>
      </c>
      <c r="AV1755" s="11">
        <f t="shared" si="281"/>
        <v>33.633599999999994</v>
      </c>
      <c r="AW1755" s="13">
        <f t="shared" si="282"/>
        <v>33.633599999999994</v>
      </c>
      <c r="AX1755" s="13">
        <f t="shared" si="283"/>
        <v>5.9259199999999996</v>
      </c>
      <c r="AY1755" s="13">
        <f t="shared" si="284"/>
        <v>5.9259199999999996</v>
      </c>
      <c r="AZ1755" s="13">
        <f t="shared" si="285"/>
        <v>5.9259199999999996</v>
      </c>
      <c r="BA1755" s="13">
        <f t="shared" si="286"/>
        <v>0.92892799999999998</v>
      </c>
      <c r="BB1755" s="13">
        <f t="shared" si="287"/>
        <v>0</v>
      </c>
      <c r="BC1755" s="13">
        <f t="shared" si="288"/>
        <v>0</v>
      </c>
    </row>
    <row r="1756" spans="1:55" x14ac:dyDescent="0.3">
      <c r="A1756" s="8" t="s">
        <v>233</v>
      </c>
      <c r="B1756" s="8" t="s">
        <v>238</v>
      </c>
      <c r="C1756" s="8" t="s">
        <v>142</v>
      </c>
      <c r="D1756" s="8" t="s">
        <v>26</v>
      </c>
      <c r="E1756" s="7" t="s">
        <v>14</v>
      </c>
      <c r="F1756" s="8">
        <v>175</v>
      </c>
      <c r="H1756" s="8">
        <v>1</v>
      </c>
      <c r="L1756" s="8">
        <v>0.14299999999999999</v>
      </c>
      <c r="M1756" s="8">
        <f t="shared" si="280"/>
        <v>25.024999999999999</v>
      </c>
      <c r="O1756" s="8">
        <v>85</v>
      </c>
      <c r="AI1756" s="7">
        <v>7200</v>
      </c>
      <c r="AJ1756" s="8">
        <v>20051</v>
      </c>
      <c r="AK1756" s="8" t="s">
        <v>282</v>
      </c>
      <c r="AL1756" s="7">
        <v>130</v>
      </c>
      <c r="AM1756" s="8">
        <v>0</v>
      </c>
      <c r="AN1756" s="8">
        <v>2.4</v>
      </c>
      <c r="AO1756" s="8">
        <v>0</v>
      </c>
      <c r="AP1756" s="8">
        <v>0</v>
      </c>
      <c r="AQ1756" s="8">
        <v>0.2</v>
      </c>
      <c r="AR1756" s="8">
        <v>28.6</v>
      </c>
      <c r="AS1756" s="8">
        <v>0.3</v>
      </c>
      <c r="AT1756" s="12">
        <f t="shared" si="279"/>
        <v>31.200000000000003</v>
      </c>
      <c r="AV1756" s="11">
        <f t="shared" si="281"/>
        <v>32.532499999999999</v>
      </c>
      <c r="AW1756" s="13">
        <f t="shared" si="282"/>
        <v>0</v>
      </c>
      <c r="AX1756" s="13">
        <f t="shared" si="283"/>
        <v>0.60059999999999991</v>
      </c>
      <c r="AY1756" s="13">
        <f t="shared" si="284"/>
        <v>0</v>
      </c>
      <c r="AZ1756" s="13">
        <f t="shared" si="285"/>
        <v>0</v>
      </c>
      <c r="BA1756" s="13">
        <f t="shared" si="286"/>
        <v>5.0049999999999997E-2</v>
      </c>
      <c r="BB1756" s="13">
        <f t="shared" si="287"/>
        <v>7.1571500000000006</v>
      </c>
      <c r="BC1756" s="13">
        <f t="shared" si="288"/>
        <v>7.5074999999999989E-2</v>
      </c>
    </row>
    <row r="1757" spans="1:55" x14ac:dyDescent="0.3">
      <c r="A1757" s="8" t="s">
        <v>233</v>
      </c>
      <c r="B1757" s="8" t="s">
        <v>238</v>
      </c>
      <c r="C1757" s="8" t="s">
        <v>142</v>
      </c>
      <c r="D1757" s="8" t="s">
        <v>28</v>
      </c>
      <c r="E1757" s="7" t="s">
        <v>14</v>
      </c>
      <c r="F1757" s="8">
        <v>185</v>
      </c>
      <c r="H1757" s="8">
        <v>1</v>
      </c>
      <c r="L1757" s="8">
        <v>0.14299999999999999</v>
      </c>
      <c r="M1757" s="8">
        <f t="shared" si="280"/>
        <v>26.454999999999998</v>
      </c>
      <c r="O1757" s="8">
        <v>85</v>
      </c>
      <c r="AI1757" s="7">
        <v>7005</v>
      </c>
      <c r="AJ1757" s="8">
        <v>16028</v>
      </c>
      <c r="AK1757" s="8" t="s">
        <v>283</v>
      </c>
      <c r="AL1757" s="7">
        <v>127</v>
      </c>
      <c r="AM1757" s="8">
        <v>0</v>
      </c>
      <c r="AN1757" s="8">
        <v>8.6999999999999993</v>
      </c>
      <c r="AO1757" s="8">
        <v>0</v>
      </c>
      <c r="AP1757" s="8">
        <v>0</v>
      </c>
      <c r="AQ1757" s="8">
        <v>0.5</v>
      </c>
      <c r="AR1757" s="8">
        <v>22.8</v>
      </c>
      <c r="AS1757" s="8">
        <v>6.4</v>
      </c>
      <c r="AT1757" s="12">
        <f t="shared" si="279"/>
        <v>32</v>
      </c>
      <c r="AV1757" s="11">
        <f t="shared" si="281"/>
        <v>33.597850000000001</v>
      </c>
      <c r="AW1757" s="13">
        <f t="shared" si="282"/>
        <v>0</v>
      </c>
      <c r="AX1757" s="13">
        <f t="shared" si="283"/>
        <v>2.3015849999999998</v>
      </c>
      <c r="AY1757" s="13">
        <f t="shared" si="284"/>
        <v>0</v>
      </c>
      <c r="AZ1757" s="13">
        <f t="shared" si="285"/>
        <v>0</v>
      </c>
      <c r="BA1757" s="13">
        <f t="shared" si="286"/>
        <v>0.132275</v>
      </c>
      <c r="BB1757" s="13">
        <f t="shared" si="287"/>
        <v>6.0317400000000001</v>
      </c>
      <c r="BC1757" s="13">
        <f t="shared" si="288"/>
        <v>1.6931200000000002</v>
      </c>
    </row>
    <row r="1758" spans="1:55" x14ac:dyDescent="0.3">
      <c r="A1758" s="8" t="s">
        <v>233</v>
      </c>
      <c r="B1758" s="8" t="s">
        <v>238</v>
      </c>
      <c r="C1758" s="8" t="s">
        <v>142</v>
      </c>
      <c r="D1758" s="8" t="s">
        <v>29</v>
      </c>
      <c r="E1758" s="7" t="s">
        <v>14</v>
      </c>
      <c r="F1758" s="8">
        <v>60</v>
      </c>
      <c r="H1758" s="8">
        <v>1</v>
      </c>
      <c r="L1758" s="8">
        <v>0.14299999999999999</v>
      </c>
      <c r="M1758" s="8">
        <f t="shared" si="280"/>
        <v>8.58</v>
      </c>
      <c r="O1758" s="8">
        <v>85</v>
      </c>
      <c r="AI1758" s="7">
        <v>513</v>
      </c>
      <c r="AJ1758" s="8">
        <v>11110</v>
      </c>
      <c r="AK1758" s="8" t="s">
        <v>290</v>
      </c>
      <c r="AL1758" s="7">
        <v>22</v>
      </c>
      <c r="AM1758" s="8">
        <v>0</v>
      </c>
      <c r="AN1758" s="8">
        <v>1</v>
      </c>
      <c r="AO1758" s="8">
        <v>0</v>
      </c>
      <c r="AP1758" s="8">
        <v>0</v>
      </c>
      <c r="AQ1758" s="8">
        <v>0.4</v>
      </c>
      <c r="AR1758" s="8">
        <v>4.5</v>
      </c>
      <c r="AS1758" s="8">
        <v>2.8</v>
      </c>
      <c r="AT1758" s="12">
        <f t="shared" si="279"/>
        <v>5.9</v>
      </c>
      <c r="AV1758" s="11">
        <f t="shared" si="281"/>
        <v>1.8875999999999999</v>
      </c>
      <c r="AW1758" s="13">
        <f t="shared" si="282"/>
        <v>0</v>
      </c>
      <c r="AX1758" s="13">
        <f t="shared" si="283"/>
        <v>8.5800000000000001E-2</v>
      </c>
      <c r="AY1758" s="13">
        <f t="shared" si="284"/>
        <v>0</v>
      </c>
      <c r="AZ1758" s="13">
        <f t="shared" si="285"/>
        <v>0</v>
      </c>
      <c r="BA1758" s="13">
        <f t="shared" si="286"/>
        <v>3.4320000000000003E-2</v>
      </c>
      <c r="BB1758" s="13">
        <f t="shared" si="287"/>
        <v>0.3861</v>
      </c>
      <c r="BC1758" s="13">
        <f t="shared" si="288"/>
        <v>0.24023999999999998</v>
      </c>
    </row>
    <row r="1759" spans="1:55" x14ac:dyDescent="0.3">
      <c r="A1759" s="8" t="s">
        <v>233</v>
      </c>
      <c r="B1759" s="8" t="s">
        <v>238</v>
      </c>
      <c r="C1759" s="8" t="s">
        <v>142</v>
      </c>
      <c r="D1759" s="8" t="s">
        <v>30</v>
      </c>
      <c r="E1759" s="7" t="s">
        <v>14</v>
      </c>
      <c r="F1759" s="8">
        <v>119</v>
      </c>
      <c r="H1759" s="8">
        <v>2</v>
      </c>
      <c r="L1759" s="8">
        <v>0.28599999999999998</v>
      </c>
      <c r="M1759" s="8">
        <f t="shared" si="280"/>
        <v>34.033999999999999</v>
      </c>
      <c r="O1759" s="8">
        <v>85</v>
      </c>
      <c r="AI1759" s="7">
        <v>141</v>
      </c>
      <c r="AJ1759" s="8">
        <v>9040</v>
      </c>
      <c r="AK1759" s="8" t="s">
        <v>287</v>
      </c>
      <c r="AL1759" s="7">
        <v>92</v>
      </c>
      <c r="AM1759" s="8">
        <v>0</v>
      </c>
      <c r="AN1759" s="8">
        <v>1</v>
      </c>
      <c r="AO1759" s="8">
        <v>0</v>
      </c>
      <c r="AP1759" s="8">
        <v>0</v>
      </c>
      <c r="AQ1759" s="8">
        <v>0.5</v>
      </c>
      <c r="AR1759" s="8">
        <v>23.4</v>
      </c>
      <c r="AS1759" s="8">
        <v>2.4</v>
      </c>
      <c r="AT1759" s="12">
        <f t="shared" si="279"/>
        <v>24.9</v>
      </c>
      <c r="AV1759" s="11">
        <f t="shared" si="281"/>
        <v>31.311279999999996</v>
      </c>
      <c r="AW1759" s="13">
        <f t="shared" si="282"/>
        <v>0</v>
      </c>
      <c r="AX1759" s="13">
        <f t="shared" si="283"/>
        <v>0.34033999999999998</v>
      </c>
      <c r="AY1759" s="13">
        <f t="shared" si="284"/>
        <v>0</v>
      </c>
      <c r="AZ1759" s="13">
        <f t="shared" si="285"/>
        <v>0</v>
      </c>
      <c r="BA1759" s="13">
        <f t="shared" si="286"/>
        <v>0.17016999999999999</v>
      </c>
      <c r="BB1759" s="13">
        <f t="shared" si="287"/>
        <v>7.9639559999999996</v>
      </c>
      <c r="BC1759" s="13">
        <f t="shared" si="288"/>
        <v>0.81681599999999988</v>
      </c>
    </row>
    <row r="1760" spans="1:55" x14ac:dyDescent="0.3">
      <c r="A1760" s="8" t="s">
        <v>233</v>
      </c>
      <c r="B1760" s="8" t="s">
        <v>238</v>
      </c>
      <c r="C1760" s="8" t="s">
        <v>142</v>
      </c>
      <c r="D1760" s="8" t="s">
        <v>31</v>
      </c>
      <c r="E1760" s="7" t="s">
        <v>14</v>
      </c>
      <c r="F1760" s="8">
        <v>122</v>
      </c>
      <c r="H1760" s="8">
        <v>1</v>
      </c>
      <c r="L1760" s="8">
        <v>0.14299999999999999</v>
      </c>
      <c r="M1760" s="8">
        <f t="shared" si="280"/>
        <v>17.445999999999998</v>
      </c>
      <c r="O1760" s="8">
        <v>85</v>
      </c>
      <c r="AI1760" s="7">
        <v>1786</v>
      </c>
      <c r="AJ1760" s="8">
        <v>11363</v>
      </c>
      <c r="AK1760" s="8" t="s">
        <v>289</v>
      </c>
      <c r="AL1760" s="7">
        <v>93</v>
      </c>
      <c r="AM1760" s="8">
        <v>0</v>
      </c>
      <c r="AN1760" s="8">
        <v>2</v>
      </c>
      <c r="AO1760" s="8">
        <v>0</v>
      </c>
      <c r="AP1760" s="8">
        <v>0</v>
      </c>
      <c r="AQ1760" s="8">
        <v>0.1</v>
      </c>
      <c r="AR1760" s="8">
        <v>21.6</v>
      </c>
      <c r="AS1760" s="8">
        <v>1.5</v>
      </c>
      <c r="AT1760" s="12">
        <f t="shared" si="279"/>
        <v>23.700000000000003</v>
      </c>
      <c r="AV1760" s="11">
        <f t="shared" si="281"/>
        <v>16.224779999999999</v>
      </c>
      <c r="AW1760" s="13">
        <f t="shared" si="282"/>
        <v>0</v>
      </c>
      <c r="AX1760" s="13">
        <f t="shared" si="283"/>
        <v>0.34891999999999995</v>
      </c>
      <c r="AY1760" s="13">
        <f t="shared" si="284"/>
        <v>0</v>
      </c>
      <c r="AZ1760" s="13">
        <f t="shared" si="285"/>
        <v>0</v>
      </c>
      <c r="BA1760" s="13">
        <f t="shared" si="286"/>
        <v>1.7446E-2</v>
      </c>
      <c r="BB1760" s="13">
        <f t="shared" si="287"/>
        <v>3.7683359999999997</v>
      </c>
      <c r="BC1760" s="13">
        <f t="shared" si="288"/>
        <v>0.26168999999999998</v>
      </c>
    </row>
    <row r="1761" spans="1:55" x14ac:dyDescent="0.3">
      <c r="A1761" s="8" t="s">
        <v>233</v>
      </c>
      <c r="B1761" s="8" t="s">
        <v>238</v>
      </c>
      <c r="C1761" s="8" t="s">
        <v>142</v>
      </c>
      <c r="D1761" s="8" t="s">
        <v>87</v>
      </c>
      <c r="E1761" s="7" t="s">
        <v>14</v>
      </c>
      <c r="F1761" s="8">
        <v>171</v>
      </c>
      <c r="H1761" s="8">
        <v>1</v>
      </c>
      <c r="L1761" s="8">
        <v>0.14299999999999999</v>
      </c>
      <c r="M1761" s="8">
        <f t="shared" si="280"/>
        <v>24.452999999999999</v>
      </c>
      <c r="O1761" s="8">
        <v>85</v>
      </c>
      <c r="AI1761" s="7">
        <v>7060</v>
      </c>
      <c r="AJ1761" s="8">
        <v>16063</v>
      </c>
      <c r="AK1761" s="8" t="s">
        <v>328</v>
      </c>
      <c r="AL1761" s="7">
        <v>116</v>
      </c>
      <c r="AM1761" s="8">
        <v>0</v>
      </c>
      <c r="AN1761" s="8">
        <v>7.7</v>
      </c>
      <c r="AO1761" s="8">
        <v>0</v>
      </c>
      <c r="AP1761" s="8">
        <v>0</v>
      </c>
      <c r="AQ1761" s="8">
        <v>0.5</v>
      </c>
      <c r="AR1761" s="8">
        <v>20.8</v>
      </c>
      <c r="AS1761" s="8">
        <v>6.5</v>
      </c>
      <c r="AT1761" s="12">
        <f t="shared" si="279"/>
        <v>29</v>
      </c>
      <c r="AV1761" s="11">
        <f t="shared" si="281"/>
        <v>28.365479999999998</v>
      </c>
      <c r="AW1761" s="13">
        <f t="shared" si="282"/>
        <v>0</v>
      </c>
      <c r="AX1761" s="13">
        <f t="shared" si="283"/>
        <v>1.8828809999999998</v>
      </c>
      <c r="AY1761" s="13">
        <f t="shared" si="284"/>
        <v>0</v>
      </c>
      <c r="AZ1761" s="13">
        <f t="shared" si="285"/>
        <v>0</v>
      </c>
      <c r="BA1761" s="13">
        <f t="shared" si="286"/>
        <v>0.122265</v>
      </c>
      <c r="BB1761" s="13">
        <f t="shared" si="287"/>
        <v>5.0862240000000005</v>
      </c>
      <c r="BC1761" s="13">
        <f t="shared" si="288"/>
        <v>1.589445</v>
      </c>
    </row>
    <row r="1762" spans="1:55" x14ac:dyDescent="0.3">
      <c r="A1762" s="8" t="s">
        <v>233</v>
      </c>
      <c r="B1762" s="8" t="s">
        <v>238</v>
      </c>
      <c r="C1762" s="8" t="s">
        <v>142</v>
      </c>
      <c r="D1762" s="8" t="s">
        <v>44</v>
      </c>
      <c r="E1762" s="7" t="s">
        <v>14</v>
      </c>
      <c r="F1762" s="8">
        <v>250</v>
      </c>
      <c r="I1762" s="8">
        <v>1</v>
      </c>
      <c r="L1762" s="8">
        <v>3.3000000000000002E-2</v>
      </c>
      <c r="M1762" s="8">
        <f t="shared" si="280"/>
        <v>8.25</v>
      </c>
      <c r="O1762" s="8">
        <v>85</v>
      </c>
      <c r="AI1762" s="7">
        <v>8009</v>
      </c>
      <c r="AJ1762" s="8">
        <v>20121</v>
      </c>
      <c r="AK1762" s="8" t="s">
        <v>370</v>
      </c>
      <c r="AL1762" s="7">
        <v>141</v>
      </c>
      <c r="AM1762" s="8">
        <v>0</v>
      </c>
      <c r="AN1762" s="8">
        <v>4.8</v>
      </c>
      <c r="AO1762" s="8">
        <v>0</v>
      </c>
      <c r="AP1762" s="8">
        <v>0</v>
      </c>
      <c r="AQ1762" s="8">
        <v>0.7</v>
      </c>
      <c r="AR1762" s="8">
        <v>28.3</v>
      </c>
      <c r="AS1762" s="8">
        <v>1.7</v>
      </c>
      <c r="AT1762" s="12">
        <f t="shared" si="279"/>
        <v>33.799999999999997</v>
      </c>
      <c r="AV1762" s="11">
        <f t="shared" si="281"/>
        <v>11.6325</v>
      </c>
      <c r="AW1762" s="13">
        <f t="shared" si="282"/>
        <v>0</v>
      </c>
      <c r="AX1762" s="13">
        <f t="shared" si="283"/>
        <v>0.39600000000000002</v>
      </c>
      <c r="AY1762" s="13">
        <f t="shared" si="284"/>
        <v>0</v>
      </c>
      <c r="AZ1762" s="13">
        <f t="shared" si="285"/>
        <v>0</v>
      </c>
      <c r="BA1762" s="13">
        <f t="shared" si="286"/>
        <v>5.7749999999999996E-2</v>
      </c>
      <c r="BB1762" s="13">
        <f t="shared" si="287"/>
        <v>2.3347500000000001</v>
      </c>
      <c r="BC1762" s="13">
        <f t="shared" si="288"/>
        <v>0.14025000000000001</v>
      </c>
    </row>
    <row r="1763" spans="1:55" x14ac:dyDescent="0.3">
      <c r="A1763" s="8" t="s">
        <v>234</v>
      </c>
      <c r="B1763" s="8" t="s">
        <v>238</v>
      </c>
      <c r="C1763" s="8" t="s">
        <v>142</v>
      </c>
      <c r="D1763" s="8" t="s">
        <v>248</v>
      </c>
      <c r="E1763" s="7" t="s">
        <v>14</v>
      </c>
      <c r="F1763" s="8">
        <v>134</v>
      </c>
      <c r="H1763" s="8">
        <v>1</v>
      </c>
      <c r="L1763" s="8">
        <v>0.14299999999999999</v>
      </c>
      <c r="M1763" s="8">
        <f t="shared" si="280"/>
        <v>19.161999999999999</v>
      </c>
      <c r="O1763" s="8">
        <v>85</v>
      </c>
      <c r="AE1763" s="7" t="s">
        <v>296</v>
      </c>
      <c r="AF1763" s="8" t="s">
        <v>303</v>
      </c>
      <c r="AL1763" s="7">
        <v>163</v>
      </c>
      <c r="AN1763" s="8">
        <v>6.3</v>
      </c>
      <c r="AQ1763" s="8">
        <v>1.4</v>
      </c>
      <c r="AR1763" s="8">
        <v>31.1</v>
      </c>
      <c r="AT1763" s="12">
        <f t="shared" si="279"/>
        <v>38.799999999999997</v>
      </c>
      <c r="AV1763" s="11">
        <f t="shared" si="281"/>
        <v>31.234059999999999</v>
      </c>
      <c r="AW1763" s="13">
        <f t="shared" si="282"/>
        <v>0.19161999999999998</v>
      </c>
      <c r="AX1763" s="13">
        <f t="shared" si="283"/>
        <v>1.207206</v>
      </c>
      <c r="AY1763" s="13">
        <f t="shared" si="284"/>
        <v>0.19161999999999998</v>
      </c>
      <c r="AZ1763" s="13">
        <f t="shared" si="285"/>
        <v>0.19161999999999998</v>
      </c>
      <c r="BA1763" s="13">
        <f t="shared" si="286"/>
        <v>0.26826800000000001</v>
      </c>
      <c r="BB1763" s="13">
        <f t="shared" si="287"/>
        <v>5.9593820000000006</v>
      </c>
      <c r="BC1763" s="13">
        <f t="shared" si="288"/>
        <v>0.19161999999999998</v>
      </c>
    </row>
    <row r="1764" spans="1:55" x14ac:dyDescent="0.3">
      <c r="A1764" s="8" t="s">
        <v>234</v>
      </c>
      <c r="B1764" s="8" t="s">
        <v>238</v>
      </c>
      <c r="C1764" s="8" t="s">
        <v>142</v>
      </c>
      <c r="D1764" s="8" t="s">
        <v>27</v>
      </c>
      <c r="E1764" s="7" t="s">
        <v>14</v>
      </c>
      <c r="F1764" s="8">
        <v>114</v>
      </c>
      <c r="G1764" s="8">
        <v>1</v>
      </c>
      <c r="L1764" s="8">
        <v>1</v>
      </c>
      <c r="M1764" s="8">
        <f t="shared" si="280"/>
        <v>114</v>
      </c>
      <c r="O1764" s="8">
        <v>85</v>
      </c>
      <c r="AE1764" s="7" t="s">
        <v>296</v>
      </c>
      <c r="AF1764" s="8" t="s">
        <v>304</v>
      </c>
      <c r="AL1764" s="7">
        <v>125</v>
      </c>
      <c r="AN1764" s="8">
        <v>2.1</v>
      </c>
      <c r="AQ1764" s="8">
        <v>1.3</v>
      </c>
      <c r="AR1764" s="8">
        <v>26.2</v>
      </c>
      <c r="AT1764" s="12">
        <f t="shared" si="279"/>
        <v>29.6</v>
      </c>
      <c r="AV1764" s="11">
        <f t="shared" si="281"/>
        <v>142.5</v>
      </c>
      <c r="AW1764" s="13">
        <f t="shared" si="282"/>
        <v>1.1399999999999999</v>
      </c>
      <c r="AX1764" s="13">
        <f t="shared" si="283"/>
        <v>2.3940000000000001</v>
      </c>
      <c r="AY1764" s="13">
        <f t="shared" si="284"/>
        <v>1.1399999999999999</v>
      </c>
      <c r="AZ1764" s="13">
        <f t="shared" si="285"/>
        <v>1.1399999999999999</v>
      </c>
      <c r="BA1764" s="13">
        <f t="shared" si="286"/>
        <v>1.4820000000000002</v>
      </c>
      <c r="BB1764" s="13">
        <f t="shared" si="287"/>
        <v>29.867999999999999</v>
      </c>
      <c r="BC1764" s="13">
        <f t="shared" si="288"/>
        <v>1.1399999999999999</v>
      </c>
    </row>
    <row r="1765" spans="1:55" x14ac:dyDescent="0.3">
      <c r="A1765" s="8" t="s">
        <v>234</v>
      </c>
      <c r="B1765" s="8" t="s">
        <v>238</v>
      </c>
      <c r="C1765" s="8" t="s">
        <v>142</v>
      </c>
      <c r="D1765" s="8" t="s">
        <v>32</v>
      </c>
      <c r="E1765" s="7" t="s">
        <v>21</v>
      </c>
      <c r="K1765" s="8">
        <v>1</v>
      </c>
      <c r="L1765" s="8">
        <v>0</v>
      </c>
      <c r="M1765" s="8">
        <f t="shared" si="280"/>
        <v>0</v>
      </c>
      <c r="O1765" s="8">
        <v>85</v>
      </c>
      <c r="AI1765" s="7">
        <v>8012</v>
      </c>
      <c r="AJ1765" s="8">
        <v>0</v>
      </c>
      <c r="AK1765" s="8" t="s">
        <v>307</v>
      </c>
      <c r="AL1765" s="7">
        <v>332</v>
      </c>
      <c r="AM1765" s="8">
        <v>0</v>
      </c>
      <c r="AN1765" s="8">
        <v>10.3</v>
      </c>
      <c r="AO1765" s="8">
        <v>0</v>
      </c>
      <c r="AP1765" s="8">
        <v>0</v>
      </c>
      <c r="AQ1765" s="8">
        <v>3</v>
      </c>
      <c r="AR1765" s="8">
        <v>73.7</v>
      </c>
      <c r="AS1765" s="8">
        <v>12.7</v>
      </c>
      <c r="AT1765" s="12">
        <f t="shared" si="279"/>
        <v>87</v>
      </c>
      <c r="AV1765" s="11">
        <f t="shared" si="281"/>
        <v>0</v>
      </c>
      <c r="AW1765" s="13">
        <f t="shared" si="282"/>
        <v>0</v>
      </c>
      <c r="AX1765" s="13">
        <f t="shared" si="283"/>
        <v>0</v>
      </c>
      <c r="AY1765" s="13">
        <f t="shared" si="284"/>
        <v>0</v>
      </c>
      <c r="AZ1765" s="13">
        <f t="shared" si="285"/>
        <v>0</v>
      </c>
      <c r="BA1765" s="13">
        <f t="shared" si="286"/>
        <v>0</v>
      </c>
      <c r="BB1765" s="13">
        <f t="shared" si="287"/>
        <v>0</v>
      </c>
      <c r="BC1765" s="13">
        <f t="shared" si="288"/>
        <v>0</v>
      </c>
    </row>
    <row r="1766" spans="1:55" x14ac:dyDescent="0.3">
      <c r="A1766" s="8" t="s">
        <v>234</v>
      </c>
      <c r="B1766" s="8" t="s">
        <v>238</v>
      </c>
      <c r="C1766" s="8" t="s">
        <v>142</v>
      </c>
      <c r="D1766" s="8" t="s">
        <v>74</v>
      </c>
      <c r="E1766" s="7" t="s">
        <v>14</v>
      </c>
      <c r="F1766" s="8">
        <v>340</v>
      </c>
      <c r="H1766" s="8">
        <v>1</v>
      </c>
      <c r="L1766" s="8">
        <v>0.14299999999999999</v>
      </c>
      <c r="M1766" s="8">
        <f t="shared" si="280"/>
        <v>48.62</v>
      </c>
      <c r="O1766" s="8">
        <v>85</v>
      </c>
      <c r="AI1766" s="7">
        <v>404</v>
      </c>
      <c r="AJ1766" s="8">
        <v>14400</v>
      </c>
      <c r="AK1766" s="8" t="s">
        <v>308</v>
      </c>
      <c r="AL1766" s="7">
        <v>41</v>
      </c>
      <c r="AM1766" s="8">
        <v>0</v>
      </c>
      <c r="AN1766" s="8">
        <v>0</v>
      </c>
      <c r="AO1766" s="8">
        <v>0</v>
      </c>
      <c r="AP1766" s="8">
        <v>0</v>
      </c>
      <c r="AQ1766" s="8">
        <v>0</v>
      </c>
      <c r="AR1766" s="8">
        <v>10.4</v>
      </c>
      <c r="AS1766" s="8">
        <v>0</v>
      </c>
      <c r="AT1766" s="12">
        <f t="shared" si="279"/>
        <v>10.4</v>
      </c>
      <c r="AV1766" s="11">
        <f t="shared" si="281"/>
        <v>19.934199999999997</v>
      </c>
      <c r="AW1766" s="13">
        <f t="shared" si="282"/>
        <v>0</v>
      </c>
      <c r="AX1766" s="13">
        <f t="shared" si="283"/>
        <v>0</v>
      </c>
      <c r="AY1766" s="13">
        <f t="shared" si="284"/>
        <v>0</v>
      </c>
      <c r="AZ1766" s="13">
        <f t="shared" si="285"/>
        <v>0</v>
      </c>
      <c r="BA1766" s="13">
        <f t="shared" si="286"/>
        <v>0</v>
      </c>
      <c r="BB1766" s="13">
        <f t="shared" si="287"/>
        <v>5.0564799999999996</v>
      </c>
      <c r="BC1766" s="13">
        <f t="shared" si="288"/>
        <v>0</v>
      </c>
    </row>
    <row r="1767" spans="1:55" x14ac:dyDescent="0.3">
      <c r="A1767" s="8" t="s">
        <v>234</v>
      </c>
      <c r="B1767" s="8" t="s">
        <v>238</v>
      </c>
      <c r="C1767" s="8" t="s">
        <v>142</v>
      </c>
      <c r="D1767" s="8" t="s">
        <v>124</v>
      </c>
      <c r="E1767" s="7" t="s">
        <v>14</v>
      </c>
      <c r="F1767" s="8">
        <v>3</v>
      </c>
      <c r="H1767" s="8">
        <v>3</v>
      </c>
      <c r="L1767" s="8">
        <v>0.42899999999999999</v>
      </c>
      <c r="M1767" s="8">
        <f t="shared" si="280"/>
        <v>1.2869999999999999</v>
      </c>
      <c r="O1767" s="8">
        <v>85</v>
      </c>
      <c r="AI1767" s="7">
        <v>2229</v>
      </c>
      <c r="AJ1767" s="8">
        <v>19334</v>
      </c>
      <c r="AK1767" s="8" t="s">
        <v>354</v>
      </c>
      <c r="AL1767" s="7">
        <v>376</v>
      </c>
      <c r="AM1767" s="8">
        <v>0</v>
      </c>
      <c r="AN1767" s="8">
        <v>0</v>
      </c>
      <c r="AO1767" s="8">
        <v>0</v>
      </c>
      <c r="AP1767" s="8">
        <v>0</v>
      </c>
      <c r="AQ1767" s="8">
        <v>0</v>
      </c>
      <c r="AR1767" s="8">
        <v>97.3</v>
      </c>
      <c r="AS1767" s="8">
        <v>0</v>
      </c>
      <c r="AT1767" s="12">
        <f t="shared" si="279"/>
        <v>97.3</v>
      </c>
      <c r="AV1767" s="11">
        <f t="shared" si="281"/>
        <v>4.8391199999999994</v>
      </c>
      <c r="AW1767" s="13">
        <f t="shared" si="282"/>
        <v>0</v>
      </c>
      <c r="AX1767" s="13">
        <f t="shared" si="283"/>
        <v>0</v>
      </c>
      <c r="AY1767" s="13">
        <f t="shared" si="284"/>
        <v>0</v>
      </c>
      <c r="AZ1767" s="13">
        <f t="shared" si="285"/>
        <v>0</v>
      </c>
      <c r="BA1767" s="13">
        <f t="shared" si="286"/>
        <v>0</v>
      </c>
      <c r="BB1767" s="13">
        <f t="shared" si="287"/>
        <v>1.2522509999999998</v>
      </c>
      <c r="BC1767" s="13">
        <f t="shared" si="288"/>
        <v>0</v>
      </c>
    </row>
    <row r="1768" spans="1:55" x14ac:dyDescent="0.3">
      <c r="A1768" s="8" t="s">
        <v>232</v>
      </c>
      <c r="B1768" s="8" t="s">
        <v>238</v>
      </c>
      <c r="C1768" s="8" t="s">
        <v>143</v>
      </c>
      <c r="D1768" s="8" t="s">
        <v>13</v>
      </c>
      <c r="E1768" s="7" t="s">
        <v>14</v>
      </c>
      <c r="F1768" s="8">
        <v>112</v>
      </c>
      <c r="H1768" s="8">
        <v>2</v>
      </c>
      <c r="L1768" s="8">
        <v>0.28599999999999998</v>
      </c>
      <c r="M1768" s="8">
        <f t="shared" si="280"/>
        <v>32.031999999999996</v>
      </c>
      <c r="N1768" s="8">
        <v>4</v>
      </c>
      <c r="O1768" s="8">
        <v>86</v>
      </c>
      <c r="AI1768" s="7">
        <v>8067</v>
      </c>
      <c r="AJ1768" s="8">
        <v>0</v>
      </c>
      <c r="AK1768" s="8" t="s">
        <v>265</v>
      </c>
      <c r="AL1768" s="7">
        <v>269</v>
      </c>
      <c r="AM1768" s="8">
        <v>269</v>
      </c>
      <c r="AN1768" s="8">
        <v>24.9</v>
      </c>
      <c r="AO1768" s="8">
        <v>24.9</v>
      </c>
      <c r="AP1768" s="8">
        <v>24.9</v>
      </c>
      <c r="AQ1768" s="8">
        <v>18</v>
      </c>
      <c r="AR1768" s="8">
        <v>0</v>
      </c>
      <c r="AS1768" s="8">
        <v>0</v>
      </c>
      <c r="AT1768" s="12">
        <f t="shared" si="279"/>
        <v>42.9</v>
      </c>
      <c r="AV1768" s="11">
        <f t="shared" si="281"/>
        <v>86.16607999999998</v>
      </c>
      <c r="AW1768" s="13">
        <f t="shared" si="282"/>
        <v>86.16607999999998</v>
      </c>
      <c r="AX1768" s="13">
        <f t="shared" si="283"/>
        <v>7.9759679999999991</v>
      </c>
      <c r="AY1768" s="13">
        <f t="shared" si="284"/>
        <v>7.9759679999999991</v>
      </c>
      <c r="AZ1768" s="13">
        <f t="shared" si="285"/>
        <v>7.9759679999999991</v>
      </c>
      <c r="BA1768" s="13">
        <f t="shared" si="286"/>
        <v>5.7657599999999993</v>
      </c>
      <c r="BB1768" s="13">
        <f t="shared" si="287"/>
        <v>0</v>
      </c>
      <c r="BC1768" s="13">
        <f t="shared" si="288"/>
        <v>0</v>
      </c>
    </row>
    <row r="1769" spans="1:55" x14ac:dyDescent="0.3">
      <c r="A1769" s="8" t="s">
        <v>232</v>
      </c>
      <c r="B1769" s="8" t="s">
        <v>238</v>
      </c>
      <c r="C1769" s="8" t="s">
        <v>143</v>
      </c>
      <c r="D1769" s="8" t="s">
        <v>15</v>
      </c>
      <c r="E1769" s="7" t="s">
        <v>21</v>
      </c>
      <c r="K1769" s="8">
        <v>1</v>
      </c>
      <c r="L1769" s="8">
        <v>0</v>
      </c>
      <c r="M1769" s="8">
        <f t="shared" si="280"/>
        <v>0</v>
      </c>
      <c r="O1769" s="8">
        <v>86</v>
      </c>
      <c r="AE1769" s="7" t="s">
        <v>296</v>
      </c>
      <c r="AF1769" s="8" t="s">
        <v>298</v>
      </c>
      <c r="AG1769" s="7" t="s">
        <v>299</v>
      </c>
      <c r="AL1769" s="7">
        <v>241</v>
      </c>
      <c r="AN1769" s="8">
        <v>32.9</v>
      </c>
      <c r="AQ1769" s="8">
        <v>10.9</v>
      </c>
      <c r="AR1769" s="8">
        <v>0.5</v>
      </c>
      <c r="AS1769" s="8">
        <v>0</v>
      </c>
      <c r="AT1769" s="12">
        <f t="shared" si="279"/>
        <v>44.3</v>
      </c>
      <c r="AV1769" s="11">
        <f t="shared" si="281"/>
        <v>0</v>
      </c>
      <c r="AW1769" s="13">
        <f t="shared" si="282"/>
        <v>0</v>
      </c>
      <c r="AX1769" s="13">
        <f t="shared" si="283"/>
        <v>0</v>
      </c>
      <c r="AY1769" s="13">
        <f t="shared" si="284"/>
        <v>0</v>
      </c>
      <c r="AZ1769" s="13">
        <f t="shared" si="285"/>
        <v>0</v>
      </c>
      <c r="BA1769" s="13">
        <f t="shared" si="286"/>
        <v>0</v>
      </c>
      <c r="BB1769" s="13">
        <f t="shared" si="287"/>
        <v>0</v>
      </c>
      <c r="BC1769" s="13">
        <f t="shared" si="288"/>
        <v>0</v>
      </c>
    </row>
    <row r="1770" spans="1:55" x14ac:dyDescent="0.3">
      <c r="A1770" s="8" t="s">
        <v>232</v>
      </c>
      <c r="B1770" s="8" t="s">
        <v>238</v>
      </c>
      <c r="C1770" s="8" t="s">
        <v>143</v>
      </c>
      <c r="D1770" s="8" t="s">
        <v>17</v>
      </c>
      <c r="E1770" s="7" t="s">
        <v>21</v>
      </c>
      <c r="K1770" s="8">
        <v>1</v>
      </c>
      <c r="L1770" s="8">
        <v>0</v>
      </c>
      <c r="M1770" s="8">
        <f t="shared" si="280"/>
        <v>0</v>
      </c>
      <c r="O1770" s="8">
        <v>86</v>
      </c>
      <c r="AE1770" s="7" t="s">
        <v>300</v>
      </c>
      <c r="AF1770" s="8" t="s">
        <v>301</v>
      </c>
      <c r="AG1770" s="7" t="s">
        <v>272</v>
      </c>
      <c r="AL1770" s="7">
        <v>265</v>
      </c>
      <c r="AN1770" s="8">
        <v>16.899999999999999</v>
      </c>
      <c r="AQ1770" s="8">
        <v>21.4</v>
      </c>
      <c r="AR1770" s="8">
        <v>0</v>
      </c>
      <c r="AS1770" s="8">
        <v>0</v>
      </c>
      <c r="AT1770" s="12">
        <f t="shared" si="279"/>
        <v>38.299999999999997</v>
      </c>
      <c r="AV1770" s="11">
        <f t="shared" si="281"/>
        <v>0</v>
      </c>
      <c r="AW1770" s="13">
        <f t="shared" si="282"/>
        <v>0</v>
      </c>
      <c r="AX1770" s="13">
        <f t="shared" si="283"/>
        <v>0</v>
      </c>
      <c r="AY1770" s="13">
        <f t="shared" si="284"/>
        <v>0</v>
      </c>
      <c r="AZ1770" s="13">
        <f t="shared" si="285"/>
        <v>0</v>
      </c>
      <c r="BA1770" s="13">
        <f t="shared" si="286"/>
        <v>0</v>
      </c>
      <c r="BB1770" s="13">
        <f t="shared" si="287"/>
        <v>0</v>
      </c>
      <c r="BC1770" s="13">
        <f t="shared" si="288"/>
        <v>0</v>
      </c>
    </row>
    <row r="1771" spans="1:55" x14ac:dyDescent="0.3">
      <c r="A1771" s="8" t="s">
        <v>232</v>
      </c>
      <c r="B1771" s="8" t="s">
        <v>238</v>
      </c>
      <c r="C1771" s="8" t="s">
        <v>143</v>
      </c>
      <c r="D1771" s="8" t="s">
        <v>18</v>
      </c>
      <c r="E1771" s="7" t="s">
        <v>21</v>
      </c>
      <c r="K1771" s="8">
        <v>1</v>
      </c>
      <c r="L1771" s="8">
        <v>0</v>
      </c>
      <c r="M1771" s="8">
        <f t="shared" si="280"/>
        <v>0</v>
      </c>
      <c r="O1771" s="8">
        <v>86</v>
      </c>
      <c r="S1771" s="8">
        <v>1095</v>
      </c>
      <c r="T1771" s="8" t="s">
        <v>275</v>
      </c>
      <c r="AL1771" s="7">
        <v>267</v>
      </c>
      <c r="AN1771" s="8">
        <v>19.600000000000001</v>
      </c>
      <c r="AQ1771" s="8">
        <v>20.3</v>
      </c>
      <c r="AT1771" s="12">
        <f t="shared" si="279"/>
        <v>39.900000000000006</v>
      </c>
      <c r="AV1771" s="11">
        <f t="shared" si="281"/>
        <v>0</v>
      </c>
      <c r="AW1771" s="13">
        <f t="shared" si="282"/>
        <v>0</v>
      </c>
      <c r="AX1771" s="13">
        <f t="shared" si="283"/>
        <v>0</v>
      </c>
      <c r="AY1771" s="13">
        <f t="shared" si="284"/>
        <v>0</v>
      </c>
      <c r="AZ1771" s="13">
        <f t="shared" si="285"/>
        <v>0</v>
      </c>
      <c r="BA1771" s="13">
        <f t="shared" si="286"/>
        <v>0</v>
      </c>
      <c r="BB1771" s="13">
        <f t="shared" si="287"/>
        <v>0</v>
      </c>
      <c r="BC1771" s="13">
        <f t="shared" si="288"/>
        <v>0</v>
      </c>
    </row>
    <row r="1772" spans="1:55" x14ac:dyDescent="0.3">
      <c r="A1772" s="8" t="s">
        <v>232</v>
      </c>
      <c r="B1772" s="8" t="s">
        <v>238</v>
      </c>
      <c r="C1772" s="8" t="s">
        <v>143</v>
      </c>
      <c r="D1772" s="8" t="s">
        <v>19</v>
      </c>
      <c r="E1772" s="7" t="s">
        <v>14</v>
      </c>
      <c r="F1772" s="8">
        <v>112</v>
      </c>
      <c r="I1772" s="8">
        <v>2</v>
      </c>
      <c r="L1772" s="8">
        <v>6.7000000000000004E-2</v>
      </c>
      <c r="M1772" s="8">
        <f t="shared" si="280"/>
        <v>7.5040000000000004</v>
      </c>
      <c r="O1772" s="8">
        <v>86</v>
      </c>
      <c r="AI1772" s="7">
        <v>8063</v>
      </c>
      <c r="AJ1772" s="8">
        <v>5124</v>
      </c>
      <c r="AK1772" s="8" t="s">
        <v>273</v>
      </c>
      <c r="AL1772" s="7">
        <v>285</v>
      </c>
      <c r="AM1772" s="8">
        <v>285</v>
      </c>
      <c r="AN1772" s="8">
        <v>26.9</v>
      </c>
      <c r="AO1772" s="8">
        <v>26.9</v>
      </c>
      <c r="AP1772" s="8">
        <v>26.9</v>
      </c>
      <c r="AQ1772" s="8">
        <v>18.899999999999999</v>
      </c>
      <c r="AR1772" s="8">
        <v>0</v>
      </c>
      <c r="AS1772" s="8">
        <v>0</v>
      </c>
      <c r="AT1772" s="12">
        <f t="shared" si="279"/>
        <v>45.8</v>
      </c>
      <c r="AV1772" s="11">
        <f t="shared" si="281"/>
        <v>21.386400000000002</v>
      </c>
      <c r="AW1772" s="13">
        <f t="shared" si="282"/>
        <v>21.386400000000002</v>
      </c>
      <c r="AX1772" s="13">
        <f t="shared" si="283"/>
        <v>2.0185759999999999</v>
      </c>
      <c r="AY1772" s="13">
        <f t="shared" si="284"/>
        <v>2.0185759999999999</v>
      </c>
      <c r="AZ1772" s="13">
        <f t="shared" si="285"/>
        <v>2.0185759999999999</v>
      </c>
      <c r="BA1772" s="13">
        <f t="shared" si="286"/>
        <v>1.4182560000000002</v>
      </c>
      <c r="BB1772" s="13">
        <f t="shared" si="287"/>
        <v>0</v>
      </c>
      <c r="BC1772" s="13">
        <f t="shared" si="288"/>
        <v>0</v>
      </c>
    </row>
    <row r="1773" spans="1:55" x14ac:dyDescent="0.3">
      <c r="A1773" s="8" t="s">
        <v>232</v>
      </c>
      <c r="B1773" s="8" t="s">
        <v>238</v>
      </c>
      <c r="C1773" s="8" t="s">
        <v>143</v>
      </c>
      <c r="D1773" s="8" t="s">
        <v>22</v>
      </c>
      <c r="E1773" s="7" t="s">
        <v>21</v>
      </c>
      <c r="K1773" s="8">
        <v>1</v>
      </c>
      <c r="L1773" s="8">
        <v>0</v>
      </c>
      <c r="M1773" s="8">
        <f t="shared" si="280"/>
        <v>0</v>
      </c>
      <c r="O1773" s="8">
        <v>86</v>
      </c>
      <c r="AI1773" s="7">
        <v>8063</v>
      </c>
      <c r="AJ1773" s="8">
        <v>5124</v>
      </c>
      <c r="AK1773" s="8" t="s">
        <v>273</v>
      </c>
      <c r="AL1773" s="7">
        <v>285</v>
      </c>
      <c r="AM1773" s="8">
        <v>285</v>
      </c>
      <c r="AN1773" s="8">
        <v>26.9</v>
      </c>
      <c r="AO1773" s="8">
        <v>26.9</v>
      </c>
      <c r="AP1773" s="8">
        <v>26.9</v>
      </c>
      <c r="AQ1773" s="8">
        <v>18.899999999999999</v>
      </c>
      <c r="AR1773" s="8">
        <v>0</v>
      </c>
      <c r="AS1773" s="8">
        <v>0</v>
      </c>
      <c r="AT1773" s="12">
        <f t="shared" ref="AT1773:AT1836" si="289">SUM(AN1773,AQ1773,AR1773)</f>
        <v>45.8</v>
      </c>
      <c r="AV1773" s="11">
        <f t="shared" si="281"/>
        <v>0</v>
      </c>
      <c r="AW1773" s="13">
        <f t="shared" si="282"/>
        <v>0</v>
      </c>
      <c r="AX1773" s="13">
        <f t="shared" si="283"/>
        <v>0</v>
      </c>
      <c r="AY1773" s="13">
        <f t="shared" si="284"/>
        <v>0</v>
      </c>
      <c r="AZ1773" s="13">
        <f t="shared" si="285"/>
        <v>0</v>
      </c>
      <c r="BA1773" s="13">
        <f t="shared" si="286"/>
        <v>0</v>
      </c>
      <c r="BB1773" s="13">
        <f t="shared" si="287"/>
        <v>0</v>
      </c>
      <c r="BC1773" s="13">
        <f t="shared" si="288"/>
        <v>0</v>
      </c>
    </row>
    <row r="1774" spans="1:55" x14ac:dyDescent="0.3">
      <c r="A1774" s="8" t="s">
        <v>232</v>
      </c>
      <c r="B1774" s="8" t="s">
        <v>238</v>
      </c>
      <c r="C1774" s="8" t="s">
        <v>143</v>
      </c>
      <c r="D1774" s="8" t="s">
        <v>23</v>
      </c>
      <c r="E1774" s="7" t="s">
        <v>14</v>
      </c>
      <c r="F1774" s="8">
        <v>64</v>
      </c>
      <c r="H1774" s="8">
        <v>1</v>
      </c>
      <c r="L1774" s="8">
        <v>0.14299999999999999</v>
      </c>
      <c r="M1774" s="8">
        <f t="shared" si="280"/>
        <v>9.1519999999999992</v>
      </c>
      <c r="O1774" s="8">
        <v>86</v>
      </c>
      <c r="AI1774" s="7">
        <v>974</v>
      </c>
      <c r="AJ1774" s="8">
        <v>1129</v>
      </c>
      <c r="AK1774" s="8" t="s">
        <v>279</v>
      </c>
      <c r="AL1774" s="7">
        <v>155</v>
      </c>
      <c r="AM1774" s="8">
        <v>155</v>
      </c>
      <c r="AN1774" s="8">
        <v>12.6</v>
      </c>
      <c r="AO1774" s="8">
        <v>12.6</v>
      </c>
      <c r="AP1774" s="8">
        <v>0</v>
      </c>
      <c r="AQ1774" s="8">
        <v>10.6</v>
      </c>
      <c r="AR1774" s="8">
        <v>1.1000000000000001</v>
      </c>
      <c r="AS1774" s="8">
        <v>0</v>
      </c>
      <c r="AT1774" s="12">
        <f t="shared" si="289"/>
        <v>24.3</v>
      </c>
      <c r="AV1774" s="11">
        <f t="shared" si="281"/>
        <v>14.185599999999999</v>
      </c>
      <c r="AW1774" s="13">
        <f t="shared" si="282"/>
        <v>14.185599999999999</v>
      </c>
      <c r="AX1774" s="13">
        <f t="shared" si="283"/>
        <v>1.153152</v>
      </c>
      <c r="AY1774" s="13">
        <f t="shared" si="284"/>
        <v>1.153152</v>
      </c>
      <c r="AZ1774" s="13">
        <f t="shared" si="285"/>
        <v>0</v>
      </c>
      <c r="BA1774" s="13">
        <f t="shared" si="286"/>
        <v>0.97011199999999986</v>
      </c>
      <c r="BB1774" s="13">
        <f t="shared" si="287"/>
        <v>0.100672</v>
      </c>
      <c r="BC1774" s="13">
        <f t="shared" si="288"/>
        <v>0</v>
      </c>
    </row>
    <row r="1775" spans="1:55" x14ac:dyDescent="0.3">
      <c r="A1775" s="8" t="s">
        <v>232</v>
      </c>
      <c r="B1775" s="8" t="s">
        <v>238</v>
      </c>
      <c r="C1775" s="8" t="s">
        <v>143</v>
      </c>
      <c r="D1775" s="8" t="s">
        <v>24</v>
      </c>
      <c r="E1775" s="7" t="s">
        <v>14</v>
      </c>
      <c r="F1775" s="8">
        <v>184</v>
      </c>
      <c r="G1775" s="8">
        <v>1</v>
      </c>
      <c r="L1775" s="8">
        <v>1</v>
      </c>
      <c r="M1775" s="8">
        <f t="shared" si="280"/>
        <v>184</v>
      </c>
      <c r="O1775" s="8">
        <v>86</v>
      </c>
      <c r="AI1775" s="7">
        <v>7075</v>
      </c>
      <c r="AJ1775" s="8">
        <v>1106</v>
      </c>
      <c r="AK1775" s="8" t="s">
        <v>280</v>
      </c>
      <c r="AL1775" s="7">
        <v>69</v>
      </c>
      <c r="AM1775" s="8">
        <v>69</v>
      </c>
      <c r="AN1775" s="8">
        <v>3.6</v>
      </c>
      <c r="AO1775" s="8">
        <v>3.6</v>
      </c>
      <c r="AP1775" s="8">
        <v>0</v>
      </c>
      <c r="AQ1775" s="8">
        <v>4.0999999999999996</v>
      </c>
      <c r="AR1775" s="8">
        <v>4.5</v>
      </c>
      <c r="AS1775" s="8">
        <v>0</v>
      </c>
      <c r="AT1775" s="12">
        <f t="shared" si="289"/>
        <v>12.2</v>
      </c>
      <c r="AV1775" s="11">
        <f t="shared" si="281"/>
        <v>126.96</v>
      </c>
      <c r="AW1775" s="13">
        <f t="shared" si="282"/>
        <v>126.96</v>
      </c>
      <c r="AX1775" s="13">
        <f t="shared" si="283"/>
        <v>6.6239999999999997</v>
      </c>
      <c r="AY1775" s="13">
        <f t="shared" si="284"/>
        <v>6.6239999999999997</v>
      </c>
      <c r="AZ1775" s="13">
        <f t="shared" si="285"/>
        <v>0</v>
      </c>
      <c r="BA1775" s="13">
        <f t="shared" si="286"/>
        <v>7.5439999999999996</v>
      </c>
      <c r="BB1775" s="13">
        <f t="shared" si="287"/>
        <v>8.2799999999999994</v>
      </c>
      <c r="BC1775" s="13">
        <f t="shared" si="288"/>
        <v>0</v>
      </c>
    </row>
    <row r="1776" spans="1:55" x14ac:dyDescent="0.3">
      <c r="A1776" s="8" t="s">
        <v>232</v>
      </c>
      <c r="B1776" s="8" t="s">
        <v>238</v>
      </c>
      <c r="C1776" s="8" t="s">
        <v>143</v>
      </c>
      <c r="D1776" s="8" t="s">
        <v>25</v>
      </c>
      <c r="E1776" s="7" t="s">
        <v>21</v>
      </c>
      <c r="K1776" s="8">
        <v>1</v>
      </c>
      <c r="L1776" s="8">
        <v>0</v>
      </c>
      <c r="M1776" s="8">
        <f t="shared" si="280"/>
        <v>0</v>
      </c>
      <c r="O1776" s="8">
        <v>86</v>
      </c>
      <c r="AI1776" s="7">
        <v>646</v>
      </c>
      <c r="AJ1776" s="8">
        <v>1009</v>
      </c>
      <c r="AK1776" s="8" t="s">
        <v>286</v>
      </c>
      <c r="AL1776" s="7">
        <v>403</v>
      </c>
      <c r="AM1776" s="8">
        <v>403</v>
      </c>
      <c r="AN1776" s="8">
        <v>24.9</v>
      </c>
      <c r="AO1776" s="8">
        <v>24.9</v>
      </c>
      <c r="AP1776" s="8">
        <v>0</v>
      </c>
      <c r="AQ1776" s="8">
        <v>33.1</v>
      </c>
      <c r="AR1776" s="8">
        <v>1.3</v>
      </c>
      <c r="AS1776" s="8">
        <v>0</v>
      </c>
      <c r="AT1776" s="12">
        <f t="shared" si="289"/>
        <v>59.3</v>
      </c>
      <c r="AV1776" s="11">
        <f t="shared" si="281"/>
        <v>0</v>
      </c>
      <c r="AW1776" s="13">
        <f t="shared" si="282"/>
        <v>0</v>
      </c>
      <c r="AX1776" s="13">
        <f t="shared" si="283"/>
        <v>0</v>
      </c>
      <c r="AY1776" s="13">
        <f t="shared" si="284"/>
        <v>0</v>
      </c>
      <c r="AZ1776" s="13">
        <f t="shared" si="285"/>
        <v>0</v>
      </c>
      <c r="BA1776" s="13">
        <f t="shared" si="286"/>
        <v>0</v>
      </c>
      <c r="BB1776" s="13">
        <f t="shared" si="287"/>
        <v>0</v>
      </c>
      <c r="BC1776" s="13">
        <f t="shared" si="288"/>
        <v>0</v>
      </c>
    </row>
    <row r="1777" spans="1:55" x14ac:dyDescent="0.3">
      <c r="A1777" s="8" t="s">
        <v>20</v>
      </c>
      <c r="B1777" s="8" t="s">
        <v>238</v>
      </c>
      <c r="C1777" s="8" t="s">
        <v>143</v>
      </c>
      <c r="D1777" s="8" t="s">
        <v>20</v>
      </c>
      <c r="E1777" s="7" t="s">
        <v>14</v>
      </c>
      <c r="F1777" s="8">
        <v>112</v>
      </c>
      <c r="H1777" s="8">
        <v>3</v>
      </c>
      <c r="L1777" s="8">
        <v>0.42899999999999999</v>
      </c>
      <c r="M1777" s="8">
        <f t="shared" si="280"/>
        <v>48.048000000000002</v>
      </c>
      <c r="O1777" s="8">
        <v>86</v>
      </c>
      <c r="AI1777">
        <v>8041</v>
      </c>
      <c r="AJ1777">
        <v>15233</v>
      </c>
      <c r="AK1777" t="s">
        <v>378</v>
      </c>
      <c r="AL1777">
        <v>105</v>
      </c>
      <c r="AM1777">
        <v>105</v>
      </c>
      <c r="AN1777">
        <v>18.5</v>
      </c>
      <c r="AO1777">
        <v>18.5</v>
      </c>
      <c r="AP1777">
        <v>18.5</v>
      </c>
      <c r="AQ1777">
        <v>2.9</v>
      </c>
      <c r="AR1777">
        <v>0</v>
      </c>
      <c r="AS1777">
        <v>0</v>
      </c>
      <c r="AT1777" s="12">
        <f t="shared" si="289"/>
        <v>21.4</v>
      </c>
      <c r="AV1777" s="11">
        <f t="shared" si="281"/>
        <v>50.450400000000002</v>
      </c>
      <c r="AW1777" s="13">
        <f t="shared" si="282"/>
        <v>50.450400000000002</v>
      </c>
      <c r="AX1777" s="13">
        <f t="shared" si="283"/>
        <v>8.8888800000000003</v>
      </c>
      <c r="AY1777" s="13">
        <f t="shared" si="284"/>
        <v>8.8888800000000003</v>
      </c>
      <c r="AZ1777" s="13">
        <f t="shared" si="285"/>
        <v>8.8888800000000003</v>
      </c>
      <c r="BA1777" s="13">
        <f t="shared" si="286"/>
        <v>1.393392</v>
      </c>
      <c r="BB1777" s="13">
        <f t="shared" si="287"/>
        <v>0</v>
      </c>
      <c r="BC1777" s="13">
        <f t="shared" si="288"/>
        <v>0</v>
      </c>
    </row>
    <row r="1778" spans="1:55" x14ac:dyDescent="0.3">
      <c r="A1778" s="8" t="s">
        <v>233</v>
      </c>
      <c r="B1778" s="8" t="s">
        <v>238</v>
      </c>
      <c r="C1778" s="8" t="s">
        <v>143</v>
      </c>
      <c r="D1778" s="8" t="s">
        <v>26</v>
      </c>
      <c r="E1778" s="7" t="s">
        <v>14</v>
      </c>
      <c r="F1778" s="8">
        <v>175</v>
      </c>
      <c r="H1778" s="8">
        <v>2</v>
      </c>
      <c r="L1778" s="8">
        <v>0.28599999999999998</v>
      </c>
      <c r="M1778" s="8">
        <f t="shared" si="280"/>
        <v>50.05</v>
      </c>
      <c r="O1778" s="8">
        <v>86</v>
      </c>
      <c r="AI1778" s="7">
        <v>7200</v>
      </c>
      <c r="AJ1778" s="8">
        <v>20051</v>
      </c>
      <c r="AK1778" s="8" t="s">
        <v>282</v>
      </c>
      <c r="AL1778" s="7">
        <v>130</v>
      </c>
      <c r="AM1778" s="8">
        <v>0</v>
      </c>
      <c r="AN1778" s="8">
        <v>2.4</v>
      </c>
      <c r="AO1778" s="8">
        <v>0</v>
      </c>
      <c r="AP1778" s="8">
        <v>0</v>
      </c>
      <c r="AQ1778" s="8">
        <v>0.2</v>
      </c>
      <c r="AR1778" s="8">
        <v>28.6</v>
      </c>
      <c r="AS1778" s="8">
        <v>0.3</v>
      </c>
      <c r="AT1778" s="12">
        <f t="shared" si="289"/>
        <v>31.200000000000003</v>
      </c>
      <c r="AV1778" s="11">
        <f t="shared" si="281"/>
        <v>65.064999999999998</v>
      </c>
      <c r="AW1778" s="13">
        <f t="shared" si="282"/>
        <v>0</v>
      </c>
      <c r="AX1778" s="13">
        <f t="shared" si="283"/>
        <v>1.2011999999999998</v>
      </c>
      <c r="AY1778" s="13">
        <f t="shared" si="284"/>
        <v>0</v>
      </c>
      <c r="AZ1778" s="13">
        <f t="shared" si="285"/>
        <v>0</v>
      </c>
      <c r="BA1778" s="13">
        <f t="shared" si="286"/>
        <v>0.10009999999999999</v>
      </c>
      <c r="BB1778" s="13">
        <f t="shared" si="287"/>
        <v>14.314300000000001</v>
      </c>
      <c r="BC1778" s="13">
        <f t="shared" si="288"/>
        <v>0.15014999999999998</v>
      </c>
    </row>
    <row r="1779" spans="1:55" x14ac:dyDescent="0.3">
      <c r="A1779" s="8" t="s">
        <v>233</v>
      </c>
      <c r="B1779" s="8" t="s">
        <v>238</v>
      </c>
      <c r="C1779" s="8" t="s">
        <v>143</v>
      </c>
      <c r="D1779" s="8" t="s">
        <v>28</v>
      </c>
      <c r="E1779" s="7" t="s">
        <v>14</v>
      </c>
      <c r="F1779" s="8">
        <v>185</v>
      </c>
      <c r="H1779" s="8">
        <v>2</v>
      </c>
      <c r="L1779" s="8">
        <v>0.28599999999999998</v>
      </c>
      <c r="M1779" s="8">
        <f t="shared" si="280"/>
        <v>52.91</v>
      </c>
      <c r="O1779" s="8">
        <v>86</v>
      </c>
      <c r="AI1779" s="7">
        <v>7005</v>
      </c>
      <c r="AJ1779" s="8">
        <v>16028</v>
      </c>
      <c r="AK1779" s="8" t="s">
        <v>283</v>
      </c>
      <c r="AL1779" s="7">
        <v>127</v>
      </c>
      <c r="AM1779" s="8">
        <v>0</v>
      </c>
      <c r="AN1779" s="8">
        <v>8.6999999999999993</v>
      </c>
      <c r="AO1779" s="8">
        <v>0</v>
      </c>
      <c r="AP1779" s="8">
        <v>0</v>
      </c>
      <c r="AQ1779" s="8">
        <v>0.5</v>
      </c>
      <c r="AR1779" s="8">
        <v>22.8</v>
      </c>
      <c r="AS1779" s="8">
        <v>6.4</v>
      </c>
      <c r="AT1779" s="12">
        <f t="shared" si="289"/>
        <v>32</v>
      </c>
      <c r="AV1779" s="11">
        <f t="shared" si="281"/>
        <v>67.195700000000002</v>
      </c>
      <c r="AW1779" s="13">
        <f t="shared" si="282"/>
        <v>0</v>
      </c>
      <c r="AX1779" s="13">
        <f t="shared" si="283"/>
        <v>4.6031699999999995</v>
      </c>
      <c r="AY1779" s="13">
        <f t="shared" si="284"/>
        <v>0</v>
      </c>
      <c r="AZ1779" s="13">
        <f t="shared" si="285"/>
        <v>0</v>
      </c>
      <c r="BA1779" s="13">
        <f t="shared" si="286"/>
        <v>0.26455000000000001</v>
      </c>
      <c r="BB1779" s="13">
        <f t="shared" si="287"/>
        <v>12.06348</v>
      </c>
      <c r="BC1779" s="13">
        <f t="shared" si="288"/>
        <v>3.3862400000000004</v>
      </c>
    </row>
    <row r="1780" spans="1:55" x14ac:dyDescent="0.3">
      <c r="A1780" s="8" t="s">
        <v>233</v>
      </c>
      <c r="B1780" s="8" t="s">
        <v>238</v>
      </c>
      <c r="C1780" s="8" t="s">
        <v>143</v>
      </c>
      <c r="D1780" s="8" t="s">
        <v>29</v>
      </c>
      <c r="E1780" s="7" t="s">
        <v>14</v>
      </c>
      <c r="F1780" s="8">
        <v>60</v>
      </c>
      <c r="H1780" s="8">
        <v>1</v>
      </c>
      <c r="L1780" s="8">
        <v>0.14299999999999999</v>
      </c>
      <c r="M1780" s="8">
        <f t="shared" si="280"/>
        <v>8.58</v>
      </c>
      <c r="O1780" s="8">
        <v>86</v>
      </c>
      <c r="AI1780" s="7">
        <v>513</v>
      </c>
      <c r="AJ1780" s="8">
        <v>11110</v>
      </c>
      <c r="AK1780" s="8" t="s">
        <v>290</v>
      </c>
      <c r="AL1780" s="7">
        <v>22</v>
      </c>
      <c r="AM1780" s="8">
        <v>0</v>
      </c>
      <c r="AN1780" s="8">
        <v>1</v>
      </c>
      <c r="AO1780" s="8">
        <v>0</v>
      </c>
      <c r="AP1780" s="8">
        <v>0</v>
      </c>
      <c r="AQ1780" s="8">
        <v>0.4</v>
      </c>
      <c r="AR1780" s="8">
        <v>4.5</v>
      </c>
      <c r="AS1780" s="8">
        <v>2.8</v>
      </c>
      <c r="AT1780" s="12">
        <f t="shared" si="289"/>
        <v>5.9</v>
      </c>
      <c r="AV1780" s="11">
        <f t="shared" si="281"/>
        <v>1.8875999999999999</v>
      </c>
      <c r="AW1780" s="13">
        <f t="shared" si="282"/>
        <v>0</v>
      </c>
      <c r="AX1780" s="13">
        <f t="shared" si="283"/>
        <v>8.5800000000000001E-2</v>
      </c>
      <c r="AY1780" s="13">
        <f t="shared" si="284"/>
        <v>0</v>
      </c>
      <c r="AZ1780" s="13">
        <f t="shared" si="285"/>
        <v>0</v>
      </c>
      <c r="BA1780" s="13">
        <f t="shared" si="286"/>
        <v>3.4320000000000003E-2</v>
      </c>
      <c r="BB1780" s="13">
        <f t="shared" si="287"/>
        <v>0.3861</v>
      </c>
      <c r="BC1780" s="13">
        <f t="shared" si="288"/>
        <v>0.24023999999999998</v>
      </c>
    </row>
    <row r="1781" spans="1:55" x14ac:dyDescent="0.3">
      <c r="A1781" s="8" t="s">
        <v>233</v>
      </c>
      <c r="B1781" s="8" t="s">
        <v>238</v>
      </c>
      <c r="C1781" s="8" t="s">
        <v>143</v>
      </c>
      <c r="D1781" s="8" t="s">
        <v>30</v>
      </c>
      <c r="E1781" s="7" t="s">
        <v>14</v>
      </c>
      <c r="F1781" s="8">
        <v>119</v>
      </c>
      <c r="H1781" s="8">
        <v>2</v>
      </c>
      <c r="L1781" s="8">
        <v>0.28599999999999998</v>
      </c>
      <c r="M1781" s="8">
        <f t="shared" si="280"/>
        <v>34.033999999999999</v>
      </c>
      <c r="O1781" s="8">
        <v>86</v>
      </c>
      <c r="AI1781" s="7">
        <v>141</v>
      </c>
      <c r="AJ1781" s="8">
        <v>9040</v>
      </c>
      <c r="AK1781" s="8" t="s">
        <v>287</v>
      </c>
      <c r="AL1781" s="7">
        <v>92</v>
      </c>
      <c r="AM1781" s="8">
        <v>0</v>
      </c>
      <c r="AN1781" s="8">
        <v>1</v>
      </c>
      <c r="AO1781" s="8">
        <v>0</v>
      </c>
      <c r="AP1781" s="8">
        <v>0</v>
      </c>
      <c r="AQ1781" s="8">
        <v>0.5</v>
      </c>
      <c r="AR1781" s="8">
        <v>23.4</v>
      </c>
      <c r="AS1781" s="8">
        <v>2.4</v>
      </c>
      <c r="AT1781" s="12">
        <f t="shared" si="289"/>
        <v>24.9</v>
      </c>
      <c r="AV1781" s="11">
        <f t="shared" si="281"/>
        <v>31.311279999999996</v>
      </c>
      <c r="AW1781" s="13">
        <f t="shared" si="282"/>
        <v>0</v>
      </c>
      <c r="AX1781" s="13">
        <f t="shared" si="283"/>
        <v>0.34033999999999998</v>
      </c>
      <c r="AY1781" s="13">
        <f t="shared" si="284"/>
        <v>0</v>
      </c>
      <c r="AZ1781" s="13">
        <f t="shared" si="285"/>
        <v>0</v>
      </c>
      <c r="BA1781" s="13">
        <f t="shared" si="286"/>
        <v>0.17016999999999999</v>
      </c>
      <c r="BB1781" s="13">
        <f t="shared" si="287"/>
        <v>7.9639559999999996</v>
      </c>
      <c r="BC1781" s="13">
        <f t="shared" si="288"/>
        <v>0.81681599999999988</v>
      </c>
    </row>
    <row r="1782" spans="1:55" x14ac:dyDescent="0.3">
      <c r="A1782" s="8" t="s">
        <v>233</v>
      </c>
      <c r="B1782" s="8" t="s">
        <v>238</v>
      </c>
      <c r="C1782" s="8" t="s">
        <v>143</v>
      </c>
      <c r="D1782" s="8" t="s">
        <v>31</v>
      </c>
      <c r="E1782" s="7" t="s">
        <v>14</v>
      </c>
      <c r="F1782" s="8">
        <v>122</v>
      </c>
      <c r="H1782" s="8">
        <v>1</v>
      </c>
      <c r="L1782" s="8">
        <v>0.14299999999999999</v>
      </c>
      <c r="M1782" s="8">
        <f t="shared" si="280"/>
        <v>17.445999999999998</v>
      </c>
      <c r="O1782" s="8">
        <v>86</v>
      </c>
      <c r="AI1782" s="7">
        <v>1786</v>
      </c>
      <c r="AJ1782" s="8">
        <v>11363</v>
      </c>
      <c r="AK1782" s="8" t="s">
        <v>289</v>
      </c>
      <c r="AL1782" s="7">
        <v>93</v>
      </c>
      <c r="AM1782" s="8">
        <v>0</v>
      </c>
      <c r="AN1782" s="8">
        <v>2</v>
      </c>
      <c r="AO1782" s="8">
        <v>0</v>
      </c>
      <c r="AP1782" s="8">
        <v>0</v>
      </c>
      <c r="AQ1782" s="8">
        <v>0.1</v>
      </c>
      <c r="AR1782" s="8">
        <v>21.6</v>
      </c>
      <c r="AS1782" s="8">
        <v>1.5</v>
      </c>
      <c r="AT1782" s="12">
        <f t="shared" si="289"/>
        <v>23.700000000000003</v>
      </c>
      <c r="AV1782" s="11">
        <f t="shared" si="281"/>
        <v>16.224779999999999</v>
      </c>
      <c r="AW1782" s="13">
        <f t="shared" si="282"/>
        <v>0</v>
      </c>
      <c r="AX1782" s="13">
        <f t="shared" si="283"/>
        <v>0.34891999999999995</v>
      </c>
      <c r="AY1782" s="13">
        <f t="shared" si="284"/>
        <v>0</v>
      </c>
      <c r="AZ1782" s="13">
        <f t="shared" si="285"/>
        <v>0</v>
      </c>
      <c r="BA1782" s="13">
        <f t="shared" si="286"/>
        <v>1.7446E-2</v>
      </c>
      <c r="BB1782" s="13">
        <f t="shared" si="287"/>
        <v>3.7683359999999997</v>
      </c>
      <c r="BC1782" s="13">
        <f t="shared" si="288"/>
        <v>0.26168999999999998</v>
      </c>
    </row>
    <row r="1783" spans="1:55" x14ac:dyDescent="0.3">
      <c r="A1783" s="8" t="s">
        <v>233</v>
      </c>
      <c r="B1783" s="8" t="s">
        <v>238</v>
      </c>
      <c r="C1783" s="8" t="s">
        <v>143</v>
      </c>
      <c r="D1783" s="8" t="s">
        <v>87</v>
      </c>
      <c r="E1783" s="7" t="s">
        <v>14</v>
      </c>
      <c r="F1783" s="8">
        <v>171</v>
      </c>
      <c r="H1783" s="8">
        <v>2</v>
      </c>
      <c r="L1783" s="8">
        <v>0.28599999999999998</v>
      </c>
      <c r="M1783" s="8">
        <f t="shared" si="280"/>
        <v>48.905999999999999</v>
      </c>
      <c r="O1783" s="8">
        <v>86</v>
      </c>
      <c r="AI1783" s="7">
        <v>7060</v>
      </c>
      <c r="AJ1783" s="8">
        <v>16063</v>
      </c>
      <c r="AK1783" s="8" t="s">
        <v>328</v>
      </c>
      <c r="AL1783" s="7">
        <v>116</v>
      </c>
      <c r="AM1783" s="8">
        <v>0</v>
      </c>
      <c r="AN1783" s="8">
        <v>7.7</v>
      </c>
      <c r="AO1783" s="8">
        <v>0</v>
      </c>
      <c r="AP1783" s="8">
        <v>0</v>
      </c>
      <c r="AQ1783" s="8">
        <v>0.5</v>
      </c>
      <c r="AR1783" s="8">
        <v>20.8</v>
      </c>
      <c r="AS1783" s="8">
        <v>6.5</v>
      </c>
      <c r="AT1783" s="12">
        <f t="shared" si="289"/>
        <v>29</v>
      </c>
      <c r="AV1783" s="11">
        <f t="shared" si="281"/>
        <v>56.730959999999996</v>
      </c>
      <c r="AW1783" s="13">
        <f t="shared" si="282"/>
        <v>0</v>
      </c>
      <c r="AX1783" s="13">
        <f t="shared" si="283"/>
        <v>3.7657619999999996</v>
      </c>
      <c r="AY1783" s="13">
        <f t="shared" si="284"/>
        <v>0</v>
      </c>
      <c r="AZ1783" s="13">
        <f t="shared" si="285"/>
        <v>0</v>
      </c>
      <c r="BA1783" s="13">
        <f t="shared" si="286"/>
        <v>0.24453</v>
      </c>
      <c r="BB1783" s="13">
        <f t="shared" si="287"/>
        <v>10.172448000000001</v>
      </c>
      <c r="BC1783" s="13">
        <f t="shared" si="288"/>
        <v>3.17889</v>
      </c>
    </row>
    <row r="1784" spans="1:55" x14ac:dyDescent="0.3">
      <c r="A1784" s="8" t="s">
        <v>233</v>
      </c>
      <c r="B1784" s="8" t="s">
        <v>238</v>
      </c>
      <c r="C1784" s="8" t="s">
        <v>143</v>
      </c>
      <c r="D1784" s="8" t="s">
        <v>128</v>
      </c>
      <c r="E1784" s="7" t="s">
        <v>14</v>
      </c>
      <c r="F1784" s="8">
        <v>62</v>
      </c>
      <c r="H1784" s="8">
        <v>2</v>
      </c>
      <c r="L1784" s="8">
        <v>0.28599999999999998</v>
      </c>
      <c r="M1784" s="8">
        <f t="shared" si="280"/>
        <v>17.731999999999999</v>
      </c>
      <c r="O1784" s="8">
        <v>86</v>
      </c>
      <c r="AI1784" s="7">
        <v>620</v>
      </c>
      <c r="AJ1784" s="8">
        <v>11125</v>
      </c>
      <c r="AK1784" s="8" t="s">
        <v>356</v>
      </c>
      <c r="AL1784" s="7">
        <v>45</v>
      </c>
      <c r="AM1784" s="8">
        <v>0</v>
      </c>
      <c r="AN1784" s="8">
        <v>1.1000000000000001</v>
      </c>
      <c r="AO1784" s="8">
        <v>0</v>
      </c>
      <c r="AP1784" s="8">
        <v>0</v>
      </c>
      <c r="AQ1784" s="8">
        <v>0.2</v>
      </c>
      <c r="AR1784" s="8">
        <v>10.5</v>
      </c>
      <c r="AS1784" s="8">
        <v>3.3</v>
      </c>
      <c r="AT1784" s="12">
        <f t="shared" si="289"/>
        <v>11.8</v>
      </c>
      <c r="AV1784" s="11">
        <f t="shared" si="281"/>
        <v>7.9793999999999992</v>
      </c>
      <c r="AW1784" s="13">
        <f t="shared" si="282"/>
        <v>0</v>
      </c>
      <c r="AX1784" s="13">
        <f t="shared" si="283"/>
        <v>0.19505200000000003</v>
      </c>
      <c r="AY1784" s="13">
        <f t="shared" si="284"/>
        <v>0</v>
      </c>
      <c r="AZ1784" s="13">
        <f t="shared" si="285"/>
        <v>0</v>
      </c>
      <c r="BA1784" s="13">
        <f t="shared" si="286"/>
        <v>3.5464000000000002E-2</v>
      </c>
      <c r="BB1784" s="13">
        <f t="shared" si="287"/>
        <v>1.8618599999999998</v>
      </c>
      <c r="BC1784" s="13">
        <f t="shared" si="288"/>
        <v>0.5851559999999999</v>
      </c>
    </row>
    <row r="1785" spans="1:55" x14ac:dyDescent="0.3">
      <c r="A1785" s="8" t="s">
        <v>233</v>
      </c>
      <c r="B1785" s="8" t="s">
        <v>238</v>
      </c>
      <c r="C1785" s="8" t="s">
        <v>143</v>
      </c>
      <c r="D1785" s="8" t="s">
        <v>44</v>
      </c>
      <c r="E1785" s="7" t="s">
        <v>14</v>
      </c>
      <c r="F1785" s="8">
        <v>250</v>
      </c>
      <c r="J1785" s="8">
        <v>2</v>
      </c>
      <c r="L1785" s="8">
        <v>5.0000000000000001E-3</v>
      </c>
      <c r="M1785" s="8">
        <f t="shared" si="280"/>
        <v>1.25</v>
      </c>
      <c r="O1785" s="8">
        <v>86</v>
      </c>
      <c r="AI1785" s="7">
        <v>8009</v>
      </c>
      <c r="AJ1785" s="8">
        <v>20121</v>
      </c>
      <c r="AK1785" s="8" t="s">
        <v>370</v>
      </c>
      <c r="AL1785" s="7">
        <v>141</v>
      </c>
      <c r="AM1785" s="8">
        <v>0</v>
      </c>
      <c r="AN1785" s="8">
        <v>4.8</v>
      </c>
      <c r="AO1785" s="8">
        <v>0</v>
      </c>
      <c r="AP1785" s="8">
        <v>0</v>
      </c>
      <c r="AQ1785" s="8">
        <v>0.7</v>
      </c>
      <c r="AR1785" s="8">
        <v>28.3</v>
      </c>
      <c r="AS1785" s="8">
        <v>1.7</v>
      </c>
      <c r="AT1785" s="12">
        <f t="shared" si="289"/>
        <v>33.799999999999997</v>
      </c>
      <c r="AV1785" s="11">
        <f t="shared" si="281"/>
        <v>1.7625</v>
      </c>
      <c r="AW1785" s="13">
        <f t="shared" si="282"/>
        <v>0</v>
      </c>
      <c r="AX1785" s="13">
        <f t="shared" si="283"/>
        <v>0.06</v>
      </c>
      <c r="AY1785" s="13">
        <f t="shared" si="284"/>
        <v>0</v>
      </c>
      <c r="AZ1785" s="13">
        <f t="shared" si="285"/>
        <v>0</v>
      </c>
      <c r="BA1785" s="13">
        <f t="shared" si="286"/>
        <v>8.7500000000000008E-3</v>
      </c>
      <c r="BB1785" s="13">
        <f t="shared" si="287"/>
        <v>0.35375000000000001</v>
      </c>
      <c r="BC1785" s="13">
        <f t="shared" si="288"/>
        <v>2.1250000000000002E-2</v>
      </c>
    </row>
    <row r="1786" spans="1:55" x14ac:dyDescent="0.3">
      <c r="A1786" s="8" t="s">
        <v>234</v>
      </c>
      <c r="B1786" s="8" t="s">
        <v>238</v>
      </c>
      <c r="C1786" s="8" t="s">
        <v>143</v>
      </c>
      <c r="D1786" s="8" t="s">
        <v>248</v>
      </c>
      <c r="E1786" s="7" t="s">
        <v>14</v>
      </c>
      <c r="F1786" s="8">
        <v>134</v>
      </c>
      <c r="H1786" s="8">
        <v>2</v>
      </c>
      <c r="L1786" s="8">
        <v>0.28599999999999998</v>
      </c>
      <c r="M1786" s="8">
        <f t="shared" si="280"/>
        <v>38.323999999999998</v>
      </c>
      <c r="O1786" s="8">
        <v>86</v>
      </c>
      <c r="AE1786" s="7" t="s">
        <v>296</v>
      </c>
      <c r="AF1786" s="8" t="s">
        <v>303</v>
      </c>
      <c r="AL1786" s="7">
        <v>163</v>
      </c>
      <c r="AN1786" s="8">
        <v>6.3</v>
      </c>
      <c r="AQ1786" s="8">
        <v>1.4</v>
      </c>
      <c r="AR1786" s="8">
        <v>31.1</v>
      </c>
      <c r="AT1786" s="12">
        <f t="shared" si="289"/>
        <v>38.799999999999997</v>
      </c>
      <c r="AV1786" s="11">
        <f t="shared" si="281"/>
        <v>62.468119999999999</v>
      </c>
      <c r="AW1786" s="13">
        <f t="shared" si="282"/>
        <v>0.38323999999999997</v>
      </c>
      <c r="AX1786" s="13">
        <f t="shared" si="283"/>
        <v>2.414412</v>
      </c>
      <c r="AY1786" s="13">
        <f t="shared" si="284"/>
        <v>0.38323999999999997</v>
      </c>
      <c r="AZ1786" s="13">
        <f t="shared" si="285"/>
        <v>0.38323999999999997</v>
      </c>
      <c r="BA1786" s="13">
        <f t="shared" si="286"/>
        <v>0.53653600000000001</v>
      </c>
      <c r="BB1786" s="13">
        <f t="shared" si="287"/>
        <v>11.918764000000001</v>
      </c>
      <c r="BC1786" s="13">
        <f t="shared" si="288"/>
        <v>0.38323999999999997</v>
      </c>
    </row>
    <row r="1787" spans="1:55" x14ac:dyDescent="0.3">
      <c r="A1787" s="8" t="s">
        <v>234</v>
      </c>
      <c r="B1787" s="8" t="s">
        <v>238</v>
      </c>
      <c r="C1787" s="8" t="s">
        <v>143</v>
      </c>
      <c r="D1787" s="8" t="s">
        <v>27</v>
      </c>
      <c r="E1787" s="7" t="s">
        <v>14</v>
      </c>
      <c r="F1787" s="8">
        <v>114</v>
      </c>
      <c r="G1787" s="8">
        <v>1</v>
      </c>
      <c r="L1787" s="8">
        <v>1</v>
      </c>
      <c r="M1787" s="8">
        <f t="shared" si="280"/>
        <v>114</v>
      </c>
      <c r="O1787" s="8">
        <v>86</v>
      </c>
      <c r="AE1787" s="7" t="s">
        <v>296</v>
      </c>
      <c r="AF1787" s="8" t="s">
        <v>304</v>
      </c>
      <c r="AL1787" s="7">
        <v>125</v>
      </c>
      <c r="AN1787" s="8">
        <v>2.1</v>
      </c>
      <c r="AQ1787" s="8">
        <v>1.3</v>
      </c>
      <c r="AR1787" s="8">
        <v>26.2</v>
      </c>
      <c r="AT1787" s="12">
        <f t="shared" si="289"/>
        <v>29.6</v>
      </c>
      <c r="AV1787" s="11">
        <f t="shared" si="281"/>
        <v>142.5</v>
      </c>
      <c r="AW1787" s="13">
        <f t="shared" si="282"/>
        <v>1.1399999999999999</v>
      </c>
      <c r="AX1787" s="13">
        <f t="shared" si="283"/>
        <v>2.3940000000000001</v>
      </c>
      <c r="AY1787" s="13">
        <f t="shared" si="284"/>
        <v>1.1399999999999999</v>
      </c>
      <c r="AZ1787" s="13">
        <f t="shared" si="285"/>
        <v>1.1399999999999999</v>
      </c>
      <c r="BA1787" s="13">
        <f t="shared" si="286"/>
        <v>1.4820000000000002</v>
      </c>
      <c r="BB1787" s="13">
        <f t="shared" si="287"/>
        <v>29.867999999999999</v>
      </c>
      <c r="BC1787" s="13">
        <f t="shared" si="288"/>
        <v>1.1399999999999999</v>
      </c>
    </row>
    <row r="1788" spans="1:55" x14ac:dyDescent="0.3">
      <c r="A1788" s="8" t="s">
        <v>234</v>
      </c>
      <c r="B1788" s="8" t="s">
        <v>238</v>
      </c>
      <c r="C1788" s="8" t="s">
        <v>143</v>
      </c>
      <c r="D1788" s="8" t="s">
        <v>32</v>
      </c>
      <c r="E1788" s="7" t="s">
        <v>21</v>
      </c>
      <c r="K1788" s="8">
        <v>1</v>
      </c>
      <c r="L1788" s="8">
        <v>0</v>
      </c>
      <c r="M1788" s="8">
        <f t="shared" si="280"/>
        <v>0</v>
      </c>
      <c r="O1788" s="8">
        <v>86</v>
      </c>
      <c r="AI1788" s="7">
        <v>8012</v>
      </c>
      <c r="AJ1788" s="8">
        <v>0</v>
      </c>
      <c r="AK1788" s="8" t="s">
        <v>307</v>
      </c>
      <c r="AL1788" s="7">
        <v>332</v>
      </c>
      <c r="AM1788" s="8">
        <v>0</v>
      </c>
      <c r="AN1788" s="8">
        <v>10.3</v>
      </c>
      <c r="AO1788" s="8">
        <v>0</v>
      </c>
      <c r="AP1788" s="8">
        <v>0</v>
      </c>
      <c r="AQ1788" s="8">
        <v>3</v>
      </c>
      <c r="AR1788" s="8">
        <v>73.7</v>
      </c>
      <c r="AS1788" s="8">
        <v>12.7</v>
      </c>
      <c r="AT1788" s="12">
        <f t="shared" si="289"/>
        <v>87</v>
      </c>
      <c r="AV1788" s="11">
        <f t="shared" si="281"/>
        <v>0</v>
      </c>
      <c r="AW1788" s="13">
        <f t="shared" si="282"/>
        <v>0</v>
      </c>
      <c r="AX1788" s="13">
        <f t="shared" si="283"/>
        <v>0</v>
      </c>
      <c r="AY1788" s="13">
        <f t="shared" si="284"/>
        <v>0</v>
      </c>
      <c r="AZ1788" s="13">
        <f t="shared" si="285"/>
        <v>0</v>
      </c>
      <c r="BA1788" s="13">
        <f t="shared" si="286"/>
        <v>0</v>
      </c>
      <c r="BB1788" s="13">
        <f t="shared" si="287"/>
        <v>0</v>
      </c>
      <c r="BC1788" s="13">
        <f t="shared" si="288"/>
        <v>0</v>
      </c>
    </row>
    <row r="1789" spans="1:55" x14ac:dyDescent="0.3">
      <c r="A1789" s="8" t="s">
        <v>234</v>
      </c>
      <c r="B1789" s="8" t="s">
        <v>238</v>
      </c>
      <c r="C1789" s="8" t="s">
        <v>143</v>
      </c>
      <c r="D1789" s="8" t="s">
        <v>144</v>
      </c>
      <c r="E1789" s="7" t="s">
        <v>14</v>
      </c>
      <c r="F1789" s="8">
        <v>33</v>
      </c>
      <c r="G1789" s="8">
        <v>1</v>
      </c>
      <c r="L1789" s="8">
        <v>1</v>
      </c>
      <c r="M1789" s="8">
        <f t="shared" si="280"/>
        <v>33</v>
      </c>
      <c r="O1789" s="8">
        <v>86</v>
      </c>
      <c r="AI1789" s="7">
        <v>404</v>
      </c>
      <c r="AJ1789" s="8">
        <v>14400</v>
      </c>
      <c r="AK1789" s="8" t="s">
        <v>308</v>
      </c>
      <c r="AL1789" s="7">
        <v>41</v>
      </c>
      <c r="AM1789" s="8">
        <v>0</v>
      </c>
      <c r="AN1789" s="8">
        <v>0</v>
      </c>
      <c r="AO1789" s="8">
        <v>0</v>
      </c>
      <c r="AP1789" s="8">
        <v>0</v>
      </c>
      <c r="AQ1789" s="8">
        <v>0</v>
      </c>
      <c r="AR1789" s="8">
        <v>10.4</v>
      </c>
      <c r="AS1789" s="8">
        <v>0</v>
      </c>
      <c r="AT1789" s="12">
        <f t="shared" si="289"/>
        <v>10.4</v>
      </c>
      <c r="AV1789" s="11">
        <f t="shared" si="281"/>
        <v>13.53</v>
      </c>
      <c r="AW1789" s="13">
        <f t="shared" si="282"/>
        <v>0</v>
      </c>
      <c r="AX1789" s="13">
        <f t="shared" si="283"/>
        <v>0</v>
      </c>
      <c r="AY1789" s="13">
        <f t="shared" si="284"/>
        <v>0</v>
      </c>
      <c r="AZ1789" s="13">
        <f t="shared" si="285"/>
        <v>0</v>
      </c>
      <c r="BA1789" s="13">
        <f t="shared" si="286"/>
        <v>0</v>
      </c>
      <c r="BB1789" s="13">
        <f t="shared" si="287"/>
        <v>3.4319999999999999</v>
      </c>
      <c r="BC1789" s="13">
        <f t="shared" si="288"/>
        <v>0</v>
      </c>
    </row>
    <row r="1790" spans="1:55" x14ac:dyDescent="0.3">
      <c r="A1790" s="8" t="s">
        <v>234</v>
      </c>
      <c r="B1790" s="8" t="s">
        <v>238</v>
      </c>
      <c r="C1790" s="8" t="s">
        <v>143</v>
      </c>
      <c r="D1790" s="8" t="s">
        <v>124</v>
      </c>
      <c r="F1790" s="8">
        <v>3</v>
      </c>
      <c r="I1790" s="8">
        <v>1</v>
      </c>
      <c r="L1790" s="8">
        <v>3.3000000000000002E-2</v>
      </c>
      <c r="M1790" s="8">
        <f t="shared" ref="M1790:M1853" si="290">F1790*L1790</f>
        <v>9.9000000000000005E-2</v>
      </c>
      <c r="O1790" s="8">
        <v>86</v>
      </c>
      <c r="AI1790" s="7">
        <v>2229</v>
      </c>
      <c r="AJ1790" s="8">
        <v>19334</v>
      </c>
      <c r="AK1790" s="8" t="s">
        <v>354</v>
      </c>
      <c r="AL1790" s="7">
        <v>376</v>
      </c>
      <c r="AM1790" s="8">
        <v>0</v>
      </c>
      <c r="AN1790" s="8">
        <v>0</v>
      </c>
      <c r="AO1790" s="8">
        <v>0</v>
      </c>
      <c r="AP1790" s="8">
        <v>0</v>
      </c>
      <c r="AQ1790" s="8">
        <v>0</v>
      </c>
      <c r="AR1790" s="8">
        <v>97.3</v>
      </c>
      <c r="AS1790" s="8">
        <v>0</v>
      </c>
      <c r="AT1790" s="12">
        <f t="shared" si="289"/>
        <v>97.3</v>
      </c>
      <c r="AV1790" s="11">
        <f t="shared" si="281"/>
        <v>0.37224000000000002</v>
      </c>
      <c r="AW1790" s="13">
        <f t="shared" si="282"/>
        <v>0</v>
      </c>
      <c r="AX1790" s="13">
        <f t="shared" si="283"/>
        <v>0</v>
      </c>
      <c r="AY1790" s="13">
        <f t="shared" si="284"/>
        <v>0</v>
      </c>
      <c r="AZ1790" s="13">
        <f t="shared" si="285"/>
        <v>0</v>
      </c>
      <c r="BA1790" s="13">
        <f t="shared" si="286"/>
        <v>0</v>
      </c>
      <c r="BB1790" s="13">
        <f t="shared" si="287"/>
        <v>9.6326999999999996E-2</v>
      </c>
      <c r="BC1790" s="13">
        <f t="shared" si="288"/>
        <v>0</v>
      </c>
    </row>
    <row r="1791" spans="1:55" x14ac:dyDescent="0.3">
      <c r="A1791" s="8" t="s">
        <v>232</v>
      </c>
      <c r="B1791" s="8" t="s">
        <v>238</v>
      </c>
      <c r="C1791" s="8" t="s">
        <v>145</v>
      </c>
      <c r="D1791" s="8" t="s">
        <v>13</v>
      </c>
      <c r="E1791" s="7" t="s">
        <v>14</v>
      </c>
      <c r="F1791" s="8">
        <v>112</v>
      </c>
      <c r="H1791" s="8">
        <v>1</v>
      </c>
      <c r="L1791" s="8">
        <v>0.14299999999999999</v>
      </c>
      <c r="M1791" s="8">
        <f t="shared" si="290"/>
        <v>16.015999999999998</v>
      </c>
      <c r="N1791" s="8">
        <v>3</v>
      </c>
      <c r="O1791" s="8">
        <v>87</v>
      </c>
      <c r="AI1791" s="7">
        <v>8067</v>
      </c>
      <c r="AJ1791" s="8">
        <v>0</v>
      </c>
      <c r="AK1791" s="8" t="s">
        <v>265</v>
      </c>
      <c r="AL1791" s="7">
        <v>269</v>
      </c>
      <c r="AM1791" s="8">
        <v>269</v>
      </c>
      <c r="AN1791" s="8">
        <v>24.9</v>
      </c>
      <c r="AO1791" s="8">
        <v>24.9</v>
      </c>
      <c r="AP1791" s="8">
        <v>24.9</v>
      </c>
      <c r="AQ1791" s="8">
        <v>18</v>
      </c>
      <c r="AR1791" s="8">
        <v>0</v>
      </c>
      <c r="AS1791" s="8">
        <v>0</v>
      </c>
      <c r="AT1791" s="12">
        <f t="shared" si="289"/>
        <v>42.9</v>
      </c>
      <c r="AV1791" s="11">
        <f t="shared" si="281"/>
        <v>43.08303999999999</v>
      </c>
      <c r="AW1791" s="13">
        <f t="shared" si="282"/>
        <v>43.08303999999999</v>
      </c>
      <c r="AX1791" s="13">
        <f t="shared" si="283"/>
        <v>3.9879839999999995</v>
      </c>
      <c r="AY1791" s="13">
        <f t="shared" si="284"/>
        <v>3.9879839999999995</v>
      </c>
      <c r="AZ1791" s="13">
        <f t="shared" si="285"/>
        <v>3.9879839999999995</v>
      </c>
      <c r="BA1791" s="13">
        <f t="shared" si="286"/>
        <v>2.8828799999999997</v>
      </c>
      <c r="BB1791" s="13">
        <f t="shared" si="287"/>
        <v>0</v>
      </c>
      <c r="BC1791" s="13">
        <f t="shared" si="288"/>
        <v>0</v>
      </c>
    </row>
    <row r="1792" spans="1:55" x14ac:dyDescent="0.3">
      <c r="A1792" s="8" t="s">
        <v>232</v>
      </c>
      <c r="B1792" s="8" t="s">
        <v>238</v>
      </c>
      <c r="C1792" s="8" t="s">
        <v>145</v>
      </c>
      <c r="D1792" s="8" t="s">
        <v>15</v>
      </c>
      <c r="E1792" s="7" t="s">
        <v>21</v>
      </c>
      <c r="K1792" s="8">
        <v>1</v>
      </c>
      <c r="L1792" s="8">
        <v>0</v>
      </c>
      <c r="M1792" s="8">
        <f t="shared" si="290"/>
        <v>0</v>
      </c>
      <c r="O1792" s="8">
        <v>87</v>
      </c>
      <c r="AE1792" s="7" t="s">
        <v>296</v>
      </c>
      <c r="AF1792" s="8" t="s">
        <v>298</v>
      </c>
      <c r="AG1792" s="7" t="s">
        <v>299</v>
      </c>
      <c r="AL1792" s="7">
        <v>241</v>
      </c>
      <c r="AN1792" s="8">
        <v>32.9</v>
      </c>
      <c r="AQ1792" s="8">
        <v>10.9</v>
      </c>
      <c r="AR1792" s="8">
        <v>0.5</v>
      </c>
      <c r="AS1792" s="8">
        <v>0</v>
      </c>
      <c r="AT1792" s="12">
        <f t="shared" si="289"/>
        <v>44.3</v>
      </c>
      <c r="AV1792" s="11">
        <f t="shared" si="281"/>
        <v>0</v>
      </c>
      <c r="AW1792" s="13">
        <f t="shared" si="282"/>
        <v>0</v>
      </c>
      <c r="AX1792" s="13">
        <f t="shared" si="283"/>
        <v>0</v>
      </c>
      <c r="AY1792" s="13">
        <f t="shared" si="284"/>
        <v>0</v>
      </c>
      <c r="AZ1792" s="13">
        <f t="shared" si="285"/>
        <v>0</v>
      </c>
      <c r="BA1792" s="13">
        <f t="shared" si="286"/>
        <v>0</v>
      </c>
      <c r="BB1792" s="13">
        <f t="shared" si="287"/>
        <v>0</v>
      </c>
      <c r="BC1792" s="13">
        <f t="shared" si="288"/>
        <v>0</v>
      </c>
    </row>
    <row r="1793" spans="1:55" x14ac:dyDescent="0.3">
      <c r="A1793" s="8" t="s">
        <v>232</v>
      </c>
      <c r="B1793" s="8" t="s">
        <v>238</v>
      </c>
      <c r="C1793" s="8" t="s">
        <v>145</v>
      </c>
      <c r="D1793" s="8" t="s">
        <v>17</v>
      </c>
      <c r="E1793" s="7" t="s">
        <v>14</v>
      </c>
      <c r="F1793" s="8">
        <v>85</v>
      </c>
      <c r="I1793" s="8">
        <v>2</v>
      </c>
      <c r="L1793" s="8">
        <v>6.7000000000000004E-2</v>
      </c>
      <c r="M1793" s="8">
        <f t="shared" si="290"/>
        <v>5.6950000000000003</v>
      </c>
      <c r="O1793" s="8">
        <v>87</v>
      </c>
      <c r="AE1793" s="7" t="s">
        <v>300</v>
      </c>
      <c r="AF1793" s="8" t="s">
        <v>301</v>
      </c>
      <c r="AG1793" s="7" t="s">
        <v>272</v>
      </c>
      <c r="AL1793" s="7">
        <v>265</v>
      </c>
      <c r="AN1793" s="8">
        <v>16.899999999999999</v>
      </c>
      <c r="AQ1793" s="8">
        <v>21.4</v>
      </c>
      <c r="AR1793" s="8">
        <v>0</v>
      </c>
      <c r="AS1793" s="8">
        <v>0</v>
      </c>
      <c r="AT1793" s="12">
        <f t="shared" si="289"/>
        <v>38.299999999999997</v>
      </c>
      <c r="AV1793" s="11">
        <f t="shared" si="281"/>
        <v>15.091750000000001</v>
      </c>
      <c r="AW1793" s="13">
        <f t="shared" si="282"/>
        <v>5.6950000000000001E-2</v>
      </c>
      <c r="AX1793" s="13">
        <f t="shared" si="283"/>
        <v>0.96245499999999995</v>
      </c>
      <c r="AY1793" s="13">
        <f t="shared" si="284"/>
        <v>5.6950000000000001E-2</v>
      </c>
      <c r="AZ1793" s="13">
        <f t="shared" si="285"/>
        <v>5.6950000000000001E-2</v>
      </c>
      <c r="BA1793" s="13">
        <f t="shared" si="286"/>
        <v>1.2187300000000001</v>
      </c>
      <c r="BB1793" s="13">
        <f t="shared" si="287"/>
        <v>0</v>
      </c>
      <c r="BC1793" s="13">
        <f t="shared" si="288"/>
        <v>0</v>
      </c>
    </row>
    <row r="1794" spans="1:55" x14ac:dyDescent="0.3">
      <c r="A1794" s="8" t="s">
        <v>232</v>
      </c>
      <c r="B1794" s="8" t="s">
        <v>238</v>
      </c>
      <c r="C1794" s="8" t="s">
        <v>145</v>
      </c>
      <c r="D1794" s="8" t="s">
        <v>18</v>
      </c>
      <c r="E1794" s="7" t="s">
        <v>21</v>
      </c>
      <c r="K1794" s="8">
        <v>1</v>
      </c>
      <c r="L1794" s="8">
        <v>0</v>
      </c>
      <c r="M1794" s="8">
        <f t="shared" si="290"/>
        <v>0</v>
      </c>
      <c r="O1794" s="8">
        <v>87</v>
      </c>
      <c r="S1794" s="8">
        <v>1095</v>
      </c>
      <c r="T1794" s="8" t="s">
        <v>275</v>
      </c>
      <c r="AL1794" s="7">
        <v>267</v>
      </c>
      <c r="AN1794" s="8">
        <v>19.600000000000001</v>
      </c>
      <c r="AQ1794" s="8">
        <v>20.3</v>
      </c>
      <c r="AT1794" s="12">
        <f t="shared" si="289"/>
        <v>39.900000000000006</v>
      </c>
      <c r="AV1794" s="11">
        <f t="shared" si="281"/>
        <v>0</v>
      </c>
      <c r="AW1794" s="13">
        <f t="shared" si="282"/>
        <v>0</v>
      </c>
      <c r="AX1794" s="13">
        <f t="shared" si="283"/>
        <v>0</v>
      </c>
      <c r="AY1794" s="13">
        <f t="shared" si="284"/>
        <v>0</v>
      </c>
      <c r="AZ1794" s="13">
        <f t="shared" si="285"/>
        <v>0</v>
      </c>
      <c r="BA1794" s="13">
        <f t="shared" si="286"/>
        <v>0</v>
      </c>
      <c r="BB1794" s="13">
        <f t="shared" si="287"/>
        <v>0</v>
      </c>
      <c r="BC1794" s="13">
        <f t="shared" si="288"/>
        <v>0</v>
      </c>
    </row>
    <row r="1795" spans="1:55" x14ac:dyDescent="0.3">
      <c r="A1795" s="8" t="s">
        <v>232</v>
      </c>
      <c r="B1795" s="8" t="s">
        <v>238</v>
      </c>
      <c r="C1795" s="8" t="s">
        <v>145</v>
      </c>
      <c r="D1795" s="8" t="s">
        <v>19</v>
      </c>
      <c r="E1795" s="7" t="s">
        <v>14</v>
      </c>
      <c r="F1795" s="8">
        <v>112</v>
      </c>
      <c r="I1795" s="8">
        <v>2</v>
      </c>
      <c r="L1795" s="8">
        <v>6.7000000000000004E-2</v>
      </c>
      <c r="M1795" s="8">
        <f t="shared" si="290"/>
        <v>7.5040000000000004</v>
      </c>
      <c r="O1795" s="8">
        <v>87</v>
      </c>
      <c r="AI1795" s="7">
        <v>8063</v>
      </c>
      <c r="AJ1795" s="8">
        <v>5124</v>
      </c>
      <c r="AK1795" s="8" t="s">
        <v>273</v>
      </c>
      <c r="AL1795" s="7">
        <v>285</v>
      </c>
      <c r="AM1795" s="8">
        <v>285</v>
      </c>
      <c r="AN1795" s="8">
        <v>26.9</v>
      </c>
      <c r="AO1795" s="8">
        <v>26.9</v>
      </c>
      <c r="AP1795" s="8">
        <v>26.9</v>
      </c>
      <c r="AQ1795" s="8">
        <v>18.899999999999999</v>
      </c>
      <c r="AR1795" s="8">
        <v>0</v>
      </c>
      <c r="AS1795" s="8">
        <v>0</v>
      </c>
      <c r="AT1795" s="12">
        <f t="shared" si="289"/>
        <v>45.8</v>
      </c>
      <c r="AV1795" s="11">
        <f t="shared" si="281"/>
        <v>21.386400000000002</v>
      </c>
      <c r="AW1795" s="13">
        <f t="shared" si="282"/>
        <v>21.386400000000002</v>
      </c>
      <c r="AX1795" s="13">
        <f t="shared" si="283"/>
        <v>2.0185759999999999</v>
      </c>
      <c r="AY1795" s="13">
        <f t="shared" si="284"/>
        <v>2.0185759999999999</v>
      </c>
      <c r="AZ1795" s="13">
        <f t="shared" si="285"/>
        <v>2.0185759999999999</v>
      </c>
      <c r="BA1795" s="13">
        <f t="shared" si="286"/>
        <v>1.4182560000000002</v>
      </c>
      <c r="BB1795" s="13">
        <f t="shared" si="287"/>
        <v>0</v>
      </c>
      <c r="BC1795" s="13">
        <f t="shared" si="288"/>
        <v>0</v>
      </c>
    </row>
    <row r="1796" spans="1:55" x14ac:dyDescent="0.3">
      <c r="A1796" s="8" t="s">
        <v>232</v>
      </c>
      <c r="B1796" s="8" t="s">
        <v>238</v>
      </c>
      <c r="C1796" s="8" t="s">
        <v>145</v>
      </c>
      <c r="D1796" s="8" t="s">
        <v>22</v>
      </c>
      <c r="E1796" s="7" t="s">
        <v>21</v>
      </c>
      <c r="K1796" s="8">
        <v>1</v>
      </c>
      <c r="L1796" s="8">
        <v>0</v>
      </c>
      <c r="M1796" s="8">
        <f t="shared" si="290"/>
        <v>0</v>
      </c>
      <c r="O1796" s="8">
        <v>87</v>
      </c>
      <c r="AI1796" s="7">
        <v>8063</v>
      </c>
      <c r="AJ1796" s="8">
        <v>5124</v>
      </c>
      <c r="AK1796" s="8" t="s">
        <v>273</v>
      </c>
      <c r="AL1796" s="7">
        <v>285</v>
      </c>
      <c r="AM1796" s="8">
        <v>285</v>
      </c>
      <c r="AN1796" s="8">
        <v>26.9</v>
      </c>
      <c r="AO1796" s="8">
        <v>26.9</v>
      </c>
      <c r="AP1796" s="8">
        <v>26.9</v>
      </c>
      <c r="AQ1796" s="8">
        <v>18.899999999999999</v>
      </c>
      <c r="AR1796" s="8">
        <v>0</v>
      </c>
      <c r="AS1796" s="8">
        <v>0</v>
      </c>
      <c r="AT1796" s="12">
        <f t="shared" si="289"/>
        <v>45.8</v>
      </c>
      <c r="AV1796" s="11">
        <f t="shared" si="281"/>
        <v>0</v>
      </c>
      <c r="AW1796" s="13">
        <f t="shared" si="282"/>
        <v>0</v>
      </c>
      <c r="AX1796" s="13">
        <f t="shared" si="283"/>
        <v>0</v>
      </c>
      <c r="AY1796" s="13">
        <f t="shared" si="284"/>
        <v>0</v>
      </c>
      <c r="AZ1796" s="13">
        <f t="shared" si="285"/>
        <v>0</v>
      </c>
      <c r="BA1796" s="13">
        <f t="shared" si="286"/>
        <v>0</v>
      </c>
      <c r="BB1796" s="13">
        <f t="shared" si="287"/>
        <v>0</v>
      </c>
      <c r="BC1796" s="13">
        <f t="shared" si="288"/>
        <v>0</v>
      </c>
    </row>
    <row r="1797" spans="1:55" x14ac:dyDescent="0.3">
      <c r="A1797" s="8" t="s">
        <v>232</v>
      </c>
      <c r="B1797" s="8" t="s">
        <v>238</v>
      </c>
      <c r="C1797" s="8" t="s">
        <v>145</v>
      </c>
      <c r="D1797" s="8" t="s">
        <v>23</v>
      </c>
      <c r="E1797" s="7" t="s">
        <v>14</v>
      </c>
      <c r="F1797" s="8">
        <v>64</v>
      </c>
      <c r="H1797" s="8">
        <v>3</v>
      </c>
      <c r="L1797" s="8">
        <v>0.42899999999999999</v>
      </c>
      <c r="M1797" s="8">
        <f t="shared" si="290"/>
        <v>27.456</v>
      </c>
      <c r="O1797" s="8">
        <v>87</v>
      </c>
      <c r="AI1797" s="7">
        <v>974</v>
      </c>
      <c r="AJ1797" s="8">
        <v>1129</v>
      </c>
      <c r="AK1797" s="8" t="s">
        <v>279</v>
      </c>
      <c r="AL1797" s="7">
        <v>155</v>
      </c>
      <c r="AM1797" s="8">
        <v>155</v>
      </c>
      <c r="AN1797" s="8">
        <v>12.6</v>
      </c>
      <c r="AO1797" s="8">
        <v>12.6</v>
      </c>
      <c r="AP1797" s="8">
        <v>0</v>
      </c>
      <c r="AQ1797" s="8">
        <v>10.6</v>
      </c>
      <c r="AR1797" s="8">
        <v>1.1000000000000001</v>
      </c>
      <c r="AS1797" s="8">
        <v>0</v>
      </c>
      <c r="AT1797" s="12">
        <f t="shared" si="289"/>
        <v>24.3</v>
      </c>
      <c r="AV1797" s="11">
        <f t="shared" ref="AV1797:AV1860" si="291">PRODUCT($M1797,$Y1797,AL1797)/100</f>
        <v>42.556800000000003</v>
      </c>
      <c r="AW1797" s="13">
        <f t="shared" si="282"/>
        <v>42.556800000000003</v>
      </c>
      <c r="AX1797" s="13">
        <f t="shared" si="283"/>
        <v>3.4594559999999994</v>
      </c>
      <c r="AY1797" s="13">
        <f t="shared" si="284"/>
        <v>3.4594559999999994</v>
      </c>
      <c r="AZ1797" s="13">
        <f t="shared" si="285"/>
        <v>0</v>
      </c>
      <c r="BA1797" s="13">
        <f t="shared" si="286"/>
        <v>2.9103359999999996</v>
      </c>
      <c r="BB1797" s="13">
        <f t="shared" si="287"/>
        <v>0.30201600000000001</v>
      </c>
      <c r="BC1797" s="13">
        <f t="shared" si="288"/>
        <v>0</v>
      </c>
    </row>
    <row r="1798" spans="1:55" x14ac:dyDescent="0.3">
      <c r="A1798" s="8" t="s">
        <v>232</v>
      </c>
      <c r="B1798" s="8" t="s">
        <v>238</v>
      </c>
      <c r="C1798" s="8" t="s">
        <v>145</v>
      </c>
      <c r="D1798" s="8" t="s">
        <v>24</v>
      </c>
      <c r="E1798" s="7" t="s">
        <v>14</v>
      </c>
      <c r="F1798" s="8">
        <v>184</v>
      </c>
      <c r="G1798" s="8">
        <v>1</v>
      </c>
      <c r="L1798" s="8">
        <v>1</v>
      </c>
      <c r="M1798" s="8">
        <f t="shared" si="290"/>
        <v>184</v>
      </c>
      <c r="O1798" s="8">
        <v>87</v>
      </c>
      <c r="AI1798" s="7">
        <v>7075</v>
      </c>
      <c r="AJ1798" s="8">
        <v>1106</v>
      </c>
      <c r="AK1798" s="8" t="s">
        <v>280</v>
      </c>
      <c r="AL1798" s="7">
        <v>69</v>
      </c>
      <c r="AM1798" s="8">
        <v>69</v>
      </c>
      <c r="AN1798" s="8">
        <v>3.6</v>
      </c>
      <c r="AO1798" s="8">
        <v>3.6</v>
      </c>
      <c r="AP1798" s="8">
        <v>0</v>
      </c>
      <c r="AQ1798" s="8">
        <v>4.0999999999999996</v>
      </c>
      <c r="AR1798" s="8">
        <v>4.5</v>
      </c>
      <c r="AS1798" s="8">
        <v>0</v>
      </c>
      <c r="AT1798" s="12">
        <f t="shared" si="289"/>
        <v>12.2</v>
      </c>
      <c r="AV1798" s="11">
        <f t="shared" si="291"/>
        <v>126.96</v>
      </c>
      <c r="AW1798" s="13">
        <f t="shared" ref="AW1798:AW1861" si="292">PRODUCT($M1798,$Y1798,AM1798)/100</f>
        <v>126.96</v>
      </c>
      <c r="AX1798" s="13">
        <f t="shared" ref="AX1798:AX1861" si="293">PRODUCT($M1798,$Y1798,AN1798)/100</f>
        <v>6.6239999999999997</v>
      </c>
      <c r="AY1798" s="13">
        <f t="shared" ref="AY1798:AY1861" si="294">PRODUCT($M1798,$Y1798,AO1798)/100</f>
        <v>6.6239999999999997</v>
      </c>
      <c r="AZ1798" s="13">
        <f t="shared" ref="AZ1798:AZ1861" si="295">PRODUCT($M1798,$Y1798,AP1798)/100</f>
        <v>0</v>
      </c>
      <c r="BA1798" s="13">
        <f t="shared" ref="BA1798:BA1861" si="296">PRODUCT($M1798,$Y1798,AQ1798)/100</f>
        <v>7.5439999999999996</v>
      </c>
      <c r="BB1798" s="13">
        <f t="shared" ref="BB1798:BB1861" si="297">PRODUCT($M1798,$Y1798,AR1798)/100</f>
        <v>8.2799999999999994</v>
      </c>
      <c r="BC1798" s="13">
        <f t="shared" ref="BC1798:BC1861" si="298">PRODUCT($M1798,$Y1798,AS1798)/100</f>
        <v>0</v>
      </c>
    </row>
    <row r="1799" spans="1:55" x14ac:dyDescent="0.3">
      <c r="A1799" s="8" t="s">
        <v>232</v>
      </c>
      <c r="B1799" s="8" t="s">
        <v>238</v>
      </c>
      <c r="C1799" s="8" t="s">
        <v>145</v>
      </c>
      <c r="D1799" s="8" t="s">
        <v>25</v>
      </c>
      <c r="E1799" s="7" t="s">
        <v>21</v>
      </c>
      <c r="K1799" s="8">
        <v>1</v>
      </c>
      <c r="L1799" s="8">
        <v>0</v>
      </c>
      <c r="M1799" s="8">
        <f t="shared" si="290"/>
        <v>0</v>
      </c>
      <c r="O1799" s="8">
        <v>87</v>
      </c>
      <c r="AI1799" s="7">
        <v>646</v>
      </c>
      <c r="AJ1799" s="8">
        <v>1009</v>
      </c>
      <c r="AK1799" s="8" t="s">
        <v>286</v>
      </c>
      <c r="AL1799" s="7">
        <v>403</v>
      </c>
      <c r="AM1799" s="8">
        <v>403</v>
      </c>
      <c r="AN1799" s="8">
        <v>24.9</v>
      </c>
      <c r="AO1799" s="8">
        <v>24.9</v>
      </c>
      <c r="AP1799" s="8">
        <v>0</v>
      </c>
      <c r="AQ1799" s="8">
        <v>33.1</v>
      </c>
      <c r="AR1799" s="8">
        <v>1.3</v>
      </c>
      <c r="AS1799" s="8">
        <v>0</v>
      </c>
      <c r="AT1799" s="12">
        <f t="shared" si="289"/>
        <v>59.3</v>
      </c>
      <c r="AV1799" s="11">
        <f t="shared" si="291"/>
        <v>0</v>
      </c>
      <c r="AW1799" s="13">
        <f t="shared" si="292"/>
        <v>0</v>
      </c>
      <c r="AX1799" s="13">
        <f t="shared" si="293"/>
        <v>0</v>
      </c>
      <c r="AY1799" s="13">
        <f t="shared" si="294"/>
        <v>0</v>
      </c>
      <c r="AZ1799" s="13">
        <f t="shared" si="295"/>
        <v>0</v>
      </c>
      <c r="BA1799" s="13">
        <f t="shared" si="296"/>
        <v>0</v>
      </c>
      <c r="BB1799" s="13">
        <f t="shared" si="297"/>
        <v>0</v>
      </c>
      <c r="BC1799" s="13">
        <f t="shared" si="298"/>
        <v>0</v>
      </c>
    </row>
    <row r="1800" spans="1:55" x14ac:dyDescent="0.3">
      <c r="A1800" s="8" t="s">
        <v>20</v>
      </c>
      <c r="B1800" s="8" t="s">
        <v>238</v>
      </c>
      <c r="C1800" s="8" t="s">
        <v>145</v>
      </c>
      <c r="D1800" s="8" t="s">
        <v>20</v>
      </c>
      <c r="E1800" s="7" t="s">
        <v>14</v>
      </c>
      <c r="F1800" s="8">
        <v>112</v>
      </c>
      <c r="H1800" s="8">
        <v>3</v>
      </c>
      <c r="L1800" s="8">
        <v>0.42899999999999999</v>
      </c>
      <c r="M1800" s="8">
        <f t="shared" si="290"/>
        <v>48.048000000000002</v>
      </c>
      <c r="O1800" s="8">
        <v>87</v>
      </c>
      <c r="AI1800">
        <v>8041</v>
      </c>
      <c r="AJ1800">
        <v>15233</v>
      </c>
      <c r="AK1800" t="s">
        <v>378</v>
      </c>
      <c r="AL1800">
        <v>105</v>
      </c>
      <c r="AM1800">
        <v>105</v>
      </c>
      <c r="AN1800">
        <v>18.5</v>
      </c>
      <c r="AO1800">
        <v>18.5</v>
      </c>
      <c r="AP1800">
        <v>18.5</v>
      </c>
      <c r="AQ1800">
        <v>2.9</v>
      </c>
      <c r="AR1800">
        <v>0</v>
      </c>
      <c r="AS1800">
        <v>0</v>
      </c>
      <c r="AT1800" s="12">
        <f t="shared" si="289"/>
        <v>21.4</v>
      </c>
      <c r="AV1800" s="11">
        <f t="shared" si="291"/>
        <v>50.450400000000002</v>
      </c>
      <c r="AW1800" s="13">
        <f t="shared" si="292"/>
        <v>50.450400000000002</v>
      </c>
      <c r="AX1800" s="13">
        <f t="shared" si="293"/>
        <v>8.8888800000000003</v>
      </c>
      <c r="AY1800" s="13">
        <f t="shared" si="294"/>
        <v>8.8888800000000003</v>
      </c>
      <c r="AZ1800" s="13">
        <f t="shared" si="295"/>
        <v>8.8888800000000003</v>
      </c>
      <c r="BA1800" s="13">
        <f t="shared" si="296"/>
        <v>1.393392</v>
      </c>
      <c r="BB1800" s="13">
        <f t="shared" si="297"/>
        <v>0</v>
      </c>
      <c r="BC1800" s="13">
        <f t="shared" si="298"/>
        <v>0</v>
      </c>
    </row>
    <row r="1801" spans="1:55" x14ac:dyDescent="0.3">
      <c r="A1801" s="8" t="s">
        <v>233</v>
      </c>
      <c r="B1801" s="8" t="s">
        <v>238</v>
      </c>
      <c r="C1801" s="8" t="s">
        <v>145</v>
      </c>
      <c r="D1801" s="8" t="s">
        <v>26</v>
      </c>
      <c r="E1801" s="7" t="s">
        <v>14</v>
      </c>
      <c r="F1801" s="8">
        <v>175</v>
      </c>
      <c r="I1801" s="8">
        <v>2</v>
      </c>
      <c r="L1801" s="8">
        <v>6.7000000000000004E-2</v>
      </c>
      <c r="M1801" s="8">
        <f t="shared" si="290"/>
        <v>11.725000000000001</v>
      </c>
      <c r="O1801" s="8">
        <v>87</v>
      </c>
      <c r="AI1801" s="7">
        <v>7200</v>
      </c>
      <c r="AJ1801" s="8">
        <v>20051</v>
      </c>
      <c r="AK1801" s="8" t="s">
        <v>282</v>
      </c>
      <c r="AL1801" s="7">
        <v>130</v>
      </c>
      <c r="AM1801" s="8">
        <v>0</v>
      </c>
      <c r="AN1801" s="8">
        <v>2.4</v>
      </c>
      <c r="AO1801" s="8">
        <v>0</v>
      </c>
      <c r="AP1801" s="8">
        <v>0</v>
      </c>
      <c r="AQ1801" s="8">
        <v>0.2</v>
      </c>
      <c r="AR1801" s="8">
        <v>28.6</v>
      </c>
      <c r="AS1801" s="8">
        <v>0.3</v>
      </c>
      <c r="AT1801" s="12">
        <f t="shared" si="289"/>
        <v>31.200000000000003</v>
      </c>
      <c r="AV1801" s="11">
        <f t="shared" si="291"/>
        <v>15.242500000000001</v>
      </c>
      <c r="AW1801" s="13">
        <f t="shared" si="292"/>
        <v>0</v>
      </c>
      <c r="AX1801" s="13">
        <f t="shared" si="293"/>
        <v>0.28140000000000004</v>
      </c>
      <c r="AY1801" s="13">
        <f t="shared" si="294"/>
        <v>0</v>
      </c>
      <c r="AZ1801" s="13">
        <f t="shared" si="295"/>
        <v>0</v>
      </c>
      <c r="BA1801" s="13">
        <f t="shared" si="296"/>
        <v>2.3450000000000002E-2</v>
      </c>
      <c r="BB1801" s="13">
        <f t="shared" si="297"/>
        <v>3.3533500000000003</v>
      </c>
      <c r="BC1801" s="13">
        <f t="shared" si="298"/>
        <v>3.5175000000000005E-2</v>
      </c>
    </row>
    <row r="1802" spans="1:55" x14ac:dyDescent="0.3">
      <c r="A1802" s="8" t="s">
        <v>233</v>
      </c>
      <c r="B1802" s="8" t="s">
        <v>238</v>
      </c>
      <c r="C1802" s="8" t="s">
        <v>145</v>
      </c>
      <c r="D1802" s="8" t="s">
        <v>28</v>
      </c>
      <c r="E1802" s="7" t="s">
        <v>14</v>
      </c>
      <c r="F1802" s="8">
        <v>185</v>
      </c>
      <c r="H1802" s="8">
        <v>2</v>
      </c>
      <c r="L1802" s="8">
        <v>0.28599999999999998</v>
      </c>
      <c r="M1802" s="8">
        <f t="shared" si="290"/>
        <v>52.91</v>
      </c>
      <c r="O1802" s="8">
        <v>87</v>
      </c>
      <c r="AI1802" s="7">
        <v>7005</v>
      </c>
      <c r="AJ1802" s="8">
        <v>16028</v>
      </c>
      <c r="AK1802" s="8" t="s">
        <v>283</v>
      </c>
      <c r="AL1802" s="7">
        <v>127</v>
      </c>
      <c r="AM1802" s="8">
        <v>0</v>
      </c>
      <c r="AN1802" s="8">
        <v>8.6999999999999993</v>
      </c>
      <c r="AO1802" s="8">
        <v>0</v>
      </c>
      <c r="AP1802" s="8">
        <v>0</v>
      </c>
      <c r="AQ1802" s="8">
        <v>0.5</v>
      </c>
      <c r="AR1802" s="8">
        <v>22.8</v>
      </c>
      <c r="AS1802" s="8">
        <v>6.4</v>
      </c>
      <c r="AT1802" s="12">
        <f t="shared" si="289"/>
        <v>32</v>
      </c>
      <c r="AV1802" s="11">
        <f t="shared" si="291"/>
        <v>67.195700000000002</v>
      </c>
      <c r="AW1802" s="13">
        <f t="shared" si="292"/>
        <v>0</v>
      </c>
      <c r="AX1802" s="13">
        <f t="shared" si="293"/>
        <v>4.6031699999999995</v>
      </c>
      <c r="AY1802" s="13">
        <f t="shared" si="294"/>
        <v>0</v>
      </c>
      <c r="AZ1802" s="13">
        <f t="shared" si="295"/>
        <v>0</v>
      </c>
      <c r="BA1802" s="13">
        <f t="shared" si="296"/>
        <v>0.26455000000000001</v>
      </c>
      <c r="BB1802" s="13">
        <f t="shared" si="297"/>
        <v>12.06348</v>
      </c>
      <c r="BC1802" s="13">
        <f t="shared" si="298"/>
        <v>3.3862400000000004</v>
      </c>
    </row>
    <row r="1803" spans="1:55" x14ac:dyDescent="0.3">
      <c r="A1803" s="8" t="s">
        <v>233</v>
      </c>
      <c r="B1803" s="8" t="s">
        <v>238</v>
      </c>
      <c r="C1803" s="8" t="s">
        <v>145</v>
      </c>
      <c r="D1803" s="8" t="s">
        <v>29</v>
      </c>
      <c r="E1803" s="7" t="s">
        <v>14</v>
      </c>
      <c r="F1803" s="8">
        <v>60</v>
      </c>
      <c r="H1803" s="8">
        <v>3</v>
      </c>
      <c r="L1803" s="8">
        <v>0.42899999999999999</v>
      </c>
      <c r="M1803" s="8">
        <f t="shared" si="290"/>
        <v>25.74</v>
      </c>
      <c r="O1803" s="8">
        <v>87</v>
      </c>
      <c r="AI1803" s="7">
        <v>513</v>
      </c>
      <c r="AJ1803" s="8">
        <v>11110</v>
      </c>
      <c r="AK1803" s="8" t="s">
        <v>290</v>
      </c>
      <c r="AL1803" s="7">
        <v>22</v>
      </c>
      <c r="AM1803" s="8">
        <v>0</v>
      </c>
      <c r="AN1803" s="8">
        <v>1</v>
      </c>
      <c r="AO1803" s="8">
        <v>0</v>
      </c>
      <c r="AP1803" s="8">
        <v>0</v>
      </c>
      <c r="AQ1803" s="8">
        <v>0.4</v>
      </c>
      <c r="AR1803" s="8">
        <v>4.5</v>
      </c>
      <c r="AS1803" s="8">
        <v>2.8</v>
      </c>
      <c r="AT1803" s="12">
        <f t="shared" si="289"/>
        <v>5.9</v>
      </c>
      <c r="AV1803" s="11">
        <f t="shared" si="291"/>
        <v>5.6627999999999998</v>
      </c>
      <c r="AW1803" s="13">
        <f t="shared" si="292"/>
        <v>0</v>
      </c>
      <c r="AX1803" s="13">
        <f t="shared" si="293"/>
        <v>0.25739999999999996</v>
      </c>
      <c r="AY1803" s="13">
        <f t="shared" si="294"/>
        <v>0</v>
      </c>
      <c r="AZ1803" s="13">
        <f t="shared" si="295"/>
        <v>0</v>
      </c>
      <c r="BA1803" s="13">
        <f t="shared" si="296"/>
        <v>0.10296</v>
      </c>
      <c r="BB1803" s="13">
        <f t="shared" si="297"/>
        <v>1.1582999999999999</v>
      </c>
      <c r="BC1803" s="13">
        <f t="shared" si="298"/>
        <v>0.72071999999999992</v>
      </c>
    </row>
    <row r="1804" spans="1:55" x14ac:dyDescent="0.3">
      <c r="A1804" s="8" t="s">
        <v>233</v>
      </c>
      <c r="B1804" s="8" t="s">
        <v>238</v>
      </c>
      <c r="C1804" s="8" t="s">
        <v>145</v>
      </c>
      <c r="D1804" s="8" t="s">
        <v>30</v>
      </c>
      <c r="E1804" s="7" t="s">
        <v>14</v>
      </c>
      <c r="F1804" s="8">
        <v>119</v>
      </c>
      <c r="H1804" s="8">
        <v>4</v>
      </c>
      <c r="L1804" s="8">
        <v>0.57099999999999995</v>
      </c>
      <c r="M1804" s="8">
        <f t="shared" si="290"/>
        <v>67.948999999999998</v>
      </c>
      <c r="O1804" s="8">
        <v>87</v>
      </c>
      <c r="AI1804" s="7">
        <v>141</v>
      </c>
      <c r="AJ1804" s="8">
        <v>9040</v>
      </c>
      <c r="AK1804" s="8" t="s">
        <v>287</v>
      </c>
      <c r="AL1804" s="7">
        <v>92</v>
      </c>
      <c r="AM1804" s="8">
        <v>0</v>
      </c>
      <c r="AN1804" s="8">
        <v>1</v>
      </c>
      <c r="AO1804" s="8">
        <v>0</v>
      </c>
      <c r="AP1804" s="8">
        <v>0</v>
      </c>
      <c r="AQ1804" s="8">
        <v>0.5</v>
      </c>
      <c r="AR1804" s="8">
        <v>23.4</v>
      </c>
      <c r="AS1804" s="8">
        <v>2.4</v>
      </c>
      <c r="AT1804" s="12">
        <f t="shared" si="289"/>
        <v>24.9</v>
      </c>
      <c r="AV1804" s="11">
        <f t="shared" si="291"/>
        <v>62.513080000000002</v>
      </c>
      <c r="AW1804" s="13">
        <f t="shared" si="292"/>
        <v>0</v>
      </c>
      <c r="AX1804" s="13">
        <f t="shared" si="293"/>
        <v>0.67948999999999993</v>
      </c>
      <c r="AY1804" s="13">
        <f t="shared" si="294"/>
        <v>0</v>
      </c>
      <c r="AZ1804" s="13">
        <f t="shared" si="295"/>
        <v>0</v>
      </c>
      <c r="BA1804" s="13">
        <f t="shared" si="296"/>
        <v>0.33974499999999996</v>
      </c>
      <c r="BB1804" s="13">
        <f t="shared" si="297"/>
        <v>15.900065999999999</v>
      </c>
      <c r="BC1804" s="13">
        <f t="shared" si="298"/>
        <v>1.630776</v>
      </c>
    </row>
    <row r="1805" spans="1:55" x14ac:dyDescent="0.3">
      <c r="A1805" s="8" t="s">
        <v>233</v>
      </c>
      <c r="B1805" s="8" t="s">
        <v>238</v>
      </c>
      <c r="C1805" s="8" t="s">
        <v>145</v>
      </c>
      <c r="D1805" s="8" t="s">
        <v>31</v>
      </c>
      <c r="E1805" s="7" t="s">
        <v>14</v>
      </c>
      <c r="F1805" s="8">
        <v>122</v>
      </c>
      <c r="I1805" s="8">
        <v>1</v>
      </c>
      <c r="L1805" s="8">
        <v>3.3000000000000002E-2</v>
      </c>
      <c r="M1805" s="8">
        <f t="shared" si="290"/>
        <v>4.0259999999999998</v>
      </c>
      <c r="O1805" s="8">
        <v>87</v>
      </c>
      <c r="AI1805" s="7">
        <v>1786</v>
      </c>
      <c r="AJ1805" s="8">
        <v>11363</v>
      </c>
      <c r="AK1805" s="8" t="s">
        <v>289</v>
      </c>
      <c r="AL1805" s="7">
        <v>93</v>
      </c>
      <c r="AM1805" s="8">
        <v>0</v>
      </c>
      <c r="AN1805" s="8">
        <v>2</v>
      </c>
      <c r="AO1805" s="8">
        <v>0</v>
      </c>
      <c r="AP1805" s="8">
        <v>0</v>
      </c>
      <c r="AQ1805" s="8">
        <v>0.1</v>
      </c>
      <c r="AR1805" s="8">
        <v>21.6</v>
      </c>
      <c r="AS1805" s="8">
        <v>1.5</v>
      </c>
      <c r="AT1805" s="12">
        <f t="shared" si="289"/>
        <v>23.700000000000003</v>
      </c>
      <c r="AV1805" s="11">
        <f t="shared" si="291"/>
        <v>3.7441800000000001</v>
      </c>
      <c r="AW1805" s="13">
        <f t="shared" si="292"/>
        <v>0</v>
      </c>
      <c r="AX1805" s="13">
        <f t="shared" si="293"/>
        <v>8.0519999999999994E-2</v>
      </c>
      <c r="AY1805" s="13">
        <f t="shared" si="294"/>
        <v>0</v>
      </c>
      <c r="AZ1805" s="13">
        <f t="shared" si="295"/>
        <v>0</v>
      </c>
      <c r="BA1805" s="13">
        <f t="shared" si="296"/>
        <v>4.0260000000000001E-3</v>
      </c>
      <c r="BB1805" s="13">
        <f t="shared" si="297"/>
        <v>0.86961600000000006</v>
      </c>
      <c r="BC1805" s="13">
        <f t="shared" si="298"/>
        <v>6.0389999999999999E-2</v>
      </c>
    </row>
    <row r="1806" spans="1:55" x14ac:dyDescent="0.3">
      <c r="A1806" s="8" t="s">
        <v>233</v>
      </c>
      <c r="B1806" s="8" t="s">
        <v>238</v>
      </c>
      <c r="C1806" s="8" t="s">
        <v>145</v>
      </c>
      <c r="D1806" s="8" t="s">
        <v>87</v>
      </c>
      <c r="E1806" s="7" t="s">
        <v>14</v>
      </c>
      <c r="F1806" s="8">
        <v>171</v>
      </c>
      <c r="H1806" s="8">
        <v>2</v>
      </c>
      <c r="L1806" s="8">
        <v>0.28599999999999998</v>
      </c>
      <c r="M1806" s="8">
        <f t="shared" si="290"/>
        <v>48.905999999999999</v>
      </c>
      <c r="O1806" s="8">
        <v>87</v>
      </c>
      <c r="AI1806" s="7">
        <v>7060</v>
      </c>
      <c r="AJ1806" s="8">
        <v>16063</v>
      </c>
      <c r="AK1806" s="8" t="s">
        <v>328</v>
      </c>
      <c r="AL1806" s="7">
        <v>116</v>
      </c>
      <c r="AM1806" s="8">
        <v>0</v>
      </c>
      <c r="AN1806" s="8">
        <v>7.7</v>
      </c>
      <c r="AO1806" s="8">
        <v>0</v>
      </c>
      <c r="AP1806" s="8">
        <v>0</v>
      </c>
      <c r="AQ1806" s="8">
        <v>0.5</v>
      </c>
      <c r="AR1806" s="8">
        <v>20.8</v>
      </c>
      <c r="AS1806" s="8">
        <v>6.5</v>
      </c>
      <c r="AT1806" s="12">
        <f t="shared" si="289"/>
        <v>29</v>
      </c>
      <c r="AV1806" s="11">
        <f t="shared" si="291"/>
        <v>56.730959999999996</v>
      </c>
      <c r="AW1806" s="13">
        <f t="shared" si="292"/>
        <v>0</v>
      </c>
      <c r="AX1806" s="13">
        <f t="shared" si="293"/>
        <v>3.7657619999999996</v>
      </c>
      <c r="AY1806" s="13">
        <f t="shared" si="294"/>
        <v>0</v>
      </c>
      <c r="AZ1806" s="13">
        <f t="shared" si="295"/>
        <v>0</v>
      </c>
      <c r="BA1806" s="13">
        <f t="shared" si="296"/>
        <v>0.24453</v>
      </c>
      <c r="BB1806" s="13">
        <f t="shared" si="297"/>
        <v>10.172448000000001</v>
      </c>
      <c r="BC1806" s="13">
        <f t="shared" si="298"/>
        <v>3.17889</v>
      </c>
    </row>
    <row r="1807" spans="1:55" x14ac:dyDescent="0.3">
      <c r="A1807" s="8" t="s">
        <v>233</v>
      </c>
      <c r="B1807" s="8" t="s">
        <v>238</v>
      </c>
      <c r="C1807" s="8" t="s">
        <v>145</v>
      </c>
      <c r="D1807" s="8" t="s">
        <v>44</v>
      </c>
      <c r="E1807" s="7" t="s">
        <v>14</v>
      </c>
      <c r="F1807" s="8">
        <v>250</v>
      </c>
      <c r="J1807" s="8">
        <v>1</v>
      </c>
      <c r="L1807" s="8">
        <v>3.0000000000000001E-3</v>
      </c>
      <c r="M1807" s="8">
        <f t="shared" si="290"/>
        <v>0.75</v>
      </c>
      <c r="O1807" s="8">
        <v>87</v>
      </c>
      <c r="AI1807" s="7">
        <v>8009</v>
      </c>
      <c r="AJ1807" s="8">
        <v>20121</v>
      </c>
      <c r="AK1807" s="8" t="s">
        <v>370</v>
      </c>
      <c r="AL1807" s="7">
        <v>141</v>
      </c>
      <c r="AM1807" s="8">
        <v>0</v>
      </c>
      <c r="AN1807" s="8">
        <v>4.8</v>
      </c>
      <c r="AO1807" s="8">
        <v>0</v>
      </c>
      <c r="AP1807" s="8">
        <v>0</v>
      </c>
      <c r="AQ1807" s="8">
        <v>0.7</v>
      </c>
      <c r="AR1807" s="8">
        <v>28.3</v>
      </c>
      <c r="AS1807" s="8">
        <v>1.7</v>
      </c>
      <c r="AT1807" s="12">
        <f t="shared" si="289"/>
        <v>33.799999999999997</v>
      </c>
      <c r="AV1807" s="11">
        <f t="shared" si="291"/>
        <v>1.0575000000000001</v>
      </c>
      <c r="AW1807" s="13">
        <f t="shared" si="292"/>
        <v>0</v>
      </c>
      <c r="AX1807" s="13">
        <f t="shared" si="293"/>
        <v>3.5999999999999997E-2</v>
      </c>
      <c r="AY1807" s="13">
        <f t="shared" si="294"/>
        <v>0</v>
      </c>
      <c r="AZ1807" s="13">
        <f t="shared" si="295"/>
        <v>0</v>
      </c>
      <c r="BA1807" s="13">
        <f t="shared" si="296"/>
        <v>5.2499999999999995E-3</v>
      </c>
      <c r="BB1807" s="13">
        <f t="shared" si="297"/>
        <v>0.21225000000000002</v>
      </c>
      <c r="BC1807" s="13">
        <f t="shared" si="298"/>
        <v>1.2749999999999999E-2</v>
      </c>
    </row>
    <row r="1808" spans="1:55" x14ac:dyDescent="0.3">
      <c r="A1808" s="8" t="s">
        <v>234</v>
      </c>
      <c r="B1808" s="8" t="s">
        <v>238</v>
      </c>
      <c r="C1808" s="8" t="s">
        <v>145</v>
      </c>
      <c r="D1808" s="8" t="s">
        <v>248</v>
      </c>
      <c r="E1808" s="7" t="s">
        <v>14</v>
      </c>
      <c r="F1808" s="8">
        <v>134</v>
      </c>
      <c r="H1808" s="8">
        <v>1</v>
      </c>
      <c r="L1808" s="8">
        <v>0.14299999999999999</v>
      </c>
      <c r="M1808" s="8">
        <f t="shared" si="290"/>
        <v>19.161999999999999</v>
      </c>
      <c r="O1808" s="8">
        <v>87</v>
      </c>
      <c r="AE1808" s="7" t="s">
        <v>296</v>
      </c>
      <c r="AF1808" s="8" t="s">
        <v>303</v>
      </c>
      <c r="AL1808" s="7">
        <v>163</v>
      </c>
      <c r="AN1808" s="8">
        <v>6.3</v>
      </c>
      <c r="AQ1808" s="8">
        <v>1.4</v>
      </c>
      <c r="AR1808" s="8">
        <v>31.1</v>
      </c>
      <c r="AT1808" s="12">
        <f t="shared" si="289"/>
        <v>38.799999999999997</v>
      </c>
      <c r="AV1808" s="11">
        <f t="shared" si="291"/>
        <v>31.234059999999999</v>
      </c>
      <c r="AW1808" s="13">
        <f t="shared" si="292"/>
        <v>0.19161999999999998</v>
      </c>
      <c r="AX1808" s="13">
        <f t="shared" si="293"/>
        <v>1.207206</v>
      </c>
      <c r="AY1808" s="13">
        <f t="shared" si="294"/>
        <v>0.19161999999999998</v>
      </c>
      <c r="AZ1808" s="13">
        <f t="shared" si="295"/>
        <v>0.19161999999999998</v>
      </c>
      <c r="BA1808" s="13">
        <f t="shared" si="296"/>
        <v>0.26826800000000001</v>
      </c>
      <c r="BB1808" s="13">
        <f t="shared" si="297"/>
        <v>5.9593820000000006</v>
      </c>
      <c r="BC1808" s="13">
        <f t="shared" si="298"/>
        <v>0.19161999999999998</v>
      </c>
    </row>
    <row r="1809" spans="1:55" x14ac:dyDescent="0.3">
      <c r="A1809" s="8" t="s">
        <v>234</v>
      </c>
      <c r="B1809" s="8" t="s">
        <v>238</v>
      </c>
      <c r="C1809" s="8" t="s">
        <v>145</v>
      </c>
      <c r="D1809" s="8" t="s">
        <v>27</v>
      </c>
      <c r="E1809" s="7" t="s">
        <v>14</v>
      </c>
      <c r="F1809" s="8">
        <v>114</v>
      </c>
      <c r="G1809" s="8">
        <v>1</v>
      </c>
      <c r="L1809" s="8">
        <v>1</v>
      </c>
      <c r="M1809" s="8">
        <f t="shared" si="290"/>
        <v>114</v>
      </c>
      <c r="O1809" s="8">
        <v>87</v>
      </c>
      <c r="AE1809" s="7" t="s">
        <v>296</v>
      </c>
      <c r="AF1809" s="8" t="s">
        <v>304</v>
      </c>
      <c r="AL1809" s="7">
        <v>125</v>
      </c>
      <c r="AN1809" s="8">
        <v>2.1</v>
      </c>
      <c r="AQ1809" s="8">
        <v>1.3</v>
      </c>
      <c r="AR1809" s="8">
        <v>26.2</v>
      </c>
      <c r="AT1809" s="12">
        <f t="shared" si="289"/>
        <v>29.6</v>
      </c>
      <c r="AV1809" s="11">
        <f t="shared" si="291"/>
        <v>142.5</v>
      </c>
      <c r="AW1809" s="13">
        <f t="shared" si="292"/>
        <v>1.1399999999999999</v>
      </c>
      <c r="AX1809" s="13">
        <f t="shared" si="293"/>
        <v>2.3940000000000001</v>
      </c>
      <c r="AY1809" s="13">
        <f t="shared" si="294"/>
        <v>1.1399999999999999</v>
      </c>
      <c r="AZ1809" s="13">
        <f t="shared" si="295"/>
        <v>1.1399999999999999</v>
      </c>
      <c r="BA1809" s="13">
        <f t="shared" si="296"/>
        <v>1.4820000000000002</v>
      </c>
      <c r="BB1809" s="13">
        <f t="shared" si="297"/>
        <v>29.867999999999999</v>
      </c>
      <c r="BC1809" s="13">
        <f t="shared" si="298"/>
        <v>1.1399999999999999</v>
      </c>
    </row>
    <row r="1810" spans="1:55" x14ac:dyDescent="0.3">
      <c r="A1810" s="8" t="s">
        <v>234</v>
      </c>
      <c r="B1810" s="8" t="s">
        <v>238</v>
      </c>
      <c r="C1810" s="8" t="s">
        <v>145</v>
      </c>
      <c r="D1810" s="8" t="s">
        <v>32</v>
      </c>
      <c r="E1810" s="7" t="s">
        <v>21</v>
      </c>
      <c r="K1810" s="8">
        <v>1</v>
      </c>
      <c r="L1810" s="8">
        <v>0</v>
      </c>
      <c r="M1810" s="8">
        <f t="shared" si="290"/>
        <v>0</v>
      </c>
      <c r="O1810" s="8">
        <v>87</v>
      </c>
      <c r="AI1810" s="7">
        <v>8012</v>
      </c>
      <c r="AJ1810" s="8">
        <v>0</v>
      </c>
      <c r="AK1810" s="8" t="s">
        <v>307</v>
      </c>
      <c r="AL1810" s="7">
        <v>332</v>
      </c>
      <c r="AM1810" s="8">
        <v>0</v>
      </c>
      <c r="AN1810" s="8">
        <v>10.3</v>
      </c>
      <c r="AO1810" s="8">
        <v>0</v>
      </c>
      <c r="AP1810" s="8">
        <v>0</v>
      </c>
      <c r="AQ1810" s="8">
        <v>3</v>
      </c>
      <c r="AR1810" s="8">
        <v>73.7</v>
      </c>
      <c r="AS1810" s="8">
        <v>12.7</v>
      </c>
      <c r="AT1810" s="12">
        <f t="shared" si="289"/>
        <v>87</v>
      </c>
      <c r="AV1810" s="11">
        <f t="shared" si="291"/>
        <v>0</v>
      </c>
      <c r="AW1810" s="13">
        <f t="shared" si="292"/>
        <v>0</v>
      </c>
      <c r="AX1810" s="13">
        <f t="shared" si="293"/>
        <v>0</v>
      </c>
      <c r="AY1810" s="13">
        <f t="shared" si="294"/>
        <v>0</v>
      </c>
      <c r="AZ1810" s="13">
        <f t="shared" si="295"/>
        <v>0</v>
      </c>
      <c r="BA1810" s="13">
        <f t="shared" si="296"/>
        <v>0</v>
      </c>
      <c r="BB1810" s="13">
        <f t="shared" si="297"/>
        <v>0</v>
      </c>
      <c r="BC1810" s="13">
        <f t="shared" si="298"/>
        <v>0</v>
      </c>
    </row>
    <row r="1811" spans="1:55" x14ac:dyDescent="0.3">
      <c r="A1811" s="8" t="s">
        <v>234</v>
      </c>
      <c r="B1811" s="8" t="s">
        <v>238</v>
      </c>
      <c r="C1811" s="8" t="s">
        <v>145</v>
      </c>
      <c r="D1811" s="8" t="s">
        <v>144</v>
      </c>
      <c r="E1811" s="7" t="s">
        <v>14</v>
      </c>
      <c r="F1811" s="8">
        <v>33</v>
      </c>
      <c r="I1811" s="8">
        <v>1</v>
      </c>
      <c r="L1811" s="8">
        <v>3.3000000000000002E-2</v>
      </c>
      <c r="M1811" s="8">
        <f t="shared" si="290"/>
        <v>1.089</v>
      </c>
      <c r="O1811" s="8">
        <v>87</v>
      </c>
      <c r="AI1811" s="7">
        <v>404</v>
      </c>
      <c r="AJ1811" s="8">
        <v>14400</v>
      </c>
      <c r="AK1811" s="8" t="s">
        <v>308</v>
      </c>
      <c r="AL1811" s="7">
        <v>41</v>
      </c>
      <c r="AM1811" s="8">
        <v>0</v>
      </c>
      <c r="AN1811" s="8">
        <v>0</v>
      </c>
      <c r="AO1811" s="8">
        <v>0</v>
      </c>
      <c r="AP1811" s="8">
        <v>0</v>
      </c>
      <c r="AQ1811" s="8">
        <v>0</v>
      </c>
      <c r="AR1811" s="8">
        <v>10.4</v>
      </c>
      <c r="AS1811" s="8">
        <v>0</v>
      </c>
      <c r="AT1811" s="12">
        <f t="shared" si="289"/>
        <v>10.4</v>
      </c>
      <c r="AV1811" s="11">
        <f t="shared" si="291"/>
        <v>0.44649</v>
      </c>
      <c r="AW1811" s="13">
        <f t="shared" si="292"/>
        <v>0</v>
      </c>
      <c r="AX1811" s="13">
        <f t="shared" si="293"/>
        <v>0</v>
      </c>
      <c r="AY1811" s="13">
        <f t="shared" si="294"/>
        <v>0</v>
      </c>
      <c r="AZ1811" s="13">
        <f t="shared" si="295"/>
        <v>0</v>
      </c>
      <c r="BA1811" s="13">
        <f t="shared" si="296"/>
        <v>0</v>
      </c>
      <c r="BB1811" s="13">
        <f t="shared" si="297"/>
        <v>0.113256</v>
      </c>
      <c r="BC1811" s="13">
        <f t="shared" si="298"/>
        <v>0</v>
      </c>
    </row>
    <row r="1812" spans="1:55" x14ac:dyDescent="0.3">
      <c r="A1812" s="8" t="s">
        <v>234</v>
      </c>
      <c r="B1812" s="8" t="s">
        <v>238</v>
      </c>
      <c r="C1812" s="8" t="s">
        <v>145</v>
      </c>
      <c r="D1812" s="8" t="s">
        <v>124</v>
      </c>
      <c r="E1812" s="7" t="s">
        <v>14</v>
      </c>
      <c r="F1812" s="8">
        <v>3</v>
      </c>
      <c r="H1812" s="8">
        <v>1</v>
      </c>
      <c r="L1812" s="8">
        <v>0.14299999999999999</v>
      </c>
      <c r="M1812" s="8">
        <f t="shared" si="290"/>
        <v>0.42899999999999994</v>
      </c>
      <c r="O1812" s="8">
        <v>87</v>
      </c>
      <c r="AI1812" s="7">
        <v>2229</v>
      </c>
      <c r="AJ1812" s="8">
        <v>19334</v>
      </c>
      <c r="AK1812" s="8" t="s">
        <v>354</v>
      </c>
      <c r="AL1812" s="7">
        <v>376</v>
      </c>
      <c r="AM1812" s="8">
        <v>0</v>
      </c>
      <c r="AN1812" s="8">
        <v>0</v>
      </c>
      <c r="AO1812" s="8">
        <v>0</v>
      </c>
      <c r="AP1812" s="8">
        <v>0</v>
      </c>
      <c r="AQ1812" s="8">
        <v>0</v>
      </c>
      <c r="AR1812" s="8">
        <v>97.3</v>
      </c>
      <c r="AS1812" s="8">
        <v>0</v>
      </c>
      <c r="AT1812" s="12">
        <f t="shared" si="289"/>
        <v>97.3</v>
      </c>
      <c r="AV1812" s="11">
        <f t="shared" si="291"/>
        <v>1.6130399999999998</v>
      </c>
      <c r="AW1812" s="13">
        <f t="shared" si="292"/>
        <v>0</v>
      </c>
      <c r="AX1812" s="13">
        <f t="shared" si="293"/>
        <v>0</v>
      </c>
      <c r="AY1812" s="13">
        <f t="shared" si="294"/>
        <v>0</v>
      </c>
      <c r="AZ1812" s="13">
        <f t="shared" si="295"/>
        <v>0</v>
      </c>
      <c r="BA1812" s="13">
        <f t="shared" si="296"/>
        <v>0</v>
      </c>
      <c r="BB1812" s="13">
        <f t="shared" si="297"/>
        <v>0.41741699999999993</v>
      </c>
      <c r="BC1812" s="13">
        <f t="shared" si="298"/>
        <v>0</v>
      </c>
    </row>
    <row r="1813" spans="1:55" x14ac:dyDescent="0.3">
      <c r="A1813" s="8" t="s">
        <v>232</v>
      </c>
      <c r="B1813" s="8" t="s">
        <v>238</v>
      </c>
      <c r="C1813" s="8" t="s">
        <v>146</v>
      </c>
      <c r="D1813" s="8" t="s">
        <v>13</v>
      </c>
      <c r="E1813" s="7" t="s">
        <v>14</v>
      </c>
      <c r="F1813" s="8">
        <v>112</v>
      </c>
      <c r="I1813" s="8">
        <v>2</v>
      </c>
      <c r="L1813" s="8">
        <v>6.7000000000000004E-2</v>
      </c>
      <c r="M1813" s="8">
        <f t="shared" si="290"/>
        <v>7.5040000000000004</v>
      </c>
      <c r="N1813" s="8">
        <v>4</v>
      </c>
      <c r="O1813" s="8">
        <v>88</v>
      </c>
      <c r="AI1813" s="7">
        <v>8067</v>
      </c>
      <c r="AJ1813" s="8">
        <v>0</v>
      </c>
      <c r="AK1813" s="8" t="s">
        <v>265</v>
      </c>
      <c r="AL1813" s="7">
        <v>269</v>
      </c>
      <c r="AM1813" s="8">
        <v>269</v>
      </c>
      <c r="AN1813" s="8">
        <v>24.9</v>
      </c>
      <c r="AO1813" s="8">
        <v>24.9</v>
      </c>
      <c r="AP1813" s="8">
        <v>24.9</v>
      </c>
      <c r="AQ1813" s="8">
        <v>18</v>
      </c>
      <c r="AR1813" s="8">
        <v>0</v>
      </c>
      <c r="AS1813" s="8">
        <v>0</v>
      </c>
      <c r="AT1813" s="12">
        <f t="shared" si="289"/>
        <v>42.9</v>
      </c>
      <c r="AV1813" s="11">
        <f t="shared" si="291"/>
        <v>20.185760000000002</v>
      </c>
      <c r="AW1813" s="13">
        <f t="shared" si="292"/>
        <v>20.185760000000002</v>
      </c>
      <c r="AX1813" s="13">
        <f t="shared" si="293"/>
        <v>1.8684960000000002</v>
      </c>
      <c r="AY1813" s="13">
        <f t="shared" si="294"/>
        <v>1.8684960000000002</v>
      </c>
      <c r="AZ1813" s="13">
        <f t="shared" si="295"/>
        <v>1.8684960000000002</v>
      </c>
      <c r="BA1813" s="13">
        <f t="shared" si="296"/>
        <v>1.3507199999999999</v>
      </c>
      <c r="BB1813" s="13">
        <f t="shared" si="297"/>
        <v>0</v>
      </c>
      <c r="BC1813" s="13">
        <f t="shared" si="298"/>
        <v>0</v>
      </c>
    </row>
    <row r="1814" spans="1:55" x14ac:dyDescent="0.3">
      <c r="A1814" s="8" t="s">
        <v>232</v>
      </c>
      <c r="B1814" s="8" t="s">
        <v>238</v>
      </c>
      <c r="C1814" s="8" t="s">
        <v>146</v>
      </c>
      <c r="D1814" s="8" t="s">
        <v>15</v>
      </c>
      <c r="E1814" s="7" t="s">
        <v>21</v>
      </c>
      <c r="K1814" s="8">
        <v>1</v>
      </c>
      <c r="L1814" s="8">
        <v>0</v>
      </c>
      <c r="M1814" s="8">
        <f t="shared" si="290"/>
        <v>0</v>
      </c>
      <c r="O1814" s="8">
        <v>88</v>
      </c>
      <c r="AE1814" s="7" t="s">
        <v>296</v>
      </c>
      <c r="AF1814" s="8" t="s">
        <v>298</v>
      </c>
      <c r="AG1814" s="7" t="s">
        <v>299</v>
      </c>
      <c r="AL1814" s="7">
        <v>241</v>
      </c>
      <c r="AN1814" s="8">
        <v>32.9</v>
      </c>
      <c r="AQ1814" s="8">
        <v>10.9</v>
      </c>
      <c r="AR1814" s="8">
        <v>0.5</v>
      </c>
      <c r="AS1814" s="8">
        <v>0</v>
      </c>
      <c r="AT1814" s="12">
        <f t="shared" si="289"/>
        <v>44.3</v>
      </c>
      <c r="AV1814" s="11">
        <f t="shared" si="291"/>
        <v>0</v>
      </c>
      <c r="AW1814" s="13">
        <f t="shared" si="292"/>
        <v>0</v>
      </c>
      <c r="AX1814" s="13">
        <f t="shared" si="293"/>
        <v>0</v>
      </c>
      <c r="AY1814" s="13">
        <f t="shared" si="294"/>
        <v>0</v>
      </c>
      <c r="AZ1814" s="13">
        <f t="shared" si="295"/>
        <v>0</v>
      </c>
      <c r="BA1814" s="13">
        <f t="shared" si="296"/>
        <v>0</v>
      </c>
      <c r="BB1814" s="13">
        <f t="shared" si="297"/>
        <v>0</v>
      </c>
      <c r="BC1814" s="13">
        <f t="shared" si="298"/>
        <v>0</v>
      </c>
    </row>
    <row r="1815" spans="1:55" x14ac:dyDescent="0.3">
      <c r="A1815" s="8" t="s">
        <v>232</v>
      </c>
      <c r="B1815" s="8" t="s">
        <v>238</v>
      </c>
      <c r="C1815" s="8" t="s">
        <v>146</v>
      </c>
      <c r="D1815" s="8" t="s">
        <v>17</v>
      </c>
      <c r="E1815" s="7" t="s">
        <v>21</v>
      </c>
      <c r="K1815" s="8">
        <v>1</v>
      </c>
      <c r="L1815" s="8">
        <v>0</v>
      </c>
      <c r="M1815" s="8">
        <f t="shared" si="290"/>
        <v>0</v>
      </c>
      <c r="O1815" s="8">
        <v>88</v>
      </c>
      <c r="AE1815" s="7" t="s">
        <v>300</v>
      </c>
      <c r="AF1815" s="8" t="s">
        <v>301</v>
      </c>
      <c r="AG1815" s="7" t="s">
        <v>272</v>
      </c>
      <c r="AL1815" s="7">
        <v>265</v>
      </c>
      <c r="AN1815" s="8">
        <v>16.899999999999999</v>
      </c>
      <c r="AQ1815" s="8">
        <v>21.4</v>
      </c>
      <c r="AR1815" s="8">
        <v>0</v>
      </c>
      <c r="AS1815" s="8">
        <v>0</v>
      </c>
      <c r="AT1815" s="12">
        <f t="shared" si="289"/>
        <v>38.299999999999997</v>
      </c>
      <c r="AV1815" s="11">
        <f t="shared" si="291"/>
        <v>0</v>
      </c>
      <c r="AW1815" s="13">
        <f t="shared" si="292"/>
        <v>0</v>
      </c>
      <c r="AX1815" s="13">
        <f t="shared" si="293"/>
        <v>0</v>
      </c>
      <c r="AY1815" s="13">
        <f t="shared" si="294"/>
        <v>0</v>
      </c>
      <c r="AZ1815" s="13">
        <f t="shared" si="295"/>
        <v>0</v>
      </c>
      <c r="BA1815" s="13">
        <f t="shared" si="296"/>
        <v>0</v>
      </c>
      <c r="BB1815" s="13">
        <f t="shared" si="297"/>
        <v>0</v>
      </c>
      <c r="BC1815" s="13">
        <f t="shared" si="298"/>
        <v>0</v>
      </c>
    </row>
    <row r="1816" spans="1:55" x14ac:dyDescent="0.3">
      <c r="A1816" s="8" t="s">
        <v>232</v>
      </c>
      <c r="B1816" s="8" t="s">
        <v>238</v>
      </c>
      <c r="C1816" s="8" t="s">
        <v>146</v>
      </c>
      <c r="D1816" s="8" t="s">
        <v>18</v>
      </c>
      <c r="E1816" s="7" t="s">
        <v>21</v>
      </c>
      <c r="K1816" s="8">
        <v>1</v>
      </c>
      <c r="L1816" s="8">
        <v>0</v>
      </c>
      <c r="M1816" s="8">
        <f t="shared" si="290"/>
        <v>0</v>
      </c>
      <c r="O1816" s="8">
        <v>88</v>
      </c>
      <c r="S1816" s="8">
        <v>1095</v>
      </c>
      <c r="T1816" s="8" t="s">
        <v>275</v>
      </c>
      <c r="AL1816" s="7">
        <v>267</v>
      </c>
      <c r="AN1816" s="8">
        <v>19.600000000000001</v>
      </c>
      <c r="AQ1816" s="8">
        <v>20.3</v>
      </c>
      <c r="AT1816" s="12">
        <f t="shared" si="289"/>
        <v>39.900000000000006</v>
      </c>
      <c r="AV1816" s="11">
        <f t="shared" si="291"/>
        <v>0</v>
      </c>
      <c r="AW1816" s="13">
        <f t="shared" si="292"/>
        <v>0</v>
      </c>
      <c r="AX1816" s="13">
        <f t="shared" si="293"/>
        <v>0</v>
      </c>
      <c r="AY1816" s="13">
        <f t="shared" si="294"/>
        <v>0</v>
      </c>
      <c r="AZ1816" s="13">
        <f t="shared" si="295"/>
        <v>0</v>
      </c>
      <c r="BA1816" s="13">
        <f t="shared" si="296"/>
        <v>0</v>
      </c>
      <c r="BB1816" s="13">
        <f t="shared" si="297"/>
        <v>0</v>
      </c>
      <c r="BC1816" s="13">
        <f t="shared" si="298"/>
        <v>0</v>
      </c>
    </row>
    <row r="1817" spans="1:55" x14ac:dyDescent="0.3">
      <c r="A1817" s="8" t="s">
        <v>232</v>
      </c>
      <c r="B1817" s="8" t="s">
        <v>238</v>
      </c>
      <c r="C1817" s="8" t="s">
        <v>146</v>
      </c>
      <c r="D1817" s="8" t="s">
        <v>19</v>
      </c>
      <c r="E1817" s="7" t="s">
        <v>14</v>
      </c>
      <c r="F1817" s="8">
        <v>112</v>
      </c>
      <c r="I1817" s="8">
        <v>1</v>
      </c>
      <c r="L1817" s="8">
        <v>3.3000000000000002E-2</v>
      </c>
      <c r="M1817" s="8">
        <f t="shared" si="290"/>
        <v>3.6960000000000002</v>
      </c>
      <c r="O1817" s="8">
        <v>88</v>
      </c>
      <c r="AI1817" s="7">
        <v>8063</v>
      </c>
      <c r="AJ1817" s="8">
        <v>5124</v>
      </c>
      <c r="AK1817" s="8" t="s">
        <v>273</v>
      </c>
      <c r="AL1817" s="7">
        <v>285</v>
      </c>
      <c r="AM1817" s="8">
        <v>285</v>
      </c>
      <c r="AN1817" s="8">
        <v>26.9</v>
      </c>
      <c r="AO1817" s="8">
        <v>26.9</v>
      </c>
      <c r="AP1817" s="8">
        <v>26.9</v>
      </c>
      <c r="AQ1817" s="8">
        <v>18.899999999999999</v>
      </c>
      <c r="AR1817" s="8">
        <v>0</v>
      </c>
      <c r="AS1817" s="8">
        <v>0</v>
      </c>
      <c r="AT1817" s="12">
        <f t="shared" si="289"/>
        <v>45.8</v>
      </c>
      <c r="AV1817" s="11">
        <f t="shared" si="291"/>
        <v>10.533600000000002</v>
      </c>
      <c r="AW1817" s="13">
        <f t="shared" si="292"/>
        <v>10.533600000000002</v>
      </c>
      <c r="AX1817" s="13">
        <f t="shared" si="293"/>
        <v>0.994224</v>
      </c>
      <c r="AY1817" s="13">
        <f t="shared" si="294"/>
        <v>0.994224</v>
      </c>
      <c r="AZ1817" s="13">
        <f t="shared" si="295"/>
        <v>0.994224</v>
      </c>
      <c r="BA1817" s="13">
        <f t="shared" si="296"/>
        <v>0.69854399999999994</v>
      </c>
      <c r="BB1817" s="13">
        <f t="shared" si="297"/>
        <v>0</v>
      </c>
      <c r="BC1817" s="13">
        <f t="shared" si="298"/>
        <v>0</v>
      </c>
    </row>
    <row r="1818" spans="1:55" x14ac:dyDescent="0.3">
      <c r="A1818" s="8" t="s">
        <v>232</v>
      </c>
      <c r="B1818" s="8" t="s">
        <v>238</v>
      </c>
      <c r="C1818" s="8" t="s">
        <v>146</v>
      </c>
      <c r="D1818" s="8" t="s">
        <v>22</v>
      </c>
      <c r="E1818" s="7" t="s">
        <v>21</v>
      </c>
      <c r="K1818" s="8">
        <v>1</v>
      </c>
      <c r="L1818" s="8">
        <v>0</v>
      </c>
      <c r="M1818" s="8">
        <f t="shared" si="290"/>
        <v>0</v>
      </c>
      <c r="O1818" s="8">
        <v>88</v>
      </c>
      <c r="AI1818" s="7">
        <v>8063</v>
      </c>
      <c r="AJ1818" s="8">
        <v>5124</v>
      </c>
      <c r="AK1818" s="8" t="s">
        <v>273</v>
      </c>
      <c r="AL1818" s="7">
        <v>285</v>
      </c>
      <c r="AM1818" s="8">
        <v>285</v>
      </c>
      <c r="AN1818" s="8">
        <v>26.9</v>
      </c>
      <c r="AO1818" s="8">
        <v>26.9</v>
      </c>
      <c r="AP1818" s="8">
        <v>26.9</v>
      </c>
      <c r="AQ1818" s="8">
        <v>18.899999999999999</v>
      </c>
      <c r="AR1818" s="8">
        <v>0</v>
      </c>
      <c r="AS1818" s="8">
        <v>0</v>
      </c>
      <c r="AT1818" s="12">
        <f t="shared" si="289"/>
        <v>45.8</v>
      </c>
      <c r="AV1818" s="11">
        <f t="shared" si="291"/>
        <v>0</v>
      </c>
      <c r="AW1818" s="13">
        <f t="shared" si="292"/>
        <v>0</v>
      </c>
      <c r="AX1818" s="13">
        <f t="shared" si="293"/>
        <v>0</v>
      </c>
      <c r="AY1818" s="13">
        <f t="shared" si="294"/>
        <v>0</v>
      </c>
      <c r="AZ1818" s="13">
        <f t="shared" si="295"/>
        <v>0</v>
      </c>
      <c r="BA1818" s="13">
        <f t="shared" si="296"/>
        <v>0</v>
      </c>
      <c r="BB1818" s="13">
        <f t="shared" si="297"/>
        <v>0</v>
      </c>
      <c r="BC1818" s="13">
        <f t="shared" si="298"/>
        <v>0</v>
      </c>
    </row>
    <row r="1819" spans="1:55" x14ac:dyDescent="0.3">
      <c r="A1819" s="8" t="s">
        <v>232</v>
      </c>
      <c r="B1819" s="8" t="s">
        <v>238</v>
      </c>
      <c r="C1819" s="8" t="s">
        <v>146</v>
      </c>
      <c r="D1819" s="8" t="s">
        <v>23</v>
      </c>
      <c r="E1819" s="7" t="s">
        <v>14</v>
      </c>
      <c r="F1819" s="8">
        <v>64</v>
      </c>
      <c r="I1819" s="8">
        <v>2</v>
      </c>
      <c r="L1819" s="8">
        <v>6.7000000000000004E-2</v>
      </c>
      <c r="M1819" s="8">
        <f t="shared" si="290"/>
        <v>4.2880000000000003</v>
      </c>
      <c r="O1819" s="8">
        <v>88</v>
      </c>
      <c r="AI1819" s="7">
        <v>974</v>
      </c>
      <c r="AJ1819" s="8">
        <v>1129</v>
      </c>
      <c r="AK1819" s="8" t="s">
        <v>279</v>
      </c>
      <c r="AL1819" s="7">
        <v>155</v>
      </c>
      <c r="AM1819" s="8">
        <v>155</v>
      </c>
      <c r="AN1819" s="8">
        <v>12.6</v>
      </c>
      <c r="AO1819" s="8">
        <v>12.6</v>
      </c>
      <c r="AP1819" s="8">
        <v>0</v>
      </c>
      <c r="AQ1819" s="8">
        <v>10.6</v>
      </c>
      <c r="AR1819" s="8">
        <v>1.1000000000000001</v>
      </c>
      <c r="AS1819" s="8">
        <v>0</v>
      </c>
      <c r="AT1819" s="12">
        <f t="shared" si="289"/>
        <v>24.3</v>
      </c>
      <c r="AV1819" s="11">
        <f t="shared" si="291"/>
        <v>6.6463999999999999</v>
      </c>
      <c r="AW1819" s="13">
        <f t="shared" si="292"/>
        <v>6.6463999999999999</v>
      </c>
      <c r="AX1819" s="13">
        <f t="shared" si="293"/>
        <v>0.54028799999999999</v>
      </c>
      <c r="AY1819" s="13">
        <f t="shared" si="294"/>
        <v>0.54028799999999999</v>
      </c>
      <c r="AZ1819" s="13">
        <f t="shared" si="295"/>
        <v>0</v>
      </c>
      <c r="BA1819" s="13">
        <f t="shared" si="296"/>
        <v>0.45452800000000004</v>
      </c>
      <c r="BB1819" s="13">
        <f t="shared" si="297"/>
        <v>4.7168000000000009E-2</v>
      </c>
      <c r="BC1819" s="13">
        <f t="shared" si="298"/>
        <v>0</v>
      </c>
    </row>
    <row r="1820" spans="1:55" x14ac:dyDescent="0.3">
      <c r="A1820" s="8" t="s">
        <v>232</v>
      </c>
      <c r="B1820" s="8" t="s">
        <v>238</v>
      </c>
      <c r="C1820" s="8" t="s">
        <v>146</v>
      </c>
      <c r="D1820" s="8" t="s">
        <v>24</v>
      </c>
      <c r="E1820" s="7" t="s">
        <v>14</v>
      </c>
      <c r="F1820" s="8">
        <v>184</v>
      </c>
      <c r="G1820" s="8">
        <v>1</v>
      </c>
      <c r="L1820" s="8">
        <v>1</v>
      </c>
      <c r="M1820" s="8">
        <f t="shared" si="290"/>
        <v>184</v>
      </c>
      <c r="O1820" s="8">
        <v>88</v>
      </c>
      <c r="AI1820" s="7">
        <v>7075</v>
      </c>
      <c r="AJ1820" s="8">
        <v>1106</v>
      </c>
      <c r="AK1820" s="8" t="s">
        <v>280</v>
      </c>
      <c r="AL1820" s="7">
        <v>69</v>
      </c>
      <c r="AM1820" s="8">
        <v>69</v>
      </c>
      <c r="AN1820" s="8">
        <v>3.6</v>
      </c>
      <c r="AO1820" s="8">
        <v>3.6</v>
      </c>
      <c r="AP1820" s="8">
        <v>0</v>
      </c>
      <c r="AQ1820" s="8">
        <v>4.0999999999999996</v>
      </c>
      <c r="AR1820" s="8">
        <v>4.5</v>
      </c>
      <c r="AS1820" s="8">
        <v>0</v>
      </c>
      <c r="AT1820" s="12">
        <f t="shared" si="289"/>
        <v>12.2</v>
      </c>
      <c r="AV1820" s="11">
        <f t="shared" si="291"/>
        <v>126.96</v>
      </c>
      <c r="AW1820" s="13">
        <f t="shared" si="292"/>
        <v>126.96</v>
      </c>
      <c r="AX1820" s="13">
        <f t="shared" si="293"/>
        <v>6.6239999999999997</v>
      </c>
      <c r="AY1820" s="13">
        <f t="shared" si="294"/>
        <v>6.6239999999999997</v>
      </c>
      <c r="AZ1820" s="13">
        <f t="shared" si="295"/>
        <v>0</v>
      </c>
      <c r="BA1820" s="13">
        <f t="shared" si="296"/>
        <v>7.5439999999999996</v>
      </c>
      <c r="BB1820" s="13">
        <f t="shared" si="297"/>
        <v>8.2799999999999994</v>
      </c>
      <c r="BC1820" s="13">
        <f t="shared" si="298"/>
        <v>0</v>
      </c>
    </row>
    <row r="1821" spans="1:55" x14ac:dyDescent="0.3">
      <c r="A1821" s="8" t="s">
        <v>232</v>
      </c>
      <c r="B1821" s="8" t="s">
        <v>238</v>
      </c>
      <c r="C1821" s="8" t="s">
        <v>146</v>
      </c>
      <c r="D1821" s="8" t="s">
        <v>25</v>
      </c>
      <c r="E1821" s="7" t="s">
        <v>21</v>
      </c>
      <c r="K1821" s="8">
        <v>1</v>
      </c>
      <c r="L1821" s="8">
        <v>0</v>
      </c>
      <c r="M1821" s="8">
        <f t="shared" si="290"/>
        <v>0</v>
      </c>
      <c r="O1821" s="8">
        <v>88</v>
      </c>
      <c r="AI1821" s="7">
        <v>646</v>
      </c>
      <c r="AJ1821" s="8">
        <v>1009</v>
      </c>
      <c r="AK1821" s="8" t="s">
        <v>286</v>
      </c>
      <c r="AL1821" s="7">
        <v>403</v>
      </c>
      <c r="AM1821" s="8">
        <v>403</v>
      </c>
      <c r="AN1821" s="8">
        <v>24.9</v>
      </c>
      <c r="AO1821" s="8">
        <v>24.9</v>
      </c>
      <c r="AP1821" s="8">
        <v>0</v>
      </c>
      <c r="AQ1821" s="8">
        <v>33.1</v>
      </c>
      <c r="AR1821" s="8">
        <v>1.3</v>
      </c>
      <c r="AS1821" s="8">
        <v>0</v>
      </c>
      <c r="AT1821" s="12">
        <f t="shared" si="289"/>
        <v>59.3</v>
      </c>
      <c r="AV1821" s="11">
        <f t="shared" si="291"/>
        <v>0</v>
      </c>
      <c r="AW1821" s="13">
        <f t="shared" si="292"/>
        <v>0</v>
      </c>
      <c r="AX1821" s="13">
        <f t="shared" si="293"/>
        <v>0</v>
      </c>
      <c r="AY1821" s="13">
        <f t="shared" si="294"/>
        <v>0</v>
      </c>
      <c r="AZ1821" s="13">
        <f t="shared" si="295"/>
        <v>0</v>
      </c>
      <c r="BA1821" s="13">
        <f t="shared" si="296"/>
        <v>0</v>
      </c>
      <c r="BB1821" s="13">
        <f t="shared" si="297"/>
        <v>0</v>
      </c>
      <c r="BC1821" s="13">
        <f t="shared" si="298"/>
        <v>0</v>
      </c>
    </row>
    <row r="1822" spans="1:55" x14ac:dyDescent="0.3">
      <c r="A1822" s="8" t="s">
        <v>20</v>
      </c>
      <c r="B1822" s="8" t="s">
        <v>238</v>
      </c>
      <c r="C1822" s="8" t="s">
        <v>146</v>
      </c>
      <c r="D1822" s="8" t="s">
        <v>20</v>
      </c>
      <c r="E1822" s="7" t="s">
        <v>14</v>
      </c>
      <c r="F1822" s="8">
        <v>112</v>
      </c>
      <c r="H1822" s="8">
        <v>2</v>
      </c>
      <c r="L1822" s="8">
        <v>0.28599999999999998</v>
      </c>
      <c r="M1822" s="8">
        <f t="shared" si="290"/>
        <v>32.031999999999996</v>
      </c>
      <c r="O1822" s="8">
        <v>88</v>
      </c>
      <c r="AI1822">
        <v>8041</v>
      </c>
      <c r="AJ1822">
        <v>15233</v>
      </c>
      <c r="AK1822" t="s">
        <v>378</v>
      </c>
      <c r="AL1822">
        <v>105</v>
      </c>
      <c r="AM1822">
        <v>105</v>
      </c>
      <c r="AN1822">
        <v>18.5</v>
      </c>
      <c r="AO1822">
        <v>18.5</v>
      </c>
      <c r="AP1822">
        <v>18.5</v>
      </c>
      <c r="AQ1822">
        <v>2.9</v>
      </c>
      <c r="AR1822">
        <v>0</v>
      </c>
      <c r="AS1822">
        <v>0</v>
      </c>
      <c r="AT1822" s="12">
        <f t="shared" si="289"/>
        <v>21.4</v>
      </c>
      <c r="AV1822" s="11">
        <f t="shared" si="291"/>
        <v>33.633599999999994</v>
      </c>
      <c r="AW1822" s="13">
        <f t="shared" si="292"/>
        <v>33.633599999999994</v>
      </c>
      <c r="AX1822" s="13">
        <f t="shared" si="293"/>
        <v>5.9259199999999996</v>
      </c>
      <c r="AY1822" s="13">
        <f t="shared" si="294"/>
        <v>5.9259199999999996</v>
      </c>
      <c r="AZ1822" s="13">
        <f t="shared" si="295"/>
        <v>5.9259199999999996</v>
      </c>
      <c r="BA1822" s="13">
        <f t="shared" si="296"/>
        <v>0.92892799999999998</v>
      </c>
      <c r="BB1822" s="13">
        <f t="shared" si="297"/>
        <v>0</v>
      </c>
      <c r="BC1822" s="13">
        <f t="shared" si="298"/>
        <v>0</v>
      </c>
    </row>
    <row r="1823" spans="1:55" x14ac:dyDescent="0.3">
      <c r="A1823" s="8" t="s">
        <v>233</v>
      </c>
      <c r="B1823" s="8" t="s">
        <v>238</v>
      </c>
      <c r="C1823" s="8" t="s">
        <v>146</v>
      </c>
      <c r="D1823" s="8" t="s">
        <v>26</v>
      </c>
      <c r="E1823" s="7" t="s">
        <v>14</v>
      </c>
      <c r="F1823" s="8">
        <v>175</v>
      </c>
      <c r="H1823" s="8">
        <v>1</v>
      </c>
      <c r="L1823" s="8">
        <v>0.14299999999999999</v>
      </c>
      <c r="M1823" s="8">
        <f t="shared" si="290"/>
        <v>25.024999999999999</v>
      </c>
      <c r="O1823" s="8">
        <v>88</v>
      </c>
      <c r="AI1823" s="7">
        <v>7200</v>
      </c>
      <c r="AJ1823" s="8">
        <v>20051</v>
      </c>
      <c r="AK1823" s="8" t="s">
        <v>282</v>
      </c>
      <c r="AL1823" s="7">
        <v>130</v>
      </c>
      <c r="AM1823" s="8">
        <v>0</v>
      </c>
      <c r="AN1823" s="8">
        <v>2.4</v>
      </c>
      <c r="AO1823" s="8">
        <v>0</v>
      </c>
      <c r="AP1823" s="8">
        <v>0</v>
      </c>
      <c r="AQ1823" s="8">
        <v>0.2</v>
      </c>
      <c r="AR1823" s="8">
        <v>28.6</v>
      </c>
      <c r="AS1823" s="8">
        <v>0.3</v>
      </c>
      <c r="AT1823" s="12">
        <f t="shared" si="289"/>
        <v>31.200000000000003</v>
      </c>
      <c r="AV1823" s="11">
        <f t="shared" si="291"/>
        <v>32.532499999999999</v>
      </c>
      <c r="AW1823" s="13">
        <f t="shared" si="292"/>
        <v>0</v>
      </c>
      <c r="AX1823" s="13">
        <f t="shared" si="293"/>
        <v>0.60059999999999991</v>
      </c>
      <c r="AY1823" s="13">
        <f t="shared" si="294"/>
        <v>0</v>
      </c>
      <c r="AZ1823" s="13">
        <f t="shared" si="295"/>
        <v>0</v>
      </c>
      <c r="BA1823" s="13">
        <f t="shared" si="296"/>
        <v>5.0049999999999997E-2</v>
      </c>
      <c r="BB1823" s="13">
        <f t="shared" si="297"/>
        <v>7.1571500000000006</v>
      </c>
      <c r="BC1823" s="13">
        <f t="shared" si="298"/>
        <v>7.5074999999999989E-2</v>
      </c>
    </row>
    <row r="1824" spans="1:55" x14ac:dyDescent="0.3">
      <c r="A1824" s="8" t="s">
        <v>233</v>
      </c>
      <c r="B1824" s="8" t="s">
        <v>238</v>
      </c>
      <c r="C1824" s="8" t="s">
        <v>146</v>
      </c>
      <c r="D1824" s="8" t="s">
        <v>28</v>
      </c>
      <c r="E1824" s="7" t="s">
        <v>14</v>
      </c>
      <c r="F1824" s="8">
        <v>185</v>
      </c>
      <c r="H1824" s="8">
        <v>1</v>
      </c>
      <c r="L1824" s="8">
        <v>0.14299999999999999</v>
      </c>
      <c r="M1824" s="8">
        <f t="shared" si="290"/>
        <v>26.454999999999998</v>
      </c>
      <c r="O1824" s="8">
        <v>88</v>
      </c>
      <c r="AI1824" s="7">
        <v>7005</v>
      </c>
      <c r="AJ1824" s="8">
        <v>16028</v>
      </c>
      <c r="AK1824" s="8" t="s">
        <v>283</v>
      </c>
      <c r="AL1824" s="7">
        <v>127</v>
      </c>
      <c r="AM1824" s="8">
        <v>0</v>
      </c>
      <c r="AN1824" s="8">
        <v>8.6999999999999993</v>
      </c>
      <c r="AO1824" s="8">
        <v>0</v>
      </c>
      <c r="AP1824" s="8">
        <v>0</v>
      </c>
      <c r="AQ1824" s="8">
        <v>0.5</v>
      </c>
      <c r="AR1824" s="8">
        <v>22.8</v>
      </c>
      <c r="AS1824" s="8">
        <v>6.4</v>
      </c>
      <c r="AT1824" s="12">
        <f t="shared" si="289"/>
        <v>32</v>
      </c>
      <c r="AV1824" s="11">
        <f t="shared" si="291"/>
        <v>33.597850000000001</v>
      </c>
      <c r="AW1824" s="13">
        <f t="shared" si="292"/>
        <v>0</v>
      </c>
      <c r="AX1824" s="13">
        <f t="shared" si="293"/>
        <v>2.3015849999999998</v>
      </c>
      <c r="AY1824" s="13">
        <f t="shared" si="294"/>
        <v>0</v>
      </c>
      <c r="AZ1824" s="13">
        <f t="shared" si="295"/>
        <v>0</v>
      </c>
      <c r="BA1824" s="13">
        <f t="shared" si="296"/>
        <v>0.132275</v>
      </c>
      <c r="BB1824" s="13">
        <f t="shared" si="297"/>
        <v>6.0317400000000001</v>
      </c>
      <c r="BC1824" s="13">
        <f t="shared" si="298"/>
        <v>1.6931200000000002</v>
      </c>
    </row>
    <row r="1825" spans="1:55" x14ac:dyDescent="0.3">
      <c r="A1825" s="8" t="s">
        <v>233</v>
      </c>
      <c r="B1825" s="8" t="s">
        <v>238</v>
      </c>
      <c r="C1825" s="8" t="s">
        <v>146</v>
      </c>
      <c r="D1825" s="8" t="s">
        <v>29</v>
      </c>
      <c r="E1825" s="7" t="s">
        <v>14</v>
      </c>
      <c r="F1825" s="8">
        <v>60</v>
      </c>
      <c r="I1825" s="8">
        <v>2</v>
      </c>
      <c r="L1825" s="8">
        <v>6.7000000000000004E-2</v>
      </c>
      <c r="M1825" s="8">
        <f t="shared" si="290"/>
        <v>4.0200000000000005</v>
      </c>
      <c r="O1825" s="8">
        <v>88</v>
      </c>
      <c r="AI1825" s="7">
        <v>513</v>
      </c>
      <c r="AJ1825" s="8">
        <v>11110</v>
      </c>
      <c r="AK1825" s="8" t="s">
        <v>290</v>
      </c>
      <c r="AL1825" s="7">
        <v>22</v>
      </c>
      <c r="AM1825" s="8">
        <v>0</v>
      </c>
      <c r="AN1825" s="8">
        <v>1</v>
      </c>
      <c r="AO1825" s="8">
        <v>0</v>
      </c>
      <c r="AP1825" s="8">
        <v>0</v>
      </c>
      <c r="AQ1825" s="8">
        <v>0.4</v>
      </c>
      <c r="AR1825" s="8">
        <v>4.5</v>
      </c>
      <c r="AS1825" s="8">
        <v>2.8</v>
      </c>
      <c r="AT1825" s="12">
        <f t="shared" si="289"/>
        <v>5.9</v>
      </c>
      <c r="AV1825" s="11">
        <f t="shared" si="291"/>
        <v>0.88440000000000007</v>
      </c>
      <c r="AW1825" s="13">
        <f t="shared" si="292"/>
        <v>0</v>
      </c>
      <c r="AX1825" s="13">
        <f t="shared" si="293"/>
        <v>4.0200000000000007E-2</v>
      </c>
      <c r="AY1825" s="13">
        <f t="shared" si="294"/>
        <v>0</v>
      </c>
      <c r="AZ1825" s="13">
        <f t="shared" si="295"/>
        <v>0</v>
      </c>
      <c r="BA1825" s="13">
        <f t="shared" si="296"/>
        <v>1.6080000000000004E-2</v>
      </c>
      <c r="BB1825" s="13">
        <f t="shared" si="297"/>
        <v>0.18090000000000003</v>
      </c>
      <c r="BC1825" s="13">
        <f t="shared" si="298"/>
        <v>0.11256000000000001</v>
      </c>
    </row>
    <row r="1826" spans="1:55" x14ac:dyDescent="0.3">
      <c r="A1826" s="8" t="s">
        <v>233</v>
      </c>
      <c r="B1826" s="8" t="s">
        <v>238</v>
      </c>
      <c r="C1826" s="8" t="s">
        <v>146</v>
      </c>
      <c r="D1826" s="8" t="s">
        <v>30</v>
      </c>
      <c r="E1826" s="7" t="s">
        <v>14</v>
      </c>
      <c r="F1826" s="8">
        <v>119</v>
      </c>
      <c r="G1826" s="8">
        <v>1</v>
      </c>
      <c r="L1826" s="8">
        <v>1</v>
      </c>
      <c r="M1826" s="8">
        <f t="shared" si="290"/>
        <v>119</v>
      </c>
      <c r="O1826" s="8">
        <v>88</v>
      </c>
      <c r="AI1826" s="7">
        <v>141</v>
      </c>
      <c r="AJ1826" s="8">
        <v>9040</v>
      </c>
      <c r="AK1826" s="8" t="s">
        <v>287</v>
      </c>
      <c r="AL1826" s="7">
        <v>92</v>
      </c>
      <c r="AM1826" s="8">
        <v>0</v>
      </c>
      <c r="AN1826" s="8">
        <v>1</v>
      </c>
      <c r="AO1826" s="8">
        <v>0</v>
      </c>
      <c r="AP1826" s="8">
        <v>0</v>
      </c>
      <c r="AQ1826" s="8">
        <v>0.5</v>
      </c>
      <c r="AR1826" s="8">
        <v>23.4</v>
      </c>
      <c r="AS1826" s="8">
        <v>2.4</v>
      </c>
      <c r="AT1826" s="12">
        <f t="shared" si="289"/>
        <v>24.9</v>
      </c>
      <c r="AV1826" s="11">
        <f t="shared" si="291"/>
        <v>109.48</v>
      </c>
      <c r="AW1826" s="13">
        <f t="shared" si="292"/>
        <v>0</v>
      </c>
      <c r="AX1826" s="13">
        <f t="shared" si="293"/>
        <v>1.19</v>
      </c>
      <c r="AY1826" s="13">
        <f t="shared" si="294"/>
        <v>0</v>
      </c>
      <c r="AZ1826" s="13">
        <f t="shared" si="295"/>
        <v>0</v>
      </c>
      <c r="BA1826" s="13">
        <f t="shared" si="296"/>
        <v>0.59499999999999997</v>
      </c>
      <c r="BB1826" s="13">
        <f t="shared" si="297"/>
        <v>27.846</v>
      </c>
      <c r="BC1826" s="13">
        <f t="shared" si="298"/>
        <v>2.8559999999999999</v>
      </c>
    </row>
    <row r="1827" spans="1:55" x14ac:dyDescent="0.3">
      <c r="A1827" s="8" t="s">
        <v>233</v>
      </c>
      <c r="B1827" s="8" t="s">
        <v>238</v>
      </c>
      <c r="C1827" s="8" t="s">
        <v>146</v>
      </c>
      <c r="D1827" s="8" t="s">
        <v>31</v>
      </c>
      <c r="E1827" s="7" t="s">
        <v>14</v>
      </c>
      <c r="F1827" s="8">
        <v>122</v>
      </c>
      <c r="I1827" s="8">
        <v>1</v>
      </c>
      <c r="L1827" s="8">
        <v>3.3000000000000002E-2</v>
      </c>
      <c r="M1827" s="8">
        <f t="shared" si="290"/>
        <v>4.0259999999999998</v>
      </c>
      <c r="O1827" s="8">
        <v>88</v>
      </c>
      <c r="AI1827" s="7">
        <v>1786</v>
      </c>
      <c r="AJ1827" s="8">
        <v>11363</v>
      </c>
      <c r="AK1827" s="8" t="s">
        <v>289</v>
      </c>
      <c r="AL1827" s="7">
        <v>93</v>
      </c>
      <c r="AM1827" s="8">
        <v>0</v>
      </c>
      <c r="AN1827" s="8">
        <v>2</v>
      </c>
      <c r="AO1827" s="8">
        <v>0</v>
      </c>
      <c r="AP1827" s="8">
        <v>0</v>
      </c>
      <c r="AQ1827" s="8">
        <v>0.1</v>
      </c>
      <c r="AR1827" s="8">
        <v>21.6</v>
      </c>
      <c r="AS1827" s="8">
        <v>1.5</v>
      </c>
      <c r="AT1827" s="12">
        <f t="shared" si="289"/>
        <v>23.700000000000003</v>
      </c>
      <c r="AV1827" s="11">
        <f t="shared" si="291"/>
        <v>3.7441800000000001</v>
      </c>
      <c r="AW1827" s="13">
        <f t="shared" si="292"/>
        <v>0</v>
      </c>
      <c r="AX1827" s="13">
        <f t="shared" si="293"/>
        <v>8.0519999999999994E-2</v>
      </c>
      <c r="AY1827" s="13">
        <f t="shared" si="294"/>
        <v>0</v>
      </c>
      <c r="AZ1827" s="13">
        <f t="shared" si="295"/>
        <v>0</v>
      </c>
      <c r="BA1827" s="13">
        <f t="shared" si="296"/>
        <v>4.0260000000000001E-3</v>
      </c>
      <c r="BB1827" s="13">
        <f t="shared" si="297"/>
        <v>0.86961600000000006</v>
      </c>
      <c r="BC1827" s="13">
        <f t="shared" si="298"/>
        <v>6.0389999999999999E-2</v>
      </c>
    </row>
    <row r="1828" spans="1:55" x14ac:dyDescent="0.3">
      <c r="A1828" s="8" t="s">
        <v>233</v>
      </c>
      <c r="B1828" s="8" t="s">
        <v>238</v>
      </c>
      <c r="C1828" s="8" t="s">
        <v>146</v>
      </c>
      <c r="D1828" s="8" t="s">
        <v>87</v>
      </c>
      <c r="E1828" s="7" t="s">
        <v>14</v>
      </c>
      <c r="F1828" s="8">
        <v>171</v>
      </c>
      <c r="H1828" s="8">
        <v>2</v>
      </c>
      <c r="L1828" s="8">
        <v>0.28599999999999998</v>
      </c>
      <c r="M1828" s="8">
        <f t="shared" si="290"/>
        <v>48.905999999999999</v>
      </c>
      <c r="O1828" s="8">
        <v>88</v>
      </c>
      <c r="AI1828" s="7">
        <v>7060</v>
      </c>
      <c r="AJ1828" s="8">
        <v>16063</v>
      </c>
      <c r="AK1828" s="8" t="s">
        <v>328</v>
      </c>
      <c r="AL1828" s="7">
        <v>116</v>
      </c>
      <c r="AM1828" s="8">
        <v>0</v>
      </c>
      <c r="AN1828" s="8">
        <v>7.7</v>
      </c>
      <c r="AO1828" s="8">
        <v>0</v>
      </c>
      <c r="AP1828" s="8">
        <v>0</v>
      </c>
      <c r="AQ1828" s="8">
        <v>0.5</v>
      </c>
      <c r="AR1828" s="8">
        <v>20.8</v>
      </c>
      <c r="AS1828" s="8">
        <v>6.5</v>
      </c>
      <c r="AT1828" s="12">
        <f t="shared" si="289"/>
        <v>29</v>
      </c>
      <c r="AV1828" s="11">
        <f t="shared" si="291"/>
        <v>56.730959999999996</v>
      </c>
      <c r="AW1828" s="13">
        <f t="shared" si="292"/>
        <v>0</v>
      </c>
      <c r="AX1828" s="13">
        <f t="shared" si="293"/>
        <v>3.7657619999999996</v>
      </c>
      <c r="AY1828" s="13">
        <f t="shared" si="294"/>
        <v>0</v>
      </c>
      <c r="AZ1828" s="13">
        <f t="shared" si="295"/>
        <v>0</v>
      </c>
      <c r="BA1828" s="13">
        <f t="shared" si="296"/>
        <v>0.24453</v>
      </c>
      <c r="BB1828" s="13">
        <f t="shared" si="297"/>
        <v>10.172448000000001</v>
      </c>
      <c r="BC1828" s="13">
        <f t="shared" si="298"/>
        <v>3.17889</v>
      </c>
    </row>
    <row r="1829" spans="1:55" x14ac:dyDescent="0.3">
      <c r="A1829" s="8" t="s">
        <v>233</v>
      </c>
      <c r="B1829" s="8" t="s">
        <v>238</v>
      </c>
      <c r="C1829" s="8" t="s">
        <v>146</v>
      </c>
      <c r="D1829" s="8" t="s">
        <v>147</v>
      </c>
      <c r="E1829" s="7" t="s">
        <v>14</v>
      </c>
      <c r="F1829" s="8">
        <v>114</v>
      </c>
      <c r="H1829" s="8">
        <v>2</v>
      </c>
      <c r="L1829" s="8">
        <v>0.28599999999999998</v>
      </c>
      <c r="M1829" s="8">
        <f t="shared" si="290"/>
        <v>32.603999999999999</v>
      </c>
      <c r="O1829" s="8">
        <v>88</v>
      </c>
      <c r="AI1829" s="7">
        <v>2249</v>
      </c>
      <c r="AJ1829" s="8">
        <v>11508</v>
      </c>
      <c r="AK1829" s="8" t="s">
        <v>365</v>
      </c>
      <c r="AL1829" s="7">
        <v>103</v>
      </c>
      <c r="AM1829" s="8">
        <v>0</v>
      </c>
      <c r="AN1829" s="8">
        <v>1.7</v>
      </c>
      <c r="AO1829" s="8">
        <v>0</v>
      </c>
      <c r="AP1829" s="8">
        <v>0</v>
      </c>
      <c r="AQ1829" s="8">
        <v>0.1</v>
      </c>
      <c r="AR1829" s="8">
        <v>24.3</v>
      </c>
      <c r="AS1829" s="8">
        <v>3</v>
      </c>
      <c r="AT1829" s="12">
        <f t="shared" si="289"/>
        <v>26.1</v>
      </c>
      <c r="AV1829" s="11">
        <f t="shared" si="291"/>
        <v>33.582120000000003</v>
      </c>
      <c r="AW1829" s="13">
        <f t="shared" si="292"/>
        <v>0</v>
      </c>
      <c r="AX1829" s="13">
        <f t="shared" si="293"/>
        <v>0.55426799999999998</v>
      </c>
      <c r="AY1829" s="13">
        <f t="shared" si="294"/>
        <v>0</v>
      </c>
      <c r="AZ1829" s="13">
        <f t="shared" si="295"/>
        <v>0</v>
      </c>
      <c r="BA1829" s="13">
        <f t="shared" si="296"/>
        <v>3.2604000000000001E-2</v>
      </c>
      <c r="BB1829" s="13">
        <f t="shared" si="297"/>
        <v>7.9227720000000001</v>
      </c>
      <c r="BC1829" s="13">
        <f t="shared" si="298"/>
        <v>0.97811999999999999</v>
      </c>
    </row>
    <row r="1830" spans="1:55" x14ac:dyDescent="0.3">
      <c r="A1830" s="8" t="s">
        <v>233</v>
      </c>
      <c r="B1830" s="8" t="s">
        <v>238</v>
      </c>
      <c r="C1830" s="8" t="s">
        <v>146</v>
      </c>
      <c r="D1830" s="8" t="s">
        <v>44</v>
      </c>
      <c r="E1830" s="7" t="s">
        <v>14</v>
      </c>
      <c r="I1830" s="8">
        <v>1</v>
      </c>
      <c r="L1830" s="8">
        <v>3.3000000000000002E-2</v>
      </c>
      <c r="M1830" s="8">
        <f t="shared" si="290"/>
        <v>0</v>
      </c>
      <c r="O1830" s="8">
        <v>88</v>
      </c>
      <c r="AI1830" s="7">
        <v>8009</v>
      </c>
      <c r="AJ1830" s="8">
        <v>20121</v>
      </c>
      <c r="AK1830" s="8" t="s">
        <v>370</v>
      </c>
      <c r="AL1830" s="7">
        <v>141</v>
      </c>
      <c r="AM1830" s="8">
        <v>0</v>
      </c>
      <c r="AN1830" s="8">
        <v>4.8</v>
      </c>
      <c r="AO1830" s="8">
        <v>0</v>
      </c>
      <c r="AP1830" s="8">
        <v>0</v>
      </c>
      <c r="AQ1830" s="8">
        <v>0.7</v>
      </c>
      <c r="AR1830" s="8">
        <v>28.3</v>
      </c>
      <c r="AS1830" s="8">
        <v>1.7</v>
      </c>
      <c r="AT1830" s="12">
        <f t="shared" si="289"/>
        <v>33.799999999999997</v>
      </c>
      <c r="AV1830" s="11">
        <f t="shared" si="291"/>
        <v>0</v>
      </c>
      <c r="AW1830" s="13">
        <f t="shared" si="292"/>
        <v>0</v>
      </c>
      <c r="AX1830" s="13">
        <f t="shared" si="293"/>
        <v>0</v>
      </c>
      <c r="AY1830" s="13">
        <f t="shared" si="294"/>
        <v>0</v>
      </c>
      <c r="AZ1830" s="13">
        <f t="shared" si="295"/>
        <v>0</v>
      </c>
      <c r="BA1830" s="13">
        <f t="shared" si="296"/>
        <v>0</v>
      </c>
      <c r="BB1830" s="13">
        <f t="shared" si="297"/>
        <v>0</v>
      </c>
      <c r="BC1830" s="13">
        <f t="shared" si="298"/>
        <v>0</v>
      </c>
    </row>
    <row r="1831" spans="1:55" x14ac:dyDescent="0.3">
      <c r="A1831" s="8" t="s">
        <v>234</v>
      </c>
      <c r="B1831" s="8" t="s">
        <v>238</v>
      </c>
      <c r="C1831" s="8" t="s">
        <v>146</v>
      </c>
      <c r="D1831" s="8" t="s">
        <v>248</v>
      </c>
      <c r="E1831" s="7" t="s">
        <v>14</v>
      </c>
      <c r="F1831" s="8">
        <v>134</v>
      </c>
      <c r="H1831" s="8">
        <v>1</v>
      </c>
      <c r="L1831" s="8">
        <v>0.14299999999999999</v>
      </c>
      <c r="M1831" s="8">
        <f t="shared" si="290"/>
        <v>19.161999999999999</v>
      </c>
      <c r="O1831" s="8">
        <v>88</v>
      </c>
      <c r="AE1831" s="7" t="s">
        <v>296</v>
      </c>
      <c r="AF1831" s="8" t="s">
        <v>303</v>
      </c>
      <c r="AL1831" s="7">
        <v>163</v>
      </c>
      <c r="AN1831" s="8">
        <v>6.3</v>
      </c>
      <c r="AQ1831" s="8">
        <v>1.4</v>
      </c>
      <c r="AR1831" s="8">
        <v>31.1</v>
      </c>
      <c r="AT1831" s="12">
        <f t="shared" si="289"/>
        <v>38.799999999999997</v>
      </c>
      <c r="AV1831" s="11">
        <f t="shared" si="291"/>
        <v>31.234059999999999</v>
      </c>
      <c r="AW1831" s="13">
        <f t="shared" si="292"/>
        <v>0.19161999999999998</v>
      </c>
      <c r="AX1831" s="13">
        <f t="shared" si="293"/>
        <v>1.207206</v>
      </c>
      <c r="AY1831" s="13">
        <f t="shared" si="294"/>
        <v>0.19161999999999998</v>
      </c>
      <c r="AZ1831" s="13">
        <f t="shared" si="295"/>
        <v>0.19161999999999998</v>
      </c>
      <c r="BA1831" s="13">
        <f t="shared" si="296"/>
        <v>0.26826800000000001</v>
      </c>
      <c r="BB1831" s="13">
        <f t="shared" si="297"/>
        <v>5.9593820000000006</v>
      </c>
      <c r="BC1831" s="13">
        <f t="shared" si="298"/>
        <v>0.19161999999999998</v>
      </c>
    </row>
    <row r="1832" spans="1:55" x14ac:dyDescent="0.3">
      <c r="A1832" s="8" t="s">
        <v>234</v>
      </c>
      <c r="B1832" s="8" t="s">
        <v>238</v>
      </c>
      <c r="C1832" s="8" t="s">
        <v>146</v>
      </c>
      <c r="D1832" s="8" t="s">
        <v>27</v>
      </c>
      <c r="E1832" s="7" t="s">
        <v>14</v>
      </c>
      <c r="F1832" s="8">
        <v>114</v>
      </c>
      <c r="G1832" s="8">
        <v>1</v>
      </c>
      <c r="L1832" s="8">
        <v>1</v>
      </c>
      <c r="M1832" s="8">
        <f t="shared" si="290"/>
        <v>114</v>
      </c>
      <c r="O1832" s="8">
        <v>88</v>
      </c>
      <c r="AE1832" s="7" t="s">
        <v>296</v>
      </c>
      <c r="AF1832" s="8" t="s">
        <v>304</v>
      </c>
      <c r="AL1832" s="7">
        <v>125</v>
      </c>
      <c r="AN1832" s="8">
        <v>2.1</v>
      </c>
      <c r="AQ1832" s="8">
        <v>1.3</v>
      </c>
      <c r="AR1832" s="8">
        <v>26.2</v>
      </c>
      <c r="AT1832" s="12">
        <f t="shared" si="289"/>
        <v>29.6</v>
      </c>
      <c r="AV1832" s="11">
        <f t="shared" si="291"/>
        <v>142.5</v>
      </c>
      <c r="AW1832" s="13">
        <f t="shared" si="292"/>
        <v>1.1399999999999999</v>
      </c>
      <c r="AX1832" s="13">
        <f t="shared" si="293"/>
        <v>2.3940000000000001</v>
      </c>
      <c r="AY1832" s="13">
        <f t="shared" si="294"/>
        <v>1.1399999999999999</v>
      </c>
      <c r="AZ1832" s="13">
        <f t="shared" si="295"/>
        <v>1.1399999999999999</v>
      </c>
      <c r="BA1832" s="13">
        <f t="shared" si="296"/>
        <v>1.4820000000000002</v>
      </c>
      <c r="BB1832" s="13">
        <f t="shared" si="297"/>
        <v>29.867999999999999</v>
      </c>
      <c r="BC1832" s="13">
        <f t="shared" si="298"/>
        <v>1.1399999999999999</v>
      </c>
    </row>
    <row r="1833" spans="1:55" x14ac:dyDescent="0.3">
      <c r="A1833" s="8" t="s">
        <v>234</v>
      </c>
      <c r="B1833" s="8" t="s">
        <v>238</v>
      </c>
      <c r="C1833" s="8" t="s">
        <v>146</v>
      </c>
      <c r="D1833" s="8" t="s">
        <v>32</v>
      </c>
      <c r="E1833" s="7" t="s">
        <v>21</v>
      </c>
      <c r="K1833" s="8">
        <v>1</v>
      </c>
      <c r="L1833" s="8">
        <v>0</v>
      </c>
      <c r="M1833" s="8">
        <f t="shared" si="290"/>
        <v>0</v>
      </c>
      <c r="O1833" s="8">
        <v>88</v>
      </c>
      <c r="AI1833" s="7">
        <v>8012</v>
      </c>
      <c r="AJ1833" s="8">
        <v>0</v>
      </c>
      <c r="AK1833" s="8" t="s">
        <v>307</v>
      </c>
      <c r="AL1833" s="7">
        <v>332</v>
      </c>
      <c r="AM1833" s="8">
        <v>0</v>
      </c>
      <c r="AN1833" s="8">
        <v>10.3</v>
      </c>
      <c r="AO1833" s="8">
        <v>0</v>
      </c>
      <c r="AP1833" s="8">
        <v>0</v>
      </c>
      <c r="AQ1833" s="8">
        <v>3</v>
      </c>
      <c r="AR1833" s="8">
        <v>73.7</v>
      </c>
      <c r="AS1833" s="8">
        <v>12.7</v>
      </c>
      <c r="AT1833" s="12">
        <f t="shared" si="289"/>
        <v>87</v>
      </c>
      <c r="AV1833" s="11">
        <f t="shared" si="291"/>
        <v>0</v>
      </c>
      <c r="AW1833" s="13">
        <f t="shared" si="292"/>
        <v>0</v>
      </c>
      <c r="AX1833" s="13">
        <f t="shared" si="293"/>
        <v>0</v>
      </c>
      <c r="AY1833" s="13">
        <f t="shared" si="294"/>
        <v>0</v>
      </c>
      <c r="AZ1833" s="13">
        <f t="shared" si="295"/>
        <v>0</v>
      </c>
      <c r="BA1833" s="13">
        <f t="shared" si="296"/>
        <v>0</v>
      </c>
      <c r="BB1833" s="13">
        <f t="shared" si="297"/>
        <v>0</v>
      </c>
      <c r="BC1833" s="13">
        <f t="shared" si="298"/>
        <v>0</v>
      </c>
    </row>
    <row r="1834" spans="1:55" x14ac:dyDescent="0.3">
      <c r="A1834" s="8" t="s">
        <v>234</v>
      </c>
      <c r="B1834" s="8" t="s">
        <v>238</v>
      </c>
      <c r="C1834" s="8" t="s">
        <v>146</v>
      </c>
      <c r="D1834" s="8" t="s">
        <v>74</v>
      </c>
      <c r="E1834" s="7" t="s">
        <v>14</v>
      </c>
      <c r="F1834" s="8">
        <v>340</v>
      </c>
      <c r="H1834" s="8">
        <v>4</v>
      </c>
      <c r="L1834" s="8">
        <v>0.57099999999999995</v>
      </c>
      <c r="M1834" s="8">
        <f t="shared" si="290"/>
        <v>194.14</v>
      </c>
      <c r="O1834" s="8">
        <v>88</v>
      </c>
      <c r="AI1834" s="7">
        <v>404</v>
      </c>
      <c r="AJ1834" s="8">
        <v>14400</v>
      </c>
      <c r="AK1834" s="8" t="s">
        <v>308</v>
      </c>
      <c r="AL1834" s="7">
        <v>41</v>
      </c>
      <c r="AM1834" s="8">
        <v>0</v>
      </c>
      <c r="AN1834" s="8">
        <v>0</v>
      </c>
      <c r="AO1834" s="8">
        <v>0</v>
      </c>
      <c r="AP1834" s="8">
        <v>0</v>
      </c>
      <c r="AQ1834" s="8">
        <v>0</v>
      </c>
      <c r="AR1834" s="8">
        <v>10.4</v>
      </c>
      <c r="AS1834" s="8">
        <v>0</v>
      </c>
      <c r="AT1834" s="12">
        <f t="shared" si="289"/>
        <v>10.4</v>
      </c>
      <c r="AV1834" s="11">
        <f t="shared" si="291"/>
        <v>79.597399999999993</v>
      </c>
      <c r="AW1834" s="13">
        <f t="shared" si="292"/>
        <v>0</v>
      </c>
      <c r="AX1834" s="13">
        <f t="shared" si="293"/>
        <v>0</v>
      </c>
      <c r="AY1834" s="13">
        <f t="shared" si="294"/>
        <v>0</v>
      </c>
      <c r="AZ1834" s="13">
        <f t="shared" si="295"/>
        <v>0</v>
      </c>
      <c r="BA1834" s="13">
        <f t="shared" si="296"/>
        <v>0</v>
      </c>
      <c r="BB1834" s="13">
        <f t="shared" si="297"/>
        <v>20.190560000000001</v>
      </c>
      <c r="BC1834" s="13">
        <f t="shared" si="298"/>
        <v>0</v>
      </c>
    </row>
    <row r="1835" spans="1:55" x14ac:dyDescent="0.3">
      <c r="A1835" s="8" t="s">
        <v>234</v>
      </c>
      <c r="B1835" s="8" t="s">
        <v>238</v>
      </c>
      <c r="C1835" s="8" t="s">
        <v>146</v>
      </c>
      <c r="D1835" s="8" t="s">
        <v>124</v>
      </c>
      <c r="E1835" s="7" t="s">
        <v>14</v>
      </c>
      <c r="F1835" s="8">
        <v>3</v>
      </c>
      <c r="H1835" s="8">
        <v>3</v>
      </c>
      <c r="L1835" s="8">
        <v>0.42899999999999999</v>
      </c>
      <c r="M1835" s="8">
        <f t="shared" si="290"/>
        <v>1.2869999999999999</v>
      </c>
      <c r="O1835" s="8">
        <v>88</v>
      </c>
      <c r="AI1835" s="7">
        <v>2229</v>
      </c>
      <c r="AJ1835" s="8">
        <v>19334</v>
      </c>
      <c r="AK1835" s="8" t="s">
        <v>354</v>
      </c>
      <c r="AL1835" s="7">
        <v>376</v>
      </c>
      <c r="AM1835" s="8">
        <v>0</v>
      </c>
      <c r="AN1835" s="8">
        <v>0</v>
      </c>
      <c r="AO1835" s="8">
        <v>0</v>
      </c>
      <c r="AP1835" s="8">
        <v>0</v>
      </c>
      <c r="AQ1835" s="8">
        <v>0</v>
      </c>
      <c r="AR1835" s="8">
        <v>97.3</v>
      </c>
      <c r="AS1835" s="8">
        <v>0</v>
      </c>
      <c r="AT1835" s="12">
        <f t="shared" si="289"/>
        <v>97.3</v>
      </c>
      <c r="AV1835" s="11">
        <f t="shared" si="291"/>
        <v>4.8391199999999994</v>
      </c>
      <c r="AW1835" s="13">
        <f t="shared" si="292"/>
        <v>0</v>
      </c>
      <c r="AX1835" s="13">
        <f t="shared" si="293"/>
        <v>0</v>
      </c>
      <c r="AY1835" s="13">
        <f t="shared" si="294"/>
        <v>0</v>
      </c>
      <c r="AZ1835" s="13">
        <f t="shared" si="295"/>
        <v>0</v>
      </c>
      <c r="BA1835" s="13">
        <f t="shared" si="296"/>
        <v>0</v>
      </c>
      <c r="BB1835" s="13">
        <f t="shared" si="297"/>
        <v>1.2522509999999998</v>
      </c>
      <c r="BC1835" s="13">
        <f t="shared" si="298"/>
        <v>0</v>
      </c>
    </row>
    <row r="1836" spans="1:55" x14ac:dyDescent="0.3">
      <c r="A1836" s="8" t="s">
        <v>232</v>
      </c>
      <c r="B1836" s="8" t="s">
        <v>238</v>
      </c>
      <c r="C1836" s="8" t="s">
        <v>148</v>
      </c>
      <c r="D1836" s="8" t="s">
        <v>13</v>
      </c>
      <c r="E1836" s="7" t="s">
        <v>14</v>
      </c>
      <c r="F1836" s="8">
        <v>112</v>
      </c>
      <c r="I1836" s="8">
        <v>2</v>
      </c>
      <c r="L1836" s="8">
        <v>6.7000000000000004E-2</v>
      </c>
      <c r="M1836" s="8">
        <f t="shared" si="290"/>
        <v>7.5040000000000004</v>
      </c>
      <c r="N1836" s="8">
        <v>3</v>
      </c>
      <c r="O1836" s="8">
        <v>89</v>
      </c>
      <c r="AI1836" s="7">
        <v>8067</v>
      </c>
      <c r="AJ1836" s="8">
        <v>0</v>
      </c>
      <c r="AK1836" s="8" t="s">
        <v>265</v>
      </c>
      <c r="AL1836" s="7">
        <v>269</v>
      </c>
      <c r="AM1836" s="8">
        <v>269</v>
      </c>
      <c r="AN1836" s="8">
        <v>24.9</v>
      </c>
      <c r="AO1836" s="8">
        <v>24.9</v>
      </c>
      <c r="AP1836" s="8">
        <v>24.9</v>
      </c>
      <c r="AQ1836" s="8">
        <v>18</v>
      </c>
      <c r="AR1836" s="8">
        <v>0</v>
      </c>
      <c r="AS1836" s="8">
        <v>0</v>
      </c>
      <c r="AT1836" s="12">
        <f t="shared" si="289"/>
        <v>42.9</v>
      </c>
      <c r="AV1836" s="11">
        <f t="shared" si="291"/>
        <v>20.185760000000002</v>
      </c>
      <c r="AW1836" s="13">
        <f t="shared" si="292"/>
        <v>20.185760000000002</v>
      </c>
      <c r="AX1836" s="13">
        <f t="shared" si="293"/>
        <v>1.8684960000000002</v>
      </c>
      <c r="AY1836" s="13">
        <f t="shared" si="294"/>
        <v>1.8684960000000002</v>
      </c>
      <c r="AZ1836" s="13">
        <f t="shared" si="295"/>
        <v>1.8684960000000002</v>
      </c>
      <c r="BA1836" s="13">
        <f t="shared" si="296"/>
        <v>1.3507199999999999</v>
      </c>
      <c r="BB1836" s="13">
        <f t="shared" si="297"/>
        <v>0</v>
      </c>
      <c r="BC1836" s="13">
        <f t="shared" si="298"/>
        <v>0</v>
      </c>
    </row>
    <row r="1837" spans="1:55" x14ac:dyDescent="0.3">
      <c r="A1837" s="8" t="s">
        <v>232</v>
      </c>
      <c r="B1837" s="8" t="s">
        <v>238</v>
      </c>
      <c r="C1837" s="8" t="s">
        <v>148</v>
      </c>
      <c r="D1837" s="8" t="s">
        <v>15</v>
      </c>
      <c r="E1837" s="7" t="s">
        <v>21</v>
      </c>
      <c r="K1837" s="8">
        <v>1</v>
      </c>
      <c r="L1837" s="8">
        <v>0</v>
      </c>
      <c r="M1837" s="8">
        <f t="shared" si="290"/>
        <v>0</v>
      </c>
      <c r="O1837" s="8">
        <v>89</v>
      </c>
      <c r="AE1837" s="7" t="s">
        <v>296</v>
      </c>
      <c r="AF1837" s="8" t="s">
        <v>298</v>
      </c>
      <c r="AG1837" s="7" t="s">
        <v>299</v>
      </c>
      <c r="AL1837" s="7">
        <v>241</v>
      </c>
      <c r="AN1837" s="8">
        <v>32.9</v>
      </c>
      <c r="AQ1837" s="8">
        <v>10.9</v>
      </c>
      <c r="AR1837" s="8">
        <v>0.5</v>
      </c>
      <c r="AS1837" s="8">
        <v>0</v>
      </c>
      <c r="AT1837" s="12">
        <f t="shared" ref="AT1837:AT1900" si="299">SUM(AN1837,AQ1837,AR1837)</f>
        <v>44.3</v>
      </c>
      <c r="AV1837" s="11">
        <f t="shared" si="291"/>
        <v>0</v>
      </c>
      <c r="AW1837" s="13">
        <f t="shared" si="292"/>
        <v>0</v>
      </c>
      <c r="AX1837" s="13">
        <f t="shared" si="293"/>
        <v>0</v>
      </c>
      <c r="AY1837" s="13">
        <f t="shared" si="294"/>
        <v>0</v>
      </c>
      <c r="AZ1837" s="13">
        <f t="shared" si="295"/>
        <v>0</v>
      </c>
      <c r="BA1837" s="13">
        <f t="shared" si="296"/>
        <v>0</v>
      </c>
      <c r="BB1837" s="13">
        <f t="shared" si="297"/>
        <v>0</v>
      </c>
      <c r="BC1837" s="13">
        <f t="shared" si="298"/>
        <v>0</v>
      </c>
    </row>
    <row r="1838" spans="1:55" x14ac:dyDescent="0.3">
      <c r="A1838" s="8" t="s">
        <v>232</v>
      </c>
      <c r="B1838" s="8" t="s">
        <v>238</v>
      </c>
      <c r="C1838" s="8" t="s">
        <v>148</v>
      </c>
      <c r="D1838" s="8" t="s">
        <v>17</v>
      </c>
      <c r="E1838" s="7" t="s">
        <v>21</v>
      </c>
      <c r="K1838" s="8">
        <v>1</v>
      </c>
      <c r="L1838" s="8">
        <v>0</v>
      </c>
      <c r="M1838" s="8">
        <f t="shared" si="290"/>
        <v>0</v>
      </c>
      <c r="O1838" s="8">
        <v>89</v>
      </c>
      <c r="AE1838" s="7" t="s">
        <v>300</v>
      </c>
      <c r="AF1838" s="8" t="s">
        <v>301</v>
      </c>
      <c r="AG1838" s="7" t="s">
        <v>272</v>
      </c>
      <c r="AL1838" s="7">
        <v>265</v>
      </c>
      <c r="AN1838" s="8">
        <v>16.899999999999999</v>
      </c>
      <c r="AQ1838" s="8">
        <v>21.4</v>
      </c>
      <c r="AR1838" s="8">
        <v>0</v>
      </c>
      <c r="AS1838" s="8">
        <v>0</v>
      </c>
      <c r="AT1838" s="12">
        <f t="shared" si="299"/>
        <v>38.299999999999997</v>
      </c>
      <c r="AV1838" s="11">
        <f t="shared" si="291"/>
        <v>0</v>
      </c>
      <c r="AW1838" s="13">
        <f t="shared" si="292"/>
        <v>0</v>
      </c>
      <c r="AX1838" s="13">
        <f t="shared" si="293"/>
        <v>0</v>
      </c>
      <c r="AY1838" s="13">
        <f t="shared" si="294"/>
        <v>0</v>
      </c>
      <c r="AZ1838" s="13">
        <f t="shared" si="295"/>
        <v>0</v>
      </c>
      <c r="BA1838" s="13">
        <f t="shared" si="296"/>
        <v>0</v>
      </c>
      <c r="BB1838" s="13">
        <f t="shared" si="297"/>
        <v>0</v>
      </c>
      <c r="BC1838" s="13">
        <f t="shared" si="298"/>
        <v>0</v>
      </c>
    </row>
    <row r="1839" spans="1:55" x14ac:dyDescent="0.3">
      <c r="A1839" s="8" t="s">
        <v>232</v>
      </c>
      <c r="B1839" s="8" t="s">
        <v>238</v>
      </c>
      <c r="C1839" s="8" t="s">
        <v>148</v>
      </c>
      <c r="D1839" s="8" t="s">
        <v>18</v>
      </c>
      <c r="E1839" s="7" t="s">
        <v>21</v>
      </c>
      <c r="K1839" s="8">
        <v>1</v>
      </c>
      <c r="L1839" s="8">
        <v>0</v>
      </c>
      <c r="M1839" s="8">
        <f t="shared" si="290"/>
        <v>0</v>
      </c>
      <c r="O1839" s="8">
        <v>89</v>
      </c>
      <c r="S1839" s="8">
        <v>1095</v>
      </c>
      <c r="T1839" s="8" t="s">
        <v>275</v>
      </c>
      <c r="AL1839" s="7">
        <v>267</v>
      </c>
      <c r="AN1839" s="8">
        <v>19.600000000000001</v>
      </c>
      <c r="AQ1839" s="8">
        <v>20.3</v>
      </c>
      <c r="AT1839" s="12">
        <f t="shared" si="299"/>
        <v>39.900000000000006</v>
      </c>
      <c r="AV1839" s="11">
        <f t="shared" si="291"/>
        <v>0</v>
      </c>
      <c r="AW1839" s="13">
        <f t="shared" si="292"/>
        <v>0</v>
      </c>
      <c r="AX1839" s="13">
        <f t="shared" si="293"/>
        <v>0</v>
      </c>
      <c r="AY1839" s="13">
        <f t="shared" si="294"/>
        <v>0</v>
      </c>
      <c r="AZ1839" s="13">
        <f t="shared" si="295"/>
        <v>0</v>
      </c>
      <c r="BA1839" s="13">
        <f t="shared" si="296"/>
        <v>0</v>
      </c>
      <c r="BB1839" s="13">
        <f t="shared" si="297"/>
        <v>0</v>
      </c>
      <c r="BC1839" s="13">
        <f t="shared" si="298"/>
        <v>0</v>
      </c>
    </row>
    <row r="1840" spans="1:55" x14ac:dyDescent="0.3">
      <c r="A1840" s="8" t="s">
        <v>232</v>
      </c>
      <c r="B1840" s="8" t="s">
        <v>238</v>
      </c>
      <c r="C1840" s="8" t="s">
        <v>148</v>
      </c>
      <c r="D1840" s="8" t="s">
        <v>19</v>
      </c>
      <c r="E1840" s="7" t="s">
        <v>14</v>
      </c>
      <c r="F1840" s="8">
        <v>112</v>
      </c>
      <c r="I1840" s="8">
        <v>1</v>
      </c>
      <c r="L1840" s="8">
        <v>3.3000000000000002E-2</v>
      </c>
      <c r="M1840" s="8">
        <f t="shared" si="290"/>
        <v>3.6960000000000002</v>
      </c>
      <c r="O1840" s="8">
        <v>89</v>
      </c>
      <c r="AI1840" s="7">
        <v>8063</v>
      </c>
      <c r="AJ1840" s="8">
        <v>5124</v>
      </c>
      <c r="AK1840" s="8" t="s">
        <v>273</v>
      </c>
      <c r="AL1840" s="7">
        <v>285</v>
      </c>
      <c r="AM1840" s="8">
        <v>285</v>
      </c>
      <c r="AN1840" s="8">
        <v>26.9</v>
      </c>
      <c r="AO1840" s="8">
        <v>26.9</v>
      </c>
      <c r="AP1840" s="8">
        <v>26.9</v>
      </c>
      <c r="AQ1840" s="8">
        <v>18.899999999999999</v>
      </c>
      <c r="AR1840" s="8">
        <v>0</v>
      </c>
      <c r="AS1840" s="8">
        <v>0</v>
      </c>
      <c r="AT1840" s="12">
        <f t="shared" si="299"/>
        <v>45.8</v>
      </c>
      <c r="AV1840" s="11">
        <f t="shared" si="291"/>
        <v>10.533600000000002</v>
      </c>
      <c r="AW1840" s="13">
        <f t="shared" si="292"/>
        <v>10.533600000000002</v>
      </c>
      <c r="AX1840" s="13">
        <f t="shared" si="293"/>
        <v>0.994224</v>
      </c>
      <c r="AY1840" s="13">
        <f t="shared" si="294"/>
        <v>0.994224</v>
      </c>
      <c r="AZ1840" s="13">
        <f t="shared" si="295"/>
        <v>0.994224</v>
      </c>
      <c r="BA1840" s="13">
        <f t="shared" si="296"/>
        <v>0.69854399999999994</v>
      </c>
      <c r="BB1840" s="13">
        <f t="shared" si="297"/>
        <v>0</v>
      </c>
      <c r="BC1840" s="13">
        <f t="shared" si="298"/>
        <v>0</v>
      </c>
    </row>
    <row r="1841" spans="1:55" x14ac:dyDescent="0.3">
      <c r="A1841" s="8" t="s">
        <v>232</v>
      </c>
      <c r="B1841" s="8" t="s">
        <v>238</v>
      </c>
      <c r="C1841" s="8" t="s">
        <v>148</v>
      </c>
      <c r="D1841" s="8" t="s">
        <v>22</v>
      </c>
      <c r="E1841" s="7" t="s">
        <v>21</v>
      </c>
      <c r="K1841" s="8">
        <v>1</v>
      </c>
      <c r="L1841" s="8">
        <v>0</v>
      </c>
      <c r="M1841" s="8">
        <f t="shared" si="290"/>
        <v>0</v>
      </c>
      <c r="O1841" s="8">
        <v>89</v>
      </c>
      <c r="AI1841" s="7">
        <v>8063</v>
      </c>
      <c r="AJ1841" s="8">
        <v>5124</v>
      </c>
      <c r="AK1841" s="8" t="s">
        <v>273</v>
      </c>
      <c r="AL1841" s="7">
        <v>285</v>
      </c>
      <c r="AM1841" s="8">
        <v>285</v>
      </c>
      <c r="AN1841" s="8">
        <v>26.9</v>
      </c>
      <c r="AO1841" s="8">
        <v>26.9</v>
      </c>
      <c r="AP1841" s="8">
        <v>26.9</v>
      </c>
      <c r="AQ1841" s="8">
        <v>18.899999999999999</v>
      </c>
      <c r="AR1841" s="8">
        <v>0</v>
      </c>
      <c r="AS1841" s="8">
        <v>0</v>
      </c>
      <c r="AT1841" s="12">
        <f t="shared" si="299"/>
        <v>45.8</v>
      </c>
      <c r="AV1841" s="11">
        <f t="shared" si="291"/>
        <v>0</v>
      </c>
      <c r="AW1841" s="13">
        <f t="shared" si="292"/>
        <v>0</v>
      </c>
      <c r="AX1841" s="13">
        <f t="shared" si="293"/>
        <v>0</v>
      </c>
      <c r="AY1841" s="13">
        <f t="shared" si="294"/>
        <v>0</v>
      </c>
      <c r="AZ1841" s="13">
        <f t="shared" si="295"/>
        <v>0</v>
      </c>
      <c r="BA1841" s="13">
        <f t="shared" si="296"/>
        <v>0</v>
      </c>
      <c r="BB1841" s="13">
        <f t="shared" si="297"/>
        <v>0</v>
      </c>
      <c r="BC1841" s="13">
        <f t="shared" si="298"/>
        <v>0</v>
      </c>
    </row>
    <row r="1842" spans="1:55" x14ac:dyDescent="0.3">
      <c r="A1842" s="8" t="s">
        <v>232</v>
      </c>
      <c r="B1842" s="8" t="s">
        <v>238</v>
      </c>
      <c r="C1842" s="8" t="s">
        <v>148</v>
      </c>
      <c r="D1842" s="8" t="s">
        <v>23</v>
      </c>
      <c r="E1842" s="7" t="s">
        <v>14</v>
      </c>
      <c r="F1842" s="8">
        <v>64</v>
      </c>
      <c r="H1842" s="8">
        <v>1</v>
      </c>
      <c r="L1842" s="8">
        <v>0.14299999999999999</v>
      </c>
      <c r="M1842" s="8">
        <f t="shared" si="290"/>
        <v>9.1519999999999992</v>
      </c>
      <c r="O1842" s="8">
        <v>89</v>
      </c>
      <c r="AI1842" s="7">
        <v>974</v>
      </c>
      <c r="AJ1842" s="8">
        <v>1129</v>
      </c>
      <c r="AK1842" s="8" t="s">
        <v>279</v>
      </c>
      <c r="AL1842" s="7">
        <v>155</v>
      </c>
      <c r="AM1842" s="8">
        <v>155</v>
      </c>
      <c r="AN1842" s="8">
        <v>12.6</v>
      </c>
      <c r="AO1842" s="8">
        <v>12.6</v>
      </c>
      <c r="AP1842" s="8">
        <v>0</v>
      </c>
      <c r="AQ1842" s="8">
        <v>10.6</v>
      </c>
      <c r="AR1842" s="8">
        <v>1.1000000000000001</v>
      </c>
      <c r="AS1842" s="8">
        <v>0</v>
      </c>
      <c r="AT1842" s="12">
        <f t="shared" si="299"/>
        <v>24.3</v>
      </c>
      <c r="AV1842" s="11">
        <f t="shared" si="291"/>
        <v>14.185599999999999</v>
      </c>
      <c r="AW1842" s="13">
        <f t="shared" si="292"/>
        <v>14.185599999999999</v>
      </c>
      <c r="AX1842" s="13">
        <f t="shared" si="293"/>
        <v>1.153152</v>
      </c>
      <c r="AY1842" s="13">
        <f t="shared" si="294"/>
        <v>1.153152</v>
      </c>
      <c r="AZ1842" s="13">
        <f t="shared" si="295"/>
        <v>0</v>
      </c>
      <c r="BA1842" s="13">
        <f t="shared" si="296"/>
        <v>0.97011199999999986</v>
      </c>
      <c r="BB1842" s="13">
        <f t="shared" si="297"/>
        <v>0.100672</v>
      </c>
      <c r="BC1842" s="13">
        <f t="shared" si="298"/>
        <v>0</v>
      </c>
    </row>
    <row r="1843" spans="1:55" x14ac:dyDescent="0.3">
      <c r="A1843" s="8" t="s">
        <v>232</v>
      </c>
      <c r="B1843" s="8" t="s">
        <v>238</v>
      </c>
      <c r="C1843" s="8" t="s">
        <v>148</v>
      </c>
      <c r="D1843" s="8" t="s">
        <v>24</v>
      </c>
      <c r="E1843" s="7" t="s">
        <v>14</v>
      </c>
      <c r="F1843" s="8">
        <v>184</v>
      </c>
      <c r="G1843" s="8">
        <v>1</v>
      </c>
      <c r="L1843" s="8">
        <v>1</v>
      </c>
      <c r="M1843" s="8">
        <f t="shared" si="290"/>
        <v>184</v>
      </c>
      <c r="O1843" s="8">
        <v>89</v>
      </c>
      <c r="AI1843" s="7">
        <v>7075</v>
      </c>
      <c r="AJ1843" s="8">
        <v>1106</v>
      </c>
      <c r="AK1843" s="8" t="s">
        <v>280</v>
      </c>
      <c r="AL1843" s="7">
        <v>69</v>
      </c>
      <c r="AM1843" s="8">
        <v>69</v>
      </c>
      <c r="AN1843" s="8">
        <v>3.6</v>
      </c>
      <c r="AO1843" s="8">
        <v>3.6</v>
      </c>
      <c r="AP1843" s="8">
        <v>0</v>
      </c>
      <c r="AQ1843" s="8">
        <v>4.0999999999999996</v>
      </c>
      <c r="AR1843" s="8">
        <v>4.5</v>
      </c>
      <c r="AS1843" s="8">
        <v>0</v>
      </c>
      <c r="AT1843" s="12">
        <f t="shared" si="299"/>
        <v>12.2</v>
      </c>
      <c r="AV1843" s="11">
        <f t="shared" si="291"/>
        <v>126.96</v>
      </c>
      <c r="AW1843" s="13">
        <f t="shared" si="292"/>
        <v>126.96</v>
      </c>
      <c r="AX1843" s="13">
        <f t="shared" si="293"/>
        <v>6.6239999999999997</v>
      </c>
      <c r="AY1843" s="13">
        <f t="shared" si="294"/>
        <v>6.6239999999999997</v>
      </c>
      <c r="AZ1843" s="13">
        <f t="shared" si="295"/>
        <v>0</v>
      </c>
      <c r="BA1843" s="13">
        <f t="shared" si="296"/>
        <v>7.5439999999999996</v>
      </c>
      <c r="BB1843" s="13">
        <f t="shared" si="297"/>
        <v>8.2799999999999994</v>
      </c>
      <c r="BC1843" s="13">
        <f t="shared" si="298"/>
        <v>0</v>
      </c>
    </row>
    <row r="1844" spans="1:55" x14ac:dyDescent="0.3">
      <c r="A1844" s="8" t="s">
        <v>232</v>
      </c>
      <c r="B1844" s="8" t="s">
        <v>238</v>
      </c>
      <c r="C1844" s="8" t="s">
        <v>148</v>
      </c>
      <c r="D1844" s="8" t="s">
        <v>25</v>
      </c>
      <c r="E1844" s="7" t="s">
        <v>21</v>
      </c>
      <c r="K1844" s="8">
        <v>1</v>
      </c>
      <c r="L1844" s="8">
        <v>0</v>
      </c>
      <c r="M1844" s="8">
        <f t="shared" si="290"/>
        <v>0</v>
      </c>
      <c r="O1844" s="8">
        <v>89</v>
      </c>
      <c r="AI1844" s="7">
        <v>646</v>
      </c>
      <c r="AJ1844" s="8">
        <v>1009</v>
      </c>
      <c r="AK1844" s="8" t="s">
        <v>286</v>
      </c>
      <c r="AL1844" s="7">
        <v>403</v>
      </c>
      <c r="AM1844" s="8">
        <v>403</v>
      </c>
      <c r="AN1844" s="8">
        <v>24.9</v>
      </c>
      <c r="AO1844" s="8">
        <v>24.9</v>
      </c>
      <c r="AP1844" s="8">
        <v>0</v>
      </c>
      <c r="AQ1844" s="8">
        <v>33.1</v>
      </c>
      <c r="AR1844" s="8">
        <v>1.3</v>
      </c>
      <c r="AS1844" s="8">
        <v>0</v>
      </c>
      <c r="AT1844" s="12">
        <f t="shared" si="299"/>
        <v>59.3</v>
      </c>
      <c r="AV1844" s="11">
        <f t="shared" si="291"/>
        <v>0</v>
      </c>
      <c r="AW1844" s="13">
        <f t="shared" si="292"/>
        <v>0</v>
      </c>
      <c r="AX1844" s="13">
        <f t="shared" si="293"/>
        <v>0</v>
      </c>
      <c r="AY1844" s="13">
        <f t="shared" si="294"/>
        <v>0</v>
      </c>
      <c r="AZ1844" s="13">
        <f t="shared" si="295"/>
        <v>0</v>
      </c>
      <c r="BA1844" s="13">
        <f t="shared" si="296"/>
        <v>0</v>
      </c>
      <c r="BB1844" s="13">
        <f t="shared" si="297"/>
        <v>0</v>
      </c>
      <c r="BC1844" s="13">
        <f t="shared" si="298"/>
        <v>0</v>
      </c>
    </row>
    <row r="1845" spans="1:55" x14ac:dyDescent="0.3">
      <c r="A1845" s="8" t="s">
        <v>20</v>
      </c>
      <c r="B1845" s="8" t="s">
        <v>238</v>
      </c>
      <c r="C1845" s="8" t="s">
        <v>148</v>
      </c>
      <c r="D1845" s="8" t="s">
        <v>20</v>
      </c>
      <c r="E1845" s="7" t="s">
        <v>14</v>
      </c>
      <c r="F1845" s="8">
        <v>112</v>
      </c>
      <c r="H1845" s="8">
        <v>1</v>
      </c>
      <c r="L1845" s="8">
        <v>0.14299999999999999</v>
      </c>
      <c r="M1845" s="8">
        <f t="shared" si="290"/>
        <v>16.015999999999998</v>
      </c>
      <c r="O1845" s="8">
        <v>89</v>
      </c>
      <c r="AI1845">
        <v>8041</v>
      </c>
      <c r="AJ1845">
        <v>15233</v>
      </c>
      <c r="AK1845" t="s">
        <v>378</v>
      </c>
      <c r="AL1845">
        <v>105</v>
      </c>
      <c r="AM1845">
        <v>105</v>
      </c>
      <c r="AN1845">
        <v>18.5</v>
      </c>
      <c r="AO1845">
        <v>18.5</v>
      </c>
      <c r="AP1845">
        <v>18.5</v>
      </c>
      <c r="AQ1845">
        <v>2.9</v>
      </c>
      <c r="AR1845">
        <v>0</v>
      </c>
      <c r="AS1845">
        <v>0</v>
      </c>
      <c r="AT1845" s="12">
        <f t="shared" si="299"/>
        <v>21.4</v>
      </c>
      <c r="AV1845" s="11">
        <f t="shared" si="291"/>
        <v>16.816799999999997</v>
      </c>
      <c r="AW1845" s="13">
        <f t="shared" si="292"/>
        <v>16.816799999999997</v>
      </c>
      <c r="AX1845" s="13">
        <f t="shared" si="293"/>
        <v>2.9629599999999998</v>
      </c>
      <c r="AY1845" s="13">
        <f t="shared" si="294"/>
        <v>2.9629599999999998</v>
      </c>
      <c r="AZ1845" s="13">
        <f t="shared" si="295"/>
        <v>2.9629599999999998</v>
      </c>
      <c r="BA1845" s="13">
        <f t="shared" si="296"/>
        <v>0.46446399999999999</v>
      </c>
      <c r="BB1845" s="13">
        <f t="shared" si="297"/>
        <v>0</v>
      </c>
      <c r="BC1845" s="13">
        <f t="shared" si="298"/>
        <v>0</v>
      </c>
    </row>
    <row r="1846" spans="1:55" x14ac:dyDescent="0.3">
      <c r="A1846" s="8" t="s">
        <v>233</v>
      </c>
      <c r="B1846" s="8" t="s">
        <v>238</v>
      </c>
      <c r="C1846" s="8" t="s">
        <v>148</v>
      </c>
      <c r="D1846" s="8" t="s">
        <v>26</v>
      </c>
      <c r="E1846" s="7" t="s">
        <v>14</v>
      </c>
      <c r="F1846" s="8">
        <v>175</v>
      </c>
      <c r="H1846" s="8">
        <v>1</v>
      </c>
      <c r="L1846" s="8">
        <v>0.14299999999999999</v>
      </c>
      <c r="M1846" s="8">
        <f t="shared" si="290"/>
        <v>25.024999999999999</v>
      </c>
      <c r="O1846" s="8">
        <v>89</v>
      </c>
      <c r="AI1846" s="7">
        <v>7200</v>
      </c>
      <c r="AJ1846" s="8">
        <v>20051</v>
      </c>
      <c r="AK1846" s="8" t="s">
        <v>282</v>
      </c>
      <c r="AL1846" s="7">
        <v>130</v>
      </c>
      <c r="AM1846" s="8">
        <v>0</v>
      </c>
      <c r="AN1846" s="8">
        <v>2.4</v>
      </c>
      <c r="AO1846" s="8">
        <v>0</v>
      </c>
      <c r="AP1846" s="8">
        <v>0</v>
      </c>
      <c r="AQ1846" s="8">
        <v>0.2</v>
      </c>
      <c r="AR1846" s="8">
        <v>28.6</v>
      </c>
      <c r="AS1846" s="8">
        <v>0.3</v>
      </c>
      <c r="AT1846" s="12">
        <f t="shared" si="299"/>
        <v>31.200000000000003</v>
      </c>
      <c r="AV1846" s="11">
        <f t="shared" si="291"/>
        <v>32.532499999999999</v>
      </c>
      <c r="AW1846" s="13">
        <f t="shared" si="292"/>
        <v>0</v>
      </c>
      <c r="AX1846" s="13">
        <f t="shared" si="293"/>
        <v>0.60059999999999991</v>
      </c>
      <c r="AY1846" s="13">
        <f t="shared" si="294"/>
        <v>0</v>
      </c>
      <c r="AZ1846" s="13">
        <f t="shared" si="295"/>
        <v>0</v>
      </c>
      <c r="BA1846" s="13">
        <f t="shared" si="296"/>
        <v>5.0049999999999997E-2</v>
      </c>
      <c r="BB1846" s="13">
        <f t="shared" si="297"/>
        <v>7.1571500000000006</v>
      </c>
      <c r="BC1846" s="13">
        <f t="shared" si="298"/>
        <v>7.5074999999999989E-2</v>
      </c>
    </row>
    <row r="1847" spans="1:55" x14ac:dyDescent="0.3">
      <c r="A1847" s="8" t="s">
        <v>233</v>
      </c>
      <c r="B1847" s="8" t="s">
        <v>238</v>
      </c>
      <c r="C1847" s="8" t="s">
        <v>148</v>
      </c>
      <c r="D1847" s="8" t="s">
        <v>28</v>
      </c>
      <c r="E1847" s="7" t="s">
        <v>14</v>
      </c>
      <c r="F1847" s="8">
        <v>185</v>
      </c>
      <c r="H1847" s="8">
        <v>1</v>
      </c>
      <c r="L1847" s="8">
        <v>0.14299999999999999</v>
      </c>
      <c r="M1847" s="8">
        <f t="shared" si="290"/>
        <v>26.454999999999998</v>
      </c>
      <c r="O1847" s="8">
        <v>89</v>
      </c>
      <c r="AI1847" s="7">
        <v>7005</v>
      </c>
      <c r="AJ1847" s="8">
        <v>16028</v>
      </c>
      <c r="AK1847" s="8" t="s">
        <v>283</v>
      </c>
      <c r="AL1847" s="7">
        <v>127</v>
      </c>
      <c r="AM1847" s="8">
        <v>0</v>
      </c>
      <c r="AN1847" s="8">
        <v>8.6999999999999993</v>
      </c>
      <c r="AO1847" s="8">
        <v>0</v>
      </c>
      <c r="AP1847" s="8">
        <v>0</v>
      </c>
      <c r="AQ1847" s="8">
        <v>0.5</v>
      </c>
      <c r="AR1847" s="8">
        <v>22.8</v>
      </c>
      <c r="AS1847" s="8">
        <v>6.4</v>
      </c>
      <c r="AT1847" s="12">
        <f t="shared" si="299"/>
        <v>32</v>
      </c>
      <c r="AV1847" s="11">
        <f t="shared" si="291"/>
        <v>33.597850000000001</v>
      </c>
      <c r="AW1847" s="13">
        <f t="shared" si="292"/>
        <v>0</v>
      </c>
      <c r="AX1847" s="13">
        <f t="shared" si="293"/>
        <v>2.3015849999999998</v>
      </c>
      <c r="AY1847" s="13">
        <f t="shared" si="294"/>
        <v>0</v>
      </c>
      <c r="AZ1847" s="13">
        <f t="shared" si="295"/>
        <v>0</v>
      </c>
      <c r="BA1847" s="13">
        <f t="shared" si="296"/>
        <v>0.132275</v>
      </c>
      <c r="BB1847" s="13">
        <f t="shared" si="297"/>
        <v>6.0317400000000001</v>
      </c>
      <c r="BC1847" s="13">
        <f t="shared" si="298"/>
        <v>1.6931200000000002</v>
      </c>
    </row>
    <row r="1848" spans="1:55" x14ac:dyDescent="0.3">
      <c r="A1848" s="8" t="s">
        <v>233</v>
      </c>
      <c r="B1848" s="8" t="s">
        <v>238</v>
      </c>
      <c r="C1848" s="8" t="s">
        <v>148</v>
      </c>
      <c r="D1848" s="8" t="s">
        <v>29</v>
      </c>
      <c r="E1848" s="7" t="s">
        <v>21</v>
      </c>
      <c r="K1848" s="8">
        <v>1</v>
      </c>
      <c r="L1848" s="8">
        <v>0</v>
      </c>
      <c r="M1848" s="8">
        <f t="shared" si="290"/>
        <v>0</v>
      </c>
      <c r="O1848" s="8">
        <v>89</v>
      </c>
      <c r="AI1848" s="7">
        <v>513</v>
      </c>
      <c r="AJ1848" s="8">
        <v>11110</v>
      </c>
      <c r="AK1848" s="8" t="s">
        <v>290</v>
      </c>
      <c r="AL1848" s="7">
        <v>22</v>
      </c>
      <c r="AM1848" s="8">
        <v>0</v>
      </c>
      <c r="AN1848" s="8">
        <v>1</v>
      </c>
      <c r="AO1848" s="8">
        <v>0</v>
      </c>
      <c r="AP1848" s="8">
        <v>0</v>
      </c>
      <c r="AQ1848" s="8">
        <v>0.4</v>
      </c>
      <c r="AR1848" s="8">
        <v>4.5</v>
      </c>
      <c r="AS1848" s="8">
        <v>2.8</v>
      </c>
      <c r="AT1848" s="12">
        <f t="shared" si="299"/>
        <v>5.9</v>
      </c>
      <c r="AV1848" s="11">
        <f t="shared" si="291"/>
        <v>0</v>
      </c>
      <c r="AW1848" s="13">
        <f t="shared" si="292"/>
        <v>0</v>
      </c>
      <c r="AX1848" s="13">
        <f t="shared" si="293"/>
        <v>0</v>
      </c>
      <c r="AY1848" s="13">
        <f t="shared" si="294"/>
        <v>0</v>
      </c>
      <c r="AZ1848" s="13">
        <f t="shared" si="295"/>
        <v>0</v>
      </c>
      <c r="BA1848" s="13">
        <f t="shared" si="296"/>
        <v>0</v>
      </c>
      <c r="BB1848" s="13">
        <f t="shared" si="297"/>
        <v>0</v>
      </c>
      <c r="BC1848" s="13">
        <f t="shared" si="298"/>
        <v>0</v>
      </c>
    </row>
    <row r="1849" spans="1:55" x14ac:dyDescent="0.3">
      <c r="A1849" s="8" t="s">
        <v>233</v>
      </c>
      <c r="B1849" s="8" t="s">
        <v>238</v>
      </c>
      <c r="C1849" s="8" t="s">
        <v>148</v>
      </c>
      <c r="D1849" s="8" t="s">
        <v>30</v>
      </c>
      <c r="E1849" s="7" t="s">
        <v>14</v>
      </c>
      <c r="F1849" s="8">
        <v>119</v>
      </c>
      <c r="G1849" s="8">
        <v>1</v>
      </c>
      <c r="L1849" s="8">
        <v>1</v>
      </c>
      <c r="M1849" s="8">
        <f t="shared" si="290"/>
        <v>119</v>
      </c>
      <c r="O1849" s="8">
        <v>89</v>
      </c>
      <c r="AI1849" s="7">
        <v>141</v>
      </c>
      <c r="AJ1849" s="8">
        <v>9040</v>
      </c>
      <c r="AK1849" s="8" t="s">
        <v>287</v>
      </c>
      <c r="AL1849" s="7">
        <v>92</v>
      </c>
      <c r="AM1849" s="8">
        <v>0</v>
      </c>
      <c r="AN1849" s="8">
        <v>1</v>
      </c>
      <c r="AO1849" s="8">
        <v>0</v>
      </c>
      <c r="AP1849" s="8">
        <v>0</v>
      </c>
      <c r="AQ1849" s="8">
        <v>0.5</v>
      </c>
      <c r="AR1849" s="8">
        <v>23.4</v>
      </c>
      <c r="AS1849" s="8">
        <v>2.4</v>
      </c>
      <c r="AT1849" s="12">
        <f t="shared" si="299"/>
        <v>24.9</v>
      </c>
      <c r="AV1849" s="11">
        <f t="shared" si="291"/>
        <v>109.48</v>
      </c>
      <c r="AW1849" s="13">
        <f t="shared" si="292"/>
        <v>0</v>
      </c>
      <c r="AX1849" s="13">
        <f t="shared" si="293"/>
        <v>1.19</v>
      </c>
      <c r="AY1849" s="13">
        <f t="shared" si="294"/>
        <v>0</v>
      </c>
      <c r="AZ1849" s="13">
        <f t="shared" si="295"/>
        <v>0</v>
      </c>
      <c r="BA1849" s="13">
        <f t="shared" si="296"/>
        <v>0.59499999999999997</v>
      </c>
      <c r="BB1849" s="13">
        <f t="shared" si="297"/>
        <v>27.846</v>
      </c>
      <c r="BC1849" s="13">
        <f t="shared" si="298"/>
        <v>2.8559999999999999</v>
      </c>
    </row>
    <row r="1850" spans="1:55" x14ac:dyDescent="0.3">
      <c r="A1850" s="8" t="s">
        <v>233</v>
      </c>
      <c r="B1850" s="8" t="s">
        <v>238</v>
      </c>
      <c r="C1850" s="8" t="s">
        <v>148</v>
      </c>
      <c r="D1850" s="8" t="s">
        <v>31</v>
      </c>
      <c r="E1850" s="7" t="s">
        <v>21</v>
      </c>
      <c r="K1850" s="8">
        <v>1</v>
      </c>
      <c r="L1850" s="8">
        <v>0</v>
      </c>
      <c r="M1850" s="8">
        <f t="shared" si="290"/>
        <v>0</v>
      </c>
      <c r="O1850" s="8">
        <v>89</v>
      </c>
      <c r="AI1850" s="7">
        <v>1786</v>
      </c>
      <c r="AJ1850" s="8">
        <v>11363</v>
      </c>
      <c r="AK1850" s="8" t="s">
        <v>289</v>
      </c>
      <c r="AL1850" s="7">
        <v>93</v>
      </c>
      <c r="AM1850" s="8">
        <v>0</v>
      </c>
      <c r="AN1850" s="8">
        <v>2</v>
      </c>
      <c r="AO1850" s="8">
        <v>0</v>
      </c>
      <c r="AP1850" s="8">
        <v>0</v>
      </c>
      <c r="AQ1850" s="8">
        <v>0.1</v>
      </c>
      <c r="AR1850" s="8">
        <v>21.6</v>
      </c>
      <c r="AS1850" s="8">
        <v>1.5</v>
      </c>
      <c r="AT1850" s="12">
        <f t="shared" si="299"/>
        <v>23.700000000000003</v>
      </c>
      <c r="AV1850" s="11">
        <f t="shared" si="291"/>
        <v>0</v>
      </c>
      <c r="AW1850" s="13">
        <f t="shared" si="292"/>
        <v>0</v>
      </c>
      <c r="AX1850" s="13">
        <f t="shared" si="293"/>
        <v>0</v>
      </c>
      <c r="AY1850" s="13">
        <f t="shared" si="294"/>
        <v>0</v>
      </c>
      <c r="AZ1850" s="13">
        <f t="shared" si="295"/>
        <v>0</v>
      </c>
      <c r="BA1850" s="13">
        <f t="shared" si="296"/>
        <v>0</v>
      </c>
      <c r="BB1850" s="13">
        <f t="shared" si="297"/>
        <v>0</v>
      </c>
      <c r="BC1850" s="13">
        <f t="shared" si="298"/>
        <v>0</v>
      </c>
    </row>
    <row r="1851" spans="1:55" x14ac:dyDescent="0.3">
      <c r="A1851" s="8" t="s">
        <v>233</v>
      </c>
      <c r="B1851" s="8" t="s">
        <v>238</v>
      </c>
      <c r="C1851" s="8" t="s">
        <v>148</v>
      </c>
      <c r="D1851" s="8" t="s">
        <v>87</v>
      </c>
      <c r="E1851" s="7" t="s">
        <v>14</v>
      </c>
      <c r="F1851" s="8">
        <v>171</v>
      </c>
      <c r="H1851" s="8">
        <v>1</v>
      </c>
      <c r="L1851" s="8">
        <v>0.14299999999999999</v>
      </c>
      <c r="M1851" s="8">
        <f t="shared" si="290"/>
        <v>24.452999999999999</v>
      </c>
      <c r="O1851" s="8">
        <v>89</v>
      </c>
      <c r="AI1851" s="7">
        <v>7060</v>
      </c>
      <c r="AJ1851" s="8">
        <v>16063</v>
      </c>
      <c r="AK1851" s="8" t="s">
        <v>328</v>
      </c>
      <c r="AL1851" s="7">
        <v>116</v>
      </c>
      <c r="AM1851" s="8">
        <v>0</v>
      </c>
      <c r="AN1851" s="8">
        <v>7.7</v>
      </c>
      <c r="AO1851" s="8">
        <v>0</v>
      </c>
      <c r="AP1851" s="8">
        <v>0</v>
      </c>
      <c r="AQ1851" s="8">
        <v>0.5</v>
      </c>
      <c r="AR1851" s="8">
        <v>20.8</v>
      </c>
      <c r="AS1851" s="8">
        <v>6.5</v>
      </c>
      <c r="AT1851" s="12">
        <f t="shared" si="299"/>
        <v>29</v>
      </c>
      <c r="AV1851" s="11">
        <f t="shared" si="291"/>
        <v>28.365479999999998</v>
      </c>
      <c r="AW1851" s="13">
        <f t="shared" si="292"/>
        <v>0</v>
      </c>
      <c r="AX1851" s="13">
        <f t="shared" si="293"/>
        <v>1.8828809999999998</v>
      </c>
      <c r="AY1851" s="13">
        <f t="shared" si="294"/>
        <v>0</v>
      </c>
      <c r="AZ1851" s="13">
        <f t="shared" si="295"/>
        <v>0</v>
      </c>
      <c r="BA1851" s="13">
        <f t="shared" si="296"/>
        <v>0.122265</v>
      </c>
      <c r="BB1851" s="13">
        <f t="shared" si="297"/>
        <v>5.0862240000000005</v>
      </c>
      <c r="BC1851" s="13">
        <f t="shared" si="298"/>
        <v>1.589445</v>
      </c>
    </row>
    <row r="1852" spans="1:55" x14ac:dyDescent="0.3">
      <c r="A1852" s="8" t="s">
        <v>233</v>
      </c>
      <c r="B1852" s="8" t="s">
        <v>238</v>
      </c>
      <c r="C1852" s="8" t="s">
        <v>148</v>
      </c>
      <c r="D1852" s="8" t="s">
        <v>128</v>
      </c>
      <c r="E1852" s="7" t="s">
        <v>14</v>
      </c>
      <c r="F1852" s="8">
        <v>62</v>
      </c>
      <c r="J1852" s="8">
        <v>1</v>
      </c>
      <c r="L1852" s="8">
        <v>3.0000000000000001E-3</v>
      </c>
      <c r="M1852" s="8">
        <f t="shared" si="290"/>
        <v>0.186</v>
      </c>
      <c r="O1852" s="8">
        <v>89</v>
      </c>
      <c r="AI1852" s="7">
        <v>620</v>
      </c>
      <c r="AJ1852" s="8">
        <v>11125</v>
      </c>
      <c r="AK1852" s="8" t="s">
        <v>356</v>
      </c>
      <c r="AL1852" s="7">
        <v>45</v>
      </c>
      <c r="AM1852" s="8">
        <v>0</v>
      </c>
      <c r="AN1852" s="8">
        <v>1.1000000000000001</v>
      </c>
      <c r="AO1852" s="8">
        <v>0</v>
      </c>
      <c r="AP1852" s="8">
        <v>0</v>
      </c>
      <c r="AQ1852" s="8">
        <v>0.2</v>
      </c>
      <c r="AR1852" s="8">
        <v>10.5</v>
      </c>
      <c r="AS1852" s="8">
        <v>3.3</v>
      </c>
      <c r="AT1852" s="12">
        <f t="shared" si="299"/>
        <v>11.8</v>
      </c>
      <c r="AV1852" s="11">
        <f t="shared" si="291"/>
        <v>8.3699999999999997E-2</v>
      </c>
      <c r="AW1852" s="13">
        <f t="shared" si="292"/>
        <v>0</v>
      </c>
      <c r="AX1852" s="13">
        <f t="shared" si="293"/>
        <v>2.0460000000000001E-3</v>
      </c>
      <c r="AY1852" s="13">
        <f t="shared" si="294"/>
        <v>0</v>
      </c>
      <c r="AZ1852" s="13">
        <f t="shared" si="295"/>
        <v>0</v>
      </c>
      <c r="BA1852" s="13">
        <f t="shared" si="296"/>
        <v>3.7200000000000004E-4</v>
      </c>
      <c r="BB1852" s="13">
        <f t="shared" si="297"/>
        <v>1.9530000000000002E-2</v>
      </c>
      <c r="BC1852" s="13">
        <f t="shared" si="298"/>
        <v>6.1380000000000002E-3</v>
      </c>
    </row>
    <row r="1853" spans="1:55" x14ac:dyDescent="0.3">
      <c r="A1853" s="8" t="s">
        <v>233</v>
      </c>
      <c r="B1853" s="8" t="s">
        <v>238</v>
      </c>
      <c r="C1853" s="8" t="s">
        <v>148</v>
      </c>
      <c r="D1853" s="8" t="s">
        <v>44</v>
      </c>
      <c r="E1853" s="7" t="s">
        <v>14</v>
      </c>
      <c r="F1853" s="8">
        <v>250</v>
      </c>
      <c r="I1853" s="8">
        <v>1</v>
      </c>
      <c r="L1853" s="8">
        <v>3.3000000000000002E-2</v>
      </c>
      <c r="M1853" s="8">
        <f t="shared" si="290"/>
        <v>8.25</v>
      </c>
      <c r="O1853" s="8">
        <v>89</v>
      </c>
      <c r="AI1853" s="7">
        <v>8009</v>
      </c>
      <c r="AJ1853" s="8">
        <v>20121</v>
      </c>
      <c r="AK1853" s="8" t="s">
        <v>370</v>
      </c>
      <c r="AL1853" s="7">
        <v>141</v>
      </c>
      <c r="AM1853" s="8">
        <v>0</v>
      </c>
      <c r="AN1853" s="8">
        <v>4.8</v>
      </c>
      <c r="AO1853" s="8">
        <v>0</v>
      </c>
      <c r="AP1853" s="8">
        <v>0</v>
      </c>
      <c r="AQ1853" s="8">
        <v>0.7</v>
      </c>
      <c r="AR1853" s="8">
        <v>28.3</v>
      </c>
      <c r="AS1853" s="8">
        <v>1.7</v>
      </c>
      <c r="AT1853" s="12">
        <f t="shared" si="299"/>
        <v>33.799999999999997</v>
      </c>
      <c r="AV1853" s="11">
        <f t="shared" si="291"/>
        <v>11.6325</v>
      </c>
      <c r="AW1853" s="13">
        <f t="shared" si="292"/>
        <v>0</v>
      </c>
      <c r="AX1853" s="13">
        <f t="shared" si="293"/>
        <v>0.39600000000000002</v>
      </c>
      <c r="AY1853" s="13">
        <f t="shared" si="294"/>
        <v>0</v>
      </c>
      <c r="AZ1853" s="13">
        <f t="shared" si="295"/>
        <v>0</v>
      </c>
      <c r="BA1853" s="13">
        <f t="shared" si="296"/>
        <v>5.7749999999999996E-2</v>
      </c>
      <c r="BB1853" s="13">
        <f t="shared" si="297"/>
        <v>2.3347500000000001</v>
      </c>
      <c r="BC1853" s="13">
        <f t="shared" si="298"/>
        <v>0.14025000000000001</v>
      </c>
    </row>
    <row r="1854" spans="1:55" x14ac:dyDescent="0.3">
      <c r="A1854" s="8" t="s">
        <v>234</v>
      </c>
      <c r="B1854" s="8" t="s">
        <v>238</v>
      </c>
      <c r="C1854" s="8" t="s">
        <v>148</v>
      </c>
      <c r="D1854" s="8" t="s">
        <v>248</v>
      </c>
      <c r="E1854" s="7" t="s">
        <v>14</v>
      </c>
      <c r="F1854" s="8">
        <v>134</v>
      </c>
      <c r="H1854" s="8">
        <v>1</v>
      </c>
      <c r="L1854" s="8">
        <v>0.14299999999999999</v>
      </c>
      <c r="M1854" s="8">
        <f t="shared" ref="M1854:M1917" si="300">F1854*L1854</f>
        <v>19.161999999999999</v>
      </c>
      <c r="O1854" s="8">
        <v>89</v>
      </c>
      <c r="AE1854" s="7" t="s">
        <v>296</v>
      </c>
      <c r="AF1854" s="8" t="s">
        <v>303</v>
      </c>
      <c r="AL1854" s="7">
        <v>163</v>
      </c>
      <c r="AN1854" s="8">
        <v>6.3</v>
      </c>
      <c r="AQ1854" s="8">
        <v>1.4</v>
      </c>
      <c r="AR1854" s="8">
        <v>31.1</v>
      </c>
      <c r="AT1854" s="12">
        <f t="shared" si="299"/>
        <v>38.799999999999997</v>
      </c>
      <c r="AV1854" s="11">
        <f t="shared" si="291"/>
        <v>31.234059999999999</v>
      </c>
      <c r="AW1854" s="13">
        <f t="shared" si="292"/>
        <v>0.19161999999999998</v>
      </c>
      <c r="AX1854" s="13">
        <f t="shared" si="293"/>
        <v>1.207206</v>
      </c>
      <c r="AY1854" s="13">
        <f t="shared" si="294"/>
        <v>0.19161999999999998</v>
      </c>
      <c r="AZ1854" s="13">
        <f t="shared" si="295"/>
        <v>0.19161999999999998</v>
      </c>
      <c r="BA1854" s="13">
        <f t="shared" si="296"/>
        <v>0.26826800000000001</v>
      </c>
      <c r="BB1854" s="13">
        <f t="shared" si="297"/>
        <v>5.9593820000000006</v>
      </c>
      <c r="BC1854" s="13">
        <f t="shared" si="298"/>
        <v>0.19161999999999998</v>
      </c>
    </row>
    <row r="1855" spans="1:55" x14ac:dyDescent="0.3">
      <c r="A1855" s="8" t="s">
        <v>234</v>
      </c>
      <c r="B1855" s="8" t="s">
        <v>238</v>
      </c>
      <c r="C1855" s="8" t="s">
        <v>148</v>
      </c>
      <c r="D1855" s="8" t="s">
        <v>27</v>
      </c>
      <c r="E1855" s="7" t="s">
        <v>14</v>
      </c>
      <c r="F1855" s="8">
        <v>114</v>
      </c>
      <c r="G1855" s="8">
        <v>1</v>
      </c>
      <c r="L1855" s="8">
        <v>1</v>
      </c>
      <c r="M1855" s="8">
        <f t="shared" si="300"/>
        <v>114</v>
      </c>
      <c r="O1855" s="8">
        <v>89</v>
      </c>
      <c r="AE1855" s="7" t="s">
        <v>296</v>
      </c>
      <c r="AF1855" s="8" t="s">
        <v>304</v>
      </c>
      <c r="AL1855" s="7">
        <v>125</v>
      </c>
      <c r="AN1855" s="8">
        <v>2.1</v>
      </c>
      <c r="AQ1855" s="8">
        <v>1.3</v>
      </c>
      <c r="AR1855" s="8">
        <v>26.2</v>
      </c>
      <c r="AT1855" s="12">
        <f t="shared" si="299"/>
        <v>29.6</v>
      </c>
      <c r="AV1855" s="11">
        <f t="shared" si="291"/>
        <v>142.5</v>
      </c>
      <c r="AW1855" s="13">
        <f t="shared" si="292"/>
        <v>1.1399999999999999</v>
      </c>
      <c r="AX1855" s="13">
        <f t="shared" si="293"/>
        <v>2.3940000000000001</v>
      </c>
      <c r="AY1855" s="13">
        <f t="shared" si="294"/>
        <v>1.1399999999999999</v>
      </c>
      <c r="AZ1855" s="13">
        <f t="shared" si="295"/>
        <v>1.1399999999999999</v>
      </c>
      <c r="BA1855" s="13">
        <f t="shared" si="296"/>
        <v>1.4820000000000002</v>
      </c>
      <c r="BB1855" s="13">
        <f t="shared" si="297"/>
        <v>29.867999999999999</v>
      </c>
      <c r="BC1855" s="13">
        <f t="shared" si="298"/>
        <v>1.1399999999999999</v>
      </c>
    </row>
    <row r="1856" spans="1:55" x14ac:dyDescent="0.3">
      <c r="A1856" s="8" t="s">
        <v>234</v>
      </c>
      <c r="B1856" s="8" t="s">
        <v>238</v>
      </c>
      <c r="C1856" s="8" t="s">
        <v>148</v>
      </c>
      <c r="D1856" s="8" t="s">
        <v>32</v>
      </c>
      <c r="E1856" s="7" t="s">
        <v>21</v>
      </c>
      <c r="K1856" s="8">
        <v>1</v>
      </c>
      <c r="L1856" s="8">
        <v>0</v>
      </c>
      <c r="M1856" s="8">
        <f t="shared" si="300"/>
        <v>0</v>
      </c>
      <c r="O1856" s="8">
        <v>89</v>
      </c>
      <c r="AI1856" s="7">
        <v>8012</v>
      </c>
      <c r="AJ1856" s="8">
        <v>0</v>
      </c>
      <c r="AK1856" s="8" t="s">
        <v>307</v>
      </c>
      <c r="AL1856" s="7">
        <v>332</v>
      </c>
      <c r="AM1856" s="8">
        <v>0</v>
      </c>
      <c r="AN1856" s="8">
        <v>10.3</v>
      </c>
      <c r="AO1856" s="8">
        <v>0</v>
      </c>
      <c r="AP1856" s="8">
        <v>0</v>
      </c>
      <c r="AQ1856" s="8">
        <v>3</v>
      </c>
      <c r="AR1856" s="8">
        <v>73.7</v>
      </c>
      <c r="AS1856" s="8">
        <v>12.7</v>
      </c>
      <c r="AT1856" s="12">
        <f t="shared" si="299"/>
        <v>87</v>
      </c>
      <c r="AV1856" s="11">
        <f t="shared" si="291"/>
        <v>0</v>
      </c>
      <c r="AW1856" s="13">
        <f t="shared" si="292"/>
        <v>0</v>
      </c>
      <c r="AX1856" s="13">
        <f t="shared" si="293"/>
        <v>0</v>
      </c>
      <c r="AY1856" s="13">
        <f t="shared" si="294"/>
        <v>0</v>
      </c>
      <c r="AZ1856" s="13">
        <f t="shared" si="295"/>
        <v>0</v>
      </c>
      <c r="BA1856" s="13">
        <f t="shared" si="296"/>
        <v>0</v>
      </c>
      <c r="BB1856" s="13">
        <f t="shared" si="297"/>
        <v>0</v>
      </c>
      <c r="BC1856" s="13">
        <f t="shared" si="298"/>
        <v>0</v>
      </c>
    </row>
    <row r="1857" spans="1:55" x14ac:dyDescent="0.3">
      <c r="A1857" s="8" t="s">
        <v>234</v>
      </c>
      <c r="B1857" s="8" t="s">
        <v>238</v>
      </c>
      <c r="C1857" s="8" t="s">
        <v>148</v>
      </c>
      <c r="D1857" s="8" t="s">
        <v>144</v>
      </c>
      <c r="E1857" s="7" t="s">
        <v>14</v>
      </c>
      <c r="F1857" s="8">
        <v>33</v>
      </c>
      <c r="H1857" s="8">
        <v>1</v>
      </c>
      <c r="L1857" s="8">
        <v>0.14299999999999999</v>
      </c>
      <c r="M1857" s="8">
        <f t="shared" si="300"/>
        <v>4.7189999999999994</v>
      </c>
      <c r="O1857" s="8">
        <v>89</v>
      </c>
      <c r="AI1857" s="7">
        <v>404</v>
      </c>
      <c r="AJ1857" s="8">
        <v>14400</v>
      </c>
      <c r="AK1857" s="8" t="s">
        <v>308</v>
      </c>
      <c r="AL1857" s="7">
        <v>41</v>
      </c>
      <c r="AM1857" s="8">
        <v>0</v>
      </c>
      <c r="AN1857" s="8">
        <v>0</v>
      </c>
      <c r="AO1857" s="8">
        <v>0</v>
      </c>
      <c r="AP1857" s="8">
        <v>0</v>
      </c>
      <c r="AQ1857" s="8">
        <v>0</v>
      </c>
      <c r="AR1857" s="8">
        <v>10.4</v>
      </c>
      <c r="AS1857" s="8">
        <v>0</v>
      </c>
      <c r="AT1857" s="12">
        <f t="shared" si="299"/>
        <v>10.4</v>
      </c>
      <c r="AV1857" s="11">
        <f t="shared" si="291"/>
        <v>1.9347899999999998</v>
      </c>
      <c r="AW1857" s="13">
        <f t="shared" si="292"/>
        <v>0</v>
      </c>
      <c r="AX1857" s="13">
        <f t="shared" si="293"/>
        <v>0</v>
      </c>
      <c r="AY1857" s="13">
        <f t="shared" si="294"/>
        <v>0</v>
      </c>
      <c r="AZ1857" s="13">
        <f t="shared" si="295"/>
        <v>0</v>
      </c>
      <c r="BA1857" s="13">
        <f t="shared" si="296"/>
        <v>0</v>
      </c>
      <c r="BB1857" s="13">
        <f t="shared" si="297"/>
        <v>0.49077599999999999</v>
      </c>
      <c r="BC1857" s="13">
        <f t="shared" si="298"/>
        <v>0</v>
      </c>
    </row>
    <row r="1858" spans="1:55" x14ac:dyDescent="0.3">
      <c r="A1858" s="8" t="s">
        <v>234</v>
      </c>
      <c r="B1858" s="8" t="s">
        <v>238</v>
      </c>
      <c r="C1858" s="8" t="s">
        <v>148</v>
      </c>
      <c r="D1858" s="8" t="s">
        <v>124</v>
      </c>
      <c r="E1858" s="7" t="s">
        <v>14</v>
      </c>
      <c r="F1858" s="8">
        <v>3</v>
      </c>
      <c r="H1858" s="8">
        <v>3</v>
      </c>
      <c r="L1858" s="8">
        <v>0.42899999999999999</v>
      </c>
      <c r="M1858" s="8">
        <f t="shared" si="300"/>
        <v>1.2869999999999999</v>
      </c>
      <c r="O1858" s="8">
        <v>89</v>
      </c>
      <c r="AI1858" s="7">
        <v>2229</v>
      </c>
      <c r="AJ1858" s="8">
        <v>19334</v>
      </c>
      <c r="AK1858" s="8" t="s">
        <v>354</v>
      </c>
      <c r="AL1858" s="7">
        <v>376</v>
      </c>
      <c r="AM1858" s="8">
        <v>0</v>
      </c>
      <c r="AN1858" s="8">
        <v>0</v>
      </c>
      <c r="AO1858" s="8">
        <v>0</v>
      </c>
      <c r="AP1858" s="8">
        <v>0</v>
      </c>
      <c r="AQ1858" s="8">
        <v>0</v>
      </c>
      <c r="AR1858" s="8">
        <v>97.3</v>
      </c>
      <c r="AS1858" s="8">
        <v>0</v>
      </c>
      <c r="AT1858" s="12">
        <f t="shared" si="299"/>
        <v>97.3</v>
      </c>
      <c r="AV1858" s="11">
        <f t="shared" si="291"/>
        <v>4.8391199999999994</v>
      </c>
      <c r="AW1858" s="13">
        <f t="shared" si="292"/>
        <v>0</v>
      </c>
      <c r="AX1858" s="13">
        <f t="shared" si="293"/>
        <v>0</v>
      </c>
      <c r="AY1858" s="13">
        <f t="shared" si="294"/>
        <v>0</v>
      </c>
      <c r="AZ1858" s="13">
        <f t="shared" si="295"/>
        <v>0</v>
      </c>
      <c r="BA1858" s="13">
        <f t="shared" si="296"/>
        <v>0</v>
      </c>
      <c r="BB1858" s="13">
        <f t="shared" si="297"/>
        <v>1.2522509999999998</v>
      </c>
      <c r="BC1858" s="13">
        <f t="shared" si="298"/>
        <v>0</v>
      </c>
    </row>
    <row r="1859" spans="1:55" x14ac:dyDescent="0.3">
      <c r="A1859" s="8" t="s">
        <v>232</v>
      </c>
      <c r="B1859" s="8" t="s">
        <v>238</v>
      </c>
      <c r="C1859" s="8" t="s">
        <v>149</v>
      </c>
      <c r="D1859" s="8" t="s">
        <v>13</v>
      </c>
      <c r="E1859" s="7" t="s">
        <v>14</v>
      </c>
      <c r="F1859" s="8">
        <v>112</v>
      </c>
      <c r="H1859" s="8">
        <v>2</v>
      </c>
      <c r="L1859" s="8">
        <v>0.28599999999999998</v>
      </c>
      <c r="M1859" s="8">
        <f t="shared" si="300"/>
        <v>32.031999999999996</v>
      </c>
      <c r="N1859" s="8">
        <v>4</v>
      </c>
      <c r="O1859" s="8">
        <v>90</v>
      </c>
      <c r="AI1859" s="7">
        <v>8067</v>
      </c>
      <c r="AJ1859" s="8">
        <v>0</v>
      </c>
      <c r="AK1859" s="8" t="s">
        <v>265</v>
      </c>
      <c r="AL1859" s="7">
        <v>269</v>
      </c>
      <c r="AM1859" s="8">
        <v>269</v>
      </c>
      <c r="AN1859" s="8">
        <v>24.9</v>
      </c>
      <c r="AO1859" s="8">
        <v>24.9</v>
      </c>
      <c r="AP1859" s="8">
        <v>24.9</v>
      </c>
      <c r="AQ1859" s="8">
        <v>18</v>
      </c>
      <c r="AR1859" s="8">
        <v>0</v>
      </c>
      <c r="AS1859" s="8">
        <v>0</v>
      </c>
      <c r="AT1859" s="12">
        <f t="shared" si="299"/>
        <v>42.9</v>
      </c>
      <c r="AV1859" s="11">
        <f t="shared" si="291"/>
        <v>86.16607999999998</v>
      </c>
      <c r="AW1859" s="13">
        <f t="shared" si="292"/>
        <v>86.16607999999998</v>
      </c>
      <c r="AX1859" s="13">
        <f t="shared" si="293"/>
        <v>7.9759679999999991</v>
      </c>
      <c r="AY1859" s="13">
        <f t="shared" si="294"/>
        <v>7.9759679999999991</v>
      </c>
      <c r="AZ1859" s="13">
        <f t="shared" si="295"/>
        <v>7.9759679999999991</v>
      </c>
      <c r="BA1859" s="13">
        <f t="shared" si="296"/>
        <v>5.7657599999999993</v>
      </c>
      <c r="BB1859" s="13">
        <f t="shared" si="297"/>
        <v>0</v>
      </c>
      <c r="BC1859" s="13">
        <f t="shared" si="298"/>
        <v>0</v>
      </c>
    </row>
    <row r="1860" spans="1:55" x14ac:dyDescent="0.3">
      <c r="A1860" s="8" t="s">
        <v>232</v>
      </c>
      <c r="B1860" s="8" t="s">
        <v>238</v>
      </c>
      <c r="C1860" s="8" t="s">
        <v>149</v>
      </c>
      <c r="D1860" s="8" t="s">
        <v>15</v>
      </c>
      <c r="E1860" s="7" t="s">
        <v>21</v>
      </c>
      <c r="K1860" s="8">
        <v>1</v>
      </c>
      <c r="L1860" s="8">
        <v>0</v>
      </c>
      <c r="M1860" s="8">
        <f t="shared" si="300"/>
        <v>0</v>
      </c>
      <c r="O1860" s="8">
        <v>90</v>
      </c>
      <c r="AE1860" s="7" t="s">
        <v>296</v>
      </c>
      <c r="AF1860" s="8" t="s">
        <v>298</v>
      </c>
      <c r="AG1860" s="7" t="s">
        <v>299</v>
      </c>
      <c r="AL1860" s="7">
        <v>241</v>
      </c>
      <c r="AN1860" s="8">
        <v>32.9</v>
      </c>
      <c r="AQ1860" s="8">
        <v>10.9</v>
      </c>
      <c r="AR1860" s="8">
        <v>0.5</v>
      </c>
      <c r="AS1860" s="8">
        <v>0</v>
      </c>
      <c r="AT1860" s="12">
        <f t="shared" si="299"/>
        <v>44.3</v>
      </c>
      <c r="AV1860" s="11">
        <f t="shared" si="291"/>
        <v>0</v>
      </c>
      <c r="AW1860" s="13">
        <f t="shared" si="292"/>
        <v>0</v>
      </c>
      <c r="AX1860" s="13">
        <f t="shared" si="293"/>
        <v>0</v>
      </c>
      <c r="AY1860" s="13">
        <f t="shared" si="294"/>
        <v>0</v>
      </c>
      <c r="AZ1860" s="13">
        <f t="shared" si="295"/>
        <v>0</v>
      </c>
      <c r="BA1860" s="13">
        <f t="shared" si="296"/>
        <v>0</v>
      </c>
      <c r="BB1860" s="13">
        <f t="shared" si="297"/>
        <v>0</v>
      </c>
      <c r="BC1860" s="13">
        <f t="shared" si="298"/>
        <v>0</v>
      </c>
    </row>
    <row r="1861" spans="1:55" x14ac:dyDescent="0.3">
      <c r="A1861" s="8" t="s">
        <v>232</v>
      </c>
      <c r="B1861" s="8" t="s">
        <v>238</v>
      </c>
      <c r="C1861" s="8" t="s">
        <v>149</v>
      </c>
      <c r="D1861" s="8" t="s">
        <v>17</v>
      </c>
      <c r="E1861" s="7" t="s">
        <v>21</v>
      </c>
      <c r="K1861" s="8">
        <v>1</v>
      </c>
      <c r="L1861" s="8">
        <v>0</v>
      </c>
      <c r="M1861" s="8">
        <f t="shared" si="300"/>
        <v>0</v>
      </c>
      <c r="O1861" s="8">
        <v>90</v>
      </c>
      <c r="AE1861" s="7" t="s">
        <v>300</v>
      </c>
      <c r="AF1861" s="8" t="s">
        <v>301</v>
      </c>
      <c r="AG1861" s="7" t="s">
        <v>272</v>
      </c>
      <c r="AL1861" s="7">
        <v>265</v>
      </c>
      <c r="AN1861" s="8">
        <v>16.899999999999999</v>
      </c>
      <c r="AQ1861" s="8">
        <v>21.4</v>
      </c>
      <c r="AR1861" s="8">
        <v>0</v>
      </c>
      <c r="AS1861" s="8">
        <v>0</v>
      </c>
      <c r="AT1861" s="12">
        <f t="shared" si="299"/>
        <v>38.299999999999997</v>
      </c>
      <c r="AV1861" s="11">
        <f t="shared" ref="AV1861:AV1924" si="301">PRODUCT($M1861,$Y1861,AL1861)/100</f>
        <v>0</v>
      </c>
      <c r="AW1861" s="13">
        <f t="shared" si="292"/>
        <v>0</v>
      </c>
      <c r="AX1861" s="13">
        <f t="shared" si="293"/>
        <v>0</v>
      </c>
      <c r="AY1861" s="13">
        <f t="shared" si="294"/>
        <v>0</v>
      </c>
      <c r="AZ1861" s="13">
        <f t="shared" si="295"/>
        <v>0</v>
      </c>
      <c r="BA1861" s="13">
        <f t="shared" si="296"/>
        <v>0</v>
      </c>
      <c r="BB1861" s="13">
        <f t="shared" si="297"/>
        <v>0</v>
      </c>
      <c r="BC1861" s="13">
        <f t="shared" si="298"/>
        <v>0</v>
      </c>
    </row>
    <row r="1862" spans="1:55" x14ac:dyDescent="0.3">
      <c r="A1862" s="8" t="s">
        <v>232</v>
      </c>
      <c r="B1862" s="8" t="s">
        <v>238</v>
      </c>
      <c r="C1862" s="8" t="s">
        <v>149</v>
      </c>
      <c r="D1862" s="8" t="s">
        <v>18</v>
      </c>
      <c r="E1862" s="7" t="s">
        <v>21</v>
      </c>
      <c r="K1862" s="8">
        <v>1</v>
      </c>
      <c r="L1862" s="8">
        <v>0</v>
      </c>
      <c r="M1862" s="8">
        <f t="shared" si="300"/>
        <v>0</v>
      </c>
      <c r="O1862" s="8">
        <v>90</v>
      </c>
      <c r="S1862" s="8">
        <v>1095</v>
      </c>
      <c r="T1862" s="8" t="s">
        <v>275</v>
      </c>
      <c r="AL1862" s="7">
        <v>267</v>
      </c>
      <c r="AN1862" s="8">
        <v>19.600000000000001</v>
      </c>
      <c r="AQ1862" s="8">
        <v>20.3</v>
      </c>
      <c r="AT1862" s="12">
        <f t="shared" si="299"/>
        <v>39.900000000000006</v>
      </c>
      <c r="AV1862" s="11">
        <f t="shared" si="301"/>
        <v>0</v>
      </c>
      <c r="AW1862" s="13">
        <f t="shared" ref="AW1862:AW1925" si="302">PRODUCT($M1862,$Y1862,AM1862)/100</f>
        <v>0</v>
      </c>
      <c r="AX1862" s="13">
        <f t="shared" ref="AX1862:AX1925" si="303">PRODUCT($M1862,$Y1862,AN1862)/100</f>
        <v>0</v>
      </c>
      <c r="AY1862" s="13">
        <f t="shared" ref="AY1862:AY1925" si="304">PRODUCT($M1862,$Y1862,AO1862)/100</f>
        <v>0</v>
      </c>
      <c r="AZ1862" s="13">
        <f t="shared" ref="AZ1862:AZ1925" si="305">PRODUCT($M1862,$Y1862,AP1862)/100</f>
        <v>0</v>
      </c>
      <c r="BA1862" s="13">
        <f t="shared" ref="BA1862:BA1925" si="306">PRODUCT($M1862,$Y1862,AQ1862)/100</f>
        <v>0</v>
      </c>
      <c r="BB1862" s="13">
        <f t="shared" ref="BB1862:BB1925" si="307">PRODUCT($M1862,$Y1862,AR1862)/100</f>
        <v>0</v>
      </c>
      <c r="BC1862" s="13">
        <f t="shared" ref="BC1862:BC1925" si="308">PRODUCT($M1862,$Y1862,AS1862)/100</f>
        <v>0</v>
      </c>
    </row>
    <row r="1863" spans="1:55" x14ac:dyDescent="0.3">
      <c r="A1863" s="8" t="s">
        <v>232</v>
      </c>
      <c r="B1863" s="8" t="s">
        <v>238</v>
      </c>
      <c r="C1863" s="8" t="s">
        <v>149</v>
      </c>
      <c r="D1863" s="8" t="s">
        <v>19</v>
      </c>
      <c r="E1863" s="7" t="s">
        <v>14</v>
      </c>
      <c r="F1863" s="8">
        <v>112</v>
      </c>
      <c r="I1863" s="8">
        <v>3</v>
      </c>
      <c r="L1863" s="8">
        <v>0.1</v>
      </c>
      <c r="M1863" s="8">
        <f t="shared" si="300"/>
        <v>11.200000000000001</v>
      </c>
      <c r="O1863" s="8">
        <v>90</v>
      </c>
      <c r="AI1863" s="7">
        <v>8063</v>
      </c>
      <c r="AJ1863" s="8">
        <v>5124</v>
      </c>
      <c r="AK1863" s="8" t="s">
        <v>273</v>
      </c>
      <c r="AL1863" s="7">
        <v>285</v>
      </c>
      <c r="AM1863" s="8">
        <v>285</v>
      </c>
      <c r="AN1863" s="8">
        <v>26.9</v>
      </c>
      <c r="AO1863" s="8">
        <v>26.9</v>
      </c>
      <c r="AP1863" s="8">
        <v>26.9</v>
      </c>
      <c r="AQ1863" s="8">
        <v>18.899999999999999</v>
      </c>
      <c r="AR1863" s="8">
        <v>0</v>
      </c>
      <c r="AS1863" s="8">
        <v>0</v>
      </c>
      <c r="AT1863" s="12">
        <f t="shared" si="299"/>
        <v>45.8</v>
      </c>
      <c r="AV1863" s="11">
        <f t="shared" si="301"/>
        <v>31.920000000000005</v>
      </c>
      <c r="AW1863" s="13">
        <f t="shared" si="302"/>
        <v>31.920000000000005</v>
      </c>
      <c r="AX1863" s="13">
        <f t="shared" si="303"/>
        <v>3.0128000000000004</v>
      </c>
      <c r="AY1863" s="13">
        <f t="shared" si="304"/>
        <v>3.0128000000000004</v>
      </c>
      <c r="AZ1863" s="13">
        <f t="shared" si="305"/>
        <v>3.0128000000000004</v>
      </c>
      <c r="BA1863" s="13">
        <f t="shared" si="306"/>
        <v>2.1168</v>
      </c>
      <c r="BB1863" s="13">
        <f t="shared" si="307"/>
        <v>0</v>
      </c>
      <c r="BC1863" s="13">
        <f t="shared" si="308"/>
        <v>0</v>
      </c>
    </row>
    <row r="1864" spans="1:55" x14ac:dyDescent="0.3">
      <c r="A1864" s="8" t="s">
        <v>232</v>
      </c>
      <c r="B1864" s="8" t="s">
        <v>238</v>
      </c>
      <c r="C1864" s="8" t="s">
        <v>149</v>
      </c>
      <c r="D1864" s="8" t="s">
        <v>22</v>
      </c>
      <c r="E1864" s="7" t="s">
        <v>21</v>
      </c>
      <c r="K1864" s="8">
        <v>1</v>
      </c>
      <c r="L1864" s="8">
        <v>0</v>
      </c>
      <c r="M1864" s="8">
        <f t="shared" si="300"/>
        <v>0</v>
      </c>
      <c r="O1864" s="8">
        <v>90</v>
      </c>
      <c r="AI1864" s="7">
        <v>8063</v>
      </c>
      <c r="AJ1864" s="8">
        <v>5124</v>
      </c>
      <c r="AK1864" s="8" t="s">
        <v>273</v>
      </c>
      <c r="AL1864" s="7">
        <v>285</v>
      </c>
      <c r="AM1864" s="8">
        <v>285</v>
      </c>
      <c r="AN1864" s="8">
        <v>26.9</v>
      </c>
      <c r="AO1864" s="8">
        <v>26.9</v>
      </c>
      <c r="AP1864" s="8">
        <v>26.9</v>
      </c>
      <c r="AQ1864" s="8">
        <v>18.899999999999999</v>
      </c>
      <c r="AR1864" s="8">
        <v>0</v>
      </c>
      <c r="AS1864" s="8">
        <v>0</v>
      </c>
      <c r="AT1864" s="12">
        <f t="shared" si="299"/>
        <v>45.8</v>
      </c>
      <c r="AV1864" s="11">
        <f t="shared" si="301"/>
        <v>0</v>
      </c>
      <c r="AW1864" s="13">
        <f t="shared" si="302"/>
        <v>0</v>
      </c>
      <c r="AX1864" s="13">
        <f t="shared" si="303"/>
        <v>0</v>
      </c>
      <c r="AY1864" s="13">
        <f t="shared" si="304"/>
        <v>0</v>
      </c>
      <c r="AZ1864" s="13">
        <f t="shared" si="305"/>
        <v>0</v>
      </c>
      <c r="BA1864" s="13">
        <f t="shared" si="306"/>
        <v>0</v>
      </c>
      <c r="BB1864" s="13">
        <f t="shared" si="307"/>
        <v>0</v>
      </c>
      <c r="BC1864" s="13">
        <f t="shared" si="308"/>
        <v>0</v>
      </c>
    </row>
    <row r="1865" spans="1:55" x14ac:dyDescent="0.3">
      <c r="A1865" s="8" t="s">
        <v>232</v>
      </c>
      <c r="B1865" s="8" t="s">
        <v>238</v>
      </c>
      <c r="C1865" s="8" t="s">
        <v>149</v>
      </c>
      <c r="D1865" s="8" t="s">
        <v>23</v>
      </c>
      <c r="E1865" s="7" t="s">
        <v>14</v>
      </c>
      <c r="F1865" s="8">
        <v>64</v>
      </c>
      <c r="H1865" s="8">
        <v>1</v>
      </c>
      <c r="L1865" s="8">
        <v>0.14299999999999999</v>
      </c>
      <c r="M1865" s="8">
        <f t="shared" si="300"/>
        <v>9.1519999999999992</v>
      </c>
      <c r="O1865" s="8">
        <v>90</v>
      </c>
      <c r="AI1865" s="7">
        <v>974</v>
      </c>
      <c r="AJ1865" s="8">
        <v>1129</v>
      </c>
      <c r="AK1865" s="8" t="s">
        <v>279</v>
      </c>
      <c r="AL1865" s="7">
        <v>155</v>
      </c>
      <c r="AM1865" s="8">
        <v>155</v>
      </c>
      <c r="AN1865" s="8">
        <v>12.6</v>
      </c>
      <c r="AO1865" s="8">
        <v>12.6</v>
      </c>
      <c r="AP1865" s="8">
        <v>0</v>
      </c>
      <c r="AQ1865" s="8">
        <v>10.6</v>
      </c>
      <c r="AR1865" s="8">
        <v>1.1000000000000001</v>
      </c>
      <c r="AS1865" s="8">
        <v>0</v>
      </c>
      <c r="AT1865" s="12">
        <f t="shared" si="299"/>
        <v>24.3</v>
      </c>
      <c r="AV1865" s="11">
        <f t="shared" si="301"/>
        <v>14.185599999999999</v>
      </c>
      <c r="AW1865" s="13">
        <f t="shared" si="302"/>
        <v>14.185599999999999</v>
      </c>
      <c r="AX1865" s="13">
        <f t="shared" si="303"/>
        <v>1.153152</v>
      </c>
      <c r="AY1865" s="13">
        <f t="shared" si="304"/>
        <v>1.153152</v>
      </c>
      <c r="AZ1865" s="13">
        <f t="shared" si="305"/>
        <v>0</v>
      </c>
      <c r="BA1865" s="13">
        <f t="shared" si="306"/>
        <v>0.97011199999999986</v>
      </c>
      <c r="BB1865" s="13">
        <f t="shared" si="307"/>
        <v>0.100672</v>
      </c>
      <c r="BC1865" s="13">
        <f t="shared" si="308"/>
        <v>0</v>
      </c>
    </row>
    <row r="1866" spans="1:55" x14ac:dyDescent="0.3">
      <c r="A1866" s="8" t="s">
        <v>232</v>
      </c>
      <c r="B1866" s="8" t="s">
        <v>238</v>
      </c>
      <c r="C1866" s="8" t="s">
        <v>149</v>
      </c>
      <c r="D1866" s="8" t="s">
        <v>24</v>
      </c>
      <c r="E1866" s="7" t="s">
        <v>14</v>
      </c>
      <c r="F1866" s="8">
        <v>184</v>
      </c>
      <c r="G1866" s="8">
        <v>1</v>
      </c>
      <c r="L1866" s="8">
        <v>1</v>
      </c>
      <c r="M1866" s="8">
        <f t="shared" si="300"/>
        <v>184</v>
      </c>
      <c r="O1866" s="8">
        <v>90</v>
      </c>
      <c r="AI1866" s="7">
        <v>7075</v>
      </c>
      <c r="AJ1866" s="8">
        <v>1106</v>
      </c>
      <c r="AK1866" s="8" t="s">
        <v>280</v>
      </c>
      <c r="AL1866" s="7">
        <v>69</v>
      </c>
      <c r="AM1866" s="8">
        <v>69</v>
      </c>
      <c r="AN1866" s="8">
        <v>3.6</v>
      </c>
      <c r="AO1866" s="8">
        <v>3.6</v>
      </c>
      <c r="AP1866" s="8">
        <v>0</v>
      </c>
      <c r="AQ1866" s="8">
        <v>4.0999999999999996</v>
      </c>
      <c r="AR1866" s="8">
        <v>4.5</v>
      </c>
      <c r="AS1866" s="8">
        <v>0</v>
      </c>
      <c r="AT1866" s="12">
        <f t="shared" si="299"/>
        <v>12.2</v>
      </c>
      <c r="AV1866" s="11">
        <f t="shared" si="301"/>
        <v>126.96</v>
      </c>
      <c r="AW1866" s="13">
        <f t="shared" si="302"/>
        <v>126.96</v>
      </c>
      <c r="AX1866" s="13">
        <f t="shared" si="303"/>
        <v>6.6239999999999997</v>
      </c>
      <c r="AY1866" s="13">
        <f t="shared" si="304"/>
        <v>6.6239999999999997</v>
      </c>
      <c r="AZ1866" s="13">
        <f t="shared" si="305"/>
        <v>0</v>
      </c>
      <c r="BA1866" s="13">
        <f t="shared" si="306"/>
        <v>7.5439999999999996</v>
      </c>
      <c r="BB1866" s="13">
        <f t="shared" si="307"/>
        <v>8.2799999999999994</v>
      </c>
      <c r="BC1866" s="13">
        <f t="shared" si="308"/>
        <v>0</v>
      </c>
    </row>
    <row r="1867" spans="1:55" x14ac:dyDescent="0.3">
      <c r="A1867" s="8" t="s">
        <v>232</v>
      </c>
      <c r="B1867" s="8" t="s">
        <v>238</v>
      </c>
      <c r="C1867" s="8" t="s">
        <v>149</v>
      </c>
      <c r="D1867" s="8" t="s">
        <v>25</v>
      </c>
      <c r="E1867" s="7" t="s">
        <v>14</v>
      </c>
      <c r="F1867" s="8">
        <v>113</v>
      </c>
      <c r="I1867" s="8">
        <v>1</v>
      </c>
      <c r="L1867" s="8">
        <v>3.3000000000000002E-2</v>
      </c>
      <c r="M1867" s="8">
        <f t="shared" si="300"/>
        <v>3.7290000000000001</v>
      </c>
      <c r="O1867" s="8">
        <v>90</v>
      </c>
      <c r="AI1867" s="7">
        <v>646</v>
      </c>
      <c r="AJ1867" s="8">
        <v>1009</v>
      </c>
      <c r="AK1867" s="8" t="s">
        <v>286</v>
      </c>
      <c r="AL1867" s="7">
        <v>403</v>
      </c>
      <c r="AM1867" s="8">
        <v>403</v>
      </c>
      <c r="AN1867" s="8">
        <v>24.9</v>
      </c>
      <c r="AO1867" s="8">
        <v>24.9</v>
      </c>
      <c r="AP1867" s="8">
        <v>0</v>
      </c>
      <c r="AQ1867" s="8">
        <v>33.1</v>
      </c>
      <c r="AR1867" s="8">
        <v>1.3</v>
      </c>
      <c r="AS1867" s="8">
        <v>0</v>
      </c>
      <c r="AT1867" s="12">
        <f t="shared" si="299"/>
        <v>59.3</v>
      </c>
      <c r="AV1867" s="11">
        <f t="shared" si="301"/>
        <v>15.02787</v>
      </c>
      <c r="AW1867" s="13">
        <f t="shared" si="302"/>
        <v>15.02787</v>
      </c>
      <c r="AX1867" s="13">
        <f t="shared" si="303"/>
        <v>0.92852099999999993</v>
      </c>
      <c r="AY1867" s="13">
        <f t="shared" si="304"/>
        <v>0.92852099999999993</v>
      </c>
      <c r="AZ1867" s="13">
        <f t="shared" si="305"/>
        <v>0</v>
      </c>
      <c r="BA1867" s="13">
        <f t="shared" si="306"/>
        <v>1.234299</v>
      </c>
      <c r="BB1867" s="13">
        <f t="shared" si="307"/>
        <v>4.8477000000000006E-2</v>
      </c>
      <c r="BC1867" s="13">
        <f t="shared" si="308"/>
        <v>0</v>
      </c>
    </row>
    <row r="1868" spans="1:55" x14ac:dyDescent="0.3">
      <c r="A1868" s="8" t="s">
        <v>20</v>
      </c>
      <c r="B1868" s="8" t="s">
        <v>238</v>
      </c>
      <c r="C1868" s="8" t="s">
        <v>149</v>
      </c>
      <c r="D1868" s="8" t="s">
        <v>20</v>
      </c>
      <c r="E1868" s="7" t="s">
        <v>14</v>
      </c>
      <c r="F1868" s="8">
        <v>112</v>
      </c>
      <c r="H1868" s="8">
        <v>2</v>
      </c>
      <c r="L1868" s="8">
        <v>0.28599999999999998</v>
      </c>
      <c r="M1868" s="8">
        <f t="shared" si="300"/>
        <v>32.031999999999996</v>
      </c>
      <c r="O1868" s="8">
        <v>90</v>
      </c>
      <c r="AI1868">
        <v>8041</v>
      </c>
      <c r="AJ1868">
        <v>15233</v>
      </c>
      <c r="AK1868" t="s">
        <v>378</v>
      </c>
      <c r="AL1868">
        <v>105</v>
      </c>
      <c r="AM1868">
        <v>105</v>
      </c>
      <c r="AN1868">
        <v>18.5</v>
      </c>
      <c r="AO1868">
        <v>18.5</v>
      </c>
      <c r="AP1868">
        <v>18.5</v>
      </c>
      <c r="AQ1868">
        <v>2.9</v>
      </c>
      <c r="AR1868">
        <v>0</v>
      </c>
      <c r="AS1868">
        <v>0</v>
      </c>
      <c r="AT1868" s="12">
        <f t="shared" si="299"/>
        <v>21.4</v>
      </c>
      <c r="AV1868" s="11">
        <f t="shared" si="301"/>
        <v>33.633599999999994</v>
      </c>
      <c r="AW1868" s="13">
        <f t="shared" si="302"/>
        <v>33.633599999999994</v>
      </c>
      <c r="AX1868" s="13">
        <f t="shared" si="303"/>
        <v>5.9259199999999996</v>
      </c>
      <c r="AY1868" s="13">
        <f t="shared" si="304"/>
        <v>5.9259199999999996</v>
      </c>
      <c r="AZ1868" s="13">
        <f t="shared" si="305"/>
        <v>5.9259199999999996</v>
      </c>
      <c r="BA1868" s="13">
        <f t="shared" si="306"/>
        <v>0.92892799999999998</v>
      </c>
      <c r="BB1868" s="13">
        <f t="shared" si="307"/>
        <v>0</v>
      </c>
      <c r="BC1868" s="13">
        <f t="shared" si="308"/>
        <v>0</v>
      </c>
    </row>
    <row r="1869" spans="1:55" x14ac:dyDescent="0.3">
      <c r="A1869" s="8" t="s">
        <v>233</v>
      </c>
      <c r="B1869" s="8" t="s">
        <v>238</v>
      </c>
      <c r="C1869" s="8" t="s">
        <v>149</v>
      </c>
      <c r="D1869" s="8" t="s">
        <v>26</v>
      </c>
      <c r="E1869" s="7" t="s">
        <v>14</v>
      </c>
      <c r="F1869" s="8">
        <v>175</v>
      </c>
      <c r="H1869" s="8">
        <v>2</v>
      </c>
      <c r="L1869" s="8">
        <v>0.28599999999999998</v>
      </c>
      <c r="M1869" s="8">
        <f t="shared" si="300"/>
        <v>50.05</v>
      </c>
      <c r="O1869" s="8">
        <v>90</v>
      </c>
      <c r="AI1869" s="7">
        <v>7200</v>
      </c>
      <c r="AJ1869" s="8">
        <v>20051</v>
      </c>
      <c r="AK1869" s="8" t="s">
        <v>282</v>
      </c>
      <c r="AL1869" s="7">
        <v>130</v>
      </c>
      <c r="AM1869" s="8">
        <v>0</v>
      </c>
      <c r="AN1869" s="8">
        <v>2.4</v>
      </c>
      <c r="AO1869" s="8">
        <v>0</v>
      </c>
      <c r="AP1869" s="8">
        <v>0</v>
      </c>
      <c r="AQ1869" s="8">
        <v>0.2</v>
      </c>
      <c r="AR1869" s="8">
        <v>28.6</v>
      </c>
      <c r="AS1869" s="8">
        <v>0.3</v>
      </c>
      <c r="AT1869" s="12">
        <f t="shared" si="299"/>
        <v>31.200000000000003</v>
      </c>
      <c r="AV1869" s="11">
        <f t="shared" si="301"/>
        <v>65.064999999999998</v>
      </c>
      <c r="AW1869" s="13">
        <f t="shared" si="302"/>
        <v>0</v>
      </c>
      <c r="AX1869" s="13">
        <f t="shared" si="303"/>
        <v>1.2011999999999998</v>
      </c>
      <c r="AY1869" s="13">
        <f t="shared" si="304"/>
        <v>0</v>
      </c>
      <c r="AZ1869" s="13">
        <f t="shared" si="305"/>
        <v>0</v>
      </c>
      <c r="BA1869" s="13">
        <f t="shared" si="306"/>
        <v>0.10009999999999999</v>
      </c>
      <c r="BB1869" s="13">
        <f t="shared" si="307"/>
        <v>14.314300000000001</v>
      </c>
      <c r="BC1869" s="13">
        <f t="shared" si="308"/>
        <v>0.15014999999999998</v>
      </c>
    </row>
    <row r="1870" spans="1:55" x14ac:dyDescent="0.3">
      <c r="A1870" s="8" t="s">
        <v>233</v>
      </c>
      <c r="B1870" s="8" t="s">
        <v>238</v>
      </c>
      <c r="C1870" s="8" t="s">
        <v>149</v>
      </c>
      <c r="D1870" s="8" t="s">
        <v>28</v>
      </c>
      <c r="E1870" s="7" t="s">
        <v>14</v>
      </c>
      <c r="F1870" s="8">
        <v>185</v>
      </c>
      <c r="H1870" s="8">
        <v>1</v>
      </c>
      <c r="L1870" s="8">
        <v>0.14299999999999999</v>
      </c>
      <c r="M1870" s="8">
        <f t="shared" si="300"/>
        <v>26.454999999999998</v>
      </c>
      <c r="O1870" s="8">
        <v>90</v>
      </c>
      <c r="AI1870" s="7">
        <v>7005</v>
      </c>
      <c r="AJ1870" s="8">
        <v>16028</v>
      </c>
      <c r="AK1870" s="8" t="s">
        <v>283</v>
      </c>
      <c r="AL1870" s="7">
        <v>127</v>
      </c>
      <c r="AM1870" s="8">
        <v>0</v>
      </c>
      <c r="AN1870" s="8">
        <v>8.6999999999999993</v>
      </c>
      <c r="AO1870" s="8">
        <v>0</v>
      </c>
      <c r="AP1870" s="8">
        <v>0</v>
      </c>
      <c r="AQ1870" s="8">
        <v>0.5</v>
      </c>
      <c r="AR1870" s="8">
        <v>22.8</v>
      </c>
      <c r="AS1870" s="8">
        <v>6.4</v>
      </c>
      <c r="AT1870" s="12">
        <f t="shared" si="299"/>
        <v>32</v>
      </c>
      <c r="AV1870" s="11">
        <f t="shared" si="301"/>
        <v>33.597850000000001</v>
      </c>
      <c r="AW1870" s="13">
        <f t="shared" si="302"/>
        <v>0</v>
      </c>
      <c r="AX1870" s="13">
        <f t="shared" si="303"/>
        <v>2.3015849999999998</v>
      </c>
      <c r="AY1870" s="13">
        <f t="shared" si="304"/>
        <v>0</v>
      </c>
      <c r="AZ1870" s="13">
        <f t="shared" si="305"/>
        <v>0</v>
      </c>
      <c r="BA1870" s="13">
        <f t="shared" si="306"/>
        <v>0.132275</v>
      </c>
      <c r="BB1870" s="13">
        <f t="shared" si="307"/>
        <v>6.0317400000000001</v>
      </c>
      <c r="BC1870" s="13">
        <f t="shared" si="308"/>
        <v>1.6931200000000002</v>
      </c>
    </row>
    <row r="1871" spans="1:55" x14ac:dyDescent="0.3">
      <c r="A1871" s="8" t="s">
        <v>233</v>
      </c>
      <c r="B1871" s="8" t="s">
        <v>238</v>
      </c>
      <c r="C1871" s="8" t="s">
        <v>149</v>
      </c>
      <c r="D1871" s="8" t="s">
        <v>29</v>
      </c>
      <c r="E1871" s="7" t="s">
        <v>14</v>
      </c>
      <c r="F1871" s="8">
        <v>60</v>
      </c>
      <c r="H1871" s="8">
        <v>1</v>
      </c>
      <c r="L1871" s="8">
        <v>0.14299999999999999</v>
      </c>
      <c r="M1871" s="8">
        <f t="shared" si="300"/>
        <v>8.58</v>
      </c>
      <c r="O1871" s="8">
        <v>90</v>
      </c>
      <c r="AI1871" s="7">
        <v>513</v>
      </c>
      <c r="AJ1871" s="8">
        <v>11110</v>
      </c>
      <c r="AK1871" s="8" t="s">
        <v>290</v>
      </c>
      <c r="AL1871" s="7">
        <v>22</v>
      </c>
      <c r="AM1871" s="8">
        <v>0</v>
      </c>
      <c r="AN1871" s="8">
        <v>1</v>
      </c>
      <c r="AO1871" s="8">
        <v>0</v>
      </c>
      <c r="AP1871" s="8">
        <v>0</v>
      </c>
      <c r="AQ1871" s="8">
        <v>0.4</v>
      </c>
      <c r="AR1871" s="8">
        <v>4.5</v>
      </c>
      <c r="AS1871" s="8">
        <v>2.8</v>
      </c>
      <c r="AT1871" s="12">
        <f t="shared" si="299"/>
        <v>5.9</v>
      </c>
      <c r="AV1871" s="11">
        <f t="shared" si="301"/>
        <v>1.8875999999999999</v>
      </c>
      <c r="AW1871" s="13">
        <f t="shared" si="302"/>
        <v>0</v>
      </c>
      <c r="AX1871" s="13">
        <f t="shared" si="303"/>
        <v>8.5800000000000001E-2</v>
      </c>
      <c r="AY1871" s="13">
        <f t="shared" si="304"/>
        <v>0</v>
      </c>
      <c r="AZ1871" s="13">
        <f t="shared" si="305"/>
        <v>0</v>
      </c>
      <c r="BA1871" s="13">
        <f t="shared" si="306"/>
        <v>3.4320000000000003E-2</v>
      </c>
      <c r="BB1871" s="13">
        <f t="shared" si="307"/>
        <v>0.3861</v>
      </c>
      <c r="BC1871" s="13">
        <f t="shared" si="308"/>
        <v>0.24023999999999998</v>
      </c>
    </row>
    <row r="1872" spans="1:55" x14ac:dyDescent="0.3">
      <c r="A1872" s="8" t="s">
        <v>233</v>
      </c>
      <c r="B1872" s="8" t="s">
        <v>238</v>
      </c>
      <c r="C1872" s="8" t="s">
        <v>149</v>
      </c>
      <c r="D1872" s="8" t="s">
        <v>30</v>
      </c>
      <c r="E1872" s="7" t="s">
        <v>14</v>
      </c>
      <c r="F1872" s="8">
        <v>185</v>
      </c>
      <c r="H1872" s="8">
        <v>1</v>
      </c>
      <c r="L1872" s="8">
        <v>0.14299999999999999</v>
      </c>
      <c r="M1872" s="8">
        <f t="shared" si="300"/>
        <v>26.454999999999998</v>
      </c>
      <c r="O1872" s="8">
        <v>90</v>
      </c>
      <c r="AI1872" s="7">
        <v>141</v>
      </c>
      <c r="AJ1872" s="8">
        <v>9040</v>
      </c>
      <c r="AK1872" s="8" t="s">
        <v>287</v>
      </c>
      <c r="AL1872" s="7">
        <v>92</v>
      </c>
      <c r="AM1872" s="8">
        <v>0</v>
      </c>
      <c r="AN1872" s="8">
        <v>1</v>
      </c>
      <c r="AO1872" s="8">
        <v>0</v>
      </c>
      <c r="AP1872" s="8">
        <v>0</v>
      </c>
      <c r="AQ1872" s="8">
        <v>0.5</v>
      </c>
      <c r="AR1872" s="8">
        <v>23.4</v>
      </c>
      <c r="AS1872" s="8">
        <v>2.4</v>
      </c>
      <c r="AT1872" s="12">
        <f t="shared" si="299"/>
        <v>24.9</v>
      </c>
      <c r="AV1872" s="11">
        <f t="shared" si="301"/>
        <v>24.338599999999996</v>
      </c>
      <c r="AW1872" s="13">
        <f t="shared" si="302"/>
        <v>0</v>
      </c>
      <c r="AX1872" s="13">
        <f t="shared" si="303"/>
        <v>0.26455000000000001</v>
      </c>
      <c r="AY1872" s="13">
        <f t="shared" si="304"/>
        <v>0</v>
      </c>
      <c r="AZ1872" s="13">
        <f t="shared" si="305"/>
        <v>0</v>
      </c>
      <c r="BA1872" s="13">
        <f t="shared" si="306"/>
        <v>0.132275</v>
      </c>
      <c r="BB1872" s="13">
        <f t="shared" si="307"/>
        <v>6.1904699999999995</v>
      </c>
      <c r="BC1872" s="13">
        <f t="shared" si="308"/>
        <v>0.63491999999999993</v>
      </c>
    </row>
    <row r="1873" spans="1:55" x14ac:dyDescent="0.3">
      <c r="A1873" s="8" t="s">
        <v>233</v>
      </c>
      <c r="B1873" s="8" t="s">
        <v>238</v>
      </c>
      <c r="C1873" s="8" t="s">
        <v>149</v>
      </c>
      <c r="D1873" s="8" t="s">
        <v>31</v>
      </c>
      <c r="E1873" s="7" t="s">
        <v>14</v>
      </c>
      <c r="F1873" s="8">
        <v>122</v>
      </c>
      <c r="I1873" s="8">
        <v>1</v>
      </c>
      <c r="L1873" s="8">
        <v>3.3000000000000002E-2</v>
      </c>
      <c r="M1873" s="8">
        <f t="shared" si="300"/>
        <v>4.0259999999999998</v>
      </c>
      <c r="O1873" s="8">
        <v>90</v>
      </c>
      <c r="AI1873" s="7">
        <v>1786</v>
      </c>
      <c r="AJ1873" s="8">
        <v>11363</v>
      </c>
      <c r="AK1873" s="8" t="s">
        <v>289</v>
      </c>
      <c r="AL1873" s="7">
        <v>93</v>
      </c>
      <c r="AM1873" s="8">
        <v>0</v>
      </c>
      <c r="AN1873" s="8">
        <v>2</v>
      </c>
      <c r="AO1873" s="8">
        <v>0</v>
      </c>
      <c r="AP1873" s="8">
        <v>0</v>
      </c>
      <c r="AQ1873" s="8">
        <v>0.1</v>
      </c>
      <c r="AR1873" s="8">
        <v>21.6</v>
      </c>
      <c r="AS1873" s="8">
        <v>1.5</v>
      </c>
      <c r="AT1873" s="12">
        <f t="shared" si="299"/>
        <v>23.700000000000003</v>
      </c>
      <c r="AV1873" s="11">
        <f t="shared" si="301"/>
        <v>3.7441800000000001</v>
      </c>
      <c r="AW1873" s="13">
        <f t="shared" si="302"/>
        <v>0</v>
      </c>
      <c r="AX1873" s="13">
        <f t="shared" si="303"/>
        <v>8.0519999999999994E-2</v>
      </c>
      <c r="AY1873" s="13">
        <f t="shared" si="304"/>
        <v>0</v>
      </c>
      <c r="AZ1873" s="13">
        <f t="shared" si="305"/>
        <v>0</v>
      </c>
      <c r="BA1873" s="13">
        <f t="shared" si="306"/>
        <v>4.0260000000000001E-3</v>
      </c>
      <c r="BB1873" s="13">
        <f t="shared" si="307"/>
        <v>0.86961600000000006</v>
      </c>
      <c r="BC1873" s="13">
        <f t="shared" si="308"/>
        <v>6.0389999999999999E-2</v>
      </c>
    </row>
    <row r="1874" spans="1:55" x14ac:dyDescent="0.3">
      <c r="A1874" s="8" t="s">
        <v>233</v>
      </c>
      <c r="B1874" s="8" t="s">
        <v>238</v>
      </c>
      <c r="C1874" s="8" t="s">
        <v>149</v>
      </c>
      <c r="D1874" s="8" t="s">
        <v>87</v>
      </c>
      <c r="E1874" s="7" t="s">
        <v>14</v>
      </c>
      <c r="F1874" s="8">
        <v>171</v>
      </c>
      <c r="H1874" s="8">
        <v>1</v>
      </c>
      <c r="L1874" s="8">
        <v>0.14299999999999999</v>
      </c>
      <c r="M1874" s="8">
        <f t="shared" si="300"/>
        <v>24.452999999999999</v>
      </c>
      <c r="O1874" s="8">
        <v>90</v>
      </c>
      <c r="AI1874" s="7">
        <v>7060</v>
      </c>
      <c r="AJ1874" s="8">
        <v>16063</v>
      </c>
      <c r="AK1874" s="8" t="s">
        <v>328</v>
      </c>
      <c r="AL1874" s="7">
        <v>116</v>
      </c>
      <c r="AM1874" s="8">
        <v>0</v>
      </c>
      <c r="AN1874" s="8">
        <v>7.7</v>
      </c>
      <c r="AO1874" s="8">
        <v>0</v>
      </c>
      <c r="AP1874" s="8">
        <v>0</v>
      </c>
      <c r="AQ1874" s="8">
        <v>0.5</v>
      </c>
      <c r="AR1874" s="8">
        <v>20.8</v>
      </c>
      <c r="AS1874" s="8">
        <v>6.5</v>
      </c>
      <c r="AT1874" s="12">
        <f t="shared" si="299"/>
        <v>29</v>
      </c>
      <c r="AV1874" s="11">
        <f t="shared" si="301"/>
        <v>28.365479999999998</v>
      </c>
      <c r="AW1874" s="13">
        <f t="shared" si="302"/>
        <v>0</v>
      </c>
      <c r="AX1874" s="13">
        <f t="shared" si="303"/>
        <v>1.8828809999999998</v>
      </c>
      <c r="AY1874" s="13">
        <f t="shared" si="304"/>
        <v>0</v>
      </c>
      <c r="AZ1874" s="13">
        <f t="shared" si="305"/>
        <v>0</v>
      </c>
      <c r="BA1874" s="13">
        <f t="shared" si="306"/>
        <v>0.122265</v>
      </c>
      <c r="BB1874" s="13">
        <f t="shared" si="307"/>
        <v>5.0862240000000005</v>
      </c>
      <c r="BC1874" s="13">
        <f t="shared" si="308"/>
        <v>1.589445</v>
      </c>
    </row>
    <row r="1875" spans="1:55" x14ac:dyDescent="0.3">
      <c r="A1875" s="8" t="s">
        <v>233</v>
      </c>
      <c r="B1875" s="8" t="s">
        <v>238</v>
      </c>
      <c r="C1875" s="8" t="s">
        <v>149</v>
      </c>
      <c r="D1875" s="8" t="s">
        <v>128</v>
      </c>
      <c r="E1875" s="7" t="s">
        <v>14</v>
      </c>
      <c r="F1875" s="8">
        <v>62</v>
      </c>
      <c r="I1875" s="8">
        <v>1</v>
      </c>
      <c r="L1875" s="8">
        <v>3.3000000000000002E-2</v>
      </c>
      <c r="M1875" s="8">
        <f t="shared" si="300"/>
        <v>2.0460000000000003</v>
      </c>
      <c r="O1875" s="8">
        <v>90</v>
      </c>
      <c r="AI1875" s="7">
        <v>620</v>
      </c>
      <c r="AJ1875" s="8">
        <v>11125</v>
      </c>
      <c r="AK1875" s="8" t="s">
        <v>356</v>
      </c>
      <c r="AL1875" s="7">
        <v>45</v>
      </c>
      <c r="AM1875" s="8">
        <v>0</v>
      </c>
      <c r="AN1875" s="8">
        <v>1.1000000000000001</v>
      </c>
      <c r="AO1875" s="8">
        <v>0</v>
      </c>
      <c r="AP1875" s="8">
        <v>0</v>
      </c>
      <c r="AQ1875" s="8">
        <v>0.2</v>
      </c>
      <c r="AR1875" s="8">
        <v>10.5</v>
      </c>
      <c r="AS1875" s="8">
        <v>3.3</v>
      </c>
      <c r="AT1875" s="12">
        <f t="shared" si="299"/>
        <v>11.8</v>
      </c>
      <c r="AV1875" s="11">
        <f t="shared" si="301"/>
        <v>0.92070000000000007</v>
      </c>
      <c r="AW1875" s="13">
        <f t="shared" si="302"/>
        <v>0</v>
      </c>
      <c r="AX1875" s="13">
        <f t="shared" si="303"/>
        <v>2.2506000000000005E-2</v>
      </c>
      <c r="AY1875" s="13">
        <f t="shared" si="304"/>
        <v>0</v>
      </c>
      <c r="AZ1875" s="13">
        <f t="shared" si="305"/>
        <v>0</v>
      </c>
      <c r="BA1875" s="13">
        <f t="shared" si="306"/>
        <v>4.092000000000001E-3</v>
      </c>
      <c r="BB1875" s="13">
        <f t="shared" si="307"/>
        <v>0.21483000000000005</v>
      </c>
      <c r="BC1875" s="13">
        <f t="shared" si="308"/>
        <v>6.7518000000000009E-2</v>
      </c>
    </row>
    <row r="1876" spans="1:55" x14ac:dyDescent="0.3">
      <c r="A1876" s="8" t="s">
        <v>233</v>
      </c>
      <c r="B1876" s="8" t="s">
        <v>238</v>
      </c>
      <c r="C1876" s="8" t="s">
        <v>149</v>
      </c>
      <c r="D1876" s="8" t="s">
        <v>44</v>
      </c>
      <c r="E1876" s="7" t="s">
        <v>14</v>
      </c>
      <c r="F1876" s="8">
        <v>250</v>
      </c>
      <c r="H1876" s="8">
        <v>1</v>
      </c>
      <c r="L1876" s="8">
        <v>0.14299999999999999</v>
      </c>
      <c r="M1876" s="8">
        <f t="shared" si="300"/>
        <v>35.75</v>
      </c>
      <c r="O1876" s="8">
        <v>90</v>
      </c>
      <c r="AI1876" s="7">
        <v>8009</v>
      </c>
      <c r="AJ1876" s="8">
        <v>20121</v>
      </c>
      <c r="AK1876" s="8" t="s">
        <v>370</v>
      </c>
      <c r="AL1876" s="7">
        <v>141</v>
      </c>
      <c r="AM1876" s="8">
        <v>0</v>
      </c>
      <c r="AN1876" s="8">
        <v>4.8</v>
      </c>
      <c r="AO1876" s="8">
        <v>0</v>
      </c>
      <c r="AP1876" s="8">
        <v>0</v>
      </c>
      <c r="AQ1876" s="8">
        <v>0.7</v>
      </c>
      <c r="AR1876" s="8">
        <v>28.3</v>
      </c>
      <c r="AS1876" s="8">
        <v>1.7</v>
      </c>
      <c r="AT1876" s="12">
        <f t="shared" si="299"/>
        <v>33.799999999999997</v>
      </c>
      <c r="AV1876" s="11">
        <f t="shared" si="301"/>
        <v>50.407499999999999</v>
      </c>
      <c r="AW1876" s="13">
        <f t="shared" si="302"/>
        <v>0</v>
      </c>
      <c r="AX1876" s="13">
        <f t="shared" si="303"/>
        <v>1.716</v>
      </c>
      <c r="AY1876" s="13">
        <f t="shared" si="304"/>
        <v>0</v>
      </c>
      <c r="AZ1876" s="13">
        <f t="shared" si="305"/>
        <v>0</v>
      </c>
      <c r="BA1876" s="13">
        <f t="shared" si="306"/>
        <v>0.25024999999999997</v>
      </c>
      <c r="BB1876" s="13">
        <f t="shared" si="307"/>
        <v>10.11725</v>
      </c>
      <c r="BC1876" s="13">
        <f t="shared" si="308"/>
        <v>0.60775000000000001</v>
      </c>
    </row>
    <row r="1877" spans="1:55" x14ac:dyDescent="0.3">
      <c r="A1877" s="8" t="s">
        <v>233</v>
      </c>
      <c r="B1877" s="8" t="s">
        <v>238</v>
      </c>
      <c r="C1877" s="8" t="s">
        <v>149</v>
      </c>
      <c r="D1877" s="8" t="s">
        <v>150</v>
      </c>
      <c r="E1877" s="7" t="s">
        <v>14</v>
      </c>
      <c r="F1877" s="8">
        <v>114</v>
      </c>
      <c r="H1877" s="8">
        <v>1</v>
      </c>
      <c r="L1877" s="8">
        <v>0.14299999999999999</v>
      </c>
      <c r="M1877" s="8">
        <f t="shared" si="300"/>
        <v>16.302</v>
      </c>
      <c r="O1877" s="8">
        <v>90</v>
      </c>
      <c r="AI1877" s="7">
        <v>2249</v>
      </c>
      <c r="AJ1877" s="8">
        <v>11508</v>
      </c>
      <c r="AK1877" s="8" t="s">
        <v>365</v>
      </c>
      <c r="AL1877" s="7">
        <v>103</v>
      </c>
      <c r="AM1877" s="8">
        <v>0</v>
      </c>
      <c r="AN1877" s="8">
        <v>1.7</v>
      </c>
      <c r="AO1877" s="8">
        <v>0</v>
      </c>
      <c r="AP1877" s="8">
        <v>0</v>
      </c>
      <c r="AQ1877" s="8">
        <v>0.1</v>
      </c>
      <c r="AR1877" s="8">
        <v>24.3</v>
      </c>
      <c r="AS1877" s="8">
        <v>3</v>
      </c>
      <c r="AT1877" s="12">
        <f t="shared" si="299"/>
        <v>26.1</v>
      </c>
      <c r="AV1877" s="11">
        <f t="shared" si="301"/>
        <v>16.791060000000002</v>
      </c>
      <c r="AW1877" s="13">
        <f t="shared" si="302"/>
        <v>0</v>
      </c>
      <c r="AX1877" s="13">
        <f t="shared" si="303"/>
        <v>0.27713399999999999</v>
      </c>
      <c r="AY1877" s="13">
        <f t="shared" si="304"/>
        <v>0</v>
      </c>
      <c r="AZ1877" s="13">
        <f t="shared" si="305"/>
        <v>0</v>
      </c>
      <c r="BA1877" s="13">
        <f t="shared" si="306"/>
        <v>1.6302000000000001E-2</v>
      </c>
      <c r="BB1877" s="13">
        <f t="shared" si="307"/>
        <v>3.9613860000000001</v>
      </c>
      <c r="BC1877" s="13">
        <f t="shared" si="308"/>
        <v>0.48905999999999999</v>
      </c>
    </row>
    <row r="1878" spans="1:55" x14ac:dyDescent="0.3">
      <c r="A1878" s="8" t="s">
        <v>234</v>
      </c>
      <c r="B1878" s="8" t="s">
        <v>238</v>
      </c>
      <c r="C1878" s="8" t="s">
        <v>149</v>
      </c>
      <c r="D1878" s="8" t="s">
        <v>248</v>
      </c>
      <c r="E1878" s="7" t="s">
        <v>14</v>
      </c>
      <c r="F1878" s="8">
        <v>134</v>
      </c>
      <c r="H1878" s="8">
        <v>1</v>
      </c>
      <c r="L1878" s="8">
        <v>0.14299999999999999</v>
      </c>
      <c r="M1878" s="8">
        <f t="shared" si="300"/>
        <v>19.161999999999999</v>
      </c>
      <c r="O1878" s="8">
        <v>90</v>
      </c>
      <c r="AE1878" s="7" t="s">
        <v>296</v>
      </c>
      <c r="AF1878" s="8" t="s">
        <v>303</v>
      </c>
      <c r="AL1878" s="7">
        <v>163</v>
      </c>
      <c r="AN1878" s="8">
        <v>6.3</v>
      </c>
      <c r="AQ1878" s="8">
        <v>1.4</v>
      </c>
      <c r="AR1878" s="8">
        <v>31.1</v>
      </c>
      <c r="AT1878" s="12">
        <f t="shared" si="299"/>
        <v>38.799999999999997</v>
      </c>
      <c r="AV1878" s="11">
        <f t="shared" si="301"/>
        <v>31.234059999999999</v>
      </c>
      <c r="AW1878" s="13">
        <f t="shared" si="302"/>
        <v>0.19161999999999998</v>
      </c>
      <c r="AX1878" s="13">
        <f t="shared" si="303"/>
        <v>1.207206</v>
      </c>
      <c r="AY1878" s="13">
        <f t="shared" si="304"/>
        <v>0.19161999999999998</v>
      </c>
      <c r="AZ1878" s="13">
        <f t="shared" si="305"/>
        <v>0.19161999999999998</v>
      </c>
      <c r="BA1878" s="13">
        <f t="shared" si="306"/>
        <v>0.26826800000000001</v>
      </c>
      <c r="BB1878" s="13">
        <f t="shared" si="307"/>
        <v>5.9593820000000006</v>
      </c>
      <c r="BC1878" s="13">
        <f t="shared" si="308"/>
        <v>0.19161999999999998</v>
      </c>
    </row>
    <row r="1879" spans="1:55" x14ac:dyDescent="0.3">
      <c r="A1879" s="8" t="s">
        <v>234</v>
      </c>
      <c r="B1879" s="8" t="s">
        <v>238</v>
      </c>
      <c r="C1879" s="8" t="s">
        <v>149</v>
      </c>
      <c r="D1879" s="8" t="s">
        <v>27</v>
      </c>
      <c r="E1879" s="7" t="s">
        <v>14</v>
      </c>
      <c r="F1879" s="8">
        <v>114</v>
      </c>
      <c r="G1879" s="8">
        <v>1</v>
      </c>
      <c r="L1879" s="8">
        <v>1</v>
      </c>
      <c r="M1879" s="8">
        <f t="shared" si="300"/>
        <v>114</v>
      </c>
      <c r="O1879" s="8">
        <v>90</v>
      </c>
      <c r="AE1879" s="7" t="s">
        <v>296</v>
      </c>
      <c r="AF1879" s="8" t="s">
        <v>304</v>
      </c>
      <c r="AL1879" s="7">
        <v>125</v>
      </c>
      <c r="AN1879" s="8">
        <v>2.1</v>
      </c>
      <c r="AQ1879" s="8">
        <v>1.3</v>
      </c>
      <c r="AR1879" s="8">
        <v>26.2</v>
      </c>
      <c r="AT1879" s="12">
        <f t="shared" si="299"/>
        <v>29.6</v>
      </c>
      <c r="AV1879" s="11">
        <f t="shared" si="301"/>
        <v>142.5</v>
      </c>
      <c r="AW1879" s="13">
        <f t="shared" si="302"/>
        <v>1.1399999999999999</v>
      </c>
      <c r="AX1879" s="13">
        <f t="shared" si="303"/>
        <v>2.3940000000000001</v>
      </c>
      <c r="AY1879" s="13">
        <f t="shared" si="304"/>
        <v>1.1399999999999999</v>
      </c>
      <c r="AZ1879" s="13">
        <f t="shared" si="305"/>
        <v>1.1399999999999999</v>
      </c>
      <c r="BA1879" s="13">
        <f t="shared" si="306"/>
        <v>1.4820000000000002</v>
      </c>
      <c r="BB1879" s="13">
        <f t="shared" si="307"/>
        <v>29.867999999999999</v>
      </c>
      <c r="BC1879" s="13">
        <f t="shared" si="308"/>
        <v>1.1399999999999999</v>
      </c>
    </row>
    <row r="1880" spans="1:55" x14ac:dyDescent="0.3">
      <c r="A1880" s="8" t="s">
        <v>234</v>
      </c>
      <c r="B1880" s="8" t="s">
        <v>238</v>
      </c>
      <c r="C1880" s="8" t="s">
        <v>149</v>
      </c>
      <c r="D1880" s="8" t="s">
        <v>32</v>
      </c>
      <c r="E1880" s="7" t="s">
        <v>21</v>
      </c>
      <c r="K1880" s="8">
        <v>1</v>
      </c>
      <c r="L1880" s="8">
        <v>0</v>
      </c>
      <c r="M1880" s="8">
        <f t="shared" si="300"/>
        <v>0</v>
      </c>
      <c r="O1880" s="8">
        <v>90</v>
      </c>
      <c r="AI1880" s="7">
        <v>8012</v>
      </c>
      <c r="AJ1880" s="8">
        <v>0</v>
      </c>
      <c r="AK1880" s="8" t="s">
        <v>307</v>
      </c>
      <c r="AL1880" s="7">
        <v>332</v>
      </c>
      <c r="AM1880" s="8">
        <v>0</v>
      </c>
      <c r="AN1880" s="8">
        <v>10.3</v>
      </c>
      <c r="AO1880" s="8">
        <v>0</v>
      </c>
      <c r="AP1880" s="8">
        <v>0</v>
      </c>
      <c r="AQ1880" s="8">
        <v>3</v>
      </c>
      <c r="AR1880" s="8">
        <v>73.7</v>
      </c>
      <c r="AS1880" s="8">
        <v>12.7</v>
      </c>
      <c r="AT1880" s="12">
        <f t="shared" si="299"/>
        <v>87</v>
      </c>
      <c r="AV1880" s="11">
        <f t="shared" si="301"/>
        <v>0</v>
      </c>
      <c r="AW1880" s="13">
        <f t="shared" si="302"/>
        <v>0</v>
      </c>
      <c r="AX1880" s="13">
        <f t="shared" si="303"/>
        <v>0</v>
      </c>
      <c r="AY1880" s="13">
        <f t="shared" si="304"/>
        <v>0</v>
      </c>
      <c r="AZ1880" s="13">
        <f t="shared" si="305"/>
        <v>0</v>
      </c>
      <c r="BA1880" s="13">
        <f t="shared" si="306"/>
        <v>0</v>
      </c>
      <c r="BB1880" s="13">
        <f t="shared" si="307"/>
        <v>0</v>
      </c>
      <c r="BC1880" s="13">
        <f t="shared" si="308"/>
        <v>0</v>
      </c>
    </row>
    <row r="1881" spans="1:55" x14ac:dyDescent="0.3">
      <c r="A1881" s="8" t="s">
        <v>234</v>
      </c>
      <c r="B1881" s="8" t="s">
        <v>238</v>
      </c>
      <c r="C1881" s="8" t="s">
        <v>149</v>
      </c>
      <c r="D1881" s="8" t="s">
        <v>74</v>
      </c>
      <c r="E1881" s="7" t="s">
        <v>14</v>
      </c>
      <c r="F1881" s="8">
        <v>340</v>
      </c>
      <c r="H1881" s="8">
        <v>3</v>
      </c>
      <c r="L1881" s="8">
        <v>0.42899999999999999</v>
      </c>
      <c r="M1881" s="8">
        <f t="shared" si="300"/>
        <v>145.85999999999999</v>
      </c>
      <c r="O1881" s="8">
        <v>90</v>
      </c>
      <c r="AI1881" s="7">
        <v>404</v>
      </c>
      <c r="AJ1881" s="8">
        <v>14400</v>
      </c>
      <c r="AK1881" s="8" t="s">
        <v>308</v>
      </c>
      <c r="AL1881" s="7">
        <v>41</v>
      </c>
      <c r="AM1881" s="8">
        <v>0</v>
      </c>
      <c r="AN1881" s="8">
        <v>0</v>
      </c>
      <c r="AO1881" s="8">
        <v>0</v>
      </c>
      <c r="AP1881" s="8">
        <v>0</v>
      </c>
      <c r="AQ1881" s="8">
        <v>0</v>
      </c>
      <c r="AR1881" s="8">
        <v>10.4</v>
      </c>
      <c r="AS1881" s="8">
        <v>0</v>
      </c>
      <c r="AT1881" s="12">
        <f t="shared" si="299"/>
        <v>10.4</v>
      </c>
      <c r="AV1881" s="11">
        <f t="shared" si="301"/>
        <v>59.802599999999991</v>
      </c>
      <c r="AW1881" s="13">
        <f t="shared" si="302"/>
        <v>0</v>
      </c>
      <c r="AX1881" s="13">
        <f t="shared" si="303"/>
        <v>0</v>
      </c>
      <c r="AY1881" s="13">
        <f t="shared" si="304"/>
        <v>0</v>
      </c>
      <c r="AZ1881" s="13">
        <f t="shared" si="305"/>
        <v>0</v>
      </c>
      <c r="BA1881" s="13">
        <f t="shared" si="306"/>
        <v>0</v>
      </c>
      <c r="BB1881" s="13">
        <f t="shared" si="307"/>
        <v>15.16944</v>
      </c>
      <c r="BC1881" s="13">
        <f t="shared" si="308"/>
        <v>0</v>
      </c>
    </row>
    <row r="1882" spans="1:55" x14ac:dyDescent="0.3">
      <c r="A1882" s="8" t="s">
        <v>232</v>
      </c>
      <c r="B1882" s="8" t="s">
        <v>238</v>
      </c>
      <c r="C1882" s="8" t="s">
        <v>151</v>
      </c>
      <c r="D1882" s="8" t="s">
        <v>13</v>
      </c>
      <c r="E1882" s="7" t="s">
        <v>14</v>
      </c>
      <c r="F1882" s="8">
        <v>112</v>
      </c>
      <c r="H1882" s="8">
        <v>1</v>
      </c>
      <c r="L1882" s="8">
        <v>0.14299999999999999</v>
      </c>
      <c r="M1882" s="8">
        <f t="shared" si="300"/>
        <v>16.015999999999998</v>
      </c>
      <c r="N1882" s="8">
        <v>3</v>
      </c>
      <c r="O1882" s="8">
        <v>91</v>
      </c>
      <c r="AI1882" s="7">
        <v>8067</v>
      </c>
      <c r="AJ1882" s="8">
        <v>0</v>
      </c>
      <c r="AK1882" s="8" t="s">
        <v>265</v>
      </c>
      <c r="AL1882" s="7">
        <v>269</v>
      </c>
      <c r="AM1882" s="8">
        <v>269</v>
      </c>
      <c r="AN1882" s="8">
        <v>24.9</v>
      </c>
      <c r="AO1882" s="8">
        <v>24.9</v>
      </c>
      <c r="AP1882" s="8">
        <v>24.9</v>
      </c>
      <c r="AQ1882" s="8">
        <v>18</v>
      </c>
      <c r="AR1882" s="8">
        <v>0</v>
      </c>
      <c r="AS1882" s="8">
        <v>0</v>
      </c>
      <c r="AT1882" s="12">
        <f t="shared" si="299"/>
        <v>42.9</v>
      </c>
      <c r="AV1882" s="11">
        <f t="shared" si="301"/>
        <v>43.08303999999999</v>
      </c>
      <c r="AW1882" s="13">
        <f t="shared" si="302"/>
        <v>43.08303999999999</v>
      </c>
      <c r="AX1882" s="13">
        <f t="shared" si="303"/>
        <v>3.9879839999999995</v>
      </c>
      <c r="AY1882" s="13">
        <f t="shared" si="304"/>
        <v>3.9879839999999995</v>
      </c>
      <c r="AZ1882" s="13">
        <f t="shared" si="305"/>
        <v>3.9879839999999995</v>
      </c>
      <c r="BA1882" s="13">
        <f t="shared" si="306"/>
        <v>2.8828799999999997</v>
      </c>
      <c r="BB1882" s="13">
        <f t="shared" si="307"/>
        <v>0</v>
      </c>
      <c r="BC1882" s="13">
        <f t="shared" si="308"/>
        <v>0</v>
      </c>
    </row>
    <row r="1883" spans="1:55" x14ac:dyDescent="0.3">
      <c r="A1883" s="8" t="s">
        <v>232</v>
      </c>
      <c r="B1883" s="8" t="s">
        <v>238</v>
      </c>
      <c r="C1883" s="8" t="s">
        <v>151</v>
      </c>
      <c r="D1883" s="8" t="s">
        <v>15</v>
      </c>
      <c r="E1883" s="7" t="s">
        <v>21</v>
      </c>
      <c r="K1883" s="8">
        <v>1</v>
      </c>
      <c r="L1883" s="8">
        <v>0</v>
      </c>
      <c r="M1883" s="8">
        <f t="shared" si="300"/>
        <v>0</v>
      </c>
      <c r="O1883" s="8">
        <v>91</v>
      </c>
      <c r="AE1883" s="7" t="s">
        <v>296</v>
      </c>
      <c r="AF1883" s="8" t="s">
        <v>298</v>
      </c>
      <c r="AG1883" s="7" t="s">
        <v>299</v>
      </c>
      <c r="AL1883" s="7">
        <v>241</v>
      </c>
      <c r="AN1883" s="8">
        <v>32.9</v>
      </c>
      <c r="AQ1883" s="8">
        <v>10.9</v>
      </c>
      <c r="AR1883" s="8">
        <v>0.5</v>
      </c>
      <c r="AS1883" s="8">
        <v>0</v>
      </c>
      <c r="AT1883" s="12">
        <f t="shared" si="299"/>
        <v>44.3</v>
      </c>
      <c r="AV1883" s="11">
        <f t="shared" si="301"/>
        <v>0</v>
      </c>
      <c r="AW1883" s="13">
        <f t="shared" si="302"/>
        <v>0</v>
      </c>
      <c r="AX1883" s="13">
        <f t="shared" si="303"/>
        <v>0</v>
      </c>
      <c r="AY1883" s="13">
        <f t="shared" si="304"/>
        <v>0</v>
      </c>
      <c r="AZ1883" s="13">
        <f t="shared" si="305"/>
        <v>0</v>
      </c>
      <c r="BA1883" s="13">
        <f t="shared" si="306"/>
        <v>0</v>
      </c>
      <c r="BB1883" s="13">
        <f t="shared" si="307"/>
        <v>0</v>
      </c>
      <c r="BC1883" s="13">
        <f t="shared" si="308"/>
        <v>0</v>
      </c>
    </row>
    <row r="1884" spans="1:55" x14ac:dyDescent="0.3">
      <c r="A1884" s="8" t="s">
        <v>232</v>
      </c>
      <c r="B1884" s="8" t="s">
        <v>238</v>
      </c>
      <c r="C1884" s="8" t="s">
        <v>151</v>
      </c>
      <c r="D1884" s="8" t="s">
        <v>17</v>
      </c>
      <c r="E1884" s="7" t="s">
        <v>21</v>
      </c>
      <c r="K1884" s="8">
        <v>1</v>
      </c>
      <c r="L1884" s="8">
        <v>0</v>
      </c>
      <c r="M1884" s="8">
        <f t="shared" si="300"/>
        <v>0</v>
      </c>
      <c r="O1884" s="8">
        <v>91</v>
      </c>
      <c r="AE1884" s="7" t="s">
        <v>300</v>
      </c>
      <c r="AF1884" s="8" t="s">
        <v>301</v>
      </c>
      <c r="AG1884" s="7" t="s">
        <v>272</v>
      </c>
      <c r="AL1884" s="7">
        <v>265</v>
      </c>
      <c r="AN1884" s="8">
        <v>16.899999999999999</v>
      </c>
      <c r="AQ1884" s="8">
        <v>21.4</v>
      </c>
      <c r="AR1884" s="8">
        <v>0</v>
      </c>
      <c r="AS1884" s="8">
        <v>0</v>
      </c>
      <c r="AT1884" s="12">
        <f t="shared" si="299"/>
        <v>38.299999999999997</v>
      </c>
      <c r="AV1884" s="11">
        <f t="shared" si="301"/>
        <v>0</v>
      </c>
      <c r="AW1884" s="13">
        <f t="shared" si="302"/>
        <v>0</v>
      </c>
      <c r="AX1884" s="13">
        <f t="shared" si="303"/>
        <v>0</v>
      </c>
      <c r="AY1884" s="13">
        <f t="shared" si="304"/>
        <v>0</v>
      </c>
      <c r="AZ1884" s="13">
        <f t="shared" si="305"/>
        <v>0</v>
      </c>
      <c r="BA1884" s="13">
        <f t="shared" si="306"/>
        <v>0</v>
      </c>
      <c r="BB1884" s="13">
        <f t="shared" si="307"/>
        <v>0</v>
      </c>
      <c r="BC1884" s="13">
        <f t="shared" si="308"/>
        <v>0</v>
      </c>
    </row>
    <row r="1885" spans="1:55" x14ac:dyDescent="0.3">
      <c r="A1885" s="8" t="s">
        <v>232</v>
      </c>
      <c r="B1885" s="8" t="s">
        <v>238</v>
      </c>
      <c r="C1885" s="8" t="s">
        <v>151</v>
      </c>
      <c r="D1885" s="8" t="s">
        <v>18</v>
      </c>
      <c r="E1885" s="7" t="s">
        <v>21</v>
      </c>
      <c r="K1885" s="8">
        <v>1</v>
      </c>
      <c r="L1885" s="8">
        <v>0</v>
      </c>
      <c r="M1885" s="8">
        <f t="shared" si="300"/>
        <v>0</v>
      </c>
      <c r="O1885" s="8">
        <v>91</v>
      </c>
      <c r="S1885" s="8">
        <v>1095</v>
      </c>
      <c r="T1885" s="8" t="s">
        <v>275</v>
      </c>
      <c r="AL1885" s="7">
        <v>267</v>
      </c>
      <c r="AN1885" s="8">
        <v>19.600000000000001</v>
      </c>
      <c r="AQ1885" s="8">
        <v>20.3</v>
      </c>
      <c r="AT1885" s="12">
        <f t="shared" si="299"/>
        <v>39.900000000000006</v>
      </c>
      <c r="AV1885" s="11">
        <f t="shared" si="301"/>
        <v>0</v>
      </c>
      <c r="AW1885" s="13">
        <f t="shared" si="302"/>
        <v>0</v>
      </c>
      <c r="AX1885" s="13">
        <f t="shared" si="303"/>
        <v>0</v>
      </c>
      <c r="AY1885" s="13">
        <f t="shared" si="304"/>
        <v>0</v>
      </c>
      <c r="AZ1885" s="13">
        <f t="shared" si="305"/>
        <v>0</v>
      </c>
      <c r="BA1885" s="13">
        <f t="shared" si="306"/>
        <v>0</v>
      </c>
      <c r="BB1885" s="13">
        <f t="shared" si="307"/>
        <v>0</v>
      </c>
      <c r="BC1885" s="13">
        <f t="shared" si="308"/>
        <v>0</v>
      </c>
    </row>
    <row r="1886" spans="1:55" x14ac:dyDescent="0.3">
      <c r="A1886" s="8" t="s">
        <v>232</v>
      </c>
      <c r="B1886" s="8" t="s">
        <v>238</v>
      </c>
      <c r="C1886" s="8" t="s">
        <v>151</v>
      </c>
      <c r="D1886" s="8" t="s">
        <v>19</v>
      </c>
      <c r="E1886" s="7" t="s">
        <v>14</v>
      </c>
      <c r="F1886" s="8">
        <v>112</v>
      </c>
      <c r="I1886" s="8">
        <v>1</v>
      </c>
      <c r="L1886" s="8">
        <v>3.3000000000000002E-2</v>
      </c>
      <c r="M1886" s="8">
        <f t="shared" si="300"/>
        <v>3.6960000000000002</v>
      </c>
      <c r="O1886" s="8">
        <v>91</v>
      </c>
      <c r="AI1886" s="7">
        <v>8063</v>
      </c>
      <c r="AJ1886" s="8">
        <v>5124</v>
      </c>
      <c r="AK1886" s="8" t="s">
        <v>273</v>
      </c>
      <c r="AL1886" s="7">
        <v>285</v>
      </c>
      <c r="AM1886" s="8">
        <v>285</v>
      </c>
      <c r="AN1886" s="8">
        <v>26.9</v>
      </c>
      <c r="AO1886" s="8">
        <v>26.9</v>
      </c>
      <c r="AP1886" s="8">
        <v>26.9</v>
      </c>
      <c r="AQ1886" s="8">
        <v>18.899999999999999</v>
      </c>
      <c r="AR1886" s="8">
        <v>0</v>
      </c>
      <c r="AS1886" s="8">
        <v>0</v>
      </c>
      <c r="AT1886" s="12">
        <f t="shared" si="299"/>
        <v>45.8</v>
      </c>
      <c r="AV1886" s="11">
        <f t="shared" si="301"/>
        <v>10.533600000000002</v>
      </c>
      <c r="AW1886" s="13">
        <f t="shared" si="302"/>
        <v>10.533600000000002</v>
      </c>
      <c r="AX1886" s="13">
        <f t="shared" si="303"/>
        <v>0.994224</v>
      </c>
      <c r="AY1886" s="13">
        <f t="shared" si="304"/>
        <v>0.994224</v>
      </c>
      <c r="AZ1886" s="13">
        <f t="shared" si="305"/>
        <v>0.994224</v>
      </c>
      <c r="BA1886" s="13">
        <f t="shared" si="306"/>
        <v>0.69854399999999994</v>
      </c>
      <c r="BB1886" s="13">
        <f t="shared" si="307"/>
        <v>0</v>
      </c>
      <c r="BC1886" s="13">
        <f t="shared" si="308"/>
        <v>0</v>
      </c>
    </row>
    <row r="1887" spans="1:55" x14ac:dyDescent="0.3">
      <c r="A1887" s="8" t="s">
        <v>232</v>
      </c>
      <c r="B1887" s="8" t="s">
        <v>238</v>
      </c>
      <c r="C1887" s="8" t="s">
        <v>151</v>
      </c>
      <c r="D1887" s="8" t="s">
        <v>22</v>
      </c>
      <c r="E1887" s="7" t="s">
        <v>21</v>
      </c>
      <c r="K1887" s="8">
        <v>1</v>
      </c>
      <c r="L1887" s="8">
        <v>0</v>
      </c>
      <c r="M1887" s="8">
        <f t="shared" si="300"/>
        <v>0</v>
      </c>
      <c r="O1887" s="8">
        <v>91</v>
      </c>
      <c r="AI1887" s="7">
        <v>8063</v>
      </c>
      <c r="AJ1887" s="8">
        <v>5124</v>
      </c>
      <c r="AK1887" s="8" t="s">
        <v>273</v>
      </c>
      <c r="AL1887" s="7">
        <v>285</v>
      </c>
      <c r="AM1887" s="8">
        <v>285</v>
      </c>
      <c r="AN1887" s="8">
        <v>26.9</v>
      </c>
      <c r="AO1887" s="8">
        <v>26.9</v>
      </c>
      <c r="AP1887" s="8">
        <v>26.9</v>
      </c>
      <c r="AQ1887" s="8">
        <v>18.899999999999999</v>
      </c>
      <c r="AR1887" s="8">
        <v>0</v>
      </c>
      <c r="AS1887" s="8">
        <v>0</v>
      </c>
      <c r="AT1887" s="12">
        <f t="shared" si="299"/>
        <v>45.8</v>
      </c>
      <c r="AV1887" s="11">
        <f t="shared" si="301"/>
        <v>0</v>
      </c>
      <c r="AW1887" s="13">
        <f t="shared" si="302"/>
        <v>0</v>
      </c>
      <c r="AX1887" s="13">
        <f t="shared" si="303"/>
        <v>0</v>
      </c>
      <c r="AY1887" s="13">
        <f t="shared" si="304"/>
        <v>0</v>
      </c>
      <c r="AZ1887" s="13">
        <f t="shared" si="305"/>
        <v>0</v>
      </c>
      <c r="BA1887" s="13">
        <f t="shared" si="306"/>
        <v>0</v>
      </c>
      <c r="BB1887" s="13">
        <f t="shared" si="307"/>
        <v>0</v>
      </c>
      <c r="BC1887" s="13">
        <f t="shared" si="308"/>
        <v>0</v>
      </c>
    </row>
    <row r="1888" spans="1:55" x14ac:dyDescent="0.3">
      <c r="A1888" s="8" t="s">
        <v>232</v>
      </c>
      <c r="B1888" s="8" t="s">
        <v>238</v>
      </c>
      <c r="C1888" s="8" t="s">
        <v>151</v>
      </c>
      <c r="D1888" s="8" t="s">
        <v>23</v>
      </c>
      <c r="E1888" s="7" t="s">
        <v>14</v>
      </c>
      <c r="F1888" s="8">
        <v>64</v>
      </c>
      <c r="I1888" s="8">
        <v>2</v>
      </c>
      <c r="L1888" s="8">
        <v>6.7000000000000004E-2</v>
      </c>
      <c r="M1888" s="8">
        <f t="shared" si="300"/>
        <v>4.2880000000000003</v>
      </c>
      <c r="O1888" s="8">
        <v>91</v>
      </c>
      <c r="AI1888" s="7">
        <v>974</v>
      </c>
      <c r="AJ1888" s="8">
        <v>1129</v>
      </c>
      <c r="AK1888" s="8" t="s">
        <v>279</v>
      </c>
      <c r="AL1888" s="7">
        <v>155</v>
      </c>
      <c r="AM1888" s="8">
        <v>155</v>
      </c>
      <c r="AN1888" s="8">
        <v>12.6</v>
      </c>
      <c r="AO1888" s="8">
        <v>12.6</v>
      </c>
      <c r="AP1888" s="8">
        <v>0</v>
      </c>
      <c r="AQ1888" s="8">
        <v>10.6</v>
      </c>
      <c r="AR1888" s="8">
        <v>1.1000000000000001</v>
      </c>
      <c r="AS1888" s="8">
        <v>0</v>
      </c>
      <c r="AT1888" s="12">
        <f t="shared" si="299"/>
        <v>24.3</v>
      </c>
      <c r="AV1888" s="11">
        <f t="shared" si="301"/>
        <v>6.6463999999999999</v>
      </c>
      <c r="AW1888" s="13">
        <f t="shared" si="302"/>
        <v>6.6463999999999999</v>
      </c>
      <c r="AX1888" s="13">
        <f t="shared" si="303"/>
        <v>0.54028799999999999</v>
      </c>
      <c r="AY1888" s="13">
        <f t="shared" si="304"/>
        <v>0.54028799999999999</v>
      </c>
      <c r="AZ1888" s="13">
        <f t="shared" si="305"/>
        <v>0</v>
      </c>
      <c r="BA1888" s="13">
        <f t="shared" si="306"/>
        <v>0.45452800000000004</v>
      </c>
      <c r="BB1888" s="13">
        <f t="shared" si="307"/>
        <v>4.7168000000000009E-2</v>
      </c>
      <c r="BC1888" s="13">
        <f t="shared" si="308"/>
        <v>0</v>
      </c>
    </row>
    <row r="1889" spans="1:55" x14ac:dyDescent="0.3">
      <c r="A1889" s="8" t="s">
        <v>232</v>
      </c>
      <c r="B1889" s="8" t="s">
        <v>238</v>
      </c>
      <c r="C1889" s="8" t="s">
        <v>151</v>
      </c>
      <c r="D1889" s="8" t="s">
        <v>24</v>
      </c>
      <c r="E1889" s="7" t="s">
        <v>14</v>
      </c>
      <c r="F1889" s="8">
        <v>184</v>
      </c>
      <c r="G1889" s="8">
        <v>1</v>
      </c>
      <c r="L1889" s="8">
        <v>1</v>
      </c>
      <c r="M1889" s="8">
        <f t="shared" si="300"/>
        <v>184</v>
      </c>
      <c r="O1889" s="8">
        <v>91</v>
      </c>
      <c r="AI1889" s="7">
        <v>7075</v>
      </c>
      <c r="AJ1889" s="8">
        <v>1106</v>
      </c>
      <c r="AK1889" s="8" t="s">
        <v>280</v>
      </c>
      <c r="AL1889" s="7">
        <v>69</v>
      </c>
      <c r="AM1889" s="8">
        <v>69</v>
      </c>
      <c r="AN1889" s="8">
        <v>3.6</v>
      </c>
      <c r="AO1889" s="8">
        <v>3.6</v>
      </c>
      <c r="AP1889" s="8">
        <v>0</v>
      </c>
      <c r="AQ1889" s="8">
        <v>4.0999999999999996</v>
      </c>
      <c r="AR1889" s="8">
        <v>4.5</v>
      </c>
      <c r="AS1889" s="8">
        <v>0</v>
      </c>
      <c r="AT1889" s="12">
        <f t="shared" si="299"/>
        <v>12.2</v>
      </c>
      <c r="AV1889" s="11">
        <f t="shared" si="301"/>
        <v>126.96</v>
      </c>
      <c r="AW1889" s="13">
        <f t="shared" si="302"/>
        <v>126.96</v>
      </c>
      <c r="AX1889" s="13">
        <f t="shared" si="303"/>
        <v>6.6239999999999997</v>
      </c>
      <c r="AY1889" s="13">
        <f t="shared" si="304"/>
        <v>6.6239999999999997</v>
      </c>
      <c r="AZ1889" s="13">
        <f t="shared" si="305"/>
        <v>0</v>
      </c>
      <c r="BA1889" s="13">
        <f t="shared" si="306"/>
        <v>7.5439999999999996</v>
      </c>
      <c r="BB1889" s="13">
        <f t="shared" si="307"/>
        <v>8.2799999999999994</v>
      </c>
      <c r="BC1889" s="13">
        <f t="shared" si="308"/>
        <v>0</v>
      </c>
    </row>
    <row r="1890" spans="1:55" x14ac:dyDescent="0.3">
      <c r="A1890" s="8" t="s">
        <v>232</v>
      </c>
      <c r="B1890" s="8" t="s">
        <v>238</v>
      </c>
      <c r="C1890" s="8" t="s">
        <v>151</v>
      </c>
      <c r="D1890" s="8" t="s">
        <v>25</v>
      </c>
      <c r="E1890" s="7" t="s">
        <v>21</v>
      </c>
      <c r="K1890" s="8">
        <v>1</v>
      </c>
      <c r="L1890" s="8">
        <v>0</v>
      </c>
      <c r="M1890" s="8">
        <f t="shared" si="300"/>
        <v>0</v>
      </c>
      <c r="O1890" s="8">
        <v>91</v>
      </c>
      <c r="AI1890" s="7">
        <v>646</v>
      </c>
      <c r="AJ1890" s="8">
        <v>1009</v>
      </c>
      <c r="AK1890" s="8" t="s">
        <v>286</v>
      </c>
      <c r="AL1890" s="7">
        <v>403</v>
      </c>
      <c r="AM1890" s="8">
        <v>403</v>
      </c>
      <c r="AN1890" s="8">
        <v>24.9</v>
      </c>
      <c r="AO1890" s="8">
        <v>24.9</v>
      </c>
      <c r="AP1890" s="8">
        <v>0</v>
      </c>
      <c r="AQ1890" s="8">
        <v>33.1</v>
      </c>
      <c r="AR1890" s="8">
        <v>1.3</v>
      </c>
      <c r="AS1890" s="8">
        <v>0</v>
      </c>
      <c r="AT1890" s="12">
        <f t="shared" si="299"/>
        <v>59.3</v>
      </c>
      <c r="AV1890" s="11">
        <f t="shared" si="301"/>
        <v>0</v>
      </c>
      <c r="AW1890" s="13">
        <f t="shared" si="302"/>
        <v>0</v>
      </c>
      <c r="AX1890" s="13">
        <f t="shared" si="303"/>
        <v>0</v>
      </c>
      <c r="AY1890" s="13">
        <f t="shared" si="304"/>
        <v>0</v>
      </c>
      <c r="AZ1890" s="13">
        <f t="shared" si="305"/>
        <v>0</v>
      </c>
      <c r="BA1890" s="13">
        <f t="shared" si="306"/>
        <v>0</v>
      </c>
      <c r="BB1890" s="13">
        <f t="shared" si="307"/>
        <v>0</v>
      </c>
      <c r="BC1890" s="13">
        <f t="shared" si="308"/>
        <v>0</v>
      </c>
    </row>
    <row r="1891" spans="1:55" x14ac:dyDescent="0.3">
      <c r="A1891" s="8" t="s">
        <v>20</v>
      </c>
      <c r="B1891" s="8" t="s">
        <v>238</v>
      </c>
      <c r="C1891" s="8" t="s">
        <v>151</v>
      </c>
      <c r="D1891" s="8" t="s">
        <v>20</v>
      </c>
      <c r="E1891" s="7" t="s">
        <v>14</v>
      </c>
      <c r="F1891" s="8">
        <v>112</v>
      </c>
      <c r="H1891" s="8">
        <v>2</v>
      </c>
      <c r="L1891" s="8">
        <v>0.28599999999999998</v>
      </c>
      <c r="M1891" s="8">
        <f t="shared" si="300"/>
        <v>32.031999999999996</v>
      </c>
      <c r="O1891" s="8">
        <v>91</v>
      </c>
      <c r="AI1891">
        <v>8041</v>
      </c>
      <c r="AJ1891">
        <v>15233</v>
      </c>
      <c r="AK1891" t="s">
        <v>378</v>
      </c>
      <c r="AL1891">
        <v>105</v>
      </c>
      <c r="AM1891">
        <v>105</v>
      </c>
      <c r="AN1891">
        <v>18.5</v>
      </c>
      <c r="AO1891">
        <v>18.5</v>
      </c>
      <c r="AP1891">
        <v>18.5</v>
      </c>
      <c r="AQ1891">
        <v>2.9</v>
      </c>
      <c r="AR1891">
        <v>0</v>
      </c>
      <c r="AS1891">
        <v>0</v>
      </c>
      <c r="AT1891" s="12">
        <f t="shared" si="299"/>
        <v>21.4</v>
      </c>
      <c r="AV1891" s="11">
        <f t="shared" si="301"/>
        <v>33.633599999999994</v>
      </c>
      <c r="AW1891" s="13">
        <f t="shared" si="302"/>
        <v>33.633599999999994</v>
      </c>
      <c r="AX1891" s="13">
        <f t="shared" si="303"/>
        <v>5.9259199999999996</v>
      </c>
      <c r="AY1891" s="13">
        <f t="shared" si="304"/>
        <v>5.9259199999999996</v>
      </c>
      <c r="AZ1891" s="13">
        <f t="shared" si="305"/>
        <v>5.9259199999999996</v>
      </c>
      <c r="BA1891" s="13">
        <f t="shared" si="306"/>
        <v>0.92892799999999998</v>
      </c>
      <c r="BB1891" s="13">
        <f t="shared" si="307"/>
        <v>0</v>
      </c>
      <c r="BC1891" s="13">
        <f t="shared" si="308"/>
        <v>0</v>
      </c>
    </row>
    <row r="1892" spans="1:55" x14ac:dyDescent="0.3">
      <c r="A1892" s="8" t="s">
        <v>233</v>
      </c>
      <c r="B1892" s="8" t="s">
        <v>238</v>
      </c>
      <c r="C1892" s="8" t="s">
        <v>151</v>
      </c>
      <c r="D1892" s="8" t="s">
        <v>26</v>
      </c>
      <c r="E1892" s="7" t="s">
        <v>14</v>
      </c>
      <c r="F1892" s="8">
        <v>175</v>
      </c>
      <c r="I1892" s="8">
        <v>1</v>
      </c>
      <c r="L1892" s="8">
        <v>3.3000000000000002E-2</v>
      </c>
      <c r="M1892" s="8">
        <f t="shared" si="300"/>
        <v>5.7750000000000004</v>
      </c>
      <c r="O1892" s="8">
        <v>91</v>
      </c>
      <c r="AI1892" s="7">
        <v>7200</v>
      </c>
      <c r="AJ1892" s="8">
        <v>20051</v>
      </c>
      <c r="AK1892" s="8" t="s">
        <v>282</v>
      </c>
      <c r="AL1892" s="7">
        <v>130</v>
      </c>
      <c r="AM1892" s="8">
        <v>0</v>
      </c>
      <c r="AN1892" s="8">
        <v>2.4</v>
      </c>
      <c r="AO1892" s="8">
        <v>0</v>
      </c>
      <c r="AP1892" s="8">
        <v>0</v>
      </c>
      <c r="AQ1892" s="8">
        <v>0.2</v>
      </c>
      <c r="AR1892" s="8">
        <v>28.6</v>
      </c>
      <c r="AS1892" s="8">
        <v>0.3</v>
      </c>
      <c r="AT1892" s="12">
        <f t="shared" si="299"/>
        <v>31.200000000000003</v>
      </c>
      <c r="AV1892" s="11">
        <f t="shared" si="301"/>
        <v>7.5075000000000003</v>
      </c>
      <c r="AW1892" s="13">
        <f t="shared" si="302"/>
        <v>0</v>
      </c>
      <c r="AX1892" s="13">
        <f t="shared" si="303"/>
        <v>0.1386</v>
      </c>
      <c r="AY1892" s="13">
        <f t="shared" si="304"/>
        <v>0</v>
      </c>
      <c r="AZ1892" s="13">
        <f t="shared" si="305"/>
        <v>0</v>
      </c>
      <c r="BA1892" s="13">
        <f t="shared" si="306"/>
        <v>1.155E-2</v>
      </c>
      <c r="BB1892" s="13">
        <f t="shared" si="307"/>
        <v>1.6516500000000003</v>
      </c>
      <c r="BC1892" s="13">
        <f t="shared" si="308"/>
        <v>1.7325E-2</v>
      </c>
    </row>
    <row r="1893" spans="1:55" x14ac:dyDescent="0.3">
      <c r="A1893" s="8" t="s">
        <v>233</v>
      </c>
      <c r="B1893" s="8" t="s">
        <v>238</v>
      </c>
      <c r="C1893" s="8" t="s">
        <v>151</v>
      </c>
      <c r="D1893" s="8" t="s">
        <v>28</v>
      </c>
      <c r="E1893" s="7" t="s">
        <v>14</v>
      </c>
      <c r="F1893" s="8">
        <v>185</v>
      </c>
      <c r="H1893" s="8">
        <v>2</v>
      </c>
      <c r="L1893" s="8">
        <v>0.28599999999999998</v>
      </c>
      <c r="M1893" s="8">
        <f t="shared" si="300"/>
        <v>52.91</v>
      </c>
      <c r="O1893" s="8">
        <v>91</v>
      </c>
      <c r="AI1893" s="7">
        <v>7005</v>
      </c>
      <c r="AJ1893" s="8">
        <v>16028</v>
      </c>
      <c r="AK1893" s="8" t="s">
        <v>283</v>
      </c>
      <c r="AL1893" s="7">
        <v>127</v>
      </c>
      <c r="AM1893" s="8">
        <v>0</v>
      </c>
      <c r="AN1893" s="8">
        <v>8.6999999999999993</v>
      </c>
      <c r="AO1893" s="8">
        <v>0</v>
      </c>
      <c r="AP1893" s="8">
        <v>0</v>
      </c>
      <c r="AQ1893" s="8">
        <v>0.5</v>
      </c>
      <c r="AR1893" s="8">
        <v>22.8</v>
      </c>
      <c r="AS1893" s="8">
        <v>6.4</v>
      </c>
      <c r="AT1893" s="12">
        <f t="shared" si="299"/>
        <v>32</v>
      </c>
      <c r="AV1893" s="11">
        <f t="shared" si="301"/>
        <v>67.195700000000002</v>
      </c>
      <c r="AW1893" s="13">
        <f t="shared" si="302"/>
        <v>0</v>
      </c>
      <c r="AX1893" s="13">
        <f t="shared" si="303"/>
        <v>4.6031699999999995</v>
      </c>
      <c r="AY1893" s="13">
        <f t="shared" si="304"/>
        <v>0</v>
      </c>
      <c r="AZ1893" s="13">
        <f t="shared" si="305"/>
        <v>0</v>
      </c>
      <c r="BA1893" s="13">
        <f t="shared" si="306"/>
        <v>0.26455000000000001</v>
      </c>
      <c r="BB1893" s="13">
        <f t="shared" si="307"/>
        <v>12.06348</v>
      </c>
      <c r="BC1893" s="13">
        <f t="shared" si="308"/>
        <v>3.3862400000000004</v>
      </c>
    </row>
    <row r="1894" spans="1:55" x14ac:dyDescent="0.3">
      <c r="A1894" s="8" t="s">
        <v>233</v>
      </c>
      <c r="B1894" s="8" t="s">
        <v>238</v>
      </c>
      <c r="C1894" s="8" t="s">
        <v>151</v>
      </c>
      <c r="D1894" s="8" t="s">
        <v>29</v>
      </c>
      <c r="E1894" s="7" t="s">
        <v>14</v>
      </c>
      <c r="F1894" s="8">
        <v>60</v>
      </c>
      <c r="H1894" s="8">
        <v>1</v>
      </c>
      <c r="L1894" s="8">
        <v>0.14299999999999999</v>
      </c>
      <c r="M1894" s="8">
        <f t="shared" si="300"/>
        <v>8.58</v>
      </c>
      <c r="O1894" s="8">
        <v>91</v>
      </c>
      <c r="AI1894" s="7">
        <v>513</v>
      </c>
      <c r="AJ1894" s="8">
        <v>11110</v>
      </c>
      <c r="AK1894" s="8" t="s">
        <v>290</v>
      </c>
      <c r="AL1894" s="7">
        <v>22</v>
      </c>
      <c r="AM1894" s="8">
        <v>0</v>
      </c>
      <c r="AN1894" s="8">
        <v>1</v>
      </c>
      <c r="AO1894" s="8">
        <v>0</v>
      </c>
      <c r="AP1894" s="8">
        <v>0</v>
      </c>
      <c r="AQ1894" s="8">
        <v>0.4</v>
      </c>
      <c r="AR1894" s="8">
        <v>4.5</v>
      </c>
      <c r="AS1894" s="8">
        <v>2.8</v>
      </c>
      <c r="AT1894" s="12">
        <f t="shared" si="299"/>
        <v>5.9</v>
      </c>
      <c r="AV1894" s="11">
        <f t="shared" si="301"/>
        <v>1.8875999999999999</v>
      </c>
      <c r="AW1894" s="13">
        <f t="shared" si="302"/>
        <v>0</v>
      </c>
      <c r="AX1894" s="13">
        <f t="shared" si="303"/>
        <v>8.5800000000000001E-2</v>
      </c>
      <c r="AY1894" s="13">
        <f t="shared" si="304"/>
        <v>0</v>
      </c>
      <c r="AZ1894" s="13">
        <f t="shared" si="305"/>
        <v>0</v>
      </c>
      <c r="BA1894" s="13">
        <f t="shared" si="306"/>
        <v>3.4320000000000003E-2</v>
      </c>
      <c r="BB1894" s="13">
        <f t="shared" si="307"/>
        <v>0.3861</v>
      </c>
      <c r="BC1894" s="13">
        <f t="shared" si="308"/>
        <v>0.24023999999999998</v>
      </c>
    </row>
    <row r="1895" spans="1:55" x14ac:dyDescent="0.3">
      <c r="A1895" s="8" t="s">
        <v>233</v>
      </c>
      <c r="B1895" s="8" t="s">
        <v>238</v>
      </c>
      <c r="C1895" s="8" t="s">
        <v>151</v>
      </c>
      <c r="D1895" s="8" t="s">
        <v>30</v>
      </c>
      <c r="E1895" s="7" t="s">
        <v>14</v>
      </c>
      <c r="F1895" s="8">
        <v>119</v>
      </c>
      <c r="H1895" s="8">
        <v>3</v>
      </c>
      <c r="L1895" s="8">
        <v>0.42899999999999999</v>
      </c>
      <c r="M1895" s="8">
        <f t="shared" si="300"/>
        <v>51.051000000000002</v>
      </c>
      <c r="O1895" s="8">
        <v>91</v>
      </c>
      <c r="AI1895" s="7">
        <v>141</v>
      </c>
      <c r="AJ1895" s="8">
        <v>9040</v>
      </c>
      <c r="AK1895" s="8" t="s">
        <v>287</v>
      </c>
      <c r="AL1895" s="7">
        <v>92</v>
      </c>
      <c r="AM1895" s="8">
        <v>0</v>
      </c>
      <c r="AN1895" s="8">
        <v>1</v>
      </c>
      <c r="AO1895" s="8">
        <v>0</v>
      </c>
      <c r="AP1895" s="8">
        <v>0</v>
      </c>
      <c r="AQ1895" s="8">
        <v>0.5</v>
      </c>
      <c r="AR1895" s="8">
        <v>23.4</v>
      </c>
      <c r="AS1895" s="8">
        <v>2.4</v>
      </c>
      <c r="AT1895" s="12">
        <f t="shared" si="299"/>
        <v>24.9</v>
      </c>
      <c r="AV1895" s="11">
        <f t="shared" si="301"/>
        <v>46.966920000000002</v>
      </c>
      <c r="AW1895" s="13">
        <f t="shared" si="302"/>
        <v>0</v>
      </c>
      <c r="AX1895" s="13">
        <f t="shared" si="303"/>
        <v>0.51051000000000002</v>
      </c>
      <c r="AY1895" s="13">
        <f t="shared" si="304"/>
        <v>0</v>
      </c>
      <c r="AZ1895" s="13">
        <f t="shared" si="305"/>
        <v>0</v>
      </c>
      <c r="BA1895" s="13">
        <f t="shared" si="306"/>
        <v>0.25525500000000001</v>
      </c>
      <c r="BB1895" s="13">
        <f t="shared" si="307"/>
        <v>11.945933999999999</v>
      </c>
      <c r="BC1895" s="13">
        <f t="shared" si="308"/>
        <v>1.2252240000000001</v>
      </c>
    </row>
    <row r="1896" spans="1:55" x14ac:dyDescent="0.3">
      <c r="A1896" s="8" t="s">
        <v>233</v>
      </c>
      <c r="B1896" s="8" t="s">
        <v>238</v>
      </c>
      <c r="C1896" s="8" t="s">
        <v>151</v>
      </c>
      <c r="D1896" s="8" t="s">
        <v>31</v>
      </c>
      <c r="E1896" s="7" t="s">
        <v>21</v>
      </c>
      <c r="K1896" s="8">
        <v>1</v>
      </c>
      <c r="L1896" s="8">
        <v>0</v>
      </c>
      <c r="M1896" s="8">
        <f t="shared" si="300"/>
        <v>0</v>
      </c>
      <c r="O1896" s="8">
        <v>91</v>
      </c>
      <c r="AI1896" s="7">
        <v>1786</v>
      </c>
      <c r="AJ1896" s="8">
        <v>11363</v>
      </c>
      <c r="AK1896" s="8" t="s">
        <v>289</v>
      </c>
      <c r="AL1896" s="7">
        <v>93</v>
      </c>
      <c r="AM1896" s="8">
        <v>0</v>
      </c>
      <c r="AN1896" s="8">
        <v>2</v>
      </c>
      <c r="AO1896" s="8">
        <v>0</v>
      </c>
      <c r="AP1896" s="8">
        <v>0</v>
      </c>
      <c r="AQ1896" s="8">
        <v>0.1</v>
      </c>
      <c r="AR1896" s="8">
        <v>21.6</v>
      </c>
      <c r="AS1896" s="8">
        <v>1.5</v>
      </c>
      <c r="AT1896" s="12">
        <f t="shared" si="299"/>
        <v>23.700000000000003</v>
      </c>
      <c r="AV1896" s="11">
        <f t="shared" si="301"/>
        <v>0</v>
      </c>
      <c r="AW1896" s="13">
        <f t="shared" si="302"/>
        <v>0</v>
      </c>
      <c r="AX1896" s="13">
        <f t="shared" si="303"/>
        <v>0</v>
      </c>
      <c r="AY1896" s="13">
        <f t="shared" si="304"/>
        <v>0</v>
      </c>
      <c r="AZ1896" s="13">
        <f t="shared" si="305"/>
        <v>0</v>
      </c>
      <c r="BA1896" s="13">
        <f t="shared" si="306"/>
        <v>0</v>
      </c>
      <c r="BB1896" s="13">
        <f t="shared" si="307"/>
        <v>0</v>
      </c>
      <c r="BC1896" s="13">
        <f t="shared" si="308"/>
        <v>0</v>
      </c>
    </row>
    <row r="1897" spans="1:55" x14ac:dyDescent="0.3">
      <c r="A1897" s="8" t="s">
        <v>233</v>
      </c>
      <c r="B1897" s="8" t="s">
        <v>238</v>
      </c>
      <c r="C1897" s="8" t="s">
        <v>151</v>
      </c>
      <c r="D1897" s="8" t="s">
        <v>87</v>
      </c>
      <c r="E1897" s="7" t="s">
        <v>14</v>
      </c>
      <c r="F1897" s="8">
        <v>171</v>
      </c>
      <c r="H1897" s="8">
        <v>2</v>
      </c>
      <c r="L1897" s="8">
        <v>0.28599999999999998</v>
      </c>
      <c r="M1897" s="8">
        <f t="shared" si="300"/>
        <v>48.905999999999999</v>
      </c>
      <c r="O1897" s="8">
        <v>91</v>
      </c>
      <c r="AI1897" s="7">
        <v>7060</v>
      </c>
      <c r="AJ1897" s="8">
        <v>16063</v>
      </c>
      <c r="AK1897" s="8" t="s">
        <v>328</v>
      </c>
      <c r="AL1897" s="7">
        <v>116</v>
      </c>
      <c r="AM1897" s="8">
        <v>0</v>
      </c>
      <c r="AN1897" s="8">
        <v>7.7</v>
      </c>
      <c r="AO1897" s="8">
        <v>0</v>
      </c>
      <c r="AP1897" s="8">
        <v>0</v>
      </c>
      <c r="AQ1897" s="8">
        <v>0.5</v>
      </c>
      <c r="AR1897" s="8">
        <v>20.8</v>
      </c>
      <c r="AS1897" s="8">
        <v>6.5</v>
      </c>
      <c r="AT1897" s="12">
        <f t="shared" si="299"/>
        <v>29</v>
      </c>
      <c r="AV1897" s="11">
        <f t="shared" si="301"/>
        <v>56.730959999999996</v>
      </c>
      <c r="AW1897" s="13">
        <f t="shared" si="302"/>
        <v>0</v>
      </c>
      <c r="AX1897" s="13">
        <f t="shared" si="303"/>
        <v>3.7657619999999996</v>
      </c>
      <c r="AY1897" s="13">
        <f t="shared" si="304"/>
        <v>0</v>
      </c>
      <c r="AZ1897" s="13">
        <f t="shared" si="305"/>
        <v>0</v>
      </c>
      <c r="BA1897" s="13">
        <f t="shared" si="306"/>
        <v>0.24453</v>
      </c>
      <c r="BB1897" s="13">
        <f t="shared" si="307"/>
        <v>10.172448000000001</v>
      </c>
      <c r="BC1897" s="13">
        <f t="shared" si="308"/>
        <v>3.17889</v>
      </c>
    </row>
    <row r="1898" spans="1:55" x14ac:dyDescent="0.3">
      <c r="A1898" s="8" t="s">
        <v>233</v>
      </c>
      <c r="B1898" s="8" t="s">
        <v>238</v>
      </c>
      <c r="C1898" s="8" t="s">
        <v>151</v>
      </c>
      <c r="D1898" s="8" t="s">
        <v>44</v>
      </c>
      <c r="E1898" s="7" t="s">
        <v>14</v>
      </c>
      <c r="F1898" s="8">
        <v>250</v>
      </c>
      <c r="J1898" s="8">
        <v>3</v>
      </c>
      <c r="L1898" s="8">
        <v>8.0000000000000002E-3</v>
      </c>
      <c r="M1898" s="8">
        <f t="shared" si="300"/>
        <v>2</v>
      </c>
      <c r="O1898" s="8">
        <v>91</v>
      </c>
      <c r="AI1898" s="7">
        <v>8009</v>
      </c>
      <c r="AJ1898" s="8">
        <v>20121</v>
      </c>
      <c r="AK1898" s="8" t="s">
        <v>370</v>
      </c>
      <c r="AL1898" s="7">
        <v>141</v>
      </c>
      <c r="AM1898" s="8">
        <v>0</v>
      </c>
      <c r="AN1898" s="8">
        <v>4.8</v>
      </c>
      <c r="AO1898" s="8">
        <v>0</v>
      </c>
      <c r="AP1898" s="8">
        <v>0</v>
      </c>
      <c r="AQ1898" s="8">
        <v>0.7</v>
      </c>
      <c r="AR1898" s="8">
        <v>28.3</v>
      </c>
      <c r="AS1898" s="8">
        <v>1.7</v>
      </c>
      <c r="AT1898" s="12">
        <f t="shared" si="299"/>
        <v>33.799999999999997</v>
      </c>
      <c r="AV1898" s="11">
        <f t="shared" si="301"/>
        <v>2.82</v>
      </c>
      <c r="AW1898" s="13">
        <f t="shared" si="302"/>
        <v>0</v>
      </c>
      <c r="AX1898" s="13">
        <f t="shared" si="303"/>
        <v>9.6000000000000002E-2</v>
      </c>
      <c r="AY1898" s="13">
        <f t="shared" si="304"/>
        <v>0</v>
      </c>
      <c r="AZ1898" s="13">
        <f t="shared" si="305"/>
        <v>0</v>
      </c>
      <c r="BA1898" s="13">
        <f t="shared" si="306"/>
        <v>1.3999999999999999E-2</v>
      </c>
      <c r="BB1898" s="13">
        <f t="shared" si="307"/>
        <v>0.56600000000000006</v>
      </c>
      <c r="BC1898" s="13">
        <f t="shared" si="308"/>
        <v>3.4000000000000002E-2</v>
      </c>
    </row>
    <row r="1899" spans="1:55" x14ac:dyDescent="0.3">
      <c r="A1899" s="8" t="s">
        <v>234</v>
      </c>
      <c r="B1899" s="8" t="s">
        <v>238</v>
      </c>
      <c r="C1899" s="8" t="s">
        <v>151</v>
      </c>
      <c r="D1899" s="8" t="s">
        <v>248</v>
      </c>
      <c r="E1899" s="7" t="s">
        <v>14</v>
      </c>
      <c r="F1899" s="8">
        <v>134</v>
      </c>
      <c r="H1899" s="8">
        <v>2</v>
      </c>
      <c r="L1899" s="8">
        <v>0.28599999999999998</v>
      </c>
      <c r="M1899" s="8">
        <f t="shared" si="300"/>
        <v>38.323999999999998</v>
      </c>
      <c r="O1899" s="8">
        <v>91</v>
      </c>
      <c r="AE1899" s="7" t="s">
        <v>296</v>
      </c>
      <c r="AF1899" s="8" t="s">
        <v>303</v>
      </c>
      <c r="AL1899" s="7">
        <v>163</v>
      </c>
      <c r="AN1899" s="8">
        <v>6.3</v>
      </c>
      <c r="AQ1899" s="8">
        <v>1.4</v>
      </c>
      <c r="AR1899" s="8">
        <v>31.1</v>
      </c>
      <c r="AT1899" s="12">
        <f t="shared" si="299"/>
        <v>38.799999999999997</v>
      </c>
      <c r="AV1899" s="11">
        <f t="shared" si="301"/>
        <v>62.468119999999999</v>
      </c>
      <c r="AW1899" s="13">
        <f t="shared" si="302"/>
        <v>0.38323999999999997</v>
      </c>
      <c r="AX1899" s="13">
        <f t="shared" si="303"/>
        <v>2.414412</v>
      </c>
      <c r="AY1899" s="13">
        <f t="shared" si="304"/>
        <v>0.38323999999999997</v>
      </c>
      <c r="AZ1899" s="13">
        <f t="shared" si="305"/>
        <v>0.38323999999999997</v>
      </c>
      <c r="BA1899" s="13">
        <f t="shared" si="306"/>
        <v>0.53653600000000001</v>
      </c>
      <c r="BB1899" s="13">
        <f t="shared" si="307"/>
        <v>11.918764000000001</v>
      </c>
      <c r="BC1899" s="13">
        <f t="shared" si="308"/>
        <v>0.38323999999999997</v>
      </c>
    </row>
    <row r="1900" spans="1:55" x14ac:dyDescent="0.3">
      <c r="A1900" s="8" t="s">
        <v>234</v>
      </c>
      <c r="B1900" s="8" t="s">
        <v>238</v>
      </c>
      <c r="C1900" s="8" t="s">
        <v>151</v>
      </c>
      <c r="D1900" s="8" t="s">
        <v>27</v>
      </c>
      <c r="E1900" s="7" t="s">
        <v>14</v>
      </c>
      <c r="F1900" s="8">
        <v>114</v>
      </c>
      <c r="G1900" s="8">
        <v>1</v>
      </c>
      <c r="L1900" s="8">
        <v>1</v>
      </c>
      <c r="M1900" s="8">
        <f t="shared" si="300"/>
        <v>114</v>
      </c>
      <c r="O1900" s="8">
        <v>91</v>
      </c>
      <c r="AE1900" s="7" t="s">
        <v>296</v>
      </c>
      <c r="AF1900" s="8" t="s">
        <v>304</v>
      </c>
      <c r="AL1900" s="7">
        <v>125</v>
      </c>
      <c r="AN1900" s="8">
        <v>2.1</v>
      </c>
      <c r="AQ1900" s="8">
        <v>1.3</v>
      </c>
      <c r="AR1900" s="8">
        <v>26.2</v>
      </c>
      <c r="AT1900" s="12">
        <f t="shared" si="299"/>
        <v>29.6</v>
      </c>
      <c r="AV1900" s="11">
        <f t="shared" si="301"/>
        <v>142.5</v>
      </c>
      <c r="AW1900" s="13">
        <f t="shared" si="302"/>
        <v>1.1399999999999999</v>
      </c>
      <c r="AX1900" s="13">
        <f t="shared" si="303"/>
        <v>2.3940000000000001</v>
      </c>
      <c r="AY1900" s="13">
        <f t="shared" si="304"/>
        <v>1.1399999999999999</v>
      </c>
      <c r="AZ1900" s="13">
        <f t="shared" si="305"/>
        <v>1.1399999999999999</v>
      </c>
      <c r="BA1900" s="13">
        <f t="shared" si="306"/>
        <v>1.4820000000000002</v>
      </c>
      <c r="BB1900" s="13">
        <f t="shared" si="307"/>
        <v>29.867999999999999</v>
      </c>
      <c r="BC1900" s="13">
        <f t="shared" si="308"/>
        <v>1.1399999999999999</v>
      </c>
    </row>
    <row r="1901" spans="1:55" x14ac:dyDescent="0.3">
      <c r="A1901" s="8" t="s">
        <v>234</v>
      </c>
      <c r="B1901" s="8" t="s">
        <v>238</v>
      </c>
      <c r="C1901" s="8" t="s">
        <v>151</v>
      </c>
      <c r="D1901" s="8" t="s">
        <v>32</v>
      </c>
      <c r="E1901" s="7" t="s">
        <v>21</v>
      </c>
      <c r="K1901" s="8">
        <v>1</v>
      </c>
      <c r="L1901" s="8">
        <v>0</v>
      </c>
      <c r="M1901" s="8">
        <f t="shared" si="300"/>
        <v>0</v>
      </c>
      <c r="O1901" s="8">
        <v>91</v>
      </c>
      <c r="AI1901" s="7">
        <v>8012</v>
      </c>
      <c r="AJ1901" s="8">
        <v>0</v>
      </c>
      <c r="AK1901" s="8" t="s">
        <v>307</v>
      </c>
      <c r="AL1901" s="7">
        <v>332</v>
      </c>
      <c r="AM1901" s="8">
        <v>0</v>
      </c>
      <c r="AN1901" s="8">
        <v>10.3</v>
      </c>
      <c r="AO1901" s="8">
        <v>0</v>
      </c>
      <c r="AP1901" s="8">
        <v>0</v>
      </c>
      <c r="AQ1901" s="8">
        <v>3</v>
      </c>
      <c r="AR1901" s="8">
        <v>73.7</v>
      </c>
      <c r="AS1901" s="8">
        <v>12.7</v>
      </c>
      <c r="AT1901" s="12">
        <f t="shared" ref="AT1901:AT1964" si="309">SUM(AN1901,AQ1901,AR1901)</f>
        <v>87</v>
      </c>
      <c r="AV1901" s="11">
        <f t="shared" si="301"/>
        <v>0</v>
      </c>
      <c r="AW1901" s="13">
        <f t="shared" si="302"/>
        <v>0</v>
      </c>
      <c r="AX1901" s="13">
        <f t="shared" si="303"/>
        <v>0</v>
      </c>
      <c r="AY1901" s="13">
        <f t="shared" si="304"/>
        <v>0</v>
      </c>
      <c r="AZ1901" s="13">
        <f t="shared" si="305"/>
        <v>0</v>
      </c>
      <c r="BA1901" s="13">
        <f t="shared" si="306"/>
        <v>0</v>
      </c>
      <c r="BB1901" s="13">
        <f t="shared" si="307"/>
        <v>0</v>
      </c>
      <c r="BC1901" s="13">
        <f t="shared" si="308"/>
        <v>0</v>
      </c>
    </row>
    <row r="1902" spans="1:55" x14ac:dyDescent="0.3">
      <c r="A1902" s="8" t="s">
        <v>234</v>
      </c>
      <c r="B1902" s="8" t="s">
        <v>238</v>
      </c>
      <c r="C1902" s="8" t="s">
        <v>151</v>
      </c>
      <c r="D1902" s="8" t="s">
        <v>124</v>
      </c>
      <c r="E1902" s="7" t="s">
        <v>14</v>
      </c>
      <c r="F1902" s="8">
        <v>3</v>
      </c>
      <c r="G1902" s="8">
        <v>1</v>
      </c>
      <c r="L1902" s="8">
        <v>1</v>
      </c>
      <c r="M1902" s="8">
        <f t="shared" si="300"/>
        <v>3</v>
      </c>
      <c r="O1902" s="8">
        <v>91</v>
      </c>
      <c r="AI1902" s="7">
        <v>2229</v>
      </c>
      <c r="AJ1902" s="8">
        <v>19334</v>
      </c>
      <c r="AK1902" s="8" t="s">
        <v>354</v>
      </c>
      <c r="AL1902" s="7">
        <v>376</v>
      </c>
      <c r="AM1902" s="8">
        <v>0</v>
      </c>
      <c r="AN1902" s="8">
        <v>0</v>
      </c>
      <c r="AO1902" s="8">
        <v>0</v>
      </c>
      <c r="AP1902" s="8">
        <v>0</v>
      </c>
      <c r="AQ1902" s="8">
        <v>0</v>
      </c>
      <c r="AR1902" s="8">
        <v>97.3</v>
      </c>
      <c r="AS1902" s="8">
        <v>0</v>
      </c>
      <c r="AT1902" s="12">
        <f t="shared" si="309"/>
        <v>97.3</v>
      </c>
      <c r="AV1902" s="11">
        <f t="shared" si="301"/>
        <v>11.28</v>
      </c>
      <c r="AW1902" s="13">
        <f t="shared" si="302"/>
        <v>0</v>
      </c>
      <c r="AX1902" s="13">
        <f t="shared" si="303"/>
        <v>0</v>
      </c>
      <c r="AY1902" s="13">
        <f t="shared" si="304"/>
        <v>0</v>
      </c>
      <c r="AZ1902" s="13">
        <f t="shared" si="305"/>
        <v>0</v>
      </c>
      <c r="BA1902" s="13">
        <f t="shared" si="306"/>
        <v>0</v>
      </c>
      <c r="BB1902" s="13">
        <f t="shared" si="307"/>
        <v>2.9189999999999996</v>
      </c>
      <c r="BC1902" s="13">
        <f t="shared" si="308"/>
        <v>0</v>
      </c>
    </row>
    <row r="1903" spans="1:55" x14ac:dyDescent="0.3">
      <c r="A1903" s="8" t="s">
        <v>232</v>
      </c>
      <c r="B1903" s="8" t="s">
        <v>238</v>
      </c>
      <c r="C1903" s="8" t="s">
        <v>152</v>
      </c>
      <c r="D1903" s="8" t="s">
        <v>13</v>
      </c>
      <c r="E1903" s="7" t="s">
        <v>14</v>
      </c>
      <c r="F1903" s="8">
        <v>112</v>
      </c>
      <c r="H1903" s="8">
        <v>3</v>
      </c>
      <c r="L1903" s="8">
        <v>0.42899999999999999</v>
      </c>
      <c r="M1903" s="8">
        <f t="shared" si="300"/>
        <v>48.048000000000002</v>
      </c>
      <c r="N1903" s="8">
        <v>3</v>
      </c>
      <c r="O1903" s="8">
        <v>92</v>
      </c>
      <c r="AI1903" s="7">
        <v>8067</v>
      </c>
      <c r="AJ1903" s="8">
        <v>0</v>
      </c>
      <c r="AK1903" s="8" t="s">
        <v>265</v>
      </c>
      <c r="AL1903" s="7">
        <v>269</v>
      </c>
      <c r="AM1903" s="8">
        <v>269</v>
      </c>
      <c r="AN1903" s="8">
        <v>24.9</v>
      </c>
      <c r="AO1903" s="8">
        <v>24.9</v>
      </c>
      <c r="AP1903" s="8">
        <v>24.9</v>
      </c>
      <c r="AQ1903" s="8">
        <v>18</v>
      </c>
      <c r="AR1903" s="8">
        <v>0</v>
      </c>
      <c r="AS1903" s="8">
        <v>0</v>
      </c>
      <c r="AT1903" s="12">
        <f t="shared" si="309"/>
        <v>42.9</v>
      </c>
      <c r="AV1903" s="11">
        <f t="shared" si="301"/>
        <v>129.24912</v>
      </c>
      <c r="AW1903" s="13">
        <f t="shared" si="302"/>
        <v>129.24912</v>
      </c>
      <c r="AX1903" s="13">
        <f t="shared" si="303"/>
        <v>11.963951999999999</v>
      </c>
      <c r="AY1903" s="13">
        <f t="shared" si="304"/>
        <v>11.963951999999999</v>
      </c>
      <c r="AZ1903" s="13">
        <f t="shared" si="305"/>
        <v>11.963951999999999</v>
      </c>
      <c r="BA1903" s="13">
        <f t="shared" si="306"/>
        <v>8.6486400000000003</v>
      </c>
      <c r="BB1903" s="13">
        <f t="shared" si="307"/>
        <v>0</v>
      </c>
      <c r="BC1903" s="13">
        <f t="shared" si="308"/>
        <v>0</v>
      </c>
    </row>
    <row r="1904" spans="1:55" x14ac:dyDescent="0.3">
      <c r="A1904" s="8" t="s">
        <v>232</v>
      </c>
      <c r="B1904" s="8" t="s">
        <v>238</v>
      </c>
      <c r="C1904" s="8" t="s">
        <v>152</v>
      </c>
      <c r="D1904" s="8" t="s">
        <v>15</v>
      </c>
      <c r="E1904" s="7" t="s">
        <v>14</v>
      </c>
      <c r="F1904" s="8">
        <v>85</v>
      </c>
      <c r="I1904" s="8">
        <v>2</v>
      </c>
      <c r="L1904" s="8">
        <v>6.7000000000000004E-2</v>
      </c>
      <c r="M1904" s="8">
        <f t="shared" si="300"/>
        <v>5.6950000000000003</v>
      </c>
      <c r="O1904" s="8">
        <v>92</v>
      </c>
      <c r="AE1904" s="7" t="s">
        <v>296</v>
      </c>
      <c r="AF1904" s="8" t="s">
        <v>298</v>
      </c>
      <c r="AG1904" s="7" t="s">
        <v>299</v>
      </c>
      <c r="AL1904" s="7">
        <v>241</v>
      </c>
      <c r="AN1904" s="8">
        <v>32.9</v>
      </c>
      <c r="AQ1904" s="8">
        <v>10.9</v>
      </c>
      <c r="AR1904" s="8">
        <v>0.5</v>
      </c>
      <c r="AS1904" s="8">
        <v>0</v>
      </c>
      <c r="AT1904" s="12">
        <f t="shared" si="309"/>
        <v>44.3</v>
      </c>
      <c r="AV1904" s="11">
        <f t="shared" si="301"/>
        <v>13.724950000000002</v>
      </c>
      <c r="AW1904" s="13">
        <f t="shared" si="302"/>
        <v>5.6950000000000001E-2</v>
      </c>
      <c r="AX1904" s="13">
        <f t="shared" si="303"/>
        <v>1.8736550000000001</v>
      </c>
      <c r="AY1904" s="13">
        <f t="shared" si="304"/>
        <v>5.6950000000000001E-2</v>
      </c>
      <c r="AZ1904" s="13">
        <f t="shared" si="305"/>
        <v>5.6950000000000001E-2</v>
      </c>
      <c r="BA1904" s="13">
        <f t="shared" si="306"/>
        <v>0.62075500000000006</v>
      </c>
      <c r="BB1904" s="13">
        <f t="shared" si="307"/>
        <v>2.8475E-2</v>
      </c>
      <c r="BC1904" s="13">
        <f t="shared" si="308"/>
        <v>0</v>
      </c>
    </row>
    <row r="1905" spans="1:55" x14ac:dyDescent="0.3">
      <c r="A1905" s="8" t="s">
        <v>232</v>
      </c>
      <c r="B1905" s="8" t="s">
        <v>238</v>
      </c>
      <c r="C1905" s="8" t="s">
        <v>152</v>
      </c>
      <c r="D1905" s="8" t="s">
        <v>17</v>
      </c>
      <c r="E1905" s="7" t="s">
        <v>14</v>
      </c>
      <c r="F1905" s="8">
        <v>85</v>
      </c>
      <c r="I1905" s="8">
        <v>2</v>
      </c>
      <c r="L1905" s="8">
        <v>6.7000000000000004E-2</v>
      </c>
      <c r="M1905" s="8">
        <f t="shared" si="300"/>
        <v>5.6950000000000003</v>
      </c>
      <c r="O1905" s="8">
        <v>92</v>
      </c>
      <c r="AE1905" s="7" t="s">
        <v>300</v>
      </c>
      <c r="AF1905" s="8" t="s">
        <v>301</v>
      </c>
      <c r="AG1905" s="7" t="s">
        <v>272</v>
      </c>
      <c r="AL1905" s="7">
        <v>265</v>
      </c>
      <c r="AN1905" s="8">
        <v>16.899999999999999</v>
      </c>
      <c r="AQ1905" s="8">
        <v>21.4</v>
      </c>
      <c r="AR1905" s="8">
        <v>0</v>
      </c>
      <c r="AS1905" s="8">
        <v>0</v>
      </c>
      <c r="AT1905" s="12">
        <f t="shared" si="309"/>
        <v>38.299999999999997</v>
      </c>
      <c r="AV1905" s="11">
        <f t="shared" si="301"/>
        <v>15.091750000000001</v>
      </c>
      <c r="AW1905" s="13">
        <f t="shared" si="302"/>
        <v>5.6950000000000001E-2</v>
      </c>
      <c r="AX1905" s="13">
        <f t="shared" si="303"/>
        <v>0.96245499999999995</v>
      </c>
      <c r="AY1905" s="13">
        <f t="shared" si="304"/>
        <v>5.6950000000000001E-2</v>
      </c>
      <c r="AZ1905" s="13">
        <f t="shared" si="305"/>
        <v>5.6950000000000001E-2</v>
      </c>
      <c r="BA1905" s="13">
        <f t="shared" si="306"/>
        <v>1.2187300000000001</v>
      </c>
      <c r="BB1905" s="13">
        <f t="shared" si="307"/>
        <v>0</v>
      </c>
      <c r="BC1905" s="13">
        <f t="shared" si="308"/>
        <v>0</v>
      </c>
    </row>
    <row r="1906" spans="1:55" x14ac:dyDescent="0.3">
      <c r="A1906" s="8" t="s">
        <v>232</v>
      </c>
      <c r="B1906" s="8" t="s">
        <v>238</v>
      </c>
      <c r="C1906" s="8" t="s">
        <v>152</v>
      </c>
      <c r="D1906" s="8" t="s">
        <v>18</v>
      </c>
      <c r="E1906" s="7" t="s">
        <v>21</v>
      </c>
      <c r="K1906" s="8">
        <v>1</v>
      </c>
      <c r="L1906" s="8">
        <v>0</v>
      </c>
      <c r="M1906" s="8">
        <f t="shared" si="300"/>
        <v>0</v>
      </c>
      <c r="O1906" s="8">
        <v>92</v>
      </c>
      <c r="S1906" s="8">
        <v>1095</v>
      </c>
      <c r="T1906" s="8" t="s">
        <v>275</v>
      </c>
      <c r="AL1906" s="7">
        <v>267</v>
      </c>
      <c r="AN1906" s="8">
        <v>19.600000000000001</v>
      </c>
      <c r="AQ1906" s="8">
        <v>20.3</v>
      </c>
      <c r="AT1906" s="12">
        <f t="shared" si="309"/>
        <v>39.900000000000006</v>
      </c>
      <c r="AV1906" s="11">
        <f t="shared" si="301"/>
        <v>0</v>
      </c>
      <c r="AW1906" s="13">
        <f t="shared" si="302"/>
        <v>0</v>
      </c>
      <c r="AX1906" s="13">
        <f t="shared" si="303"/>
        <v>0</v>
      </c>
      <c r="AY1906" s="13">
        <f t="shared" si="304"/>
        <v>0</v>
      </c>
      <c r="AZ1906" s="13">
        <f t="shared" si="305"/>
        <v>0</v>
      </c>
      <c r="BA1906" s="13">
        <f t="shared" si="306"/>
        <v>0</v>
      </c>
      <c r="BB1906" s="13">
        <f t="shared" si="307"/>
        <v>0</v>
      </c>
      <c r="BC1906" s="13">
        <f t="shared" si="308"/>
        <v>0</v>
      </c>
    </row>
    <row r="1907" spans="1:55" x14ac:dyDescent="0.3">
      <c r="A1907" s="8" t="s">
        <v>232</v>
      </c>
      <c r="B1907" s="8" t="s">
        <v>238</v>
      </c>
      <c r="C1907" s="8" t="s">
        <v>152</v>
      </c>
      <c r="D1907" s="8" t="s">
        <v>19</v>
      </c>
      <c r="E1907" s="7" t="s">
        <v>14</v>
      </c>
      <c r="F1907" s="8">
        <v>112</v>
      </c>
      <c r="I1907" s="8">
        <v>3</v>
      </c>
      <c r="L1907" s="8">
        <v>0.1</v>
      </c>
      <c r="M1907" s="8">
        <f t="shared" si="300"/>
        <v>11.200000000000001</v>
      </c>
      <c r="O1907" s="8">
        <v>92</v>
      </c>
      <c r="AI1907" s="7">
        <v>8063</v>
      </c>
      <c r="AJ1907" s="8">
        <v>5124</v>
      </c>
      <c r="AK1907" s="8" t="s">
        <v>273</v>
      </c>
      <c r="AL1907" s="7">
        <v>285</v>
      </c>
      <c r="AM1907" s="8">
        <v>285</v>
      </c>
      <c r="AN1907" s="8">
        <v>26.9</v>
      </c>
      <c r="AO1907" s="8">
        <v>26.9</v>
      </c>
      <c r="AP1907" s="8">
        <v>26.9</v>
      </c>
      <c r="AQ1907" s="8">
        <v>18.899999999999999</v>
      </c>
      <c r="AR1907" s="8">
        <v>0</v>
      </c>
      <c r="AS1907" s="8">
        <v>0</v>
      </c>
      <c r="AT1907" s="12">
        <f t="shared" si="309"/>
        <v>45.8</v>
      </c>
      <c r="AV1907" s="11">
        <f t="shared" si="301"/>
        <v>31.920000000000005</v>
      </c>
      <c r="AW1907" s="13">
        <f t="shared" si="302"/>
        <v>31.920000000000005</v>
      </c>
      <c r="AX1907" s="13">
        <f t="shared" si="303"/>
        <v>3.0128000000000004</v>
      </c>
      <c r="AY1907" s="13">
        <f t="shared" si="304"/>
        <v>3.0128000000000004</v>
      </c>
      <c r="AZ1907" s="13">
        <f t="shared" si="305"/>
        <v>3.0128000000000004</v>
      </c>
      <c r="BA1907" s="13">
        <f t="shared" si="306"/>
        <v>2.1168</v>
      </c>
      <c r="BB1907" s="13">
        <f t="shared" si="307"/>
        <v>0</v>
      </c>
      <c r="BC1907" s="13">
        <f t="shared" si="308"/>
        <v>0</v>
      </c>
    </row>
    <row r="1908" spans="1:55" x14ac:dyDescent="0.3">
      <c r="A1908" s="8" t="s">
        <v>232</v>
      </c>
      <c r="B1908" s="8" t="s">
        <v>238</v>
      </c>
      <c r="C1908" s="8" t="s">
        <v>152</v>
      </c>
      <c r="D1908" s="8" t="s">
        <v>22</v>
      </c>
      <c r="E1908" s="7" t="s">
        <v>21</v>
      </c>
      <c r="K1908" s="8">
        <v>1</v>
      </c>
      <c r="L1908" s="8">
        <v>0</v>
      </c>
      <c r="M1908" s="8">
        <f t="shared" si="300"/>
        <v>0</v>
      </c>
      <c r="O1908" s="8">
        <v>92</v>
      </c>
      <c r="AI1908" s="7">
        <v>8063</v>
      </c>
      <c r="AJ1908" s="8">
        <v>5124</v>
      </c>
      <c r="AK1908" s="8" t="s">
        <v>273</v>
      </c>
      <c r="AL1908" s="7">
        <v>285</v>
      </c>
      <c r="AM1908" s="8">
        <v>285</v>
      </c>
      <c r="AN1908" s="8">
        <v>26.9</v>
      </c>
      <c r="AO1908" s="8">
        <v>26.9</v>
      </c>
      <c r="AP1908" s="8">
        <v>26.9</v>
      </c>
      <c r="AQ1908" s="8">
        <v>18.899999999999999</v>
      </c>
      <c r="AR1908" s="8">
        <v>0</v>
      </c>
      <c r="AS1908" s="8">
        <v>0</v>
      </c>
      <c r="AT1908" s="12">
        <f t="shared" si="309"/>
        <v>45.8</v>
      </c>
      <c r="AV1908" s="11">
        <f t="shared" si="301"/>
        <v>0</v>
      </c>
      <c r="AW1908" s="13">
        <f t="shared" si="302"/>
        <v>0</v>
      </c>
      <c r="AX1908" s="13">
        <f t="shared" si="303"/>
        <v>0</v>
      </c>
      <c r="AY1908" s="13">
        <f t="shared" si="304"/>
        <v>0</v>
      </c>
      <c r="AZ1908" s="13">
        <f t="shared" si="305"/>
        <v>0</v>
      </c>
      <c r="BA1908" s="13">
        <f t="shared" si="306"/>
        <v>0</v>
      </c>
      <c r="BB1908" s="13">
        <f t="shared" si="307"/>
        <v>0</v>
      </c>
      <c r="BC1908" s="13">
        <f t="shared" si="308"/>
        <v>0</v>
      </c>
    </row>
    <row r="1909" spans="1:55" x14ac:dyDescent="0.3">
      <c r="A1909" s="8" t="s">
        <v>232</v>
      </c>
      <c r="B1909" s="8" t="s">
        <v>238</v>
      </c>
      <c r="C1909" s="8" t="s">
        <v>152</v>
      </c>
      <c r="D1909" s="8" t="s">
        <v>23</v>
      </c>
      <c r="E1909" s="7" t="s">
        <v>14</v>
      </c>
      <c r="F1909" s="8">
        <v>64</v>
      </c>
      <c r="H1909" s="8">
        <v>1</v>
      </c>
      <c r="L1909" s="8">
        <v>0.14299999999999999</v>
      </c>
      <c r="M1909" s="8">
        <f t="shared" si="300"/>
        <v>9.1519999999999992</v>
      </c>
      <c r="O1909" s="8">
        <v>92</v>
      </c>
      <c r="AI1909" s="7">
        <v>974</v>
      </c>
      <c r="AJ1909" s="8">
        <v>1129</v>
      </c>
      <c r="AK1909" s="8" t="s">
        <v>279</v>
      </c>
      <c r="AL1909" s="7">
        <v>155</v>
      </c>
      <c r="AM1909" s="8">
        <v>155</v>
      </c>
      <c r="AN1909" s="8">
        <v>12.6</v>
      </c>
      <c r="AO1909" s="8">
        <v>12.6</v>
      </c>
      <c r="AP1909" s="8">
        <v>0</v>
      </c>
      <c r="AQ1909" s="8">
        <v>10.6</v>
      </c>
      <c r="AR1909" s="8">
        <v>1.1000000000000001</v>
      </c>
      <c r="AS1909" s="8">
        <v>0</v>
      </c>
      <c r="AT1909" s="12">
        <f t="shared" si="309"/>
        <v>24.3</v>
      </c>
      <c r="AV1909" s="11">
        <f t="shared" si="301"/>
        <v>14.185599999999999</v>
      </c>
      <c r="AW1909" s="13">
        <f t="shared" si="302"/>
        <v>14.185599999999999</v>
      </c>
      <c r="AX1909" s="13">
        <f t="shared" si="303"/>
        <v>1.153152</v>
      </c>
      <c r="AY1909" s="13">
        <f t="shared" si="304"/>
        <v>1.153152</v>
      </c>
      <c r="AZ1909" s="13">
        <f t="shared" si="305"/>
        <v>0</v>
      </c>
      <c r="BA1909" s="13">
        <f t="shared" si="306"/>
        <v>0.97011199999999986</v>
      </c>
      <c r="BB1909" s="13">
        <f t="shared" si="307"/>
        <v>0.100672</v>
      </c>
      <c r="BC1909" s="13">
        <f t="shared" si="308"/>
        <v>0</v>
      </c>
    </row>
    <row r="1910" spans="1:55" x14ac:dyDescent="0.3">
      <c r="A1910" s="8" t="s">
        <v>232</v>
      </c>
      <c r="B1910" s="8" t="s">
        <v>238</v>
      </c>
      <c r="C1910" s="8" t="s">
        <v>152</v>
      </c>
      <c r="D1910" s="8" t="s">
        <v>24</v>
      </c>
      <c r="E1910" s="7" t="s">
        <v>14</v>
      </c>
      <c r="F1910" s="8">
        <v>184</v>
      </c>
      <c r="G1910" s="8">
        <v>1</v>
      </c>
      <c r="L1910" s="8">
        <v>1</v>
      </c>
      <c r="M1910" s="8">
        <f t="shared" si="300"/>
        <v>184</v>
      </c>
      <c r="O1910" s="8">
        <v>92</v>
      </c>
      <c r="AI1910" s="7">
        <v>7075</v>
      </c>
      <c r="AJ1910" s="8">
        <v>1106</v>
      </c>
      <c r="AK1910" s="8" t="s">
        <v>280</v>
      </c>
      <c r="AL1910" s="7">
        <v>69</v>
      </c>
      <c r="AM1910" s="8">
        <v>69</v>
      </c>
      <c r="AN1910" s="8">
        <v>3.6</v>
      </c>
      <c r="AO1910" s="8">
        <v>3.6</v>
      </c>
      <c r="AP1910" s="8">
        <v>0</v>
      </c>
      <c r="AQ1910" s="8">
        <v>4.0999999999999996</v>
      </c>
      <c r="AR1910" s="8">
        <v>4.5</v>
      </c>
      <c r="AS1910" s="8">
        <v>0</v>
      </c>
      <c r="AT1910" s="12">
        <f t="shared" si="309"/>
        <v>12.2</v>
      </c>
      <c r="AV1910" s="11">
        <f t="shared" si="301"/>
        <v>126.96</v>
      </c>
      <c r="AW1910" s="13">
        <f t="shared" si="302"/>
        <v>126.96</v>
      </c>
      <c r="AX1910" s="13">
        <f t="shared" si="303"/>
        <v>6.6239999999999997</v>
      </c>
      <c r="AY1910" s="13">
        <f t="shared" si="304"/>
        <v>6.6239999999999997</v>
      </c>
      <c r="AZ1910" s="13">
        <f t="shared" si="305"/>
        <v>0</v>
      </c>
      <c r="BA1910" s="13">
        <f t="shared" si="306"/>
        <v>7.5439999999999996</v>
      </c>
      <c r="BB1910" s="13">
        <f t="shared" si="307"/>
        <v>8.2799999999999994</v>
      </c>
      <c r="BC1910" s="13">
        <f t="shared" si="308"/>
        <v>0</v>
      </c>
    </row>
    <row r="1911" spans="1:55" x14ac:dyDescent="0.3">
      <c r="A1911" s="8" t="s">
        <v>232</v>
      </c>
      <c r="B1911" s="8" t="s">
        <v>238</v>
      </c>
      <c r="C1911" s="8" t="s">
        <v>152</v>
      </c>
      <c r="D1911" s="8" t="s">
        <v>25</v>
      </c>
      <c r="E1911" s="7" t="s">
        <v>14</v>
      </c>
      <c r="F1911" s="8">
        <v>113</v>
      </c>
      <c r="I1911" s="8">
        <v>3</v>
      </c>
      <c r="L1911" s="8">
        <v>0.1</v>
      </c>
      <c r="M1911" s="8">
        <f t="shared" si="300"/>
        <v>11.3</v>
      </c>
      <c r="O1911" s="8">
        <v>92</v>
      </c>
      <c r="AI1911" s="7">
        <v>646</v>
      </c>
      <c r="AJ1911" s="8">
        <v>1009</v>
      </c>
      <c r="AK1911" s="8" t="s">
        <v>286</v>
      </c>
      <c r="AL1911" s="7">
        <v>403</v>
      </c>
      <c r="AM1911" s="8">
        <v>403</v>
      </c>
      <c r="AN1911" s="8">
        <v>24.9</v>
      </c>
      <c r="AO1911" s="8">
        <v>24.9</v>
      </c>
      <c r="AP1911" s="8">
        <v>0</v>
      </c>
      <c r="AQ1911" s="8">
        <v>33.1</v>
      </c>
      <c r="AR1911" s="8">
        <v>1.3</v>
      </c>
      <c r="AS1911" s="8">
        <v>0</v>
      </c>
      <c r="AT1911" s="12">
        <f t="shared" si="309"/>
        <v>59.3</v>
      </c>
      <c r="AV1911" s="11">
        <f t="shared" si="301"/>
        <v>45.539000000000009</v>
      </c>
      <c r="AW1911" s="13">
        <f t="shared" si="302"/>
        <v>45.539000000000009</v>
      </c>
      <c r="AX1911" s="13">
        <f t="shared" si="303"/>
        <v>2.8136999999999999</v>
      </c>
      <c r="AY1911" s="13">
        <f t="shared" si="304"/>
        <v>2.8136999999999999</v>
      </c>
      <c r="AZ1911" s="13">
        <f t="shared" si="305"/>
        <v>0</v>
      </c>
      <c r="BA1911" s="13">
        <f t="shared" si="306"/>
        <v>3.7403000000000004</v>
      </c>
      <c r="BB1911" s="13">
        <f t="shared" si="307"/>
        <v>0.1469</v>
      </c>
      <c r="BC1911" s="13">
        <f t="shared" si="308"/>
        <v>0</v>
      </c>
    </row>
    <row r="1912" spans="1:55" x14ac:dyDescent="0.3">
      <c r="A1912" s="8" t="s">
        <v>20</v>
      </c>
      <c r="B1912" s="8" t="s">
        <v>238</v>
      </c>
      <c r="C1912" s="8" t="s">
        <v>152</v>
      </c>
      <c r="D1912" s="8" t="s">
        <v>20</v>
      </c>
      <c r="E1912" s="7" t="s">
        <v>14</v>
      </c>
      <c r="F1912" s="8">
        <v>112</v>
      </c>
      <c r="H1912" s="8">
        <v>3</v>
      </c>
      <c r="L1912" s="8">
        <v>0.42899999999999999</v>
      </c>
      <c r="M1912" s="8">
        <f t="shared" si="300"/>
        <v>48.048000000000002</v>
      </c>
      <c r="O1912" s="8">
        <v>92</v>
      </c>
      <c r="AI1912">
        <v>8041</v>
      </c>
      <c r="AJ1912">
        <v>15233</v>
      </c>
      <c r="AK1912" t="s">
        <v>378</v>
      </c>
      <c r="AL1912">
        <v>105</v>
      </c>
      <c r="AM1912">
        <v>105</v>
      </c>
      <c r="AN1912">
        <v>18.5</v>
      </c>
      <c r="AO1912">
        <v>18.5</v>
      </c>
      <c r="AP1912">
        <v>18.5</v>
      </c>
      <c r="AQ1912">
        <v>2.9</v>
      </c>
      <c r="AR1912">
        <v>0</v>
      </c>
      <c r="AS1912">
        <v>0</v>
      </c>
      <c r="AT1912" s="12">
        <f t="shared" si="309"/>
        <v>21.4</v>
      </c>
      <c r="AV1912" s="11">
        <f t="shared" si="301"/>
        <v>50.450400000000002</v>
      </c>
      <c r="AW1912" s="13">
        <f t="shared" si="302"/>
        <v>50.450400000000002</v>
      </c>
      <c r="AX1912" s="13">
        <f t="shared" si="303"/>
        <v>8.8888800000000003</v>
      </c>
      <c r="AY1912" s="13">
        <f t="shared" si="304"/>
        <v>8.8888800000000003</v>
      </c>
      <c r="AZ1912" s="13">
        <f t="shared" si="305"/>
        <v>8.8888800000000003</v>
      </c>
      <c r="BA1912" s="13">
        <f t="shared" si="306"/>
        <v>1.393392</v>
      </c>
      <c r="BB1912" s="13">
        <f t="shared" si="307"/>
        <v>0</v>
      </c>
      <c r="BC1912" s="13">
        <f t="shared" si="308"/>
        <v>0</v>
      </c>
    </row>
    <row r="1913" spans="1:55" x14ac:dyDescent="0.3">
      <c r="A1913" s="8" t="s">
        <v>233</v>
      </c>
      <c r="B1913" s="8" t="s">
        <v>238</v>
      </c>
      <c r="C1913" s="8" t="s">
        <v>152</v>
      </c>
      <c r="D1913" s="8" t="s">
        <v>26</v>
      </c>
      <c r="E1913" s="7" t="s">
        <v>14</v>
      </c>
      <c r="F1913" s="8">
        <v>175</v>
      </c>
      <c r="H1913" s="8">
        <v>1</v>
      </c>
      <c r="L1913" s="8">
        <v>0.14299999999999999</v>
      </c>
      <c r="M1913" s="8">
        <f t="shared" si="300"/>
        <v>25.024999999999999</v>
      </c>
      <c r="O1913" s="8">
        <v>92</v>
      </c>
      <c r="AI1913" s="7">
        <v>7200</v>
      </c>
      <c r="AJ1913" s="8">
        <v>20051</v>
      </c>
      <c r="AK1913" s="8" t="s">
        <v>282</v>
      </c>
      <c r="AL1913" s="7">
        <v>130</v>
      </c>
      <c r="AM1913" s="8">
        <v>0</v>
      </c>
      <c r="AN1913" s="8">
        <v>2.4</v>
      </c>
      <c r="AO1913" s="8">
        <v>0</v>
      </c>
      <c r="AP1913" s="8">
        <v>0</v>
      </c>
      <c r="AQ1913" s="8">
        <v>0.2</v>
      </c>
      <c r="AR1913" s="8">
        <v>28.6</v>
      </c>
      <c r="AS1913" s="8">
        <v>0.3</v>
      </c>
      <c r="AT1913" s="12">
        <f t="shared" si="309"/>
        <v>31.200000000000003</v>
      </c>
      <c r="AV1913" s="11">
        <f t="shared" si="301"/>
        <v>32.532499999999999</v>
      </c>
      <c r="AW1913" s="13">
        <f t="shared" si="302"/>
        <v>0</v>
      </c>
      <c r="AX1913" s="13">
        <f t="shared" si="303"/>
        <v>0.60059999999999991</v>
      </c>
      <c r="AY1913" s="13">
        <f t="shared" si="304"/>
        <v>0</v>
      </c>
      <c r="AZ1913" s="13">
        <f t="shared" si="305"/>
        <v>0</v>
      </c>
      <c r="BA1913" s="13">
        <f t="shared" si="306"/>
        <v>5.0049999999999997E-2</v>
      </c>
      <c r="BB1913" s="13">
        <f t="shared" si="307"/>
        <v>7.1571500000000006</v>
      </c>
      <c r="BC1913" s="13">
        <f t="shared" si="308"/>
        <v>7.5074999999999989E-2</v>
      </c>
    </row>
    <row r="1914" spans="1:55" x14ac:dyDescent="0.3">
      <c r="A1914" s="8" t="s">
        <v>233</v>
      </c>
      <c r="B1914" s="8" t="s">
        <v>238</v>
      </c>
      <c r="C1914" s="8" t="s">
        <v>152</v>
      </c>
      <c r="D1914" s="8" t="s">
        <v>28</v>
      </c>
      <c r="E1914" s="7" t="s">
        <v>14</v>
      </c>
      <c r="F1914" s="8">
        <v>185</v>
      </c>
      <c r="H1914" s="8">
        <v>4</v>
      </c>
      <c r="L1914" s="8">
        <v>0.57099999999999995</v>
      </c>
      <c r="M1914" s="8">
        <f t="shared" si="300"/>
        <v>105.63499999999999</v>
      </c>
      <c r="O1914" s="8">
        <v>92</v>
      </c>
      <c r="AI1914" s="7">
        <v>7005</v>
      </c>
      <c r="AJ1914" s="8">
        <v>16028</v>
      </c>
      <c r="AK1914" s="8" t="s">
        <v>283</v>
      </c>
      <c r="AL1914" s="7">
        <v>127</v>
      </c>
      <c r="AM1914" s="8">
        <v>0</v>
      </c>
      <c r="AN1914" s="8">
        <v>8.6999999999999993</v>
      </c>
      <c r="AO1914" s="8">
        <v>0</v>
      </c>
      <c r="AP1914" s="8">
        <v>0</v>
      </c>
      <c r="AQ1914" s="8">
        <v>0.5</v>
      </c>
      <c r="AR1914" s="8">
        <v>22.8</v>
      </c>
      <c r="AS1914" s="8">
        <v>6.4</v>
      </c>
      <c r="AT1914" s="12">
        <f t="shared" si="309"/>
        <v>32</v>
      </c>
      <c r="AV1914" s="11">
        <f t="shared" si="301"/>
        <v>134.15644999999998</v>
      </c>
      <c r="AW1914" s="13">
        <f t="shared" si="302"/>
        <v>0</v>
      </c>
      <c r="AX1914" s="13">
        <f t="shared" si="303"/>
        <v>9.1902449999999991</v>
      </c>
      <c r="AY1914" s="13">
        <f t="shared" si="304"/>
        <v>0</v>
      </c>
      <c r="AZ1914" s="13">
        <f t="shared" si="305"/>
        <v>0</v>
      </c>
      <c r="BA1914" s="13">
        <f t="shared" si="306"/>
        <v>0.52817499999999995</v>
      </c>
      <c r="BB1914" s="13">
        <f t="shared" si="307"/>
        <v>24.084780000000002</v>
      </c>
      <c r="BC1914" s="13">
        <f t="shared" si="308"/>
        <v>6.7606399999999995</v>
      </c>
    </row>
    <row r="1915" spans="1:55" x14ac:dyDescent="0.3">
      <c r="A1915" s="8" t="s">
        <v>233</v>
      </c>
      <c r="B1915" s="8" t="s">
        <v>238</v>
      </c>
      <c r="C1915" s="8" t="s">
        <v>152</v>
      </c>
      <c r="D1915" s="8" t="s">
        <v>29</v>
      </c>
      <c r="E1915" s="7" t="s">
        <v>14</v>
      </c>
      <c r="F1915" s="8">
        <v>60</v>
      </c>
      <c r="H1915" s="8">
        <v>2</v>
      </c>
      <c r="L1915" s="8">
        <v>0.28599999999999998</v>
      </c>
      <c r="M1915" s="8">
        <f t="shared" si="300"/>
        <v>17.16</v>
      </c>
      <c r="O1915" s="8">
        <v>92</v>
      </c>
      <c r="AI1915" s="7">
        <v>513</v>
      </c>
      <c r="AJ1915" s="8">
        <v>11110</v>
      </c>
      <c r="AK1915" s="8" t="s">
        <v>290</v>
      </c>
      <c r="AL1915" s="7">
        <v>22</v>
      </c>
      <c r="AM1915" s="8">
        <v>0</v>
      </c>
      <c r="AN1915" s="8">
        <v>1</v>
      </c>
      <c r="AO1915" s="8">
        <v>0</v>
      </c>
      <c r="AP1915" s="8">
        <v>0</v>
      </c>
      <c r="AQ1915" s="8">
        <v>0.4</v>
      </c>
      <c r="AR1915" s="8">
        <v>4.5</v>
      </c>
      <c r="AS1915" s="8">
        <v>2.8</v>
      </c>
      <c r="AT1915" s="12">
        <f t="shared" si="309"/>
        <v>5.9</v>
      </c>
      <c r="AV1915" s="11">
        <f t="shared" si="301"/>
        <v>3.7751999999999999</v>
      </c>
      <c r="AW1915" s="13">
        <f t="shared" si="302"/>
        <v>0</v>
      </c>
      <c r="AX1915" s="13">
        <f t="shared" si="303"/>
        <v>0.1716</v>
      </c>
      <c r="AY1915" s="13">
        <f t="shared" si="304"/>
        <v>0</v>
      </c>
      <c r="AZ1915" s="13">
        <f t="shared" si="305"/>
        <v>0</v>
      </c>
      <c r="BA1915" s="13">
        <f t="shared" si="306"/>
        <v>6.8640000000000007E-2</v>
      </c>
      <c r="BB1915" s="13">
        <f t="shared" si="307"/>
        <v>0.7722</v>
      </c>
      <c r="BC1915" s="13">
        <f t="shared" si="308"/>
        <v>0.48047999999999996</v>
      </c>
    </row>
    <row r="1916" spans="1:55" x14ac:dyDescent="0.3">
      <c r="A1916" s="8" t="s">
        <v>233</v>
      </c>
      <c r="B1916" s="8" t="s">
        <v>238</v>
      </c>
      <c r="C1916" s="8" t="s">
        <v>152</v>
      </c>
      <c r="D1916" s="8" t="s">
        <v>30</v>
      </c>
      <c r="E1916" s="7" t="s">
        <v>14</v>
      </c>
      <c r="F1916" s="8">
        <v>119</v>
      </c>
      <c r="G1916" s="8">
        <v>1</v>
      </c>
      <c r="L1916" s="8">
        <v>1</v>
      </c>
      <c r="M1916" s="8">
        <f t="shared" si="300"/>
        <v>119</v>
      </c>
      <c r="O1916" s="8">
        <v>92</v>
      </c>
      <c r="AI1916" s="7">
        <v>141</v>
      </c>
      <c r="AJ1916" s="8">
        <v>9040</v>
      </c>
      <c r="AK1916" s="8" t="s">
        <v>287</v>
      </c>
      <c r="AL1916" s="7">
        <v>92</v>
      </c>
      <c r="AM1916" s="8">
        <v>0</v>
      </c>
      <c r="AN1916" s="8">
        <v>1</v>
      </c>
      <c r="AO1916" s="8">
        <v>0</v>
      </c>
      <c r="AP1916" s="8">
        <v>0</v>
      </c>
      <c r="AQ1916" s="8">
        <v>0.5</v>
      </c>
      <c r="AR1916" s="8">
        <v>23.4</v>
      </c>
      <c r="AS1916" s="8">
        <v>2.4</v>
      </c>
      <c r="AT1916" s="12">
        <f t="shared" si="309"/>
        <v>24.9</v>
      </c>
      <c r="AV1916" s="11">
        <f t="shared" si="301"/>
        <v>109.48</v>
      </c>
      <c r="AW1916" s="13">
        <f t="shared" si="302"/>
        <v>0</v>
      </c>
      <c r="AX1916" s="13">
        <f t="shared" si="303"/>
        <v>1.19</v>
      </c>
      <c r="AY1916" s="13">
        <f t="shared" si="304"/>
        <v>0</v>
      </c>
      <c r="AZ1916" s="13">
        <f t="shared" si="305"/>
        <v>0</v>
      </c>
      <c r="BA1916" s="13">
        <f t="shared" si="306"/>
        <v>0.59499999999999997</v>
      </c>
      <c r="BB1916" s="13">
        <f t="shared" si="307"/>
        <v>27.846</v>
      </c>
      <c r="BC1916" s="13">
        <f t="shared" si="308"/>
        <v>2.8559999999999999</v>
      </c>
    </row>
    <row r="1917" spans="1:55" x14ac:dyDescent="0.3">
      <c r="A1917" s="8" t="s">
        <v>233</v>
      </c>
      <c r="B1917" s="8" t="s">
        <v>238</v>
      </c>
      <c r="C1917" s="8" t="s">
        <v>152</v>
      </c>
      <c r="D1917" s="8" t="s">
        <v>31</v>
      </c>
      <c r="E1917" s="7" t="s">
        <v>14</v>
      </c>
      <c r="F1917" s="8">
        <v>122</v>
      </c>
      <c r="H1917" s="8">
        <v>1</v>
      </c>
      <c r="L1917" s="8">
        <v>0.14299999999999999</v>
      </c>
      <c r="M1917" s="8">
        <f t="shared" si="300"/>
        <v>17.445999999999998</v>
      </c>
      <c r="O1917" s="8">
        <v>92</v>
      </c>
      <c r="AI1917" s="7">
        <v>1786</v>
      </c>
      <c r="AJ1917" s="8">
        <v>11363</v>
      </c>
      <c r="AK1917" s="8" t="s">
        <v>289</v>
      </c>
      <c r="AL1917" s="7">
        <v>93</v>
      </c>
      <c r="AM1917" s="8">
        <v>0</v>
      </c>
      <c r="AN1917" s="8">
        <v>2</v>
      </c>
      <c r="AO1917" s="8">
        <v>0</v>
      </c>
      <c r="AP1917" s="8">
        <v>0</v>
      </c>
      <c r="AQ1917" s="8">
        <v>0.1</v>
      </c>
      <c r="AR1917" s="8">
        <v>21.6</v>
      </c>
      <c r="AS1917" s="8">
        <v>1.5</v>
      </c>
      <c r="AT1917" s="12">
        <f t="shared" si="309"/>
        <v>23.700000000000003</v>
      </c>
      <c r="AV1917" s="11">
        <f t="shared" si="301"/>
        <v>16.224779999999999</v>
      </c>
      <c r="AW1917" s="13">
        <f t="shared" si="302"/>
        <v>0</v>
      </c>
      <c r="AX1917" s="13">
        <f t="shared" si="303"/>
        <v>0.34891999999999995</v>
      </c>
      <c r="AY1917" s="13">
        <f t="shared" si="304"/>
        <v>0</v>
      </c>
      <c r="AZ1917" s="13">
        <f t="shared" si="305"/>
        <v>0</v>
      </c>
      <c r="BA1917" s="13">
        <f t="shared" si="306"/>
        <v>1.7446E-2</v>
      </c>
      <c r="BB1917" s="13">
        <f t="shared" si="307"/>
        <v>3.7683359999999997</v>
      </c>
      <c r="BC1917" s="13">
        <f t="shared" si="308"/>
        <v>0.26168999999999998</v>
      </c>
    </row>
    <row r="1918" spans="1:55" x14ac:dyDescent="0.3">
      <c r="A1918" s="8" t="s">
        <v>233</v>
      </c>
      <c r="B1918" s="8" t="s">
        <v>238</v>
      </c>
      <c r="C1918" s="8" t="s">
        <v>152</v>
      </c>
      <c r="D1918" s="8" t="s">
        <v>87</v>
      </c>
      <c r="E1918" s="7" t="s">
        <v>14</v>
      </c>
      <c r="F1918" s="8">
        <v>171</v>
      </c>
      <c r="H1918" s="8">
        <v>2</v>
      </c>
      <c r="L1918" s="8">
        <v>0.28599999999999998</v>
      </c>
      <c r="M1918" s="8">
        <f t="shared" ref="M1918:M1981" si="310">F1918*L1918</f>
        <v>48.905999999999999</v>
      </c>
      <c r="O1918" s="8">
        <v>92</v>
      </c>
      <c r="AI1918" s="7">
        <v>7060</v>
      </c>
      <c r="AJ1918" s="8">
        <v>16063</v>
      </c>
      <c r="AK1918" s="8" t="s">
        <v>328</v>
      </c>
      <c r="AL1918" s="7">
        <v>116</v>
      </c>
      <c r="AM1918" s="8">
        <v>0</v>
      </c>
      <c r="AN1918" s="8">
        <v>7.7</v>
      </c>
      <c r="AO1918" s="8">
        <v>0</v>
      </c>
      <c r="AP1918" s="8">
        <v>0</v>
      </c>
      <c r="AQ1918" s="8">
        <v>0.5</v>
      </c>
      <c r="AR1918" s="8">
        <v>20.8</v>
      </c>
      <c r="AS1918" s="8">
        <v>6.5</v>
      </c>
      <c r="AT1918" s="12">
        <f t="shared" si="309"/>
        <v>29</v>
      </c>
      <c r="AV1918" s="11">
        <f t="shared" si="301"/>
        <v>56.730959999999996</v>
      </c>
      <c r="AW1918" s="13">
        <f t="shared" si="302"/>
        <v>0</v>
      </c>
      <c r="AX1918" s="13">
        <f t="shared" si="303"/>
        <v>3.7657619999999996</v>
      </c>
      <c r="AY1918" s="13">
        <f t="shared" si="304"/>
        <v>0</v>
      </c>
      <c r="AZ1918" s="13">
        <f t="shared" si="305"/>
        <v>0</v>
      </c>
      <c r="BA1918" s="13">
        <f t="shared" si="306"/>
        <v>0.24453</v>
      </c>
      <c r="BB1918" s="13">
        <f t="shared" si="307"/>
        <v>10.172448000000001</v>
      </c>
      <c r="BC1918" s="13">
        <f t="shared" si="308"/>
        <v>3.17889</v>
      </c>
    </row>
    <row r="1919" spans="1:55" x14ac:dyDescent="0.3">
      <c r="A1919" s="8" t="s">
        <v>233</v>
      </c>
      <c r="B1919" s="8" t="s">
        <v>238</v>
      </c>
      <c r="C1919" s="8" t="s">
        <v>152</v>
      </c>
      <c r="D1919" s="8" t="s">
        <v>121</v>
      </c>
      <c r="E1919" s="7" t="s">
        <v>14</v>
      </c>
      <c r="F1919" s="8">
        <v>94</v>
      </c>
      <c r="H1919" s="8">
        <v>2</v>
      </c>
      <c r="L1919" s="8">
        <v>0.28599999999999998</v>
      </c>
      <c r="M1919" s="8">
        <f t="shared" si="310"/>
        <v>26.883999999999997</v>
      </c>
      <c r="O1919" s="8">
        <v>92</v>
      </c>
      <c r="U1919" s="7" t="s">
        <v>350</v>
      </c>
      <c r="V1919" s="8" t="s">
        <v>351</v>
      </c>
      <c r="W1919" s="8" t="s">
        <v>352</v>
      </c>
      <c r="X1919" s="8" t="s">
        <v>353</v>
      </c>
      <c r="Y1919" s="8">
        <v>1</v>
      </c>
      <c r="AL1919" s="7">
        <v>31</v>
      </c>
      <c r="AN1919" s="8">
        <v>1.1000000000000001</v>
      </c>
      <c r="AQ1919" s="8">
        <v>0.1</v>
      </c>
      <c r="AR1919" s="8">
        <v>6.1</v>
      </c>
      <c r="AS1919" s="8">
        <v>0.8</v>
      </c>
      <c r="AT1919" s="12">
        <f t="shared" si="309"/>
        <v>7.3</v>
      </c>
      <c r="AV1919" s="11">
        <f t="shared" si="301"/>
        <v>8.3340399999999981</v>
      </c>
      <c r="AW1919" s="13">
        <f t="shared" si="302"/>
        <v>0.26883999999999997</v>
      </c>
      <c r="AX1919" s="13">
        <f t="shared" si="303"/>
        <v>0.29572399999999999</v>
      </c>
      <c r="AY1919" s="13">
        <f t="shared" si="304"/>
        <v>0.26883999999999997</v>
      </c>
      <c r="AZ1919" s="13">
        <f t="shared" si="305"/>
        <v>0.26883999999999997</v>
      </c>
      <c r="BA1919" s="13">
        <f t="shared" si="306"/>
        <v>2.6883999999999998E-2</v>
      </c>
      <c r="BB1919" s="13">
        <f t="shared" si="307"/>
        <v>1.6399239999999997</v>
      </c>
      <c r="BC1919" s="13">
        <f t="shared" si="308"/>
        <v>0.21507199999999999</v>
      </c>
    </row>
    <row r="1920" spans="1:55" x14ac:dyDescent="0.3">
      <c r="A1920" s="8" t="s">
        <v>233</v>
      </c>
      <c r="B1920" s="8" t="s">
        <v>238</v>
      </c>
      <c r="C1920" s="8" t="s">
        <v>152</v>
      </c>
      <c r="D1920" s="8" t="s">
        <v>128</v>
      </c>
      <c r="E1920" s="7" t="s">
        <v>14</v>
      </c>
      <c r="F1920" s="8">
        <v>62</v>
      </c>
      <c r="I1920" s="8">
        <v>1</v>
      </c>
      <c r="L1920" s="8">
        <v>3.3000000000000002E-2</v>
      </c>
      <c r="M1920" s="8">
        <f t="shared" si="310"/>
        <v>2.0460000000000003</v>
      </c>
      <c r="O1920" s="8">
        <v>92</v>
      </c>
      <c r="AI1920" s="7">
        <v>620</v>
      </c>
      <c r="AJ1920" s="8">
        <v>11125</v>
      </c>
      <c r="AK1920" s="8" t="s">
        <v>356</v>
      </c>
      <c r="AL1920" s="7">
        <v>45</v>
      </c>
      <c r="AM1920" s="8">
        <v>0</v>
      </c>
      <c r="AN1920" s="8">
        <v>1.1000000000000001</v>
      </c>
      <c r="AO1920" s="8">
        <v>0</v>
      </c>
      <c r="AP1920" s="8">
        <v>0</v>
      </c>
      <c r="AQ1920" s="8">
        <v>0.2</v>
      </c>
      <c r="AR1920" s="8">
        <v>10.5</v>
      </c>
      <c r="AS1920" s="8">
        <v>3.3</v>
      </c>
      <c r="AT1920" s="12">
        <f t="shared" si="309"/>
        <v>11.8</v>
      </c>
      <c r="AV1920" s="11">
        <f t="shared" si="301"/>
        <v>0.92070000000000007</v>
      </c>
      <c r="AW1920" s="13">
        <f t="shared" si="302"/>
        <v>0</v>
      </c>
      <c r="AX1920" s="13">
        <f t="shared" si="303"/>
        <v>2.2506000000000005E-2</v>
      </c>
      <c r="AY1920" s="13">
        <f t="shared" si="304"/>
        <v>0</v>
      </c>
      <c r="AZ1920" s="13">
        <f t="shared" si="305"/>
        <v>0</v>
      </c>
      <c r="BA1920" s="13">
        <f t="shared" si="306"/>
        <v>4.092000000000001E-3</v>
      </c>
      <c r="BB1920" s="13">
        <f t="shared" si="307"/>
        <v>0.21483000000000005</v>
      </c>
      <c r="BC1920" s="13">
        <f t="shared" si="308"/>
        <v>6.7518000000000009E-2</v>
      </c>
    </row>
    <row r="1921" spans="1:55" x14ac:dyDescent="0.3">
      <c r="A1921" s="8" t="s">
        <v>233</v>
      </c>
      <c r="B1921" s="8" t="s">
        <v>238</v>
      </c>
      <c r="C1921" s="8" t="s">
        <v>152</v>
      </c>
      <c r="D1921" s="8" t="s">
        <v>153</v>
      </c>
      <c r="E1921" s="7" t="s">
        <v>14</v>
      </c>
      <c r="F1921" s="8">
        <v>114</v>
      </c>
      <c r="I1921" s="8">
        <v>3</v>
      </c>
      <c r="L1921" s="8">
        <v>0.1</v>
      </c>
      <c r="M1921" s="8">
        <f t="shared" si="310"/>
        <v>11.4</v>
      </c>
      <c r="O1921" s="8">
        <v>92</v>
      </c>
      <c r="AI1921" s="7">
        <v>7025</v>
      </c>
      <c r="AJ1921" s="8">
        <v>11134</v>
      </c>
      <c r="AK1921" s="8" t="s">
        <v>366</v>
      </c>
      <c r="AL1921" s="7">
        <v>131</v>
      </c>
      <c r="AM1921" s="8">
        <v>0</v>
      </c>
      <c r="AN1921" s="8">
        <v>1.1000000000000001</v>
      </c>
      <c r="AO1921" s="8">
        <v>0</v>
      </c>
      <c r="AP1921" s="8">
        <v>0</v>
      </c>
      <c r="AQ1921" s="8">
        <v>0.3</v>
      </c>
      <c r="AR1921" s="8">
        <v>31.9</v>
      </c>
      <c r="AS1921" s="8">
        <v>1.5</v>
      </c>
      <c r="AT1921" s="12">
        <f t="shared" si="309"/>
        <v>33.299999999999997</v>
      </c>
      <c r="AV1921" s="11">
        <f t="shared" si="301"/>
        <v>14.934000000000001</v>
      </c>
      <c r="AW1921" s="13">
        <f t="shared" si="302"/>
        <v>0</v>
      </c>
      <c r="AX1921" s="13">
        <f t="shared" si="303"/>
        <v>0.12540000000000001</v>
      </c>
      <c r="AY1921" s="13">
        <f t="shared" si="304"/>
        <v>0</v>
      </c>
      <c r="AZ1921" s="13">
        <f t="shared" si="305"/>
        <v>0</v>
      </c>
      <c r="BA1921" s="13">
        <f t="shared" si="306"/>
        <v>3.4200000000000001E-2</v>
      </c>
      <c r="BB1921" s="13">
        <f t="shared" si="307"/>
        <v>3.6365999999999996</v>
      </c>
      <c r="BC1921" s="13">
        <f t="shared" si="308"/>
        <v>0.17100000000000001</v>
      </c>
    </row>
    <row r="1922" spans="1:55" x14ac:dyDescent="0.3">
      <c r="A1922" s="8" t="s">
        <v>233</v>
      </c>
      <c r="B1922" s="8" t="s">
        <v>238</v>
      </c>
      <c r="C1922" s="8" t="s">
        <v>152</v>
      </c>
      <c r="D1922" s="8" t="s">
        <v>147</v>
      </c>
      <c r="E1922" s="7" t="s">
        <v>14</v>
      </c>
      <c r="F1922" s="8">
        <v>114</v>
      </c>
      <c r="I1922" s="8">
        <v>2</v>
      </c>
      <c r="L1922" s="8">
        <v>6.7000000000000004E-2</v>
      </c>
      <c r="M1922" s="8">
        <f t="shared" si="310"/>
        <v>7.6380000000000008</v>
      </c>
      <c r="O1922" s="8">
        <v>92</v>
      </c>
      <c r="AI1922" s="7">
        <v>2249</v>
      </c>
      <c r="AJ1922" s="8">
        <v>11508</v>
      </c>
      <c r="AK1922" s="8" t="s">
        <v>365</v>
      </c>
      <c r="AL1922" s="7">
        <v>103</v>
      </c>
      <c r="AM1922" s="8">
        <v>0</v>
      </c>
      <c r="AN1922" s="8">
        <v>1.7</v>
      </c>
      <c r="AO1922" s="8">
        <v>0</v>
      </c>
      <c r="AP1922" s="8">
        <v>0</v>
      </c>
      <c r="AQ1922" s="8">
        <v>0.1</v>
      </c>
      <c r="AR1922" s="8">
        <v>24.3</v>
      </c>
      <c r="AS1922" s="8">
        <v>3</v>
      </c>
      <c r="AT1922" s="12">
        <f t="shared" si="309"/>
        <v>26.1</v>
      </c>
      <c r="AV1922" s="11">
        <f t="shared" si="301"/>
        <v>7.8671400000000009</v>
      </c>
      <c r="AW1922" s="13">
        <f t="shared" si="302"/>
        <v>0</v>
      </c>
      <c r="AX1922" s="13">
        <f t="shared" si="303"/>
        <v>0.12984600000000002</v>
      </c>
      <c r="AY1922" s="13">
        <f t="shared" si="304"/>
        <v>0</v>
      </c>
      <c r="AZ1922" s="13">
        <f t="shared" si="305"/>
        <v>0</v>
      </c>
      <c r="BA1922" s="13">
        <f t="shared" si="306"/>
        <v>7.6380000000000016E-3</v>
      </c>
      <c r="BB1922" s="13">
        <f t="shared" si="307"/>
        <v>1.8560340000000002</v>
      </c>
      <c r="BC1922" s="13">
        <f t="shared" si="308"/>
        <v>0.22914000000000001</v>
      </c>
    </row>
    <row r="1923" spans="1:55" x14ac:dyDescent="0.3">
      <c r="A1923" s="8" t="s">
        <v>234</v>
      </c>
      <c r="B1923" s="8" t="s">
        <v>238</v>
      </c>
      <c r="C1923" s="8" t="s">
        <v>152</v>
      </c>
      <c r="D1923" s="8" t="s">
        <v>248</v>
      </c>
      <c r="E1923" s="7" t="s">
        <v>14</v>
      </c>
      <c r="F1923" s="8">
        <v>134</v>
      </c>
      <c r="H1923" s="8">
        <v>4</v>
      </c>
      <c r="L1923" s="8">
        <v>0.57099999999999995</v>
      </c>
      <c r="M1923" s="8">
        <f t="shared" si="310"/>
        <v>76.513999999999996</v>
      </c>
      <c r="O1923" s="8">
        <v>92</v>
      </c>
      <c r="AE1923" s="7" t="s">
        <v>296</v>
      </c>
      <c r="AF1923" s="8" t="s">
        <v>303</v>
      </c>
      <c r="AL1923" s="7">
        <v>163</v>
      </c>
      <c r="AN1923" s="8">
        <v>6.3</v>
      </c>
      <c r="AQ1923" s="8">
        <v>1.4</v>
      </c>
      <c r="AR1923" s="8">
        <v>31.1</v>
      </c>
      <c r="AT1923" s="12">
        <f t="shared" si="309"/>
        <v>38.799999999999997</v>
      </c>
      <c r="AV1923" s="11">
        <f t="shared" si="301"/>
        <v>124.71781999999999</v>
      </c>
      <c r="AW1923" s="13">
        <f t="shared" si="302"/>
        <v>0.76513999999999993</v>
      </c>
      <c r="AX1923" s="13">
        <f t="shared" si="303"/>
        <v>4.8203819999999995</v>
      </c>
      <c r="AY1923" s="13">
        <f t="shared" si="304"/>
        <v>0.76513999999999993</v>
      </c>
      <c r="AZ1923" s="13">
        <f t="shared" si="305"/>
        <v>0.76513999999999993</v>
      </c>
      <c r="BA1923" s="13">
        <f t="shared" si="306"/>
        <v>1.0711959999999998</v>
      </c>
      <c r="BB1923" s="13">
        <f t="shared" si="307"/>
        <v>23.795853999999999</v>
      </c>
      <c r="BC1923" s="13">
        <f t="shared" si="308"/>
        <v>0.76513999999999993</v>
      </c>
    </row>
    <row r="1924" spans="1:55" x14ac:dyDescent="0.3">
      <c r="A1924" s="8" t="s">
        <v>234</v>
      </c>
      <c r="B1924" s="8" t="s">
        <v>238</v>
      </c>
      <c r="C1924" s="8" t="s">
        <v>152</v>
      </c>
      <c r="D1924" s="8" t="s">
        <v>27</v>
      </c>
      <c r="E1924" s="7" t="s">
        <v>14</v>
      </c>
      <c r="F1924" s="8">
        <v>114</v>
      </c>
      <c r="G1924" s="8">
        <v>1</v>
      </c>
      <c r="L1924" s="8">
        <v>1</v>
      </c>
      <c r="M1924" s="8">
        <f t="shared" si="310"/>
        <v>114</v>
      </c>
      <c r="O1924" s="8">
        <v>92</v>
      </c>
      <c r="AE1924" s="7" t="s">
        <v>296</v>
      </c>
      <c r="AF1924" s="8" t="s">
        <v>304</v>
      </c>
      <c r="AL1924" s="7">
        <v>125</v>
      </c>
      <c r="AN1924" s="8">
        <v>2.1</v>
      </c>
      <c r="AQ1924" s="8">
        <v>1.3</v>
      </c>
      <c r="AR1924" s="8">
        <v>26.2</v>
      </c>
      <c r="AT1924" s="12">
        <f t="shared" si="309"/>
        <v>29.6</v>
      </c>
      <c r="AV1924" s="11">
        <f t="shared" si="301"/>
        <v>142.5</v>
      </c>
      <c r="AW1924" s="13">
        <f t="shared" si="302"/>
        <v>1.1399999999999999</v>
      </c>
      <c r="AX1924" s="13">
        <f t="shared" si="303"/>
        <v>2.3940000000000001</v>
      </c>
      <c r="AY1924" s="13">
        <f t="shared" si="304"/>
        <v>1.1399999999999999</v>
      </c>
      <c r="AZ1924" s="13">
        <f t="shared" si="305"/>
        <v>1.1399999999999999</v>
      </c>
      <c r="BA1924" s="13">
        <f t="shared" si="306"/>
        <v>1.4820000000000002</v>
      </c>
      <c r="BB1924" s="13">
        <f t="shared" si="307"/>
        <v>29.867999999999999</v>
      </c>
      <c r="BC1924" s="13">
        <f t="shared" si="308"/>
        <v>1.1399999999999999</v>
      </c>
    </row>
    <row r="1925" spans="1:55" x14ac:dyDescent="0.3">
      <c r="A1925" s="8" t="s">
        <v>234</v>
      </c>
      <c r="B1925" s="8" t="s">
        <v>238</v>
      </c>
      <c r="C1925" s="8" t="s">
        <v>152</v>
      </c>
      <c r="D1925" s="8" t="s">
        <v>32</v>
      </c>
      <c r="E1925" s="7" t="s">
        <v>21</v>
      </c>
      <c r="K1925" s="8">
        <v>1</v>
      </c>
      <c r="L1925" s="8">
        <v>0</v>
      </c>
      <c r="M1925" s="8">
        <f t="shared" si="310"/>
        <v>0</v>
      </c>
      <c r="O1925" s="8">
        <v>92</v>
      </c>
      <c r="AI1925" s="7">
        <v>8012</v>
      </c>
      <c r="AJ1925" s="8">
        <v>0</v>
      </c>
      <c r="AK1925" s="8" t="s">
        <v>307</v>
      </c>
      <c r="AL1925" s="7">
        <v>332</v>
      </c>
      <c r="AM1925" s="8">
        <v>0</v>
      </c>
      <c r="AN1925" s="8">
        <v>10.3</v>
      </c>
      <c r="AO1925" s="8">
        <v>0</v>
      </c>
      <c r="AP1925" s="8">
        <v>0</v>
      </c>
      <c r="AQ1925" s="8">
        <v>3</v>
      </c>
      <c r="AR1925" s="8">
        <v>73.7</v>
      </c>
      <c r="AS1925" s="8">
        <v>12.7</v>
      </c>
      <c r="AT1925" s="12">
        <f t="shared" si="309"/>
        <v>87</v>
      </c>
      <c r="AV1925" s="11">
        <f t="shared" ref="AV1925:AV1988" si="311">PRODUCT($M1925,$Y1925,AL1925)/100</f>
        <v>0</v>
      </c>
      <c r="AW1925" s="13">
        <f t="shared" si="302"/>
        <v>0</v>
      </c>
      <c r="AX1925" s="13">
        <f t="shared" si="303"/>
        <v>0</v>
      </c>
      <c r="AY1925" s="13">
        <f t="shared" si="304"/>
        <v>0</v>
      </c>
      <c r="AZ1925" s="13">
        <f t="shared" si="305"/>
        <v>0</v>
      </c>
      <c r="BA1925" s="13">
        <f t="shared" si="306"/>
        <v>0</v>
      </c>
      <c r="BB1925" s="13">
        <f t="shared" si="307"/>
        <v>0</v>
      </c>
      <c r="BC1925" s="13">
        <f t="shared" si="308"/>
        <v>0</v>
      </c>
    </row>
    <row r="1926" spans="1:55" x14ac:dyDescent="0.3">
      <c r="A1926" s="8" t="s">
        <v>234</v>
      </c>
      <c r="B1926" s="8" t="s">
        <v>238</v>
      </c>
      <c r="C1926" s="8" t="s">
        <v>152</v>
      </c>
      <c r="D1926" s="8" t="s">
        <v>74</v>
      </c>
      <c r="E1926" s="7" t="s">
        <v>14</v>
      </c>
      <c r="F1926" s="8">
        <v>340</v>
      </c>
      <c r="H1926" s="8">
        <v>4</v>
      </c>
      <c r="L1926" s="8">
        <v>0.57099999999999995</v>
      </c>
      <c r="M1926" s="8">
        <f t="shared" si="310"/>
        <v>194.14</v>
      </c>
      <c r="O1926" s="8">
        <v>92</v>
      </c>
      <c r="AI1926" s="7">
        <v>404</v>
      </c>
      <c r="AJ1926" s="8">
        <v>14400</v>
      </c>
      <c r="AK1926" s="8" t="s">
        <v>308</v>
      </c>
      <c r="AL1926" s="7">
        <v>41</v>
      </c>
      <c r="AM1926" s="8">
        <v>0</v>
      </c>
      <c r="AN1926" s="8">
        <v>0</v>
      </c>
      <c r="AO1926" s="8">
        <v>0</v>
      </c>
      <c r="AP1926" s="8">
        <v>0</v>
      </c>
      <c r="AQ1926" s="8">
        <v>0</v>
      </c>
      <c r="AR1926" s="8">
        <v>10.4</v>
      </c>
      <c r="AS1926" s="8">
        <v>0</v>
      </c>
      <c r="AT1926" s="12">
        <f t="shared" si="309"/>
        <v>10.4</v>
      </c>
      <c r="AV1926" s="11">
        <f t="shared" si="311"/>
        <v>79.597399999999993</v>
      </c>
      <c r="AW1926" s="13">
        <f t="shared" ref="AW1926:AW1989" si="312">PRODUCT($M1926,$Y1926,AM1926)/100</f>
        <v>0</v>
      </c>
      <c r="AX1926" s="13">
        <f t="shared" ref="AX1926:AX1989" si="313">PRODUCT($M1926,$Y1926,AN1926)/100</f>
        <v>0</v>
      </c>
      <c r="AY1926" s="13">
        <f t="shared" ref="AY1926:AY1989" si="314">PRODUCT($M1926,$Y1926,AO1926)/100</f>
        <v>0</v>
      </c>
      <c r="AZ1926" s="13">
        <f t="shared" ref="AZ1926:AZ1989" si="315">PRODUCT($M1926,$Y1926,AP1926)/100</f>
        <v>0</v>
      </c>
      <c r="BA1926" s="13">
        <f t="shared" ref="BA1926:BA1989" si="316">PRODUCT($M1926,$Y1926,AQ1926)/100</f>
        <v>0</v>
      </c>
      <c r="BB1926" s="13">
        <f t="shared" ref="BB1926:BB1989" si="317">PRODUCT($M1926,$Y1926,AR1926)/100</f>
        <v>20.190560000000001</v>
      </c>
      <c r="BC1926" s="13">
        <f t="shared" ref="BC1926:BC1989" si="318">PRODUCT($M1926,$Y1926,AS1926)/100</f>
        <v>0</v>
      </c>
    </row>
    <row r="1927" spans="1:55" x14ac:dyDescent="0.3">
      <c r="A1927" s="8" t="s">
        <v>234</v>
      </c>
      <c r="B1927" s="8" t="s">
        <v>238</v>
      </c>
      <c r="C1927" s="8" t="s">
        <v>152</v>
      </c>
      <c r="D1927" s="8" t="s">
        <v>124</v>
      </c>
      <c r="E1927" s="7" t="s">
        <v>14</v>
      </c>
      <c r="F1927" s="8">
        <v>3</v>
      </c>
      <c r="H1927" s="8">
        <v>4</v>
      </c>
      <c r="L1927" s="8">
        <v>0.57099999999999995</v>
      </c>
      <c r="M1927" s="8">
        <f t="shared" si="310"/>
        <v>1.7129999999999999</v>
      </c>
      <c r="O1927" s="8">
        <v>92</v>
      </c>
      <c r="AI1927" s="7">
        <v>2229</v>
      </c>
      <c r="AJ1927" s="8">
        <v>19334</v>
      </c>
      <c r="AK1927" s="8" t="s">
        <v>354</v>
      </c>
      <c r="AL1927" s="7">
        <v>376</v>
      </c>
      <c r="AM1927" s="8">
        <v>0</v>
      </c>
      <c r="AN1927" s="8">
        <v>0</v>
      </c>
      <c r="AO1927" s="8">
        <v>0</v>
      </c>
      <c r="AP1927" s="8">
        <v>0</v>
      </c>
      <c r="AQ1927" s="8">
        <v>0</v>
      </c>
      <c r="AR1927" s="8">
        <v>97.3</v>
      </c>
      <c r="AS1927" s="8">
        <v>0</v>
      </c>
      <c r="AT1927" s="12">
        <f t="shared" si="309"/>
        <v>97.3</v>
      </c>
      <c r="AV1927" s="11">
        <f t="shared" si="311"/>
        <v>6.4408799999999999</v>
      </c>
      <c r="AW1927" s="13">
        <f t="shared" si="312"/>
        <v>0</v>
      </c>
      <c r="AX1927" s="13">
        <f t="shared" si="313"/>
        <v>0</v>
      </c>
      <c r="AY1927" s="13">
        <f t="shared" si="314"/>
        <v>0</v>
      </c>
      <c r="AZ1927" s="13">
        <f t="shared" si="315"/>
        <v>0</v>
      </c>
      <c r="BA1927" s="13">
        <f t="shared" si="316"/>
        <v>0</v>
      </c>
      <c r="BB1927" s="13">
        <f t="shared" si="317"/>
        <v>1.6667489999999998</v>
      </c>
      <c r="BC1927" s="13">
        <f t="shared" si="318"/>
        <v>0</v>
      </c>
    </row>
    <row r="1928" spans="1:55" x14ac:dyDescent="0.3">
      <c r="A1928" s="8" t="s">
        <v>232</v>
      </c>
      <c r="B1928" s="8" t="s">
        <v>238</v>
      </c>
      <c r="C1928" s="8" t="s">
        <v>154</v>
      </c>
      <c r="D1928" s="8" t="s">
        <v>13</v>
      </c>
      <c r="E1928" s="7" t="s">
        <v>14</v>
      </c>
      <c r="F1928" s="8">
        <v>112</v>
      </c>
      <c r="I1928" s="8">
        <v>1</v>
      </c>
      <c r="L1928" s="8">
        <v>3.3000000000000002E-2</v>
      </c>
      <c r="M1928" s="8">
        <f t="shared" si="310"/>
        <v>3.6960000000000002</v>
      </c>
      <c r="N1928" s="8">
        <v>3</v>
      </c>
      <c r="O1928" s="8">
        <v>93</v>
      </c>
      <c r="AI1928" s="7">
        <v>8067</v>
      </c>
      <c r="AJ1928" s="8">
        <v>0</v>
      </c>
      <c r="AK1928" s="8" t="s">
        <v>265</v>
      </c>
      <c r="AL1928" s="7">
        <v>269</v>
      </c>
      <c r="AM1928" s="8">
        <v>269</v>
      </c>
      <c r="AN1928" s="8">
        <v>24.9</v>
      </c>
      <c r="AO1928" s="8">
        <v>24.9</v>
      </c>
      <c r="AP1928" s="8">
        <v>24.9</v>
      </c>
      <c r="AQ1928" s="8">
        <v>18</v>
      </c>
      <c r="AR1928" s="8">
        <v>0</v>
      </c>
      <c r="AS1928" s="8">
        <v>0</v>
      </c>
      <c r="AT1928" s="12">
        <f t="shared" si="309"/>
        <v>42.9</v>
      </c>
      <c r="AV1928" s="11">
        <f t="shared" si="311"/>
        <v>9.94224</v>
      </c>
      <c r="AW1928" s="13">
        <f t="shared" si="312"/>
        <v>9.94224</v>
      </c>
      <c r="AX1928" s="13">
        <f t="shared" si="313"/>
        <v>0.92030400000000001</v>
      </c>
      <c r="AY1928" s="13">
        <f t="shared" si="314"/>
        <v>0.92030400000000001</v>
      </c>
      <c r="AZ1928" s="13">
        <f t="shared" si="315"/>
        <v>0.92030400000000001</v>
      </c>
      <c r="BA1928" s="13">
        <f t="shared" si="316"/>
        <v>0.66528000000000009</v>
      </c>
      <c r="BB1928" s="13">
        <f t="shared" si="317"/>
        <v>0</v>
      </c>
      <c r="BC1928" s="13">
        <f t="shared" si="318"/>
        <v>0</v>
      </c>
    </row>
    <row r="1929" spans="1:55" x14ac:dyDescent="0.3">
      <c r="A1929" s="8" t="s">
        <v>232</v>
      </c>
      <c r="B1929" s="8" t="s">
        <v>238</v>
      </c>
      <c r="C1929" s="8" t="s">
        <v>154</v>
      </c>
      <c r="D1929" s="8" t="s">
        <v>15</v>
      </c>
      <c r="E1929" s="7" t="s">
        <v>21</v>
      </c>
      <c r="K1929" s="8">
        <v>1</v>
      </c>
      <c r="L1929" s="8">
        <v>0</v>
      </c>
      <c r="M1929" s="8">
        <f t="shared" si="310"/>
        <v>0</v>
      </c>
      <c r="O1929" s="8">
        <v>93</v>
      </c>
      <c r="AE1929" s="7" t="s">
        <v>296</v>
      </c>
      <c r="AF1929" s="8" t="s">
        <v>298</v>
      </c>
      <c r="AG1929" s="7" t="s">
        <v>299</v>
      </c>
      <c r="AL1929" s="7">
        <v>241</v>
      </c>
      <c r="AN1929" s="8">
        <v>32.9</v>
      </c>
      <c r="AQ1929" s="8">
        <v>10.9</v>
      </c>
      <c r="AR1929" s="8">
        <v>0.5</v>
      </c>
      <c r="AS1929" s="8">
        <v>0</v>
      </c>
      <c r="AT1929" s="12">
        <f t="shared" si="309"/>
        <v>44.3</v>
      </c>
      <c r="AV1929" s="11">
        <f t="shared" si="311"/>
        <v>0</v>
      </c>
      <c r="AW1929" s="13">
        <f t="shared" si="312"/>
        <v>0</v>
      </c>
      <c r="AX1929" s="13">
        <f t="shared" si="313"/>
        <v>0</v>
      </c>
      <c r="AY1929" s="13">
        <f t="shared" si="314"/>
        <v>0</v>
      </c>
      <c r="AZ1929" s="13">
        <f t="shared" si="315"/>
        <v>0</v>
      </c>
      <c r="BA1929" s="13">
        <f t="shared" si="316"/>
        <v>0</v>
      </c>
      <c r="BB1929" s="13">
        <f t="shared" si="317"/>
        <v>0</v>
      </c>
      <c r="BC1929" s="13">
        <f t="shared" si="318"/>
        <v>0</v>
      </c>
    </row>
    <row r="1930" spans="1:55" x14ac:dyDescent="0.3">
      <c r="A1930" s="8" t="s">
        <v>232</v>
      </c>
      <c r="B1930" s="8" t="s">
        <v>238</v>
      </c>
      <c r="C1930" s="8" t="s">
        <v>154</v>
      </c>
      <c r="D1930" s="8" t="s">
        <v>17</v>
      </c>
      <c r="E1930" s="7" t="s">
        <v>21</v>
      </c>
      <c r="K1930" s="8">
        <v>1</v>
      </c>
      <c r="L1930" s="8">
        <v>0</v>
      </c>
      <c r="M1930" s="8">
        <f t="shared" si="310"/>
        <v>0</v>
      </c>
      <c r="O1930" s="8">
        <v>93</v>
      </c>
      <c r="AE1930" s="7" t="s">
        <v>300</v>
      </c>
      <c r="AF1930" s="8" t="s">
        <v>301</v>
      </c>
      <c r="AG1930" s="7" t="s">
        <v>272</v>
      </c>
      <c r="AL1930" s="7">
        <v>265</v>
      </c>
      <c r="AN1930" s="8">
        <v>16.899999999999999</v>
      </c>
      <c r="AQ1930" s="8">
        <v>21.4</v>
      </c>
      <c r="AR1930" s="8">
        <v>0</v>
      </c>
      <c r="AS1930" s="8">
        <v>0</v>
      </c>
      <c r="AT1930" s="12">
        <f t="shared" si="309"/>
        <v>38.299999999999997</v>
      </c>
      <c r="AV1930" s="11">
        <f t="shared" si="311"/>
        <v>0</v>
      </c>
      <c r="AW1930" s="13">
        <f t="shared" si="312"/>
        <v>0</v>
      </c>
      <c r="AX1930" s="13">
        <f t="shared" si="313"/>
        <v>0</v>
      </c>
      <c r="AY1930" s="13">
        <f t="shared" si="314"/>
        <v>0</v>
      </c>
      <c r="AZ1930" s="13">
        <f t="shared" si="315"/>
        <v>0</v>
      </c>
      <c r="BA1930" s="13">
        <f t="shared" si="316"/>
        <v>0</v>
      </c>
      <c r="BB1930" s="13">
        <f t="shared" si="317"/>
        <v>0</v>
      </c>
      <c r="BC1930" s="13">
        <f t="shared" si="318"/>
        <v>0</v>
      </c>
    </row>
    <row r="1931" spans="1:55" x14ac:dyDescent="0.3">
      <c r="A1931" s="8" t="s">
        <v>232</v>
      </c>
      <c r="B1931" s="8" t="s">
        <v>238</v>
      </c>
      <c r="C1931" s="8" t="s">
        <v>154</v>
      </c>
      <c r="D1931" s="8" t="s">
        <v>18</v>
      </c>
      <c r="E1931" s="7" t="s">
        <v>21</v>
      </c>
      <c r="K1931" s="8">
        <v>1</v>
      </c>
      <c r="L1931" s="8">
        <v>0</v>
      </c>
      <c r="M1931" s="8">
        <f t="shared" si="310"/>
        <v>0</v>
      </c>
      <c r="O1931" s="8">
        <v>93</v>
      </c>
      <c r="S1931" s="8">
        <v>1095</v>
      </c>
      <c r="T1931" s="8" t="s">
        <v>275</v>
      </c>
      <c r="AL1931" s="7">
        <v>267</v>
      </c>
      <c r="AN1931" s="8">
        <v>19.600000000000001</v>
      </c>
      <c r="AQ1931" s="8">
        <v>20.3</v>
      </c>
      <c r="AT1931" s="12">
        <f t="shared" si="309"/>
        <v>39.900000000000006</v>
      </c>
      <c r="AV1931" s="11">
        <f t="shared" si="311"/>
        <v>0</v>
      </c>
      <c r="AW1931" s="13">
        <f t="shared" si="312"/>
        <v>0</v>
      </c>
      <c r="AX1931" s="13">
        <f t="shared" si="313"/>
        <v>0</v>
      </c>
      <c r="AY1931" s="13">
        <f t="shared" si="314"/>
        <v>0</v>
      </c>
      <c r="AZ1931" s="13">
        <f t="shared" si="315"/>
        <v>0</v>
      </c>
      <c r="BA1931" s="13">
        <f t="shared" si="316"/>
        <v>0</v>
      </c>
      <c r="BB1931" s="13">
        <f t="shared" si="317"/>
        <v>0</v>
      </c>
      <c r="BC1931" s="13">
        <f t="shared" si="318"/>
        <v>0</v>
      </c>
    </row>
    <row r="1932" spans="1:55" x14ac:dyDescent="0.3">
      <c r="A1932" s="8" t="s">
        <v>232</v>
      </c>
      <c r="B1932" s="8" t="s">
        <v>238</v>
      </c>
      <c r="C1932" s="8" t="s">
        <v>154</v>
      </c>
      <c r="D1932" s="8" t="s">
        <v>19</v>
      </c>
      <c r="E1932" s="7" t="s">
        <v>14</v>
      </c>
      <c r="F1932" s="8">
        <v>112</v>
      </c>
      <c r="I1932" s="8">
        <v>2</v>
      </c>
      <c r="L1932" s="8">
        <v>6.7000000000000004E-2</v>
      </c>
      <c r="M1932" s="8">
        <f t="shared" si="310"/>
        <v>7.5040000000000004</v>
      </c>
      <c r="O1932" s="8">
        <v>93</v>
      </c>
      <c r="AI1932" s="7">
        <v>8063</v>
      </c>
      <c r="AJ1932" s="8">
        <v>5124</v>
      </c>
      <c r="AK1932" s="8" t="s">
        <v>273</v>
      </c>
      <c r="AL1932" s="7">
        <v>285</v>
      </c>
      <c r="AM1932" s="8">
        <v>285</v>
      </c>
      <c r="AN1932" s="8">
        <v>26.9</v>
      </c>
      <c r="AO1932" s="8">
        <v>26.9</v>
      </c>
      <c r="AP1932" s="8">
        <v>26.9</v>
      </c>
      <c r="AQ1932" s="8">
        <v>18.899999999999999</v>
      </c>
      <c r="AR1932" s="8">
        <v>0</v>
      </c>
      <c r="AS1932" s="8">
        <v>0</v>
      </c>
      <c r="AT1932" s="12">
        <f t="shared" si="309"/>
        <v>45.8</v>
      </c>
      <c r="AV1932" s="11">
        <f t="shared" si="311"/>
        <v>21.386400000000002</v>
      </c>
      <c r="AW1932" s="13">
        <f t="shared" si="312"/>
        <v>21.386400000000002</v>
      </c>
      <c r="AX1932" s="13">
        <f t="shared" si="313"/>
        <v>2.0185759999999999</v>
      </c>
      <c r="AY1932" s="13">
        <f t="shared" si="314"/>
        <v>2.0185759999999999</v>
      </c>
      <c r="AZ1932" s="13">
        <f t="shared" si="315"/>
        <v>2.0185759999999999</v>
      </c>
      <c r="BA1932" s="13">
        <f t="shared" si="316"/>
        <v>1.4182560000000002</v>
      </c>
      <c r="BB1932" s="13">
        <f t="shared" si="317"/>
        <v>0</v>
      </c>
      <c r="BC1932" s="13">
        <f t="shared" si="318"/>
        <v>0</v>
      </c>
    </row>
    <row r="1933" spans="1:55" x14ac:dyDescent="0.3">
      <c r="A1933" s="8" t="s">
        <v>232</v>
      </c>
      <c r="B1933" s="8" t="s">
        <v>238</v>
      </c>
      <c r="C1933" s="8" t="s">
        <v>154</v>
      </c>
      <c r="D1933" s="8" t="s">
        <v>22</v>
      </c>
      <c r="E1933" s="7" t="s">
        <v>21</v>
      </c>
      <c r="K1933" s="8">
        <v>1</v>
      </c>
      <c r="L1933" s="8">
        <v>0</v>
      </c>
      <c r="M1933" s="8">
        <f t="shared" si="310"/>
        <v>0</v>
      </c>
      <c r="O1933" s="8">
        <v>93</v>
      </c>
      <c r="AI1933" s="7">
        <v>8063</v>
      </c>
      <c r="AJ1933" s="8">
        <v>5124</v>
      </c>
      <c r="AK1933" s="8" t="s">
        <v>273</v>
      </c>
      <c r="AL1933" s="7">
        <v>285</v>
      </c>
      <c r="AM1933" s="8">
        <v>285</v>
      </c>
      <c r="AN1933" s="8">
        <v>26.9</v>
      </c>
      <c r="AO1933" s="8">
        <v>26.9</v>
      </c>
      <c r="AP1933" s="8">
        <v>26.9</v>
      </c>
      <c r="AQ1933" s="8">
        <v>18.899999999999999</v>
      </c>
      <c r="AR1933" s="8">
        <v>0</v>
      </c>
      <c r="AS1933" s="8">
        <v>0</v>
      </c>
      <c r="AT1933" s="12">
        <f t="shared" si="309"/>
        <v>45.8</v>
      </c>
      <c r="AV1933" s="11">
        <f t="shared" si="311"/>
        <v>0</v>
      </c>
      <c r="AW1933" s="13">
        <f t="shared" si="312"/>
        <v>0</v>
      </c>
      <c r="AX1933" s="13">
        <f t="shared" si="313"/>
        <v>0</v>
      </c>
      <c r="AY1933" s="13">
        <f t="shared" si="314"/>
        <v>0</v>
      </c>
      <c r="AZ1933" s="13">
        <f t="shared" si="315"/>
        <v>0</v>
      </c>
      <c r="BA1933" s="13">
        <f t="shared" si="316"/>
        <v>0</v>
      </c>
      <c r="BB1933" s="13">
        <f t="shared" si="317"/>
        <v>0</v>
      </c>
      <c r="BC1933" s="13">
        <f t="shared" si="318"/>
        <v>0</v>
      </c>
    </row>
    <row r="1934" spans="1:55" x14ac:dyDescent="0.3">
      <c r="A1934" s="8" t="s">
        <v>232</v>
      </c>
      <c r="B1934" s="8" t="s">
        <v>238</v>
      </c>
      <c r="C1934" s="8" t="s">
        <v>154</v>
      </c>
      <c r="D1934" s="8" t="s">
        <v>23</v>
      </c>
      <c r="E1934" s="7" t="s">
        <v>14</v>
      </c>
      <c r="F1934" s="8">
        <v>64</v>
      </c>
      <c r="H1934" s="8">
        <v>1</v>
      </c>
      <c r="L1934" s="8">
        <v>0.14299999999999999</v>
      </c>
      <c r="M1934" s="8">
        <f t="shared" si="310"/>
        <v>9.1519999999999992</v>
      </c>
      <c r="O1934" s="8">
        <v>93</v>
      </c>
      <c r="AI1934" s="7">
        <v>974</v>
      </c>
      <c r="AJ1934" s="8">
        <v>1129</v>
      </c>
      <c r="AK1934" s="8" t="s">
        <v>279</v>
      </c>
      <c r="AL1934" s="7">
        <v>155</v>
      </c>
      <c r="AM1934" s="8">
        <v>155</v>
      </c>
      <c r="AN1934" s="8">
        <v>12.6</v>
      </c>
      <c r="AO1934" s="8">
        <v>12.6</v>
      </c>
      <c r="AP1934" s="8">
        <v>0</v>
      </c>
      <c r="AQ1934" s="8">
        <v>10.6</v>
      </c>
      <c r="AR1934" s="8">
        <v>1.1000000000000001</v>
      </c>
      <c r="AS1934" s="8">
        <v>0</v>
      </c>
      <c r="AT1934" s="12">
        <f t="shared" si="309"/>
        <v>24.3</v>
      </c>
      <c r="AV1934" s="11">
        <f t="shared" si="311"/>
        <v>14.185599999999999</v>
      </c>
      <c r="AW1934" s="13">
        <f t="shared" si="312"/>
        <v>14.185599999999999</v>
      </c>
      <c r="AX1934" s="13">
        <f t="shared" si="313"/>
        <v>1.153152</v>
      </c>
      <c r="AY1934" s="13">
        <f t="shared" si="314"/>
        <v>1.153152</v>
      </c>
      <c r="AZ1934" s="13">
        <f t="shared" si="315"/>
        <v>0</v>
      </c>
      <c r="BA1934" s="13">
        <f t="shared" si="316"/>
        <v>0.97011199999999986</v>
      </c>
      <c r="BB1934" s="13">
        <f t="shared" si="317"/>
        <v>0.100672</v>
      </c>
      <c r="BC1934" s="13">
        <f t="shared" si="318"/>
        <v>0</v>
      </c>
    </row>
    <row r="1935" spans="1:55" x14ac:dyDescent="0.3">
      <c r="A1935" s="8" t="s">
        <v>232</v>
      </c>
      <c r="B1935" s="8" t="s">
        <v>238</v>
      </c>
      <c r="C1935" s="8" t="s">
        <v>154</v>
      </c>
      <c r="D1935" s="8" t="s">
        <v>24</v>
      </c>
      <c r="E1935" s="7" t="s">
        <v>14</v>
      </c>
      <c r="F1935" s="8">
        <v>184</v>
      </c>
      <c r="G1935" s="8">
        <v>1</v>
      </c>
      <c r="L1935" s="8">
        <v>1</v>
      </c>
      <c r="M1935" s="8">
        <f t="shared" si="310"/>
        <v>184</v>
      </c>
      <c r="O1935" s="8">
        <v>93</v>
      </c>
      <c r="AI1935" s="7">
        <v>7075</v>
      </c>
      <c r="AJ1935" s="8">
        <v>1106</v>
      </c>
      <c r="AK1935" s="8" t="s">
        <v>280</v>
      </c>
      <c r="AL1935" s="7">
        <v>69</v>
      </c>
      <c r="AM1935" s="8">
        <v>69</v>
      </c>
      <c r="AN1935" s="8">
        <v>3.6</v>
      </c>
      <c r="AO1935" s="8">
        <v>3.6</v>
      </c>
      <c r="AP1935" s="8">
        <v>0</v>
      </c>
      <c r="AQ1935" s="8">
        <v>4.0999999999999996</v>
      </c>
      <c r="AR1935" s="8">
        <v>4.5</v>
      </c>
      <c r="AS1935" s="8">
        <v>0</v>
      </c>
      <c r="AT1935" s="12">
        <f t="shared" si="309"/>
        <v>12.2</v>
      </c>
      <c r="AV1935" s="11">
        <f t="shared" si="311"/>
        <v>126.96</v>
      </c>
      <c r="AW1935" s="13">
        <f t="shared" si="312"/>
        <v>126.96</v>
      </c>
      <c r="AX1935" s="13">
        <f t="shared" si="313"/>
        <v>6.6239999999999997</v>
      </c>
      <c r="AY1935" s="13">
        <f t="shared" si="314"/>
        <v>6.6239999999999997</v>
      </c>
      <c r="AZ1935" s="13">
        <f t="shared" si="315"/>
        <v>0</v>
      </c>
      <c r="BA1935" s="13">
        <f t="shared" si="316"/>
        <v>7.5439999999999996</v>
      </c>
      <c r="BB1935" s="13">
        <f t="shared" si="317"/>
        <v>8.2799999999999994</v>
      </c>
      <c r="BC1935" s="13">
        <f t="shared" si="318"/>
        <v>0</v>
      </c>
    </row>
    <row r="1936" spans="1:55" x14ac:dyDescent="0.3">
      <c r="A1936" s="8" t="s">
        <v>232</v>
      </c>
      <c r="B1936" s="8" t="s">
        <v>238</v>
      </c>
      <c r="C1936" s="8" t="s">
        <v>154</v>
      </c>
      <c r="D1936" s="8" t="s">
        <v>25</v>
      </c>
      <c r="E1936" s="7" t="s">
        <v>21</v>
      </c>
      <c r="K1936" s="8">
        <v>1</v>
      </c>
      <c r="L1936" s="8">
        <v>0</v>
      </c>
      <c r="M1936" s="8">
        <f t="shared" si="310"/>
        <v>0</v>
      </c>
      <c r="O1936" s="8">
        <v>93</v>
      </c>
      <c r="AI1936" s="7">
        <v>646</v>
      </c>
      <c r="AJ1936" s="8">
        <v>1009</v>
      </c>
      <c r="AK1936" s="8" t="s">
        <v>286</v>
      </c>
      <c r="AL1936" s="7">
        <v>403</v>
      </c>
      <c r="AM1936" s="8">
        <v>403</v>
      </c>
      <c r="AN1936" s="8">
        <v>24.9</v>
      </c>
      <c r="AO1936" s="8">
        <v>24.9</v>
      </c>
      <c r="AP1936" s="8">
        <v>0</v>
      </c>
      <c r="AQ1936" s="8">
        <v>33.1</v>
      </c>
      <c r="AR1936" s="8">
        <v>1.3</v>
      </c>
      <c r="AS1936" s="8">
        <v>0</v>
      </c>
      <c r="AT1936" s="12">
        <f t="shared" si="309"/>
        <v>59.3</v>
      </c>
      <c r="AV1936" s="11">
        <f t="shared" si="311"/>
        <v>0</v>
      </c>
      <c r="AW1936" s="13">
        <f t="shared" si="312"/>
        <v>0</v>
      </c>
      <c r="AX1936" s="13">
        <f t="shared" si="313"/>
        <v>0</v>
      </c>
      <c r="AY1936" s="13">
        <f t="shared" si="314"/>
        <v>0</v>
      </c>
      <c r="AZ1936" s="13">
        <f t="shared" si="315"/>
        <v>0</v>
      </c>
      <c r="BA1936" s="13">
        <f t="shared" si="316"/>
        <v>0</v>
      </c>
      <c r="BB1936" s="13">
        <f t="shared" si="317"/>
        <v>0</v>
      </c>
      <c r="BC1936" s="13">
        <f t="shared" si="318"/>
        <v>0</v>
      </c>
    </row>
    <row r="1937" spans="1:55" x14ac:dyDescent="0.3">
      <c r="A1937" s="8" t="s">
        <v>232</v>
      </c>
      <c r="B1937" s="8" t="s">
        <v>238</v>
      </c>
      <c r="C1937" s="8" t="s">
        <v>154</v>
      </c>
      <c r="D1937" s="8" t="s">
        <v>120</v>
      </c>
      <c r="E1937" s="7" t="s">
        <v>14</v>
      </c>
      <c r="F1937" s="8">
        <v>7</v>
      </c>
      <c r="H1937" s="8">
        <v>3</v>
      </c>
      <c r="L1937" s="8">
        <v>0.42899999999999999</v>
      </c>
      <c r="M1937" s="8">
        <f t="shared" si="310"/>
        <v>3.0030000000000001</v>
      </c>
      <c r="O1937" s="8">
        <v>93</v>
      </c>
      <c r="U1937" s="7" t="s">
        <v>341</v>
      </c>
      <c r="V1937" s="8" t="s">
        <v>342</v>
      </c>
      <c r="X1937" s="8" t="s">
        <v>343</v>
      </c>
      <c r="Y1937" s="8" t="s">
        <v>344</v>
      </c>
      <c r="AL1937" s="7" t="s">
        <v>345</v>
      </c>
      <c r="AN1937" s="8" t="s">
        <v>346</v>
      </c>
      <c r="AQ1937" s="8" t="s">
        <v>347</v>
      </c>
      <c r="AR1937" s="8" t="s">
        <v>348</v>
      </c>
      <c r="AS1937" s="8" t="s">
        <v>349</v>
      </c>
      <c r="AT1937" s="12">
        <f t="shared" si="309"/>
        <v>0</v>
      </c>
      <c r="AV1937" s="11">
        <f t="shared" si="311"/>
        <v>3.0030000000000001E-2</v>
      </c>
      <c r="AW1937" s="13">
        <f t="shared" si="312"/>
        <v>3.0030000000000001E-2</v>
      </c>
      <c r="AX1937" s="13">
        <f t="shared" si="313"/>
        <v>3.0030000000000001E-2</v>
      </c>
      <c r="AY1937" s="13">
        <f t="shared" si="314"/>
        <v>3.0030000000000001E-2</v>
      </c>
      <c r="AZ1937" s="13">
        <f t="shared" si="315"/>
        <v>3.0030000000000001E-2</v>
      </c>
      <c r="BA1937" s="13">
        <f t="shared" si="316"/>
        <v>3.0030000000000001E-2</v>
      </c>
      <c r="BB1937" s="13">
        <f t="shared" si="317"/>
        <v>3.0030000000000001E-2</v>
      </c>
      <c r="BC1937" s="13">
        <f t="shared" si="318"/>
        <v>3.0030000000000001E-2</v>
      </c>
    </row>
    <row r="1938" spans="1:55" x14ac:dyDescent="0.3">
      <c r="A1938" s="8" t="s">
        <v>20</v>
      </c>
      <c r="B1938" s="8" t="s">
        <v>238</v>
      </c>
      <c r="C1938" s="8" t="s">
        <v>154</v>
      </c>
      <c r="D1938" s="8" t="s">
        <v>20</v>
      </c>
      <c r="E1938" s="7" t="s">
        <v>14</v>
      </c>
      <c r="F1938" s="8">
        <v>112</v>
      </c>
      <c r="H1938" s="8">
        <v>1</v>
      </c>
      <c r="L1938" s="8">
        <v>0.14299999999999999</v>
      </c>
      <c r="M1938" s="8">
        <f t="shared" si="310"/>
        <v>16.015999999999998</v>
      </c>
      <c r="O1938" s="8">
        <v>93</v>
      </c>
      <c r="AI1938">
        <v>8041</v>
      </c>
      <c r="AJ1938">
        <v>15233</v>
      </c>
      <c r="AK1938" t="s">
        <v>378</v>
      </c>
      <c r="AL1938">
        <v>105</v>
      </c>
      <c r="AM1938">
        <v>105</v>
      </c>
      <c r="AN1938">
        <v>18.5</v>
      </c>
      <c r="AO1938">
        <v>18.5</v>
      </c>
      <c r="AP1938">
        <v>18.5</v>
      </c>
      <c r="AQ1938">
        <v>2.9</v>
      </c>
      <c r="AR1938">
        <v>0</v>
      </c>
      <c r="AS1938">
        <v>0</v>
      </c>
      <c r="AT1938" s="12">
        <f t="shared" si="309"/>
        <v>21.4</v>
      </c>
      <c r="AV1938" s="11">
        <f t="shared" si="311"/>
        <v>16.816799999999997</v>
      </c>
      <c r="AW1938" s="13">
        <f t="shared" si="312"/>
        <v>16.816799999999997</v>
      </c>
      <c r="AX1938" s="13">
        <f t="shared" si="313"/>
        <v>2.9629599999999998</v>
      </c>
      <c r="AY1938" s="13">
        <f t="shared" si="314"/>
        <v>2.9629599999999998</v>
      </c>
      <c r="AZ1938" s="13">
        <f t="shared" si="315"/>
        <v>2.9629599999999998</v>
      </c>
      <c r="BA1938" s="13">
        <f t="shared" si="316"/>
        <v>0.46446399999999999</v>
      </c>
      <c r="BB1938" s="13">
        <f t="shared" si="317"/>
        <v>0</v>
      </c>
      <c r="BC1938" s="13">
        <f t="shared" si="318"/>
        <v>0</v>
      </c>
    </row>
    <row r="1939" spans="1:55" x14ac:dyDescent="0.3">
      <c r="A1939" s="8" t="s">
        <v>233</v>
      </c>
      <c r="B1939" s="8" t="s">
        <v>238</v>
      </c>
      <c r="C1939" s="8" t="s">
        <v>154</v>
      </c>
      <c r="D1939" s="8" t="s">
        <v>26</v>
      </c>
      <c r="E1939" s="7" t="s">
        <v>14</v>
      </c>
      <c r="F1939" s="8">
        <v>175</v>
      </c>
      <c r="H1939" s="8">
        <v>2</v>
      </c>
      <c r="L1939" s="8">
        <v>0.28599999999999998</v>
      </c>
      <c r="M1939" s="8">
        <f t="shared" si="310"/>
        <v>50.05</v>
      </c>
      <c r="O1939" s="8">
        <v>93</v>
      </c>
      <c r="AI1939" s="7">
        <v>7200</v>
      </c>
      <c r="AJ1939" s="8">
        <v>20051</v>
      </c>
      <c r="AK1939" s="8" t="s">
        <v>282</v>
      </c>
      <c r="AL1939" s="7">
        <v>130</v>
      </c>
      <c r="AM1939" s="8">
        <v>0</v>
      </c>
      <c r="AN1939" s="8">
        <v>2.4</v>
      </c>
      <c r="AO1939" s="8">
        <v>0</v>
      </c>
      <c r="AP1939" s="8">
        <v>0</v>
      </c>
      <c r="AQ1939" s="8">
        <v>0.2</v>
      </c>
      <c r="AR1939" s="8">
        <v>28.6</v>
      </c>
      <c r="AS1939" s="8">
        <v>0.3</v>
      </c>
      <c r="AT1939" s="12">
        <f t="shared" si="309"/>
        <v>31.200000000000003</v>
      </c>
      <c r="AV1939" s="11">
        <f t="shared" si="311"/>
        <v>65.064999999999998</v>
      </c>
      <c r="AW1939" s="13">
        <f t="shared" si="312"/>
        <v>0</v>
      </c>
      <c r="AX1939" s="13">
        <f t="shared" si="313"/>
        <v>1.2011999999999998</v>
      </c>
      <c r="AY1939" s="13">
        <f t="shared" si="314"/>
        <v>0</v>
      </c>
      <c r="AZ1939" s="13">
        <f t="shared" si="315"/>
        <v>0</v>
      </c>
      <c r="BA1939" s="13">
        <f t="shared" si="316"/>
        <v>0.10009999999999999</v>
      </c>
      <c r="BB1939" s="13">
        <f t="shared" si="317"/>
        <v>14.314300000000001</v>
      </c>
      <c r="BC1939" s="13">
        <f t="shared" si="318"/>
        <v>0.15014999999999998</v>
      </c>
    </row>
    <row r="1940" spans="1:55" x14ac:dyDescent="0.3">
      <c r="A1940" s="8" t="s">
        <v>233</v>
      </c>
      <c r="B1940" s="8" t="s">
        <v>238</v>
      </c>
      <c r="C1940" s="8" t="s">
        <v>154</v>
      </c>
      <c r="D1940" s="8" t="s">
        <v>28</v>
      </c>
      <c r="E1940" s="7" t="s">
        <v>14</v>
      </c>
      <c r="F1940" s="8">
        <v>185</v>
      </c>
      <c r="H1940" s="8">
        <v>2</v>
      </c>
      <c r="L1940" s="8">
        <v>0.28599999999999998</v>
      </c>
      <c r="M1940" s="8">
        <f t="shared" si="310"/>
        <v>52.91</v>
      </c>
      <c r="O1940" s="8">
        <v>93</v>
      </c>
      <c r="AI1940" s="7">
        <v>7005</v>
      </c>
      <c r="AJ1940" s="8">
        <v>16028</v>
      </c>
      <c r="AK1940" s="8" t="s">
        <v>283</v>
      </c>
      <c r="AL1940" s="7">
        <v>127</v>
      </c>
      <c r="AM1940" s="8">
        <v>0</v>
      </c>
      <c r="AN1940" s="8">
        <v>8.6999999999999993</v>
      </c>
      <c r="AO1940" s="8">
        <v>0</v>
      </c>
      <c r="AP1940" s="8">
        <v>0</v>
      </c>
      <c r="AQ1940" s="8">
        <v>0.5</v>
      </c>
      <c r="AR1940" s="8">
        <v>22.8</v>
      </c>
      <c r="AS1940" s="8">
        <v>6.4</v>
      </c>
      <c r="AT1940" s="12">
        <f t="shared" si="309"/>
        <v>32</v>
      </c>
      <c r="AV1940" s="11">
        <f t="shared" si="311"/>
        <v>67.195700000000002</v>
      </c>
      <c r="AW1940" s="13">
        <f t="shared" si="312"/>
        <v>0</v>
      </c>
      <c r="AX1940" s="13">
        <f t="shared" si="313"/>
        <v>4.6031699999999995</v>
      </c>
      <c r="AY1940" s="13">
        <f t="shared" si="314"/>
        <v>0</v>
      </c>
      <c r="AZ1940" s="13">
        <f t="shared" si="315"/>
        <v>0</v>
      </c>
      <c r="BA1940" s="13">
        <f t="shared" si="316"/>
        <v>0.26455000000000001</v>
      </c>
      <c r="BB1940" s="13">
        <f t="shared" si="317"/>
        <v>12.06348</v>
      </c>
      <c r="BC1940" s="13">
        <f t="shared" si="318"/>
        <v>3.3862400000000004</v>
      </c>
    </row>
    <row r="1941" spans="1:55" x14ac:dyDescent="0.3">
      <c r="A1941" s="8" t="s">
        <v>233</v>
      </c>
      <c r="B1941" s="8" t="s">
        <v>238</v>
      </c>
      <c r="C1941" s="8" t="s">
        <v>154</v>
      </c>
      <c r="D1941" s="8" t="s">
        <v>29</v>
      </c>
      <c r="E1941" s="7" t="s">
        <v>14</v>
      </c>
      <c r="F1941" s="8">
        <v>60</v>
      </c>
      <c r="I1941" s="8">
        <v>1</v>
      </c>
      <c r="L1941" s="8">
        <v>3.3000000000000002E-2</v>
      </c>
      <c r="M1941" s="8">
        <f t="shared" si="310"/>
        <v>1.98</v>
      </c>
      <c r="O1941" s="8">
        <v>93</v>
      </c>
      <c r="AI1941" s="7">
        <v>513</v>
      </c>
      <c r="AJ1941" s="8">
        <v>11110</v>
      </c>
      <c r="AK1941" s="8" t="s">
        <v>290</v>
      </c>
      <c r="AL1941" s="7">
        <v>22</v>
      </c>
      <c r="AM1941" s="8">
        <v>0</v>
      </c>
      <c r="AN1941" s="8">
        <v>1</v>
      </c>
      <c r="AO1941" s="8">
        <v>0</v>
      </c>
      <c r="AP1941" s="8">
        <v>0</v>
      </c>
      <c r="AQ1941" s="8">
        <v>0.4</v>
      </c>
      <c r="AR1941" s="8">
        <v>4.5</v>
      </c>
      <c r="AS1941" s="8">
        <v>2.8</v>
      </c>
      <c r="AT1941" s="12">
        <f t="shared" si="309"/>
        <v>5.9</v>
      </c>
      <c r="AV1941" s="11">
        <f t="shared" si="311"/>
        <v>0.43560000000000004</v>
      </c>
      <c r="AW1941" s="13">
        <f t="shared" si="312"/>
        <v>0</v>
      </c>
      <c r="AX1941" s="13">
        <f t="shared" si="313"/>
        <v>1.9799999999999998E-2</v>
      </c>
      <c r="AY1941" s="13">
        <f t="shared" si="314"/>
        <v>0</v>
      </c>
      <c r="AZ1941" s="13">
        <f t="shared" si="315"/>
        <v>0</v>
      </c>
      <c r="BA1941" s="13">
        <f t="shared" si="316"/>
        <v>7.92E-3</v>
      </c>
      <c r="BB1941" s="13">
        <f t="shared" si="317"/>
        <v>8.9099999999999999E-2</v>
      </c>
      <c r="BC1941" s="13">
        <f t="shared" si="318"/>
        <v>5.5439999999999996E-2</v>
      </c>
    </row>
    <row r="1942" spans="1:55" x14ac:dyDescent="0.3">
      <c r="A1942" s="8" t="s">
        <v>233</v>
      </c>
      <c r="B1942" s="8" t="s">
        <v>238</v>
      </c>
      <c r="C1942" s="8" t="s">
        <v>154</v>
      </c>
      <c r="D1942" s="8" t="s">
        <v>30</v>
      </c>
      <c r="E1942" s="7" t="s">
        <v>14</v>
      </c>
      <c r="F1942" s="8">
        <v>119</v>
      </c>
      <c r="G1942" s="8">
        <v>1</v>
      </c>
      <c r="L1942" s="8">
        <v>1</v>
      </c>
      <c r="M1942" s="8">
        <f t="shared" si="310"/>
        <v>119</v>
      </c>
      <c r="O1942" s="8">
        <v>93</v>
      </c>
      <c r="AI1942" s="7">
        <v>141</v>
      </c>
      <c r="AJ1942" s="8">
        <v>9040</v>
      </c>
      <c r="AK1942" s="8" t="s">
        <v>287</v>
      </c>
      <c r="AL1942" s="7">
        <v>92</v>
      </c>
      <c r="AM1942" s="8">
        <v>0</v>
      </c>
      <c r="AN1942" s="8">
        <v>1</v>
      </c>
      <c r="AO1942" s="8">
        <v>0</v>
      </c>
      <c r="AP1942" s="8">
        <v>0</v>
      </c>
      <c r="AQ1942" s="8">
        <v>0.5</v>
      </c>
      <c r="AR1942" s="8">
        <v>23.4</v>
      </c>
      <c r="AS1942" s="8">
        <v>2.4</v>
      </c>
      <c r="AT1942" s="12">
        <f t="shared" si="309"/>
        <v>24.9</v>
      </c>
      <c r="AV1942" s="11">
        <f t="shared" si="311"/>
        <v>109.48</v>
      </c>
      <c r="AW1942" s="13">
        <f t="shared" si="312"/>
        <v>0</v>
      </c>
      <c r="AX1942" s="13">
        <f t="shared" si="313"/>
        <v>1.19</v>
      </c>
      <c r="AY1942" s="13">
        <f t="shared" si="314"/>
        <v>0</v>
      </c>
      <c r="AZ1942" s="13">
        <f t="shared" si="315"/>
        <v>0</v>
      </c>
      <c r="BA1942" s="13">
        <f t="shared" si="316"/>
        <v>0.59499999999999997</v>
      </c>
      <c r="BB1942" s="13">
        <f t="shared" si="317"/>
        <v>27.846</v>
      </c>
      <c r="BC1942" s="13">
        <f t="shared" si="318"/>
        <v>2.8559999999999999</v>
      </c>
    </row>
    <row r="1943" spans="1:55" x14ac:dyDescent="0.3">
      <c r="A1943" s="8" t="s">
        <v>233</v>
      </c>
      <c r="B1943" s="8" t="s">
        <v>238</v>
      </c>
      <c r="C1943" s="8" t="s">
        <v>154</v>
      </c>
      <c r="D1943" s="8" t="s">
        <v>31</v>
      </c>
      <c r="E1943" s="7" t="s">
        <v>14</v>
      </c>
      <c r="F1943" s="8">
        <v>122</v>
      </c>
      <c r="H1943" s="8">
        <v>2</v>
      </c>
      <c r="L1943" s="8">
        <v>0.28599999999999998</v>
      </c>
      <c r="M1943" s="8">
        <f t="shared" si="310"/>
        <v>34.891999999999996</v>
      </c>
      <c r="O1943" s="8">
        <v>93</v>
      </c>
      <c r="AI1943" s="7">
        <v>1786</v>
      </c>
      <c r="AJ1943" s="8">
        <v>11363</v>
      </c>
      <c r="AK1943" s="8" t="s">
        <v>289</v>
      </c>
      <c r="AL1943" s="7">
        <v>93</v>
      </c>
      <c r="AM1943" s="8">
        <v>0</v>
      </c>
      <c r="AN1943" s="8">
        <v>2</v>
      </c>
      <c r="AO1943" s="8">
        <v>0</v>
      </c>
      <c r="AP1943" s="8">
        <v>0</v>
      </c>
      <c r="AQ1943" s="8">
        <v>0.1</v>
      </c>
      <c r="AR1943" s="8">
        <v>21.6</v>
      </c>
      <c r="AS1943" s="8">
        <v>1.5</v>
      </c>
      <c r="AT1943" s="12">
        <f t="shared" si="309"/>
        <v>23.700000000000003</v>
      </c>
      <c r="AV1943" s="11">
        <f t="shared" si="311"/>
        <v>32.449559999999998</v>
      </c>
      <c r="AW1943" s="13">
        <f t="shared" si="312"/>
        <v>0</v>
      </c>
      <c r="AX1943" s="13">
        <f t="shared" si="313"/>
        <v>0.6978399999999999</v>
      </c>
      <c r="AY1943" s="13">
        <f t="shared" si="314"/>
        <v>0</v>
      </c>
      <c r="AZ1943" s="13">
        <f t="shared" si="315"/>
        <v>0</v>
      </c>
      <c r="BA1943" s="13">
        <f t="shared" si="316"/>
        <v>3.4891999999999999E-2</v>
      </c>
      <c r="BB1943" s="13">
        <f t="shared" si="317"/>
        <v>7.5366719999999994</v>
      </c>
      <c r="BC1943" s="13">
        <f t="shared" si="318"/>
        <v>0.52337999999999996</v>
      </c>
    </row>
    <row r="1944" spans="1:55" x14ac:dyDescent="0.3">
      <c r="A1944" s="8" t="s">
        <v>233</v>
      </c>
      <c r="B1944" s="8" t="s">
        <v>238</v>
      </c>
      <c r="C1944" s="8" t="s">
        <v>154</v>
      </c>
      <c r="D1944" s="8" t="s">
        <v>87</v>
      </c>
      <c r="E1944" s="7" t="s">
        <v>14</v>
      </c>
      <c r="F1944" s="8">
        <v>171</v>
      </c>
      <c r="G1944" s="8">
        <v>1</v>
      </c>
      <c r="L1944" s="8">
        <v>1</v>
      </c>
      <c r="M1944" s="8">
        <f t="shared" si="310"/>
        <v>171</v>
      </c>
      <c r="O1944" s="8">
        <v>93</v>
      </c>
      <c r="AI1944" s="7">
        <v>7060</v>
      </c>
      <c r="AJ1944" s="8">
        <v>16063</v>
      </c>
      <c r="AK1944" s="8" t="s">
        <v>328</v>
      </c>
      <c r="AL1944" s="7">
        <v>116</v>
      </c>
      <c r="AM1944" s="8">
        <v>0</v>
      </c>
      <c r="AN1944" s="8">
        <v>7.7</v>
      </c>
      <c r="AO1944" s="8">
        <v>0</v>
      </c>
      <c r="AP1944" s="8">
        <v>0</v>
      </c>
      <c r="AQ1944" s="8">
        <v>0.5</v>
      </c>
      <c r="AR1944" s="8">
        <v>20.8</v>
      </c>
      <c r="AS1944" s="8">
        <v>6.5</v>
      </c>
      <c r="AT1944" s="12">
        <f t="shared" si="309"/>
        <v>29</v>
      </c>
      <c r="AV1944" s="11">
        <f t="shared" si="311"/>
        <v>198.36</v>
      </c>
      <c r="AW1944" s="13">
        <f t="shared" si="312"/>
        <v>0</v>
      </c>
      <c r="AX1944" s="13">
        <f t="shared" si="313"/>
        <v>13.167</v>
      </c>
      <c r="AY1944" s="13">
        <f t="shared" si="314"/>
        <v>0</v>
      </c>
      <c r="AZ1944" s="13">
        <f t="shared" si="315"/>
        <v>0</v>
      </c>
      <c r="BA1944" s="13">
        <f t="shared" si="316"/>
        <v>0.85499999999999998</v>
      </c>
      <c r="BB1944" s="13">
        <f t="shared" si="317"/>
        <v>35.568000000000005</v>
      </c>
      <c r="BC1944" s="13">
        <f t="shared" si="318"/>
        <v>11.115</v>
      </c>
    </row>
    <row r="1945" spans="1:55" x14ac:dyDescent="0.3">
      <c r="A1945" s="8" t="s">
        <v>233</v>
      </c>
      <c r="B1945" s="8" t="s">
        <v>238</v>
      </c>
      <c r="C1945" s="8" t="s">
        <v>154</v>
      </c>
      <c r="D1945" s="8" t="s">
        <v>121</v>
      </c>
      <c r="E1945" s="7" t="s">
        <v>14</v>
      </c>
      <c r="F1945" s="8">
        <v>94</v>
      </c>
      <c r="H1945" s="8">
        <v>1</v>
      </c>
      <c r="L1945" s="8">
        <v>0.14299999999999999</v>
      </c>
      <c r="M1945" s="8">
        <f t="shared" si="310"/>
        <v>13.441999999999998</v>
      </c>
      <c r="O1945" s="8">
        <v>93</v>
      </c>
      <c r="U1945" s="7" t="s">
        <v>350</v>
      </c>
      <c r="V1945" s="8" t="s">
        <v>351</v>
      </c>
      <c r="W1945" s="8" t="s">
        <v>352</v>
      </c>
      <c r="X1945" s="8" t="s">
        <v>353</v>
      </c>
      <c r="Y1945" s="8">
        <v>1</v>
      </c>
      <c r="AL1945" s="7">
        <v>31</v>
      </c>
      <c r="AN1945" s="8">
        <v>1.1000000000000001</v>
      </c>
      <c r="AQ1945" s="8">
        <v>0.1</v>
      </c>
      <c r="AR1945" s="8">
        <v>6.1</v>
      </c>
      <c r="AS1945" s="8">
        <v>0.8</v>
      </c>
      <c r="AT1945" s="12">
        <f t="shared" si="309"/>
        <v>7.3</v>
      </c>
      <c r="AV1945" s="11">
        <f t="shared" si="311"/>
        <v>4.1670199999999991</v>
      </c>
      <c r="AW1945" s="13">
        <f t="shared" si="312"/>
        <v>0.13441999999999998</v>
      </c>
      <c r="AX1945" s="13">
        <f t="shared" si="313"/>
        <v>0.14786199999999999</v>
      </c>
      <c r="AY1945" s="13">
        <f t="shared" si="314"/>
        <v>0.13441999999999998</v>
      </c>
      <c r="AZ1945" s="13">
        <f t="shared" si="315"/>
        <v>0.13441999999999998</v>
      </c>
      <c r="BA1945" s="13">
        <f t="shared" si="316"/>
        <v>1.3441999999999999E-2</v>
      </c>
      <c r="BB1945" s="13">
        <f t="shared" si="317"/>
        <v>0.81996199999999986</v>
      </c>
      <c r="BC1945" s="13">
        <f t="shared" si="318"/>
        <v>0.10753599999999999</v>
      </c>
    </row>
    <row r="1946" spans="1:55" x14ac:dyDescent="0.3">
      <c r="A1946" s="8" t="s">
        <v>233</v>
      </c>
      <c r="B1946" s="8" t="s">
        <v>238</v>
      </c>
      <c r="C1946" s="8" t="s">
        <v>154</v>
      </c>
      <c r="D1946" s="8" t="s">
        <v>150</v>
      </c>
      <c r="E1946" s="7" t="s">
        <v>14</v>
      </c>
      <c r="F1946" s="8">
        <v>114</v>
      </c>
      <c r="H1946" s="8">
        <v>1</v>
      </c>
      <c r="L1946" s="8">
        <v>0.14299999999999999</v>
      </c>
      <c r="M1946" s="8">
        <f t="shared" si="310"/>
        <v>16.302</v>
      </c>
      <c r="O1946" s="8">
        <v>93</v>
      </c>
      <c r="AI1946" s="7">
        <v>2249</v>
      </c>
      <c r="AJ1946" s="8">
        <v>11508</v>
      </c>
      <c r="AK1946" s="8" t="s">
        <v>365</v>
      </c>
      <c r="AL1946" s="7">
        <v>103</v>
      </c>
      <c r="AM1946" s="8">
        <v>0</v>
      </c>
      <c r="AN1946" s="8">
        <v>1.7</v>
      </c>
      <c r="AO1946" s="8">
        <v>0</v>
      </c>
      <c r="AP1946" s="8">
        <v>0</v>
      </c>
      <c r="AQ1946" s="8">
        <v>0.1</v>
      </c>
      <c r="AR1946" s="8">
        <v>24.3</v>
      </c>
      <c r="AS1946" s="8">
        <v>3</v>
      </c>
      <c r="AT1946" s="12">
        <f t="shared" si="309"/>
        <v>26.1</v>
      </c>
      <c r="AV1946" s="11">
        <f t="shared" si="311"/>
        <v>16.791060000000002</v>
      </c>
      <c r="AW1946" s="13">
        <f t="shared" si="312"/>
        <v>0</v>
      </c>
      <c r="AX1946" s="13">
        <f t="shared" si="313"/>
        <v>0.27713399999999999</v>
      </c>
      <c r="AY1946" s="13">
        <f t="shared" si="314"/>
        <v>0</v>
      </c>
      <c r="AZ1946" s="13">
        <f t="shared" si="315"/>
        <v>0</v>
      </c>
      <c r="BA1946" s="13">
        <f t="shared" si="316"/>
        <v>1.6302000000000001E-2</v>
      </c>
      <c r="BB1946" s="13">
        <f t="shared" si="317"/>
        <v>3.9613860000000001</v>
      </c>
      <c r="BC1946" s="13">
        <f t="shared" si="318"/>
        <v>0.48905999999999999</v>
      </c>
    </row>
    <row r="1947" spans="1:55" x14ac:dyDescent="0.3">
      <c r="A1947" s="8" t="s">
        <v>234</v>
      </c>
      <c r="B1947" s="8" t="s">
        <v>238</v>
      </c>
      <c r="C1947" s="8" t="s">
        <v>154</v>
      </c>
      <c r="D1947" s="8" t="s">
        <v>248</v>
      </c>
      <c r="E1947" s="7" t="s">
        <v>14</v>
      </c>
      <c r="F1947" s="8">
        <v>134</v>
      </c>
      <c r="G1947" s="8">
        <v>1</v>
      </c>
      <c r="L1947" s="8">
        <v>1</v>
      </c>
      <c r="M1947" s="8">
        <f t="shared" si="310"/>
        <v>134</v>
      </c>
      <c r="O1947" s="8">
        <v>93</v>
      </c>
      <c r="AE1947" s="7" t="s">
        <v>296</v>
      </c>
      <c r="AF1947" s="8" t="s">
        <v>303</v>
      </c>
      <c r="AL1947" s="7">
        <v>163</v>
      </c>
      <c r="AN1947" s="8">
        <v>6.3</v>
      </c>
      <c r="AQ1947" s="8">
        <v>1.4</v>
      </c>
      <c r="AR1947" s="8">
        <v>31.1</v>
      </c>
      <c r="AT1947" s="12">
        <f t="shared" si="309"/>
        <v>38.799999999999997</v>
      </c>
      <c r="AV1947" s="11">
        <f t="shared" si="311"/>
        <v>218.42</v>
      </c>
      <c r="AW1947" s="13">
        <f t="shared" si="312"/>
        <v>1.34</v>
      </c>
      <c r="AX1947" s="13">
        <f t="shared" si="313"/>
        <v>8.4420000000000002</v>
      </c>
      <c r="AY1947" s="13">
        <f t="shared" si="314"/>
        <v>1.34</v>
      </c>
      <c r="AZ1947" s="13">
        <f t="shared" si="315"/>
        <v>1.34</v>
      </c>
      <c r="BA1947" s="13">
        <f t="shared" si="316"/>
        <v>1.8759999999999999</v>
      </c>
      <c r="BB1947" s="13">
        <f t="shared" si="317"/>
        <v>41.674000000000007</v>
      </c>
      <c r="BC1947" s="13">
        <f t="shared" si="318"/>
        <v>1.34</v>
      </c>
    </row>
    <row r="1948" spans="1:55" x14ac:dyDescent="0.3">
      <c r="A1948" s="8" t="s">
        <v>234</v>
      </c>
      <c r="B1948" s="8" t="s">
        <v>238</v>
      </c>
      <c r="C1948" s="8" t="s">
        <v>154</v>
      </c>
      <c r="D1948" s="8" t="s">
        <v>27</v>
      </c>
      <c r="E1948" s="7" t="s">
        <v>14</v>
      </c>
      <c r="F1948" s="8">
        <v>114</v>
      </c>
      <c r="G1948" s="8">
        <v>1</v>
      </c>
      <c r="L1948" s="8">
        <v>1</v>
      </c>
      <c r="M1948" s="8">
        <f t="shared" si="310"/>
        <v>114</v>
      </c>
      <c r="O1948" s="8">
        <v>93</v>
      </c>
      <c r="AE1948" s="7" t="s">
        <v>296</v>
      </c>
      <c r="AF1948" s="8" t="s">
        <v>304</v>
      </c>
      <c r="AL1948" s="7">
        <v>125</v>
      </c>
      <c r="AN1948" s="8">
        <v>2.1</v>
      </c>
      <c r="AQ1948" s="8">
        <v>1.3</v>
      </c>
      <c r="AR1948" s="8">
        <v>26.2</v>
      </c>
      <c r="AT1948" s="12">
        <f t="shared" si="309"/>
        <v>29.6</v>
      </c>
      <c r="AV1948" s="11">
        <f t="shared" si="311"/>
        <v>142.5</v>
      </c>
      <c r="AW1948" s="13">
        <f t="shared" si="312"/>
        <v>1.1399999999999999</v>
      </c>
      <c r="AX1948" s="13">
        <f t="shared" si="313"/>
        <v>2.3940000000000001</v>
      </c>
      <c r="AY1948" s="13">
        <f t="shared" si="314"/>
        <v>1.1399999999999999</v>
      </c>
      <c r="AZ1948" s="13">
        <f t="shared" si="315"/>
        <v>1.1399999999999999</v>
      </c>
      <c r="BA1948" s="13">
        <f t="shared" si="316"/>
        <v>1.4820000000000002</v>
      </c>
      <c r="BB1948" s="13">
        <f t="shared" si="317"/>
        <v>29.867999999999999</v>
      </c>
      <c r="BC1948" s="13">
        <f t="shared" si="318"/>
        <v>1.1399999999999999</v>
      </c>
    </row>
    <row r="1949" spans="1:55" x14ac:dyDescent="0.3">
      <c r="A1949" s="8" t="s">
        <v>234</v>
      </c>
      <c r="B1949" s="8" t="s">
        <v>238</v>
      </c>
      <c r="C1949" s="8" t="s">
        <v>154</v>
      </c>
      <c r="D1949" s="8" t="s">
        <v>32</v>
      </c>
      <c r="E1949" s="7" t="s">
        <v>21</v>
      </c>
      <c r="K1949" s="8">
        <v>1</v>
      </c>
      <c r="L1949" s="8">
        <v>0</v>
      </c>
      <c r="M1949" s="8">
        <f t="shared" si="310"/>
        <v>0</v>
      </c>
      <c r="O1949" s="8">
        <v>93</v>
      </c>
      <c r="AI1949" s="7">
        <v>8012</v>
      </c>
      <c r="AJ1949" s="8">
        <v>0</v>
      </c>
      <c r="AK1949" s="8" t="s">
        <v>307</v>
      </c>
      <c r="AL1949" s="7">
        <v>332</v>
      </c>
      <c r="AM1949" s="8">
        <v>0</v>
      </c>
      <c r="AN1949" s="8">
        <v>10.3</v>
      </c>
      <c r="AO1949" s="8">
        <v>0</v>
      </c>
      <c r="AP1949" s="8">
        <v>0</v>
      </c>
      <c r="AQ1949" s="8">
        <v>3</v>
      </c>
      <c r="AR1949" s="8">
        <v>73.7</v>
      </c>
      <c r="AS1949" s="8">
        <v>12.7</v>
      </c>
      <c r="AT1949" s="12">
        <f t="shared" si="309"/>
        <v>87</v>
      </c>
      <c r="AV1949" s="11">
        <f t="shared" si="311"/>
        <v>0</v>
      </c>
      <c r="AW1949" s="13">
        <f t="shared" si="312"/>
        <v>0</v>
      </c>
      <c r="AX1949" s="13">
        <f t="shared" si="313"/>
        <v>0</v>
      </c>
      <c r="AY1949" s="13">
        <f t="shared" si="314"/>
        <v>0</v>
      </c>
      <c r="AZ1949" s="13">
        <f t="shared" si="315"/>
        <v>0</v>
      </c>
      <c r="BA1949" s="13">
        <f t="shared" si="316"/>
        <v>0</v>
      </c>
      <c r="BB1949" s="13">
        <f t="shared" si="317"/>
        <v>0</v>
      </c>
      <c r="BC1949" s="13">
        <f t="shared" si="318"/>
        <v>0</v>
      </c>
    </row>
    <row r="1950" spans="1:55" x14ac:dyDescent="0.3">
      <c r="A1950" s="8" t="s">
        <v>234</v>
      </c>
      <c r="B1950" s="8" t="s">
        <v>238</v>
      </c>
      <c r="C1950" s="8" t="s">
        <v>154</v>
      </c>
      <c r="D1950" s="8" t="s">
        <v>74</v>
      </c>
      <c r="E1950" s="7" t="s">
        <v>14</v>
      </c>
      <c r="F1950" s="8">
        <v>340</v>
      </c>
      <c r="H1950" s="8">
        <v>3</v>
      </c>
      <c r="L1950" s="8">
        <v>0.42899999999999999</v>
      </c>
      <c r="M1950" s="8">
        <f t="shared" si="310"/>
        <v>145.85999999999999</v>
      </c>
      <c r="O1950" s="8">
        <v>93</v>
      </c>
      <c r="AI1950" s="7">
        <v>404</v>
      </c>
      <c r="AJ1950" s="8">
        <v>14400</v>
      </c>
      <c r="AK1950" s="8" t="s">
        <v>308</v>
      </c>
      <c r="AL1950" s="7">
        <v>41</v>
      </c>
      <c r="AM1950" s="8">
        <v>0</v>
      </c>
      <c r="AN1950" s="8">
        <v>0</v>
      </c>
      <c r="AO1950" s="8">
        <v>0</v>
      </c>
      <c r="AP1950" s="8">
        <v>0</v>
      </c>
      <c r="AQ1950" s="8">
        <v>0</v>
      </c>
      <c r="AR1950" s="8">
        <v>10.4</v>
      </c>
      <c r="AS1950" s="8">
        <v>0</v>
      </c>
      <c r="AT1950" s="12">
        <f t="shared" si="309"/>
        <v>10.4</v>
      </c>
      <c r="AV1950" s="11">
        <f t="shared" si="311"/>
        <v>59.802599999999991</v>
      </c>
      <c r="AW1950" s="13">
        <f t="shared" si="312"/>
        <v>0</v>
      </c>
      <c r="AX1950" s="13">
        <f t="shared" si="313"/>
        <v>0</v>
      </c>
      <c r="AY1950" s="13">
        <f t="shared" si="314"/>
        <v>0</v>
      </c>
      <c r="AZ1950" s="13">
        <f t="shared" si="315"/>
        <v>0</v>
      </c>
      <c r="BA1950" s="13">
        <f t="shared" si="316"/>
        <v>0</v>
      </c>
      <c r="BB1950" s="13">
        <f t="shared" si="317"/>
        <v>15.16944</v>
      </c>
      <c r="BC1950" s="13">
        <f t="shared" si="318"/>
        <v>0</v>
      </c>
    </row>
    <row r="1951" spans="1:55" x14ac:dyDescent="0.3">
      <c r="A1951" s="8" t="s">
        <v>234</v>
      </c>
      <c r="B1951" s="8" t="s">
        <v>238</v>
      </c>
      <c r="C1951" s="8" t="s">
        <v>154</v>
      </c>
      <c r="D1951" s="8" t="s">
        <v>124</v>
      </c>
      <c r="E1951" s="7" t="s">
        <v>14</v>
      </c>
      <c r="F1951" s="8">
        <v>3</v>
      </c>
      <c r="G1951" s="8">
        <v>1</v>
      </c>
      <c r="L1951" s="8">
        <v>1</v>
      </c>
      <c r="M1951" s="8">
        <f t="shared" si="310"/>
        <v>3</v>
      </c>
      <c r="O1951" s="8">
        <v>93</v>
      </c>
      <c r="AI1951" s="7">
        <v>2229</v>
      </c>
      <c r="AJ1951" s="8">
        <v>19334</v>
      </c>
      <c r="AK1951" s="8" t="s">
        <v>354</v>
      </c>
      <c r="AL1951" s="7">
        <v>376</v>
      </c>
      <c r="AM1951" s="8">
        <v>0</v>
      </c>
      <c r="AN1951" s="8">
        <v>0</v>
      </c>
      <c r="AO1951" s="8">
        <v>0</v>
      </c>
      <c r="AP1951" s="8">
        <v>0</v>
      </c>
      <c r="AQ1951" s="8">
        <v>0</v>
      </c>
      <c r="AR1951" s="8">
        <v>97.3</v>
      </c>
      <c r="AS1951" s="8">
        <v>0</v>
      </c>
      <c r="AT1951" s="12">
        <f t="shared" si="309"/>
        <v>97.3</v>
      </c>
      <c r="AV1951" s="11">
        <f t="shared" si="311"/>
        <v>11.28</v>
      </c>
      <c r="AW1951" s="13">
        <f t="shared" si="312"/>
        <v>0</v>
      </c>
      <c r="AX1951" s="13">
        <f t="shared" si="313"/>
        <v>0</v>
      </c>
      <c r="AY1951" s="13">
        <f t="shared" si="314"/>
        <v>0</v>
      </c>
      <c r="AZ1951" s="13">
        <f t="shared" si="315"/>
        <v>0</v>
      </c>
      <c r="BA1951" s="13">
        <f t="shared" si="316"/>
        <v>0</v>
      </c>
      <c r="BB1951" s="13">
        <f t="shared" si="317"/>
        <v>2.9189999999999996</v>
      </c>
      <c r="BC1951" s="13">
        <f t="shared" si="318"/>
        <v>0</v>
      </c>
    </row>
    <row r="1952" spans="1:55" x14ac:dyDescent="0.3">
      <c r="A1952" s="8" t="s">
        <v>232</v>
      </c>
      <c r="B1952" s="8" t="s">
        <v>238</v>
      </c>
      <c r="C1952" s="8" t="s">
        <v>155</v>
      </c>
      <c r="D1952" s="8" t="s">
        <v>13</v>
      </c>
      <c r="E1952" s="7" t="s">
        <v>14</v>
      </c>
      <c r="F1952" s="8">
        <v>112</v>
      </c>
      <c r="H1952" s="8">
        <v>1</v>
      </c>
      <c r="L1952" s="8">
        <v>0.14299999999999999</v>
      </c>
      <c r="M1952" s="8">
        <f t="shared" si="310"/>
        <v>16.015999999999998</v>
      </c>
      <c r="N1952" s="8">
        <v>3</v>
      </c>
      <c r="O1952" s="8">
        <v>94</v>
      </c>
      <c r="AI1952" s="7">
        <v>8067</v>
      </c>
      <c r="AJ1952" s="8">
        <v>0</v>
      </c>
      <c r="AK1952" s="8" t="s">
        <v>265</v>
      </c>
      <c r="AL1952" s="7">
        <v>269</v>
      </c>
      <c r="AM1952" s="8">
        <v>269</v>
      </c>
      <c r="AN1952" s="8">
        <v>24.9</v>
      </c>
      <c r="AO1952" s="8">
        <v>24.9</v>
      </c>
      <c r="AP1952" s="8">
        <v>24.9</v>
      </c>
      <c r="AQ1952" s="8">
        <v>18</v>
      </c>
      <c r="AR1952" s="8">
        <v>0</v>
      </c>
      <c r="AS1952" s="8">
        <v>0</v>
      </c>
      <c r="AT1952" s="12">
        <f t="shared" si="309"/>
        <v>42.9</v>
      </c>
      <c r="AV1952" s="11">
        <f t="shared" si="311"/>
        <v>43.08303999999999</v>
      </c>
      <c r="AW1952" s="13">
        <f t="shared" si="312"/>
        <v>43.08303999999999</v>
      </c>
      <c r="AX1952" s="13">
        <f t="shared" si="313"/>
        <v>3.9879839999999995</v>
      </c>
      <c r="AY1952" s="13">
        <f t="shared" si="314"/>
        <v>3.9879839999999995</v>
      </c>
      <c r="AZ1952" s="13">
        <f t="shared" si="315"/>
        <v>3.9879839999999995</v>
      </c>
      <c r="BA1952" s="13">
        <f t="shared" si="316"/>
        <v>2.8828799999999997</v>
      </c>
      <c r="BB1952" s="13">
        <f t="shared" si="317"/>
        <v>0</v>
      </c>
      <c r="BC1952" s="13">
        <f t="shared" si="318"/>
        <v>0</v>
      </c>
    </row>
    <row r="1953" spans="1:55" x14ac:dyDescent="0.3">
      <c r="A1953" s="8" t="s">
        <v>232</v>
      </c>
      <c r="B1953" s="8" t="s">
        <v>238</v>
      </c>
      <c r="C1953" s="8" t="s">
        <v>155</v>
      </c>
      <c r="D1953" s="8" t="s">
        <v>15</v>
      </c>
      <c r="E1953" s="7" t="s">
        <v>21</v>
      </c>
      <c r="K1953" s="8">
        <v>1</v>
      </c>
      <c r="L1953" s="8">
        <v>0</v>
      </c>
      <c r="M1953" s="8">
        <f t="shared" si="310"/>
        <v>0</v>
      </c>
      <c r="O1953" s="8">
        <v>94</v>
      </c>
      <c r="AE1953" s="7" t="s">
        <v>296</v>
      </c>
      <c r="AF1953" s="8" t="s">
        <v>298</v>
      </c>
      <c r="AG1953" s="7" t="s">
        <v>299</v>
      </c>
      <c r="AL1953" s="7">
        <v>241</v>
      </c>
      <c r="AN1953" s="8">
        <v>32.9</v>
      </c>
      <c r="AQ1953" s="8">
        <v>10.9</v>
      </c>
      <c r="AR1953" s="8">
        <v>0.5</v>
      </c>
      <c r="AS1953" s="8">
        <v>0</v>
      </c>
      <c r="AT1953" s="12">
        <f t="shared" si="309"/>
        <v>44.3</v>
      </c>
      <c r="AV1953" s="11">
        <f t="shared" si="311"/>
        <v>0</v>
      </c>
      <c r="AW1953" s="13">
        <f t="shared" si="312"/>
        <v>0</v>
      </c>
      <c r="AX1953" s="13">
        <f t="shared" si="313"/>
        <v>0</v>
      </c>
      <c r="AY1953" s="13">
        <f t="shared" si="314"/>
        <v>0</v>
      </c>
      <c r="AZ1953" s="13">
        <f t="shared" si="315"/>
        <v>0</v>
      </c>
      <c r="BA1953" s="13">
        <f t="shared" si="316"/>
        <v>0</v>
      </c>
      <c r="BB1953" s="13">
        <f t="shared" si="317"/>
        <v>0</v>
      </c>
      <c r="BC1953" s="13">
        <f t="shared" si="318"/>
        <v>0</v>
      </c>
    </row>
    <row r="1954" spans="1:55" x14ac:dyDescent="0.3">
      <c r="A1954" s="8" t="s">
        <v>232</v>
      </c>
      <c r="B1954" s="8" t="s">
        <v>238</v>
      </c>
      <c r="C1954" s="8" t="s">
        <v>155</v>
      </c>
      <c r="D1954" s="8" t="s">
        <v>17</v>
      </c>
      <c r="E1954" s="7" t="s">
        <v>21</v>
      </c>
      <c r="K1954" s="8">
        <v>1</v>
      </c>
      <c r="L1954" s="8">
        <v>0</v>
      </c>
      <c r="M1954" s="8">
        <f t="shared" si="310"/>
        <v>0</v>
      </c>
      <c r="O1954" s="8">
        <v>94</v>
      </c>
      <c r="AE1954" s="7" t="s">
        <v>300</v>
      </c>
      <c r="AF1954" s="8" t="s">
        <v>301</v>
      </c>
      <c r="AG1954" s="7" t="s">
        <v>272</v>
      </c>
      <c r="AL1954" s="7">
        <v>265</v>
      </c>
      <c r="AN1954" s="8">
        <v>16.899999999999999</v>
      </c>
      <c r="AQ1954" s="8">
        <v>21.4</v>
      </c>
      <c r="AR1954" s="8">
        <v>0</v>
      </c>
      <c r="AS1954" s="8">
        <v>0</v>
      </c>
      <c r="AT1954" s="12">
        <f t="shared" si="309"/>
        <v>38.299999999999997</v>
      </c>
      <c r="AV1954" s="11">
        <f t="shared" si="311"/>
        <v>0</v>
      </c>
      <c r="AW1954" s="13">
        <f t="shared" si="312"/>
        <v>0</v>
      </c>
      <c r="AX1954" s="13">
        <f t="shared" si="313"/>
        <v>0</v>
      </c>
      <c r="AY1954" s="13">
        <f t="shared" si="314"/>
        <v>0</v>
      </c>
      <c r="AZ1954" s="13">
        <f t="shared" si="315"/>
        <v>0</v>
      </c>
      <c r="BA1954" s="13">
        <f t="shared" si="316"/>
        <v>0</v>
      </c>
      <c r="BB1954" s="13">
        <f t="shared" si="317"/>
        <v>0</v>
      </c>
      <c r="BC1954" s="13">
        <f t="shared" si="318"/>
        <v>0</v>
      </c>
    </row>
    <row r="1955" spans="1:55" x14ac:dyDescent="0.3">
      <c r="A1955" s="8" t="s">
        <v>232</v>
      </c>
      <c r="B1955" s="8" t="s">
        <v>238</v>
      </c>
      <c r="C1955" s="8" t="s">
        <v>155</v>
      </c>
      <c r="D1955" s="8" t="s">
        <v>18</v>
      </c>
      <c r="E1955" s="7" t="s">
        <v>21</v>
      </c>
      <c r="K1955" s="8">
        <v>1</v>
      </c>
      <c r="L1955" s="8">
        <v>0</v>
      </c>
      <c r="M1955" s="8">
        <f t="shared" si="310"/>
        <v>0</v>
      </c>
      <c r="O1955" s="8">
        <v>94</v>
      </c>
      <c r="S1955" s="8">
        <v>1095</v>
      </c>
      <c r="T1955" s="8" t="s">
        <v>275</v>
      </c>
      <c r="AL1955" s="7">
        <v>267</v>
      </c>
      <c r="AN1955" s="8">
        <v>19.600000000000001</v>
      </c>
      <c r="AQ1955" s="8">
        <v>20.3</v>
      </c>
      <c r="AT1955" s="12">
        <f t="shared" si="309"/>
        <v>39.900000000000006</v>
      </c>
      <c r="AV1955" s="11">
        <f t="shared" si="311"/>
        <v>0</v>
      </c>
      <c r="AW1955" s="13">
        <f t="shared" si="312"/>
        <v>0</v>
      </c>
      <c r="AX1955" s="13">
        <f t="shared" si="313"/>
        <v>0</v>
      </c>
      <c r="AY1955" s="13">
        <f t="shared" si="314"/>
        <v>0</v>
      </c>
      <c r="AZ1955" s="13">
        <f t="shared" si="315"/>
        <v>0</v>
      </c>
      <c r="BA1955" s="13">
        <f t="shared" si="316"/>
        <v>0</v>
      </c>
      <c r="BB1955" s="13">
        <f t="shared" si="317"/>
        <v>0</v>
      </c>
      <c r="BC1955" s="13">
        <f t="shared" si="318"/>
        <v>0</v>
      </c>
    </row>
    <row r="1956" spans="1:55" x14ac:dyDescent="0.3">
      <c r="A1956" s="8" t="s">
        <v>232</v>
      </c>
      <c r="B1956" s="8" t="s">
        <v>238</v>
      </c>
      <c r="C1956" s="8" t="s">
        <v>155</v>
      </c>
      <c r="D1956" s="8" t="s">
        <v>19</v>
      </c>
      <c r="E1956" s="7" t="s">
        <v>14</v>
      </c>
      <c r="F1956" s="8">
        <v>112</v>
      </c>
      <c r="I1956" s="8">
        <v>2</v>
      </c>
      <c r="L1956" s="8">
        <v>6.7000000000000004E-2</v>
      </c>
      <c r="M1956" s="8">
        <f t="shared" si="310"/>
        <v>7.5040000000000004</v>
      </c>
      <c r="O1956" s="8">
        <v>94</v>
      </c>
      <c r="AI1956" s="7">
        <v>8063</v>
      </c>
      <c r="AJ1956" s="8">
        <v>5124</v>
      </c>
      <c r="AK1956" s="8" t="s">
        <v>273</v>
      </c>
      <c r="AL1956" s="7">
        <v>285</v>
      </c>
      <c r="AM1956" s="8">
        <v>285</v>
      </c>
      <c r="AN1956" s="8">
        <v>26.9</v>
      </c>
      <c r="AO1956" s="8">
        <v>26.9</v>
      </c>
      <c r="AP1956" s="8">
        <v>26.9</v>
      </c>
      <c r="AQ1956" s="8">
        <v>18.899999999999999</v>
      </c>
      <c r="AR1956" s="8">
        <v>0</v>
      </c>
      <c r="AS1956" s="8">
        <v>0</v>
      </c>
      <c r="AT1956" s="12">
        <f t="shared" si="309"/>
        <v>45.8</v>
      </c>
      <c r="AV1956" s="11">
        <f t="shared" si="311"/>
        <v>21.386400000000002</v>
      </c>
      <c r="AW1956" s="13">
        <f t="shared" si="312"/>
        <v>21.386400000000002</v>
      </c>
      <c r="AX1956" s="13">
        <f t="shared" si="313"/>
        <v>2.0185759999999999</v>
      </c>
      <c r="AY1956" s="13">
        <f t="shared" si="314"/>
        <v>2.0185759999999999</v>
      </c>
      <c r="AZ1956" s="13">
        <f t="shared" si="315"/>
        <v>2.0185759999999999</v>
      </c>
      <c r="BA1956" s="13">
        <f t="shared" si="316"/>
        <v>1.4182560000000002</v>
      </c>
      <c r="BB1956" s="13">
        <f t="shared" si="317"/>
        <v>0</v>
      </c>
      <c r="BC1956" s="13">
        <f t="shared" si="318"/>
        <v>0</v>
      </c>
    </row>
    <row r="1957" spans="1:55" x14ac:dyDescent="0.3">
      <c r="A1957" s="8" t="s">
        <v>232</v>
      </c>
      <c r="B1957" s="8" t="s">
        <v>238</v>
      </c>
      <c r="C1957" s="8" t="s">
        <v>155</v>
      </c>
      <c r="D1957" s="8" t="s">
        <v>22</v>
      </c>
      <c r="E1957" s="7" t="s">
        <v>21</v>
      </c>
      <c r="K1957" s="8">
        <v>1</v>
      </c>
      <c r="L1957" s="8">
        <v>0</v>
      </c>
      <c r="M1957" s="8">
        <f t="shared" si="310"/>
        <v>0</v>
      </c>
      <c r="O1957" s="8">
        <v>94</v>
      </c>
      <c r="AI1957" s="7">
        <v>8063</v>
      </c>
      <c r="AJ1957" s="8">
        <v>5124</v>
      </c>
      <c r="AK1957" s="8" t="s">
        <v>273</v>
      </c>
      <c r="AL1957" s="7">
        <v>285</v>
      </c>
      <c r="AM1957" s="8">
        <v>285</v>
      </c>
      <c r="AN1957" s="8">
        <v>26.9</v>
      </c>
      <c r="AO1957" s="8">
        <v>26.9</v>
      </c>
      <c r="AP1957" s="8">
        <v>26.9</v>
      </c>
      <c r="AQ1957" s="8">
        <v>18.899999999999999</v>
      </c>
      <c r="AR1957" s="8">
        <v>0</v>
      </c>
      <c r="AS1957" s="8">
        <v>0</v>
      </c>
      <c r="AT1957" s="12">
        <f t="shared" si="309"/>
        <v>45.8</v>
      </c>
      <c r="AV1957" s="11">
        <f t="shared" si="311"/>
        <v>0</v>
      </c>
      <c r="AW1957" s="13">
        <f t="shared" si="312"/>
        <v>0</v>
      </c>
      <c r="AX1957" s="13">
        <f t="shared" si="313"/>
        <v>0</v>
      </c>
      <c r="AY1957" s="13">
        <f t="shared" si="314"/>
        <v>0</v>
      </c>
      <c r="AZ1957" s="13">
        <f t="shared" si="315"/>
        <v>0</v>
      </c>
      <c r="BA1957" s="13">
        <f t="shared" si="316"/>
        <v>0</v>
      </c>
      <c r="BB1957" s="13">
        <f t="shared" si="317"/>
        <v>0</v>
      </c>
      <c r="BC1957" s="13">
        <f t="shared" si="318"/>
        <v>0</v>
      </c>
    </row>
    <row r="1958" spans="1:55" x14ac:dyDescent="0.3">
      <c r="A1958" s="8" t="s">
        <v>232</v>
      </c>
      <c r="B1958" s="8" t="s">
        <v>238</v>
      </c>
      <c r="C1958" s="8" t="s">
        <v>155</v>
      </c>
      <c r="D1958" s="8" t="s">
        <v>23</v>
      </c>
      <c r="E1958" s="7" t="s">
        <v>14</v>
      </c>
      <c r="F1958" s="8">
        <v>64</v>
      </c>
      <c r="H1958" s="8">
        <v>2</v>
      </c>
      <c r="L1958" s="8">
        <v>0.28599999999999998</v>
      </c>
      <c r="M1958" s="8">
        <f t="shared" si="310"/>
        <v>18.303999999999998</v>
      </c>
      <c r="O1958" s="8">
        <v>94</v>
      </c>
      <c r="AI1958" s="7">
        <v>974</v>
      </c>
      <c r="AJ1958" s="8">
        <v>1129</v>
      </c>
      <c r="AK1958" s="8" t="s">
        <v>279</v>
      </c>
      <c r="AL1958" s="7">
        <v>155</v>
      </c>
      <c r="AM1958" s="8">
        <v>155</v>
      </c>
      <c r="AN1958" s="8">
        <v>12.6</v>
      </c>
      <c r="AO1958" s="8">
        <v>12.6</v>
      </c>
      <c r="AP1958" s="8">
        <v>0</v>
      </c>
      <c r="AQ1958" s="8">
        <v>10.6</v>
      </c>
      <c r="AR1958" s="8">
        <v>1.1000000000000001</v>
      </c>
      <c r="AS1958" s="8">
        <v>0</v>
      </c>
      <c r="AT1958" s="12">
        <f t="shared" si="309"/>
        <v>24.3</v>
      </c>
      <c r="AV1958" s="11">
        <f t="shared" si="311"/>
        <v>28.371199999999998</v>
      </c>
      <c r="AW1958" s="13">
        <f t="shared" si="312"/>
        <v>28.371199999999998</v>
      </c>
      <c r="AX1958" s="13">
        <f t="shared" si="313"/>
        <v>2.3063039999999999</v>
      </c>
      <c r="AY1958" s="13">
        <f t="shared" si="314"/>
        <v>2.3063039999999999</v>
      </c>
      <c r="AZ1958" s="13">
        <f t="shared" si="315"/>
        <v>0</v>
      </c>
      <c r="BA1958" s="13">
        <f t="shared" si="316"/>
        <v>1.9402239999999997</v>
      </c>
      <c r="BB1958" s="13">
        <f t="shared" si="317"/>
        <v>0.201344</v>
      </c>
      <c r="BC1958" s="13">
        <f t="shared" si="318"/>
        <v>0</v>
      </c>
    </row>
    <row r="1959" spans="1:55" x14ac:dyDescent="0.3">
      <c r="A1959" s="8" t="s">
        <v>232</v>
      </c>
      <c r="B1959" s="8" t="s">
        <v>238</v>
      </c>
      <c r="C1959" s="8" t="s">
        <v>155</v>
      </c>
      <c r="D1959" s="8" t="s">
        <v>24</v>
      </c>
      <c r="E1959" s="7" t="s">
        <v>14</v>
      </c>
      <c r="F1959" s="8">
        <v>184</v>
      </c>
      <c r="G1959" s="8">
        <v>1</v>
      </c>
      <c r="L1959" s="8">
        <v>1</v>
      </c>
      <c r="M1959" s="8">
        <f t="shared" si="310"/>
        <v>184</v>
      </c>
      <c r="O1959" s="8">
        <v>94</v>
      </c>
      <c r="AI1959" s="7">
        <v>7075</v>
      </c>
      <c r="AJ1959" s="8">
        <v>1106</v>
      </c>
      <c r="AK1959" s="8" t="s">
        <v>280</v>
      </c>
      <c r="AL1959" s="7">
        <v>69</v>
      </c>
      <c r="AM1959" s="8">
        <v>69</v>
      </c>
      <c r="AN1959" s="8">
        <v>3.6</v>
      </c>
      <c r="AO1959" s="8">
        <v>3.6</v>
      </c>
      <c r="AP1959" s="8">
        <v>0</v>
      </c>
      <c r="AQ1959" s="8">
        <v>4.0999999999999996</v>
      </c>
      <c r="AR1959" s="8">
        <v>4.5</v>
      </c>
      <c r="AS1959" s="8">
        <v>0</v>
      </c>
      <c r="AT1959" s="12">
        <f t="shared" si="309"/>
        <v>12.2</v>
      </c>
      <c r="AV1959" s="11">
        <f t="shared" si="311"/>
        <v>126.96</v>
      </c>
      <c r="AW1959" s="13">
        <f t="shared" si="312"/>
        <v>126.96</v>
      </c>
      <c r="AX1959" s="13">
        <f t="shared" si="313"/>
        <v>6.6239999999999997</v>
      </c>
      <c r="AY1959" s="13">
        <f t="shared" si="314"/>
        <v>6.6239999999999997</v>
      </c>
      <c r="AZ1959" s="13">
        <f t="shared" si="315"/>
        <v>0</v>
      </c>
      <c r="BA1959" s="13">
        <f t="shared" si="316"/>
        <v>7.5439999999999996</v>
      </c>
      <c r="BB1959" s="13">
        <f t="shared" si="317"/>
        <v>8.2799999999999994</v>
      </c>
      <c r="BC1959" s="13">
        <f t="shared" si="318"/>
        <v>0</v>
      </c>
    </row>
    <row r="1960" spans="1:55" x14ac:dyDescent="0.3">
      <c r="A1960" s="8" t="s">
        <v>232</v>
      </c>
      <c r="B1960" s="8" t="s">
        <v>238</v>
      </c>
      <c r="C1960" s="8" t="s">
        <v>155</v>
      </c>
      <c r="D1960" s="8" t="s">
        <v>25</v>
      </c>
      <c r="E1960" s="7" t="s">
        <v>21</v>
      </c>
      <c r="K1960" s="8">
        <v>1</v>
      </c>
      <c r="L1960" s="8">
        <v>0</v>
      </c>
      <c r="M1960" s="8">
        <f t="shared" si="310"/>
        <v>0</v>
      </c>
      <c r="O1960" s="8">
        <v>94</v>
      </c>
      <c r="AI1960" s="7">
        <v>646</v>
      </c>
      <c r="AJ1960" s="8">
        <v>1009</v>
      </c>
      <c r="AK1960" s="8" t="s">
        <v>286</v>
      </c>
      <c r="AL1960" s="7">
        <v>403</v>
      </c>
      <c r="AM1960" s="8">
        <v>403</v>
      </c>
      <c r="AN1960" s="8">
        <v>24.9</v>
      </c>
      <c r="AO1960" s="8">
        <v>24.9</v>
      </c>
      <c r="AP1960" s="8">
        <v>0</v>
      </c>
      <c r="AQ1960" s="8">
        <v>33.1</v>
      </c>
      <c r="AR1960" s="8">
        <v>1.3</v>
      </c>
      <c r="AS1960" s="8">
        <v>0</v>
      </c>
      <c r="AT1960" s="12">
        <f t="shared" si="309"/>
        <v>59.3</v>
      </c>
      <c r="AV1960" s="11">
        <f t="shared" si="311"/>
        <v>0</v>
      </c>
      <c r="AW1960" s="13">
        <f t="shared" si="312"/>
        <v>0</v>
      </c>
      <c r="AX1960" s="13">
        <f t="shared" si="313"/>
        <v>0</v>
      </c>
      <c r="AY1960" s="13">
        <f t="shared" si="314"/>
        <v>0</v>
      </c>
      <c r="AZ1960" s="13">
        <f t="shared" si="315"/>
        <v>0</v>
      </c>
      <c r="BA1960" s="13">
        <f t="shared" si="316"/>
        <v>0</v>
      </c>
      <c r="BB1960" s="13">
        <f t="shared" si="317"/>
        <v>0</v>
      </c>
      <c r="BC1960" s="13">
        <f t="shared" si="318"/>
        <v>0</v>
      </c>
    </row>
    <row r="1961" spans="1:55" x14ac:dyDescent="0.3">
      <c r="A1961" s="8" t="s">
        <v>20</v>
      </c>
      <c r="B1961" s="8" t="s">
        <v>238</v>
      </c>
      <c r="C1961" s="8" t="s">
        <v>155</v>
      </c>
      <c r="D1961" s="8" t="s">
        <v>20</v>
      </c>
      <c r="E1961" s="7" t="s">
        <v>14</v>
      </c>
      <c r="F1961" s="8">
        <v>112</v>
      </c>
      <c r="H1961" s="8">
        <v>1</v>
      </c>
      <c r="L1961" s="8">
        <v>0.14299999999999999</v>
      </c>
      <c r="M1961" s="8">
        <f t="shared" si="310"/>
        <v>16.015999999999998</v>
      </c>
      <c r="O1961" s="8">
        <v>94</v>
      </c>
      <c r="AI1961">
        <v>8041</v>
      </c>
      <c r="AJ1961">
        <v>15233</v>
      </c>
      <c r="AK1961" t="s">
        <v>378</v>
      </c>
      <c r="AL1961">
        <v>105</v>
      </c>
      <c r="AM1961">
        <v>105</v>
      </c>
      <c r="AN1961">
        <v>18.5</v>
      </c>
      <c r="AO1961">
        <v>18.5</v>
      </c>
      <c r="AP1961">
        <v>18.5</v>
      </c>
      <c r="AQ1961">
        <v>2.9</v>
      </c>
      <c r="AR1961">
        <v>0</v>
      </c>
      <c r="AS1961">
        <v>0</v>
      </c>
      <c r="AT1961" s="12">
        <f t="shared" si="309"/>
        <v>21.4</v>
      </c>
      <c r="AV1961" s="11">
        <f t="shared" si="311"/>
        <v>16.816799999999997</v>
      </c>
      <c r="AW1961" s="13">
        <f t="shared" si="312"/>
        <v>16.816799999999997</v>
      </c>
      <c r="AX1961" s="13">
        <f t="shared" si="313"/>
        <v>2.9629599999999998</v>
      </c>
      <c r="AY1961" s="13">
        <f t="shared" si="314"/>
        <v>2.9629599999999998</v>
      </c>
      <c r="AZ1961" s="13">
        <f t="shared" si="315"/>
        <v>2.9629599999999998</v>
      </c>
      <c r="BA1961" s="13">
        <f t="shared" si="316"/>
        <v>0.46446399999999999</v>
      </c>
      <c r="BB1961" s="13">
        <f t="shared" si="317"/>
        <v>0</v>
      </c>
      <c r="BC1961" s="13">
        <f t="shared" si="318"/>
        <v>0</v>
      </c>
    </row>
    <row r="1962" spans="1:55" x14ac:dyDescent="0.3">
      <c r="A1962" s="8" t="s">
        <v>233</v>
      </c>
      <c r="B1962" s="8" t="s">
        <v>238</v>
      </c>
      <c r="C1962" s="8" t="s">
        <v>155</v>
      </c>
      <c r="D1962" s="8" t="s">
        <v>26</v>
      </c>
      <c r="E1962" s="7" t="s">
        <v>14</v>
      </c>
      <c r="F1962" s="8">
        <v>175</v>
      </c>
      <c r="H1962" s="8">
        <v>2</v>
      </c>
      <c r="L1962" s="8">
        <v>0.28599999999999998</v>
      </c>
      <c r="M1962" s="8">
        <f t="shared" si="310"/>
        <v>50.05</v>
      </c>
      <c r="O1962" s="8">
        <v>94</v>
      </c>
      <c r="AI1962" s="7">
        <v>7200</v>
      </c>
      <c r="AJ1962" s="8">
        <v>20051</v>
      </c>
      <c r="AK1962" s="8" t="s">
        <v>282</v>
      </c>
      <c r="AL1962" s="7">
        <v>130</v>
      </c>
      <c r="AM1962" s="8">
        <v>0</v>
      </c>
      <c r="AN1962" s="8">
        <v>2.4</v>
      </c>
      <c r="AO1962" s="8">
        <v>0</v>
      </c>
      <c r="AP1962" s="8">
        <v>0</v>
      </c>
      <c r="AQ1962" s="8">
        <v>0.2</v>
      </c>
      <c r="AR1962" s="8">
        <v>28.6</v>
      </c>
      <c r="AS1962" s="8">
        <v>0.3</v>
      </c>
      <c r="AT1962" s="12">
        <f t="shared" si="309"/>
        <v>31.200000000000003</v>
      </c>
      <c r="AV1962" s="11">
        <f t="shared" si="311"/>
        <v>65.064999999999998</v>
      </c>
      <c r="AW1962" s="13">
        <f t="shared" si="312"/>
        <v>0</v>
      </c>
      <c r="AX1962" s="13">
        <f t="shared" si="313"/>
        <v>1.2011999999999998</v>
      </c>
      <c r="AY1962" s="13">
        <f t="shared" si="314"/>
        <v>0</v>
      </c>
      <c r="AZ1962" s="13">
        <f t="shared" si="315"/>
        <v>0</v>
      </c>
      <c r="BA1962" s="13">
        <f t="shared" si="316"/>
        <v>0.10009999999999999</v>
      </c>
      <c r="BB1962" s="13">
        <f t="shared" si="317"/>
        <v>14.314300000000001</v>
      </c>
      <c r="BC1962" s="13">
        <f t="shared" si="318"/>
        <v>0.15014999999999998</v>
      </c>
    </row>
    <row r="1963" spans="1:55" x14ac:dyDescent="0.3">
      <c r="A1963" s="8" t="s">
        <v>233</v>
      </c>
      <c r="B1963" s="8" t="s">
        <v>238</v>
      </c>
      <c r="C1963" s="8" t="s">
        <v>155</v>
      </c>
      <c r="D1963" s="8" t="s">
        <v>28</v>
      </c>
      <c r="E1963" s="7" t="s">
        <v>14</v>
      </c>
      <c r="F1963" s="8">
        <v>185</v>
      </c>
      <c r="G1963" s="8">
        <v>1</v>
      </c>
      <c r="L1963" s="8">
        <v>1</v>
      </c>
      <c r="M1963" s="8">
        <f t="shared" si="310"/>
        <v>185</v>
      </c>
      <c r="O1963" s="8">
        <v>94</v>
      </c>
      <c r="AI1963" s="7">
        <v>7005</v>
      </c>
      <c r="AJ1963" s="8">
        <v>16028</v>
      </c>
      <c r="AK1963" s="8" t="s">
        <v>283</v>
      </c>
      <c r="AL1963" s="7">
        <v>127</v>
      </c>
      <c r="AM1963" s="8">
        <v>0</v>
      </c>
      <c r="AN1963" s="8">
        <v>8.6999999999999993</v>
      </c>
      <c r="AO1963" s="8">
        <v>0</v>
      </c>
      <c r="AP1963" s="8">
        <v>0</v>
      </c>
      <c r="AQ1963" s="8">
        <v>0.5</v>
      </c>
      <c r="AR1963" s="8">
        <v>22.8</v>
      </c>
      <c r="AS1963" s="8">
        <v>6.4</v>
      </c>
      <c r="AT1963" s="12">
        <f t="shared" si="309"/>
        <v>32</v>
      </c>
      <c r="AV1963" s="11">
        <f t="shared" si="311"/>
        <v>234.95</v>
      </c>
      <c r="AW1963" s="13">
        <f t="shared" si="312"/>
        <v>0</v>
      </c>
      <c r="AX1963" s="13">
        <f t="shared" si="313"/>
        <v>16.094999999999999</v>
      </c>
      <c r="AY1963" s="13">
        <f t="shared" si="314"/>
        <v>0</v>
      </c>
      <c r="AZ1963" s="13">
        <f t="shared" si="315"/>
        <v>0</v>
      </c>
      <c r="BA1963" s="13">
        <f t="shared" si="316"/>
        <v>0.92500000000000004</v>
      </c>
      <c r="BB1963" s="13">
        <f t="shared" si="317"/>
        <v>42.18</v>
      </c>
      <c r="BC1963" s="13">
        <f t="shared" si="318"/>
        <v>11.84</v>
      </c>
    </row>
    <row r="1964" spans="1:55" x14ac:dyDescent="0.3">
      <c r="A1964" s="8" t="s">
        <v>233</v>
      </c>
      <c r="B1964" s="8" t="s">
        <v>238</v>
      </c>
      <c r="C1964" s="8" t="s">
        <v>155</v>
      </c>
      <c r="D1964" s="8" t="s">
        <v>29</v>
      </c>
      <c r="E1964" s="7" t="s">
        <v>14</v>
      </c>
      <c r="F1964" s="8">
        <v>60</v>
      </c>
      <c r="H1964" s="8">
        <v>1</v>
      </c>
      <c r="L1964" s="8">
        <v>0.14299999999999999</v>
      </c>
      <c r="M1964" s="8">
        <f t="shared" si="310"/>
        <v>8.58</v>
      </c>
      <c r="O1964" s="8">
        <v>94</v>
      </c>
      <c r="AI1964" s="7">
        <v>513</v>
      </c>
      <c r="AJ1964" s="8">
        <v>11110</v>
      </c>
      <c r="AK1964" s="8" t="s">
        <v>290</v>
      </c>
      <c r="AL1964" s="7">
        <v>22</v>
      </c>
      <c r="AM1964" s="8">
        <v>0</v>
      </c>
      <c r="AN1964" s="8">
        <v>1</v>
      </c>
      <c r="AO1964" s="8">
        <v>0</v>
      </c>
      <c r="AP1964" s="8">
        <v>0</v>
      </c>
      <c r="AQ1964" s="8">
        <v>0.4</v>
      </c>
      <c r="AR1964" s="8">
        <v>4.5</v>
      </c>
      <c r="AS1964" s="8">
        <v>2.8</v>
      </c>
      <c r="AT1964" s="12">
        <f t="shared" si="309"/>
        <v>5.9</v>
      </c>
      <c r="AV1964" s="11">
        <f t="shared" si="311"/>
        <v>1.8875999999999999</v>
      </c>
      <c r="AW1964" s="13">
        <f t="shared" si="312"/>
        <v>0</v>
      </c>
      <c r="AX1964" s="13">
        <f t="shared" si="313"/>
        <v>8.5800000000000001E-2</v>
      </c>
      <c r="AY1964" s="13">
        <f t="shared" si="314"/>
        <v>0</v>
      </c>
      <c r="AZ1964" s="13">
        <f t="shared" si="315"/>
        <v>0</v>
      </c>
      <c r="BA1964" s="13">
        <f t="shared" si="316"/>
        <v>3.4320000000000003E-2</v>
      </c>
      <c r="BB1964" s="13">
        <f t="shared" si="317"/>
        <v>0.3861</v>
      </c>
      <c r="BC1964" s="13">
        <f t="shared" si="318"/>
        <v>0.24023999999999998</v>
      </c>
    </row>
    <row r="1965" spans="1:55" x14ac:dyDescent="0.3">
      <c r="A1965" s="8" t="s">
        <v>233</v>
      </c>
      <c r="B1965" s="8" t="s">
        <v>238</v>
      </c>
      <c r="C1965" s="8" t="s">
        <v>155</v>
      </c>
      <c r="D1965" s="8" t="s">
        <v>30</v>
      </c>
      <c r="E1965" s="7" t="s">
        <v>14</v>
      </c>
      <c r="F1965" s="8">
        <v>119</v>
      </c>
      <c r="G1965" s="8">
        <v>1</v>
      </c>
      <c r="L1965" s="8">
        <v>1</v>
      </c>
      <c r="M1965" s="8">
        <f t="shared" si="310"/>
        <v>119</v>
      </c>
      <c r="O1965" s="8">
        <v>94</v>
      </c>
      <c r="AI1965" s="7">
        <v>141</v>
      </c>
      <c r="AJ1965" s="8">
        <v>9040</v>
      </c>
      <c r="AK1965" s="8" t="s">
        <v>287</v>
      </c>
      <c r="AL1965" s="7">
        <v>92</v>
      </c>
      <c r="AM1965" s="8">
        <v>0</v>
      </c>
      <c r="AN1965" s="8">
        <v>1</v>
      </c>
      <c r="AO1965" s="8">
        <v>0</v>
      </c>
      <c r="AP1965" s="8">
        <v>0</v>
      </c>
      <c r="AQ1965" s="8">
        <v>0.5</v>
      </c>
      <c r="AR1965" s="8">
        <v>23.4</v>
      </c>
      <c r="AS1965" s="8">
        <v>2.4</v>
      </c>
      <c r="AT1965" s="12">
        <f t="shared" ref="AT1965:AT2028" si="319">SUM(AN1965,AQ1965,AR1965)</f>
        <v>24.9</v>
      </c>
      <c r="AV1965" s="11">
        <f t="shared" si="311"/>
        <v>109.48</v>
      </c>
      <c r="AW1965" s="13">
        <f t="shared" si="312"/>
        <v>0</v>
      </c>
      <c r="AX1965" s="13">
        <f t="shared" si="313"/>
        <v>1.19</v>
      </c>
      <c r="AY1965" s="13">
        <f t="shared" si="314"/>
        <v>0</v>
      </c>
      <c r="AZ1965" s="13">
        <f t="shared" si="315"/>
        <v>0</v>
      </c>
      <c r="BA1965" s="13">
        <f t="shared" si="316"/>
        <v>0.59499999999999997</v>
      </c>
      <c r="BB1965" s="13">
        <f t="shared" si="317"/>
        <v>27.846</v>
      </c>
      <c r="BC1965" s="13">
        <f t="shared" si="318"/>
        <v>2.8559999999999999</v>
      </c>
    </row>
    <row r="1966" spans="1:55" x14ac:dyDescent="0.3">
      <c r="A1966" s="8" t="s">
        <v>233</v>
      </c>
      <c r="B1966" s="8" t="s">
        <v>238</v>
      </c>
      <c r="C1966" s="8" t="s">
        <v>155</v>
      </c>
      <c r="D1966" s="8" t="s">
        <v>31</v>
      </c>
      <c r="E1966" s="7" t="s">
        <v>14</v>
      </c>
      <c r="F1966" s="8">
        <v>119</v>
      </c>
      <c r="H1966" s="8">
        <v>2</v>
      </c>
      <c r="L1966" s="8">
        <v>0.28599999999999998</v>
      </c>
      <c r="M1966" s="8">
        <f t="shared" si="310"/>
        <v>34.033999999999999</v>
      </c>
      <c r="O1966" s="8">
        <v>94</v>
      </c>
      <c r="AI1966" s="7">
        <v>1786</v>
      </c>
      <c r="AJ1966" s="8">
        <v>11363</v>
      </c>
      <c r="AK1966" s="8" t="s">
        <v>289</v>
      </c>
      <c r="AL1966" s="7">
        <v>93</v>
      </c>
      <c r="AM1966" s="8">
        <v>0</v>
      </c>
      <c r="AN1966" s="8">
        <v>2</v>
      </c>
      <c r="AO1966" s="8">
        <v>0</v>
      </c>
      <c r="AP1966" s="8">
        <v>0</v>
      </c>
      <c r="AQ1966" s="8">
        <v>0.1</v>
      </c>
      <c r="AR1966" s="8">
        <v>21.6</v>
      </c>
      <c r="AS1966" s="8">
        <v>1.5</v>
      </c>
      <c r="AT1966" s="12">
        <f t="shared" si="319"/>
        <v>23.700000000000003</v>
      </c>
      <c r="AV1966" s="11">
        <f t="shared" si="311"/>
        <v>31.651619999999998</v>
      </c>
      <c r="AW1966" s="13">
        <f t="shared" si="312"/>
        <v>0</v>
      </c>
      <c r="AX1966" s="13">
        <f t="shared" si="313"/>
        <v>0.68067999999999995</v>
      </c>
      <c r="AY1966" s="13">
        <f t="shared" si="314"/>
        <v>0</v>
      </c>
      <c r="AZ1966" s="13">
        <f t="shared" si="315"/>
        <v>0</v>
      </c>
      <c r="BA1966" s="13">
        <f t="shared" si="316"/>
        <v>3.4034000000000002E-2</v>
      </c>
      <c r="BB1966" s="13">
        <f t="shared" si="317"/>
        <v>7.3513440000000001</v>
      </c>
      <c r="BC1966" s="13">
        <f t="shared" si="318"/>
        <v>0.51051000000000002</v>
      </c>
    </row>
    <row r="1967" spans="1:55" x14ac:dyDescent="0.3">
      <c r="A1967" s="8" t="s">
        <v>233</v>
      </c>
      <c r="B1967" s="8" t="s">
        <v>238</v>
      </c>
      <c r="C1967" s="8" t="s">
        <v>155</v>
      </c>
      <c r="D1967" s="8" t="s">
        <v>87</v>
      </c>
      <c r="E1967" s="7" t="s">
        <v>14</v>
      </c>
      <c r="F1967" s="8">
        <v>171</v>
      </c>
      <c r="G1967" s="8">
        <v>1</v>
      </c>
      <c r="L1967" s="8">
        <v>1</v>
      </c>
      <c r="M1967" s="8">
        <f t="shared" si="310"/>
        <v>171</v>
      </c>
      <c r="O1967" s="8">
        <v>94</v>
      </c>
      <c r="AI1967" s="7">
        <v>7060</v>
      </c>
      <c r="AJ1967" s="8">
        <v>16063</v>
      </c>
      <c r="AK1967" s="8" t="s">
        <v>328</v>
      </c>
      <c r="AL1967" s="7">
        <v>116</v>
      </c>
      <c r="AM1967" s="8">
        <v>0</v>
      </c>
      <c r="AN1967" s="8">
        <v>7.7</v>
      </c>
      <c r="AO1967" s="8">
        <v>0</v>
      </c>
      <c r="AP1967" s="8">
        <v>0</v>
      </c>
      <c r="AQ1967" s="8">
        <v>0.5</v>
      </c>
      <c r="AR1967" s="8">
        <v>20.8</v>
      </c>
      <c r="AS1967" s="8">
        <v>6.5</v>
      </c>
      <c r="AT1967" s="12">
        <f t="shared" si="319"/>
        <v>29</v>
      </c>
      <c r="AV1967" s="11">
        <f t="shared" si="311"/>
        <v>198.36</v>
      </c>
      <c r="AW1967" s="13">
        <f t="shared" si="312"/>
        <v>0</v>
      </c>
      <c r="AX1967" s="13">
        <f t="shared" si="313"/>
        <v>13.167</v>
      </c>
      <c r="AY1967" s="13">
        <f t="shared" si="314"/>
        <v>0</v>
      </c>
      <c r="AZ1967" s="13">
        <f t="shared" si="315"/>
        <v>0</v>
      </c>
      <c r="BA1967" s="13">
        <f t="shared" si="316"/>
        <v>0.85499999999999998</v>
      </c>
      <c r="BB1967" s="13">
        <f t="shared" si="317"/>
        <v>35.568000000000005</v>
      </c>
      <c r="BC1967" s="13">
        <f t="shared" si="318"/>
        <v>11.115</v>
      </c>
    </row>
    <row r="1968" spans="1:55" x14ac:dyDescent="0.3">
      <c r="A1968" s="8" t="s">
        <v>233</v>
      </c>
      <c r="B1968" s="8" t="s">
        <v>238</v>
      </c>
      <c r="C1968" s="8" t="s">
        <v>155</v>
      </c>
      <c r="D1968" s="8" t="s">
        <v>121</v>
      </c>
      <c r="E1968" s="7" t="s">
        <v>14</v>
      </c>
      <c r="F1968" s="8">
        <v>94</v>
      </c>
      <c r="H1968" s="8">
        <v>1</v>
      </c>
      <c r="L1968" s="8">
        <v>0.14299999999999999</v>
      </c>
      <c r="M1968" s="8">
        <f t="shared" si="310"/>
        <v>13.441999999999998</v>
      </c>
      <c r="O1968" s="8">
        <v>94</v>
      </c>
      <c r="U1968" s="7" t="s">
        <v>350</v>
      </c>
      <c r="V1968" s="8" t="s">
        <v>351</v>
      </c>
      <c r="W1968" s="8" t="s">
        <v>352</v>
      </c>
      <c r="X1968" s="8" t="s">
        <v>353</v>
      </c>
      <c r="Y1968" s="8">
        <v>1</v>
      </c>
      <c r="AL1968" s="7">
        <v>31</v>
      </c>
      <c r="AN1968" s="8">
        <v>1.1000000000000001</v>
      </c>
      <c r="AQ1968" s="8">
        <v>0.1</v>
      </c>
      <c r="AR1968" s="8">
        <v>6.1</v>
      </c>
      <c r="AS1968" s="8">
        <v>0.8</v>
      </c>
      <c r="AT1968" s="12">
        <f t="shared" si="319"/>
        <v>7.3</v>
      </c>
      <c r="AV1968" s="11">
        <f t="shared" si="311"/>
        <v>4.1670199999999991</v>
      </c>
      <c r="AW1968" s="13">
        <f t="shared" si="312"/>
        <v>0.13441999999999998</v>
      </c>
      <c r="AX1968" s="13">
        <f t="shared" si="313"/>
        <v>0.14786199999999999</v>
      </c>
      <c r="AY1968" s="13">
        <f t="shared" si="314"/>
        <v>0.13441999999999998</v>
      </c>
      <c r="AZ1968" s="13">
        <f t="shared" si="315"/>
        <v>0.13441999999999998</v>
      </c>
      <c r="BA1968" s="13">
        <f t="shared" si="316"/>
        <v>1.3441999999999999E-2</v>
      </c>
      <c r="BB1968" s="13">
        <f t="shared" si="317"/>
        <v>0.81996199999999986</v>
      </c>
      <c r="BC1968" s="13">
        <f t="shared" si="318"/>
        <v>0.10753599999999999</v>
      </c>
    </row>
    <row r="1969" spans="1:55" x14ac:dyDescent="0.3">
      <c r="A1969" s="8" t="s">
        <v>234</v>
      </c>
      <c r="B1969" s="8" t="s">
        <v>238</v>
      </c>
      <c r="C1969" s="8" t="s">
        <v>155</v>
      </c>
      <c r="D1969" s="8" t="s">
        <v>248</v>
      </c>
      <c r="E1969" s="7" t="s">
        <v>14</v>
      </c>
      <c r="F1969" s="8">
        <v>134</v>
      </c>
      <c r="H1969" s="8">
        <v>3</v>
      </c>
      <c r="L1969" s="8">
        <v>0.42899999999999999</v>
      </c>
      <c r="M1969" s="8">
        <f t="shared" si="310"/>
        <v>57.485999999999997</v>
      </c>
      <c r="O1969" s="8">
        <v>94</v>
      </c>
      <c r="AE1969" s="7" t="s">
        <v>296</v>
      </c>
      <c r="AF1969" s="8" t="s">
        <v>303</v>
      </c>
      <c r="AL1969" s="7">
        <v>163</v>
      </c>
      <c r="AN1969" s="8">
        <v>6.3</v>
      </c>
      <c r="AQ1969" s="8">
        <v>1.4</v>
      </c>
      <c r="AR1969" s="8">
        <v>31.1</v>
      </c>
      <c r="AT1969" s="12">
        <f t="shared" si="319"/>
        <v>38.799999999999997</v>
      </c>
      <c r="AV1969" s="11">
        <f t="shared" si="311"/>
        <v>93.702179999999984</v>
      </c>
      <c r="AW1969" s="13">
        <f t="shared" si="312"/>
        <v>0.57485999999999993</v>
      </c>
      <c r="AX1969" s="13">
        <f t="shared" si="313"/>
        <v>3.6216179999999998</v>
      </c>
      <c r="AY1969" s="13">
        <f t="shared" si="314"/>
        <v>0.57485999999999993</v>
      </c>
      <c r="AZ1969" s="13">
        <f t="shared" si="315"/>
        <v>0.57485999999999993</v>
      </c>
      <c r="BA1969" s="13">
        <f t="shared" si="316"/>
        <v>0.80480399999999985</v>
      </c>
      <c r="BB1969" s="13">
        <f t="shared" si="317"/>
        <v>17.878146000000001</v>
      </c>
      <c r="BC1969" s="13">
        <f t="shared" si="318"/>
        <v>0.57485999999999993</v>
      </c>
    </row>
    <row r="1970" spans="1:55" x14ac:dyDescent="0.3">
      <c r="A1970" s="8" t="s">
        <v>234</v>
      </c>
      <c r="B1970" s="8" t="s">
        <v>238</v>
      </c>
      <c r="C1970" s="8" t="s">
        <v>155</v>
      </c>
      <c r="D1970" s="8" t="s">
        <v>27</v>
      </c>
      <c r="E1970" s="7" t="s">
        <v>14</v>
      </c>
      <c r="F1970" s="8">
        <v>114</v>
      </c>
      <c r="G1970" s="8">
        <v>1</v>
      </c>
      <c r="L1970" s="8">
        <v>1</v>
      </c>
      <c r="M1970" s="8">
        <f t="shared" si="310"/>
        <v>114</v>
      </c>
      <c r="O1970" s="8">
        <v>94</v>
      </c>
      <c r="AE1970" s="7" t="s">
        <v>296</v>
      </c>
      <c r="AF1970" s="8" t="s">
        <v>304</v>
      </c>
      <c r="AL1970" s="7">
        <v>125</v>
      </c>
      <c r="AN1970" s="8">
        <v>2.1</v>
      </c>
      <c r="AQ1970" s="8">
        <v>1.3</v>
      </c>
      <c r="AR1970" s="8">
        <v>26.2</v>
      </c>
      <c r="AT1970" s="12">
        <f t="shared" si="319"/>
        <v>29.6</v>
      </c>
      <c r="AV1970" s="11">
        <f t="shared" si="311"/>
        <v>142.5</v>
      </c>
      <c r="AW1970" s="13">
        <f t="shared" si="312"/>
        <v>1.1399999999999999</v>
      </c>
      <c r="AX1970" s="13">
        <f t="shared" si="313"/>
        <v>2.3940000000000001</v>
      </c>
      <c r="AY1970" s="13">
        <f t="shared" si="314"/>
        <v>1.1399999999999999</v>
      </c>
      <c r="AZ1970" s="13">
        <f t="shared" si="315"/>
        <v>1.1399999999999999</v>
      </c>
      <c r="BA1970" s="13">
        <f t="shared" si="316"/>
        <v>1.4820000000000002</v>
      </c>
      <c r="BB1970" s="13">
        <f t="shared" si="317"/>
        <v>29.867999999999999</v>
      </c>
      <c r="BC1970" s="13">
        <f t="shared" si="318"/>
        <v>1.1399999999999999</v>
      </c>
    </row>
    <row r="1971" spans="1:55" x14ac:dyDescent="0.3">
      <c r="A1971" s="8" t="s">
        <v>234</v>
      </c>
      <c r="B1971" s="8" t="s">
        <v>238</v>
      </c>
      <c r="C1971" s="8" t="s">
        <v>155</v>
      </c>
      <c r="D1971" s="8" t="s">
        <v>32</v>
      </c>
      <c r="E1971" s="7" t="s">
        <v>21</v>
      </c>
      <c r="K1971" s="8">
        <v>1</v>
      </c>
      <c r="L1971" s="8">
        <v>0</v>
      </c>
      <c r="M1971" s="8">
        <f t="shared" si="310"/>
        <v>0</v>
      </c>
      <c r="O1971" s="8">
        <v>94</v>
      </c>
      <c r="AI1971" s="7">
        <v>8012</v>
      </c>
      <c r="AJ1971" s="8">
        <v>0</v>
      </c>
      <c r="AK1971" s="8" t="s">
        <v>307</v>
      </c>
      <c r="AL1971" s="7">
        <v>332</v>
      </c>
      <c r="AM1971" s="8">
        <v>0</v>
      </c>
      <c r="AN1971" s="8">
        <v>10.3</v>
      </c>
      <c r="AO1971" s="8">
        <v>0</v>
      </c>
      <c r="AP1971" s="8">
        <v>0</v>
      </c>
      <c r="AQ1971" s="8">
        <v>3</v>
      </c>
      <c r="AR1971" s="8">
        <v>73.7</v>
      </c>
      <c r="AS1971" s="8">
        <v>12.7</v>
      </c>
      <c r="AT1971" s="12">
        <f t="shared" si="319"/>
        <v>87</v>
      </c>
      <c r="AV1971" s="11">
        <f t="shared" si="311"/>
        <v>0</v>
      </c>
      <c r="AW1971" s="13">
        <f t="shared" si="312"/>
        <v>0</v>
      </c>
      <c r="AX1971" s="13">
        <f t="shared" si="313"/>
        <v>0</v>
      </c>
      <c r="AY1971" s="13">
        <f t="shared" si="314"/>
        <v>0</v>
      </c>
      <c r="AZ1971" s="13">
        <f t="shared" si="315"/>
        <v>0</v>
      </c>
      <c r="BA1971" s="13">
        <f t="shared" si="316"/>
        <v>0</v>
      </c>
      <c r="BB1971" s="13">
        <f t="shared" si="317"/>
        <v>0</v>
      </c>
      <c r="BC1971" s="13">
        <f t="shared" si="318"/>
        <v>0</v>
      </c>
    </row>
    <row r="1972" spans="1:55" x14ac:dyDescent="0.3">
      <c r="A1972" s="8" t="s">
        <v>234</v>
      </c>
      <c r="B1972" s="8" t="s">
        <v>238</v>
      </c>
      <c r="C1972" s="8" t="s">
        <v>155</v>
      </c>
      <c r="D1972" s="8" t="s">
        <v>74</v>
      </c>
      <c r="E1972" s="7" t="s">
        <v>14</v>
      </c>
      <c r="F1972" s="8">
        <v>340</v>
      </c>
      <c r="H1972" s="8">
        <v>2</v>
      </c>
      <c r="L1972" s="8">
        <v>0.28599999999999998</v>
      </c>
      <c r="M1972" s="8">
        <f t="shared" si="310"/>
        <v>97.24</v>
      </c>
      <c r="O1972" s="8">
        <v>94</v>
      </c>
      <c r="AI1972" s="7">
        <v>404</v>
      </c>
      <c r="AJ1972" s="8">
        <v>14400</v>
      </c>
      <c r="AK1972" s="8" t="s">
        <v>308</v>
      </c>
      <c r="AL1972" s="7">
        <v>41</v>
      </c>
      <c r="AM1972" s="8">
        <v>0</v>
      </c>
      <c r="AN1972" s="8">
        <v>0</v>
      </c>
      <c r="AO1972" s="8">
        <v>0</v>
      </c>
      <c r="AP1972" s="8">
        <v>0</v>
      </c>
      <c r="AQ1972" s="8">
        <v>0</v>
      </c>
      <c r="AR1972" s="8">
        <v>10.4</v>
      </c>
      <c r="AS1972" s="8">
        <v>0</v>
      </c>
      <c r="AT1972" s="12">
        <f t="shared" si="319"/>
        <v>10.4</v>
      </c>
      <c r="AV1972" s="11">
        <f t="shared" si="311"/>
        <v>39.868399999999994</v>
      </c>
      <c r="AW1972" s="13">
        <f t="shared" si="312"/>
        <v>0</v>
      </c>
      <c r="AX1972" s="13">
        <f t="shared" si="313"/>
        <v>0</v>
      </c>
      <c r="AY1972" s="13">
        <f t="shared" si="314"/>
        <v>0</v>
      </c>
      <c r="AZ1972" s="13">
        <f t="shared" si="315"/>
        <v>0</v>
      </c>
      <c r="BA1972" s="13">
        <f t="shared" si="316"/>
        <v>0</v>
      </c>
      <c r="BB1972" s="13">
        <f t="shared" si="317"/>
        <v>10.112959999999999</v>
      </c>
      <c r="BC1972" s="13">
        <f t="shared" si="318"/>
        <v>0</v>
      </c>
    </row>
    <row r="1973" spans="1:55" x14ac:dyDescent="0.3">
      <c r="A1973" s="8" t="s">
        <v>232</v>
      </c>
      <c r="B1973" s="8" t="s">
        <v>238</v>
      </c>
      <c r="C1973" s="8" t="s">
        <v>156</v>
      </c>
      <c r="D1973" s="8" t="s">
        <v>13</v>
      </c>
      <c r="E1973" s="7" t="s">
        <v>14</v>
      </c>
      <c r="F1973" s="8">
        <v>112</v>
      </c>
      <c r="H1973" s="8">
        <v>1</v>
      </c>
      <c r="L1973" s="8">
        <v>0.14299999999999999</v>
      </c>
      <c r="M1973" s="8">
        <f t="shared" si="310"/>
        <v>16.015999999999998</v>
      </c>
      <c r="N1973" s="8">
        <v>3</v>
      </c>
      <c r="O1973" s="8">
        <v>95</v>
      </c>
      <c r="AI1973" s="7">
        <v>8067</v>
      </c>
      <c r="AJ1973" s="8">
        <v>0</v>
      </c>
      <c r="AK1973" s="8" t="s">
        <v>265</v>
      </c>
      <c r="AL1973" s="7">
        <v>269</v>
      </c>
      <c r="AM1973" s="8">
        <v>269</v>
      </c>
      <c r="AN1973" s="8">
        <v>24.9</v>
      </c>
      <c r="AO1973" s="8">
        <v>24.9</v>
      </c>
      <c r="AP1973" s="8">
        <v>24.9</v>
      </c>
      <c r="AQ1973" s="8">
        <v>18</v>
      </c>
      <c r="AR1973" s="8">
        <v>0</v>
      </c>
      <c r="AS1973" s="8">
        <v>0</v>
      </c>
      <c r="AT1973" s="12">
        <f t="shared" si="319"/>
        <v>42.9</v>
      </c>
      <c r="AV1973" s="11">
        <f t="shared" si="311"/>
        <v>43.08303999999999</v>
      </c>
      <c r="AW1973" s="13">
        <f t="shared" si="312"/>
        <v>43.08303999999999</v>
      </c>
      <c r="AX1973" s="13">
        <f t="shared" si="313"/>
        <v>3.9879839999999995</v>
      </c>
      <c r="AY1973" s="13">
        <f t="shared" si="314"/>
        <v>3.9879839999999995</v>
      </c>
      <c r="AZ1973" s="13">
        <f t="shared" si="315"/>
        <v>3.9879839999999995</v>
      </c>
      <c r="BA1973" s="13">
        <f t="shared" si="316"/>
        <v>2.8828799999999997</v>
      </c>
      <c r="BB1973" s="13">
        <f t="shared" si="317"/>
        <v>0</v>
      </c>
      <c r="BC1973" s="13">
        <f t="shared" si="318"/>
        <v>0</v>
      </c>
    </row>
    <row r="1974" spans="1:55" x14ac:dyDescent="0.3">
      <c r="A1974" s="8" t="s">
        <v>232</v>
      </c>
      <c r="B1974" s="8" t="s">
        <v>238</v>
      </c>
      <c r="C1974" s="8" t="s">
        <v>156</v>
      </c>
      <c r="D1974" s="8" t="s">
        <v>15</v>
      </c>
      <c r="E1974" s="7" t="s">
        <v>14</v>
      </c>
      <c r="F1974" s="8">
        <v>85</v>
      </c>
      <c r="J1974" s="8">
        <v>1</v>
      </c>
      <c r="L1974" s="8">
        <v>3.0000000000000001E-3</v>
      </c>
      <c r="M1974" s="8">
        <f t="shared" si="310"/>
        <v>0.255</v>
      </c>
      <c r="O1974" s="8">
        <v>95</v>
      </c>
      <c r="AE1974" s="7" t="s">
        <v>296</v>
      </c>
      <c r="AF1974" s="8" t="s">
        <v>298</v>
      </c>
      <c r="AG1974" s="7" t="s">
        <v>299</v>
      </c>
      <c r="AL1974" s="7">
        <v>241</v>
      </c>
      <c r="AN1974" s="8">
        <v>32.9</v>
      </c>
      <c r="AQ1974" s="8">
        <v>10.9</v>
      </c>
      <c r="AR1974" s="8">
        <v>0.5</v>
      </c>
      <c r="AS1974" s="8">
        <v>0</v>
      </c>
      <c r="AT1974" s="12">
        <f t="shared" si="319"/>
        <v>44.3</v>
      </c>
      <c r="AV1974" s="11">
        <f t="shared" si="311"/>
        <v>0.61454999999999993</v>
      </c>
      <c r="AW1974" s="13">
        <f t="shared" si="312"/>
        <v>2.5500000000000002E-3</v>
      </c>
      <c r="AX1974" s="13">
        <f t="shared" si="313"/>
        <v>8.3894999999999997E-2</v>
      </c>
      <c r="AY1974" s="13">
        <f t="shared" si="314"/>
        <v>2.5500000000000002E-3</v>
      </c>
      <c r="AZ1974" s="13">
        <f t="shared" si="315"/>
        <v>2.5500000000000002E-3</v>
      </c>
      <c r="BA1974" s="13">
        <f t="shared" si="316"/>
        <v>2.7795E-2</v>
      </c>
      <c r="BB1974" s="13">
        <f t="shared" si="317"/>
        <v>1.2750000000000001E-3</v>
      </c>
      <c r="BC1974" s="13">
        <f t="shared" si="318"/>
        <v>0</v>
      </c>
    </row>
    <row r="1975" spans="1:55" x14ac:dyDescent="0.3">
      <c r="A1975" s="8" t="s">
        <v>232</v>
      </c>
      <c r="B1975" s="8" t="s">
        <v>238</v>
      </c>
      <c r="C1975" s="8" t="s">
        <v>156</v>
      </c>
      <c r="D1975" s="8" t="s">
        <v>17</v>
      </c>
      <c r="E1975" s="7" t="s">
        <v>14</v>
      </c>
      <c r="F1975" s="8">
        <v>85</v>
      </c>
      <c r="J1975" s="8">
        <v>1</v>
      </c>
      <c r="L1975" s="8">
        <v>3.0000000000000001E-3</v>
      </c>
      <c r="M1975" s="8">
        <f t="shared" si="310"/>
        <v>0.255</v>
      </c>
      <c r="O1975" s="8">
        <v>95</v>
      </c>
      <c r="AE1975" s="7" t="s">
        <v>300</v>
      </c>
      <c r="AF1975" s="8" t="s">
        <v>301</v>
      </c>
      <c r="AG1975" s="7" t="s">
        <v>272</v>
      </c>
      <c r="AL1975" s="7">
        <v>265</v>
      </c>
      <c r="AN1975" s="8">
        <v>16.899999999999999</v>
      </c>
      <c r="AQ1975" s="8">
        <v>21.4</v>
      </c>
      <c r="AR1975" s="8">
        <v>0</v>
      </c>
      <c r="AS1975" s="8">
        <v>0</v>
      </c>
      <c r="AT1975" s="12">
        <f t="shared" si="319"/>
        <v>38.299999999999997</v>
      </c>
      <c r="AV1975" s="11">
        <f t="shared" si="311"/>
        <v>0.67575000000000007</v>
      </c>
      <c r="AW1975" s="13">
        <f t="shared" si="312"/>
        <v>2.5500000000000002E-3</v>
      </c>
      <c r="AX1975" s="13">
        <f t="shared" si="313"/>
        <v>4.3095000000000001E-2</v>
      </c>
      <c r="AY1975" s="13">
        <f t="shared" si="314"/>
        <v>2.5500000000000002E-3</v>
      </c>
      <c r="AZ1975" s="13">
        <f t="shared" si="315"/>
        <v>2.5500000000000002E-3</v>
      </c>
      <c r="BA1975" s="13">
        <f t="shared" si="316"/>
        <v>5.457E-2</v>
      </c>
      <c r="BB1975" s="13">
        <f t="shared" si="317"/>
        <v>0</v>
      </c>
      <c r="BC1975" s="13">
        <f t="shared" si="318"/>
        <v>0</v>
      </c>
    </row>
    <row r="1976" spans="1:55" x14ac:dyDescent="0.3">
      <c r="A1976" s="8" t="s">
        <v>232</v>
      </c>
      <c r="B1976" s="8" t="s">
        <v>238</v>
      </c>
      <c r="C1976" s="8" t="s">
        <v>156</v>
      </c>
      <c r="D1976" s="8" t="s">
        <v>18</v>
      </c>
      <c r="E1976" s="7" t="s">
        <v>21</v>
      </c>
      <c r="K1976" s="8">
        <v>1</v>
      </c>
      <c r="L1976" s="8">
        <v>0</v>
      </c>
      <c r="M1976" s="8">
        <f t="shared" si="310"/>
        <v>0</v>
      </c>
      <c r="O1976" s="8">
        <v>95</v>
      </c>
      <c r="S1976" s="8">
        <v>1095</v>
      </c>
      <c r="T1976" s="8" t="s">
        <v>275</v>
      </c>
      <c r="AL1976" s="7">
        <v>267</v>
      </c>
      <c r="AN1976" s="8">
        <v>19.600000000000001</v>
      </c>
      <c r="AQ1976" s="8">
        <v>20.3</v>
      </c>
      <c r="AT1976" s="12">
        <f t="shared" si="319"/>
        <v>39.900000000000006</v>
      </c>
      <c r="AV1976" s="11">
        <f t="shared" si="311"/>
        <v>0</v>
      </c>
      <c r="AW1976" s="13">
        <f t="shared" si="312"/>
        <v>0</v>
      </c>
      <c r="AX1976" s="13">
        <f t="shared" si="313"/>
        <v>0</v>
      </c>
      <c r="AY1976" s="13">
        <f t="shared" si="314"/>
        <v>0</v>
      </c>
      <c r="AZ1976" s="13">
        <f t="shared" si="315"/>
        <v>0</v>
      </c>
      <c r="BA1976" s="13">
        <f t="shared" si="316"/>
        <v>0</v>
      </c>
      <c r="BB1976" s="13">
        <f t="shared" si="317"/>
        <v>0</v>
      </c>
      <c r="BC1976" s="13">
        <f t="shared" si="318"/>
        <v>0</v>
      </c>
    </row>
    <row r="1977" spans="1:55" x14ac:dyDescent="0.3">
      <c r="A1977" s="8" t="s">
        <v>232</v>
      </c>
      <c r="B1977" s="8" t="s">
        <v>238</v>
      </c>
      <c r="C1977" s="8" t="s">
        <v>156</v>
      </c>
      <c r="D1977" s="8" t="s">
        <v>19</v>
      </c>
      <c r="E1977" s="7" t="s">
        <v>14</v>
      </c>
      <c r="F1977" s="8">
        <v>112</v>
      </c>
      <c r="I1977" s="8">
        <v>2</v>
      </c>
      <c r="L1977" s="8">
        <v>6.7000000000000004E-2</v>
      </c>
      <c r="M1977" s="8">
        <f t="shared" si="310"/>
        <v>7.5040000000000004</v>
      </c>
      <c r="O1977" s="8">
        <v>95</v>
      </c>
      <c r="AI1977" s="7">
        <v>8063</v>
      </c>
      <c r="AJ1977" s="8">
        <v>5124</v>
      </c>
      <c r="AK1977" s="8" t="s">
        <v>273</v>
      </c>
      <c r="AL1977" s="7">
        <v>285</v>
      </c>
      <c r="AM1977" s="8">
        <v>285</v>
      </c>
      <c r="AN1977" s="8">
        <v>26.9</v>
      </c>
      <c r="AO1977" s="8">
        <v>26.9</v>
      </c>
      <c r="AP1977" s="8">
        <v>26.9</v>
      </c>
      <c r="AQ1977" s="8">
        <v>18.899999999999999</v>
      </c>
      <c r="AR1977" s="8">
        <v>0</v>
      </c>
      <c r="AS1977" s="8">
        <v>0</v>
      </c>
      <c r="AT1977" s="12">
        <f t="shared" si="319"/>
        <v>45.8</v>
      </c>
      <c r="AV1977" s="11">
        <f t="shared" si="311"/>
        <v>21.386400000000002</v>
      </c>
      <c r="AW1977" s="13">
        <f t="shared" si="312"/>
        <v>21.386400000000002</v>
      </c>
      <c r="AX1977" s="13">
        <f t="shared" si="313"/>
        <v>2.0185759999999999</v>
      </c>
      <c r="AY1977" s="13">
        <f t="shared" si="314"/>
        <v>2.0185759999999999</v>
      </c>
      <c r="AZ1977" s="13">
        <f t="shared" si="315"/>
        <v>2.0185759999999999</v>
      </c>
      <c r="BA1977" s="13">
        <f t="shared" si="316"/>
        <v>1.4182560000000002</v>
      </c>
      <c r="BB1977" s="13">
        <f t="shared" si="317"/>
        <v>0</v>
      </c>
      <c r="BC1977" s="13">
        <f t="shared" si="318"/>
        <v>0</v>
      </c>
    </row>
    <row r="1978" spans="1:55" x14ac:dyDescent="0.3">
      <c r="A1978" s="8" t="s">
        <v>232</v>
      </c>
      <c r="B1978" s="8" t="s">
        <v>238</v>
      </c>
      <c r="C1978" s="8" t="s">
        <v>156</v>
      </c>
      <c r="D1978" s="8" t="s">
        <v>22</v>
      </c>
      <c r="E1978" s="7" t="s">
        <v>21</v>
      </c>
      <c r="K1978" s="8">
        <v>1</v>
      </c>
      <c r="L1978" s="8">
        <v>0</v>
      </c>
      <c r="M1978" s="8">
        <f t="shared" si="310"/>
        <v>0</v>
      </c>
      <c r="O1978" s="8">
        <v>95</v>
      </c>
      <c r="AI1978" s="7">
        <v>8063</v>
      </c>
      <c r="AJ1978" s="8">
        <v>5124</v>
      </c>
      <c r="AK1978" s="8" t="s">
        <v>273</v>
      </c>
      <c r="AL1978" s="7">
        <v>285</v>
      </c>
      <c r="AM1978" s="8">
        <v>285</v>
      </c>
      <c r="AN1978" s="8">
        <v>26.9</v>
      </c>
      <c r="AO1978" s="8">
        <v>26.9</v>
      </c>
      <c r="AP1978" s="8">
        <v>26.9</v>
      </c>
      <c r="AQ1978" s="8">
        <v>18.899999999999999</v>
      </c>
      <c r="AR1978" s="8">
        <v>0</v>
      </c>
      <c r="AS1978" s="8">
        <v>0</v>
      </c>
      <c r="AT1978" s="12">
        <f t="shared" si="319"/>
        <v>45.8</v>
      </c>
      <c r="AV1978" s="11">
        <f t="shared" si="311"/>
        <v>0</v>
      </c>
      <c r="AW1978" s="13">
        <f t="shared" si="312"/>
        <v>0</v>
      </c>
      <c r="AX1978" s="13">
        <f t="shared" si="313"/>
        <v>0</v>
      </c>
      <c r="AY1978" s="13">
        <f t="shared" si="314"/>
        <v>0</v>
      </c>
      <c r="AZ1978" s="13">
        <f t="shared" si="315"/>
        <v>0</v>
      </c>
      <c r="BA1978" s="13">
        <f t="shared" si="316"/>
        <v>0</v>
      </c>
      <c r="BB1978" s="13">
        <f t="shared" si="317"/>
        <v>0</v>
      </c>
      <c r="BC1978" s="13">
        <f t="shared" si="318"/>
        <v>0</v>
      </c>
    </row>
    <row r="1979" spans="1:55" x14ac:dyDescent="0.3">
      <c r="A1979" s="8" t="s">
        <v>232</v>
      </c>
      <c r="B1979" s="8" t="s">
        <v>238</v>
      </c>
      <c r="C1979" s="8" t="s">
        <v>156</v>
      </c>
      <c r="D1979" s="8" t="s">
        <v>23</v>
      </c>
      <c r="E1979" s="7" t="s">
        <v>14</v>
      </c>
      <c r="F1979" s="8">
        <v>64</v>
      </c>
      <c r="H1979" s="8">
        <v>1</v>
      </c>
      <c r="L1979" s="8">
        <v>0.14299999999999999</v>
      </c>
      <c r="M1979" s="8">
        <f t="shared" si="310"/>
        <v>9.1519999999999992</v>
      </c>
      <c r="O1979" s="8">
        <v>95</v>
      </c>
      <c r="AI1979" s="7">
        <v>974</v>
      </c>
      <c r="AJ1979" s="8">
        <v>1129</v>
      </c>
      <c r="AK1979" s="8" t="s">
        <v>279</v>
      </c>
      <c r="AL1979" s="7">
        <v>155</v>
      </c>
      <c r="AM1979" s="8">
        <v>155</v>
      </c>
      <c r="AN1979" s="8">
        <v>12.6</v>
      </c>
      <c r="AO1979" s="8">
        <v>12.6</v>
      </c>
      <c r="AP1979" s="8">
        <v>0</v>
      </c>
      <c r="AQ1979" s="8">
        <v>10.6</v>
      </c>
      <c r="AR1979" s="8">
        <v>1.1000000000000001</v>
      </c>
      <c r="AS1979" s="8">
        <v>0</v>
      </c>
      <c r="AT1979" s="12">
        <f t="shared" si="319"/>
        <v>24.3</v>
      </c>
      <c r="AV1979" s="11">
        <f t="shared" si="311"/>
        <v>14.185599999999999</v>
      </c>
      <c r="AW1979" s="13">
        <f t="shared" si="312"/>
        <v>14.185599999999999</v>
      </c>
      <c r="AX1979" s="13">
        <f t="shared" si="313"/>
        <v>1.153152</v>
      </c>
      <c r="AY1979" s="13">
        <f t="shared" si="314"/>
        <v>1.153152</v>
      </c>
      <c r="AZ1979" s="13">
        <f t="shared" si="315"/>
        <v>0</v>
      </c>
      <c r="BA1979" s="13">
        <f t="shared" si="316"/>
        <v>0.97011199999999986</v>
      </c>
      <c r="BB1979" s="13">
        <f t="shared" si="317"/>
        <v>0.100672</v>
      </c>
      <c r="BC1979" s="13">
        <f t="shared" si="318"/>
        <v>0</v>
      </c>
    </row>
    <row r="1980" spans="1:55" x14ac:dyDescent="0.3">
      <c r="A1980" s="8" t="s">
        <v>232</v>
      </c>
      <c r="B1980" s="8" t="s">
        <v>238</v>
      </c>
      <c r="C1980" s="8" t="s">
        <v>156</v>
      </c>
      <c r="D1980" s="8" t="s">
        <v>24</v>
      </c>
      <c r="E1980" s="7" t="s">
        <v>14</v>
      </c>
      <c r="F1980" s="8">
        <v>184</v>
      </c>
      <c r="G1980" s="8">
        <v>1</v>
      </c>
      <c r="L1980" s="8">
        <v>1</v>
      </c>
      <c r="M1980" s="8">
        <f t="shared" si="310"/>
        <v>184</v>
      </c>
      <c r="O1980" s="8">
        <v>95</v>
      </c>
      <c r="AI1980" s="7">
        <v>7075</v>
      </c>
      <c r="AJ1980" s="8">
        <v>1106</v>
      </c>
      <c r="AK1980" s="8" t="s">
        <v>280</v>
      </c>
      <c r="AL1980" s="7">
        <v>69</v>
      </c>
      <c r="AM1980" s="8">
        <v>69</v>
      </c>
      <c r="AN1980" s="8">
        <v>3.6</v>
      </c>
      <c r="AO1980" s="8">
        <v>3.6</v>
      </c>
      <c r="AP1980" s="8">
        <v>0</v>
      </c>
      <c r="AQ1980" s="8">
        <v>4.0999999999999996</v>
      </c>
      <c r="AR1980" s="8">
        <v>4.5</v>
      </c>
      <c r="AS1980" s="8">
        <v>0</v>
      </c>
      <c r="AT1980" s="12">
        <f t="shared" si="319"/>
        <v>12.2</v>
      </c>
      <c r="AV1980" s="11">
        <f t="shared" si="311"/>
        <v>126.96</v>
      </c>
      <c r="AW1980" s="13">
        <f t="shared" si="312"/>
        <v>126.96</v>
      </c>
      <c r="AX1980" s="13">
        <f t="shared" si="313"/>
        <v>6.6239999999999997</v>
      </c>
      <c r="AY1980" s="13">
        <f t="shared" si="314"/>
        <v>6.6239999999999997</v>
      </c>
      <c r="AZ1980" s="13">
        <f t="shared" si="315"/>
        <v>0</v>
      </c>
      <c r="BA1980" s="13">
        <f t="shared" si="316"/>
        <v>7.5439999999999996</v>
      </c>
      <c r="BB1980" s="13">
        <f t="shared" si="317"/>
        <v>8.2799999999999994</v>
      </c>
      <c r="BC1980" s="13">
        <f t="shared" si="318"/>
        <v>0</v>
      </c>
    </row>
    <row r="1981" spans="1:55" x14ac:dyDescent="0.3">
      <c r="A1981" s="8" t="s">
        <v>232</v>
      </c>
      <c r="B1981" s="8" t="s">
        <v>238</v>
      </c>
      <c r="C1981" s="8" t="s">
        <v>156</v>
      </c>
      <c r="D1981" s="8" t="s">
        <v>25</v>
      </c>
      <c r="E1981" s="7" t="s">
        <v>21</v>
      </c>
      <c r="K1981" s="8">
        <v>1</v>
      </c>
      <c r="L1981" s="8">
        <v>0</v>
      </c>
      <c r="M1981" s="8">
        <f t="shared" si="310"/>
        <v>0</v>
      </c>
      <c r="O1981" s="8">
        <v>95</v>
      </c>
      <c r="AI1981" s="7">
        <v>646</v>
      </c>
      <c r="AJ1981" s="8">
        <v>1009</v>
      </c>
      <c r="AK1981" s="8" t="s">
        <v>286</v>
      </c>
      <c r="AL1981" s="7">
        <v>403</v>
      </c>
      <c r="AM1981" s="8">
        <v>403</v>
      </c>
      <c r="AN1981" s="8">
        <v>24.9</v>
      </c>
      <c r="AO1981" s="8">
        <v>24.9</v>
      </c>
      <c r="AP1981" s="8">
        <v>0</v>
      </c>
      <c r="AQ1981" s="8">
        <v>33.1</v>
      </c>
      <c r="AR1981" s="8">
        <v>1.3</v>
      </c>
      <c r="AS1981" s="8">
        <v>0</v>
      </c>
      <c r="AT1981" s="12">
        <f t="shared" si="319"/>
        <v>59.3</v>
      </c>
      <c r="AV1981" s="11">
        <f t="shared" si="311"/>
        <v>0</v>
      </c>
      <c r="AW1981" s="13">
        <f t="shared" si="312"/>
        <v>0</v>
      </c>
      <c r="AX1981" s="13">
        <f t="shared" si="313"/>
        <v>0</v>
      </c>
      <c r="AY1981" s="13">
        <f t="shared" si="314"/>
        <v>0</v>
      </c>
      <c r="AZ1981" s="13">
        <f t="shared" si="315"/>
        <v>0</v>
      </c>
      <c r="BA1981" s="13">
        <f t="shared" si="316"/>
        <v>0</v>
      </c>
      <c r="BB1981" s="13">
        <f t="shared" si="317"/>
        <v>0</v>
      </c>
      <c r="BC1981" s="13">
        <f t="shared" si="318"/>
        <v>0</v>
      </c>
    </row>
    <row r="1982" spans="1:55" x14ac:dyDescent="0.3">
      <c r="A1982" s="8" t="s">
        <v>20</v>
      </c>
      <c r="B1982" s="8" t="s">
        <v>238</v>
      </c>
      <c r="C1982" s="8" t="s">
        <v>156</v>
      </c>
      <c r="D1982" s="8" t="s">
        <v>20</v>
      </c>
      <c r="E1982" s="7" t="s">
        <v>14</v>
      </c>
      <c r="F1982" s="8">
        <v>112</v>
      </c>
      <c r="H1982" s="8">
        <v>3</v>
      </c>
      <c r="L1982" s="8">
        <v>0.42899999999999999</v>
      </c>
      <c r="M1982" s="8">
        <f t="shared" ref="M1982:M2045" si="320">F1982*L1982</f>
        <v>48.048000000000002</v>
      </c>
      <c r="O1982" s="8">
        <v>95</v>
      </c>
      <c r="AI1982">
        <v>8041</v>
      </c>
      <c r="AJ1982">
        <v>15233</v>
      </c>
      <c r="AK1982" t="s">
        <v>378</v>
      </c>
      <c r="AL1982">
        <v>105</v>
      </c>
      <c r="AM1982">
        <v>105</v>
      </c>
      <c r="AN1982">
        <v>18.5</v>
      </c>
      <c r="AO1982">
        <v>18.5</v>
      </c>
      <c r="AP1982">
        <v>18.5</v>
      </c>
      <c r="AQ1982">
        <v>2.9</v>
      </c>
      <c r="AR1982">
        <v>0</v>
      </c>
      <c r="AS1982">
        <v>0</v>
      </c>
      <c r="AT1982" s="12">
        <f t="shared" si="319"/>
        <v>21.4</v>
      </c>
      <c r="AV1982" s="11">
        <f t="shared" si="311"/>
        <v>50.450400000000002</v>
      </c>
      <c r="AW1982" s="13">
        <f t="shared" si="312"/>
        <v>50.450400000000002</v>
      </c>
      <c r="AX1982" s="13">
        <f t="shared" si="313"/>
        <v>8.8888800000000003</v>
      </c>
      <c r="AY1982" s="13">
        <f t="shared" si="314"/>
        <v>8.8888800000000003</v>
      </c>
      <c r="AZ1982" s="13">
        <f t="shared" si="315"/>
        <v>8.8888800000000003</v>
      </c>
      <c r="BA1982" s="13">
        <f t="shared" si="316"/>
        <v>1.393392</v>
      </c>
      <c r="BB1982" s="13">
        <f t="shared" si="317"/>
        <v>0</v>
      </c>
      <c r="BC1982" s="13">
        <f t="shared" si="318"/>
        <v>0</v>
      </c>
    </row>
    <row r="1983" spans="1:55" x14ac:dyDescent="0.3">
      <c r="A1983" s="8" t="s">
        <v>233</v>
      </c>
      <c r="B1983" s="8" t="s">
        <v>238</v>
      </c>
      <c r="C1983" s="8" t="s">
        <v>156</v>
      </c>
      <c r="D1983" s="8" t="s">
        <v>26</v>
      </c>
      <c r="E1983" s="7" t="s">
        <v>14</v>
      </c>
      <c r="F1983" s="8">
        <v>175</v>
      </c>
      <c r="H1983" s="8">
        <v>2</v>
      </c>
      <c r="L1983" s="8">
        <v>0.28599999999999998</v>
      </c>
      <c r="M1983" s="8">
        <f t="shared" si="320"/>
        <v>50.05</v>
      </c>
      <c r="O1983" s="8">
        <v>95</v>
      </c>
      <c r="AI1983" s="7">
        <v>7200</v>
      </c>
      <c r="AJ1983" s="8">
        <v>20051</v>
      </c>
      <c r="AK1983" s="8" t="s">
        <v>282</v>
      </c>
      <c r="AL1983" s="7">
        <v>130</v>
      </c>
      <c r="AM1983" s="8">
        <v>0</v>
      </c>
      <c r="AN1983" s="8">
        <v>2.4</v>
      </c>
      <c r="AO1983" s="8">
        <v>0</v>
      </c>
      <c r="AP1983" s="8">
        <v>0</v>
      </c>
      <c r="AQ1983" s="8">
        <v>0.2</v>
      </c>
      <c r="AR1983" s="8">
        <v>28.6</v>
      </c>
      <c r="AS1983" s="8">
        <v>0.3</v>
      </c>
      <c r="AT1983" s="12">
        <f t="shared" si="319"/>
        <v>31.200000000000003</v>
      </c>
      <c r="AV1983" s="11">
        <f t="shared" si="311"/>
        <v>65.064999999999998</v>
      </c>
      <c r="AW1983" s="13">
        <f t="shared" si="312"/>
        <v>0</v>
      </c>
      <c r="AX1983" s="13">
        <f t="shared" si="313"/>
        <v>1.2011999999999998</v>
      </c>
      <c r="AY1983" s="13">
        <f t="shared" si="314"/>
        <v>0</v>
      </c>
      <c r="AZ1983" s="13">
        <f t="shared" si="315"/>
        <v>0</v>
      </c>
      <c r="BA1983" s="13">
        <f t="shared" si="316"/>
        <v>0.10009999999999999</v>
      </c>
      <c r="BB1983" s="13">
        <f t="shared" si="317"/>
        <v>14.314300000000001</v>
      </c>
      <c r="BC1983" s="13">
        <f t="shared" si="318"/>
        <v>0.15014999999999998</v>
      </c>
    </row>
    <row r="1984" spans="1:55" x14ac:dyDescent="0.3">
      <c r="A1984" s="8" t="s">
        <v>233</v>
      </c>
      <c r="B1984" s="8" t="s">
        <v>238</v>
      </c>
      <c r="C1984" s="8" t="s">
        <v>156</v>
      </c>
      <c r="D1984" s="8" t="s">
        <v>28</v>
      </c>
      <c r="E1984" s="7" t="s">
        <v>14</v>
      </c>
      <c r="F1984" s="8">
        <v>185</v>
      </c>
      <c r="G1984" s="8">
        <v>1</v>
      </c>
      <c r="L1984" s="8">
        <v>1</v>
      </c>
      <c r="M1984" s="8">
        <f t="shared" si="320"/>
        <v>185</v>
      </c>
      <c r="O1984" s="8">
        <v>95</v>
      </c>
      <c r="AI1984" s="7">
        <v>7005</v>
      </c>
      <c r="AJ1984" s="8">
        <v>16028</v>
      </c>
      <c r="AK1984" s="8" t="s">
        <v>283</v>
      </c>
      <c r="AL1984" s="7">
        <v>127</v>
      </c>
      <c r="AM1984" s="8">
        <v>0</v>
      </c>
      <c r="AN1984" s="8">
        <v>8.6999999999999993</v>
      </c>
      <c r="AO1984" s="8">
        <v>0</v>
      </c>
      <c r="AP1984" s="8">
        <v>0</v>
      </c>
      <c r="AQ1984" s="8">
        <v>0.5</v>
      </c>
      <c r="AR1984" s="8">
        <v>22.8</v>
      </c>
      <c r="AS1984" s="8">
        <v>6.4</v>
      </c>
      <c r="AT1984" s="12">
        <f t="shared" si="319"/>
        <v>32</v>
      </c>
      <c r="AV1984" s="11">
        <f t="shared" si="311"/>
        <v>234.95</v>
      </c>
      <c r="AW1984" s="13">
        <f t="shared" si="312"/>
        <v>0</v>
      </c>
      <c r="AX1984" s="13">
        <f t="shared" si="313"/>
        <v>16.094999999999999</v>
      </c>
      <c r="AY1984" s="13">
        <f t="shared" si="314"/>
        <v>0</v>
      </c>
      <c r="AZ1984" s="13">
        <f t="shared" si="315"/>
        <v>0</v>
      </c>
      <c r="BA1984" s="13">
        <f t="shared" si="316"/>
        <v>0.92500000000000004</v>
      </c>
      <c r="BB1984" s="13">
        <f t="shared" si="317"/>
        <v>42.18</v>
      </c>
      <c r="BC1984" s="13">
        <f t="shared" si="318"/>
        <v>11.84</v>
      </c>
    </row>
    <row r="1985" spans="1:55" x14ac:dyDescent="0.3">
      <c r="A1985" s="8" t="s">
        <v>233</v>
      </c>
      <c r="B1985" s="8" t="s">
        <v>238</v>
      </c>
      <c r="C1985" s="8" t="s">
        <v>156</v>
      </c>
      <c r="D1985" s="8" t="s">
        <v>29</v>
      </c>
      <c r="E1985" s="7" t="s">
        <v>14</v>
      </c>
      <c r="F1985" s="8">
        <v>60</v>
      </c>
      <c r="H1985" s="8">
        <v>1</v>
      </c>
      <c r="L1985" s="8">
        <v>0.14299999999999999</v>
      </c>
      <c r="M1985" s="8">
        <f t="shared" si="320"/>
        <v>8.58</v>
      </c>
      <c r="O1985" s="8">
        <v>95</v>
      </c>
      <c r="AI1985" s="7">
        <v>513</v>
      </c>
      <c r="AJ1985" s="8">
        <v>11110</v>
      </c>
      <c r="AK1985" s="8" t="s">
        <v>290</v>
      </c>
      <c r="AL1985" s="7">
        <v>22</v>
      </c>
      <c r="AM1985" s="8">
        <v>0</v>
      </c>
      <c r="AN1985" s="8">
        <v>1</v>
      </c>
      <c r="AO1985" s="8">
        <v>0</v>
      </c>
      <c r="AP1985" s="8">
        <v>0</v>
      </c>
      <c r="AQ1985" s="8">
        <v>0.4</v>
      </c>
      <c r="AR1985" s="8">
        <v>4.5</v>
      </c>
      <c r="AS1985" s="8">
        <v>2.8</v>
      </c>
      <c r="AT1985" s="12">
        <f t="shared" si="319"/>
        <v>5.9</v>
      </c>
      <c r="AV1985" s="11">
        <f t="shared" si="311"/>
        <v>1.8875999999999999</v>
      </c>
      <c r="AW1985" s="13">
        <f t="shared" si="312"/>
        <v>0</v>
      </c>
      <c r="AX1985" s="13">
        <f t="shared" si="313"/>
        <v>8.5800000000000001E-2</v>
      </c>
      <c r="AY1985" s="13">
        <f t="shared" si="314"/>
        <v>0</v>
      </c>
      <c r="AZ1985" s="13">
        <f t="shared" si="315"/>
        <v>0</v>
      </c>
      <c r="BA1985" s="13">
        <f t="shared" si="316"/>
        <v>3.4320000000000003E-2</v>
      </c>
      <c r="BB1985" s="13">
        <f t="shared" si="317"/>
        <v>0.3861</v>
      </c>
      <c r="BC1985" s="13">
        <f t="shared" si="318"/>
        <v>0.24023999999999998</v>
      </c>
    </row>
    <row r="1986" spans="1:55" x14ac:dyDescent="0.3">
      <c r="A1986" s="8" t="s">
        <v>233</v>
      </c>
      <c r="B1986" s="8" t="s">
        <v>238</v>
      </c>
      <c r="C1986" s="8" t="s">
        <v>156</v>
      </c>
      <c r="D1986" s="8" t="s">
        <v>30</v>
      </c>
      <c r="E1986" s="7" t="s">
        <v>14</v>
      </c>
      <c r="F1986" s="8">
        <v>119</v>
      </c>
      <c r="H1986" s="8">
        <v>2</v>
      </c>
      <c r="L1986" s="8">
        <v>0.28599999999999998</v>
      </c>
      <c r="M1986" s="8">
        <f t="shared" si="320"/>
        <v>34.033999999999999</v>
      </c>
      <c r="O1986" s="8">
        <v>95</v>
      </c>
      <c r="AI1986" s="7">
        <v>141</v>
      </c>
      <c r="AJ1986" s="8">
        <v>9040</v>
      </c>
      <c r="AK1986" s="8" t="s">
        <v>287</v>
      </c>
      <c r="AL1986" s="7">
        <v>92</v>
      </c>
      <c r="AM1986" s="8">
        <v>0</v>
      </c>
      <c r="AN1986" s="8">
        <v>1</v>
      </c>
      <c r="AO1986" s="8">
        <v>0</v>
      </c>
      <c r="AP1986" s="8">
        <v>0</v>
      </c>
      <c r="AQ1986" s="8">
        <v>0.5</v>
      </c>
      <c r="AR1986" s="8">
        <v>23.4</v>
      </c>
      <c r="AS1986" s="8">
        <v>2.4</v>
      </c>
      <c r="AT1986" s="12">
        <f t="shared" si="319"/>
        <v>24.9</v>
      </c>
      <c r="AV1986" s="11">
        <f t="shared" si="311"/>
        <v>31.311279999999996</v>
      </c>
      <c r="AW1986" s="13">
        <f t="shared" si="312"/>
        <v>0</v>
      </c>
      <c r="AX1986" s="13">
        <f t="shared" si="313"/>
        <v>0.34033999999999998</v>
      </c>
      <c r="AY1986" s="13">
        <f t="shared" si="314"/>
        <v>0</v>
      </c>
      <c r="AZ1986" s="13">
        <f t="shared" si="315"/>
        <v>0</v>
      </c>
      <c r="BA1986" s="13">
        <f t="shared" si="316"/>
        <v>0.17016999999999999</v>
      </c>
      <c r="BB1986" s="13">
        <f t="shared" si="317"/>
        <v>7.9639559999999996</v>
      </c>
      <c r="BC1986" s="13">
        <f t="shared" si="318"/>
        <v>0.81681599999999988</v>
      </c>
    </row>
    <row r="1987" spans="1:55" x14ac:dyDescent="0.3">
      <c r="A1987" s="8" t="s">
        <v>233</v>
      </c>
      <c r="B1987" s="8" t="s">
        <v>238</v>
      </c>
      <c r="C1987" s="8" t="s">
        <v>156</v>
      </c>
      <c r="D1987" s="8" t="s">
        <v>31</v>
      </c>
      <c r="E1987" s="7" t="s">
        <v>14</v>
      </c>
      <c r="F1987" s="8">
        <v>122</v>
      </c>
      <c r="J1987" s="8">
        <v>2</v>
      </c>
      <c r="L1987" s="8">
        <v>5.0000000000000001E-3</v>
      </c>
      <c r="M1987" s="8">
        <f t="shared" si="320"/>
        <v>0.61</v>
      </c>
      <c r="O1987" s="8">
        <v>95</v>
      </c>
      <c r="AI1987" s="7">
        <v>1786</v>
      </c>
      <c r="AJ1987" s="8">
        <v>11363</v>
      </c>
      <c r="AK1987" s="8" t="s">
        <v>289</v>
      </c>
      <c r="AL1987" s="7">
        <v>93</v>
      </c>
      <c r="AM1987" s="8">
        <v>0</v>
      </c>
      <c r="AN1987" s="8">
        <v>2</v>
      </c>
      <c r="AO1987" s="8">
        <v>0</v>
      </c>
      <c r="AP1987" s="8">
        <v>0</v>
      </c>
      <c r="AQ1987" s="8">
        <v>0.1</v>
      </c>
      <c r="AR1987" s="8">
        <v>21.6</v>
      </c>
      <c r="AS1987" s="8">
        <v>1.5</v>
      </c>
      <c r="AT1987" s="12">
        <f t="shared" si="319"/>
        <v>23.700000000000003</v>
      </c>
      <c r="AV1987" s="11">
        <f t="shared" si="311"/>
        <v>0.56729999999999992</v>
      </c>
      <c r="AW1987" s="13">
        <f t="shared" si="312"/>
        <v>0</v>
      </c>
      <c r="AX1987" s="13">
        <f t="shared" si="313"/>
        <v>1.2199999999999999E-2</v>
      </c>
      <c r="AY1987" s="13">
        <f t="shared" si="314"/>
        <v>0</v>
      </c>
      <c r="AZ1987" s="13">
        <f t="shared" si="315"/>
        <v>0</v>
      </c>
      <c r="BA1987" s="13">
        <f t="shared" si="316"/>
        <v>6.0999999999999997E-4</v>
      </c>
      <c r="BB1987" s="13">
        <f t="shared" si="317"/>
        <v>0.13175999999999999</v>
      </c>
      <c r="BC1987" s="13">
        <f t="shared" si="318"/>
        <v>9.1500000000000001E-3</v>
      </c>
    </row>
    <row r="1988" spans="1:55" x14ac:dyDescent="0.3">
      <c r="A1988" s="8" t="s">
        <v>233</v>
      </c>
      <c r="B1988" s="8" t="s">
        <v>238</v>
      </c>
      <c r="C1988" s="8" t="s">
        <v>156</v>
      </c>
      <c r="D1988" s="8" t="s">
        <v>87</v>
      </c>
      <c r="E1988" s="7" t="s">
        <v>14</v>
      </c>
      <c r="F1988" s="8">
        <v>171</v>
      </c>
      <c r="G1988" s="8">
        <v>1</v>
      </c>
      <c r="L1988" s="8">
        <v>1</v>
      </c>
      <c r="M1988" s="8">
        <f t="shared" si="320"/>
        <v>171</v>
      </c>
      <c r="O1988" s="8">
        <v>95</v>
      </c>
      <c r="AI1988" s="7">
        <v>7060</v>
      </c>
      <c r="AJ1988" s="8">
        <v>16063</v>
      </c>
      <c r="AK1988" s="8" t="s">
        <v>328</v>
      </c>
      <c r="AL1988" s="7">
        <v>116</v>
      </c>
      <c r="AM1988" s="8">
        <v>0</v>
      </c>
      <c r="AN1988" s="8">
        <v>7.7</v>
      </c>
      <c r="AO1988" s="8">
        <v>0</v>
      </c>
      <c r="AP1988" s="8">
        <v>0</v>
      </c>
      <c r="AQ1988" s="8">
        <v>0.5</v>
      </c>
      <c r="AR1988" s="8">
        <v>20.8</v>
      </c>
      <c r="AS1988" s="8">
        <v>6.5</v>
      </c>
      <c r="AT1988" s="12">
        <f t="shared" si="319"/>
        <v>29</v>
      </c>
      <c r="AV1988" s="11">
        <f t="shared" si="311"/>
        <v>198.36</v>
      </c>
      <c r="AW1988" s="13">
        <f t="shared" si="312"/>
        <v>0</v>
      </c>
      <c r="AX1988" s="13">
        <f t="shared" si="313"/>
        <v>13.167</v>
      </c>
      <c r="AY1988" s="13">
        <f t="shared" si="314"/>
        <v>0</v>
      </c>
      <c r="AZ1988" s="13">
        <f t="shared" si="315"/>
        <v>0</v>
      </c>
      <c r="BA1988" s="13">
        <f t="shared" si="316"/>
        <v>0.85499999999999998</v>
      </c>
      <c r="BB1988" s="13">
        <f t="shared" si="317"/>
        <v>35.568000000000005</v>
      </c>
      <c r="BC1988" s="13">
        <f t="shared" si="318"/>
        <v>11.115</v>
      </c>
    </row>
    <row r="1989" spans="1:55" x14ac:dyDescent="0.3">
      <c r="A1989" s="8" t="s">
        <v>233</v>
      </c>
      <c r="B1989" s="8" t="s">
        <v>238</v>
      </c>
      <c r="C1989" s="8" t="s">
        <v>156</v>
      </c>
      <c r="D1989" s="8" t="s">
        <v>121</v>
      </c>
      <c r="E1989" s="7" t="s">
        <v>14</v>
      </c>
      <c r="F1989" s="8">
        <v>94</v>
      </c>
      <c r="J1989" s="8">
        <v>1</v>
      </c>
      <c r="L1989" s="8">
        <v>3.0000000000000001E-3</v>
      </c>
      <c r="M1989" s="8">
        <f t="shared" si="320"/>
        <v>0.28200000000000003</v>
      </c>
      <c r="O1989" s="8">
        <v>95</v>
      </c>
      <c r="U1989" s="7" t="s">
        <v>350</v>
      </c>
      <c r="V1989" s="8" t="s">
        <v>351</v>
      </c>
      <c r="W1989" s="8" t="s">
        <v>352</v>
      </c>
      <c r="X1989" s="8" t="s">
        <v>353</v>
      </c>
      <c r="Y1989" s="8">
        <v>1</v>
      </c>
      <c r="AL1989" s="7">
        <v>31</v>
      </c>
      <c r="AN1989" s="8">
        <v>1.1000000000000001</v>
      </c>
      <c r="AQ1989" s="8">
        <v>0.1</v>
      </c>
      <c r="AR1989" s="8">
        <v>6.1</v>
      </c>
      <c r="AS1989" s="8">
        <v>0.8</v>
      </c>
      <c r="AT1989" s="12">
        <f t="shared" si="319"/>
        <v>7.3</v>
      </c>
      <c r="AV1989" s="11">
        <f t="shared" ref="AV1989:AV2052" si="321">PRODUCT($M1989,$Y1989,AL1989)/100</f>
        <v>8.7420000000000012E-2</v>
      </c>
      <c r="AW1989" s="13">
        <f t="shared" si="312"/>
        <v>2.8200000000000005E-3</v>
      </c>
      <c r="AX1989" s="13">
        <f t="shared" si="313"/>
        <v>3.1020000000000002E-3</v>
      </c>
      <c r="AY1989" s="13">
        <f t="shared" si="314"/>
        <v>2.8200000000000005E-3</v>
      </c>
      <c r="AZ1989" s="13">
        <f t="shared" si="315"/>
        <v>2.8200000000000005E-3</v>
      </c>
      <c r="BA1989" s="13">
        <f t="shared" si="316"/>
        <v>2.8200000000000002E-4</v>
      </c>
      <c r="BB1989" s="13">
        <f t="shared" si="317"/>
        <v>1.7202000000000002E-2</v>
      </c>
      <c r="BC1989" s="13">
        <f t="shared" si="318"/>
        <v>2.2560000000000002E-3</v>
      </c>
    </row>
    <row r="1990" spans="1:55" x14ac:dyDescent="0.3">
      <c r="A1990" s="8" t="s">
        <v>233</v>
      </c>
      <c r="B1990" s="8" t="s">
        <v>238</v>
      </c>
      <c r="C1990" s="8" t="s">
        <v>156</v>
      </c>
      <c r="D1990" s="8" t="s">
        <v>147</v>
      </c>
      <c r="E1990" s="7" t="s">
        <v>14</v>
      </c>
      <c r="F1990" s="8">
        <v>114</v>
      </c>
      <c r="I1990" s="8">
        <v>1</v>
      </c>
      <c r="L1990" s="8">
        <v>3.3000000000000002E-2</v>
      </c>
      <c r="M1990" s="8">
        <f t="shared" si="320"/>
        <v>3.762</v>
      </c>
      <c r="O1990" s="8">
        <v>95</v>
      </c>
      <c r="AI1990" s="7">
        <v>2249</v>
      </c>
      <c r="AJ1990" s="8">
        <v>11508</v>
      </c>
      <c r="AK1990" s="8" t="s">
        <v>365</v>
      </c>
      <c r="AL1990" s="7">
        <v>103</v>
      </c>
      <c r="AM1990" s="8">
        <v>0</v>
      </c>
      <c r="AN1990" s="8">
        <v>1.7</v>
      </c>
      <c r="AO1990" s="8">
        <v>0</v>
      </c>
      <c r="AP1990" s="8">
        <v>0</v>
      </c>
      <c r="AQ1990" s="8">
        <v>0.1</v>
      </c>
      <c r="AR1990" s="8">
        <v>24.3</v>
      </c>
      <c r="AS1990" s="8">
        <v>3</v>
      </c>
      <c r="AT1990" s="12">
        <f t="shared" si="319"/>
        <v>26.1</v>
      </c>
      <c r="AV1990" s="11">
        <f t="shared" si="321"/>
        <v>3.87486</v>
      </c>
      <c r="AW1990" s="13">
        <f t="shared" ref="AW1990:AW2053" si="322">PRODUCT($M1990,$Y1990,AM1990)/100</f>
        <v>0</v>
      </c>
      <c r="AX1990" s="13">
        <f t="shared" ref="AX1990:AX2053" si="323">PRODUCT($M1990,$Y1990,AN1990)/100</f>
        <v>6.3953999999999997E-2</v>
      </c>
      <c r="AY1990" s="13">
        <f t="shared" ref="AY1990:AY2053" si="324">PRODUCT($M1990,$Y1990,AO1990)/100</f>
        <v>0</v>
      </c>
      <c r="AZ1990" s="13">
        <f t="shared" ref="AZ1990:AZ2053" si="325">PRODUCT($M1990,$Y1990,AP1990)/100</f>
        <v>0</v>
      </c>
      <c r="BA1990" s="13">
        <f t="shared" ref="BA1990:BA2053" si="326">PRODUCT($M1990,$Y1990,AQ1990)/100</f>
        <v>3.7620000000000002E-3</v>
      </c>
      <c r="BB1990" s="13">
        <f t="shared" ref="BB1990:BB2053" si="327">PRODUCT($M1990,$Y1990,AR1990)/100</f>
        <v>0.91416600000000003</v>
      </c>
      <c r="BC1990" s="13">
        <f t="shared" ref="BC1990:BC2053" si="328">PRODUCT($M1990,$Y1990,AS1990)/100</f>
        <v>0.11286</v>
      </c>
    </row>
    <row r="1991" spans="1:55" x14ac:dyDescent="0.3">
      <c r="A1991" s="8" t="s">
        <v>234</v>
      </c>
      <c r="B1991" s="8" t="s">
        <v>238</v>
      </c>
      <c r="C1991" s="8" t="s">
        <v>156</v>
      </c>
      <c r="D1991" s="8" t="s">
        <v>248</v>
      </c>
      <c r="E1991" s="7" t="s">
        <v>14</v>
      </c>
      <c r="F1991" s="8">
        <v>134</v>
      </c>
      <c r="H1991" s="8">
        <v>3</v>
      </c>
      <c r="L1991" s="8">
        <v>0.42899999999999999</v>
      </c>
      <c r="M1991" s="8">
        <f t="shared" si="320"/>
        <v>57.485999999999997</v>
      </c>
      <c r="O1991" s="8">
        <v>95</v>
      </c>
      <c r="AE1991" s="7" t="s">
        <v>296</v>
      </c>
      <c r="AF1991" s="8" t="s">
        <v>303</v>
      </c>
      <c r="AL1991" s="7">
        <v>163</v>
      </c>
      <c r="AN1991" s="8">
        <v>6.3</v>
      </c>
      <c r="AQ1991" s="8">
        <v>1.4</v>
      </c>
      <c r="AR1991" s="8">
        <v>31.1</v>
      </c>
      <c r="AT1991" s="12">
        <f t="shared" si="319"/>
        <v>38.799999999999997</v>
      </c>
      <c r="AV1991" s="11">
        <f t="shared" si="321"/>
        <v>93.702179999999984</v>
      </c>
      <c r="AW1991" s="13">
        <f t="shared" si="322"/>
        <v>0.57485999999999993</v>
      </c>
      <c r="AX1991" s="13">
        <f t="shared" si="323"/>
        <v>3.6216179999999998</v>
      </c>
      <c r="AY1991" s="13">
        <f t="shared" si="324"/>
        <v>0.57485999999999993</v>
      </c>
      <c r="AZ1991" s="13">
        <f t="shared" si="325"/>
        <v>0.57485999999999993</v>
      </c>
      <c r="BA1991" s="13">
        <f t="shared" si="326"/>
        <v>0.80480399999999985</v>
      </c>
      <c r="BB1991" s="13">
        <f t="shared" si="327"/>
        <v>17.878146000000001</v>
      </c>
      <c r="BC1991" s="13">
        <f t="shared" si="328"/>
        <v>0.57485999999999993</v>
      </c>
    </row>
    <row r="1992" spans="1:55" x14ac:dyDescent="0.3">
      <c r="A1992" s="8" t="s">
        <v>234</v>
      </c>
      <c r="B1992" s="8" t="s">
        <v>238</v>
      </c>
      <c r="C1992" s="8" t="s">
        <v>156</v>
      </c>
      <c r="D1992" s="8" t="s">
        <v>27</v>
      </c>
      <c r="E1992" s="7" t="s">
        <v>14</v>
      </c>
      <c r="F1992" s="8">
        <v>114</v>
      </c>
      <c r="G1992" s="8">
        <v>1</v>
      </c>
      <c r="L1992" s="8">
        <v>1</v>
      </c>
      <c r="M1992" s="8">
        <f t="shared" si="320"/>
        <v>114</v>
      </c>
      <c r="O1992" s="8">
        <v>95</v>
      </c>
      <c r="AE1992" s="7" t="s">
        <v>296</v>
      </c>
      <c r="AF1992" s="8" t="s">
        <v>304</v>
      </c>
      <c r="AL1992" s="7">
        <v>125</v>
      </c>
      <c r="AN1992" s="8">
        <v>2.1</v>
      </c>
      <c r="AQ1992" s="8">
        <v>1.3</v>
      </c>
      <c r="AR1992" s="8">
        <v>26.2</v>
      </c>
      <c r="AT1992" s="12">
        <f t="shared" si="319"/>
        <v>29.6</v>
      </c>
      <c r="AV1992" s="11">
        <f t="shared" si="321"/>
        <v>142.5</v>
      </c>
      <c r="AW1992" s="13">
        <f t="shared" si="322"/>
        <v>1.1399999999999999</v>
      </c>
      <c r="AX1992" s="13">
        <f t="shared" si="323"/>
        <v>2.3940000000000001</v>
      </c>
      <c r="AY1992" s="13">
        <f t="shared" si="324"/>
        <v>1.1399999999999999</v>
      </c>
      <c r="AZ1992" s="13">
        <f t="shared" si="325"/>
        <v>1.1399999999999999</v>
      </c>
      <c r="BA1992" s="13">
        <f t="shared" si="326"/>
        <v>1.4820000000000002</v>
      </c>
      <c r="BB1992" s="13">
        <f t="shared" si="327"/>
        <v>29.867999999999999</v>
      </c>
      <c r="BC1992" s="13">
        <f t="shared" si="328"/>
        <v>1.1399999999999999</v>
      </c>
    </row>
    <row r="1993" spans="1:55" x14ac:dyDescent="0.3">
      <c r="A1993" s="8" t="s">
        <v>234</v>
      </c>
      <c r="B1993" s="8" t="s">
        <v>238</v>
      </c>
      <c r="C1993" s="8" t="s">
        <v>156</v>
      </c>
      <c r="D1993" s="8" t="s">
        <v>32</v>
      </c>
      <c r="E1993" s="7" t="s">
        <v>21</v>
      </c>
      <c r="K1993" s="8">
        <v>1</v>
      </c>
      <c r="L1993" s="8">
        <v>0</v>
      </c>
      <c r="M1993" s="8">
        <f t="shared" si="320"/>
        <v>0</v>
      </c>
      <c r="O1993" s="8">
        <v>95</v>
      </c>
      <c r="AI1993" s="7">
        <v>8012</v>
      </c>
      <c r="AJ1993" s="8">
        <v>0</v>
      </c>
      <c r="AK1993" s="8" t="s">
        <v>307</v>
      </c>
      <c r="AL1993" s="7">
        <v>332</v>
      </c>
      <c r="AM1993" s="8">
        <v>0</v>
      </c>
      <c r="AN1993" s="8">
        <v>10.3</v>
      </c>
      <c r="AO1993" s="8">
        <v>0</v>
      </c>
      <c r="AP1993" s="8">
        <v>0</v>
      </c>
      <c r="AQ1993" s="8">
        <v>3</v>
      </c>
      <c r="AR1993" s="8">
        <v>73.7</v>
      </c>
      <c r="AS1993" s="8">
        <v>12.7</v>
      </c>
      <c r="AT1993" s="12">
        <f t="shared" si="319"/>
        <v>87</v>
      </c>
      <c r="AV1993" s="11">
        <f t="shared" si="321"/>
        <v>0</v>
      </c>
      <c r="AW1993" s="13">
        <f t="shared" si="322"/>
        <v>0</v>
      </c>
      <c r="AX1993" s="13">
        <f t="shared" si="323"/>
        <v>0</v>
      </c>
      <c r="AY1993" s="13">
        <f t="shared" si="324"/>
        <v>0</v>
      </c>
      <c r="AZ1993" s="13">
        <f t="shared" si="325"/>
        <v>0</v>
      </c>
      <c r="BA1993" s="13">
        <f t="shared" si="326"/>
        <v>0</v>
      </c>
      <c r="BB1993" s="13">
        <f t="shared" si="327"/>
        <v>0</v>
      </c>
      <c r="BC1993" s="13">
        <f t="shared" si="328"/>
        <v>0</v>
      </c>
    </row>
    <row r="1994" spans="1:55" x14ac:dyDescent="0.3">
      <c r="A1994" s="8" t="s">
        <v>234</v>
      </c>
      <c r="B1994" s="8" t="s">
        <v>238</v>
      </c>
      <c r="C1994" s="8" t="s">
        <v>156</v>
      </c>
      <c r="D1994" s="8" t="s">
        <v>74</v>
      </c>
      <c r="E1994" s="7" t="s">
        <v>14</v>
      </c>
      <c r="F1994" s="8">
        <v>340</v>
      </c>
      <c r="H1994" s="8">
        <v>2</v>
      </c>
      <c r="L1994" s="8">
        <v>0.28599999999999998</v>
      </c>
      <c r="M1994" s="8">
        <f t="shared" si="320"/>
        <v>97.24</v>
      </c>
      <c r="O1994" s="8">
        <v>95</v>
      </c>
      <c r="AI1994" s="7">
        <v>404</v>
      </c>
      <c r="AJ1994" s="8">
        <v>14400</v>
      </c>
      <c r="AK1994" s="8" t="s">
        <v>308</v>
      </c>
      <c r="AL1994" s="7">
        <v>41</v>
      </c>
      <c r="AM1994" s="8">
        <v>0</v>
      </c>
      <c r="AN1994" s="8">
        <v>0</v>
      </c>
      <c r="AO1994" s="8">
        <v>0</v>
      </c>
      <c r="AP1994" s="8">
        <v>0</v>
      </c>
      <c r="AQ1994" s="8">
        <v>0</v>
      </c>
      <c r="AR1994" s="8">
        <v>10.4</v>
      </c>
      <c r="AS1994" s="8">
        <v>0</v>
      </c>
      <c r="AT1994" s="12">
        <f t="shared" si="319"/>
        <v>10.4</v>
      </c>
      <c r="AV1994" s="11">
        <f t="shared" si="321"/>
        <v>39.868399999999994</v>
      </c>
      <c r="AW1994" s="13">
        <f t="shared" si="322"/>
        <v>0</v>
      </c>
      <c r="AX1994" s="13">
        <f t="shared" si="323"/>
        <v>0</v>
      </c>
      <c r="AY1994" s="13">
        <f t="shared" si="324"/>
        <v>0</v>
      </c>
      <c r="AZ1994" s="13">
        <f t="shared" si="325"/>
        <v>0</v>
      </c>
      <c r="BA1994" s="13">
        <f t="shared" si="326"/>
        <v>0</v>
      </c>
      <c r="BB1994" s="13">
        <f t="shared" si="327"/>
        <v>10.112959999999999</v>
      </c>
      <c r="BC1994" s="13">
        <f t="shared" si="328"/>
        <v>0</v>
      </c>
    </row>
    <row r="1995" spans="1:55" x14ac:dyDescent="0.3">
      <c r="A1995" s="8" t="s">
        <v>232</v>
      </c>
      <c r="B1995" s="8" t="s">
        <v>238</v>
      </c>
      <c r="C1995" s="8" t="s">
        <v>157</v>
      </c>
      <c r="D1995" s="8" t="s">
        <v>13</v>
      </c>
      <c r="E1995" s="7" t="s">
        <v>14</v>
      </c>
      <c r="F1995" s="8">
        <v>112</v>
      </c>
      <c r="H1995" s="8">
        <v>2</v>
      </c>
      <c r="L1995" s="8">
        <v>0.28599999999999998</v>
      </c>
      <c r="M1995" s="8">
        <f t="shared" si="320"/>
        <v>32.031999999999996</v>
      </c>
      <c r="N1995" s="8">
        <v>3</v>
      </c>
      <c r="O1995" s="8">
        <v>96</v>
      </c>
      <c r="AI1995" s="7">
        <v>8067</v>
      </c>
      <c r="AJ1995" s="8">
        <v>0</v>
      </c>
      <c r="AK1995" s="8" t="s">
        <v>265</v>
      </c>
      <c r="AL1995" s="7">
        <v>269</v>
      </c>
      <c r="AM1995" s="8">
        <v>269</v>
      </c>
      <c r="AN1995" s="8">
        <v>24.9</v>
      </c>
      <c r="AO1995" s="8">
        <v>24.9</v>
      </c>
      <c r="AP1995" s="8">
        <v>24.9</v>
      </c>
      <c r="AQ1995" s="8">
        <v>18</v>
      </c>
      <c r="AR1995" s="8">
        <v>0</v>
      </c>
      <c r="AS1995" s="8">
        <v>0</v>
      </c>
      <c r="AT1995" s="12">
        <f t="shared" si="319"/>
        <v>42.9</v>
      </c>
      <c r="AV1995" s="11">
        <f t="shared" si="321"/>
        <v>86.16607999999998</v>
      </c>
      <c r="AW1995" s="13">
        <f t="shared" si="322"/>
        <v>86.16607999999998</v>
      </c>
      <c r="AX1995" s="13">
        <f t="shared" si="323"/>
        <v>7.9759679999999991</v>
      </c>
      <c r="AY1995" s="13">
        <f t="shared" si="324"/>
        <v>7.9759679999999991</v>
      </c>
      <c r="AZ1995" s="13">
        <f t="shared" si="325"/>
        <v>7.9759679999999991</v>
      </c>
      <c r="BA1995" s="13">
        <f t="shared" si="326"/>
        <v>5.7657599999999993</v>
      </c>
      <c r="BB1995" s="13">
        <f t="shared" si="327"/>
        <v>0</v>
      </c>
      <c r="BC1995" s="13">
        <f t="shared" si="328"/>
        <v>0</v>
      </c>
    </row>
    <row r="1996" spans="1:55" x14ac:dyDescent="0.3">
      <c r="A1996" s="8" t="s">
        <v>232</v>
      </c>
      <c r="B1996" s="8" t="s">
        <v>238</v>
      </c>
      <c r="C1996" s="8" t="s">
        <v>157</v>
      </c>
      <c r="D1996" s="8" t="s">
        <v>15</v>
      </c>
      <c r="E1996" s="7" t="s">
        <v>14</v>
      </c>
      <c r="F1996" s="8">
        <v>85</v>
      </c>
      <c r="H1996" s="8">
        <v>1</v>
      </c>
      <c r="L1996" s="8">
        <v>0.14299999999999999</v>
      </c>
      <c r="M1996" s="8">
        <f t="shared" si="320"/>
        <v>12.154999999999999</v>
      </c>
      <c r="O1996" s="8">
        <v>96</v>
      </c>
      <c r="AE1996" s="7" t="s">
        <v>296</v>
      </c>
      <c r="AF1996" s="8" t="s">
        <v>298</v>
      </c>
      <c r="AG1996" s="7" t="s">
        <v>299</v>
      </c>
      <c r="AL1996" s="7">
        <v>241</v>
      </c>
      <c r="AN1996" s="8">
        <v>32.9</v>
      </c>
      <c r="AQ1996" s="8">
        <v>10.9</v>
      </c>
      <c r="AR1996" s="8">
        <v>0.5</v>
      </c>
      <c r="AS1996" s="8">
        <v>0</v>
      </c>
      <c r="AT1996" s="12">
        <f t="shared" si="319"/>
        <v>44.3</v>
      </c>
      <c r="AV1996" s="11">
        <f t="shared" si="321"/>
        <v>29.29355</v>
      </c>
      <c r="AW1996" s="13">
        <f t="shared" si="322"/>
        <v>0.12154999999999999</v>
      </c>
      <c r="AX1996" s="13">
        <f t="shared" si="323"/>
        <v>3.9989949999999999</v>
      </c>
      <c r="AY1996" s="13">
        <f t="shared" si="324"/>
        <v>0.12154999999999999</v>
      </c>
      <c r="AZ1996" s="13">
        <f t="shared" si="325"/>
        <v>0.12154999999999999</v>
      </c>
      <c r="BA1996" s="13">
        <f t="shared" si="326"/>
        <v>1.3248949999999999</v>
      </c>
      <c r="BB1996" s="13">
        <f t="shared" si="327"/>
        <v>6.0774999999999996E-2</v>
      </c>
      <c r="BC1996" s="13">
        <f t="shared" si="328"/>
        <v>0</v>
      </c>
    </row>
    <row r="1997" spans="1:55" x14ac:dyDescent="0.3">
      <c r="A1997" s="8" t="s">
        <v>232</v>
      </c>
      <c r="B1997" s="8" t="s">
        <v>238</v>
      </c>
      <c r="C1997" s="8" t="s">
        <v>157</v>
      </c>
      <c r="D1997" s="8" t="s">
        <v>17</v>
      </c>
      <c r="E1997" s="7" t="s">
        <v>21</v>
      </c>
      <c r="K1997" s="8">
        <v>1</v>
      </c>
      <c r="L1997" s="8">
        <v>0</v>
      </c>
      <c r="M1997" s="8">
        <f t="shared" si="320"/>
        <v>0</v>
      </c>
      <c r="O1997" s="8">
        <v>96</v>
      </c>
      <c r="AE1997" s="7" t="s">
        <v>300</v>
      </c>
      <c r="AF1997" s="8" t="s">
        <v>301</v>
      </c>
      <c r="AG1997" s="7" t="s">
        <v>272</v>
      </c>
      <c r="AL1997" s="7">
        <v>265</v>
      </c>
      <c r="AN1997" s="8">
        <v>16.899999999999999</v>
      </c>
      <c r="AQ1997" s="8">
        <v>21.4</v>
      </c>
      <c r="AR1997" s="8">
        <v>0</v>
      </c>
      <c r="AS1997" s="8">
        <v>0</v>
      </c>
      <c r="AT1997" s="12">
        <f t="shared" si="319"/>
        <v>38.299999999999997</v>
      </c>
      <c r="AV1997" s="11">
        <f t="shared" si="321"/>
        <v>0</v>
      </c>
      <c r="AW1997" s="13">
        <f t="shared" si="322"/>
        <v>0</v>
      </c>
      <c r="AX1997" s="13">
        <f t="shared" si="323"/>
        <v>0</v>
      </c>
      <c r="AY1997" s="13">
        <f t="shared" si="324"/>
        <v>0</v>
      </c>
      <c r="AZ1997" s="13">
        <f t="shared" si="325"/>
        <v>0</v>
      </c>
      <c r="BA1997" s="13">
        <f t="shared" si="326"/>
        <v>0</v>
      </c>
      <c r="BB1997" s="13">
        <f t="shared" si="327"/>
        <v>0</v>
      </c>
      <c r="BC1997" s="13">
        <f t="shared" si="328"/>
        <v>0</v>
      </c>
    </row>
    <row r="1998" spans="1:55" x14ac:dyDescent="0.3">
      <c r="A1998" s="8" t="s">
        <v>232</v>
      </c>
      <c r="B1998" s="8" t="s">
        <v>238</v>
      </c>
      <c r="C1998" s="8" t="s">
        <v>157</v>
      </c>
      <c r="D1998" s="8" t="s">
        <v>18</v>
      </c>
      <c r="E1998" s="7" t="s">
        <v>21</v>
      </c>
      <c r="K1998" s="8">
        <v>1</v>
      </c>
      <c r="L1998" s="8">
        <v>0</v>
      </c>
      <c r="M1998" s="8">
        <f t="shared" si="320"/>
        <v>0</v>
      </c>
      <c r="O1998" s="8">
        <v>96</v>
      </c>
      <c r="S1998" s="8">
        <v>1095</v>
      </c>
      <c r="T1998" s="8" t="s">
        <v>275</v>
      </c>
      <c r="AL1998" s="7">
        <v>267</v>
      </c>
      <c r="AN1998" s="8">
        <v>19.600000000000001</v>
      </c>
      <c r="AQ1998" s="8">
        <v>20.3</v>
      </c>
      <c r="AT1998" s="12">
        <f t="shared" si="319"/>
        <v>39.900000000000006</v>
      </c>
      <c r="AV1998" s="11">
        <f t="shared" si="321"/>
        <v>0</v>
      </c>
      <c r="AW1998" s="13">
        <f t="shared" si="322"/>
        <v>0</v>
      </c>
      <c r="AX1998" s="13">
        <f t="shared" si="323"/>
        <v>0</v>
      </c>
      <c r="AY1998" s="13">
        <f t="shared" si="324"/>
        <v>0</v>
      </c>
      <c r="AZ1998" s="13">
        <f t="shared" si="325"/>
        <v>0</v>
      </c>
      <c r="BA1998" s="13">
        <f t="shared" si="326"/>
        <v>0</v>
      </c>
      <c r="BB1998" s="13">
        <f t="shared" si="327"/>
        <v>0</v>
      </c>
      <c r="BC1998" s="13">
        <f t="shared" si="328"/>
        <v>0</v>
      </c>
    </row>
    <row r="1999" spans="1:55" x14ac:dyDescent="0.3">
      <c r="A1999" s="8" t="s">
        <v>232</v>
      </c>
      <c r="B1999" s="8" t="s">
        <v>238</v>
      </c>
      <c r="C1999" s="8" t="s">
        <v>157</v>
      </c>
      <c r="D1999" s="8" t="s">
        <v>19</v>
      </c>
      <c r="E1999" s="7" t="s">
        <v>14</v>
      </c>
      <c r="F1999" s="8">
        <v>112</v>
      </c>
      <c r="I1999" s="8">
        <v>1</v>
      </c>
      <c r="L1999" s="8">
        <v>3.3000000000000002E-2</v>
      </c>
      <c r="M1999" s="8">
        <f t="shared" si="320"/>
        <v>3.6960000000000002</v>
      </c>
      <c r="O1999" s="8">
        <v>96</v>
      </c>
      <c r="AI1999" s="7">
        <v>8063</v>
      </c>
      <c r="AJ1999" s="8">
        <v>5124</v>
      </c>
      <c r="AK1999" s="8" t="s">
        <v>273</v>
      </c>
      <c r="AL1999" s="7">
        <v>285</v>
      </c>
      <c r="AM1999" s="8">
        <v>285</v>
      </c>
      <c r="AN1999" s="8">
        <v>26.9</v>
      </c>
      <c r="AO1999" s="8">
        <v>26.9</v>
      </c>
      <c r="AP1999" s="8">
        <v>26.9</v>
      </c>
      <c r="AQ1999" s="8">
        <v>18.899999999999999</v>
      </c>
      <c r="AR1999" s="8">
        <v>0</v>
      </c>
      <c r="AS1999" s="8">
        <v>0</v>
      </c>
      <c r="AT1999" s="12">
        <f t="shared" si="319"/>
        <v>45.8</v>
      </c>
      <c r="AV1999" s="11">
        <f t="shared" si="321"/>
        <v>10.533600000000002</v>
      </c>
      <c r="AW1999" s="13">
        <f t="shared" si="322"/>
        <v>10.533600000000002</v>
      </c>
      <c r="AX1999" s="13">
        <f t="shared" si="323"/>
        <v>0.994224</v>
      </c>
      <c r="AY1999" s="13">
        <f t="shared" si="324"/>
        <v>0.994224</v>
      </c>
      <c r="AZ1999" s="13">
        <f t="shared" si="325"/>
        <v>0.994224</v>
      </c>
      <c r="BA1999" s="13">
        <f t="shared" si="326"/>
        <v>0.69854399999999994</v>
      </c>
      <c r="BB1999" s="13">
        <f t="shared" si="327"/>
        <v>0</v>
      </c>
      <c r="BC1999" s="13">
        <f t="shared" si="328"/>
        <v>0</v>
      </c>
    </row>
    <row r="2000" spans="1:55" x14ac:dyDescent="0.3">
      <c r="A2000" s="8" t="s">
        <v>232</v>
      </c>
      <c r="B2000" s="8" t="s">
        <v>238</v>
      </c>
      <c r="C2000" s="8" t="s">
        <v>157</v>
      </c>
      <c r="D2000" s="8" t="s">
        <v>22</v>
      </c>
      <c r="E2000" s="7" t="s">
        <v>21</v>
      </c>
      <c r="K2000" s="8">
        <v>1</v>
      </c>
      <c r="L2000" s="8">
        <v>0</v>
      </c>
      <c r="M2000" s="8">
        <f t="shared" si="320"/>
        <v>0</v>
      </c>
      <c r="O2000" s="8">
        <v>96</v>
      </c>
      <c r="AI2000" s="7">
        <v>8063</v>
      </c>
      <c r="AJ2000" s="8">
        <v>5124</v>
      </c>
      <c r="AK2000" s="8" t="s">
        <v>273</v>
      </c>
      <c r="AL2000" s="7">
        <v>285</v>
      </c>
      <c r="AM2000" s="8">
        <v>285</v>
      </c>
      <c r="AN2000" s="8">
        <v>26.9</v>
      </c>
      <c r="AO2000" s="8">
        <v>26.9</v>
      </c>
      <c r="AP2000" s="8">
        <v>26.9</v>
      </c>
      <c r="AQ2000" s="8">
        <v>18.899999999999999</v>
      </c>
      <c r="AR2000" s="8">
        <v>0</v>
      </c>
      <c r="AS2000" s="8">
        <v>0</v>
      </c>
      <c r="AT2000" s="12">
        <f t="shared" si="319"/>
        <v>45.8</v>
      </c>
      <c r="AV2000" s="11">
        <f t="shared" si="321"/>
        <v>0</v>
      </c>
      <c r="AW2000" s="13">
        <f t="shared" si="322"/>
        <v>0</v>
      </c>
      <c r="AX2000" s="13">
        <f t="shared" si="323"/>
        <v>0</v>
      </c>
      <c r="AY2000" s="13">
        <f t="shared" si="324"/>
        <v>0</v>
      </c>
      <c r="AZ2000" s="13">
        <f t="shared" si="325"/>
        <v>0</v>
      </c>
      <c r="BA2000" s="13">
        <f t="shared" si="326"/>
        <v>0</v>
      </c>
      <c r="BB2000" s="13">
        <f t="shared" si="327"/>
        <v>0</v>
      </c>
      <c r="BC2000" s="13">
        <f t="shared" si="328"/>
        <v>0</v>
      </c>
    </row>
    <row r="2001" spans="1:55" x14ac:dyDescent="0.3">
      <c r="A2001" s="8" t="s">
        <v>232</v>
      </c>
      <c r="B2001" s="8" t="s">
        <v>238</v>
      </c>
      <c r="C2001" s="8" t="s">
        <v>157</v>
      </c>
      <c r="D2001" s="8" t="s">
        <v>23</v>
      </c>
      <c r="E2001" s="7" t="s">
        <v>14</v>
      </c>
      <c r="F2001" s="8">
        <v>64</v>
      </c>
      <c r="G2001" s="8">
        <v>1</v>
      </c>
      <c r="L2001" s="8">
        <v>1</v>
      </c>
      <c r="M2001" s="8">
        <f t="shared" si="320"/>
        <v>64</v>
      </c>
      <c r="O2001" s="8">
        <v>96</v>
      </c>
      <c r="AI2001" s="7">
        <v>974</v>
      </c>
      <c r="AJ2001" s="8">
        <v>1129</v>
      </c>
      <c r="AK2001" s="8" t="s">
        <v>279</v>
      </c>
      <c r="AL2001" s="7">
        <v>155</v>
      </c>
      <c r="AM2001" s="8">
        <v>155</v>
      </c>
      <c r="AN2001" s="8">
        <v>12.6</v>
      </c>
      <c r="AO2001" s="8">
        <v>12.6</v>
      </c>
      <c r="AP2001" s="8">
        <v>0</v>
      </c>
      <c r="AQ2001" s="8">
        <v>10.6</v>
      </c>
      <c r="AR2001" s="8">
        <v>1.1000000000000001</v>
      </c>
      <c r="AS2001" s="8">
        <v>0</v>
      </c>
      <c r="AT2001" s="12">
        <f t="shared" si="319"/>
        <v>24.3</v>
      </c>
      <c r="AV2001" s="11">
        <f t="shared" si="321"/>
        <v>99.2</v>
      </c>
      <c r="AW2001" s="13">
        <f t="shared" si="322"/>
        <v>99.2</v>
      </c>
      <c r="AX2001" s="13">
        <f t="shared" si="323"/>
        <v>8.0640000000000001</v>
      </c>
      <c r="AY2001" s="13">
        <f t="shared" si="324"/>
        <v>8.0640000000000001</v>
      </c>
      <c r="AZ2001" s="13">
        <f t="shared" si="325"/>
        <v>0</v>
      </c>
      <c r="BA2001" s="13">
        <f t="shared" si="326"/>
        <v>6.7839999999999998</v>
      </c>
      <c r="BB2001" s="13">
        <f t="shared" si="327"/>
        <v>0.70400000000000007</v>
      </c>
      <c r="BC2001" s="13">
        <f t="shared" si="328"/>
        <v>0</v>
      </c>
    </row>
    <row r="2002" spans="1:55" x14ac:dyDescent="0.3">
      <c r="A2002" s="8" t="s">
        <v>232</v>
      </c>
      <c r="B2002" s="8" t="s">
        <v>238</v>
      </c>
      <c r="C2002" s="8" t="s">
        <v>157</v>
      </c>
      <c r="D2002" s="8" t="s">
        <v>24</v>
      </c>
      <c r="E2002" s="7" t="s">
        <v>14</v>
      </c>
      <c r="F2002" s="8">
        <v>184</v>
      </c>
      <c r="G2002" s="8">
        <v>1</v>
      </c>
      <c r="L2002" s="8">
        <v>1</v>
      </c>
      <c r="M2002" s="8">
        <f t="shared" si="320"/>
        <v>184</v>
      </c>
      <c r="O2002" s="8">
        <v>96</v>
      </c>
      <c r="AI2002" s="7">
        <v>7075</v>
      </c>
      <c r="AJ2002" s="8">
        <v>1106</v>
      </c>
      <c r="AK2002" s="8" t="s">
        <v>280</v>
      </c>
      <c r="AL2002" s="7">
        <v>69</v>
      </c>
      <c r="AM2002" s="8">
        <v>69</v>
      </c>
      <c r="AN2002" s="8">
        <v>3.6</v>
      </c>
      <c r="AO2002" s="8">
        <v>3.6</v>
      </c>
      <c r="AP2002" s="8">
        <v>0</v>
      </c>
      <c r="AQ2002" s="8">
        <v>4.0999999999999996</v>
      </c>
      <c r="AR2002" s="8">
        <v>4.5</v>
      </c>
      <c r="AS2002" s="8">
        <v>0</v>
      </c>
      <c r="AT2002" s="12">
        <f t="shared" si="319"/>
        <v>12.2</v>
      </c>
      <c r="AV2002" s="11">
        <f t="shared" si="321"/>
        <v>126.96</v>
      </c>
      <c r="AW2002" s="13">
        <f t="shared" si="322"/>
        <v>126.96</v>
      </c>
      <c r="AX2002" s="13">
        <f t="shared" si="323"/>
        <v>6.6239999999999997</v>
      </c>
      <c r="AY2002" s="13">
        <f t="shared" si="324"/>
        <v>6.6239999999999997</v>
      </c>
      <c r="AZ2002" s="13">
        <f t="shared" si="325"/>
        <v>0</v>
      </c>
      <c r="BA2002" s="13">
        <f t="shared" si="326"/>
        <v>7.5439999999999996</v>
      </c>
      <c r="BB2002" s="13">
        <f t="shared" si="327"/>
        <v>8.2799999999999994</v>
      </c>
      <c r="BC2002" s="13">
        <f t="shared" si="328"/>
        <v>0</v>
      </c>
    </row>
    <row r="2003" spans="1:55" x14ac:dyDescent="0.3">
      <c r="A2003" s="8" t="s">
        <v>232</v>
      </c>
      <c r="B2003" s="8" t="s">
        <v>238</v>
      </c>
      <c r="C2003" s="8" t="s">
        <v>157</v>
      </c>
      <c r="D2003" s="8" t="s">
        <v>25</v>
      </c>
      <c r="E2003" s="7" t="s">
        <v>21</v>
      </c>
      <c r="K2003" s="8">
        <v>1</v>
      </c>
      <c r="L2003" s="8">
        <v>0</v>
      </c>
      <c r="M2003" s="8">
        <f t="shared" si="320"/>
        <v>0</v>
      </c>
      <c r="O2003" s="8">
        <v>96</v>
      </c>
      <c r="AI2003" s="7">
        <v>646</v>
      </c>
      <c r="AJ2003" s="8">
        <v>1009</v>
      </c>
      <c r="AK2003" s="8" t="s">
        <v>286</v>
      </c>
      <c r="AL2003" s="7">
        <v>403</v>
      </c>
      <c r="AM2003" s="8">
        <v>403</v>
      </c>
      <c r="AN2003" s="8">
        <v>24.9</v>
      </c>
      <c r="AO2003" s="8">
        <v>24.9</v>
      </c>
      <c r="AP2003" s="8">
        <v>0</v>
      </c>
      <c r="AQ2003" s="8">
        <v>33.1</v>
      </c>
      <c r="AR2003" s="8">
        <v>1.3</v>
      </c>
      <c r="AS2003" s="8">
        <v>0</v>
      </c>
      <c r="AT2003" s="12">
        <f t="shared" si="319"/>
        <v>59.3</v>
      </c>
      <c r="AV2003" s="11">
        <f t="shared" si="321"/>
        <v>0</v>
      </c>
      <c r="AW2003" s="13">
        <f t="shared" si="322"/>
        <v>0</v>
      </c>
      <c r="AX2003" s="13">
        <f t="shared" si="323"/>
        <v>0</v>
      </c>
      <c r="AY2003" s="13">
        <f t="shared" si="324"/>
        <v>0</v>
      </c>
      <c r="AZ2003" s="13">
        <f t="shared" si="325"/>
        <v>0</v>
      </c>
      <c r="BA2003" s="13">
        <f t="shared" si="326"/>
        <v>0</v>
      </c>
      <c r="BB2003" s="13">
        <f t="shared" si="327"/>
        <v>0</v>
      </c>
      <c r="BC2003" s="13">
        <f t="shared" si="328"/>
        <v>0</v>
      </c>
    </row>
    <row r="2004" spans="1:55" x14ac:dyDescent="0.3">
      <c r="A2004" s="8" t="s">
        <v>20</v>
      </c>
      <c r="B2004" s="8" t="s">
        <v>238</v>
      </c>
      <c r="C2004" s="8" t="s">
        <v>157</v>
      </c>
      <c r="D2004" s="8" t="s">
        <v>20</v>
      </c>
      <c r="E2004" s="7" t="s">
        <v>14</v>
      </c>
      <c r="F2004" s="8">
        <v>112</v>
      </c>
      <c r="H2004" s="8">
        <v>1</v>
      </c>
      <c r="L2004" s="8">
        <v>0.14299999999999999</v>
      </c>
      <c r="M2004" s="8">
        <f t="shared" si="320"/>
        <v>16.015999999999998</v>
      </c>
      <c r="O2004" s="8">
        <v>96</v>
      </c>
      <c r="AI2004">
        <v>8041</v>
      </c>
      <c r="AJ2004">
        <v>15233</v>
      </c>
      <c r="AK2004" t="s">
        <v>378</v>
      </c>
      <c r="AL2004">
        <v>105</v>
      </c>
      <c r="AM2004">
        <v>105</v>
      </c>
      <c r="AN2004">
        <v>18.5</v>
      </c>
      <c r="AO2004">
        <v>18.5</v>
      </c>
      <c r="AP2004">
        <v>18.5</v>
      </c>
      <c r="AQ2004">
        <v>2.9</v>
      </c>
      <c r="AR2004">
        <v>0</v>
      </c>
      <c r="AS2004">
        <v>0</v>
      </c>
      <c r="AT2004" s="12">
        <f t="shared" si="319"/>
        <v>21.4</v>
      </c>
      <c r="AV2004" s="11">
        <f t="shared" si="321"/>
        <v>16.816799999999997</v>
      </c>
      <c r="AW2004" s="13">
        <f t="shared" si="322"/>
        <v>16.816799999999997</v>
      </c>
      <c r="AX2004" s="13">
        <f t="shared" si="323"/>
        <v>2.9629599999999998</v>
      </c>
      <c r="AY2004" s="13">
        <f t="shared" si="324"/>
        <v>2.9629599999999998</v>
      </c>
      <c r="AZ2004" s="13">
        <f t="shared" si="325"/>
        <v>2.9629599999999998</v>
      </c>
      <c r="BA2004" s="13">
        <f t="shared" si="326"/>
        <v>0.46446399999999999</v>
      </c>
      <c r="BB2004" s="13">
        <f t="shared" si="327"/>
        <v>0</v>
      </c>
      <c r="BC2004" s="13">
        <f t="shared" si="328"/>
        <v>0</v>
      </c>
    </row>
    <row r="2005" spans="1:55" x14ac:dyDescent="0.3">
      <c r="A2005" s="8" t="s">
        <v>233</v>
      </c>
      <c r="B2005" s="8" t="s">
        <v>238</v>
      </c>
      <c r="C2005" s="8" t="s">
        <v>157</v>
      </c>
      <c r="D2005" s="8" t="s">
        <v>26</v>
      </c>
      <c r="E2005" s="7" t="s">
        <v>14</v>
      </c>
      <c r="F2005" s="8">
        <v>175</v>
      </c>
      <c r="G2005" s="8">
        <v>1</v>
      </c>
      <c r="L2005" s="8">
        <v>1</v>
      </c>
      <c r="M2005" s="8">
        <f t="shared" si="320"/>
        <v>175</v>
      </c>
      <c r="O2005" s="8">
        <v>96</v>
      </c>
      <c r="AI2005" s="7">
        <v>7200</v>
      </c>
      <c r="AJ2005" s="8">
        <v>20051</v>
      </c>
      <c r="AK2005" s="8" t="s">
        <v>282</v>
      </c>
      <c r="AL2005" s="7">
        <v>130</v>
      </c>
      <c r="AM2005" s="8">
        <v>0</v>
      </c>
      <c r="AN2005" s="8">
        <v>2.4</v>
      </c>
      <c r="AO2005" s="8">
        <v>0</v>
      </c>
      <c r="AP2005" s="8">
        <v>0</v>
      </c>
      <c r="AQ2005" s="8">
        <v>0.2</v>
      </c>
      <c r="AR2005" s="8">
        <v>28.6</v>
      </c>
      <c r="AS2005" s="8">
        <v>0.3</v>
      </c>
      <c r="AT2005" s="12">
        <f t="shared" si="319"/>
        <v>31.200000000000003</v>
      </c>
      <c r="AV2005" s="11">
        <f t="shared" si="321"/>
        <v>227.5</v>
      </c>
      <c r="AW2005" s="13">
        <f t="shared" si="322"/>
        <v>0</v>
      </c>
      <c r="AX2005" s="13">
        <f t="shared" si="323"/>
        <v>4.2</v>
      </c>
      <c r="AY2005" s="13">
        <f t="shared" si="324"/>
        <v>0</v>
      </c>
      <c r="AZ2005" s="13">
        <f t="shared" si="325"/>
        <v>0</v>
      </c>
      <c r="BA2005" s="13">
        <f t="shared" si="326"/>
        <v>0.35</v>
      </c>
      <c r="BB2005" s="13">
        <f t="shared" si="327"/>
        <v>50.05</v>
      </c>
      <c r="BC2005" s="13">
        <f t="shared" si="328"/>
        <v>0.52500000000000002</v>
      </c>
    </row>
    <row r="2006" spans="1:55" x14ac:dyDescent="0.3">
      <c r="A2006" s="8" t="s">
        <v>233</v>
      </c>
      <c r="B2006" s="8" t="s">
        <v>238</v>
      </c>
      <c r="C2006" s="8" t="s">
        <v>157</v>
      </c>
      <c r="D2006" s="8" t="s">
        <v>28</v>
      </c>
      <c r="E2006" s="7" t="s">
        <v>14</v>
      </c>
      <c r="F2006" s="8">
        <v>185</v>
      </c>
      <c r="H2006" s="8">
        <v>1</v>
      </c>
      <c r="L2006" s="8">
        <v>0.14299999999999999</v>
      </c>
      <c r="M2006" s="8">
        <f t="shared" si="320"/>
        <v>26.454999999999998</v>
      </c>
      <c r="O2006" s="8">
        <v>96</v>
      </c>
      <c r="AI2006" s="7">
        <v>7005</v>
      </c>
      <c r="AJ2006" s="8">
        <v>16028</v>
      </c>
      <c r="AK2006" s="8" t="s">
        <v>283</v>
      </c>
      <c r="AL2006" s="7">
        <v>127</v>
      </c>
      <c r="AM2006" s="8">
        <v>0</v>
      </c>
      <c r="AN2006" s="8">
        <v>8.6999999999999993</v>
      </c>
      <c r="AO2006" s="8">
        <v>0</v>
      </c>
      <c r="AP2006" s="8">
        <v>0</v>
      </c>
      <c r="AQ2006" s="8">
        <v>0.5</v>
      </c>
      <c r="AR2006" s="8">
        <v>22.8</v>
      </c>
      <c r="AS2006" s="8">
        <v>6.4</v>
      </c>
      <c r="AT2006" s="12">
        <f t="shared" si="319"/>
        <v>32</v>
      </c>
      <c r="AV2006" s="11">
        <f t="shared" si="321"/>
        <v>33.597850000000001</v>
      </c>
      <c r="AW2006" s="13">
        <f t="shared" si="322"/>
        <v>0</v>
      </c>
      <c r="AX2006" s="13">
        <f t="shared" si="323"/>
        <v>2.3015849999999998</v>
      </c>
      <c r="AY2006" s="13">
        <f t="shared" si="324"/>
        <v>0</v>
      </c>
      <c r="AZ2006" s="13">
        <f t="shared" si="325"/>
        <v>0</v>
      </c>
      <c r="BA2006" s="13">
        <f t="shared" si="326"/>
        <v>0.132275</v>
      </c>
      <c r="BB2006" s="13">
        <f t="shared" si="327"/>
        <v>6.0317400000000001</v>
      </c>
      <c r="BC2006" s="13">
        <f t="shared" si="328"/>
        <v>1.6931200000000002</v>
      </c>
    </row>
    <row r="2007" spans="1:55" x14ac:dyDescent="0.3">
      <c r="A2007" s="8" t="s">
        <v>233</v>
      </c>
      <c r="B2007" s="8" t="s">
        <v>238</v>
      </c>
      <c r="C2007" s="8" t="s">
        <v>157</v>
      </c>
      <c r="D2007" s="8" t="s">
        <v>29</v>
      </c>
      <c r="E2007" s="7" t="s">
        <v>14</v>
      </c>
      <c r="F2007" s="8">
        <v>60</v>
      </c>
      <c r="H2007" s="8">
        <v>1</v>
      </c>
      <c r="L2007" s="8">
        <v>0.14299999999999999</v>
      </c>
      <c r="M2007" s="8">
        <f t="shared" si="320"/>
        <v>8.58</v>
      </c>
      <c r="O2007" s="8">
        <v>96</v>
      </c>
      <c r="AI2007" s="7">
        <v>513</v>
      </c>
      <c r="AJ2007" s="8">
        <v>11110</v>
      </c>
      <c r="AK2007" s="8" t="s">
        <v>290</v>
      </c>
      <c r="AL2007" s="7">
        <v>22</v>
      </c>
      <c r="AM2007" s="8">
        <v>0</v>
      </c>
      <c r="AN2007" s="8">
        <v>1</v>
      </c>
      <c r="AO2007" s="8">
        <v>0</v>
      </c>
      <c r="AP2007" s="8">
        <v>0</v>
      </c>
      <c r="AQ2007" s="8">
        <v>0.4</v>
      </c>
      <c r="AR2007" s="8">
        <v>4.5</v>
      </c>
      <c r="AS2007" s="8">
        <v>2.8</v>
      </c>
      <c r="AT2007" s="12">
        <f t="shared" si="319"/>
        <v>5.9</v>
      </c>
      <c r="AV2007" s="11">
        <f t="shared" si="321"/>
        <v>1.8875999999999999</v>
      </c>
      <c r="AW2007" s="13">
        <f t="shared" si="322"/>
        <v>0</v>
      </c>
      <c r="AX2007" s="13">
        <f t="shared" si="323"/>
        <v>8.5800000000000001E-2</v>
      </c>
      <c r="AY2007" s="13">
        <f t="shared" si="324"/>
        <v>0</v>
      </c>
      <c r="AZ2007" s="13">
        <f t="shared" si="325"/>
        <v>0</v>
      </c>
      <c r="BA2007" s="13">
        <f t="shared" si="326"/>
        <v>3.4320000000000003E-2</v>
      </c>
      <c r="BB2007" s="13">
        <f t="shared" si="327"/>
        <v>0.3861</v>
      </c>
      <c r="BC2007" s="13">
        <f t="shared" si="328"/>
        <v>0.24023999999999998</v>
      </c>
    </row>
    <row r="2008" spans="1:55" x14ac:dyDescent="0.3">
      <c r="A2008" s="8" t="s">
        <v>233</v>
      </c>
      <c r="B2008" s="8" t="s">
        <v>238</v>
      </c>
      <c r="C2008" s="8" t="s">
        <v>157</v>
      </c>
      <c r="D2008" s="8" t="s">
        <v>30</v>
      </c>
      <c r="E2008" s="7" t="s">
        <v>14</v>
      </c>
      <c r="F2008" s="8">
        <v>119</v>
      </c>
      <c r="G2008" s="8">
        <v>1</v>
      </c>
      <c r="L2008" s="8">
        <v>1</v>
      </c>
      <c r="M2008" s="8">
        <f t="shared" si="320"/>
        <v>119</v>
      </c>
      <c r="O2008" s="8">
        <v>96</v>
      </c>
      <c r="AI2008" s="7">
        <v>141</v>
      </c>
      <c r="AJ2008" s="8">
        <v>9040</v>
      </c>
      <c r="AK2008" s="8" t="s">
        <v>287</v>
      </c>
      <c r="AL2008" s="7">
        <v>92</v>
      </c>
      <c r="AM2008" s="8">
        <v>0</v>
      </c>
      <c r="AN2008" s="8">
        <v>1</v>
      </c>
      <c r="AO2008" s="8">
        <v>0</v>
      </c>
      <c r="AP2008" s="8">
        <v>0</v>
      </c>
      <c r="AQ2008" s="8">
        <v>0.5</v>
      </c>
      <c r="AR2008" s="8">
        <v>23.4</v>
      </c>
      <c r="AS2008" s="8">
        <v>2.4</v>
      </c>
      <c r="AT2008" s="12">
        <f t="shared" si="319"/>
        <v>24.9</v>
      </c>
      <c r="AV2008" s="11">
        <f t="shared" si="321"/>
        <v>109.48</v>
      </c>
      <c r="AW2008" s="13">
        <f t="shared" si="322"/>
        <v>0</v>
      </c>
      <c r="AX2008" s="13">
        <f t="shared" si="323"/>
        <v>1.19</v>
      </c>
      <c r="AY2008" s="13">
        <f t="shared" si="324"/>
        <v>0</v>
      </c>
      <c r="AZ2008" s="13">
        <f t="shared" si="325"/>
        <v>0</v>
      </c>
      <c r="BA2008" s="13">
        <f t="shared" si="326"/>
        <v>0.59499999999999997</v>
      </c>
      <c r="BB2008" s="13">
        <f t="shared" si="327"/>
        <v>27.846</v>
      </c>
      <c r="BC2008" s="13">
        <f t="shared" si="328"/>
        <v>2.8559999999999999</v>
      </c>
    </row>
    <row r="2009" spans="1:55" x14ac:dyDescent="0.3">
      <c r="A2009" s="8" t="s">
        <v>233</v>
      </c>
      <c r="B2009" s="8" t="s">
        <v>238</v>
      </c>
      <c r="C2009" s="8" t="s">
        <v>157</v>
      </c>
      <c r="D2009" s="8" t="s">
        <v>31</v>
      </c>
      <c r="E2009" s="7" t="s">
        <v>21</v>
      </c>
      <c r="K2009" s="8">
        <v>1</v>
      </c>
      <c r="L2009" s="8">
        <v>0</v>
      </c>
      <c r="M2009" s="8">
        <f t="shared" si="320"/>
        <v>0</v>
      </c>
      <c r="O2009" s="8">
        <v>96</v>
      </c>
      <c r="AI2009" s="7">
        <v>1786</v>
      </c>
      <c r="AJ2009" s="8">
        <v>11363</v>
      </c>
      <c r="AK2009" s="8" t="s">
        <v>289</v>
      </c>
      <c r="AL2009" s="7">
        <v>93</v>
      </c>
      <c r="AM2009" s="8">
        <v>0</v>
      </c>
      <c r="AN2009" s="8">
        <v>2</v>
      </c>
      <c r="AO2009" s="8">
        <v>0</v>
      </c>
      <c r="AP2009" s="8">
        <v>0</v>
      </c>
      <c r="AQ2009" s="8">
        <v>0.1</v>
      </c>
      <c r="AR2009" s="8">
        <v>21.6</v>
      </c>
      <c r="AS2009" s="8">
        <v>1.5</v>
      </c>
      <c r="AT2009" s="12">
        <f t="shared" si="319"/>
        <v>23.700000000000003</v>
      </c>
      <c r="AV2009" s="11">
        <f t="shared" si="321"/>
        <v>0</v>
      </c>
      <c r="AW2009" s="13">
        <f t="shared" si="322"/>
        <v>0</v>
      </c>
      <c r="AX2009" s="13">
        <f t="shared" si="323"/>
        <v>0</v>
      </c>
      <c r="AY2009" s="13">
        <f t="shared" si="324"/>
        <v>0</v>
      </c>
      <c r="AZ2009" s="13">
        <f t="shared" si="325"/>
        <v>0</v>
      </c>
      <c r="BA2009" s="13">
        <f t="shared" si="326"/>
        <v>0</v>
      </c>
      <c r="BB2009" s="13">
        <f t="shared" si="327"/>
        <v>0</v>
      </c>
      <c r="BC2009" s="13">
        <f t="shared" si="328"/>
        <v>0</v>
      </c>
    </row>
    <row r="2010" spans="1:55" x14ac:dyDescent="0.3">
      <c r="A2010" s="8" t="s">
        <v>233</v>
      </c>
      <c r="B2010" s="8" t="s">
        <v>238</v>
      </c>
      <c r="C2010" s="8" t="s">
        <v>157</v>
      </c>
      <c r="D2010" s="8" t="s">
        <v>128</v>
      </c>
      <c r="E2010" s="7" t="s">
        <v>14</v>
      </c>
      <c r="F2010" s="8">
        <v>62</v>
      </c>
      <c r="H2010" s="8">
        <v>1</v>
      </c>
      <c r="L2010" s="8">
        <v>0.14299999999999999</v>
      </c>
      <c r="M2010" s="8">
        <f t="shared" si="320"/>
        <v>8.8659999999999997</v>
      </c>
      <c r="O2010" s="8">
        <v>96</v>
      </c>
      <c r="AI2010" s="7">
        <v>620</v>
      </c>
      <c r="AJ2010" s="8">
        <v>11125</v>
      </c>
      <c r="AK2010" s="8" t="s">
        <v>356</v>
      </c>
      <c r="AL2010" s="7">
        <v>45</v>
      </c>
      <c r="AM2010" s="8">
        <v>0</v>
      </c>
      <c r="AN2010" s="8">
        <v>1.1000000000000001</v>
      </c>
      <c r="AO2010" s="8">
        <v>0</v>
      </c>
      <c r="AP2010" s="8">
        <v>0</v>
      </c>
      <c r="AQ2010" s="8">
        <v>0.2</v>
      </c>
      <c r="AR2010" s="8">
        <v>10.5</v>
      </c>
      <c r="AS2010" s="8">
        <v>3.3</v>
      </c>
      <c r="AT2010" s="12">
        <f t="shared" si="319"/>
        <v>11.8</v>
      </c>
      <c r="AV2010" s="11">
        <f t="shared" si="321"/>
        <v>3.9896999999999996</v>
      </c>
      <c r="AW2010" s="13">
        <f t="shared" si="322"/>
        <v>0</v>
      </c>
      <c r="AX2010" s="13">
        <f t="shared" si="323"/>
        <v>9.7526000000000015E-2</v>
      </c>
      <c r="AY2010" s="13">
        <f t="shared" si="324"/>
        <v>0</v>
      </c>
      <c r="AZ2010" s="13">
        <f t="shared" si="325"/>
        <v>0</v>
      </c>
      <c r="BA2010" s="13">
        <f t="shared" si="326"/>
        <v>1.7732000000000001E-2</v>
      </c>
      <c r="BB2010" s="13">
        <f t="shared" si="327"/>
        <v>0.93092999999999992</v>
      </c>
      <c r="BC2010" s="13">
        <f t="shared" si="328"/>
        <v>0.29257799999999995</v>
      </c>
    </row>
    <row r="2011" spans="1:55" x14ac:dyDescent="0.3">
      <c r="A2011" s="8" t="s">
        <v>233</v>
      </c>
      <c r="B2011" s="8" t="s">
        <v>238</v>
      </c>
      <c r="C2011" s="8" t="s">
        <v>157</v>
      </c>
      <c r="D2011" s="8" t="s">
        <v>44</v>
      </c>
      <c r="E2011" s="7" t="s">
        <v>14</v>
      </c>
      <c r="F2011" s="8">
        <v>250</v>
      </c>
      <c r="H2011" s="8">
        <v>5</v>
      </c>
      <c r="L2011" s="8">
        <v>0.71399999999999997</v>
      </c>
      <c r="M2011" s="8">
        <f t="shared" si="320"/>
        <v>178.5</v>
      </c>
      <c r="O2011" s="8">
        <v>96</v>
      </c>
      <c r="AI2011" s="7">
        <v>8009</v>
      </c>
      <c r="AJ2011" s="8">
        <v>20121</v>
      </c>
      <c r="AK2011" s="8" t="s">
        <v>370</v>
      </c>
      <c r="AL2011" s="7">
        <v>141</v>
      </c>
      <c r="AM2011" s="8">
        <v>0</v>
      </c>
      <c r="AN2011" s="8">
        <v>4.8</v>
      </c>
      <c r="AO2011" s="8">
        <v>0</v>
      </c>
      <c r="AP2011" s="8">
        <v>0</v>
      </c>
      <c r="AQ2011" s="8">
        <v>0.7</v>
      </c>
      <c r="AR2011" s="8">
        <v>28.3</v>
      </c>
      <c r="AS2011" s="8">
        <v>1.7</v>
      </c>
      <c r="AT2011" s="12">
        <f t="shared" si="319"/>
        <v>33.799999999999997</v>
      </c>
      <c r="AV2011" s="11">
        <f t="shared" si="321"/>
        <v>251.685</v>
      </c>
      <c r="AW2011" s="13">
        <f t="shared" si="322"/>
        <v>0</v>
      </c>
      <c r="AX2011" s="13">
        <f t="shared" si="323"/>
        <v>8.5679999999999996</v>
      </c>
      <c r="AY2011" s="13">
        <f t="shared" si="324"/>
        <v>0</v>
      </c>
      <c r="AZ2011" s="13">
        <f t="shared" si="325"/>
        <v>0</v>
      </c>
      <c r="BA2011" s="13">
        <f t="shared" si="326"/>
        <v>1.2494999999999998</v>
      </c>
      <c r="BB2011" s="13">
        <f t="shared" si="327"/>
        <v>50.515500000000003</v>
      </c>
      <c r="BC2011" s="13">
        <f t="shared" si="328"/>
        <v>3.0345</v>
      </c>
    </row>
    <row r="2012" spans="1:55" x14ac:dyDescent="0.3">
      <c r="A2012" s="8" t="s">
        <v>234</v>
      </c>
      <c r="B2012" s="8" t="s">
        <v>238</v>
      </c>
      <c r="C2012" s="8" t="s">
        <v>157</v>
      </c>
      <c r="D2012" s="8" t="s">
        <v>248</v>
      </c>
      <c r="E2012" s="7" t="s">
        <v>14</v>
      </c>
      <c r="F2012" s="8">
        <v>134</v>
      </c>
      <c r="H2012" s="8">
        <v>1</v>
      </c>
      <c r="L2012" s="8">
        <v>0.14299999999999999</v>
      </c>
      <c r="M2012" s="8">
        <f t="shared" si="320"/>
        <v>19.161999999999999</v>
      </c>
      <c r="O2012" s="8">
        <v>96</v>
      </c>
      <c r="AE2012" s="7" t="s">
        <v>296</v>
      </c>
      <c r="AF2012" s="8" t="s">
        <v>303</v>
      </c>
      <c r="AL2012" s="7">
        <v>163</v>
      </c>
      <c r="AN2012" s="8">
        <v>6.3</v>
      </c>
      <c r="AQ2012" s="8">
        <v>1.4</v>
      </c>
      <c r="AR2012" s="8">
        <v>31.1</v>
      </c>
      <c r="AT2012" s="12">
        <f t="shared" si="319"/>
        <v>38.799999999999997</v>
      </c>
      <c r="AV2012" s="11">
        <f t="shared" si="321"/>
        <v>31.234059999999999</v>
      </c>
      <c r="AW2012" s="13">
        <f t="shared" si="322"/>
        <v>0.19161999999999998</v>
      </c>
      <c r="AX2012" s="13">
        <f t="shared" si="323"/>
        <v>1.207206</v>
      </c>
      <c r="AY2012" s="13">
        <f t="shared" si="324"/>
        <v>0.19161999999999998</v>
      </c>
      <c r="AZ2012" s="13">
        <f t="shared" si="325"/>
        <v>0.19161999999999998</v>
      </c>
      <c r="BA2012" s="13">
        <f t="shared" si="326"/>
        <v>0.26826800000000001</v>
      </c>
      <c r="BB2012" s="13">
        <f t="shared" si="327"/>
        <v>5.9593820000000006</v>
      </c>
      <c r="BC2012" s="13">
        <f t="shared" si="328"/>
        <v>0.19161999999999998</v>
      </c>
    </row>
    <row r="2013" spans="1:55" x14ac:dyDescent="0.3">
      <c r="A2013" s="8" t="s">
        <v>234</v>
      </c>
      <c r="B2013" s="8" t="s">
        <v>238</v>
      </c>
      <c r="C2013" s="8" t="s">
        <v>157</v>
      </c>
      <c r="D2013" s="8" t="s">
        <v>27</v>
      </c>
      <c r="E2013" s="7" t="s">
        <v>14</v>
      </c>
      <c r="F2013" s="8">
        <v>114</v>
      </c>
      <c r="G2013" s="8">
        <v>1</v>
      </c>
      <c r="L2013" s="8">
        <v>1</v>
      </c>
      <c r="M2013" s="8">
        <f t="shared" si="320"/>
        <v>114</v>
      </c>
      <c r="O2013" s="8">
        <v>96</v>
      </c>
      <c r="AE2013" s="7" t="s">
        <v>296</v>
      </c>
      <c r="AF2013" s="8" t="s">
        <v>304</v>
      </c>
      <c r="AL2013" s="7">
        <v>125</v>
      </c>
      <c r="AN2013" s="8">
        <v>2.1</v>
      </c>
      <c r="AQ2013" s="8">
        <v>1.3</v>
      </c>
      <c r="AR2013" s="8">
        <v>26.2</v>
      </c>
      <c r="AT2013" s="12">
        <f t="shared" si="319"/>
        <v>29.6</v>
      </c>
      <c r="AV2013" s="11">
        <f t="shared" si="321"/>
        <v>142.5</v>
      </c>
      <c r="AW2013" s="13">
        <f t="shared" si="322"/>
        <v>1.1399999999999999</v>
      </c>
      <c r="AX2013" s="13">
        <f t="shared" si="323"/>
        <v>2.3940000000000001</v>
      </c>
      <c r="AY2013" s="13">
        <f t="shared" si="324"/>
        <v>1.1399999999999999</v>
      </c>
      <c r="AZ2013" s="13">
        <f t="shared" si="325"/>
        <v>1.1399999999999999</v>
      </c>
      <c r="BA2013" s="13">
        <f t="shared" si="326"/>
        <v>1.4820000000000002</v>
      </c>
      <c r="BB2013" s="13">
        <f t="shared" si="327"/>
        <v>29.867999999999999</v>
      </c>
      <c r="BC2013" s="13">
        <f t="shared" si="328"/>
        <v>1.1399999999999999</v>
      </c>
    </row>
    <row r="2014" spans="1:55" x14ac:dyDescent="0.3">
      <c r="A2014" s="8" t="s">
        <v>234</v>
      </c>
      <c r="B2014" s="8" t="s">
        <v>238</v>
      </c>
      <c r="C2014" s="8" t="s">
        <v>157</v>
      </c>
      <c r="D2014" s="8" t="s">
        <v>32</v>
      </c>
      <c r="E2014" s="7" t="s">
        <v>21</v>
      </c>
      <c r="K2014" s="8">
        <v>1</v>
      </c>
      <c r="L2014" s="8">
        <v>0</v>
      </c>
      <c r="M2014" s="8">
        <f t="shared" si="320"/>
        <v>0</v>
      </c>
      <c r="O2014" s="8">
        <v>96</v>
      </c>
      <c r="AI2014" s="7">
        <v>8012</v>
      </c>
      <c r="AJ2014" s="8">
        <v>0</v>
      </c>
      <c r="AK2014" s="8" t="s">
        <v>307</v>
      </c>
      <c r="AL2014" s="7">
        <v>332</v>
      </c>
      <c r="AM2014" s="8">
        <v>0</v>
      </c>
      <c r="AN2014" s="8">
        <v>10.3</v>
      </c>
      <c r="AO2014" s="8">
        <v>0</v>
      </c>
      <c r="AP2014" s="8">
        <v>0</v>
      </c>
      <c r="AQ2014" s="8">
        <v>3</v>
      </c>
      <c r="AR2014" s="8">
        <v>73.7</v>
      </c>
      <c r="AS2014" s="8">
        <v>12.7</v>
      </c>
      <c r="AT2014" s="12">
        <f t="shared" si="319"/>
        <v>87</v>
      </c>
      <c r="AV2014" s="11">
        <f t="shared" si="321"/>
        <v>0</v>
      </c>
      <c r="AW2014" s="13">
        <f t="shared" si="322"/>
        <v>0</v>
      </c>
      <c r="AX2014" s="13">
        <f t="shared" si="323"/>
        <v>0</v>
      </c>
      <c r="AY2014" s="13">
        <f t="shared" si="324"/>
        <v>0</v>
      </c>
      <c r="AZ2014" s="13">
        <f t="shared" si="325"/>
        <v>0</v>
      </c>
      <c r="BA2014" s="13">
        <f t="shared" si="326"/>
        <v>0</v>
      </c>
      <c r="BB2014" s="13">
        <f t="shared" si="327"/>
        <v>0</v>
      </c>
      <c r="BC2014" s="13">
        <f t="shared" si="328"/>
        <v>0</v>
      </c>
    </row>
    <row r="2015" spans="1:55" x14ac:dyDescent="0.3">
      <c r="A2015" s="8" t="s">
        <v>227</v>
      </c>
      <c r="B2015" s="8" t="s">
        <v>238</v>
      </c>
      <c r="C2015" s="8" t="s">
        <v>157</v>
      </c>
      <c r="D2015" s="8" t="s">
        <v>33</v>
      </c>
      <c r="E2015" s="7" t="s">
        <v>14</v>
      </c>
      <c r="F2015" s="8">
        <v>20</v>
      </c>
      <c r="H2015" s="8">
        <v>1</v>
      </c>
      <c r="L2015" s="8">
        <v>0.14299999999999999</v>
      </c>
      <c r="M2015" s="8">
        <f t="shared" si="320"/>
        <v>2.86</v>
      </c>
      <c r="O2015" s="8">
        <v>96</v>
      </c>
      <c r="AI2015" s="7">
        <v>1134</v>
      </c>
      <c r="AJ2015" s="8">
        <v>19296</v>
      </c>
      <c r="AK2015" s="8" t="s">
        <v>323</v>
      </c>
      <c r="AL2015" s="7">
        <v>304</v>
      </c>
      <c r="AM2015" s="8">
        <v>0</v>
      </c>
      <c r="AN2015" s="8">
        <v>0.3</v>
      </c>
      <c r="AO2015" s="8">
        <v>0</v>
      </c>
      <c r="AP2015" s="8">
        <v>0</v>
      </c>
      <c r="AQ2015" s="8">
        <v>0</v>
      </c>
      <c r="AR2015" s="8">
        <v>82.4</v>
      </c>
      <c r="AS2015" s="8">
        <v>0</v>
      </c>
      <c r="AT2015" s="12">
        <f t="shared" si="319"/>
        <v>82.7</v>
      </c>
      <c r="AV2015" s="11">
        <f t="shared" si="321"/>
        <v>8.6943999999999999</v>
      </c>
      <c r="AW2015" s="13">
        <f t="shared" si="322"/>
        <v>0</v>
      </c>
      <c r="AX2015" s="13">
        <f t="shared" si="323"/>
        <v>8.5799999999999991E-3</v>
      </c>
      <c r="AY2015" s="13">
        <f t="shared" si="324"/>
        <v>0</v>
      </c>
      <c r="AZ2015" s="13">
        <f t="shared" si="325"/>
        <v>0</v>
      </c>
      <c r="BA2015" s="13">
        <f t="shared" si="326"/>
        <v>0</v>
      </c>
      <c r="BB2015" s="13">
        <f t="shared" si="327"/>
        <v>2.3566400000000001</v>
      </c>
      <c r="BC2015" s="13">
        <f t="shared" si="328"/>
        <v>0</v>
      </c>
    </row>
    <row r="2016" spans="1:55" x14ac:dyDescent="0.3">
      <c r="A2016" s="8" t="s">
        <v>232</v>
      </c>
      <c r="B2016" s="8" t="s">
        <v>238</v>
      </c>
      <c r="C2016" s="8" t="s">
        <v>158</v>
      </c>
      <c r="D2016" s="8" t="s">
        <v>13</v>
      </c>
      <c r="E2016" s="7" t="s">
        <v>14</v>
      </c>
      <c r="F2016" s="8">
        <v>112</v>
      </c>
      <c r="I2016" s="8">
        <v>3</v>
      </c>
      <c r="L2016" s="8">
        <v>0.1</v>
      </c>
      <c r="M2016" s="8">
        <f t="shared" si="320"/>
        <v>11.200000000000001</v>
      </c>
      <c r="N2016" s="8">
        <v>3</v>
      </c>
      <c r="O2016" s="8">
        <v>97</v>
      </c>
      <c r="AI2016" s="7">
        <v>8067</v>
      </c>
      <c r="AJ2016" s="8">
        <v>0</v>
      </c>
      <c r="AK2016" s="8" t="s">
        <v>265</v>
      </c>
      <c r="AL2016" s="7">
        <v>269</v>
      </c>
      <c r="AM2016" s="8">
        <v>269</v>
      </c>
      <c r="AN2016" s="8">
        <v>24.9</v>
      </c>
      <c r="AO2016" s="8">
        <v>24.9</v>
      </c>
      <c r="AP2016" s="8">
        <v>24.9</v>
      </c>
      <c r="AQ2016" s="8">
        <v>18</v>
      </c>
      <c r="AR2016" s="8">
        <v>0</v>
      </c>
      <c r="AS2016" s="8">
        <v>0</v>
      </c>
      <c r="AT2016" s="12">
        <f t="shared" si="319"/>
        <v>42.9</v>
      </c>
      <c r="AV2016" s="11">
        <f t="shared" si="321"/>
        <v>30.128</v>
      </c>
      <c r="AW2016" s="13">
        <f t="shared" si="322"/>
        <v>30.128</v>
      </c>
      <c r="AX2016" s="13">
        <f t="shared" si="323"/>
        <v>2.7888000000000002</v>
      </c>
      <c r="AY2016" s="13">
        <f t="shared" si="324"/>
        <v>2.7888000000000002</v>
      </c>
      <c r="AZ2016" s="13">
        <f t="shared" si="325"/>
        <v>2.7888000000000002</v>
      </c>
      <c r="BA2016" s="13">
        <f t="shared" si="326"/>
        <v>2.016</v>
      </c>
      <c r="BB2016" s="13">
        <f t="shared" si="327"/>
        <v>0</v>
      </c>
      <c r="BC2016" s="13">
        <f t="shared" si="328"/>
        <v>0</v>
      </c>
    </row>
    <row r="2017" spans="1:55" x14ac:dyDescent="0.3">
      <c r="A2017" s="8" t="s">
        <v>232</v>
      </c>
      <c r="B2017" s="8" t="s">
        <v>238</v>
      </c>
      <c r="C2017" s="8" t="s">
        <v>158</v>
      </c>
      <c r="D2017" s="8" t="s">
        <v>15</v>
      </c>
      <c r="E2017" s="7" t="s">
        <v>14</v>
      </c>
      <c r="F2017" s="8">
        <v>85</v>
      </c>
      <c r="J2017" s="8">
        <v>2</v>
      </c>
      <c r="L2017" s="8">
        <v>5.0000000000000001E-3</v>
      </c>
      <c r="M2017" s="8">
        <f t="shared" si="320"/>
        <v>0.42499999999999999</v>
      </c>
      <c r="O2017" s="8">
        <v>97</v>
      </c>
      <c r="AE2017" s="7" t="s">
        <v>296</v>
      </c>
      <c r="AF2017" s="8" t="s">
        <v>298</v>
      </c>
      <c r="AG2017" s="7" t="s">
        <v>299</v>
      </c>
      <c r="AL2017" s="7">
        <v>241</v>
      </c>
      <c r="AN2017" s="8">
        <v>32.9</v>
      </c>
      <c r="AQ2017" s="8">
        <v>10.9</v>
      </c>
      <c r="AR2017" s="8">
        <v>0.5</v>
      </c>
      <c r="AS2017" s="8">
        <v>0</v>
      </c>
      <c r="AT2017" s="12">
        <f t="shared" si="319"/>
        <v>44.3</v>
      </c>
      <c r="AV2017" s="11">
        <f t="shared" si="321"/>
        <v>1.0242499999999999</v>
      </c>
      <c r="AW2017" s="13">
        <f t="shared" si="322"/>
        <v>4.2500000000000003E-3</v>
      </c>
      <c r="AX2017" s="13">
        <f t="shared" si="323"/>
        <v>0.13982499999999998</v>
      </c>
      <c r="AY2017" s="13">
        <f t="shared" si="324"/>
        <v>4.2500000000000003E-3</v>
      </c>
      <c r="AZ2017" s="13">
        <f t="shared" si="325"/>
        <v>4.2500000000000003E-3</v>
      </c>
      <c r="BA2017" s="13">
        <f t="shared" si="326"/>
        <v>4.6325000000000005E-2</v>
      </c>
      <c r="BB2017" s="13">
        <f t="shared" si="327"/>
        <v>2.1250000000000002E-3</v>
      </c>
      <c r="BC2017" s="13">
        <f t="shared" si="328"/>
        <v>0</v>
      </c>
    </row>
    <row r="2018" spans="1:55" x14ac:dyDescent="0.3">
      <c r="A2018" s="8" t="s">
        <v>232</v>
      </c>
      <c r="B2018" s="8" t="s">
        <v>238</v>
      </c>
      <c r="C2018" s="8" t="s">
        <v>158</v>
      </c>
      <c r="D2018" s="8" t="s">
        <v>17</v>
      </c>
      <c r="E2018" s="7" t="s">
        <v>21</v>
      </c>
      <c r="K2018" s="8">
        <v>1</v>
      </c>
      <c r="L2018" s="8">
        <v>0</v>
      </c>
      <c r="M2018" s="8">
        <f t="shared" si="320"/>
        <v>0</v>
      </c>
      <c r="O2018" s="8">
        <v>97</v>
      </c>
      <c r="AE2018" s="7" t="s">
        <v>300</v>
      </c>
      <c r="AF2018" s="8" t="s">
        <v>301</v>
      </c>
      <c r="AG2018" s="7" t="s">
        <v>272</v>
      </c>
      <c r="AL2018" s="7">
        <v>265</v>
      </c>
      <c r="AN2018" s="8">
        <v>16.899999999999999</v>
      </c>
      <c r="AQ2018" s="8">
        <v>21.4</v>
      </c>
      <c r="AR2018" s="8">
        <v>0</v>
      </c>
      <c r="AS2018" s="8">
        <v>0</v>
      </c>
      <c r="AT2018" s="12">
        <f t="shared" si="319"/>
        <v>38.299999999999997</v>
      </c>
      <c r="AV2018" s="11">
        <f t="shared" si="321"/>
        <v>0</v>
      </c>
      <c r="AW2018" s="13">
        <f t="shared" si="322"/>
        <v>0</v>
      </c>
      <c r="AX2018" s="13">
        <f t="shared" si="323"/>
        <v>0</v>
      </c>
      <c r="AY2018" s="13">
        <f t="shared" si="324"/>
        <v>0</v>
      </c>
      <c r="AZ2018" s="13">
        <f t="shared" si="325"/>
        <v>0</v>
      </c>
      <c r="BA2018" s="13">
        <f t="shared" si="326"/>
        <v>0</v>
      </c>
      <c r="BB2018" s="13">
        <f t="shared" si="327"/>
        <v>0</v>
      </c>
      <c r="BC2018" s="13">
        <f t="shared" si="328"/>
        <v>0</v>
      </c>
    </row>
    <row r="2019" spans="1:55" x14ac:dyDescent="0.3">
      <c r="A2019" s="8" t="s">
        <v>232</v>
      </c>
      <c r="B2019" s="8" t="s">
        <v>238</v>
      </c>
      <c r="C2019" s="8" t="s">
        <v>158</v>
      </c>
      <c r="D2019" s="8" t="s">
        <v>18</v>
      </c>
      <c r="E2019" s="7" t="s">
        <v>21</v>
      </c>
      <c r="K2019" s="8">
        <v>1</v>
      </c>
      <c r="L2019" s="8">
        <v>0</v>
      </c>
      <c r="M2019" s="8">
        <f t="shared" si="320"/>
        <v>0</v>
      </c>
      <c r="O2019" s="8">
        <v>97</v>
      </c>
      <c r="S2019" s="8">
        <v>1095</v>
      </c>
      <c r="T2019" s="8" t="s">
        <v>275</v>
      </c>
      <c r="AL2019" s="7">
        <v>267</v>
      </c>
      <c r="AN2019" s="8">
        <v>19.600000000000001</v>
      </c>
      <c r="AQ2019" s="8">
        <v>20.3</v>
      </c>
      <c r="AT2019" s="12">
        <f t="shared" si="319"/>
        <v>39.900000000000006</v>
      </c>
      <c r="AV2019" s="11">
        <f t="shared" si="321"/>
        <v>0</v>
      </c>
      <c r="AW2019" s="13">
        <f t="shared" si="322"/>
        <v>0</v>
      </c>
      <c r="AX2019" s="13">
        <f t="shared" si="323"/>
        <v>0</v>
      </c>
      <c r="AY2019" s="13">
        <f t="shared" si="324"/>
        <v>0</v>
      </c>
      <c r="AZ2019" s="13">
        <f t="shared" si="325"/>
        <v>0</v>
      </c>
      <c r="BA2019" s="13">
        <f t="shared" si="326"/>
        <v>0</v>
      </c>
      <c r="BB2019" s="13">
        <f t="shared" si="327"/>
        <v>0</v>
      </c>
      <c r="BC2019" s="13">
        <f t="shared" si="328"/>
        <v>0</v>
      </c>
    </row>
    <row r="2020" spans="1:55" x14ac:dyDescent="0.3">
      <c r="A2020" s="8" t="s">
        <v>232</v>
      </c>
      <c r="B2020" s="8" t="s">
        <v>238</v>
      </c>
      <c r="C2020" s="8" t="s">
        <v>158</v>
      </c>
      <c r="D2020" s="8" t="s">
        <v>19</v>
      </c>
      <c r="E2020" s="7" t="s">
        <v>14</v>
      </c>
      <c r="F2020" s="8">
        <v>112</v>
      </c>
      <c r="H2020" s="8">
        <v>1</v>
      </c>
      <c r="L2020" s="8">
        <v>0.14299999999999999</v>
      </c>
      <c r="M2020" s="8">
        <f t="shared" si="320"/>
        <v>16.015999999999998</v>
      </c>
      <c r="O2020" s="8">
        <v>97</v>
      </c>
      <c r="AI2020" s="7">
        <v>8063</v>
      </c>
      <c r="AJ2020" s="8">
        <v>5124</v>
      </c>
      <c r="AK2020" s="8" t="s">
        <v>273</v>
      </c>
      <c r="AL2020" s="7">
        <v>285</v>
      </c>
      <c r="AM2020" s="8">
        <v>285</v>
      </c>
      <c r="AN2020" s="8">
        <v>26.9</v>
      </c>
      <c r="AO2020" s="8">
        <v>26.9</v>
      </c>
      <c r="AP2020" s="8">
        <v>26.9</v>
      </c>
      <c r="AQ2020" s="8">
        <v>18.899999999999999</v>
      </c>
      <c r="AR2020" s="8">
        <v>0</v>
      </c>
      <c r="AS2020" s="8">
        <v>0</v>
      </c>
      <c r="AT2020" s="12">
        <f t="shared" si="319"/>
        <v>45.8</v>
      </c>
      <c r="AV2020" s="11">
        <f t="shared" si="321"/>
        <v>45.645599999999995</v>
      </c>
      <c r="AW2020" s="13">
        <f t="shared" si="322"/>
        <v>45.645599999999995</v>
      </c>
      <c r="AX2020" s="13">
        <f t="shared" si="323"/>
        <v>4.3083039999999997</v>
      </c>
      <c r="AY2020" s="13">
        <f t="shared" si="324"/>
        <v>4.3083039999999997</v>
      </c>
      <c r="AZ2020" s="13">
        <f t="shared" si="325"/>
        <v>4.3083039999999997</v>
      </c>
      <c r="BA2020" s="13">
        <f t="shared" si="326"/>
        <v>3.0270239999999995</v>
      </c>
      <c r="BB2020" s="13">
        <f t="shared" si="327"/>
        <v>0</v>
      </c>
      <c r="BC2020" s="13">
        <f t="shared" si="328"/>
        <v>0</v>
      </c>
    </row>
    <row r="2021" spans="1:55" x14ac:dyDescent="0.3">
      <c r="A2021" s="8" t="s">
        <v>232</v>
      </c>
      <c r="B2021" s="8" t="s">
        <v>238</v>
      </c>
      <c r="C2021" s="8" t="s">
        <v>158</v>
      </c>
      <c r="D2021" s="8" t="s">
        <v>22</v>
      </c>
      <c r="E2021" s="7" t="s">
        <v>21</v>
      </c>
      <c r="K2021" s="8">
        <v>1</v>
      </c>
      <c r="L2021" s="8">
        <v>0</v>
      </c>
      <c r="M2021" s="8">
        <f t="shared" si="320"/>
        <v>0</v>
      </c>
      <c r="O2021" s="8">
        <v>97</v>
      </c>
      <c r="AI2021" s="7">
        <v>8063</v>
      </c>
      <c r="AJ2021" s="8">
        <v>5124</v>
      </c>
      <c r="AK2021" s="8" t="s">
        <v>273</v>
      </c>
      <c r="AL2021" s="7">
        <v>285</v>
      </c>
      <c r="AM2021" s="8">
        <v>285</v>
      </c>
      <c r="AN2021" s="8">
        <v>26.9</v>
      </c>
      <c r="AO2021" s="8">
        <v>26.9</v>
      </c>
      <c r="AP2021" s="8">
        <v>26.9</v>
      </c>
      <c r="AQ2021" s="8">
        <v>18.899999999999999</v>
      </c>
      <c r="AR2021" s="8">
        <v>0</v>
      </c>
      <c r="AS2021" s="8">
        <v>0</v>
      </c>
      <c r="AT2021" s="12">
        <f t="shared" si="319"/>
        <v>45.8</v>
      </c>
      <c r="AV2021" s="11">
        <f t="shared" si="321"/>
        <v>0</v>
      </c>
      <c r="AW2021" s="13">
        <f t="shared" si="322"/>
        <v>0</v>
      </c>
      <c r="AX2021" s="13">
        <f t="shared" si="323"/>
        <v>0</v>
      </c>
      <c r="AY2021" s="13">
        <f t="shared" si="324"/>
        <v>0</v>
      </c>
      <c r="AZ2021" s="13">
        <f t="shared" si="325"/>
        <v>0</v>
      </c>
      <c r="BA2021" s="13">
        <f t="shared" si="326"/>
        <v>0</v>
      </c>
      <c r="BB2021" s="13">
        <f t="shared" si="327"/>
        <v>0</v>
      </c>
      <c r="BC2021" s="13">
        <f t="shared" si="328"/>
        <v>0</v>
      </c>
    </row>
    <row r="2022" spans="1:55" x14ac:dyDescent="0.3">
      <c r="A2022" s="8" t="s">
        <v>232</v>
      </c>
      <c r="B2022" s="8" t="s">
        <v>238</v>
      </c>
      <c r="C2022" s="8" t="s">
        <v>158</v>
      </c>
      <c r="D2022" s="8" t="s">
        <v>23</v>
      </c>
      <c r="E2022" s="7" t="s">
        <v>14</v>
      </c>
      <c r="F2022" s="8">
        <v>64</v>
      </c>
      <c r="G2022" s="8">
        <v>1</v>
      </c>
      <c r="L2022" s="8">
        <v>1</v>
      </c>
      <c r="M2022" s="8">
        <f t="shared" si="320"/>
        <v>64</v>
      </c>
      <c r="O2022" s="8">
        <v>97</v>
      </c>
      <c r="AI2022" s="7">
        <v>974</v>
      </c>
      <c r="AJ2022" s="8">
        <v>1129</v>
      </c>
      <c r="AK2022" s="8" t="s">
        <v>279</v>
      </c>
      <c r="AL2022" s="7">
        <v>155</v>
      </c>
      <c r="AM2022" s="8">
        <v>155</v>
      </c>
      <c r="AN2022" s="8">
        <v>12.6</v>
      </c>
      <c r="AO2022" s="8">
        <v>12.6</v>
      </c>
      <c r="AP2022" s="8">
        <v>0</v>
      </c>
      <c r="AQ2022" s="8">
        <v>10.6</v>
      </c>
      <c r="AR2022" s="8">
        <v>1.1000000000000001</v>
      </c>
      <c r="AS2022" s="8">
        <v>0</v>
      </c>
      <c r="AT2022" s="12">
        <f t="shared" si="319"/>
        <v>24.3</v>
      </c>
      <c r="AV2022" s="11">
        <f t="shared" si="321"/>
        <v>99.2</v>
      </c>
      <c r="AW2022" s="13">
        <f t="shared" si="322"/>
        <v>99.2</v>
      </c>
      <c r="AX2022" s="13">
        <f t="shared" si="323"/>
        <v>8.0640000000000001</v>
      </c>
      <c r="AY2022" s="13">
        <f t="shared" si="324"/>
        <v>8.0640000000000001</v>
      </c>
      <c r="AZ2022" s="13">
        <f t="shared" si="325"/>
        <v>0</v>
      </c>
      <c r="BA2022" s="13">
        <f t="shared" si="326"/>
        <v>6.7839999999999998</v>
      </c>
      <c r="BB2022" s="13">
        <f t="shared" si="327"/>
        <v>0.70400000000000007</v>
      </c>
      <c r="BC2022" s="13">
        <f t="shared" si="328"/>
        <v>0</v>
      </c>
    </row>
    <row r="2023" spans="1:55" x14ac:dyDescent="0.3">
      <c r="A2023" s="8" t="s">
        <v>232</v>
      </c>
      <c r="B2023" s="8" t="s">
        <v>238</v>
      </c>
      <c r="C2023" s="8" t="s">
        <v>158</v>
      </c>
      <c r="D2023" s="8" t="s">
        <v>24</v>
      </c>
      <c r="E2023" s="7" t="s">
        <v>14</v>
      </c>
      <c r="F2023" s="8">
        <v>184</v>
      </c>
      <c r="G2023" s="8">
        <v>1</v>
      </c>
      <c r="L2023" s="8">
        <v>1</v>
      </c>
      <c r="M2023" s="8">
        <f t="shared" si="320"/>
        <v>184</v>
      </c>
      <c r="O2023" s="8">
        <v>97</v>
      </c>
      <c r="AI2023" s="7">
        <v>7075</v>
      </c>
      <c r="AJ2023" s="8">
        <v>1106</v>
      </c>
      <c r="AK2023" s="8" t="s">
        <v>280</v>
      </c>
      <c r="AL2023" s="7">
        <v>69</v>
      </c>
      <c r="AM2023" s="8">
        <v>69</v>
      </c>
      <c r="AN2023" s="8">
        <v>3.6</v>
      </c>
      <c r="AO2023" s="8">
        <v>3.6</v>
      </c>
      <c r="AP2023" s="8">
        <v>0</v>
      </c>
      <c r="AQ2023" s="8">
        <v>4.0999999999999996</v>
      </c>
      <c r="AR2023" s="8">
        <v>4.5</v>
      </c>
      <c r="AS2023" s="8">
        <v>0</v>
      </c>
      <c r="AT2023" s="12">
        <f t="shared" si="319"/>
        <v>12.2</v>
      </c>
      <c r="AV2023" s="11">
        <f t="shared" si="321"/>
        <v>126.96</v>
      </c>
      <c r="AW2023" s="13">
        <f t="shared" si="322"/>
        <v>126.96</v>
      </c>
      <c r="AX2023" s="13">
        <f t="shared" si="323"/>
        <v>6.6239999999999997</v>
      </c>
      <c r="AY2023" s="13">
        <f t="shared" si="324"/>
        <v>6.6239999999999997</v>
      </c>
      <c r="AZ2023" s="13">
        <f t="shared" si="325"/>
        <v>0</v>
      </c>
      <c r="BA2023" s="13">
        <f t="shared" si="326"/>
        <v>7.5439999999999996</v>
      </c>
      <c r="BB2023" s="13">
        <f t="shared" si="327"/>
        <v>8.2799999999999994</v>
      </c>
      <c r="BC2023" s="13">
        <f t="shared" si="328"/>
        <v>0</v>
      </c>
    </row>
    <row r="2024" spans="1:55" x14ac:dyDescent="0.3">
      <c r="A2024" s="8" t="s">
        <v>232</v>
      </c>
      <c r="B2024" s="8" t="s">
        <v>238</v>
      </c>
      <c r="C2024" s="8" t="s">
        <v>158</v>
      </c>
      <c r="D2024" s="8" t="s">
        <v>25</v>
      </c>
      <c r="E2024" s="7" t="s">
        <v>21</v>
      </c>
      <c r="K2024" s="8">
        <v>1</v>
      </c>
      <c r="L2024" s="8">
        <v>0</v>
      </c>
      <c r="M2024" s="8">
        <f t="shared" si="320"/>
        <v>0</v>
      </c>
      <c r="O2024" s="8">
        <v>97</v>
      </c>
      <c r="AI2024" s="7">
        <v>646</v>
      </c>
      <c r="AJ2024" s="8">
        <v>1009</v>
      </c>
      <c r="AK2024" s="8" t="s">
        <v>286</v>
      </c>
      <c r="AL2024" s="7">
        <v>403</v>
      </c>
      <c r="AM2024" s="8">
        <v>403</v>
      </c>
      <c r="AN2024" s="8">
        <v>24.9</v>
      </c>
      <c r="AO2024" s="8">
        <v>24.9</v>
      </c>
      <c r="AP2024" s="8">
        <v>0</v>
      </c>
      <c r="AQ2024" s="8">
        <v>33.1</v>
      </c>
      <c r="AR2024" s="8">
        <v>1.3</v>
      </c>
      <c r="AS2024" s="8">
        <v>0</v>
      </c>
      <c r="AT2024" s="12">
        <f t="shared" si="319"/>
        <v>59.3</v>
      </c>
      <c r="AV2024" s="11">
        <f t="shared" si="321"/>
        <v>0</v>
      </c>
      <c r="AW2024" s="13">
        <f t="shared" si="322"/>
        <v>0</v>
      </c>
      <c r="AX2024" s="13">
        <f t="shared" si="323"/>
        <v>0</v>
      </c>
      <c r="AY2024" s="13">
        <f t="shared" si="324"/>
        <v>0</v>
      </c>
      <c r="AZ2024" s="13">
        <f t="shared" si="325"/>
        <v>0</v>
      </c>
      <c r="BA2024" s="13">
        <f t="shared" si="326"/>
        <v>0</v>
      </c>
      <c r="BB2024" s="13">
        <f t="shared" si="327"/>
        <v>0</v>
      </c>
      <c r="BC2024" s="13">
        <f t="shared" si="328"/>
        <v>0</v>
      </c>
    </row>
    <row r="2025" spans="1:55" x14ac:dyDescent="0.3">
      <c r="A2025" s="8" t="s">
        <v>20</v>
      </c>
      <c r="B2025" s="8" t="s">
        <v>238</v>
      </c>
      <c r="C2025" s="8" t="s">
        <v>158</v>
      </c>
      <c r="D2025" s="8" t="s">
        <v>20</v>
      </c>
      <c r="E2025" s="7" t="s">
        <v>14</v>
      </c>
      <c r="F2025" s="8">
        <v>112</v>
      </c>
      <c r="H2025" s="8">
        <v>1</v>
      </c>
      <c r="L2025" s="8">
        <v>0.14299999999999999</v>
      </c>
      <c r="M2025" s="8">
        <f t="shared" si="320"/>
        <v>16.015999999999998</v>
      </c>
      <c r="O2025" s="8">
        <v>97</v>
      </c>
      <c r="AI2025">
        <v>8041</v>
      </c>
      <c r="AJ2025">
        <v>15233</v>
      </c>
      <c r="AK2025" t="s">
        <v>378</v>
      </c>
      <c r="AL2025">
        <v>105</v>
      </c>
      <c r="AM2025">
        <v>105</v>
      </c>
      <c r="AN2025">
        <v>18.5</v>
      </c>
      <c r="AO2025">
        <v>18.5</v>
      </c>
      <c r="AP2025">
        <v>18.5</v>
      </c>
      <c r="AQ2025">
        <v>2.9</v>
      </c>
      <c r="AR2025">
        <v>0</v>
      </c>
      <c r="AS2025">
        <v>0</v>
      </c>
      <c r="AT2025" s="12">
        <f t="shared" si="319"/>
        <v>21.4</v>
      </c>
      <c r="AV2025" s="11">
        <f t="shared" si="321"/>
        <v>16.816799999999997</v>
      </c>
      <c r="AW2025" s="13">
        <f t="shared" si="322"/>
        <v>16.816799999999997</v>
      </c>
      <c r="AX2025" s="13">
        <f t="shared" si="323"/>
        <v>2.9629599999999998</v>
      </c>
      <c r="AY2025" s="13">
        <f t="shared" si="324"/>
        <v>2.9629599999999998</v>
      </c>
      <c r="AZ2025" s="13">
        <f t="shared" si="325"/>
        <v>2.9629599999999998</v>
      </c>
      <c r="BA2025" s="13">
        <f t="shared" si="326"/>
        <v>0.46446399999999999</v>
      </c>
      <c r="BB2025" s="13">
        <f t="shared" si="327"/>
        <v>0</v>
      </c>
      <c r="BC2025" s="13">
        <f t="shared" si="328"/>
        <v>0</v>
      </c>
    </row>
    <row r="2026" spans="1:55" x14ac:dyDescent="0.3">
      <c r="A2026" s="8" t="s">
        <v>233</v>
      </c>
      <c r="B2026" s="8" t="s">
        <v>238</v>
      </c>
      <c r="C2026" s="8" t="s">
        <v>158</v>
      </c>
      <c r="D2026" s="8" t="s">
        <v>26</v>
      </c>
      <c r="E2026" s="7" t="s">
        <v>14</v>
      </c>
      <c r="F2026" s="8">
        <v>175</v>
      </c>
      <c r="H2026" s="8">
        <v>1</v>
      </c>
      <c r="L2026" s="8">
        <v>0.14299999999999999</v>
      </c>
      <c r="M2026" s="8">
        <f t="shared" si="320"/>
        <v>25.024999999999999</v>
      </c>
      <c r="O2026" s="8">
        <v>97</v>
      </c>
      <c r="AI2026" s="7">
        <v>7200</v>
      </c>
      <c r="AJ2026" s="8">
        <v>20051</v>
      </c>
      <c r="AK2026" s="8" t="s">
        <v>282</v>
      </c>
      <c r="AL2026" s="7">
        <v>130</v>
      </c>
      <c r="AM2026" s="8">
        <v>0</v>
      </c>
      <c r="AN2026" s="8">
        <v>2.4</v>
      </c>
      <c r="AO2026" s="8">
        <v>0</v>
      </c>
      <c r="AP2026" s="8">
        <v>0</v>
      </c>
      <c r="AQ2026" s="8">
        <v>0.2</v>
      </c>
      <c r="AR2026" s="8">
        <v>28.6</v>
      </c>
      <c r="AS2026" s="8">
        <v>0.3</v>
      </c>
      <c r="AT2026" s="12">
        <f t="shared" si="319"/>
        <v>31.200000000000003</v>
      </c>
      <c r="AV2026" s="11">
        <f t="shared" si="321"/>
        <v>32.532499999999999</v>
      </c>
      <c r="AW2026" s="13">
        <f t="shared" si="322"/>
        <v>0</v>
      </c>
      <c r="AX2026" s="13">
        <f t="shared" si="323"/>
        <v>0.60059999999999991</v>
      </c>
      <c r="AY2026" s="13">
        <f t="shared" si="324"/>
        <v>0</v>
      </c>
      <c r="AZ2026" s="13">
        <f t="shared" si="325"/>
        <v>0</v>
      </c>
      <c r="BA2026" s="13">
        <f t="shared" si="326"/>
        <v>5.0049999999999997E-2</v>
      </c>
      <c r="BB2026" s="13">
        <f t="shared" si="327"/>
        <v>7.1571500000000006</v>
      </c>
      <c r="BC2026" s="13">
        <f t="shared" si="328"/>
        <v>7.5074999999999989E-2</v>
      </c>
    </row>
    <row r="2027" spans="1:55" x14ac:dyDescent="0.3">
      <c r="A2027" s="8" t="s">
        <v>233</v>
      </c>
      <c r="B2027" s="8" t="s">
        <v>238</v>
      </c>
      <c r="C2027" s="8" t="s">
        <v>158</v>
      </c>
      <c r="D2027" s="8" t="s">
        <v>28</v>
      </c>
      <c r="E2027" s="7" t="s">
        <v>14</v>
      </c>
      <c r="F2027" s="8">
        <v>185</v>
      </c>
      <c r="H2027" s="8">
        <v>3.5</v>
      </c>
      <c r="L2027" s="8">
        <v>0.5</v>
      </c>
      <c r="M2027" s="8">
        <f t="shared" si="320"/>
        <v>92.5</v>
      </c>
      <c r="O2027" s="8">
        <v>97</v>
      </c>
      <c r="AI2027" s="7">
        <v>7005</v>
      </c>
      <c r="AJ2027" s="8">
        <v>16028</v>
      </c>
      <c r="AK2027" s="8" t="s">
        <v>283</v>
      </c>
      <c r="AL2027" s="7">
        <v>127</v>
      </c>
      <c r="AM2027" s="8">
        <v>0</v>
      </c>
      <c r="AN2027" s="8">
        <v>8.6999999999999993</v>
      </c>
      <c r="AO2027" s="8">
        <v>0</v>
      </c>
      <c r="AP2027" s="8">
        <v>0</v>
      </c>
      <c r="AQ2027" s="8">
        <v>0.5</v>
      </c>
      <c r="AR2027" s="8">
        <v>22.8</v>
      </c>
      <c r="AS2027" s="8">
        <v>6.4</v>
      </c>
      <c r="AT2027" s="12">
        <f t="shared" si="319"/>
        <v>32</v>
      </c>
      <c r="AV2027" s="11">
        <f t="shared" si="321"/>
        <v>117.47499999999999</v>
      </c>
      <c r="AW2027" s="13">
        <f t="shared" si="322"/>
        <v>0</v>
      </c>
      <c r="AX2027" s="13">
        <f t="shared" si="323"/>
        <v>8.0474999999999994</v>
      </c>
      <c r="AY2027" s="13">
        <f t="shared" si="324"/>
        <v>0</v>
      </c>
      <c r="AZ2027" s="13">
        <f t="shared" si="325"/>
        <v>0</v>
      </c>
      <c r="BA2027" s="13">
        <f t="shared" si="326"/>
        <v>0.46250000000000002</v>
      </c>
      <c r="BB2027" s="13">
        <f t="shared" si="327"/>
        <v>21.09</v>
      </c>
      <c r="BC2027" s="13">
        <f t="shared" si="328"/>
        <v>5.92</v>
      </c>
    </row>
    <row r="2028" spans="1:55" x14ac:dyDescent="0.3">
      <c r="A2028" s="8" t="s">
        <v>233</v>
      </c>
      <c r="B2028" s="8" t="s">
        <v>238</v>
      </c>
      <c r="C2028" s="8" t="s">
        <v>158</v>
      </c>
      <c r="D2028" s="8" t="s">
        <v>29</v>
      </c>
      <c r="E2028" s="7" t="s">
        <v>14</v>
      </c>
      <c r="F2028" s="8">
        <v>60</v>
      </c>
      <c r="H2028" s="8">
        <v>1</v>
      </c>
      <c r="L2028" s="8">
        <v>0.14299999999999999</v>
      </c>
      <c r="M2028" s="8">
        <f t="shared" si="320"/>
        <v>8.58</v>
      </c>
      <c r="O2028" s="8">
        <v>97</v>
      </c>
      <c r="AI2028" s="7">
        <v>513</v>
      </c>
      <c r="AJ2028" s="8">
        <v>11110</v>
      </c>
      <c r="AK2028" s="8" t="s">
        <v>290</v>
      </c>
      <c r="AL2028" s="7">
        <v>22</v>
      </c>
      <c r="AM2028" s="8">
        <v>0</v>
      </c>
      <c r="AN2028" s="8">
        <v>1</v>
      </c>
      <c r="AO2028" s="8">
        <v>0</v>
      </c>
      <c r="AP2028" s="8">
        <v>0</v>
      </c>
      <c r="AQ2028" s="8">
        <v>0.4</v>
      </c>
      <c r="AR2028" s="8">
        <v>4.5</v>
      </c>
      <c r="AS2028" s="8">
        <v>2.8</v>
      </c>
      <c r="AT2028" s="12">
        <f t="shared" si="319"/>
        <v>5.9</v>
      </c>
      <c r="AV2028" s="11">
        <f t="shared" si="321"/>
        <v>1.8875999999999999</v>
      </c>
      <c r="AW2028" s="13">
        <f t="shared" si="322"/>
        <v>0</v>
      </c>
      <c r="AX2028" s="13">
        <f t="shared" si="323"/>
        <v>8.5800000000000001E-2</v>
      </c>
      <c r="AY2028" s="13">
        <f t="shared" si="324"/>
        <v>0</v>
      </c>
      <c r="AZ2028" s="13">
        <f t="shared" si="325"/>
        <v>0</v>
      </c>
      <c r="BA2028" s="13">
        <f t="shared" si="326"/>
        <v>3.4320000000000003E-2</v>
      </c>
      <c r="BB2028" s="13">
        <f t="shared" si="327"/>
        <v>0.3861</v>
      </c>
      <c r="BC2028" s="13">
        <f t="shared" si="328"/>
        <v>0.24023999999999998</v>
      </c>
    </row>
    <row r="2029" spans="1:55" x14ac:dyDescent="0.3">
      <c r="A2029" s="8" t="s">
        <v>233</v>
      </c>
      <c r="B2029" s="8" t="s">
        <v>238</v>
      </c>
      <c r="C2029" s="8" t="s">
        <v>158</v>
      </c>
      <c r="D2029" s="8" t="s">
        <v>30</v>
      </c>
      <c r="E2029" s="7" t="s">
        <v>14</v>
      </c>
      <c r="F2029" s="8">
        <v>119</v>
      </c>
      <c r="H2029" s="8">
        <v>1</v>
      </c>
      <c r="L2029" s="8">
        <v>0.14299999999999999</v>
      </c>
      <c r="M2029" s="8">
        <f t="shared" si="320"/>
        <v>17.016999999999999</v>
      </c>
      <c r="O2029" s="8">
        <v>97</v>
      </c>
      <c r="AI2029" s="7">
        <v>141</v>
      </c>
      <c r="AJ2029" s="8">
        <v>9040</v>
      </c>
      <c r="AK2029" s="8" t="s">
        <v>287</v>
      </c>
      <c r="AL2029" s="7">
        <v>92</v>
      </c>
      <c r="AM2029" s="8">
        <v>0</v>
      </c>
      <c r="AN2029" s="8">
        <v>1</v>
      </c>
      <c r="AO2029" s="8">
        <v>0</v>
      </c>
      <c r="AP2029" s="8">
        <v>0</v>
      </c>
      <c r="AQ2029" s="8">
        <v>0.5</v>
      </c>
      <c r="AR2029" s="8">
        <v>23.4</v>
      </c>
      <c r="AS2029" s="8">
        <v>2.4</v>
      </c>
      <c r="AT2029" s="12">
        <f t="shared" ref="AT2029:AT2092" si="329">SUM(AN2029,AQ2029,AR2029)</f>
        <v>24.9</v>
      </c>
      <c r="AV2029" s="11">
        <f t="shared" si="321"/>
        <v>15.655639999999998</v>
      </c>
      <c r="AW2029" s="13">
        <f t="shared" si="322"/>
        <v>0</v>
      </c>
      <c r="AX2029" s="13">
        <f t="shared" si="323"/>
        <v>0.17016999999999999</v>
      </c>
      <c r="AY2029" s="13">
        <f t="shared" si="324"/>
        <v>0</v>
      </c>
      <c r="AZ2029" s="13">
        <f t="shared" si="325"/>
        <v>0</v>
      </c>
      <c r="BA2029" s="13">
        <f t="shared" si="326"/>
        <v>8.5084999999999994E-2</v>
      </c>
      <c r="BB2029" s="13">
        <f t="shared" si="327"/>
        <v>3.9819779999999998</v>
      </c>
      <c r="BC2029" s="13">
        <f t="shared" si="328"/>
        <v>0.40840799999999994</v>
      </c>
    </row>
    <row r="2030" spans="1:55" x14ac:dyDescent="0.3">
      <c r="A2030" s="8" t="s">
        <v>233</v>
      </c>
      <c r="B2030" s="8" t="s">
        <v>238</v>
      </c>
      <c r="C2030" s="8" t="s">
        <v>158</v>
      </c>
      <c r="D2030" s="8" t="s">
        <v>31</v>
      </c>
      <c r="E2030" s="7" t="s">
        <v>14</v>
      </c>
      <c r="F2030" s="8">
        <v>122</v>
      </c>
      <c r="H2030" s="8">
        <v>1</v>
      </c>
      <c r="L2030" s="8">
        <v>0.14299999999999999</v>
      </c>
      <c r="M2030" s="8">
        <f t="shared" si="320"/>
        <v>17.445999999999998</v>
      </c>
      <c r="O2030" s="8">
        <v>97</v>
      </c>
      <c r="AI2030" s="7">
        <v>1786</v>
      </c>
      <c r="AJ2030" s="8">
        <v>11363</v>
      </c>
      <c r="AK2030" s="8" t="s">
        <v>289</v>
      </c>
      <c r="AL2030" s="7">
        <v>93</v>
      </c>
      <c r="AM2030" s="8">
        <v>0</v>
      </c>
      <c r="AN2030" s="8">
        <v>2</v>
      </c>
      <c r="AO2030" s="8">
        <v>0</v>
      </c>
      <c r="AP2030" s="8">
        <v>0</v>
      </c>
      <c r="AQ2030" s="8">
        <v>0.1</v>
      </c>
      <c r="AR2030" s="8">
        <v>21.6</v>
      </c>
      <c r="AS2030" s="8">
        <v>1.5</v>
      </c>
      <c r="AT2030" s="12">
        <f t="shared" si="329"/>
        <v>23.700000000000003</v>
      </c>
      <c r="AV2030" s="11">
        <f t="shared" si="321"/>
        <v>16.224779999999999</v>
      </c>
      <c r="AW2030" s="13">
        <f t="shared" si="322"/>
        <v>0</v>
      </c>
      <c r="AX2030" s="13">
        <f t="shared" si="323"/>
        <v>0.34891999999999995</v>
      </c>
      <c r="AY2030" s="13">
        <f t="shared" si="324"/>
        <v>0</v>
      </c>
      <c r="AZ2030" s="13">
        <f t="shared" si="325"/>
        <v>0</v>
      </c>
      <c r="BA2030" s="13">
        <f t="shared" si="326"/>
        <v>1.7446E-2</v>
      </c>
      <c r="BB2030" s="13">
        <f t="shared" si="327"/>
        <v>3.7683359999999997</v>
      </c>
      <c r="BC2030" s="13">
        <f t="shared" si="328"/>
        <v>0.26168999999999998</v>
      </c>
    </row>
    <row r="2031" spans="1:55" x14ac:dyDescent="0.3">
      <c r="A2031" s="8" t="s">
        <v>233</v>
      </c>
      <c r="B2031" s="8" t="s">
        <v>238</v>
      </c>
      <c r="C2031" s="8" t="s">
        <v>158</v>
      </c>
      <c r="D2031" s="8" t="s">
        <v>87</v>
      </c>
      <c r="E2031" s="7" t="s">
        <v>14</v>
      </c>
      <c r="F2031" s="8">
        <v>171</v>
      </c>
      <c r="I2031" s="8">
        <v>1</v>
      </c>
      <c r="L2031" s="8">
        <v>3.3000000000000002E-2</v>
      </c>
      <c r="M2031" s="8">
        <f t="shared" si="320"/>
        <v>5.6430000000000007</v>
      </c>
      <c r="O2031" s="8">
        <v>97</v>
      </c>
      <c r="AI2031" s="7">
        <v>7060</v>
      </c>
      <c r="AJ2031" s="8">
        <v>16063</v>
      </c>
      <c r="AK2031" s="8" t="s">
        <v>328</v>
      </c>
      <c r="AL2031" s="7">
        <v>116</v>
      </c>
      <c r="AM2031" s="8">
        <v>0</v>
      </c>
      <c r="AN2031" s="8">
        <v>7.7</v>
      </c>
      <c r="AO2031" s="8">
        <v>0</v>
      </c>
      <c r="AP2031" s="8">
        <v>0</v>
      </c>
      <c r="AQ2031" s="8">
        <v>0.5</v>
      </c>
      <c r="AR2031" s="8">
        <v>20.8</v>
      </c>
      <c r="AS2031" s="8">
        <v>6.5</v>
      </c>
      <c r="AT2031" s="12">
        <f t="shared" si="329"/>
        <v>29</v>
      </c>
      <c r="AV2031" s="11">
        <f t="shared" si="321"/>
        <v>6.5458800000000004</v>
      </c>
      <c r="AW2031" s="13">
        <f t="shared" si="322"/>
        <v>0</v>
      </c>
      <c r="AX2031" s="13">
        <f t="shared" si="323"/>
        <v>0.43451100000000004</v>
      </c>
      <c r="AY2031" s="13">
        <f t="shared" si="324"/>
        <v>0</v>
      </c>
      <c r="AZ2031" s="13">
        <f t="shared" si="325"/>
        <v>0</v>
      </c>
      <c r="BA2031" s="13">
        <f t="shared" si="326"/>
        <v>2.8215000000000004E-2</v>
      </c>
      <c r="BB2031" s="13">
        <f t="shared" si="327"/>
        <v>1.1737440000000001</v>
      </c>
      <c r="BC2031" s="13">
        <f t="shared" si="328"/>
        <v>0.36679500000000004</v>
      </c>
    </row>
    <row r="2032" spans="1:55" x14ac:dyDescent="0.3">
      <c r="A2032" s="8" t="s">
        <v>233</v>
      </c>
      <c r="B2032" s="8" t="s">
        <v>238</v>
      </c>
      <c r="C2032" s="8" t="s">
        <v>158</v>
      </c>
      <c r="D2032" s="8" t="s">
        <v>121</v>
      </c>
      <c r="E2032" s="7" t="s">
        <v>14</v>
      </c>
      <c r="F2032" s="8">
        <v>94</v>
      </c>
      <c r="H2032" s="8">
        <v>1</v>
      </c>
      <c r="L2032" s="8">
        <v>0.14299999999999999</v>
      </c>
      <c r="M2032" s="8">
        <f t="shared" si="320"/>
        <v>13.441999999999998</v>
      </c>
      <c r="O2032" s="8">
        <v>97</v>
      </c>
      <c r="U2032" s="7" t="s">
        <v>350</v>
      </c>
      <c r="V2032" s="8" t="s">
        <v>351</v>
      </c>
      <c r="W2032" s="8" t="s">
        <v>352</v>
      </c>
      <c r="X2032" s="8" t="s">
        <v>353</v>
      </c>
      <c r="Y2032" s="8">
        <v>1</v>
      </c>
      <c r="AL2032" s="7">
        <v>31</v>
      </c>
      <c r="AN2032" s="8">
        <v>1.1000000000000001</v>
      </c>
      <c r="AQ2032" s="8">
        <v>0.1</v>
      </c>
      <c r="AR2032" s="8">
        <v>6.1</v>
      </c>
      <c r="AS2032" s="8">
        <v>0.8</v>
      </c>
      <c r="AT2032" s="12">
        <f t="shared" si="329"/>
        <v>7.3</v>
      </c>
      <c r="AV2032" s="11">
        <f t="shared" si="321"/>
        <v>4.1670199999999991</v>
      </c>
      <c r="AW2032" s="13">
        <f t="shared" si="322"/>
        <v>0.13441999999999998</v>
      </c>
      <c r="AX2032" s="13">
        <f t="shared" si="323"/>
        <v>0.14786199999999999</v>
      </c>
      <c r="AY2032" s="13">
        <f t="shared" si="324"/>
        <v>0.13441999999999998</v>
      </c>
      <c r="AZ2032" s="13">
        <f t="shared" si="325"/>
        <v>0.13441999999999998</v>
      </c>
      <c r="BA2032" s="13">
        <f t="shared" si="326"/>
        <v>1.3441999999999999E-2</v>
      </c>
      <c r="BB2032" s="13">
        <f t="shared" si="327"/>
        <v>0.81996199999999986</v>
      </c>
      <c r="BC2032" s="13">
        <f t="shared" si="328"/>
        <v>0.10753599999999999</v>
      </c>
    </row>
    <row r="2033" spans="1:55" x14ac:dyDescent="0.3">
      <c r="A2033" s="8" t="s">
        <v>233</v>
      </c>
      <c r="B2033" s="8" t="s">
        <v>238</v>
      </c>
      <c r="C2033" s="8" t="s">
        <v>158</v>
      </c>
      <c r="D2033" s="8" t="s">
        <v>153</v>
      </c>
      <c r="E2033" s="7" t="s">
        <v>14</v>
      </c>
      <c r="F2033" s="8">
        <v>114</v>
      </c>
      <c r="I2033" s="8">
        <v>1</v>
      </c>
      <c r="L2033" s="8">
        <v>3.3000000000000002E-2</v>
      </c>
      <c r="M2033" s="8">
        <f t="shared" si="320"/>
        <v>3.762</v>
      </c>
      <c r="O2033" s="8">
        <v>97</v>
      </c>
      <c r="AI2033" s="7">
        <v>7025</v>
      </c>
      <c r="AJ2033" s="8">
        <v>11134</v>
      </c>
      <c r="AK2033" s="8" t="s">
        <v>366</v>
      </c>
      <c r="AL2033" s="7">
        <v>131</v>
      </c>
      <c r="AM2033" s="8">
        <v>0</v>
      </c>
      <c r="AN2033" s="8">
        <v>1.1000000000000001</v>
      </c>
      <c r="AO2033" s="8">
        <v>0</v>
      </c>
      <c r="AP2033" s="8">
        <v>0</v>
      </c>
      <c r="AQ2033" s="8">
        <v>0.3</v>
      </c>
      <c r="AR2033" s="8">
        <v>31.9</v>
      </c>
      <c r="AS2033" s="8">
        <v>1.5</v>
      </c>
      <c r="AT2033" s="12">
        <f t="shared" si="329"/>
        <v>33.299999999999997</v>
      </c>
      <c r="AV2033" s="11">
        <f t="shared" si="321"/>
        <v>4.9282199999999996</v>
      </c>
      <c r="AW2033" s="13">
        <f t="shared" si="322"/>
        <v>0</v>
      </c>
      <c r="AX2033" s="13">
        <f t="shared" si="323"/>
        <v>4.1382000000000002E-2</v>
      </c>
      <c r="AY2033" s="13">
        <f t="shared" si="324"/>
        <v>0</v>
      </c>
      <c r="AZ2033" s="13">
        <f t="shared" si="325"/>
        <v>0</v>
      </c>
      <c r="BA2033" s="13">
        <f t="shared" si="326"/>
        <v>1.1286000000000001E-2</v>
      </c>
      <c r="BB2033" s="13">
        <f t="shared" si="327"/>
        <v>1.200078</v>
      </c>
      <c r="BC2033" s="13">
        <f t="shared" si="328"/>
        <v>5.6430000000000001E-2</v>
      </c>
    </row>
    <row r="2034" spans="1:55" x14ac:dyDescent="0.3">
      <c r="A2034" s="8" t="s">
        <v>233</v>
      </c>
      <c r="B2034" s="8" t="s">
        <v>238</v>
      </c>
      <c r="C2034" s="8" t="s">
        <v>158</v>
      </c>
      <c r="D2034" s="8" t="s">
        <v>147</v>
      </c>
      <c r="E2034" s="7" t="s">
        <v>14</v>
      </c>
      <c r="F2034" s="8">
        <v>114</v>
      </c>
      <c r="I2034" s="8">
        <v>1</v>
      </c>
      <c r="L2034" s="8">
        <v>3.3000000000000002E-2</v>
      </c>
      <c r="M2034" s="8">
        <f t="shared" si="320"/>
        <v>3.762</v>
      </c>
      <c r="O2034" s="8">
        <v>97</v>
      </c>
      <c r="AI2034" s="7">
        <v>2249</v>
      </c>
      <c r="AJ2034" s="8">
        <v>11508</v>
      </c>
      <c r="AK2034" s="8" t="s">
        <v>365</v>
      </c>
      <c r="AL2034" s="7">
        <v>103</v>
      </c>
      <c r="AM2034" s="8">
        <v>0</v>
      </c>
      <c r="AN2034" s="8">
        <v>1.7</v>
      </c>
      <c r="AO2034" s="8">
        <v>0</v>
      </c>
      <c r="AP2034" s="8">
        <v>0</v>
      </c>
      <c r="AQ2034" s="8">
        <v>0.1</v>
      </c>
      <c r="AR2034" s="8">
        <v>24.3</v>
      </c>
      <c r="AS2034" s="8">
        <v>3</v>
      </c>
      <c r="AT2034" s="12">
        <f t="shared" si="329"/>
        <v>26.1</v>
      </c>
      <c r="AV2034" s="11">
        <f t="shared" si="321"/>
        <v>3.87486</v>
      </c>
      <c r="AW2034" s="13">
        <f t="shared" si="322"/>
        <v>0</v>
      </c>
      <c r="AX2034" s="13">
        <f t="shared" si="323"/>
        <v>6.3953999999999997E-2</v>
      </c>
      <c r="AY2034" s="13">
        <f t="shared" si="324"/>
        <v>0</v>
      </c>
      <c r="AZ2034" s="13">
        <f t="shared" si="325"/>
        <v>0</v>
      </c>
      <c r="BA2034" s="13">
        <f t="shared" si="326"/>
        <v>3.7620000000000002E-3</v>
      </c>
      <c r="BB2034" s="13">
        <f t="shared" si="327"/>
        <v>0.91416600000000003</v>
      </c>
      <c r="BC2034" s="13">
        <f t="shared" si="328"/>
        <v>0.11286</v>
      </c>
    </row>
    <row r="2035" spans="1:55" x14ac:dyDescent="0.3">
      <c r="A2035" s="8" t="s">
        <v>233</v>
      </c>
      <c r="B2035" s="8" t="s">
        <v>238</v>
      </c>
      <c r="C2035" s="8" t="s">
        <v>158</v>
      </c>
      <c r="D2035" s="8" t="s">
        <v>44</v>
      </c>
      <c r="E2035" s="7" t="s">
        <v>14</v>
      </c>
      <c r="F2035" s="8">
        <v>250</v>
      </c>
      <c r="I2035" s="8">
        <v>1</v>
      </c>
      <c r="L2035" s="8">
        <v>3.3000000000000002E-2</v>
      </c>
      <c r="M2035" s="8">
        <f t="shared" si="320"/>
        <v>8.25</v>
      </c>
      <c r="O2035" s="8">
        <v>97</v>
      </c>
      <c r="AI2035" s="7">
        <v>8009</v>
      </c>
      <c r="AJ2035" s="8">
        <v>20121</v>
      </c>
      <c r="AK2035" s="8" t="s">
        <v>370</v>
      </c>
      <c r="AL2035" s="7">
        <v>141</v>
      </c>
      <c r="AM2035" s="8">
        <v>0</v>
      </c>
      <c r="AN2035" s="8">
        <v>4.8</v>
      </c>
      <c r="AO2035" s="8">
        <v>0</v>
      </c>
      <c r="AP2035" s="8">
        <v>0</v>
      </c>
      <c r="AQ2035" s="8">
        <v>0.7</v>
      </c>
      <c r="AR2035" s="8">
        <v>28.3</v>
      </c>
      <c r="AS2035" s="8">
        <v>1.7</v>
      </c>
      <c r="AT2035" s="12">
        <f t="shared" si="329"/>
        <v>33.799999999999997</v>
      </c>
      <c r="AV2035" s="11">
        <f t="shared" si="321"/>
        <v>11.6325</v>
      </c>
      <c r="AW2035" s="13">
        <f t="shared" si="322"/>
        <v>0</v>
      </c>
      <c r="AX2035" s="13">
        <f t="shared" si="323"/>
        <v>0.39600000000000002</v>
      </c>
      <c r="AY2035" s="13">
        <f t="shared" si="324"/>
        <v>0</v>
      </c>
      <c r="AZ2035" s="13">
        <f t="shared" si="325"/>
        <v>0</v>
      </c>
      <c r="BA2035" s="13">
        <f t="shared" si="326"/>
        <v>5.7749999999999996E-2</v>
      </c>
      <c r="BB2035" s="13">
        <f t="shared" si="327"/>
        <v>2.3347500000000001</v>
      </c>
      <c r="BC2035" s="13">
        <f t="shared" si="328"/>
        <v>0.14025000000000001</v>
      </c>
    </row>
    <row r="2036" spans="1:55" x14ac:dyDescent="0.3">
      <c r="A2036" s="8" t="s">
        <v>233</v>
      </c>
      <c r="B2036" s="8" t="s">
        <v>238</v>
      </c>
      <c r="C2036" s="8" t="s">
        <v>158</v>
      </c>
      <c r="D2036" s="8" t="s">
        <v>159</v>
      </c>
      <c r="E2036" s="7" t="s">
        <v>14</v>
      </c>
      <c r="F2036" s="8">
        <v>94</v>
      </c>
      <c r="I2036" s="8">
        <v>1</v>
      </c>
      <c r="L2036" s="8">
        <v>3.3000000000000002E-2</v>
      </c>
      <c r="M2036" s="8">
        <f t="shared" si="320"/>
        <v>3.1020000000000003</v>
      </c>
      <c r="O2036" s="8">
        <v>97</v>
      </c>
      <c r="Q2036" s="8">
        <v>11081</v>
      </c>
      <c r="R2036" s="7" t="s">
        <v>367</v>
      </c>
      <c r="AL2036" s="7">
        <v>44</v>
      </c>
      <c r="AN2036" s="8">
        <v>1.68</v>
      </c>
      <c r="AQ2036" s="8">
        <v>0.18</v>
      </c>
      <c r="AR2036" s="8">
        <v>9.9600000000000009</v>
      </c>
      <c r="AS2036" s="8">
        <v>2</v>
      </c>
      <c r="AT2036" s="12">
        <f t="shared" si="329"/>
        <v>11.82</v>
      </c>
      <c r="AV2036" s="11">
        <f t="shared" si="321"/>
        <v>1.3648800000000001</v>
      </c>
      <c r="AW2036" s="13">
        <f t="shared" si="322"/>
        <v>3.1020000000000002E-2</v>
      </c>
      <c r="AX2036" s="13">
        <f t="shared" si="323"/>
        <v>5.2113600000000003E-2</v>
      </c>
      <c r="AY2036" s="13">
        <f t="shared" si="324"/>
        <v>3.1020000000000002E-2</v>
      </c>
      <c r="AZ2036" s="13">
        <f t="shared" si="325"/>
        <v>3.1020000000000002E-2</v>
      </c>
      <c r="BA2036" s="13">
        <f t="shared" si="326"/>
        <v>5.5836000000000011E-3</v>
      </c>
      <c r="BB2036" s="13">
        <f t="shared" si="327"/>
        <v>0.3089592000000001</v>
      </c>
      <c r="BC2036" s="13">
        <f t="shared" si="328"/>
        <v>6.2040000000000005E-2</v>
      </c>
    </row>
    <row r="2037" spans="1:55" x14ac:dyDescent="0.3">
      <c r="A2037" s="8" t="s">
        <v>234</v>
      </c>
      <c r="B2037" s="8" t="s">
        <v>238</v>
      </c>
      <c r="C2037" s="8" t="s">
        <v>158</v>
      </c>
      <c r="D2037" s="8" t="s">
        <v>248</v>
      </c>
      <c r="E2037" s="7" t="s">
        <v>14</v>
      </c>
      <c r="F2037" s="8">
        <v>134</v>
      </c>
      <c r="G2037" s="8">
        <v>1</v>
      </c>
      <c r="L2037" s="8">
        <v>1</v>
      </c>
      <c r="M2037" s="8">
        <f t="shared" si="320"/>
        <v>134</v>
      </c>
      <c r="O2037" s="8">
        <v>97</v>
      </c>
      <c r="AE2037" s="7" t="s">
        <v>296</v>
      </c>
      <c r="AF2037" s="8" t="s">
        <v>303</v>
      </c>
      <c r="AL2037" s="7">
        <v>163</v>
      </c>
      <c r="AN2037" s="8">
        <v>6.3</v>
      </c>
      <c r="AQ2037" s="8">
        <v>1.4</v>
      </c>
      <c r="AR2037" s="8">
        <v>31.1</v>
      </c>
      <c r="AT2037" s="12">
        <f t="shared" si="329"/>
        <v>38.799999999999997</v>
      </c>
      <c r="AV2037" s="11">
        <f t="shared" si="321"/>
        <v>218.42</v>
      </c>
      <c r="AW2037" s="13">
        <f t="shared" si="322"/>
        <v>1.34</v>
      </c>
      <c r="AX2037" s="13">
        <f t="shared" si="323"/>
        <v>8.4420000000000002</v>
      </c>
      <c r="AY2037" s="13">
        <f t="shared" si="324"/>
        <v>1.34</v>
      </c>
      <c r="AZ2037" s="13">
        <f t="shared" si="325"/>
        <v>1.34</v>
      </c>
      <c r="BA2037" s="13">
        <f t="shared" si="326"/>
        <v>1.8759999999999999</v>
      </c>
      <c r="BB2037" s="13">
        <f t="shared" si="327"/>
        <v>41.674000000000007</v>
      </c>
      <c r="BC2037" s="13">
        <f t="shared" si="328"/>
        <v>1.34</v>
      </c>
    </row>
    <row r="2038" spans="1:55" x14ac:dyDescent="0.3">
      <c r="A2038" s="8" t="s">
        <v>234</v>
      </c>
      <c r="B2038" s="8" t="s">
        <v>238</v>
      </c>
      <c r="C2038" s="8" t="s">
        <v>158</v>
      </c>
      <c r="D2038" s="8" t="s">
        <v>27</v>
      </c>
      <c r="E2038" s="7" t="s">
        <v>14</v>
      </c>
      <c r="F2038" s="8">
        <v>114</v>
      </c>
      <c r="G2038" s="8">
        <v>1</v>
      </c>
      <c r="L2038" s="8">
        <v>1</v>
      </c>
      <c r="M2038" s="8">
        <f t="shared" si="320"/>
        <v>114</v>
      </c>
      <c r="O2038" s="8">
        <v>97</v>
      </c>
      <c r="AE2038" s="7" t="s">
        <v>296</v>
      </c>
      <c r="AF2038" s="8" t="s">
        <v>304</v>
      </c>
      <c r="AL2038" s="7">
        <v>125</v>
      </c>
      <c r="AN2038" s="8">
        <v>2.1</v>
      </c>
      <c r="AQ2038" s="8">
        <v>1.3</v>
      </c>
      <c r="AR2038" s="8">
        <v>26.2</v>
      </c>
      <c r="AT2038" s="12">
        <f t="shared" si="329"/>
        <v>29.6</v>
      </c>
      <c r="AV2038" s="11">
        <f t="shared" si="321"/>
        <v>142.5</v>
      </c>
      <c r="AW2038" s="13">
        <f t="shared" si="322"/>
        <v>1.1399999999999999</v>
      </c>
      <c r="AX2038" s="13">
        <f t="shared" si="323"/>
        <v>2.3940000000000001</v>
      </c>
      <c r="AY2038" s="13">
        <f t="shared" si="324"/>
        <v>1.1399999999999999</v>
      </c>
      <c r="AZ2038" s="13">
        <f t="shared" si="325"/>
        <v>1.1399999999999999</v>
      </c>
      <c r="BA2038" s="13">
        <f t="shared" si="326"/>
        <v>1.4820000000000002</v>
      </c>
      <c r="BB2038" s="13">
        <f t="shared" si="327"/>
        <v>29.867999999999999</v>
      </c>
      <c r="BC2038" s="13">
        <f t="shared" si="328"/>
        <v>1.1399999999999999</v>
      </c>
    </row>
    <row r="2039" spans="1:55" x14ac:dyDescent="0.3">
      <c r="A2039" s="8" t="s">
        <v>234</v>
      </c>
      <c r="B2039" s="8" t="s">
        <v>238</v>
      </c>
      <c r="C2039" s="8" t="s">
        <v>158</v>
      </c>
      <c r="D2039" s="8" t="s">
        <v>32</v>
      </c>
      <c r="E2039" s="7" t="s">
        <v>14</v>
      </c>
      <c r="F2039" s="8">
        <v>83</v>
      </c>
      <c r="I2039" s="8">
        <v>1</v>
      </c>
      <c r="L2039" s="8">
        <v>3.3000000000000002E-2</v>
      </c>
      <c r="M2039" s="8">
        <f t="shared" si="320"/>
        <v>2.7390000000000003</v>
      </c>
      <c r="O2039" s="8">
        <v>97</v>
      </c>
      <c r="AI2039" s="7">
        <v>8012</v>
      </c>
      <c r="AJ2039" s="8">
        <v>0</v>
      </c>
      <c r="AK2039" s="8" t="s">
        <v>307</v>
      </c>
      <c r="AL2039" s="7">
        <v>332</v>
      </c>
      <c r="AM2039" s="8">
        <v>0</v>
      </c>
      <c r="AN2039" s="8">
        <v>10.3</v>
      </c>
      <c r="AO2039" s="8">
        <v>0</v>
      </c>
      <c r="AP2039" s="8">
        <v>0</v>
      </c>
      <c r="AQ2039" s="8">
        <v>3</v>
      </c>
      <c r="AR2039" s="8">
        <v>73.7</v>
      </c>
      <c r="AS2039" s="8">
        <v>12.7</v>
      </c>
      <c r="AT2039" s="12">
        <f t="shared" si="329"/>
        <v>87</v>
      </c>
      <c r="AV2039" s="11">
        <f t="shared" si="321"/>
        <v>9.0934800000000013</v>
      </c>
      <c r="AW2039" s="13">
        <f t="shared" si="322"/>
        <v>0</v>
      </c>
      <c r="AX2039" s="13">
        <f t="shared" si="323"/>
        <v>0.28211700000000006</v>
      </c>
      <c r="AY2039" s="13">
        <f t="shared" si="324"/>
        <v>0</v>
      </c>
      <c r="AZ2039" s="13">
        <f t="shared" si="325"/>
        <v>0</v>
      </c>
      <c r="BA2039" s="13">
        <f t="shared" si="326"/>
        <v>8.2170000000000007E-2</v>
      </c>
      <c r="BB2039" s="13">
        <f t="shared" si="327"/>
        <v>2.0186430000000004</v>
      </c>
      <c r="BC2039" s="13">
        <f t="shared" si="328"/>
        <v>0.34785299999999997</v>
      </c>
    </row>
    <row r="2040" spans="1:55" x14ac:dyDescent="0.3">
      <c r="A2040" s="8" t="s">
        <v>234</v>
      </c>
      <c r="B2040" s="8" t="s">
        <v>238</v>
      </c>
      <c r="C2040" s="8" t="s">
        <v>158</v>
      </c>
      <c r="D2040" s="8" t="s">
        <v>124</v>
      </c>
      <c r="E2040" s="7" t="s">
        <v>14</v>
      </c>
      <c r="F2040" s="8">
        <v>3</v>
      </c>
      <c r="G2040" s="8">
        <v>1</v>
      </c>
      <c r="L2040" s="8">
        <v>1</v>
      </c>
      <c r="M2040" s="8">
        <f t="shared" si="320"/>
        <v>3</v>
      </c>
      <c r="O2040" s="8">
        <v>97</v>
      </c>
      <c r="AI2040" s="7">
        <v>2229</v>
      </c>
      <c r="AJ2040" s="8">
        <v>19334</v>
      </c>
      <c r="AK2040" s="8" t="s">
        <v>354</v>
      </c>
      <c r="AL2040" s="7">
        <v>376</v>
      </c>
      <c r="AM2040" s="8">
        <v>0</v>
      </c>
      <c r="AN2040" s="8">
        <v>0</v>
      </c>
      <c r="AO2040" s="8">
        <v>0</v>
      </c>
      <c r="AP2040" s="8">
        <v>0</v>
      </c>
      <c r="AQ2040" s="8">
        <v>0</v>
      </c>
      <c r="AR2040" s="8">
        <v>97.3</v>
      </c>
      <c r="AS2040" s="8">
        <v>0</v>
      </c>
      <c r="AT2040" s="12">
        <f t="shared" si="329"/>
        <v>97.3</v>
      </c>
      <c r="AV2040" s="11">
        <f t="shared" si="321"/>
        <v>11.28</v>
      </c>
      <c r="AW2040" s="13">
        <f t="shared" si="322"/>
        <v>0</v>
      </c>
      <c r="AX2040" s="13">
        <f t="shared" si="323"/>
        <v>0</v>
      </c>
      <c r="AY2040" s="13">
        <f t="shared" si="324"/>
        <v>0</v>
      </c>
      <c r="AZ2040" s="13">
        <f t="shared" si="325"/>
        <v>0</v>
      </c>
      <c r="BA2040" s="13">
        <f t="shared" si="326"/>
        <v>0</v>
      </c>
      <c r="BB2040" s="13">
        <f t="shared" si="327"/>
        <v>2.9189999999999996</v>
      </c>
      <c r="BC2040" s="13">
        <f t="shared" si="328"/>
        <v>0</v>
      </c>
    </row>
    <row r="2041" spans="1:55" x14ac:dyDescent="0.3">
      <c r="A2041" s="8" t="s">
        <v>234</v>
      </c>
      <c r="B2041" s="8" t="s">
        <v>238</v>
      </c>
      <c r="C2041" s="8" t="s">
        <v>158</v>
      </c>
      <c r="D2041" s="8" t="s">
        <v>74</v>
      </c>
      <c r="E2041" s="7" t="s">
        <v>14</v>
      </c>
      <c r="F2041" s="8">
        <v>340</v>
      </c>
      <c r="H2041" s="8">
        <v>1</v>
      </c>
      <c r="L2041" s="8">
        <v>0.14299999999999999</v>
      </c>
      <c r="M2041" s="8">
        <f t="shared" si="320"/>
        <v>48.62</v>
      </c>
      <c r="O2041" s="8">
        <v>97</v>
      </c>
      <c r="AI2041" s="7">
        <v>404</v>
      </c>
      <c r="AJ2041" s="8">
        <v>14400</v>
      </c>
      <c r="AK2041" s="8" t="s">
        <v>308</v>
      </c>
      <c r="AL2041" s="7">
        <v>41</v>
      </c>
      <c r="AM2041" s="8">
        <v>0</v>
      </c>
      <c r="AN2041" s="8">
        <v>0</v>
      </c>
      <c r="AO2041" s="8">
        <v>0</v>
      </c>
      <c r="AP2041" s="8">
        <v>0</v>
      </c>
      <c r="AQ2041" s="8">
        <v>0</v>
      </c>
      <c r="AR2041" s="8">
        <v>10.4</v>
      </c>
      <c r="AS2041" s="8">
        <v>0</v>
      </c>
      <c r="AT2041" s="12">
        <f t="shared" si="329"/>
        <v>10.4</v>
      </c>
      <c r="AV2041" s="11">
        <f t="shared" si="321"/>
        <v>19.934199999999997</v>
      </c>
      <c r="AW2041" s="13">
        <f t="shared" si="322"/>
        <v>0</v>
      </c>
      <c r="AX2041" s="13">
        <f t="shared" si="323"/>
        <v>0</v>
      </c>
      <c r="AY2041" s="13">
        <f t="shared" si="324"/>
        <v>0</v>
      </c>
      <c r="AZ2041" s="13">
        <f t="shared" si="325"/>
        <v>0</v>
      </c>
      <c r="BA2041" s="13">
        <f t="shared" si="326"/>
        <v>0</v>
      </c>
      <c r="BB2041" s="13">
        <f t="shared" si="327"/>
        <v>5.0564799999999996</v>
      </c>
      <c r="BC2041" s="13">
        <f t="shared" si="328"/>
        <v>0</v>
      </c>
    </row>
    <row r="2042" spans="1:55" x14ac:dyDescent="0.3">
      <c r="A2042" s="8" t="s">
        <v>227</v>
      </c>
      <c r="B2042" s="8" t="s">
        <v>238</v>
      </c>
      <c r="C2042" s="8" t="s">
        <v>158</v>
      </c>
      <c r="D2042" s="8" t="s">
        <v>33</v>
      </c>
      <c r="E2042" s="7" t="s">
        <v>14</v>
      </c>
      <c r="F2042" s="8">
        <v>20</v>
      </c>
      <c r="I2042" s="8">
        <v>2</v>
      </c>
      <c r="L2042" s="8">
        <v>6.7000000000000004E-2</v>
      </c>
      <c r="M2042" s="8">
        <f t="shared" si="320"/>
        <v>1.34</v>
      </c>
      <c r="O2042" s="8">
        <v>97</v>
      </c>
      <c r="AI2042" s="7">
        <v>1134</v>
      </c>
      <c r="AJ2042" s="8">
        <v>19296</v>
      </c>
      <c r="AK2042" s="8" t="s">
        <v>323</v>
      </c>
      <c r="AL2042" s="7">
        <v>304</v>
      </c>
      <c r="AM2042" s="8">
        <v>0</v>
      </c>
      <c r="AN2042" s="8">
        <v>0.3</v>
      </c>
      <c r="AO2042" s="8">
        <v>0</v>
      </c>
      <c r="AP2042" s="8">
        <v>0</v>
      </c>
      <c r="AQ2042" s="8">
        <v>0</v>
      </c>
      <c r="AR2042" s="8">
        <v>82.4</v>
      </c>
      <c r="AS2042" s="8">
        <v>0</v>
      </c>
      <c r="AT2042" s="12">
        <f t="shared" si="329"/>
        <v>82.7</v>
      </c>
      <c r="AV2042" s="11">
        <f t="shared" si="321"/>
        <v>4.0735999999999999</v>
      </c>
      <c r="AW2042" s="13">
        <f t="shared" si="322"/>
        <v>0</v>
      </c>
      <c r="AX2042" s="13">
        <f t="shared" si="323"/>
        <v>4.0200000000000001E-3</v>
      </c>
      <c r="AY2042" s="13">
        <f t="shared" si="324"/>
        <v>0</v>
      </c>
      <c r="AZ2042" s="13">
        <f t="shared" si="325"/>
        <v>0</v>
      </c>
      <c r="BA2042" s="13">
        <f t="shared" si="326"/>
        <v>0</v>
      </c>
      <c r="BB2042" s="13">
        <f t="shared" si="327"/>
        <v>1.10416</v>
      </c>
      <c r="BC2042" s="13">
        <f t="shared" si="328"/>
        <v>0</v>
      </c>
    </row>
    <row r="2043" spans="1:55" x14ac:dyDescent="0.3">
      <c r="A2043" s="8" t="s">
        <v>232</v>
      </c>
      <c r="B2043" s="8" t="s">
        <v>238</v>
      </c>
      <c r="C2043" s="8" t="s">
        <v>160</v>
      </c>
      <c r="D2043" s="8" t="s">
        <v>13</v>
      </c>
      <c r="E2043" s="7" t="s">
        <v>14</v>
      </c>
      <c r="F2043" s="8">
        <v>112</v>
      </c>
      <c r="H2043" s="8">
        <v>2</v>
      </c>
      <c r="L2043" s="8">
        <v>0.28599999999999998</v>
      </c>
      <c r="M2043" s="8">
        <f t="shared" si="320"/>
        <v>32.031999999999996</v>
      </c>
      <c r="N2043" s="8">
        <v>3</v>
      </c>
      <c r="O2043" s="8">
        <v>98</v>
      </c>
      <c r="AI2043" s="7">
        <v>8067</v>
      </c>
      <c r="AJ2043" s="8">
        <v>0</v>
      </c>
      <c r="AK2043" s="8" t="s">
        <v>265</v>
      </c>
      <c r="AL2043" s="7">
        <v>269</v>
      </c>
      <c r="AM2043" s="8">
        <v>269</v>
      </c>
      <c r="AN2043" s="8">
        <v>24.9</v>
      </c>
      <c r="AO2043" s="8">
        <v>24.9</v>
      </c>
      <c r="AP2043" s="8">
        <v>24.9</v>
      </c>
      <c r="AQ2043" s="8">
        <v>18</v>
      </c>
      <c r="AR2043" s="8">
        <v>0</v>
      </c>
      <c r="AS2043" s="8">
        <v>0</v>
      </c>
      <c r="AT2043" s="12">
        <f t="shared" si="329"/>
        <v>42.9</v>
      </c>
      <c r="AV2043" s="11">
        <f t="shared" si="321"/>
        <v>86.16607999999998</v>
      </c>
      <c r="AW2043" s="13">
        <f t="shared" si="322"/>
        <v>86.16607999999998</v>
      </c>
      <c r="AX2043" s="13">
        <f t="shared" si="323"/>
        <v>7.9759679999999991</v>
      </c>
      <c r="AY2043" s="13">
        <f t="shared" si="324"/>
        <v>7.9759679999999991</v>
      </c>
      <c r="AZ2043" s="13">
        <f t="shared" si="325"/>
        <v>7.9759679999999991</v>
      </c>
      <c r="BA2043" s="13">
        <f t="shared" si="326"/>
        <v>5.7657599999999993</v>
      </c>
      <c r="BB2043" s="13">
        <f t="shared" si="327"/>
        <v>0</v>
      </c>
      <c r="BC2043" s="13">
        <f t="shared" si="328"/>
        <v>0</v>
      </c>
    </row>
    <row r="2044" spans="1:55" x14ac:dyDescent="0.3">
      <c r="A2044" s="8" t="s">
        <v>232</v>
      </c>
      <c r="B2044" s="8" t="s">
        <v>238</v>
      </c>
      <c r="C2044" s="8" t="s">
        <v>160</v>
      </c>
      <c r="D2044" s="8" t="s">
        <v>15</v>
      </c>
      <c r="E2044" s="7" t="s">
        <v>14</v>
      </c>
      <c r="F2044" s="8">
        <v>85</v>
      </c>
      <c r="I2044" s="8">
        <v>1</v>
      </c>
      <c r="L2044" s="8">
        <v>3.3000000000000002E-2</v>
      </c>
      <c r="M2044" s="8">
        <f t="shared" si="320"/>
        <v>2.8050000000000002</v>
      </c>
      <c r="O2044" s="8">
        <v>98</v>
      </c>
      <c r="AE2044" s="7" t="s">
        <v>296</v>
      </c>
      <c r="AF2044" s="8" t="s">
        <v>298</v>
      </c>
      <c r="AG2044" s="7" t="s">
        <v>299</v>
      </c>
      <c r="AL2044" s="7">
        <v>241</v>
      </c>
      <c r="AN2044" s="8">
        <v>32.9</v>
      </c>
      <c r="AQ2044" s="8">
        <v>10.9</v>
      </c>
      <c r="AR2044" s="8">
        <v>0.5</v>
      </c>
      <c r="AS2044" s="8">
        <v>0</v>
      </c>
      <c r="AT2044" s="12">
        <f t="shared" si="329"/>
        <v>44.3</v>
      </c>
      <c r="AV2044" s="11">
        <f t="shared" si="321"/>
        <v>6.7600499999999997</v>
      </c>
      <c r="AW2044" s="13">
        <f t="shared" si="322"/>
        <v>2.8050000000000002E-2</v>
      </c>
      <c r="AX2044" s="13">
        <f t="shared" si="323"/>
        <v>0.92284499999999992</v>
      </c>
      <c r="AY2044" s="13">
        <f t="shared" si="324"/>
        <v>2.8050000000000002E-2</v>
      </c>
      <c r="AZ2044" s="13">
        <f t="shared" si="325"/>
        <v>2.8050000000000002E-2</v>
      </c>
      <c r="BA2044" s="13">
        <f t="shared" si="326"/>
        <v>0.30574500000000004</v>
      </c>
      <c r="BB2044" s="13">
        <f t="shared" si="327"/>
        <v>1.4025000000000001E-2</v>
      </c>
      <c r="BC2044" s="13">
        <f t="shared" si="328"/>
        <v>0</v>
      </c>
    </row>
    <row r="2045" spans="1:55" x14ac:dyDescent="0.3">
      <c r="A2045" s="8" t="s">
        <v>232</v>
      </c>
      <c r="B2045" s="8" t="s">
        <v>238</v>
      </c>
      <c r="C2045" s="8" t="s">
        <v>160</v>
      </c>
      <c r="D2045" s="8" t="s">
        <v>17</v>
      </c>
      <c r="E2045" s="7" t="s">
        <v>21</v>
      </c>
      <c r="K2045" s="8">
        <v>1</v>
      </c>
      <c r="L2045" s="8">
        <v>0</v>
      </c>
      <c r="M2045" s="8">
        <f t="shared" si="320"/>
        <v>0</v>
      </c>
      <c r="O2045" s="8">
        <v>98</v>
      </c>
      <c r="AE2045" s="7" t="s">
        <v>300</v>
      </c>
      <c r="AF2045" s="8" t="s">
        <v>301</v>
      </c>
      <c r="AG2045" s="7" t="s">
        <v>272</v>
      </c>
      <c r="AL2045" s="7">
        <v>265</v>
      </c>
      <c r="AN2045" s="8">
        <v>16.899999999999999</v>
      </c>
      <c r="AQ2045" s="8">
        <v>21.4</v>
      </c>
      <c r="AR2045" s="8">
        <v>0</v>
      </c>
      <c r="AS2045" s="8">
        <v>0</v>
      </c>
      <c r="AT2045" s="12">
        <f t="shared" si="329"/>
        <v>38.299999999999997</v>
      </c>
      <c r="AV2045" s="11">
        <f t="shared" si="321"/>
        <v>0</v>
      </c>
      <c r="AW2045" s="13">
        <f t="shared" si="322"/>
        <v>0</v>
      </c>
      <c r="AX2045" s="13">
        <f t="shared" si="323"/>
        <v>0</v>
      </c>
      <c r="AY2045" s="13">
        <f t="shared" si="324"/>
        <v>0</v>
      </c>
      <c r="AZ2045" s="13">
        <f t="shared" si="325"/>
        <v>0</v>
      </c>
      <c r="BA2045" s="13">
        <f t="shared" si="326"/>
        <v>0</v>
      </c>
      <c r="BB2045" s="13">
        <f t="shared" si="327"/>
        <v>0</v>
      </c>
      <c r="BC2045" s="13">
        <f t="shared" si="328"/>
        <v>0</v>
      </c>
    </row>
    <row r="2046" spans="1:55" x14ac:dyDescent="0.3">
      <c r="A2046" s="8" t="s">
        <v>232</v>
      </c>
      <c r="B2046" s="8" t="s">
        <v>238</v>
      </c>
      <c r="C2046" s="8" t="s">
        <v>160</v>
      </c>
      <c r="D2046" s="8" t="s">
        <v>18</v>
      </c>
      <c r="E2046" s="7" t="s">
        <v>21</v>
      </c>
      <c r="K2046" s="8">
        <v>1</v>
      </c>
      <c r="L2046" s="8">
        <v>0</v>
      </c>
      <c r="M2046" s="8">
        <f t="shared" ref="M2046:M2109" si="330">F2046*L2046</f>
        <v>0</v>
      </c>
      <c r="O2046" s="8">
        <v>98</v>
      </c>
      <c r="S2046" s="8">
        <v>1095</v>
      </c>
      <c r="T2046" s="8" t="s">
        <v>275</v>
      </c>
      <c r="AL2046" s="7">
        <v>267</v>
      </c>
      <c r="AN2046" s="8">
        <v>19.600000000000001</v>
      </c>
      <c r="AQ2046" s="8">
        <v>20.3</v>
      </c>
      <c r="AT2046" s="12">
        <f t="shared" si="329"/>
        <v>39.900000000000006</v>
      </c>
      <c r="AV2046" s="11">
        <f t="shared" si="321"/>
        <v>0</v>
      </c>
      <c r="AW2046" s="13">
        <f t="shared" si="322"/>
        <v>0</v>
      </c>
      <c r="AX2046" s="13">
        <f t="shared" si="323"/>
        <v>0</v>
      </c>
      <c r="AY2046" s="13">
        <f t="shared" si="324"/>
        <v>0</v>
      </c>
      <c r="AZ2046" s="13">
        <f t="shared" si="325"/>
        <v>0</v>
      </c>
      <c r="BA2046" s="13">
        <f t="shared" si="326"/>
        <v>0</v>
      </c>
      <c r="BB2046" s="13">
        <f t="shared" si="327"/>
        <v>0</v>
      </c>
      <c r="BC2046" s="13">
        <f t="shared" si="328"/>
        <v>0</v>
      </c>
    </row>
    <row r="2047" spans="1:55" x14ac:dyDescent="0.3">
      <c r="A2047" s="8" t="s">
        <v>232</v>
      </c>
      <c r="B2047" s="8" t="s">
        <v>238</v>
      </c>
      <c r="C2047" s="8" t="s">
        <v>160</v>
      </c>
      <c r="D2047" s="8" t="s">
        <v>19</v>
      </c>
      <c r="E2047" s="7" t="s">
        <v>14</v>
      </c>
      <c r="F2047" s="8">
        <v>112</v>
      </c>
      <c r="H2047" s="8">
        <v>2</v>
      </c>
      <c r="L2047" s="8">
        <v>0.28599999999999998</v>
      </c>
      <c r="M2047" s="8">
        <f t="shared" si="330"/>
        <v>32.031999999999996</v>
      </c>
      <c r="O2047" s="8">
        <v>98</v>
      </c>
      <c r="AI2047" s="7">
        <v>8063</v>
      </c>
      <c r="AJ2047" s="8">
        <v>5124</v>
      </c>
      <c r="AK2047" s="8" t="s">
        <v>273</v>
      </c>
      <c r="AL2047" s="7">
        <v>285</v>
      </c>
      <c r="AM2047" s="8">
        <v>285</v>
      </c>
      <c r="AN2047" s="8">
        <v>26.9</v>
      </c>
      <c r="AO2047" s="8">
        <v>26.9</v>
      </c>
      <c r="AP2047" s="8">
        <v>26.9</v>
      </c>
      <c r="AQ2047" s="8">
        <v>18.899999999999999</v>
      </c>
      <c r="AR2047" s="8">
        <v>0</v>
      </c>
      <c r="AS2047" s="8">
        <v>0</v>
      </c>
      <c r="AT2047" s="12">
        <f t="shared" si="329"/>
        <v>45.8</v>
      </c>
      <c r="AV2047" s="11">
        <f t="shared" si="321"/>
        <v>91.291199999999989</v>
      </c>
      <c r="AW2047" s="13">
        <f t="shared" si="322"/>
        <v>91.291199999999989</v>
      </c>
      <c r="AX2047" s="13">
        <f t="shared" si="323"/>
        <v>8.6166079999999994</v>
      </c>
      <c r="AY2047" s="13">
        <f t="shared" si="324"/>
        <v>8.6166079999999994</v>
      </c>
      <c r="AZ2047" s="13">
        <f t="shared" si="325"/>
        <v>8.6166079999999994</v>
      </c>
      <c r="BA2047" s="13">
        <f t="shared" si="326"/>
        <v>6.054047999999999</v>
      </c>
      <c r="BB2047" s="13">
        <f t="shared" si="327"/>
        <v>0</v>
      </c>
      <c r="BC2047" s="13">
        <f t="shared" si="328"/>
        <v>0</v>
      </c>
    </row>
    <row r="2048" spans="1:55" x14ac:dyDescent="0.3">
      <c r="A2048" s="8" t="s">
        <v>232</v>
      </c>
      <c r="B2048" s="8" t="s">
        <v>238</v>
      </c>
      <c r="C2048" s="8" t="s">
        <v>160</v>
      </c>
      <c r="D2048" s="8" t="s">
        <v>22</v>
      </c>
      <c r="E2048" s="7" t="s">
        <v>21</v>
      </c>
      <c r="K2048" s="8">
        <v>1</v>
      </c>
      <c r="L2048" s="8">
        <v>0</v>
      </c>
      <c r="M2048" s="8">
        <f t="shared" si="330"/>
        <v>0</v>
      </c>
      <c r="O2048" s="8">
        <v>98</v>
      </c>
      <c r="AI2048" s="7">
        <v>8063</v>
      </c>
      <c r="AJ2048" s="8">
        <v>5124</v>
      </c>
      <c r="AK2048" s="8" t="s">
        <v>273</v>
      </c>
      <c r="AL2048" s="7">
        <v>285</v>
      </c>
      <c r="AM2048" s="8">
        <v>285</v>
      </c>
      <c r="AN2048" s="8">
        <v>26.9</v>
      </c>
      <c r="AO2048" s="8">
        <v>26.9</v>
      </c>
      <c r="AP2048" s="8">
        <v>26.9</v>
      </c>
      <c r="AQ2048" s="8">
        <v>18.899999999999999</v>
      </c>
      <c r="AR2048" s="8">
        <v>0</v>
      </c>
      <c r="AS2048" s="8">
        <v>0</v>
      </c>
      <c r="AT2048" s="12">
        <f t="shared" si="329"/>
        <v>45.8</v>
      </c>
      <c r="AV2048" s="11">
        <f t="shared" si="321"/>
        <v>0</v>
      </c>
      <c r="AW2048" s="13">
        <f t="shared" si="322"/>
        <v>0</v>
      </c>
      <c r="AX2048" s="13">
        <f t="shared" si="323"/>
        <v>0</v>
      </c>
      <c r="AY2048" s="13">
        <f t="shared" si="324"/>
        <v>0</v>
      </c>
      <c r="AZ2048" s="13">
        <f t="shared" si="325"/>
        <v>0</v>
      </c>
      <c r="BA2048" s="13">
        <f t="shared" si="326"/>
        <v>0</v>
      </c>
      <c r="BB2048" s="13">
        <f t="shared" si="327"/>
        <v>0</v>
      </c>
      <c r="BC2048" s="13">
        <f t="shared" si="328"/>
        <v>0</v>
      </c>
    </row>
    <row r="2049" spans="1:55" x14ac:dyDescent="0.3">
      <c r="A2049" s="8" t="s">
        <v>232</v>
      </c>
      <c r="B2049" s="8" t="s">
        <v>238</v>
      </c>
      <c r="C2049" s="8" t="s">
        <v>160</v>
      </c>
      <c r="D2049" s="8" t="s">
        <v>23</v>
      </c>
      <c r="E2049" s="7" t="s">
        <v>14</v>
      </c>
      <c r="F2049" s="8">
        <v>64</v>
      </c>
      <c r="H2049" s="8">
        <v>2</v>
      </c>
      <c r="L2049" s="8">
        <v>0.28599999999999998</v>
      </c>
      <c r="M2049" s="8">
        <f t="shared" si="330"/>
        <v>18.303999999999998</v>
      </c>
      <c r="O2049" s="8">
        <v>98</v>
      </c>
      <c r="AI2049" s="7">
        <v>974</v>
      </c>
      <c r="AJ2049" s="8">
        <v>1129</v>
      </c>
      <c r="AK2049" s="8" t="s">
        <v>279</v>
      </c>
      <c r="AL2049" s="7">
        <v>155</v>
      </c>
      <c r="AM2049" s="8">
        <v>155</v>
      </c>
      <c r="AN2049" s="8">
        <v>12.6</v>
      </c>
      <c r="AO2049" s="8">
        <v>12.6</v>
      </c>
      <c r="AP2049" s="8">
        <v>0</v>
      </c>
      <c r="AQ2049" s="8">
        <v>10.6</v>
      </c>
      <c r="AR2049" s="8">
        <v>1.1000000000000001</v>
      </c>
      <c r="AS2049" s="8">
        <v>0</v>
      </c>
      <c r="AT2049" s="12">
        <f t="shared" si="329"/>
        <v>24.3</v>
      </c>
      <c r="AV2049" s="11">
        <f t="shared" si="321"/>
        <v>28.371199999999998</v>
      </c>
      <c r="AW2049" s="13">
        <f t="shared" si="322"/>
        <v>28.371199999999998</v>
      </c>
      <c r="AX2049" s="13">
        <f t="shared" si="323"/>
        <v>2.3063039999999999</v>
      </c>
      <c r="AY2049" s="13">
        <f t="shared" si="324"/>
        <v>2.3063039999999999</v>
      </c>
      <c r="AZ2049" s="13">
        <f t="shared" si="325"/>
        <v>0</v>
      </c>
      <c r="BA2049" s="13">
        <f t="shared" si="326"/>
        <v>1.9402239999999997</v>
      </c>
      <c r="BB2049" s="13">
        <f t="shared" si="327"/>
        <v>0.201344</v>
      </c>
      <c r="BC2049" s="13">
        <f t="shared" si="328"/>
        <v>0</v>
      </c>
    </row>
    <row r="2050" spans="1:55" x14ac:dyDescent="0.3">
      <c r="A2050" s="8" t="s">
        <v>232</v>
      </c>
      <c r="B2050" s="8" t="s">
        <v>238</v>
      </c>
      <c r="C2050" s="8" t="s">
        <v>160</v>
      </c>
      <c r="D2050" s="8" t="s">
        <v>24</v>
      </c>
      <c r="E2050" s="7" t="s">
        <v>14</v>
      </c>
      <c r="F2050" s="8">
        <v>184</v>
      </c>
      <c r="G2050" s="8">
        <v>1</v>
      </c>
      <c r="L2050" s="8">
        <v>1</v>
      </c>
      <c r="M2050" s="8">
        <f t="shared" si="330"/>
        <v>184</v>
      </c>
      <c r="O2050" s="8">
        <v>98</v>
      </c>
      <c r="AI2050" s="7">
        <v>7075</v>
      </c>
      <c r="AJ2050" s="8">
        <v>1106</v>
      </c>
      <c r="AK2050" s="8" t="s">
        <v>280</v>
      </c>
      <c r="AL2050" s="7">
        <v>69</v>
      </c>
      <c r="AM2050" s="8">
        <v>69</v>
      </c>
      <c r="AN2050" s="8">
        <v>3.6</v>
      </c>
      <c r="AO2050" s="8">
        <v>3.6</v>
      </c>
      <c r="AP2050" s="8">
        <v>0</v>
      </c>
      <c r="AQ2050" s="8">
        <v>4.0999999999999996</v>
      </c>
      <c r="AR2050" s="8">
        <v>4.5</v>
      </c>
      <c r="AS2050" s="8">
        <v>0</v>
      </c>
      <c r="AT2050" s="12">
        <f t="shared" si="329"/>
        <v>12.2</v>
      </c>
      <c r="AV2050" s="11">
        <f t="shared" si="321"/>
        <v>126.96</v>
      </c>
      <c r="AW2050" s="13">
        <f t="shared" si="322"/>
        <v>126.96</v>
      </c>
      <c r="AX2050" s="13">
        <f t="shared" si="323"/>
        <v>6.6239999999999997</v>
      </c>
      <c r="AY2050" s="13">
        <f t="shared" si="324"/>
        <v>6.6239999999999997</v>
      </c>
      <c r="AZ2050" s="13">
        <f t="shared" si="325"/>
        <v>0</v>
      </c>
      <c r="BA2050" s="13">
        <f t="shared" si="326"/>
        <v>7.5439999999999996</v>
      </c>
      <c r="BB2050" s="13">
        <f t="shared" si="327"/>
        <v>8.2799999999999994</v>
      </c>
      <c r="BC2050" s="13">
        <f t="shared" si="328"/>
        <v>0</v>
      </c>
    </row>
    <row r="2051" spans="1:55" x14ac:dyDescent="0.3">
      <c r="A2051" s="8" t="s">
        <v>232</v>
      </c>
      <c r="B2051" s="8" t="s">
        <v>238</v>
      </c>
      <c r="C2051" s="8" t="s">
        <v>160</v>
      </c>
      <c r="D2051" s="8" t="s">
        <v>25</v>
      </c>
      <c r="E2051" s="7" t="s">
        <v>21</v>
      </c>
      <c r="K2051" s="8">
        <v>1</v>
      </c>
      <c r="L2051" s="8">
        <v>0</v>
      </c>
      <c r="M2051" s="8">
        <f t="shared" si="330"/>
        <v>0</v>
      </c>
      <c r="O2051" s="8">
        <v>98</v>
      </c>
      <c r="AI2051" s="7">
        <v>646</v>
      </c>
      <c r="AJ2051" s="8">
        <v>1009</v>
      </c>
      <c r="AK2051" s="8" t="s">
        <v>286</v>
      </c>
      <c r="AL2051" s="7">
        <v>403</v>
      </c>
      <c r="AM2051" s="8">
        <v>403</v>
      </c>
      <c r="AN2051" s="8">
        <v>24.9</v>
      </c>
      <c r="AO2051" s="8">
        <v>24.9</v>
      </c>
      <c r="AP2051" s="8">
        <v>0</v>
      </c>
      <c r="AQ2051" s="8">
        <v>33.1</v>
      </c>
      <c r="AR2051" s="8">
        <v>1.3</v>
      </c>
      <c r="AS2051" s="8">
        <v>0</v>
      </c>
      <c r="AT2051" s="12">
        <f t="shared" si="329"/>
        <v>59.3</v>
      </c>
      <c r="AV2051" s="11">
        <f t="shared" si="321"/>
        <v>0</v>
      </c>
      <c r="AW2051" s="13">
        <f t="shared" si="322"/>
        <v>0</v>
      </c>
      <c r="AX2051" s="13">
        <f t="shared" si="323"/>
        <v>0</v>
      </c>
      <c r="AY2051" s="13">
        <f t="shared" si="324"/>
        <v>0</v>
      </c>
      <c r="AZ2051" s="13">
        <f t="shared" si="325"/>
        <v>0</v>
      </c>
      <c r="BA2051" s="13">
        <f t="shared" si="326"/>
        <v>0</v>
      </c>
      <c r="BB2051" s="13">
        <f t="shared" si="327"/>
        <v>0</v>
      </c>
      <c r="BC2051" s="13">
        <f t="shared" si="328"/>
        <v>0</v>
      </c>
    </row>
    <row r="2052" spans="1:55" x14ac:dyDescent="0.3">
      <c r="A2052" s="8" t="s">
        <v>20</v>
      </c>
      <c r="B2052" s="8" t="s">
        <v>238</v>
      </c>
      <c r="C2052" s="8" t="s">
        <v>160</v>
      </c>
      <c r="D2052" s="8" t="s">
        <v>20</v>
      </c>
      <c r="E2052" s="7" t="s">
        <v>14</v>
      </c>
      <c r="F2052" s="8">
        <v>112</v>
      </c>
      <c r="H2052" s="8">
        <v>1</v>
      </c>
      <c r="L2052" s="8">
        <v>0.14299999999999999</v>
      </c>
      <c r="M2052" s="8">
        <f t="shared" si="330"/>
        <v>16.015999999999998</v>
      </c>
      <c r="O2052" s="8">
        <v>98</v>
      </c>
      <c r="AI2052">
        <v>8041</v>
      </c>
      <c r="AJ2052">
        <v>15233</v>
      </c>
      <c r="AK2052" t="s">
        <v>378</v>
      </c>
      <c r="AL2052">
        <v>105</v>
      </c>
      <c r="AM2052">
        <v>105</v>
      </c>
      <c r="AN2052">
        <v>18.5</v>
      </c>
      <c r="AO2052">
        <v>18.5</v>
      </c>
      <c r="AP2052">
        <v>18.5</v>
      </c>
      <c r="AQ2052">
        <v>2.9</v>
      </c>
      <c r="AR2052">
        <v>0</v>
      </c>
      <c r="AS2052">
        <v>0</v>
      </c>
      <c r="AT2052" s="12">
        <f t="shared" si="329"/>
        <v>21.4</v>
      </c>
      <c r="AV2052" s="11">
        <f t="shared" si="321"/>
        <v>16.816799999999997</v>
      </c>
      <c r="AW2052" s="13">
        <f t="shared" si="322"/>
        <v>16.816799999999997</v>
      </c>
      <c r="AX2052" s="13">
        <f t="shared" si="323"/>
        <v>2.9629599999999998</v>
      </c>
      <c r="AY2052" s="13">
        <f t="shared" si="324"/>
        <v>2.9629599999999998</v>
      </c>
      <c r="AZ2052" s="13">
        <f t="shared" si="325"/>
        <v>2.9629599999999998</v>
      </c>
      <c r="BA2052" s="13">
        <f t="shared" si="326"/>
        <v>0.46446399999999999</v>
      </c>
      <c r="BB2052" s="13">
        <f t="shared" si="327"/>
        <v>0</v>
      </c>
      <c r="BC2052" s="13">
        <f t="shared" si="328"/>
        <v>0</v>
      </c>
    </row>
    <row r="2053" spans="1:55" x14ac:dyDescent="0.3">
      <c r="A2053" s="8" t="s">
        <v>233</v>
      </c>
      <c r="B2053" s="8" t="s">
        <v>238</v>
      </c>
      <c r="C2053" s="8" t="s">
        <v>160</v>
      </c>
      <c r="D2053" s="8" t="s">
        <v>26</v>
      </c>
      <c r="E2053" s="7" t="s">
        <v>14</v>
      </c>
      <c r="F2053" s="8">
        <v>175</v>
      </c>
      <c r="H2053" s="8">
        <v>2</v>
      </c>
      <c r="L2053" s="8">
        <v>0.28599999999999998</v>
      </c>
      <c r="M2053" s="8">
        <f t="shared" si="330"/>
        <v>50.05</v>
      </c>
      <c r="O2053" s="8">
        <v>98</v>
      </c>
      <c r="AI2053" s="7">
        <v>7200</v>
      </c>
      <c r="AJ2053" s="8">
        <v>20051</v>
      </c>
      <c r="AK2053" s="8" t="s">
        <v>282</v>
      </c>
      <c r="AL2053" s="7">
        <v>130</v>
      </c>
      <c r="AM2053" s="8">
        <v>0</v>
      </c>
      <c r="AN2053" s="8">
        <v>2.4</v>
      </c>
      <c r="AO2053" s="8">
        <v>0</v>
      </c>
      <c r="AP2053" s="8">
        <v>0</v>
      </c>
      <c r="AQ2053" s="8">
        <v>0.2</v>
      </c>
      <c r="AR2053" s="8">
        <v>28.6</v>
      </c>
      <c r="AS2053" s="8">
        <v>0.3</v>
      </c>
      <c r="AT2053" s="12">
        <f t="shared" si="329"/>
        <v>31.200000000000003</v>
      </c>
      <c r="AV2053" s="11">
        <f t="shared" ref="AV2053:AV2116" si="331">PRODUCT($M2053,$Y2053,AL2053)/100</f>
        <v>65.064999999999998</v>
      </c>
      <c r="AW2053" s="13">
        <f t="shared" si="322"/>
        <v>0</v>
      </c>
      <c r="AX2053" s="13">
        <f t="shared" si="323"/>
        <v>1.2011999999999998</v>
      </c>
      <c r="AY2053" s="13">
        <f t="shared" si="324"/>
        <v>0</v>
      </c>
      <c r="AZ2053" s="13">
        <f t="shared" si="325"/>
        <v>0</v>
      </c>
      <c r="BA2053" s="13">
        <f t="shared" si="326"/>
        <v>0.10009999999999999</v>
      </c>
      <c r="BB2053" s="13">
        <f t="shared" si="327"/>
        <v>14.314300000000001</v>
      </c>
      <c r="BC2053" s="13">
        <f t="shared" si="328"/>
        <v>0.15014999999999998</v>
      </c>
    </row>
    <row r="2054" spans="1:55" x14ac:dyDescent="0.3">
      <c r="A2054" s="8" t="s">
        <v>233</v>
      </c>
      <c r="B2054" s="8" t="s">
        <v>238</v>
      </c>
      <c r="C2054" s="8" t="s">
        <v>160</v>
      </c>
      <c r="D2054" s="8" t="s">
        <v>28</v>
      </c>
      <c r="E2054" s="7" t="s">
        <v>14</v>
      </c>
      <c r="F2054" s="8">
        <v>185</v>
      </c>
      <c r="H2054" s="8">
        <v>2</v>
      </c>
      <c r="L2054" s="8">
        <v>0.28599999999999998</v>
      </c>
      <c r="M2054" s="8">
        <f t="shared" si="330"/>
        <v>52.91</v>
      </c>
      <c r="O2054" s="8">
        <v>98</v>
      </c>
      <c r="AI2054" s="7">
        <v>7005</v>
      </c>
      <c r="AJ2054" s="8">
        <v>16028</v>
      </c>
      <c r="AK2054" s="8" t="s">
        <v>283</v>
      </c>
      <c r="AL2054" s="7">
        <v>127</v>
      </c>
      <c r="AM2054" s="8">
        <v>0</v>
      </c>
      <c r="AN2054" s="8">
        <v>8.6999999999999993</v>
      </c>
      <c r="AO2054" s="8">
        <v>0</v>
      </c>
      <c r="AP2054" s="8">
        <v>0</v>
      </c>
      <c r="AQ2054" s="8">
        <v>0.5</v>
      </c>
      <c r="AR2054" s="8">
        <v>22.8</v>
      </c>
      <c r="AS2054" s="8">
        <v>6.4</v>
      </c>
      <c r="AT2054" s="12">
        <f t="shared" si="329"/>
        <v>32</v>
      </c>
      <c r="AV2054" s="11">
        <f t="shared" si="331"/>
        <v>67.195700000000002</v>
      </c>
      <c r="AW2054" s="13">
        <f t="shared" ref="AW2054:AW2117" si="332">PRODUCT($M2054,$Y2054,AM2054)/100</f>
        <v>0</v>
      </c>
      <c r="AX2054" s="13">
        <f t="shared" ref="AX2054:AX2117" si="333">PRODUCT($M2054,$Y2054,AN2054)/100</f>
        <v>4.6031699999999995</v>
      </c>
      <c r="AY2054" s="13">
        <f t="shared" ref="AY2054:AY2117" si="334">PRODUCT($M2054,$Y2054,AO2054)/100</f>
        <v>0</v>
      </c>
      <c r="AZ2054" s="13">
        <f t="shared" ref="AZ2054:AZ2117" si="335">PRODUCT($M2054,$Y2054,AP2054)/100</f>
        <v>0</v>
      </c>
      <c r="BA2054" s="13">
        <f t="shared" ref="BA2054:BA2117" si="336">PRODUCT($M2054,$Y2054,AQ2054)/100</f>
        <v>0.26455000000000001</v>
      </c>
      <c r="BB2054" s="13">
        <f t="shared" ref="BB2054:BB2117" si="337">PRODUCT($M2054,$Y2054,AR2054)/100</f>
        <v>12.06348</v>
      </c>
      <c r="BC2054" s="13">
        <f t="shared" ref="BC2054:BC2117" si="338">PRODUCT($M2054,$Y2054,AS2054)/100</f>
        <v>3.3862400000000004</v>
      </c>
    </row>
    <row r="2055" spans="1:55" x14ac:dyDescent="0.3">
      <c r="A2055" s="8" t="s">
        <v>233</v>
      </c>
      <c r="B2055" s="8" t="s">
        <v>238</v>
      </c>
      <c r="C2055" s="8" t="s">
        <v>160</v>
      </c>
      <c r="D2055" s="8" t="s">
        <v>29</v>
      </c>
      <c r="E2055" s="7" t="s">
        <v>14</v>
      </c>
      <c r="F2055" s="8">
        <v>60</v>
      </c>
      <c r="I2055" s="8">
        <v>2.5</v>
      </c>
      <c r="L2055" s="8">
        <v>8.3000000000000004E-2</v>
      </c>
      <c r="M2055" s="8">
        <f t="shared" si="330"/>
        <v>4.9800000000000004</v>
      </c>
      <c r="O2055" s="8">
        <v>98</v>
      </c>
      <c r="AI2055" s="7">
        <v>513</v>
      </c>
      <c r="AJ2055" s="8">
        <v>11110</v>
      </c>
      <c r="AK2055" s="8" t="s">
        <v>290</v>
      </c>
      <c r="AL2055" s="7">
        <v>22</v>
      </c>
      <c r="AM2055" s="8">
        <v>0</v>
      </c>
      <c r="AN2055" s="8">
        <v>1</v>
      </c>
      <c r="AO2055" s="8">
        <v>0</v>
      </c>
      <c r="AP2055" s="8">
        <v>0</v>
      </c>
      <c r="AQ2055" s="8">
        <v>0.4</v>
      </c>
      <c r="AR2055" s="8">
        <v>4.5</v>
      </c>
      <c r="AS2055" s="8">
        <v>2.8</v>
      </c>
      <c r="AT2055" s="12">
        <f t="shared" si="329"/>
        <v>5.9</v>
      </c>
      <c r="AV2055" s="11">
        <f t="shared" si="331"/>
        <v>1.0956000000000001</v>
      </c>
      <c r="AW2055" s="13">
        <f t="shared" si="332"/>
        <v>0</v>
      </c>
      <c r="AX2055" s="13">
        <f t="shared" si="333"/>
        <v>4.9800000000000004E-2</v>
      </c>
      <c r="AY2055" s="13">
        <f t="shared" si="334"/>
        <v>0</v>
      </c>
      <c r="AZ2055" s="13">
        <f t="shared" si="335"/>
        <v>0</v>
      </c>
      <c r="BA2055" s="13">
        <f t="shared" si="336"/>
        <v>1.9920000000000004E-2</v>
      </c>
      <c r="BB2055" s="13">
        <f t="shared" si="337"/>
        <v>0.22410000000000005</v>
      </c>
      <c r="BC2055" s="13">
        <f t="shared" si="338"/>
        <v>0.13944000000000001</v>
      </c>
    </row>
    <row r="2056" spans="1:55" x14ac:dyDescent="0.3">
      <c r="A2056" s="8" t="s">
        <v>233</v>
      </c>
      <c r="B2056" s="8" t="s">
        <v>238</v>
      </c>
      <c r="C2056" s="8" t="s">
        <v>160</v>
      </c>
      <c r="D2056" s="8" t="s">
        <v>30</v>
      </c>
      <c r="E2056" s="7" t="s">
        <v>14</v>
      </c>
      <c r="F2056" s="8">
        <v>119</v>
      </c>
      <c r="G2056" s="8">
        <v>1</v>
      </c>
      <c r="L2056" s="8">
        <v>1</v>
      </c>
      <c r="M2056" s="8">
        <f t="shared" si="330"/>
        <v>119</v>
      </c>
      <c r="O2056" s="8">
        <v>98</v>
      </c>
      <c r="AI2056" s="7">
        <v>141</v>
      </c>
      <c r="AJ2056" s="8">
        <v>9040</v>
      </c>
      <c r="AK2056" s="8" t="s">
        <v>287</v>
      </c>
      <c r="AL2056" s="7">
        <v>92</v>
      </c>
      <c r="AM2056" s="8">
        <v>0</v>
      </c>
      <c r="AN2056" s="8">
        <v>1</v>
      </c>
      <c r="AO2056" s="8">
        <v>0</v>
      </c>
      <c r="AP2056" s="8">
        <v>0</v>
      </c>
      <c r="AQ2056" s="8">
        <v>0.5</v>
      </c>
      <c r="AR2056" s="8">
        <v>23.4</v>
      </c>
      <c r="AS2056" s="8">
        <v>2.4</v>
      </c>
      <c r="AT2056" s="12">
        <f t="shared" si="329"/>
        <v>24.9</v>
      </c>
      <c r="AV2056" s="11">
        <f t="shared" si="331"/>
        <v>109.48</v>
      </c>
      <c r="AW2056" s="13">
        <f t="shared" si="332"/>
        <v>0</v>
      </c>
      <c r="AX2056" s="13">
        <f t="shared" si="333"/>
        <v>1.19</v>
      </c>
      <c r="AY2056" s="13">
        <f t="shared" si="334"/>
        <v>0</v>
      </c>
      <c r="AZ2056" s="13">
        <f t="shared" si="335"/>
        <v>0</v>
      </c>
      <c r="BA2056" s="13">
        <f t="shared" si="336"/>
        <v>0.59499999999999997</v>
      </c>
      <c r="BB2056" s="13">
        <f t="shared" si="337"/>
        <v>27.846</v>
      </c>
      <c r="BC2056" s="13">
        <f t="shared" si="338"/>
        <v>2.8559999999999999</v>
      </c>
    </row>
    <row r="2057" spans="1:55" x14ac:dyDescent="0.3">
      <c r="A2057" s="8" t="s">
        <v>233</v>
      </c>
      <c r="B2057" s="8" t="s">
        <v>238</v>
      </c>
      <c r="C2057" s="8" t="s">
        <v>160</v>
      </c>
      <c r="D2057" s="8" t="s">
        <v>31</v>
      </c>
      <c r="E2057" s="7" t="s">
        <v>14</v>
      </c>
      <c r="F2057" s="8">
        <v>122</v>
      </c>
      <c r="J2057" s="8">
        <v>3</v>
      </c>
      <c r="L2057" s="8">
        <v>8.0000000000000002E-3</v>
      </c>
      <c r="M2057" s="8">
        <f t="shared" si="330"/>
        <v>0.97599999999999998</v>
      </c>
      <c r="O2057" s="8">
        <v>98</v>
      </c>
      <c r="AI2057" s="7">
        <v>1786</v>
      </c>
      <c r="AJ2057" s="8">
        <v>11363</v>
      </c>
      <c r="AK2057" s="8" t="s">
        <v>289</v>
      </c>
      <c r="AL2057" s="7">
        <v>93</v>
      </c>
      <c r="AM2057" s="8">
        <v>0</v>
      </c>
      <c r="AN2057" s="8">
        <v>2</v>
      </c>
      <c r="AO2057" s="8">
        <v>0</v>
      </c>
      <c r="AP2057" s="8">
        <v>0</v>
      </c>
      <c r="AQ2057" s="8">
        <v>0.1</v>
      </c>
      <c r="AR2057" s="8">
        <v>21.6</v>
      </c>
      <c r="AS2057" s="8">
        <v>1.5</v>
      </c>
      <c r="AT2057" s="12">
        <f t="shared" si="329"/>
        <v>23.700000000000003</v>
      </c>
      <c r="AV2057" s="11">
        <f t="shared" si="331"/>
        <v>0.90768000000000004</v>
      </c>
      <c r="AW2057" s="13">
        <f t="shared" si="332"/>
        <v>0</v>
      </c>
      <c r="AX2057" s="13">
        <f t="shared" si="333"/>
        <v>1.9519999999999999E-2</v>
      </c>
      <c r="AY2057" s="13">
        <f t="shared" si="334"/>
        <v>0</v>
      </c>
      <c r="AZ2057" s="13">
        <f t="shared" si="335"/>
        <v>0</v>
      </c>
      <c r="BA2057" s="13">
        <f t="shared" si="336"/>
        <v>9.7600000000000009E-4</v>
      </c>
      <c r="BB2057" s="13">
        <f t="shared" si="337"/>
        <v>0.210816</v>
      </c>
      <c r="BC2057" s="13">
        <f t="shared" si="338"/>
        <v>1.464E-2</v>
      </c>
    </row>
    <row r="2058" spans="1:55" x14ac:dyDescent="0.3">
      <c r="A2058" s="8" t="s">
        <v>233</v>
      </c>
      <c r="B2058" s="8" t="s">
        <v>238</v>
      </c>
      <c r="C2058" s="8" t="s">
        <v>160</v>
      </c>
      <c r="D2058" s="8" t="s">
        <v>87</v>
      </c>
      <c r="E2058" s="7" t="s">
        <v>14</v>
      </c>
      <c r="F2058" s="8">
        <v>171</v>
      </c>
      <c r="H2058" s="8">
        <v>5</v>
      </c>
      <c r="L2058" s="8">
        <v>0.71399999999999997</v>
      </c>
      <c r="M2058" s="8">
        <f t="shared" si="330"/>
        <v>122.09399999999999</v>
      </c>
      <c r="O2058" s="8">
        <v>98</v>
      </c>
      <c r="AI2058" s="7">
        <v>7060</v>
      </c>
      <c r="AJ2058" s="8">
        <v>16063</v>
      </c>
      <c r="AK2058" s="8" t="s">
        <v>328</v>
      </c>
      <c r="AL2058" s="7">
        <v>116</v>
      </c>
      <c r="AM2058" s="8">
        <v>0</v>
      </c>
      <c r="AN2058" s="8">
        <v>7.7</v>
      </c>
      <c r="AO2058" s="8">
        <v>0</v>
      </c>
      <c r="AP2058" s="8">
        <v>0</v>
      </c>
      <c r="AQ2058" s="8">
        <v>0.5</v>
      </c>
      <c r="AR2058" s="8">
        <v>20.8</v>
      </c>
      <c r="AS2058" s="8">
        <v>6.5</v>
      </c>
      <c r="AT2058" s="12">
        <f t="shared" si="329"/>
        <v>29</v>
      </c>
      <c r="AV2058" s="11">
        <f t="shared" si="331"/>
        <v>141.62903999999997</v>
      </c>
      <c r="AW2058" s="13">
        <f t="shared" si="332"/>
        <v>0</v>
      </c>
      <c r="AX2058" s="13">
        <f t="shared" si="333"/>
        <v>9.4012379999999993</v>
      </c>
      <c r="AY2058" s="13">
        <f t="shared" si="334"/>
        <v>0</v>
      </c>
      <c r="AZ2058" s="13">
        <f t="shared" si="335"/>
        <v>0</v>
      </c>
      <c r="BA2058" s="13">
        <f t="shared" si="336"/>
        <v>0.61046999999999996</v>
      </c>
      <c r="BB2058" s="13">
        <f t="shared" si="337"/>
        <v>25.395551999999999</v>
      </c>
      <c r="BC2058" s="13">
        <f t="shared" si="338"/>
        <v>7.9361100000000002</v>
      </c>
    </row>
    <row r="2059" spans="1:55" x14ac:dyDescent="0.3">
      <c r="A2059" s="8" t="s">
        <v>233</v>
      </c>
      <c r="B2059" s="8" t="s">
        <v>238</v>
      </c>
      <c r="C2059" s="8" t="s">
        <v>160</v>
      </c>
      <c r="D2059" s="8" t="s">
        <v>121</v>
      </c>
      <c r="E2059" s="7" t="s">
        <v>14</v>
      </c>
      <c r="F2059" s="8">
        <v>94</v>
      </c>
      <c r="H2059" s="8">
        <v>2</v>
      </c>
      <c r="L2059" s="8">
        <v>0.28599999999999998</v>
      </c>
      <c r="M2059" s="8">
        <f t="shared" si="330"/>
        <v>26.883999999999997</v>
      </c>
      <c r="O2059" s="8">
        <v>98</v>
      </c>
      <c r="U2059" s="7" t="s">
        <v>350</v>
      </c>
      <c r="V2059" s="8" t="s">
        <v>351</v>
      </c>
      <c r="W2059" s="8" t="s">
        <v>352</v>
      </c>
      <c r="X2059" s="8" t="s">
        <v>353</v>
      </c>
      <c r="Y2059" s="8">
        <v>1</v>
      </c>
      <c r="AL2059" s="7">
        <v>31</v>
      </c>
      <c r="AN2059" s="8">
        <v>1.1000000000000001</v>
      </c>
      <c r="AQ2059" s="8">
        <v>0.1</v>
      </c>
      <c r="AR2059" s="8">
        <v>6.1</v>
      </c>
      <c r="AS2059" s="8">
        <v>0.8</v>
      </c>
      <c r="AT2059" s="12">
        <f t="shared" si="329"/>
        <v>7.3</v>
      </c>
      <c r="AV2059" s="11">
        <f t="shared" si="331"/>
        <v>8.3340399999999981</v>
      </c>
      <c r="AW2059" s="13">
        <f t="shared" si="332"/>
        <v>0.26883999999999997</v>
      </c>
      <c r="AX2059" s="13">
        <f t="shared" si="333"/>
        <v>0.29572399999999999</v>
      </c>
      <c r="AY2059" s="13">
        <f t="shared" si="334"/>
        <v>0.26883999999999997</v>
      </c>
      <c r="AZ2059" s="13">
        <f t="shared" si="335"/>
        <v>0.26883999999999997</v>
      </c>
      <c r="BA2059" s="13">
        <f t="shared" si="336"/>
        <v>2.6883999999999998E-2</v>
      </c>
      <c r="BB2059" s="13">
        <f t="shared" si="337"/>
        <v>1.6399239999999997</v>
      </c>
      <c r="BC2059" s="13">
        <f t="shared" si="338"/>
        <v>0.21507199999999999</v>
      </c>
    </row>
    <row r="2060" spans="1:55" x14ac:dyDescent="0.3">
      <c r="A2060" s="8" t="s">
        <v>233</v>
      </c>
      <c r="B2060" s="8" t="s">
        <v>238</v>
      </c>
      <c r="C2060" s="8" t="s">
        <v>160</v>
      </c>
      <c r="D2060" s="8" t="s">
        <v>128</v>
      </c>
      <c r="E2060" s="7" t="s">
        <v>14</v>
      </c>
      <c r="F2060" s="8">
        <v>62</v>
      </c>
      <c r="I2060" s="8">
        <v>2</v>
      </c>
      <c r="L2060" s="8">
        <v>6.7000000000000004E-2</v>
      </c>
      <c r="M2060" s="8">
        <f t="shared" si="330"/>
        <v>4.1539999999999999</v>
      </c>
      <c r="O2060" s="8">
        <v>98</v>
      </c>
      <c r="AI2060" s="7">
        <v>620</v>
      </c>
      <c r="AJ2060" s="8">
        <v>11125</v>
      </c>
      <c r="AK2060" s="8" t="s">
        <v>356</v>
      </c>
      <c r="AL2060" s="7">
        <v>45</v>
      </c>
      <c r="AM2060" s="8">
        <v>0</v>
      </c>
      <c r="AN2060" s="8">
        <v>1.1000000000000001</v>
      </c>
      <c r="AO2060" s="8">
        <v>0</v>
      </c>
      <c r="AP2060" s="8">
        <v>0</v>
      </c>
      <c r="AQ2060" s="8">
        <v>0.2</v>
      </c>
      <c r="AR2060" s="8">
        <v>10.5</v>
      </c>
      <c r="AS2060" s="8">
        <v>3.3</v>
      </c>
      <c r="AT2060" s="12">
        <f t="shared" si="329"/>
        <v>11.8</v>
      </c>
      <c r="AV2060" s="11">
        <f t="shared" si="331"/>
        <v>1.8693</v>
      </c>
      <c r="AW2060" s="13">
        <f t="shared" si="332"/>
        <v>0</v>
      </c>
      <c r="AX2060" s="13">
        <f t="shared" si="333"/>
        <v>4.5693999999999999E-2</v>
      </c>
      <c r="AY2060" s="13">
        <f t="shared" si="334"/>
        <v>0</v>
      </c>
      <c r="AZ2060" s="13">
        <f t="shared" si="335"/>
        <v>0</v>
      </c>
      <c r="BA2060" s="13">
        <f t="shared" si="336"/>
        <v>8.3079999999999994E-3</v>
      </c>
      <c r="BB2060" s="13">
        <f t="shared" si="337"/>
        <v>0.43616999999999995</v>
      </c>
      <c r="BC2060" s="13">
        <f t="shared" si="338"/>
        <v>0.13708200000000001</v>
      </c>
    </row>
    <row r="2061" spans="1:55" x14ac:dyDescent="0.3">
      <c r="A2061" s="8" t="s">
        <v>233</v>
      </c>
      <c r="B2061" s="8" t="s">
        <v>238</v>
      </c>
      <c r="C2061" s="8" t="s">
        <v>160</v>
      </c>
      <c r="D2061" s="8" t="s">
        <v>147</v>
      </c>
      <c r="E2061" s="7" t="s">
        <v>14</v>
      </c>
      <c r="F2061" s="8">
        <v>114</v>
      </c>
      <c r="I2061" s="8">
        <v>2</v>
      </c>
      <c r="L2061" s="8">
        <v>6.7000000000000004E-2</v>
      </c>
      <c r="M2061" s="8">
        <f t="shared" si="330"/>
        <v>7.6380000000000008</v>
      </c>
      <c r="O2061" s="8">
        <v>98</v>
      </c>
      <c r="AI2061" s="7">
        <v>2249</v>
      </c>
      <c r="AJ2061" s="8">
        <v>11508</v>
      </c>
      <c r="AK2061" s="8" t="s">
        <v>365</v>
      </c>
      <c r="AL2061" s="7">
        <v>103</v>
      </c>
      <c r="AM2061" s="8">
        <v>0</v>
      </c>
      <c r="AN2061" s="8">
        <v>1.7</v>
      </c>
      <c r="AO2061" s="8">
        <v>0</v>
      </c>
      <c r="AP2061" s="8">
        <v>0</v>
      </c>
      <c r="AQ2061" s="8">
        <v>0.1</v>
      </c>
      <c r="AR2061" s="8">
        <v>24.3</v>
      </c>
      <c r="AS2061" s="8">
        <v>3</v>
      </c>
      <c r="AT2061" s="12">
        <f t="shared" si="329"/>
        <v>26.1</v>
      </c>
      <c r="AV2061" s="11">
        <f t="shared" si="331"/>
        <v>7.8671400000000009</v>
      </c>
      <c r="AW2061" s="13">
        <f t="shared" si="332"/>
        <v>0</v>
      </c>
      <c r="AX2061" s="13">
        <f t="shared" si="333"/>
        <v>0.12984600000000002</v>
      </c>
      <c r="AY2061" s="13">
        <f t="shared" si="334"/>
        <v>0</v>
      </c>
      <c r="AZ2061" s="13">
        <f t="shared" si="335"/>
        <v>0</v>
      </c>
      <c r="BA2061" s="13">
        <f t="shared" si="336"/>
        <v>7.6380000000000016E-3</v>
      </c>
      <c r="BB2061" s="13">
        <f t="shared" si="337"/>
        <v>1.8560340000000002</v>
      </c>
      <c r="BC2061" s="13">
        <f t="shared" si="338"/>
        <v>0.22914000000000001</v>
      </c>
    </row>
    <row r="2062" spans="1:55" x14ac:dyDescent="0.3">
      <c r="A2062" s="8" t="s">
        <v>233</v>
      </c>
      <c r="B2062" s="8" t="s">
        <v>238</v>
      </c>
      <c r="C2062" s="8" t="s">
        <v>160</v>
      </c>
      <c r="D2062" s="8" t="s">
        <v>44</v>
      </c>
      <c r="E2062" s="7" t="s">
        <v>14</v>
      </c>
      <c r="F2062" s="8">
        <v>250</v>
      </c>
      <c r="I2062" s="8">
        <v>1</v>
      </c>
      <c r="L2062" s="8">
        <v>3.3000000000000002E-2</v>
      </c>
      <c r="M2062" s="8">
        <f t="shared" si="330"/>
        <v>8.25</v>
      </c>
      <c r="O2062" s="8">
        <v>98</v>
      </c>
      <c r="AI2062" s="7">
        <v>8009</v>
      </c>
      <c r="AJ2062" s="8">
        <v>20121</v>
      </c>
      <c r="AK2062" s="8" t="s">
        <v>370</v>
      </c>
      <c r="AL2062" s="7">
        <v>141</v>
      </c>
      <c r="AM2062" s="8">
        <v>0</v>
      </c>
      <c r="AN2062" s="8">
        <v>4.8</v>
      </c>
      <c r="AO2062" s="8">
        <v>0</v>
      </c>
      <c r="AP2062" s="8">
        <v>0</v>
      </c>
      <c r="AQ2062" s="8">
        <v>0.7</v>
      </c>
      <c r="AR2062" s="8">
        <v>28.3</v>
      </c>
      <c r="AS2062" s="8">
        <v>1.7</v>
      </c>
      <c r="AT2062" s="12">
        <f t="shared" si="329"/>
        <v>33.799999999999997</v>
      </c>
      <c r="AV2062" s="11">
        <f t="shared" si="331"/>
        <v>11.6325</v>
      </c>
      <c r="AW2062" s="13">
        <f t="shared" si="332"/>
        <v>0</v>
      </c>
      <c r="AX2062" s="13">
        <f t="shared" si="333"/>
        <v>0.39600000000000002</v>
      </c>
      <c r="AY2062" s="13">
        <f t="shared" si="334"/>
        <v>0</v>
      </c>
      <c r="AZ2062" s="13">
        <f t="shared" si="335"/>
        <v>0</v>
      </c>
      <c r="BA2062" s="13">
        <f t="shared" si="336"/>
        <v>5.7749999999999996E-2</v>
      </c>
      <c r="BB2062" s="13">
        <f t="shared" si="337"/>
        <v>2.3347500000000001</v>
      </c>
      <c r="BC2062" s="13">
        <f t="shared" si="338"/>
        <v>0.14025000000000001</v>
      </c>
    </row>
    <row r="2063" spans="1:55" x14ac:dyDescent="0.3">
      <c r="A2063" s="8" t="s">
        <v>234</v>
      </c>
      <c r="B2063" s="8" t="s">
        <v>238</v>
      </c>
      <c r="C2063" s="8" t="s">
        <v>160</v>
      </c>
      <c r="D2063" s="8" t="s">
        <v>248</v>
      </c>
      <c r="E2063" s="7" t="s">
        <v>14</v>
      </c>
      <c r="F2063" s="8">
        <v>134</v>
      </c>
      <c r="H2063" s="8">
        <v>3</v>
      </c>
      <c r="L2063" s="8">
        <v>0.42899999999999999</v>
      </c>
      <c r="M2063" s="8">
        <f t="shared" si="330"/>
        <v>57.485999999999997</v>
      </c>
      <c r="O2063" s="8">
        <v>98</v>
      </c>
      <c r="AE2063" s="7" t="s">
        <v>296</v>
      </c>
      <c r="AF2063" s="8" t="s">
        <v>303</v>
      </c>
      <c r="AL2063" s="7">
        <v>163</v>
      </c>
      <c r="AN2063" s="8">
        <v>6.3</v>
      </c>
      <c r="AQ2063" s="8">
        <v>1.4</v>
      </c>
      <c r="AR2063" s="8">
        <v>31.1</v>
      </c>
      <c r="AT2063" s="12">
        <f t="shared" si="329"/>
        <v>38.799999999999997</v>
      </c>
      <c r="AV2063" s="11">
        <f t="shared" si="331"/>
        <v>93.702179999999984</v>
      </c>
      <c r="AW2063" s="13">
        <f t="shared" si="332"/>
        <v>0.57485999999999993</v>
      </c>
      <c r="AX2063" s="13">
        <f t="shared" si="333"/>
        <v>3.6216179999999998</v>
      </c>
      <c r="AY2063" s="13">
        <f t="shared" si="334"/>
        <v>0.57485999999999993</v>
      </c>
      <c r="AZ2063" s="13">
        <f t="shared" si="335"/>
        <v>0.57485999999999993</v>
      </c>
      <c r="BA2063" s="13">
        <f t="shared" si="336"/>
        <v>0.80480399999999985</v>
      </c>
      <c r="BB2063" s="13">
        <f t="shared" si="337"/>
        <v>17.878146000000001</v>
      </c>
      <c r="BC2063" s="13">
        <f t="shared" si="338"/>
        <v>0.57485999999999993</v>
      </c>
    </row>
    <row r="2064" spans="1:55" x14ac:dyDescent="0.3">
      <c r="A2064" s="8" t="s">
        <v>234</v>
      </c>
      <c r="B2064" s="8" t="s">
        <v>238</v>
      </c>
      <c r="C2064" s="8" t="s">
        <v>160</v>
      </c>
      <c r="D2064" s="8" t="s">
        <v>27</v>
      </c>
      <c r="E2064" s="7" t="s">
        <v>14</v>
      </c>
      <c r="F2064" s="8">
        <v>114</v>
      </c>
      <c r="G2064" s="8">
        <v>1</v>
      </c>
      <c r="L2064" s="8">
        <v>1</v>
      </c>
      <c r="M2064" s="8">
        <f t="shared" si="330"/>
        <v>114</v>
      </c>
      <c r="O2064" s="8">
        <v>98</v>
      </c>
      <c r="AE2064" s="7" t="s">
        <v>296</v>
      </c>
      <c r="AF2064" s="8" t="s">
        <v>304</v>
      </c>
      <c r="AL2064" s="7">
        <v>125</v>
      </c>
      <c r="AN2064" s="8">
        <v>2.1</v>
      </c>
      <c r="AQ2064" s="8">
        <v>1.3</v>
      </c>
      <c r="AR2064" s="8">
        <v>26.2</v>
      </c>
      <c r="AT2064" s="12">
        <f t="shared" si="329"/>
        <v>29.6</v>
      </c>
      <c r="AV2064" s="11">
        <f t="shared" si="331"/>
        <v>142.5</v>
      </c>
      <c r="AW2064" s="13">
        <f t="shared" si="332"/>
        <v>1.1399999999999999</v>
      </c>
      <c r="AX2064" s="13">
        <f t="shared" si="333"/>
        <v>2.3940000000000001</v>
      </c>
      <c r="AY2064" s="13">
        <f t="shared" si="334"/>
        <v>1.1399999999999999</v>
      </c>
      <c r="AZ2064" s="13">
        <f t="shared" si="335"/>
        <v>1.1399999999999999</v>
      </c>
      <c r="BA2064" s="13">
        <f t="shared" si="336"/>
        <v>1.4820000000000002</v>
      </c>
      <c r="BB2064" s="13">
        <f t="shared" si="337"/>
        <v>29.867999999999999</v>
      </c>
      <c r="BC2064" s="13">
        <f t="shared" si="338"/>
        <v>1.1399999999999999</v>
      </c>
    </row>
    <row r="2065" spans="1:55" x14ac:dyDescent="0.3">
      <c r="A2065" s="8" t="s">
        <v>234</v>
      </c>
      <c r="B2065" s="8" t="s">
        <v>238</v>
      </c>
      <c r="C2065" s="8" t="s">
        <v>160</v>
      </c>
      <c r="D2065" s="8" t="s">
        <v>32</v>
      </c>
      <c r="E2065" s="7" t="s">
        <v>21</v>
      </c>
      <c r="K2065" s="8">
        <v>1</v>
      </c>
      <c r="L2065" s="8">
        <v>0</v>
      </c>
      <c r="M2065" s="8">
        <f t="shared" si="330"/>
        <v>0</v>
      </c>
      <c r="O2065" s="8">
        <v>98</v>
      </c>
      <c r="AI2065" s="7">
        <v>8012</v>
      </c>
      <c r="AJ2065" s="8">
        <v>0</v>
      </c>
      <c r="AK2065" s="8" t="s">
        <v>307</v>
      </c>
      <c r="AL2065" s="7">
        <v>332</v>
      </c>
      <c r="AM2065" s="8">
        <v>0</v>
      </c>
      <c r="AN2065" s="8">
        <v>10.3</v>
      </c>
      <c r="AO2065" s="8">
        <v>0</v>
      </c>
      <c r="AP2065" s="8">
        <v>0</v>
      </c>
      <c r="AQ2065" s="8">
        <v>3</v>
      </c>
      <c r="AR2065" s="8">
        <v>73.7</v>
      </c>
      <c r="AS2065" s="8">
        <v>12.7</v>
      </c>
      <c r="AT2065" s="12">
        <f t="shared" si="329"/>
        <v>87</v>
      </c>
      <c r="AV2065" s="11">
        <f t="shared" si="331"/>
        <v>0</v>
      </c>
      <c r="AW2065" s="13">
        <f t="shared" si="332"/>
        <v>0</v>
      </c>
      <c r="AX2065" s="13">
        <f t="shared" si="333"/>
        <v>0</v>
      </c>
      <c r="AY2065" s="13">
        <f t="shared" si="334"/>
        <v>0</v>
      </c>
      <c r="AZ2065" s="13">
        <f t="shared" si="335"/>
        <v>0</v>
      </c>
      <c r="BA2065" s="13">
        <f t="shared" si="336"/>
        <v>0</v>
      </c>
      <c r="BB2065" s="13">
        <f t="shared" si="337"/>
        <v>0</v>
      </c>
      <c r="BC2065" s="13">
        <f t="shared" si="338"/>
        <v>0</v>
      </c>
    </row>
    <row r="2066" spans="1:55" x14ac:dyDescent="0.3">
      <c r="A2066" s="8" t="s">
        <v>234</v>
      </c>
      <c r="B2066" s="8" t="s">
        <v>238</v>
      </c>
      <c r="C2066" s="8" t="s">
        <v>160</v>
      </c>
      <c r="D2066" s="8" t="s">
        <v>124</v>
      </c>
      <c r="F2066" s="8">
        <v>3</v>
      </c>
      <c r="G2066" s="8">
        <v>1</v>
      </c>
      <c r="L2066" s="8">
        <v>1</v>
      </c>
      <c r="M2066" s="8">
        <f t="shared" si="330"/>
        <v>3</v>
      </c>
      <c r="O2066" s="8">
        <v>98</v>
      </c>
      <c r="AI2066" s="7">
        <v>2229</v>
      </c>
      <c r="AJ2066" s="8">
        <v>19334</v>
      </c>
      <c r="AK2066" s="8" t="s">
        <v>354</v>
      </c>
      <c r="AL2066" s="7">
        <v>376</v>
      </c>
      <c r="AM2066" s="8">
        <v>0</v>
      </c>
      <c r="AN2066" s="8">
        <v>0</v>
      </c>
      <c r="AO2066" s="8">
        <v>0</v>
      </c>
      <c r="AP2066" s="8">
        <v>0</v>
      </c>
      <c r="AQ2066" s="8">
        <v>0</v>
      </c>
      <c r="AR2066" s="8">
        <v>97.3</v>
      </c>
      <c r="AS2066" s="8">
        <v>0</v>
      </c>
      <c r="AT2066" s="12">
        <f t="shared" si="329"/>
        <v>97.3</v>
      </c>
      <c r="AV2066" s="11">
        <f t="shared" si="331"/>
        <v>11.28</v>
      </c>
      <c r="AW2066" s="13">
        <f t="shared" si="332"/>
        <v>0</v>
      </c>
      <c r="AX2066" s="13">
        <f t="shared" si="333"/>
        <v>0</v>
      </c>
      <c r="AY2066" s="13">
        <f t="shared" si="334"/>
        <v>0</v>
      </c>
      <c r="AZ2066" s="13">
        <f t="shared" si="335"/>
        <v>0</v>
      </c>
      <c r="BA2066" s="13">
        <f t="shared" si="336"/>
        <v>0</v>
      </c>
      <c r="BB2066" s="13">
        <f t="shared" si="337"/>
        <v>2.9189999999999996</v>
      </c>
      <c r="BC2066" s="13">
        <f t="shared" si="338"/>
        <v>0</v>
      </c>
    </row>
    <row r="2067" spans="1:55" x14ac:dyDescent="0.3">
      <c r="A2067" s="8" t="s">
        <v>234</v>
      </c>
      <c r="B2067" s="8" t="s">
        <v>238</v>
      </c>
      <c r="C2067" s="8" t="s">
        <v>160</v>
      </c>
      <c r="D2067" s="8" t="s">
        <v>74</v>
      </c>
      <c r="E2067" s="7" t="s">
        <v>14</v>
      </c>
      <c r="F2067" s="8">
        <v>340</v>
      </c>
      <c r="H2067" s="8">
        <v>2</v>
      </c>
      <c r="L2067" s="8">
        <v>0.28599999999999998</v>
      </c>
      <c r="M2067" s="8">
        <f t="shared" si="330"/>
        <v>97.24</v>
      </c>
      <c r="O2067" s="8">
        <v>98</v>
      </c>
      <c r="AI2067" s="7">
        <v>404</v>
      </c>
      <c r="AJ2067" s="8">
        <v>14400</v>
      </c>
      <c r="AK2067" s="8" t="s">
        <v>308</v>
      </c>
      <c r="AL2067" s="7">
        <v>41</v>
      </c>
      <c r="AM2067" s="8">
        <v>0</v>
      </c>
      <c r="AN2067" s="8">
        <v>0</v>
      </c>
      <c r="AO2067" s="8">
        <v>0</v>
      </c>
      <c r="AP2067" s="8">
        <v>0</v>
      </c>
      <c r="AQ2067" s="8">
        <v>0</v>
      </c>
      <c r="AR2067" s="8">
        <v>10.4</v>
      </c>
      <c r="AS2067" s="8">
        <v>0</v>
      </c>
      <c r="AT2067" s="12">
        <f t="shared" si="329"/>
        <v>10.4</v>
      </c>
      <c r="AV2067" s="11">
        <f t="shared" si="331"/>
        <v>39.868399999999994</v>
      </c>
      <c r="AW2067" s="13">
        <f t="shared" si="332"/>
        <v>0</v>
      </c>
      <c r="AX2067" s="13">
        <f t="shared" si="333"/>
        <v>0</v>
      </c>
      <c r="AY2067" s="13">
        <f t="shared" si="334"/>
        <v>0</v>
      </c>
      <c r="AZ2067" s="13">
        <f t="shared" si="335"/>
        <v>0</v>
      </c>
      <c r="BA2067" s="13">
        <f t="shared" si="336"/>
        <v>0</v>
      </c>
      <c r="BB2067" s="13">
        <f t="shared" si="337"/>
        <v>10.112959999999999</v>
      </c>
      <c r="BC2067" s="13">
        <f t="shared" si="338"/>
        <v>0</v>
      </c>
    </row>
    <row r="2068" spans="1:55" x14ac:dyDescent="0.3">
      <c r="A2068" s="8" t="s">
        <v>232</v>
      </c>
      <c r="B2068" s="8" t="s">
        <v>238</v>
      </c>
      <c r="C2068" s="8" t="s">
        <v>161</v>
      </c>
      <c r="D2068" s="8" t="s">
        <v>13</v>
      </c>
      <c r="E2068" s="7" t="s">
        <v>14</v>
      </c>
      <c r="F2068" s="8">
        <v>112</v>
      </c>
      <c r="I2068" s="8">
        <v>2</v>
      </c>
      <c r="L2068" s="8">
        <v>6.7000000000000004E-2</v>
      </c>
      <c r="M2068" s="8">
        <f t="shared" si="330"/>
        <v>7.5040000000000004</v>
      </c>
      <c r="N2068" s="8">
        <v>3</v>
      </c>
      <c r="O2068" s="8">
        <v>99</v>
      </c>
      <c r="AI2068" s="7">
        <v>8067</v>
      </c>
      <c r="AJ2068" s="8">
        <v>0</v>
      </c>
      <c r="AK2068" s="8" t="s">
        <v>265</v>
      </c>
      <c r="AL2068" s="7">
        <v>269</v>
      </c>
      <c r="AM2068" s="8">
        <v>269</v>
      </c>
      <c r="AN2068" s="8">
        <v>24.9</v>
      </c>
      <c r="AO2068" s="8">
        <v>24.9</v>
      </c>
      <c r="AP2068" s="8">
        <v>24.9</v>
      </c>
      <c r="AQ2068" s="8">
        <v>18</v>
      </c>
      <c r="AR2068" s="8">
        <v>0</v>
      </c>
      <c r="AS2068" s="8">
        <v>0</v>
      </c>
      <c r="AT2068" s="12">
        <f t="shared" si="329"/>
        <v>42.9</v>
      </c>
      <c r="AV2068" s="11">
        <f t="shared" si="331"/>
        <v>20.185760000000002</v>
      </c>
      <c r="AW2068" s="13">
        <f t="shared" si="332"/>
        <v>20.185760000000002</v>
      </c>
      <c r="AX2068" s="13">
        <f t="shared" si="333"/>
        <v>1.8684960000000002</v>
      </c>
      <c r="AY2068" s="13">
        <f t="shared" si="334"/>
        <v>1.8684960000000002</v>
      </c>
      <c r="AZ2068" s="13">
        <f t="shared" si="335"/>
        <v>1.8684960000000002</v>
      </c>
      <c r="BA2068" s="13">
        <f t="shared" si="336"/>
        <v>1.3507199999999999</v>
      </c>
      <c r="BB2068" s="13">
        <f t="shared" si="337"/>
        <v>0</v>
      </c>
      <c r="BC2068" s="13">
        <f t="shared" si="338"/>
        <v>0</v>
      </c>
    </row>
    <row r="2069" spans="1:55" x14ac:dyDescent="0.3">
      <c r="A2069" s="8" t="s">
        <v>232</v>
      </c>
      <c r="B2069" s="8" t="s">
        <v>238</v>
      </c>
      <c r="C2069" s="8" t="s">
        <v>161</v>
      </c>
      <c r="D2069" s="8" t="s">
        <v>15</v>
      </c>
      <c r="E2069" s="7" t="s">
        <v>21</v>
      </c>
      <c r="K2069" s="8">
        <v>1</v>
      </c>
      <c r="L2069" s="8">
        <v>0</v>
      </c>
      <c r="M2069" s="8">
        <f t="shared" si="330"/>
        <v>0</v>
      </c>
      <c r="O2069" s="8">
        <v>99</v>
      </c>
      <c r="AE2069" s="7" t="s">
        <v>296</v>
      </c>
      <c r="AF2069" s="8" t="s">
        <v>298</v>
      </c>
      <c r="AG2069" s="7" t="s">
        <v>299</v>
      </c>
      <c r="AL2069" s="7">
        <v>241</v>
      </c>
      <c r="AN2069" s="8">
        <v>32.9</v>
      </c>
      <c r="AQ2069" s="8">
        <v>10.9</v>
      </c>
      <c r="AR2069" s="8">
        <v>0.5</v>
      </c>
      <c r="AS2069" s="8">
        <v>0</v>
      </c>
      <c r="AT2069" s="12">
        <f t="shared" si="329"/>
        <v>44.3</v>
      </c>
      <c r="AV2069" s="11">
        <f t="shared" si="331"/>
        <v>0</v>
      </c>
      <c r="AW2069" s="13">
        <f t="shared" si="332"/>
        <v>0</v>
      </c>
      <c r="AX2069" s="13">
        <f t="shared" si="333"/>
        <v>0</v>
      </c>
      <c r="AY2069" s="13">
        <f t="shared" si="334"/>
        <v>0</v>
      </c>
      <c r="AZ2069" s="13">
        <f t="shared" si="335"/>
        <v>0</v>
      </c>
      <c r="BA2069" s="13">
        <f t="shared" si="336"/>
        <v>0</v>
      </c>
      <c r="BB2069" s="13">
        <f t="shared" si="337"/>
        <v>0</v>
      </c>
      <c r="BC2069" s="13">
        <f t="shared" si="338"/>
        <v>0</v>
      </c>
    </row>
    <row r="2070" spans="1:55" x14ac:dyDescent="0.3">
      <c r="A2070" s="8" t="s">
        <v>232</v>
      </c>
      <c r="B2070" s="8" t="s">
        <v>238</v>
      </c>
      <c r="C2070" s="8" t="s">
        <v>161</v>
      </c>
      <c r="D2070" s="8" t="s">
        <v>17</v>
      </c>
      <c r="E2070" s="7" t="s">
        <v>21</v>
      </c>
      <c r="K2070" s="8">
        <v>1</v>
      </c>
      <c r="L2070" s="8">
        <v>0</v>
      </c>
      <c r="M2070" s="8">
        <f t="shared" si="330"/>
        <v>0</v>
      </c>
      <c r="O2070" s="8">
        <v>99</v>
      </c>
      <c r="AE2070" s="7" t="s">
        <v>300</v>
      </c>
      <c r="AF2070" s="8" t="s">
        <v>301</v>
      </c>
      <c r="AG2070" s="7" t="s">
        <v>272</v>
      </c>
      <c r="AL2070" s="7">
        <v>265</v>
      </c>
      <c r="AN2070" s="8">
        <v>16.899999999999999</v>
      </c>
      <c r="AQ2070" s="8">
        <v>21.4</v>
      </c>
      <c r="AR2070" s="8">
        <v>0</v>
      </c>
      <c r="AS2070" s="8">
        <v>0</v>
      </c>
      <c r="AT2070" s="12">
        <f t="shared" si="329"/>
        <v>38.299999999999997</v>
      </c>
      <c r="AV2070" s="11">
        <f t="shared" si="331"/>
        <v>0</v>
      </c>
      <c r="AW2070" s="13">
        <f t="shared" si="332"/>
        <v>0</v>
      </c>
      <c r="AX2070" s="13">
        <f t="shared" si="333"/>
        <v>0</v>
      </c>
      <c r="AY2070" s="13">
        <f t="shared" si="334"/>
        <v>0</v>
      </c>
      <c r="AZ2070" s="13">
        <f t="shared" si="335"/>
        <v>0</v>
      </c>
      <c r="BA2070" s="13">
        <f t="shared" si="336"/>
        <v>0</v>
      </c>
      <c r="BB2070" s="13">
        <f t="shared" si="337"/>
        <v>0</v>
      </c>
      <c r="BC2070" s="13">
        <f t="shared" si="338"/>
        <v>0</v>
      </c>
    </row>
    <row r="2071" spans="1:55" x14ac:dyDescent="0.3">
      <c r="A2071" s="8" t="s">
        <v>232</v>
      </c>
      <c r="B2071" s="8" t="s">
        <v>238</v>
      </c>
      <c r="C2071" s="8" t="s">
        <v>161</v>
      </c>
      <c r="D2071" s="8" t="s">
        <v>18</v>
      </c>
      <c r="E2071" s="7" t="s">
        <v>21</v>
      </c>
      <c r="K2071" s="8">
        <v>1</v>
      </c>
      <c r="L2071" s="8">
        <v>0</v>
      </c>
      <c r="M2071" s="8">
        <f t="shared" si="330"/>
        <v>0</v>
      </c>
      <c r="O2071" s="8">
        <v>99</v>
      </c>
      <c r="S2071" s="8">
        <v>1095</v>
      </c>
      <c r="T2071" s="8" t="s">
        <v>275</v>
      </c>
      <c r="AL2071" s="7">
        <v>267</v>
      </c>
      <c r="AN2071" s="8">
        <v>19.600000000000001</v>
      </c>
      <c r="AQ2071" s="8">
        <v>20.3</v>
      </c>
      <c r="AT2071" s="12">
        <f t="shared" si="329"/>
        <v>39.900000000000006</v>
      </c>
      <c r="AV2071" s="11">
        <f t="shared" si="331"/>
        <v>0</v>
      </c>
      <c r="AW2071" s="13">
        <f t="shared" si="332"/>
        <v>0</v>
      </c>
      <c r="AX2071" s="13">
        <f t="shared" si="333"/>
        <v>0</v>
      </c>
      <c r="AY2071" s="13">
        <f t="shared" si="334"/>
        <v>0</v>
      </c>
      <c r="AZ2071" s="13">
        <f t="shared" si="335"/>
        <v>0</v>
      </c>
      <c r="BA2071" s="13">
        <f t="shared" si="336"/>
        <v>0</v>
      </c>
      <c r="BB2071" s="13">
        <f t="shared" si="337"/>
        <v>0</v>
      </c>
      <c r="BC2071" s="13">
        <f t="shared" si="338"/>
        <v>0</v>
      </c>
    </row>
    <row r="2072" spans="1:55" x14ac:dyDescent="0.3">
      <c r="A2072" s="8" t="s">
        <v>232</v>
      </c>
      <c r="B2072" s="8" t="s">
        <v>238</v>
      </c>
      <c r="C2072" s="8" t="s">
        <v>161</v>
      </c>
      <c r="D2072" s="8" t="s">
        <v>19</v>
      </c>
      <c r="E2072" s="7" t="s">
        <v>14</v>
      </c>
      <c r="F2072" s="8">
        <v>112</v>
      </c>
      <c r="I2072" s="8">
        <v>1</v>
      </c>
      <c r="L2072" s="8">
        <v>3.3000000000000002E-2</v>
      </c>
      <c r="M2072" s="8">
        <f t="shared" si="330"/>
        <v>3.6960000000000002</v>
      </c>
      <c r="O2072" s="8">
        <v>99</v>
      </c>
      <c r="AI2072" s="7">
        <v>8063</v>
      </c>
      <c r="AJ2072" s="8">
        <v>5124</v>
      </c>
      <c r="AK2072" s="8" t="s">
        <v>273</v>
      </c>
      <c r="AL2072" s="7">
        <v>285</v>
      </c>
      <c r="AM2072" s="8">
        <v>285</v>
      </c>
      <c r="AN2072" s="8">
        <v>26.9</v>
      </c>
      <c r="AO2072" s="8">
        <v>26.9</v>
      </c>
      <c r="AP2072" s="8">
        <v>26.9</v>
      </c>
      <c r="AQ2072" s="8">
        <v>18.899999999999999</v>
      </c>
      <c r="AR2072" s="8">
        <v>0</v>
      </c>
      <c r="AS2072" s="8">
        <v>0</v>
      </c>
      <c r="AT2072" s="12">
        <f t="shared" si="329"/>
        <v>45.8</v>
      </c>
      <c r="AV2072" s="11">
        <f t="shared" si="331"/>
        <v>10.533600000000002</v>
      </c>
      <c r="AW2072" s="13">
        <f t="shared" si="332"/>
        <v>10.533600000000002</v>
      </c>
      <c r="AX2072" s="13">
        <f t="shared" si="333"/>
        <v>0.994224</v>
      </c>
      <c r="AY2072" s="13">
        <f t="shared" si="334"/>
        <v>0.994224</v>
      </c>
      <c r="AZ2072" s="13">
        <f t="shared" si="335"/>
        <v>0.994224</v>
      </c>
      <c r="BA2072" s="13">
        <f t="shared" si="336"/>
        <v>0.69854399999999994</v>
      </c>
      <c r="BB2072" s="13">
        <f t="shared" si="337"/>
        <v>0</v>
      </c>
      <c r="BC2072" s="13">
        <f t="shared" si="338"/>
        <v>0</v>
      </c>
    </row>
    <row r="2073" spans="1:55" x14ac:dyDescent="0.3">
      <c r="A2073" s="8" t="s">
        <v>232</v>
      </c>
      <c r="B2073" s="8" t="s">
        <v>238</v>
      </c>
      <c r="C2073" s="8" t="s">
        <v>161</v>
      </c>
      <c r="D2073" s="8" t="s">
        <v>22</v>
      </c>
      <c r="E2073" s="7" t="s">
        <v>21</v>
      </c>
      <c r="K2073" s="8">
        <v>1</v>
      </c>
      <c r="L2073" s="8">
        <v>0</v>
      </c>
      <c r="M2073" s="8">
        <f t="shared" si="330"/>
        <v>0</v>
      </c>
      <c r="O2073" s="8">
        <v>99</v>
      </c>
      <c r="AI2073" s="7">
        <v>8063</v>
      </c>
      <c r="AJ2073" s="8">
        <v>5124</v>
      </c>
      <c r="AK2073" s="8" t="s">
        <v>273</v>
      </c>
      <c r="AL2073" s="7">
        <v>285</v>
      </c>
      <c r="AM2073" s="8">
        <v>285</v>
      </c>
      <c r="AN2073" s="8">
        <v>26.9</v>
      </c>
      <c r="AO2073" s="8">
        <v>26.9</v>
      </c>
      <c r="AP2073" s="8">
        <v>26.9</v>
      </c>
      <c r="AQ2073" s="8">
        <v>18.899999999999999</v>
      </c>
      <c r="AR2073" s="8">
        <v>0</v>
      </c>
      <c r="AS2073" s="8">
        <v>0</v>
      </c>
      <c r="AT2073" s="12">
        <f t="shared" si="329"/>
        <v>45.8</v>
      </c>
      <c r="AV2073" s="11">
        <f t="shared" si="331"/>
        <v>0</v>
      </c>
      <c r="AW2073" s="13">
        <f t="shared" si="332"/>
        <v>0</v>
      </c>
      <c r="AX2073" s="13">
        <f t="shared" si="333"/>
        <v>0</v>
      </c>
      <c r="AY2073" s="13">
        <f t="shared" si="334"/>
        <v>0</v>
      </c>
      <c r="AZ2073" s="13">
        <f t="shared" si="335"/>
        <v>0</v>
      </c>
      <c r="BA2073" s="13">
        <f t="shared" si="336"/>
        <v>0</v>
      </c>
      <c r="BB2073" s="13">
        <f t="shared" si="337"/>
        <v>0</v>
      </c>
      <c r="BC2073" s="13">
        <f t="shared" si="338"/>
        <v>0</v>
      </c>
    </row>
    <row r="2074" spans="1:55" x14ac:dyDescent="0.3">
      <c r="A2074" s="8" t="s">
        <v>232</v>
      </c>
      <c r="B2074" s="8" t="s">
        <v>238</v>
      </c>
      <c r="C2074" s="8" t="s">
        <v>161</v>
      </c>
      <c r="D2074" s="8" t="s">
        <v>23</v>
      </c>
      <c r="E2074" s="7" t="s">
        <v>14</v>
      </c>
      <c r="F2074" s="8">
        <v>64</v>
      </c>
      <c r="I2074" s="8">
        <v>2</v>
      </c>
      <c r="L2074" s="8">
        <v>6.7000000000000004E-2</v>
      </c>
      <c r="M2074" s="8">
        <f t="shared" si="330"/>
        <v>4.2880000000000003</v>
      </c>
      <c r="O2074" s="8">
        <v>99</v>
      </c>
      <c r="AI2074" s="7">
        <v>974</v>
      </c>
      <c r="AJ2074" s="8">
        <v>1129</v>
      </c>
      <c r="AK2074" s="8" t="s">
        <v>279</v>
      </c>
      <c r="AL2074" s="7">
        <v>155</v>
      </c>
      <c r="AM2074" s="8">
        <v>155</v>
      </c>
      <c r="AN2074" s="8">
        <v>12.6</v>
      </c>
      <c r="AO2074" s="8">
        <v>12.6</v>
      </c>
      <c r="AP2074" s="8">
        <v>0</v>
      </c>
      <c r="AQ2074" s="8">
        <v>10.6</v>
      </c>
      <c r="AR2074" s="8">
        <v>1.1000000000000001</v>
      </c>
      <c r="AS2074" s="8">
        <v>0</v>
      </c>
      <c r="AT2074" s="12">
        <f t="shared" si="329"/>
        <v>24.3</v>
      </c>
      <c r="AV2074" s="11">
        <f t="shared" si="331"/>
        <v>6.6463999999999999</v>
      </c>
      <c r="AW2074" s="13">
        <f t="shared" si="332"/>
        <v>6.6463999999999999</v>
      </c>
      <c r="AX2074" s="13">
        <f t="shared" si="333"/>
        <v>0.54028799999999999</v>
      </c>
      <c r="AY2074" s="13">
        <f t="shared" si="334"/>
        <v>0.54028799999999999</v>
      </c>
      <c r="AZ2074" s="13">
        <f t="shared" si="335"/>
        <v>0</v>
      </c>
      <c r="BA2074" s="13">
        <f t="shared" si="336"/>
        <v>0.45452800000000004</v>
      </c>
      <c r="BB2074" s="13">
        <f t="shared" si="337"/>
        <v>4.7168000000000009E-2</v>
      </c>
      <c r="BC2074" s="13">
        <f t="shared" si="338"/>
        <v>0</v>
      </c>
    </row>
    <row r="2075" spans="1:55" x14ac:dyDescent="0.3">
      <c r="A2075" s="8" t="s">
        <v>232</v>
      </c>
      <c r="B2075" s="8" t="s">
        <v>238</v>
      </c>
      <c r="C2075" s="8" t="s">
        <v>161</v>
      </c>
      <c r="D2075" s="8" t="s">
        <v>24</v>
      </c>
      <c r="E2075" s="7" t="s">
        <v>14</v>
      </c>
      <c r="F2075" s="8">
        <v>184</v>
      </c>
      <c r="G2075" s="8">
        <v>1</v>
      </c>
      <c r="L2075" s="8">
        <v>1</v>
      </c>
      <c r="M2075" s="8">
        <f t="shared" si="330"/>
        <v>184</v>
      </c>
      <c r="O2075" s="8">
        <v>99</v>
      </c>
      <c r="AI2075" s="7">
        <v>7075</v>
      </c>
      <c r="AJ2075" s="8">
        <v>1106</v>
      </c>
      <c r="AK2075" s="8" t="s">
        <v>280</v>
      </c>
      <c r="AL2075" s="7">
        <v>69</v>
      </c>
      <c r="AM2075" s="8">
        <v>69</v>
      </c>
      <c r="AN2075" s="8">
        <v>3.6</v>
      </c>
      <c r="AO2075" s="8">
        <v>3.6</v>
      </c>
      <c r="AP2075" s="8">
        <v>0</v>
      </c>
      <c r="AQ2075" s="8">
        <v>4.0999999999999996</v>
      </c>
      <c r="AR2075" s="8">
        <v>4.5</v>
      </c>
      <c r="AS2075" s="8">
        <v>0</v>
      </c>
      <c r="AT2075" s="12">
        <f t="shared" si="329"/>
        <v>12.2</v>
      </c>
      <c r="AV2075" s="11">
        <f t="shared" si="331"/>
        <v>126.96</v>
      </c>
      <c r="AW2075" s="13">
        <f t="shared" si="332"/>
        <v>126.96</v>
      </c>
      <c r="AX2075" s="13">
        <f t="shared" si="333"/>
        <v>6.6239999999999997</v>
      </c>
      <c r="AY2075" s="13">
        <f t="shared" si="334"/>
        <v>6.6239999999999997</v>
      </c>
      <c r="AZ2075" s="13">
        <f t="shared" si="335"/>
        <v>0</v>
      </c>
      <c r="BA2075" s="13">
        <f t="shared" si="336"/>
        <v>7.5439999999999996</v>
      </c>
      <c r="BB2075" s="13">
        <f t="shared" si="337"/>
        <v>8.2799999999999994</v>
      </c>
      <c r="BC2075" s="13">
        <f t="shared" si="338"/>
        <v>0</v>
      </c>
    </row>
    <row r="2076" spans="1:55" x14ac:dyDescent="0.3">
      <c r="A2076" s="8" t="s">
        <v>232</v>
      </c>
      <c r="B2076" s="8" t="s">
        <v>238</v>
      </c>
      <c r="C2076" s="8" t="s">
        <v>161</v>
      </c>
      <c r="D2076" s="8" t="s">
        <v>25</v>
      </c>
      <c r="E2076" s="7" t="s">
        <v>21</v>
      </c>
      <c r="K2076" s="8">
        <v>1</v>
      </c>
      <c r="L2076" s="8">
        <v>0</v>
      </c>
      <c r="M2076" s="8">
        <f t="shared" si="330"/>
        <v>0</v>
      </c>
      <c r="O2076" s="8">
        <v>99</v>
      </c>
      <c r="AI2076" s="7">
        <v>646</v>
      </c>
      <c r="AJ2076" s="8">
        <v>1009</v>
      </c>
      <c r="AK2076" s="8" t="s">
        <v>286</v>
      </c>
      <c r="AL2076" s="7">
        <v>403</v>
      </c>
      <c r="AM2076" s="8">
        <v>403</v>
      </c>
      <c r="AN2076" s="8">
        <v>24.9</v>
      </c>
      <c r="AO2076" s="8">
        <v>24.9</v>
      </c>
      <c r="AP2076" s="8">
        <v>0</v>
      </c>
      <c r="AQ2076" s="8">
        <v>33.1</v>
      </c>
      <c r="AR2076" s="8">
        <v>1.3</v>
      </c>
      <c r="AS2076" s="8">
        <v>0</v>
      </c>
      <c r="AT2076" s="12">
        <f t="shared" si="329"/>
        <v>59.3</v>
      </c>
      <c r="AV2076" s="11">
        <f t="shared" si="331"/>
        <v>0</v>
      </c>
      <c r="AW2076" s="13">
        <f t="shared" si="332"/>
        <v>0</v>
      </c>
      <c r="AX2076" s="13">
        <f t="shared" si="333"/>
        <v>0</v>
      </c>
      <c r="AY2076" s="13">
        <f t="shared" si="334"/>
        <v>0</v>
      </c>
      <c r="AZ2076" s="13">
        <f t="shared" si="335"/>
        <v>0</v>
      </c>
      <c r="BA2076" s="13">
        <f t="shared" si="336"/>
        <v>0</v>
      </c>
      <c r="BB2076" s="13">
        <f t="shared" si="337"/>
        <v>0</v>
      </c>
      <c r="BC2076" s="13">
        <f t="shared" si="338"/>
        <v>0</v>
      </c>
    </row>
    <row r="2077" spans="1:55" x14ac:dyDescent="0.3">
      <c r="A2077" s="8" t="s">
        <v>20</v>
      </c>
      <c r="B2077" s="8" t="s">
        <v>238</v>
      </c>
      <c r="C2077" s="8" t="s">
        <v>161</v>
      </c>
      <c r="D2077" s="8" t="s">
        <v>20</v>
      </c>
      <c r="E2077" s="7" t="s">
        <v>14</v>
      </c>
      <c r="F2077" s="8">
        <v>112</v>
      </c>
      <c r="I2077" s="8">
        <v>1</v>
      </c>
      <c r="L2077" s="8">
        <v>3.3000000000000002E-2</v>
      </c>
      <c r="M2077" s="8">
        <f t="shared" si="330"/>
        <v>3.6960000000000002</v>
      </c>
      <c r="O2077" s="8">
        <v>99</v>
      </c>
      <c r="AI2077">
        <v>8041</v>
      </c>
      <c r="AJ2077">
        <v>15233</v>
      </c>
      <c r="AK2077" t="s">
        <v>378</v>
      </c>
      <c r="AL2077">
        <v>105</v>
      </c>
      <c r="AM2077">
        <v>105</v>
      </c>
      <c r="AN2077">
        <v>18.5</v>
      </c>
      <c r="AO2077">
        <v>18.5</v>
      </c>
      <c r="AP2077">
        <v>18.5</v>
      </c>
      <c r="AQ2077">
        <v>2.9</v>
      </c>
      <c r="AR2077">
        <v>0</v>
      </c>
      <c r="AS2077">
        <v>0</v>
      </c>
      <c r="AT2077" s="12">
        <f t="shared" si="329"/>
        <v>21.4</v>
      </c>
      <c r="AV2077" s="11">
        <f t="shared" si="331"/>
        <v>3.8808000000000002</v>
      </c>
      <c r="AW2077" s="13">
        <f t="shared" si="332"/>
        <v>3.8808000000000002</v>
      </c>
      <c r="AX2077" s="13">
        <f t="shared" si="333"/>
        <v>0.68376000000000003</v>
      </c>
      <c r="AY2077" s="13">
        <f t="shared" si="334"/>
        <v>0.68376000000000003</v>
      </c>
      <c r="AZ2077" s="13">
        <f t="shared" si="335"/>
        <v>0.68376000000000003</v>
      </c>
      <c r="BA2077" s="13">
        <f t="shared" si="336"/>
        <v>0.107184</v>
      </c>
      <c r="BB2077" s="13">
        <f t="shared" si="337"/>
        <v>0</v>
      </c>
      <c r="BC2077" s="13">
        <f t="shared" si="338"/>
        <v>0</v>
      </c>
    </row>
    <row r="2078" spans="1:55" x14ac:dyDescent="0.3">
      <c r="A2078" s="8" t="s">
        <v>233</v>
      </c>
      <c r="B2078" s="8" t="s">
        <v>238</v>
      </c>
      <c r="C2078" s="8" t="s">
        <v>161</v>
      </c>
      <c r="D2078" s="8" t="s">
        <v>26</v>
      </c>
      <c r="E2078" s="7" t="s">
        <v>14</v>
      </c>
      <c r="F2078" s="8">
        <v>175</v>
      </c>
      <c r="H2078" s="8">
        <v>2</v>
      </c>
      <c r="L2078" s="8">
        <v>0.28599999999999998</v>
      </c>
      <c r="M2078" s="8">
        <f t="shared" si="330"/>
        <v>50.05</v>
      </c>
      <c r="O2078" s="8">
        <v>99</v>
      </c>
      <c r="AI2078" s="7">
        <v>7200</v>
      </c>
      <c r="AJ2078" s="8">
        <v>20051</v>
      </c>
      <c r="AK2078" s="8" t="s">
        <v>282</v>
      </c>
      <c r="AL2078" s="7">
        <v>130</v>
      </c>
      <c r="AM2078" s="8">
        <v>0</v>
      </c>
      <c r="AN2078" s="8">
        <v>2.4</v>
      </c>
      <c r="AO2078" s="8">
        <v>0</v>
      </c>
      <c r="AP2078" s="8">
        <v>0</v>
      </c>
      <c r="AQ2078" s="8">
        <v>0.2</v>
      </c>
      <c r="AR2078" s="8">
        <v>28.6</v>
      </c>
      <c r="AS2078" s="8">
        <v>0.3</v>
      </c>
      <c r="AT2078" s="12">
        <f t="shared" si="329"/>
        <v>31.200000000000003</v>
      </c>
      <c r="AV2078" s="11">
        <f t="shared" si="331"/>
        <v>65.064999999999998</v>
      </c>
      <c r="AW2078" s="13">
        <f t="shared" si="332"/>
        <v>0</v>
      </c>
      <c r="AX2078" s="13">
        <f t="shared" si="333"/>
        <v>1.2011999999999998</v>
      </c>
      <c r="AY2078" s="13">
        <f t="shared" si="334"/>
        <v>0</v>
      </c>
      <c r="AZ2078" s="13">
        <f t="shared" si="335"/>
        <v>0</v>
      </c>
      <c r="BA2078" s="13">
        <f t="shared" si="336"/>
        <v>0.10009999999999999</v>
      </c>
      <c r="BB2078" s="13">
        <f t="shared" si="337"/>
        <v>14.314300000000001</v>
      </c>
      <c r="BC2078" s="13">
        <f t="shared" si="338"/>
        <v>0.15014999999999998</v>
      </c>
    </row>
    <row r="2079" spans="1:55" x14ac:dyDescent="0.3">
      <c r="A2079" s="8" t="s">
        <v>233</v>
      </c>
      <c r="B2079" s="8" t="s">
        <v>238</v>
      </c>
      <c r="C2079" s="8" t="s">
        <v>161</v>
      </c>
      <c r="D2079" s="8" t="s">
        <v>28</v>
      </c>
      <c r="E2079" s="7" t="s">
        <v>14</v>
      </c>
      <c r="F2079" s="8">
        <v>185</v>
      </c>
      <c r="H2079" s="8">
        <v>2</v>
      </c>
      <c r="L2079" s="8">
        <v>0.28599999999999998</v>
      </c>
      <c r="M2079" s="8">
        <f t="shared" si="330"/>
        <v>52.91</v>
      </c>
      <c r="O2079" s="8">
        <v>99</v>
      </c>
      <c r="AI2079" s="7">
        <v>7005</v>
      </c>
      <c r="AJ2079" s="8">
        <v>16028</v>
      </c>
      <c r="AK2079" s="8" t="s">
        <v>283</v>
      </c>
      <c r="AL2079" s="7">
        <v>127</v>
      </c>
      <c r="AM2079" s="8">
        <v>0</v>
      </c>
      <c r="AN2079" s="8">
        <v>8.6999999999999993</v>
      </c>
      <c r="AO2079" s="8">
        <v>0</v>
      </c>
      <c r="AP2079" s="8">
        <v>0</v>
      </c>
      <c r="AQ2079" s="8">
        <v>0.5</v>
      </c>
      <c r="AR2079" s="8">
        <v>22.8</v>
      </c>
      <c r="AS2079" s="8">
        <v>6.4</v>
      </c>
      <c r="AT2079" s="12">
        <f t="shared" si="329"/>
        <v>32</v>
      </c>
      <c r="AV2079" s="11">
        <f t="shared" si="331"/>
        <v>67.195700000000002</v>
      </c>
      <c r="AW2079" s="13">
        <f t="shared" si="332"/>
        <v>0</v>
      </c>
      <c r="AX2079" s="13">
        <f t="shared" si="333"/>
        <v>4.6031699999999995</v>
      </c>
      <c r="AY2079" s="13">
        <f t="shared" si="334"/>
        <v>0</v>
      </c>
      <c r="AZ2079" s="13">
        <f t="shared" si="335"/>
        <v>0</v>
      </c>
      <c r="BA2079" s="13">
        <f t="shared" si="336"/>
        <v>0.26455000000000001</v>
      </c>
      <c r="BB2079" s="13">
        <f t="shared" si="337"/>
        <v>12.06348</v>
      </c>
      <c r="BC2079" s="13">
        <f t="shared" si="338"/>
        <v>3.3862400000000004</v>
      </c>
    </row>
    <row r="2080" spans="1:55" x14ac:dyDescent="0.3">
      <c r="A2080" s="8" t="s">
        <v>233</v>
      </c>
      <c r="B2080" s="8" t="s">
        <v>238</v>
      </c>
      <c r="C2080" s="8" t="s">
        <v>161</v>
      </c>
      <c r="D2080" s="8" t="s">
        <v>29</v>
      </c>
      <c r="E2080" s="7" t="s">
        <v>14</v>
      </c>
      <c r="F2080" s="8">
        <v>60</v>
      </c>
      <c r="H2080" s="8">
        <v>1</v>
      </c>
      <c r="L2080" s="8">
        <v>0.14299999999999999</v>
      </c>
      <c r="M2080" s="8">
        <f t="shared" si="330"/>
        <v>8.58</v>
      </c>
      <c r="O2080" s="8">
        <v>99</v>
      </c>
      <c r="AI2080" s="7">
        <v>513</v>
      </c>
      <c r="AJ2080" s="8">
        <v>11110</v>
      </c>
      <c r="AK2080" s="8" t="s">
        <v>290</v>
      </c>
      <c r="AL2080" s="7">
        <v>22</v>
      </c>
      <c r="AM2080" s="8">
        <v>0</v>
      </c>
      <c r="AN2080" s="8">
        <v>1</v>
      </c>
      <c r="AO2080" s="8">
        <v>0</v>
      </c>
      <c r="AP2080" s="8">
        <v>0</v>
      </c>
      <c r="AQ2080" s="8">
        <v>0.4</v>
      </c>
      <c r="AR2080" s="8">
        <v>4.5</v>
      </c>
      <c r="AS2080" s="8">
        <v>2.8</v>
      </c>
      <c r="AT2080" s="12">
        <f t="shared" si="329"/>
        <v>5.9</v>
      </c>
      <c r="AV2080" s="11">
        <f t="shared" si="331"/>
        <v>1.8875999999999999</v>
      </c>
      <c r="AW2080" s="13">
        <f t="shared" si="332"/>
        <v>0</v>
      </c>
      <c r="AX2080" s="13">
        <f t="shared" si="333"/>
        <v>8.5800000000000001E-2</v>
      </c>
      <c r="AY2080" s="13">
        <f t="shared" si="334"/>
        <v>0</v>
      </c>
      <c r="AZ2080" s="13">
        <f t="shared" si="335"/>
        <v>0</v>
      </c>
      <c r="BA2080" s="13">
        <f t="shared" si="336"/>
        <v>3.4320000000000003E-2</v>
      </c>
      <c r="BB2080" s="13">
        <f t="shared" si="337"/>
        <v>0.3861</v>
      </c>
      <c r="BC2080" s="13">
        <f t="shared" si="338"/>
        <v>0.24023999999999998</v>
      </c>
    </row>
    <row r="2081" spans="1:55" x14ac:dyDescent="0.3">
      <c r="A2081" s="8" t="s">
        <v>233</v>
      </c>
      <c r="B2081" s="8" t="s">
        <v>238</v>
      </c>
      <c r="C2081" s="8" t="s">
        <v>161</v>
      </c>
      <c r="D2081" s="8" t="s">
        <v>30</v>
      </c>
      <c r="E2081" s="7" t="s">
        <v>14</v>
      </c>
      <c r="F2081" s="8">
        <v>119</v>
      </c>
      <c r="G2081" s="8">
        <v>1</v>
      </c>
      <c r="L2081" s="8">
        <v>1</v>
      </c>
      <c r="M2081" s="8">
        <f t="shared" si="330"/>
        <v>119</v>
      </c>
      <c r="O2081" s="8">
        <v>99</v>
      </c>
      <c r="AI2081" s="7">
        <v>141</v>
      </c>
      <c r="AJ2081" s="8">
        <v>9040</v>
      </c>
      <c r="AK2081" s="8" t="s">
        <v>287</v>
      </c>
      <c r="AL2081" s="7">
        <v>92</v>
      </c>
      <c r="AM2081" s="8">
        <v>0</v>
      </c>
      <c r="AN2081" s="8">
        <v>1</v>
      </c>
      <c r="AO2081" s="8">
        <v>0</v>
      </c>
      <c r="AP2081" s="8">
        <v>0</v>
      </c>
      <c r="AQ2081" s="8">
        <v>0.5</v>
      </c>
      <c r="AR2081" s="8">
        <v>23.4</v>
      </c>
      <c r="AS2081" s="8">
        <v>2.4</v>
      </c>
      <c r="AT2081" s="12">
        <f t="shared" si="329"/>
        <v>24.9</v>
      </c>
      <c r="AV2081" s="11">
        <f t="shared" si="331"/>
        <v>109.48</v>
      </c>
      <c r="AW2081" s="13">
        <f t="shared" si="332"/>
        <v>0</v>
      </c>
      <c r="AX2081" s="13">
        <f t="shared" si="333"/>
        <v>1.19</v>
      </c>
      <c r="AY2081" s="13">
        <f t="shared" si="334"/>
        <v>0</v>
      </c>
      <c r="AZ2081" s="13">
        <f t="shared" si="335"/>
        <v>0</v>
      </c>
      <c r="BA2081" s="13">
        <f t="shared" si="336"/>
        <v>0.59499999999999997</v>
      </c>
      <c r="BB2081" s="13">
        <f t="shared" si="337"/>
        <v>27.846</v>
      </c>
      <c r="BC2081" s="13">
        <f t="shared" si="338"/>
        <v>2.8559999999999999</v>
      </c>
    </row>
    <row r="2082" spans="1:55" x14ac:dyDescent="0.3">
      <c r="A2082" s="8" t="s">
        <v>233</v>
      </c>
      <c r="B2082" s="8" t="s">
        <v>238</v>
      </c>
      <c r="C2082" s="8" t="s">
        <v>161</v>
      </c>
      <c r="D2082" s="8" t="s">
        <v>31</v>
      </c>
      <c r="E2082" s="7" t="s">
        <v>14</v>
      </c>
      <c r="F2082" s="8">
        <v>122</v>
      </c>
      <c r="J2082" s="8">
        <v>2</v>
      </c>
      <c r="L2082" s="8">
        <v>5.0000000000000001E-3</v>
      </c>
      <c r="M2082" s="8">
        <f t="shared" si="330"/>
        <v>0.61</v>
      </c>
      <c r="O2082" s="8">
        <v>99</v>
      </c>
      <c r="AI2082" s="7">
        <v>1786</v>
      </c>
      <c r="AJ2082" s="8">
        <v>11363</v>
      </c>
      <c r="AK2082" s="8" t="s">
        <v>289</v>
      </c>
      <c r="AL2082" s="7">
        <v>93</v>
      </c>
      <c r="AM2082" s="8">
        <v>0</v>
      </c>
      <c r="AN2082" s="8">
        <v>2</v>
      </c>
      <c r="AO2082" s="8">
        <v>0</v>
      </c>
      <c r="AP2082" s="8">
        <v>0</v>
      </c>
      <c r="AQ2082" s="8">
        <v>0.1</v>
      </c>
      <c r="AR2082" s="8">
        <v>21.6</v>
      </c>
      <c r="AS2082" s="8">
        <v>1.5</v>
      </c>
      <c r="AT2082" s="12">
        <f t="shared" si="329"/>
        <v>23.700000000000003</v>
      </c>
      <c r="AV2082" s="11">
        <f t="shared" si="331"/>
        <v>0.56729999999999992</v>
      </c>
      <c r="AW2082" s="13">
        <f t="shared" si="332"/>
        <v>0</v>
      </c>
      <c r="AX2082" s="13">
        <f t="shared" si="333"/>
        <v>1.2199999999999999E-2</v>
      </c>
      <c r="AY2082" s="13">
        <f t="shared" si="334"/>
        <v>0</v>
      </c>
      <c r="AZ2082" s="13">
        <f t="shared" si="335"/>
        <v>0</v>
      </c>
      <c r="BA2082" s="13">
        <f t="shared" si="336"/>
        <v>6.0999999999999997E-4</v>
      </c>
      <c r="BB2082" s="13">
        <f t="shared" si="337"/>
        <v>0.13175999999999999</v>
      </c>
      <c r="BC2082" s="13">
        <f t="shared" si="338"/>
        <v>9.1500000000000001E-3</v>
      </c>
    </row>
    <row r="2083" spans="1:55" x14ac:dyDescent="0.3">
      <c r="A2083" s="8" t="s">
        <v>233</v>
      </c>
      <c r="B2083" s="8" t="s">
        <v>238</v>
      </c>
      <c r="C2083" s="8" t="s">
        <v>161</v>
      </c>
      <c r="D2083" s="8" t="s">
        <v>87</v>
      </c>
      <c r="E2083" s="7" t="s">
        <v>14</v>
      </c>
      <c r="F2083" s="8">
        <v>171</v>
      </c>
      <c r="H2083" s="8">
        <v>4</v>
      </c>
      <c r="L2083" s="8">
        <v>0.57099999999999995</v>
      </c>
      <c r="M2083" s="8">
        <f t="shared" si="330"/>
        <v>97.640999999999991</v>
      </c>
      <c r="O2083" s="8">
        <v>99</v>
      </c>
      <c r="AI2083" s="7">
        <v>7060</v>
      </c>
      <c r="AJ2083" s="8">
        <v>16063</v>
      </c>
      <c r="AK2083" s="8" t="s">
        <v>328</v>
      </c>
      <c r="AL2083" s="7">
        <v>116</v>
      </c>
      <c r="AM2083" s="8">
        <v>0</v>
      </c>
      <c r="AN2083" s="8">
        <v>7.7</v>
      </c>
      <c r="AO2083" s="8">
        <v>0</v>
      </c>
      <c r="AP2083" s="8">
        <v>0</v>
      </c>
      <c r="AQ2083" s="8">
        <v>0.5</v>
      </c>
      <c r="AR2083" s="8">
        <v>20.8</v>
      </c>
      <c r="AS2083" s="8">
        <v>6.5</v>
      </c>
      <c r="AT2083" s="12">
        <f t="shared" si="329"/>
        <v>29</v>
      </c>
      <c r="AV2083" s="11">
        <f t="shared" si="331"/>
        <v>113.26356</v>
      </c>
      <c r="AW2083" s="13">
        <f t="shared" si="332"/>
        <v>0</v>
      </c>
      <c r="AX2083" s="13">
        <f t="shared" si="333"/>
        <v>7.518357</v>
      </c>
      <c r="AY2083" s="13">
        <f t="shared" si="334"/>
        <v>0</v>
      </c>
      <c r="AZ2083" s="13">
        <f t="shared" si="335"/>
        <v>0</v>
      </c>
      <c r="BA2083" s="13">
        <f t="shared" si="336"/>
        <v>0.48820499999999994</v>
      </c>
      <c r="BB2083" s="13">
        <f t="shared" si="337"/>
        <v>20.309327999999997</v>
      </c>
      <c r="BC2083" s="13">
        <f t="shared" si="338"/>
        <v>6.3466649999999989</v>
      </c>
    </row>
    <row r="2084" spans="1:55" x14ac:dyDescent="0.3">
      <c r="A2084" s="8" t="s">
        <v>233</v>
      </c>
      <c r="B2084" s="8" t="s">
        <v>238</v>
      </c>
      <c r="C2084" s="8" t="s">
        <v>161</v>
      </c>
      <c r="D2084" s="8" t="s">
        <v>121</v>
      </c>
      <c r="E2084" s="7" t="s">
        <v>14</v>
      </c>
      <c r="F2084" s="8">
        <v>94</v>
      </c>
      <c r="I2084" s="8">
        <v>2</v>
      </c>
      <c r="L2084" s="8">
        <v>6.7000000000000004E-2</v>
      </c>
      <c r="M2084" s="8">
        <f t="shared" si="330"/>
        <v>6.298</v>
      </c>
      <c r="O2084" s="8">
        <v>99</v>
      </c>
      <c r="U2084" s="7" t="s">
        <v>350</v>
      </c>
      <c r="V2084" s="8" t="s">
        <v>351</v>
      </c>
      <c r="W2084" s="8" t="s">
        <v>352</v>
      </c>
      <c r="X2084" s="8" t="s">
        <v>353</v>
      </c>
      <c r="Y2084" s="8">
        <v>1</v>
      </c>
      <c r="AL2084" s="7">
        <v>31</v>
      </c>
      <c r="AN2084" s="8">
        <v>1.1000000000000001</v>
      </c>
      <c r="AQ2084" s="8">
        <v>0.1</v>
      </c>
      <c r="AR2084" s="8">
        <v>6.1</v>
      </c>
      <c r="AS2084" s="8">
        <v>0.8</v>
      </c>
      <c r="AT2084" s="12">
        <f t="shared" si="329"/>
        <v>7.3</v>
      </c>
      <c r="AV2084" s="11">
        <f t="shared" si="331"/>
        <v>1.95238</v>
      </c>
      <c r="AW2084" s="13">
        <f t="shared" si="332"/>
        <v>6.2979999999999994E-2</v>
      </c>
      <c r="AX2084" s="13">
        <f t="shared" si="333"/>
        <v>6.9278000000000006E-2</v>
      </c>
      <c r="AY2084" s="13">
        <f t="shared" si="334"/>
        <v>6.2979999999999994E-2</v>
      </c>
      <c r="AZ2084" s="13">
        <f t="shared" si="335"/>
        <v>6.2979999999999994E-2</v>
      </c>
      <c r="BA2084" s="13">
        <f t="shared" si="336"/>
        <v>6.2980000000000006E-3</v>
      </c>
      <c r="BB2084" s="13">
        <f t="shared" si="337"/>
        <v>0.38417800000000002</v>
      </c>
      <c r="BC2084" s="13">
        <f t="shared" si="338"/>
        <v>5.0384000000000005E-2</v>
      </c>
    </row>
    <row r="2085" spans="1:55" x14ac:dyDescent="0.3">
      <c r="A2085" s="8" t="s">
        <v>233</v>
      </c>
      <c r="B2085" s="8" t="s">
        <v>238</v>
      </c>
      <c r="C2085" s="8" t="s">
        <v>161</v>
      </c>
      <c r="D2085" s="8" t="s">
        <v>153</v>
      </c>
      <c r="F2085" s="8">
        <v>114</v>
      </c>
      <c r="I2085" s="8">
        <v>2</v>
      </c>
      <c r="L2085" s="8">
        <v>6.7000000000000004E-2</v>
      </c>
      <c r="M2085" s="8">
        <f t="shared" si="330"/>
        <v>7.6380000000000008</v>
      </c>
      <c r="O2085" s="8">
        <v>99</v>
      </c>
      <c r="AI2085" s="7">
        <v>7025</v>
      </c>
      <c r="AJ2085" s="8">
        <v>11134</v>
      </c>
      <c r="AK2085" s="8" t="s">
        <v>366</v>
      </c>
      <c r="AL2085" s="7">
        <v>131</v>
      </c>
      <c r="AM2085" s="8">
        <v>0</v>
      </c>
      <c r="AN2085" s="8">
        <v>1.1000000000000001</v>
      </c>
      <c r="AO2085" s="8">
        <v>0</v>
      </c>
      <c r="AP2085" s="8">
        <v>0</v>
      </c>
      <c r="AQ2085" s="8">
        <v>0.3</v>
      </c>
      <c r="AR2085" s="8">
        <v>31.9</v>
      </c>
      <c r="AS2085" s="8">
        <v>1.5</v>
      </c>
      <c r="AT2085" s="12">
        <f t="shared" si="329"/>
        <v>33.299999999999997</v>
      </c>
      <c r="AV2085" s="11">
        <f t="shared" si="331"/>
        <v>10.005780000000001</v>
      </c>
      <c r="AW2085" s="13">
        <f t="shared" si="332"/>
        <v>0</v>
      </c>
      <c r="AX2085" s="13">
        <f t="shared" si="333"/>
        <v>8.4018000000000009E-2</v>
      </c>
      <c r="AY2085" s="13">
        <f t="shared" si="334"/>
        <v>0</v>
      </c>
      <c r="AZ2085" s="13">
        <f t="shared" si="335"/>
        <v>0</v>
      </c>
      <c r="BA2085" s="13">
        <f t="shared" si="336"/>
        <v>2.2914000000000004E-2</v>
      </c>
      <c r="BB2085" s="13">
        <f t="shared" si="337"/>
        <v>2.4365220000000001</v>
      </c>
      <c r="BC2085" s="13">
        <f t="shared" si="338"/>
        <v>0.11457000000000001</v>
      </c>
    </row>
    <row r="2086" spans="1:55" x14ac:dyDescent="0.3">
      <c r="A2086" s="8" t="s">
        <v>233</v>
      </c>
      <c r="B2086" s="8" t="s">
        <v>238</v>
      </c>
      <c r="C2086" s="8" t="s">
        <v>161</v>
      </c>
      <c r="D2086" s="8" t="s">
        <v>147</v>
      </c>
      <c r="E2086" s="7" t="s">
        <v>14</v>
      </c>
      <c r="F2086" s="8">
        <v>114</v>
      </c>
      <c r="H2086" s="8">
        <v>1</v>
      </c>
      <c r="L2086" s="8">
        <v>0.14299999999999999</v>
      </c>
      <c r="M2086" s="8">
        <f t="shared" si="330"/>
        <v>16.302</v>
      </c>
      <c r="O2086" s="8">
        <v>99</v>
      </c>
      <c r="AI2086" s="7">
        <v>2249</v>
      </c>
      <c r="AJ2086" s="8">
        <v>11508</v>
      </c>
      <c r="AK2086" s="8" t="s">
        <v>365</v>
      </c>
      <c r="AL2086" s="7">
        <v>103</v>
      </c>
      <c r="AM2086" s="8">
        <v>0</v>
      </c>
      <c r="AN2086" s="8">
        <v>1.7</v>
      </c>
      <c r="AO2086" s="8">
        <v>0</v>
      </c>
      <c r="AP2086" s="8">
        <v>0</v>
      </c>
      <c r="AQ2086" s="8">
        <v>0.1</v>
      </c>
      <c r="AR2086" s="8">
        <v>24.3</v>
      </c>
      <c r="AS2086" s="8">
        <v>3</v>
      </c>
      <c r="AT2086" s="12">
        <f t="shared" si="329"/>
        <v>26.1</v>
      </c>
      <c r="AV2086" s="11">
        <f t="shared" si="331"/>
        <v>16.791060000000002</v>
      </c>
      <c r="AW2086" s="13">
        <f t="shared" si="332"/>
        <v>0</v>
      </c>
      <c r="AX2086" s="13">
        <f t="shared" si="333"/>
        <v>0.27713399999999999</v>
      </c>
      <c r="AY2086" s="13">
        <f t="shared" si="334"/>
        <v>0</v>
      </c>
      <c r="AZ2086" s="13">
        <f t="shared" si="335"/>
        <v>0</v>
      </c>
      <c r="BA2086" s="13">
        <f t="shared" si="336"/>
        <v>1.6302000000000001E-2</v>
      </c>
      <c r="BB2086" s="13">
        <f t="shared" si="337"/>
        <v>3.9613860000000001</v>
      </c>
      <c r="BC2086" s="13">
        <f t="shared" si="338"/>
        <v>0.48905999999999999</v>
      </c>
    </row>
    <row r="2087" spans="1:55" x14ac:dyDescent="0.3">
      <c r="A2087" s="8" t="s">
        <v>234</v>
      </c>
      <c r="B2087" s="8" t="s">
        <v>238</v>
      </c>
      <c r="C2087" s="8" t="s">
        <v>161</v>
      </c>
      <c r="D2087" s="8" t="s">
        <v>248</v>
      </c>
      <c r="E2087" s="7" t="s">
        <v>14</v>
      </c>
      <c r="F2087" s="8">
        <v>134</v>
      </c>
      <c r="H2087" s="8">
        <v>3</v>
      </c>
      <c r="L2087" s="8">
        <v>0.42899999999999999</v>
      </c>
      <c r="M2087" s="8">
        <f t="shared" si="330"/>
        <v>57.485999999999997</v>
      </c>
      <c r="O2087" s="8">
        <v>99</v>
      </c>
      <c r="AE2087" s="7" t="s">
        <v>296</v>
      </c>
      <c r="AF2087" s="8" t="s">
        <v>303</v>
      </c>
      <c r="AL2087" s="7">
        <v>163</v>
      </c>
      <c r="AN2087" s="8">
        <v>6.3</v>
      </c>
      <c r="AQ2087" s="8">
        <v>1.4</v>
      </c>
      <c r="AR2087" s="8">
        <v>31.1</v>
      </c>
      <c r="AT2087" s="12">
        <f t="shared" si="329"/>
        <v>38.799999999999997</v>
      </c>
      <c r="AV2087" s="11">
        <f t="shared" si="331"/>
        <v>93.702179999999984</v>
      </c>
      <c r="AW2087" s="13">
        <f t="shared" si="332"/>
        <v>0.57485999999999993</v>
      </c>
      <c r="AX2087" s="13">
        <f t="shared" si="333"/>
        <v>3.6216179999999998</v>
      </c>
      <c r="AY2087" s="13">
        <f t="shared" si="334"/>
        <v>0.57485999999999993</v>
      </c>
      <c r="AZ2087" s="13">
        <f t="shared" si="335"/>
        <v>0.57485999999999993</v>
      </c>
      <c r="BA2087" s="13">
        <f t="shared" si="336"/>
        <v>0.80480399999999985</v>
      </c>
      <c r="BB2087" s="13">
        <f t="shared" si="337"/>
        <v>17.878146000000001</v>
      </c>
      <c r="BC2087" s="13">
        <f t="shared" si="338"/>
        <v>0.57485999999999993</v>
      </c>
    </row>
    <row r="2088" spans="1:55" x14ac:dyDescent="0.3">
      <c r="A2088" s="8" t="s">
        <v>234</v>
      </c>
      <c r="B2088" s="8" t="s">
        <v>238</v>
      </c>
      <c r="C2088" s="8" t="s">
        <v>161</v>
      </c>
      <c r="D2088" s="8" t="s">
        <v>27</v>
      </c>
      <c r="E2088" s="7" t="s">
        <v>14</v>
      </c>
      <c r="F2088" s="8">
        <v>114</v>
      </c>
      <c r="G2088" s="8">
        <v>1</v>
      </c>
      <c r="L2088" s="8">
        <v>1</v>
      </c>
      <c r="M2088" s="8">
        <f t="shared" si="330"/>
        <v>114</v>
      </c>
      <c r="O2088" s="8">
        <v>99</v>
      </c>
      <c r="AE2088" s="7" t="s">
        <v>296</v>
      </c>
      <c r="AF2088" s="8" t="s">
        <v>304</v>
      </c>
      <c r="AL2088" s="7">
        <v>125</v>
      </c>
      <c r="AN2088" s="8">
        <v>2.1</v>
      </c>
      <c r="AQ2088" s="8">
        <v>1.3</v>
      </c>
      <c r="AR2088" s="8">
        <v>26.2</v>
      </c>
      <c r="AT2088" s="12">
        <f t="shared" si="329"/>
        <v>29.6</v>
      </c>
      <c r="AV2088" s="11">
        <f t="shared" si="331"/>
        <v>142.5</v>
      </c>
      <c r="AW2088" s="13">
        <f t="shared" si="332"/>
        <v>1.1399999999999999</v>
      </c>
      <c r="AX2088" s="13">
        <f t="shared" si="333"/>
        <v>2.3940000000000001</v>
      </c>
      <c r="AY2088" s="13">
        <f t="shared" si="334"/>
        <v>1.1399999999999999</v>
      </c>
      <c r="AZ2088" s="13">
        <f t="shared" si="335"/>
        <v>1.1399999999999999</v>
      </c>
      <c r="BA2088" s="13">
        <f t="shared" si="336"/>
        <v>1.4820000000000002</v>
      </c>
      <c r="BB2088" s="13">
        <f t="shared" si="337"/>
        <v>29.867999999999999</v>
      </c>
      <c r="BC2088" s="13">
        <f t="shared" si="338"/>
        <v>1.1399999999999999</v>
      </c>
    </row>
    <row r="2089" spans="1:55" x14ac:dyDescent="0.3">
      <c r="A2089" s="8" t="s">
        <v>234</v>
      </c>
      <c r="B2089" s="8" t="s">
        <v>238</v>
      </c>
      <c r="C2089" s="8" t="s">
        <v>161</v>
      </c>
      <c r="D2089" s="8" t="s">
        <v>32</v>
      </c>
      <c r="E2089" s="7" t="s">
        <v>21</v>
      </c>
      <c r="K2089" s="8">
        <v>1</v>
      </c>
      <c r="L2089" s="8">
        <v>0</v>
      </c>
      <c r="M2089" s="8">
        <f t="shared" si="330"/>
        <v>0</v>
      </c>
      <c r="O2089" s="8">
        <v>99</v>
      </c>
      <c r="AI2089" s="7">
        <v>8012</v>
      </c>
      <c r="AJ2089" s="8">
        <v>0</v>
      </c>
      <c r="AK2089" s="8" t="s">
        <v>307</v>
      </c>
      <c r="AL2089" s="7">
        <v>332</v>
      </c>
      <c r="AM2089" s="8">
        <v>0</v>
      </c>
      <c r="AN2089" s="8">
        <v>10.3</v>
      </c>
      <c r="AO2089" s="8">
        <v>0</v>
      </c>
      <c r="AP2089" s="8">
        <v>0</v>
      </c>
      <c r="AQ2089" s="8">
        <v>3</v>
      </c>
      <c r="AR2089" s="8">
        <v>73.7</v>
      </c>
      <c r="AS2089" s="8">
        <v>12.7</v>
      </c>
      <c r="AT2089" s="12">
        <f t="shared" si="329"/>
        <v>87</v>
      </c>
      <c r="AV2089" s="11">
        <f t="shared" si="331"/>
        <v>0</v>
      </c>
      <c r="AW2089" s="13">
        <f t="shared" si="332"/>
        <v>0</v>
      </c>
      <c r="AX2089" s="13">
        <f t="shared" si="333"/>
        <v>0</v>
      </c>
      <c r="AY2089" s="13">
        <f t="shared" si="334"/>
        <v>0</v>
      </c>
      <c r="AZ2089" s="13">
        <f t="shared" si="335"/>
        <v>0</v>
      </c>
      <c r="BA2089" s="13">
        <f t="shared" si="336"/>
        <v>0</v>
      </c>
      <c r="BB2089" s="13">
        <f t="shared" si="337"/>
        <v>0</v>
      </c>
      <c r="BC2089" s="13">
        <f t="shared" si="338"/>
        <v>0</v>
      </c>
    </row>
    <row r="2090" spans="1:55" x14ac:dyDescent="0.3">
      <c r="A2090" s="8" t="s">
        <v>234</v>
      </c>
      <c r="B2090" s="8" t="s">
        <v>238</v>
      </c>
      <c r="C2090" s="8" t="s">
        <v>161</v>
      </c>
      <c r="D2090" s="8" t="s">
        <v>124</v>
      </c>
      <c r="E2090" s="7" t="s">
        <v>14</v>
      </c>
      <c r="F2090" s="8">
        <v>3</v>
      </c>
      <c r="G2090" s="8">
        <v>1</v>
      </c>
      <c r="L2090" s="8">
        <v>1</v>
      </c>
      <c r="M2090" s="8">
        <f t="shared" si="330"/>
        <v>3</v>
      </c>
      <c r="O2090" s="8">
        <v>99</v>
      </c>
      <c r="AI2090" s="7">
        <v>2229</v>
      </c>
      <c r="AJ2090" s="8">
        <v>19334</v>
      </c>
      <c r="AK2090" s="8" t="s">
        <v>354</v>
      </c>
      <c r="AL2090" s="7">
        <v>376</v>
      </c>
      <c r="AM2090" s="8">
        <v>0</v>
      </c>
      <c r="AN2090" s="8">
        <v>0</v>
      </c>
      <c r="AO2090" s="8">
        <v>0</v>
      </c>
      <c r="AP2090" s="8">
        <v>0</v>
      </c>
      <c r="AQ2090" s="8">
        <v>0</v>
      </c>
      <c r="AR2090" s="8">
        <v>97.3</v>
      </c>
      <c r="AS2090" s="8">
        <v>0</v>
      </c>
      <c r="AT2090" s="12">
        <f t="shared" si="329"/>
        <v>97.3</v>
      </c>
      <c r="AV2090" s="11">
        <f t="shared" si="331"/>
        <v>11.28</v>
      </c>
      <c r="AW2090" s="13">
        <f t="shared" si="332"/>
        <v>0</v>
      </c>
      <c r="AX2090" s="13">
        <f t="shared" si="333"/>
        <v>0</v>
      </c>
      <c r="AY2090" s="13">
        <f t="shared" si="334"/>
        <v>0</v>
      </c>
      <c r="AZ2090" s="13">
        <f t="shared" si="335"/>
        <v>0</v>
      </c>
      <c r="BA2090" s="13">
        <f t="shared" si="336"/>
        <v>0</v>
      </c>
      <c r="BB2090" s="13">
        <f t="shared" si="337"/>
        <v>2.9189999999999996</v>
      </c>
      <c r="BC2090" s="13">
        <f t="shared" si="338"/>
        <v>0</v>
      </c>
    </row>
    <row r="2091" spans="1:55" x14ac:dyDescent="0.3">
      <c r="A2091" s="8" t="s">
        <v>234</v>
      </c>
      <c r="B2091" s="8" t="s">
        <v>238</v>
      </c>
      <c r="C2091" s="8" t="s">
        <v>161</v>
      </c>
      <c r="D2091" s="8" t="s">
        <v>74</v>
      </c>
      <c r="E2091" s="7" t="s">
        <v>14</v>
      </c>
      <c r="F2091" s="8">
        <v>340</v>
      </c>
      <c r="H2091" s="8">
        <v>1</v>
      </c>
      <c r="L2091" s="8">
        <v>0.14299999999999999</v>
      </c>
      <c r="M2091" s="8">
        <f t="shared" si="330"/>
        <v>48.62</v>
      </c>
      <c r="O2091" s="8">
        <v>99</v>
      </c>
      <c r="AI2091" s="7">
        <v>404</v>
      </c>
      <c r="AJ2091" s="8">
        <v>14400</v>
      </c>
      <c r="AK2091" s="8" t="s">
        <v>308</v>
      </c>
      <c r="AL2091" s="7">
        <v>41</v>
      </c>
      <c r="AM2091" s="8">
        <v>0</v>
      </c>
      <c r="AN2091" s="8">
        <v>0</v>
      </c>
      <c r="AO2091" s="8">
        <v>0</v>
      </c>
      <c r="AP2091" s="8">
        <v>0</v>
      </c>
      <c r="AQ2091" s="8">
        <v>0</v>
      </c>
      <c r="AR2091" s="8">
        <v>10.4</v>
      </c>
      <c r="AS2091" s="8">
        <v>0</v>
      </c>
      <c r="AT2091" s="12">
        <f t="shared" si="329"/>
        <v>10.4</v>
      </c>
      <c r="AV2091" s="11">
        <f t="shared" si="331"/>
        <v>19.934199999999997</v>
      </c>
      <c r="AW2091" s="13">
        <f t="shared" si="332"/>
        <v>0</v>
      </c>
      <c r="AX2091" s="13">
        <f t="shared" si="333"/>
        <v>0</v>
      </c>
      <c r="AY2091" s="13">
        <f t="shared" si="334"/>
        <v>0</v>
      </c>
      <c r="AZ2091" s="13">
        <f t="shared" si="335"/>
        <v>0</v>
      </c>
      <c r="BA2091" s="13">
        <f t="shared" si="336"/>
        <v>0</v>
      </c>
      <c r="BB2091" s="13">
        <f t="shared" si="337"/>
        <v>5.0564799999999996</v>
      </c>
      <c r="BC2091" s="13">
        <f t="shared" si="338"/>
        <v>0</v>
      </c>
    </row>
    <row r="2092" spans="1:55" x14ac:dyDescent="0.3">
      <c r="A2092" s="8" t="s">
        <v>232</v>
      </c>
      <c r="B2092" s="8" t="s">
        <v>238</v>
      </c>
      <c r="C2092" s="8" t="s">
        <v>162</v>
      </c>
      <c r="D2092" s="8" t="s">
        <v>13</v>
      </c>
      <c r="E2092" s="7" t="s">
        <v>14</v>
      </c>
      <c r="F2092" s="8">
        <v>112</v>
      </c>
      <c r="I2092" s="8">
        <v>1</v>
      </c>
      <c r="L2092" s="8">
        <v>3.3000000000000002E-2</v>
      </c>
      <c r="M2092" s="8">
        <f t="shared" si="330"/>
        <v>3.6960000000000002</v>
      </c>
      <c r="N2092" s="8">
        <v>2</v>
      </c>
      <c r="O2092" s="8">
        <v>100</v>
      </c>
      <c r="AI2092" s="7">
        <v>8067</v>
      </c>
      <c r="AJ2092" s="8">
        <v>0</v>
      </c>
      <c r="AK2092" s="8" t="s">
        <v>265</v>
      </c>
      <c r="AL2092" s="7">
        <v>269</v>
      </c>
      <c r="AM2092" s="8">
        <v>269</v>
      </c>
      <c r="AN2092" s="8">
        <v>24.9</v>
      </c>
      <c r="AO2092" s="8">
        <v>24.9</v>
      </c>
      <c r="AP2092" s="8">
        <v>24.9</v>
      </c>
      <c r="AQ2092" s="8">
        <v>18</v>
      </c>
      <c r="AR2092" s="8">
        <v>0</v>
      </c>
      <c r="AS2092" s="8">
        <v>0</v>
      </c>
      <c r="AT2092" s="12">
        <f t="shared" si="329"/>
        <v>42.9</v>
      </c>
      <c r="AV2092" s="11">
        <f t="shared" si="331"/>
        <v>9.94224</v>
      </c>
      <c r="AW2092" s="13">
        <f t="shared" si="332"/>
        <v>9.94224</v>
      </c>
      <c r="AX2092" s="13">
        <f t="shared" si="333"/>
        <v>0.92030400000000001</v>
      </c>
      <c r="AY2092" s="13">
        <f t="shared" si="334"/>
        <v>0.92030400000000001</v>
      </c>
      <c r="AZ2092" s="13">
        <f t="shared" si="335"/>
        <v>0.92030400000000001</v>
      </c>
      <c r="BA2092" s="13">
        <f t="shared" si="336"/>
        <v>0.66528000000000009</v>
      </c>
      <c r="BB2092" s="13">
        <f t="shared" si="337"/>
        <v>0</v>
      </c>
      <c r="BC2092" s="13">
        <f t="shared" si="338"/>
        <v>0</v>
      </c>
    </row>
    <row r="2093" spans="1:55" x14ac:dyDescent="0.3">
      <c r="A2093" s="8" t="s">
        <v>232</v>
      </c>
      <c r="B2093" s="8" t="s">
        <v>238</v>
      </c>
      <c r="C2093" s="8" t="s">
        <v>162</v>
      </c>
      <c r="D2093" s="8" t="s">
        <v>15</v>
      </c>
      <c r="E2093" s="7" t="s">
        <v>21</v>
      </c>
      <c r="K2093" s="8">
        <v>1</v>
      </c>
      <c r="L2093" s="8">
        <v>0</v>
      </c>
      <c r="M2093" s="8">
        <f t="shared" si="330"/>
        <v>0</v>
      </c>
      <c r="O2093" s="8">
        <v>100</v>
      </c>
      <c r="AE2093" s="7" t="s">
        <v>296</v>
      </c>
      <c r="AF2093" s="8" t="s">
        <v>298</v>
      </c>
      <c r="AG2093" s="7" t="s">
        <v>299</v>
      </c>
      <c r="AL2093" s="7">
        <v>241</v>
      </c>
      <c r="AN2093" s="8">
        <v>32.9</v>
      </c>
      <c r="AQ2093" s="8">
        <v>10.9</v>
      </c>
      <c r="AR2093" s="8">
        <v>0.5</v>
      </c>
      <c r="AS2093" s="8">
        <v>0</v>
      </c>
      <c r="AT2093" s="12">
        <f t="shared" ref="AT2093:AT2156" si="339">SUM(AN2093,AQ2093,AR2093)</f>
        <v>44.3</v>
      </c>
      <c r="AV2093" s="11">
        <f t="shared" si="331"/>
        <v>0</v>
      </c>
      <c r="AW2093" s="13">
        <f t="shared" si="332"/>
        <v>0</v>
      </c>
      <c r="AX2093" s="13">
        <f t="shared" si="333"/>
        <v>0</v>
      </c>
      <c r="AY2093" s="13">
        <f t="shared" si="334"/>
        <v>0</v>
      </c>
      <c r="AZ2093" s="13">
        <f t="shared" si="335"/>
        <v>0</v>
      </c>
      <c r="BA2093" s="13">
        <f t="shared" si="336"/>
        <v>0</v>
      </c>
      <c r="BB2093" s="13">
        <f t="shared" si="337"/>
        <v>0</v>
      </c>
      <c r="BC2093" s="13">
        <f t="shared" si="338"/>
        <v>0</v>
      </c>
    </row>
    <row r="2094" spans="1:55" x14ac:dyDescent="0.3">
      <c r="A2094" s="8" t="s">
        <v>232</v>
      </c>
      <c r="B2094" s="8" t="s">
        <v>238</v>
      </c>
      <c r="C2094" s="8" t="s">
        <v>162</v>
      </c>
      <c r="D2094" s="8" t="s">
        <v>17</v>
      </c>
      <c r="E2094" s="7" t="s">
        <v>21</v>
      </c>
      <c r="K2094" s="8">
        <v>1</v>
      </c>
      <c r="L2094" s="8">
        <v>0</v>
      </c>
      <c r="M2094" s="8">
        <f t="shared" si="330"/>
        <v>0</v>
      </c>
      <c r="O2094" s="8">
        <v>100</v>
      </c>
      <c r="AE2094" s="7" t="s">
        <v>300</v>
      </c>
      <c r="AF2094" s="8" t="s">
        <v>301</v>
      </c>
      <c r="AG2094" s="7" t="s">
        <v>272</v>
      </c>
      <c r="AL2094" s="7">
        <v>265</v>
      </c>
      <c r="AN2094" s="8">
        <v>16.899999999999999</v>
      </c>
      <c r="AQ2094" s="8">
        <v>21.4</v>
      </c>
      <c r="AR2094" s="8">
        <v>0</v>
      </c>
      <c r="AS2094" s="8">
        <v>0</v>
      </c>
      <c r="AT2094" s="12">
        <f t="shared" si="339"/>
        <v>38.299999999999997</v>
      </c>
      <c r="AV2094" s="11">
        <f t="shared" si="331"/>
        <v>0</v>
      </c>
      <c r="AW2094" s="13">
        <f t="shared" si="332"/>
        <v>0</v>
      </c>
      <c r="AX2094" s="13">
        <f t="shared" si="333"/>
        <v>0</v>
      </c>
      <c r="AY2094" s="13">
        <f t="shared" si="334"/>
        <v>0</v>
      </c>
      <c r="AZ2094" s="13">
        <f t="shared" si="335"/>
        <v>0</v>
      </c>
      <c r="BA2094" s="13">
        <f t="shared" si="336"/>
        <v>0</v>
      </c>
      <c r="BB2094" s="13">
        <f t="shared" si="337"/>
        <v>0</v>
      </c>
      <c r="BC2094" s="13">
        <f t="shared" si="338"/>
        <v>0</v>
      </c>
    </row>
    <row r="2095" spans="1:55" x14ac:dyDescent="0.3">
      <c r="A2095" s="8" t="s">
        <v>232</v>
      </c>
      <c r="B2095" s="8" t="s">
        <v>238</v>
      </c>
      <c r="C2095" s="8" t="s">
        <v>162</v>
      </c>
      <c r="D2095" s="8" t="s">
        <v>18</v>
      </c>
      <c r="E2095" s="7" t="s">
        <v>21</v>
      </c>
      <c r="K2095" s="8">
        <v>1</v>
      </c>
      <c r="L2095" s="8">
        <v>0</v>
      </c>
      <c r="M2095" s="8">
        <f t="shared" si="330"/>
        <v>0</v>
      </c>
      <c r="O2095" s="8">
        <v>100</v>
      </c>
      <c r="S2095" s="8">
        <v>1095</v>
      </c>
      <c r="T2095" s="8" t="s">
        <v>275</v>
      </c>
      <c r="AL2095" s="7">
        <v>267</v>
      </c>
      <c r="AN2095" s="8">
        <v>19.600000000000001</v>
      </c>
      <c r="AQ2095" s="8">
        <v>20.3</v>
      </c>
      <c r="AT2095" s="12">
        <f t="shared" si="339"/>
        <v>39.900000000000006</v>
      </c>
      <c r="AV2095" s="11">
        <f t="shared" si="331"/>
        <v>0</v>
      </c>
      <c r="AW2095" s="13">
        <f t="shared" si="332"/>
        <v>0</v>
      </c>
      <c r="AX2095" s="13">
        <f t="shared" si="333"/>
        <v>0</v>
      </c>
      <c r="AY2095" s="13">
        <f t="shared" si="334"/>
        <v>0</v>
      </c>
      <c r="AZ2095" s="13">
        <f t="shared" si="335"/>
        <v>0</v>
      </c>
      <c r="BA2095" s="13">
        <f t="shared" si="336"/>
        <v>0</v>
      </c>
      <c r="BB2095" s="13">
        <f t="shared" si="337"/>
        <v>0</v>
      </c>
      <c r="BC2095" s="13">
        <f t="shared" si="338"/>
        <v>0</v>
      </c>
    </row>
    <row r="2096" spans="1:55" x14ac:dyDescent="0.3">
      <c r="A2096" s="8" t="s">
        <v>232</v>
      </c>
      <c r="B2096" s="8" t="s">
        <v>238</v>
      </c>
      <c r="C2096" s="8" t="s">
        <v>162</v>
      </c>
      <c r="D2096" s="8" t="s">
        <v>19</v>
      </c>
      <c r="E2096" s="7" t="s">
        <v>14</v>
      </c>
      <c r="F2096" s="8">
        <v>112</v>
      </c>
      <c r="I2096" s="8">
        <v>1</v>
      </c>
      <c r="L2096" s="8">
        <v>3.3000000000000002E-2</v>
      </c>
      <c r="M2096" s="8">
        <f t="shared" si="330"/>
        <v>3.6960000000000002</v>
      </c>
      <c r="O2096" s="8">
        <v>100</v>
      </c>
      <c r="AI2096" s="7">
        <v>8063</v>
      </c>
      <c r="AJ2096" s="8">
        <v>5124</v>
      </c>
      <c r="AK2096" s="8" t="s">
        <v>273</v>
      </c>
      <c r="AL2096" s="7">
        <v>285</v>
      </c>
      <c r="AM2096" s="8">
        <v>285</v>
      </c>
      <c r="AN2096" s="8">
        <v>26.9</v>
      </c>
      <c r="AO2096" s="8">
        <v>26.9</v>
      </c>
      <c r="AP2096" s="8">
        <v>26.9</v>
      </c>
      <c r="AQ2096" s="8">
        <v>18.899999999999999</v>
      </c>
      <c r="AR2096" s="8">
        <v>0</v>
      </c>
      <c r="AS2096" s="8">
        <v>0</v>
      </c>
      <c r="AT2096" s="12">
        <f t="shared" si="339"/>
        <v>45.8</v>
      </c>
      <c r="AV2096" s="11">
        <f t="shared" si="331"/>
        <v>10.533600000000002</v>
      </c>
      <c r="AW2096" s="13">
        <f t="shared" si="332"/>
        <v>10.533600000000002</v>
      </c>
      <c r="AX2096" s="13">
        <f t="shared" si="333"/>
        <v>0.994224</v>
      </c>
      <c r="AY2096" s="13">
        <f t="shared" si="334"/>
        <v>0.994224</v>
      </c>
      <c r="AZ2096" s="13">
        <f t="shared" si="335"/>
        <v>0.994224</v>
      </c>
      <c r="BA2096" s="13">
        <f t="shared" si="336"/>
        <v>0.69854399999999994</v>
      </c>
      <c r="BB2096" s="13">
        <f t="shared" si="337"/>
        <v>0</v>
      </c>
      <c r="BC2096" s="13">
        <f t="shared" si="338"/>
        <v>0</v>
      </c>
    </row>
    <row r="2097" spans="1:55" x14ac:dyDescent="0.3">
      <c r="A2097" s="8" t="s">
        <v>232</v>
      </c>
      <c r="B2097" s="8" t="s">
        <v>238</v>
      </c>
      <c r="C2097" s="8" t="s">
        <v>162</v>
      </c>
      <c r="D2097" s="8" t="s">
        <v>22</v>
      </c>
      <c r="E2097" s="7" t="s">
        <v>21</v>
      </c>
      <c r="K2097" s="8">
        <v>1</v>
      </c>
      <c r="L2097" s="8">
        <v>0</v>
      </c>
      <c r="M2097" s="8">
        <f t="shared" si="330"/>
        <v>0</v>
      </c>
      <c r="O2097" s="8">
        <v>100</v>
      </c>
      <c r="AI2097" s="7">
        <v>8063</v>
      </c>
      <c r="AJ2097" s="8">
        <v>5124</v>
      </c>
      <c r="AK2097" s="8" t="s">
        <v>273</v>
      </c>
      <c r="AL2097" s="7">
        <v>285</v>
      </c>
      <c r="AM2097" s="8">
        <v>285</v>
      </c>
      <c r="AN2097" s="8">
        <v>26.9</v>
      </c>
      <c r="AO2097" s="8">
        <v>26.9</v>
      </c>
      <c r="AP2097" s="8">
        <v>26.9</v>
      </c>
      <c r="AQ2097" s="8">
        <v>18.899999999999999</v>
      </c>
      <c r="AR2097" s="8">
        <v>0</v>
      </c>
      <c r="AS2097" s="8">
        <v>0</v>
      </c>
      <c r="AT2097" s="12">
        <f t="shared" si="339"/>
        <v>45.8</v>
      </c>
      <c r="AV2097" s="11">
        <f t="shared" si="331"/>
        <v>0</v>
      </c>
      <c r="AW2097" s="13">
        <f t="shared" si="332"/>
        <v>0</v>
      </c>
      <c r="AX2097" s="13">
        <f t="shared" si="333"/>
        <v>0</v>
      </c>
      <c r="AY2097" s="13">
        <f t="shared" si="334"/>
        <v>0</v>
      </c>
      <c r="AZ2097" s="13">
        <f t="shared" si="335"/>
        <v>0</v>
      </c>
      <c r="BA2097" s="13">
        <f t="shared" si="336"/>
        <v>0</v>
      </c>
      <c r="BB2097" s="13">
        <f t="shared" si="337"/>
        <v>0</v>
      </c>
      <c r="BC2097" s="13">
        <f t="shared" si="338"/>
        <v>0</v>
      </c>
    </row>
    <row r="2098" spans="1:55" x14ac:dyDescent="0.3">
      <c r="A2098" s="8" t="s">
        <v>232</v>
      </c>
      <c r="B2098" s="8" t="s">
        <v>238</v>
      </c>
      <c r="C2098" s="8" t="s">
        <v>162</v>
      </c>
      <c r="D2098" s="8" t="s">
        <v>23</v>
      </c>
      <c r="E2098" s="7" t="s">
        <v>14</v>
      </c>
      <c r="F2098" s="8">
        <v>64</v>
      </c>
      <c r="H2098" s="8">
        <v>1</v>
      </c>
      <c r="L2098" s="8">
        <v>0.14299999999999999</v>
      </c>
      <c r="M2098" s="8">
        <f t="shared" si="330"/>
        <v>9.1519999999999992</v>
      </c>
      <c r="O2098" s="8">
        <v>100</v>
      </c>
      <c r="AI2098" s="7">
        <v>974</v>
      </c>
      <c r="AJ2098" s="8">
        <v>1129</v>
      </c>
      <c r="AK2098" s="8" t="s">
        <v>279</v>
      </c>
      <c r="AL2098" s="7">
        <v>155</v>
      </c>
      <c r="AM2098" s="8">
        <v>155</v>
      </c>
      <c r="AN2098" s="8">
        <v>12.6</v>
      </c>
      <c r="AO2098" s="8">
        <v>12.6</v>
      </c>
      <c r="AP2098" s="8">
        <v>0</v>
      </c>
      <c r="AQ2098" s="8">
        <v>10.6</v>
      </c>
      <c r="AR2098" s="8">
        <v>1.1000000000000001</v>
      </c>
      <c r="AS2098" s="8">
        <v>0</v>
      </c>
      <c r="AT2098" s="12">
        <f t="shared" si="339"/>
        <v>24.3</v>
      </c>
      <c r="AV2098" s="11">
        <f t="shared" si="331"/>
        <v>14.185599999999999</v>
      </c>
      <c r="AW2098" s="13">
        <f t="shared" si="332"/>
        <v>14.185599999999999</v>
      </c>
      <c r="AX2098" s="13">
        <f t="shared" si="333"/>
        <v>1.153152</v>
      </c>
      <c r="AY2098" s="13">
        <f t="shared" si="334"/>
        <v>1.153152</v>
      </c>
      <c r="AZ2098" s="13">
        <f t="shared" si="335"/>
        <v>0</v>
      </c>
      <c r="BA2098" s="13">
        <f t="shared" si="336"/>
        <v>0.97011199999999986</v>
      </c>
      <c r="BB2098" s="13">
        <f t="shared" si="337"/>
        <v>0.100672</v>
      </c>
      <c r="BC2098" s="13">
        <f t="shared" si="338"/>
        <v>0</v>
      </c>
    </row>
    <row r="2099" spans="1:55" x14ac:dyDescent="0.3">
      <c r="A2099" s="8" t="s">
        <v>232</v>
      </c>
      <c r="B2099" s="8" t="s">
        <v>238</v>
      </c>
      <c r="C2099" s="8" t="s">
        <v>162</v>
      </c>
      <c r="D2099" s="8" t="s">
        <v>24</v>
      </c>
      <c r="E2099" s="7" t="s">
        <v>16</v>
      </c>
      <c r="F2099" s="8">
        <v>31</v>
      </c>
      <c r="G2099" s="8">
        <v>1</v>
      </c>
      <c r="L2099" s="8">
        <v>1</v>
      </c>
      <c r="M2099" s="8">
        <f t="shared" si="330"/>
        <v>31</v>
      </c>
      <c r="O2099" s="8">
        <v>100</v>
      </c>
      <c r="AI2099" s="7">
        <v>7075</v>
      </c>
      <c r="AJ2099" s="8">
        <v>1106</v>
      </c>
      <c r="AK2099" s="8" t="s">
        <v>280</v>
      </c>
      <c r="AL2099" s="7">
        <v>69</v>
      </c>
      <c r="AM2099" s="8">
        <v>69</v>
      </c>
      <c r="AN2099" s="8">
        <v>3.6</v>
      </c>
      <c r="AO2099" s="8">
        <v>3.6</v>
      </c>
      <c r="AP2099" s="8">
        <v>0</v>
      </c>
      <c r="AQ2099" s="8">
        <v>4.0999999999999996</v>
      </c>
      <c r="AR2099" s="8">
        <v>4.5</v>
      </c>
      <c r="AS2099" s="8">
        <v>0</v>
      </c>
      <c r="AT2099" s="12">
        <f t="shared" si="339"/>
        <v>12.2</v>
      </c>
      <c r="AV2099" s="11">
        <f t="shared" si="331"/>
        <v>21.39</v>
      </c>
      <c r="AW2099" s="13">
        <f t="shared" si="332"/>
        <v>21.39</v>
      </c>
      <c r="AX2099" s="13">
        <f t="shared" si="333"/>
        <v>1.1160000000000001</v>
      </c>
      <c r="AY2099" s="13">
        <f t="shared" si="334"/>
        <v>1.1160000000000001</v>
      </c>
      <c r="AZ2099" s="13">
        <f t="shared" si="335"/>
        <v>0</v>
      </c>
      <c r="BA2099" s="13">
        <f t="shared" si="336"/>
        <v>1.2709999999999999</v>
      </c>
      <c r="BB2099" s="13">
        <f t="shared" si="337"/>
        <v>1.395</v>
      </c>
      <c r="BC2099" s="13">
        <f t="shared" si="338"/>
        <v>0</v>
      </c>
    </row>
    <row r="2100" spans="1:55" x14ac:dyDescent="0.3">
      <c r="A2100" s="8" t="s">
        <v>232</v>
      </c>
      <c r="B2100" s="8" t="s">
        <v>238</v>
      </c>
      <c r="C2100" s="8" t="s">
        <v>162</v>
      </c>
      <c r="D2100" s="8" t="s">
        <v>25</v>
      </c>
      <c r="E2100" s="7" t="s">
        <v>21</v>
      </c>
      <c r="K2100" s="8">
        <v>1</v>
      </c>
      <c r="L2100" s="8">
        <v>0</v>
      </c>
      <c r="M2100" s="8">
        <f t="shared" si="330"/>
        <v>0</v>
      </c>
      <c r="O2100" s="8">
        <v>100</v>
      </c>
      <c r="AI2100" s="7">
        <v>646</v>
      </c>
      <c r="AJ2100" s="8">
        <v>1009</v>
      </c>
      <c r="AK2100" s="8" t="s">
        <v>286</v>
      </c>
      <c r="AL2100" s="7">
        <v>403</v>
      </c>
      <c r="AM2100" s="8">
        <v>403</v>
      </c>
      <c r="AN2100" s="8">
        <v>24.9</v>
      </c>
      <c r="AO2100" s="8">
        <v>24.9</v>
      </c>
      <c r="AP2100" s="8">
        <v>0</v>
      </c>
      <c r="AQ2100" s="8">
        <v>33.1</v>
      </c>
      <c r="AR2100" s="8">
        <v>1.3</v>
      </c>
      <c r="AS2100" s="8">
        <v>0</v>
      </c>
      <c r="AT2100" s="12">
        <f t="shared" si="339"/>
        <v>59.3</v>
      </c>
      <c r="AV2100" s="11">
        <f t="shared" si="331"/>
        <v>0</v>
      </c>
      <c r="AW2100" s="13">
        <f t="shared" si="332"/>
        <v>0</v>
      </c>
      <c r="AX2100" s="13">
        <f t="shared" si="333"/>
        <v>0</v>
      </c>
      <c r="AY2100" s="13">
        <f t="shared" si="334"/>
        <v>0</v>
      </c>
      <c r="AZ2100" s="13">
        <f t="shared" si="335"/>
        <v>0</v>
      </c>
      <c r="BA2100" s="13">
        <f t="shared" si="336"/>
        <v>0</v>
      </c>
      <c r="BB2100" s="13">
        <f t="shared" si="337"/>
        <v>0</v>
      </c>
      <c r="BC2100" s="13">
        <f t="shared" si="338"/>
        <v>0</v>
      </c>
    </row>
    <row r="2101" spans="1:55" x14ac:dyDescent="0.3">
      <c r="A2101" s="8" t="s">
        <v>20</v>
      </c>
      <c r="B2101" s="8" t="s">
        <v>238</v>
      </c>
      <c r="C2101" s="8" t="s">
        <v>162</v>
      </c>
      <c r="D2101" s="8" t="s">
        <v>20</v>
      </c>
      <c r="E2101" s="7" t="s">
        <v>21</v>
      </c>
      <c r="K2101" s="8">
        <v>1</v>
      </c>
      <c r="L2101" s="8">
        <v>0</v>
      </c>
      <c r="M2101" s="8">
        <f t="shared" si="330"/>
        <v>0</v>
      </c>
      <c r="O2101" s="8">
        <v>100</v>
      </c>
      <c r="AI2101">
        <v>8041</v>
      </c>
      <c r="AJ2101">
        <v>15233</v>
      </c>
      <c r="AK2101" t="s">
        <v>378</v>
      </c>
      <c r="AL2101">
        <v>105</v>
      </c>
      <c r="AM2101">
        <v>105</v>
      </c>
      <c r="AN2101">
        <v>18.5</v>
      </c>
      <c r="AO2101">
        <v>18.5</v>
      </c>
      <c r="AP2101">
        <v>18.5</v>
      </c>
      <c r="AQ2101">
        <v>2.9</v>
      </c>
      <c r="AR2101">
        <v>0</v>
      </c>
      <c r="AS2101">
        <v>0</v>
      </c>
      <c r="AT2101" s="12">
        <f t="shared" si="339"/>
        <v>21.4</v>
      </c>
      <c r="AV2101" s="11">
        <f t="shared" si="331"/>
        <v>0</v>
      </c>
      <c r="AW2101" s="13">
        <f t="shared" si="332"/>
        <v>0</v>
      </c>
      <c r="AX2101" s="13">
        <f t="shared" si="333"/>
        <v>0</v>
      </c>
      <c r="AY2101" s="13">
        <f t="shared" si="334"/>
        <v>0</v>
      </c>
      <c r="AZ2101" s="13">
        <f t="shared" si="335"/>
        <v>0</v>
      </c>
      <c r="BA2101" s="13">
        <f t="shared" si="336"/>
        <v>0</v>
      </c>
      <c r="BB2101" s="13">
        <f t="shared" si="337"/>
        <v>0</v>
      </c>
      <c r="BC2101" s="13">
        <f t="shared" si="338"/>
        <v>0</v>
      </c>
    </row>
    <row r="2102" spans="1:55" x14ac:dyDescent="0.3">
      <c r="A2102" s="8" t="s">
        <v>233</v>
      </c>
      <c r="B2102" s="8" t="s">
        <v>238</v>
      </c>
      <c r="C2102" s="8" t="s">
        <v>162</v>
      </c>
      <c r="D2102" s="8" t="s">
        <v>26</v>
      </c>
      <c r="E2102" s="7" t="s">
        <v>14</v>
      </c>
      <c r="F2102" s="8">
        <v>175</v>
      </c>
      <c r="H2102" s="8">
        <v>1</v>
      </c>
      <c r="L2102" s="8">
        <v>0.14299999999999999</v>
      </c>
      <c r="M2102" s="8">
        <f t="shared" si="330"/>
        <v>25.024999999999999</v>
      </c>
      <c r="O2102" s="8">
        <v>100</v>
      </c>
      <c r="AI2102" s="7">
        <v>7200</v>
      </c>
      <c r="AJ2102" s="8">
        <v>20051</v>
      </c>
      <c r="AK2102" s="8" t="s">
        <v>282</v>
      </c>
      <c r="AL2102" s="7">
        <v>130</v>
      </c>
      <c r="AM2102" s="8">
        <v>0</v>
      </c>
      <c r="AN2102" s="8">
        <v>2.4</v>
      </c>
      <c r="AO2102" s="8">
        <v>0</v>
      </c>
      <c r="AP2102" s="8">
        <v>0</v>
      </c>
      <c r="AQ2102" s="8">
        <v>0.2</v>
      </c>
      <c r="AR2102" s="8">
        <v>28.6</v>
      </c>
      <c r="AS2102" s="8">
        <v>0.3</v>
      </c>
      <c r="AT2102" s="12">
        <f t="shared" si="339"/>
        <v>31.200000000000003</v>
      </c>
      <c r="AV2102" s="11">
        <f t="shared" si="331"/>
        <v>32.532499999999999</v>
      </c>
      <c r="AW2102" s="13">
        <f t="shared" si="332"/>
        <v>0</v>
      </c>
      <c r="AX2102" s="13">
        <f t="shared" si="333"/>
        <v>0.60059999999999991</v>
      </c>
      <c r="AY2102" s="13">
        <f t="shared" si="334"/>
        <v>0</v>
      </c>
      <c r="AZ2102" s="13">
        <f t="shared" si="335"/>
        <v>0</v>
      </c>
      <c r="BA2102" s="13">
        <f t="shared" si="336"/>
        <v>5.0049999999999997E-2</v>
      </c>
      <c r="BB2102" s="13">
        <f t="shared" si="337"/>
        <v>7.1571500000000006</v>
      </c>
      <c r="BC2102" s="13">
        <f t="shared" si="338"/>
        <v>7.5074999999999989E-2</v>
      </c>
    </row>
    <row r="2103" spans="1:55" x14ac:dyDescent="0.3">
      <c r="A2103" s="8" t="s">
        <v>233</v>
      </c>
      <c r="B2103" s="8" t="s">
        <v>238</v>
      </c>
      <c r="C2103" s="8" t="s">
        <v>162</v>
      </c>
      <c r="D2103" s="8" t="s">
        <v>28</v>
      </c>
      <c r="E2103" s="7" t="s">
        <v>14</v>
      </c>
      <c r="F2103" s="8">
        <v>185</v>
      </c>
      <c r="K2103" s="8">
        <v>1</v>
      </c>
      <c r="L2103" s="8">
        <v>0</v>
      </c>
      <c r="M2103" s="8">
        <f t="shared" si="330"/>
        <v>0</v>
      </c>
      <c r="O2103" s="8">
        <v>100</v>
      </c>
      <c r="AI2103" s="7">
        <v>7005</v>
      </c>
      <c r="AJ2103" s="8">
        <v>16028</v>
      </c>
      <c r="AK2103" s="8" t="s">
        <v>283</v>
      </c>
      <c r="AL2103" s="7">
        <v>127</v>
      </c>
      <c r="AM2103" s="8">
        <v>0</v>
      </c>
      <c r="AN2103" s="8">
        <v>8.6999999999999993</v>
      </c>
      <c r="AO2103" s="8">
        <v>0</v>
      </c>
      <c r="AP2103" s="8">
        <v>0</v>
      </c>
      <c r="AQ2103" s="8">
        <v>0.5</v>
      </c>
      <c r="AR2103" s="8">
        <v>22.8</v>
      </c>
      <c r="AS2103" s="8">
        <v>6.4</v>
      </c>
      <c r="AT2103" s="12">
        <f t="shared" si="339"/>
        <v>32</v>
      </c>
      <c r="AV2103" s="11">
        <f t="shared" si="331"/>
        <v>0</v>
      </c>
      <c r="AW2103" s="13">
        <f t="shared" si="332"/>
        <v>0</v>
      </c>
      <c r="AX2103" s="13">
        <f t="shared" si="333"/>
        <v>0</v>
      </c>
      <c r="AY2103" s="13">
        <f t="shared" si="334"/>
        <v>0</v>
      </c>
      <c r="AZ2103" s="13">
        <f t="shared" si="335"/>
        <v>0</v>
      </c>
      <c r="BA2103" s="13">
        <f t="shared" si="336"/>
        <v>0</v>
      </c>
      <c r="BB2103" s="13">
        <f t="shared" si="337"/>
        <v>0</v>
      </c>
      <c r="BC2103" s="13">
        <f t="shared" si="338"/>
        <v>0</v>
      </c>
    </row>
    <row r="2104" spans="1:55" x14ac:dyDescent="0.3">
      <c r="A2104" s="8" t="s">
        <v>233</v>
      </c>
      <c r="B2104" s="8" t="s">
        <v>238</v>
      </c>
      <c r="C2104" s="8" t="s">
        <v>162</v>
      </c>
      <c r="D2104" s="8" t="s">
        <v>29</v>
      </c>
      <c r="E2104" s="7" t="s">
        <v>14</v>
      </c>
      <c r="F2104" s="8">
        <v>60</v>
      </c>
      <c r="H2104" s="8">
        <v>1</v>
      </c>
      <c r="L2104" s="8">
        <v>0.14299999999999999</v>
      </c>
      <c r="M2104" s="8">
        <f t="shared" si="330"/>
        <v>8.58</v>
      </c>
      <c r="O2104" s="8">
        <v>100</v>
      </c>
      <c r="AI2104" s="7">
        <v>513</v>
      </c>
      <c r="AJ2104" s="8">
        <v>11110</v>
      </c>
      <c r="AK2104" s="8" t="s">
        <v>290</v>
      </c>
      <c r="AL2104" s="7">
        <v>22</v>
      </c>
      <c r="AM2104" s="8">
        <v>0</v>
      </c>
      <c r="AN2104" s="8">
        <v>1</v>
      </c>
      <c r="AO2104" s="8">
        <v>0</v>
      </c>
      <c r="AP2104" s="8">
        <v>0</v>
      </c>
      <c r="AQ2104" s="8">
        <v>0.4</v>
      </c>
      <c r="AR2104" s="8">
        <v>4.5</v>
      </c>
      <c r="AS2104" s="8">
        <v>2.8</v>
      </c>
      <c r="AT2104" s="12">
        <f t="shared" si="339"/>
        <v>5.9</v>
      </c>
      <c r="AV2104" s="11">
        <f t="shared" si="331"/>
        <v>1.8875999999999999</v>
      </c>
      <c r="AW2104" s="13">
        <f t="shared" si="332"/>
        <v>0</v>
      </c>
      <c r="AX2104" s="13">
        <f t="shared" si="333"/>
        <v>8.5800000000000001E-2</v>
      </c>
      <c r="AY2104" s="13">
        <f t="shared" si="334"/>
        <v>0</v>
      </c>
      <c r="AZ2104" s="13">
        <f t="shared" si="335"/>
        <v>0</v>
      </c>
      <c r="BA2104" s="13">
        <f t="shared" si="336"/>
        <v>3.4320000000000003E-2</v>
      </c>
      <c r="BB2104" s="13">
        <f t="shared" si="337"/>
        <v>0.3861</v>
      </c>
      <c r="BC2104" s="13">
        <f t="shared" si="338"/>
        <v>0.24023999999999998</v>
      </c>
    </row>
    <row r="2105" spans="1:55" x14ac:dyDescent="0.3">
      <c r="A2105" s="8" t="s">
        <v>233</v>
      </c>
      <c r="B2105" s="8" t="s">
        <v>238</v>
      </c>
      <c r="C2105" s="8" t="s">
        <v>162</v>
      </c>
      <c r="D2105" s="8" t="s">
        <v>30</v>
      </c>
      <c r="E2105" s="7" t="s">
        <v>14</v>
      </c>
      <c r="F2105" s="8">
        <v>119</v>
      </c>
      <c r="K2105" s="8">
        <v>1</v>
      </c>
      <c r="L2105" s="8">
        <v>0</v>
      </c>
      <c r="M2105" s="8">
        <f t="shared" si="330"/>
        <v>0</v>
      </c>
      <c r="O2105" s="8">
        <v>100</v>
      </c>
      <c r="AI2105" s="7">
        <v>141</v>
      </c>
      <c r="AJ2105" s="8">
        <v>9040</v>
      </c>
      <c r="AK2105" s="8" t="s">
        <v>287</v>
      </c>
      <c r="AL2105" s="7">
        <v>92</v>
      </c>
      <c r="AM2105" s="8">
        <v>0</v>
      </c>
      <c r="AN2105" s="8">
        <v>1</v>
      </c>
      <c r="AO2105" s="8">
        <v>0</v>
      </c>
      <c r="AP2105" s="8">
        <v>0</v>
      </c>
      <c r="AQ2105" s="8">
        <v>0.5</v>
      </c>
      <c r="AR2105" s="8">
        <v>23.4</v>
      </c>
      <c r="AS2105" s="8">
        <v>2.4</v>
      </c>
      <c r="AT2105" s="12">
        <f t="shared" si="339"/>
        <v>24.9</v>
      </c>
      <c r="AV2105" s="11">
        <f t="shared" si="331"/>
        <v>0</v>
      </c>
      <c r="AW2105" s="13">
        <f t="shared" si="332"/>
        <v>0</v>
      </c>
      <c r="AX2105" s="13">
        <f t="shared" si="333"/>
        <v>0</v>
      </c>
      <c r="AY2105" s="13">
        <f t="shared" si="334"/>
        <v>0</v>
      </c>
      <c r="AZ2105" s="13">
        <f t="shared" si="335"/>
        <v>0</v>
      </c>
      <c r="BA2105" s="13">
        <f t="shared" si="336"/>
        <v>0</v>
      </c>
      <c r="BB2105" s="13">
        <f t="shared" si="337"/>
        <v>0</v>
      </c>
      <c r="BC2105" s="13">
        <f t="shared" si="338"/>
        <v>0</v>
      </c>
    </row>
    <row r="2106" spans="1:55" x14ac:dyDescent="0.3">
      <c r="A2106" s="8" t="s">
        <v>233</v>
      </c>
      <c r="B2106" s="8" t="s">
        <v>238</v>
      </c>
      <c r="C2106" s="8" t="s">
        <v>162</v>
      </c>
      <c r="D2106" s="8" t="s">
        <v>31</v>
      </c>
      <c r="E2106" s="7" t="s">
        <v>21</v>
      </c>
      <c r="K2106" s="8">
        <v>1</v>
      </c>
      <c r="L2106" s="8">
        <v>0</v>
      </c>
      <c r="M2106" s="8">
        <f t="shared" si="330"/>
        <v>0</v>
      </c>
      <c r="O2106" s="8">
        <v>100</v>
      </c>
      <c r="AI2106" s="7">
        <v>1786</v>
      </c>
      <c r="AJ2106" s="8">
        <v>11363</v>
      </c>
      <c r="AK2106" s="8" t="s">
        <v>289</v>
      </c>
      <c r="AL2106" s="7">
        <v>93</v>
      </c>
      <c r="AM2106" s="8">
        <v>0</v>
      </c>
      <c r="AN2106" s="8">
        <v>2</v>
      </c>
      <c r="AO2106" s="8">
        <v>0</v>
      </c>
      <c r="AP2106" s="8">
        <v>0</v>
      </c>
      <c r="AQ2106" s="8">
        <v>0.1</v>
      </c>
      <c r="AR2106" s="8">
        <v>21.6</v>
      </c>
      <c r="AS2106" s="8">
        <v>1.5</v>
      </c>
      <c r="AT2106" s="12">
        <f t="shared" si="339"/>
        <v>23.700000000000003</v>
      </c>
      <c r="AV2106" s="11">
        <f t="shared" si="331"/>
        <v>0</v>
      </c>
      <c r="AW2106" s="13">
        <f t="shared" si="332"/>
        <v>0</v>
      </c>
      <c r="AX2106" s="13">
        <f t="shared" si="333"/>
        <v>0</v>
      </c>
      <c r="AY2106" s="13">
        <f t="shared" si="334"/>
        <v>0</v>
      </c>
      <c r="AZ2106" s="13">
        <f t="shared" si="335"/>
        <v>0</v>
      </c>
      <c r="BA2106" s="13">
        <f t="shared" si="336"/>
        <v>0</v>
      </c>
      <c r="BB2106" s="13">
        <f t="shared" si="337"/>
        <v>0</v>
      </c>
      <c r="BC2106" s="13">
        <f t="shared" si="338"/>
        <v>0</v>
      </c>
    </row>
    <row r="2107" spans="1:55" x14ac:dyDescent="0.3">
      <c r="A2107" s="8" t="s">
        <v>233</v>
      </c>
      <c r="B2107" s="8" t="s">
        <v>238</v>
      </c>
      <c r="C2107" s="8" t="s">
        <v>162</v>
      </c>
      <c r="D2107" s="8" t="s">
        <v>87</v>
      </c>
      <c r="E2107" s="7" t="s">
        <v>14</v>
      </c>
      <c r="F2107" s="8">
        <v>171</v>
      </c>
      <c r="H2107" s="8">
        <v>2</v>
      </c>
      <c r="L2107" s="8">
        <v>0.28599999999999998</v>
      </c>
      <c r="M2107" s="8">
        <f t="shared" si="330"/>
        <v>48.905999999999999</v>
      </c>
      <c r="O2107" s="8">
        <v>100</v>
      </c>
      <c r="AI2107" s="7">
        <v>7060</v>
      </c>
      <c r="AJ2107" s="8">
        <v>16063</v>
      </c>
      <c r="AK2107" s="8" t="s">
        <v>328</v>
      </c>
      <c r="AL2107" s="7">
        <v>116</v>
      </c>
      <c r="AM2107" s="8">
        <v>0</v>
      </c>
      <c r="AN2107" s="8">
        <v>7.7</v>
      </c>
      <c r="AO2107" s="8">
        <v>0</v>
      </c>
      <c r="AP2107" s="8">
        <v>0</v>
      </c>
      <c r="AQ2107" s="8">
        <v>0.5</v>
      </c>
      <c r="AR2107" s="8">
        <v>20.8</v>
      </c>
      <c r="AS2107" s="8">
        <v>6.5</v>
      </c>
      <c r="AT2107" s="12">
        <f t="shared" si="339"/>
        <v>29</v>
      </c>
      <c r="AV2107" s="11">
        <f t="shared" si="331"/>
        <v>56.730959999999996</v>
      </c>
      <c r="AW2107" s="13">
        <f t="shared" si="332"/>
        <v>0</v>
      </c>
      <c r="AX2107" s="13">
        <f t="shared" si="333"/>
        <v>3.7657619999999996</v>
      </c>
      <c r="AY2107" s="13">
        <f t="shared" si="334"/>
        <v>0</v>
      </c>
      <c r="AZ2107" s="13">
        <f t="shared" si="335"/>
        <v>0</v>
      </c>
      <c r="BA2107" s="13">
        <f t="shared" si="336"/>
        <v>0.24453</v>
      </c>
      <c r="BB2107" s="13">
        <f t="shared" si="337"/>
        <v>10.172448000000001</v>
      </c>
      <c r="BC2107" s="13">
        <f t="shared" si="338"/>
        <v>3.17889</v>
      </c>
    </row>
    <row r="2108" spans="1:55" x14ac:dyDescent="0.3">
      <c r="A2108" s="8" t="s">
        <v>233</v>
      </c>
      <c r="B2108" s="8" t="s">
        <v>238</v>
      </c>
      <c r="C2108" s="8" t="s">
        <v>162</v>
      </c>
      <c r="D2108" s="8" t="s">
        <v>121</v>
      </c>
      <c r="E2108" s="7" t="s">
        <v>14</v>
      </c>
      <c r="F2108" s="8">
        <v>94</v>
      </c>
      <c r="H2108" s="8">
        <v>2</v>
      </c>
      <c r="L2108" s="8">
        <v>0.28599999999999998</v>
      </c>
      <c r="M2108" s="8">
        <f t="shared" si="330"/>
        <v>26.883999999999997</v>
      </c>
      <c r="O2108" s="8">
        <v>100</v>
      </c>
      <c r="U2108" s="7" t="s">
        <v>350</v>
      </c>
      <c r="V2108" s="8" t="s">
        <v>351</v>
      </c>
      <c r="W2108" s="8" t="s">
        <v>352</v>
      </c>
      <c r="X2108" s="8" t="s">
        <v>353</v>
      </c>
      <c r="Y2108" s="8">
        <v>1</v>
      </c>
      <c r="AL2108" s="7">
        <v>31</v>
      </c>
      <c r="AN2108" s="8">
        <v>1.1000000000000001</v>
      </c>
      <c r="AQ2108" s="8">
        <v>0.1</v>
      </c>
      <c r="AR2108" s="8">
        <v>6.1</v>
      </c>
      <c r="AS2108" s="8">
        <v>0.8</v>
      </c>
      <c r="AT2108" s="12">
        <f t="shared" si="339"/>
        <v>7.3</v>
      </c>
      <c r="AV2108" s="11">
        <f t="shared" si="331"/>
        <v>8.3340399999999981</v>
      </c>
      <c r="AW2108" s="13">
        <f t="shared" si="332"/>
        <v>0.26883999999999997</v>
      </c>
      <c r="AX2108" s="13">
        <f t="shared" si="333"/>
        <v>0.29572399999999999</v>
      </c>
      <c r="AY2108" s="13">
        <f t="shared" si="334"/>
        <v>0.26883999999999997</v>
      </c>
      <c r="AZ2108" s="13">
        <f t="shared" si="335"/>
        <v>0.26883999999999997</v>
      </c>
      <c r="BA2108" s="13">
        <f t="shared" si="336"/>
        <v>2.6883999999999998E-2</v>
      </c>
      <c r="BB2108" s="13">
        <f t="shared" si="337"/>
        <v>1.6399239999999997</v>
      </c>
      <c r="BC2108" s="13">
        <f t="shared" si="338"/>
        <v>0.21507199999999999</v>
      </c>
    </row>
    <row r="2109" spans="1:55" x14ac:dyDescent="0.3">
      <c r="A2109" s="8" t="s">
        <v>234</v>
      </c>
      <c r="B2109" s="8" t="s">
        <v>238</v>
      </c>
      <c r="C2109" s="8" t="s">
        <v>162</v>
      </c>
      <c r="D2109" s="8" t="s">
        <v>248</v>
      </c>
      <c r="E2109" s="7" t="s">
        <v>21</v>
      </c>
      <c r="K2109" s="8">
        <v>1</v>
      </c>
      <c r="L2109" s="8">
        <v>0</v>
      </c>
      <c r="M2109" s="8">
        <f t="shared" si="330"/>
        <v>0</v>
      </c>
      <c r="O2109" s="8">
        <v>100</v>
      </c>
      <c r="AE2109" s="7" t="s">
        <v>296</v>
      </c>
      <c r="AF2109" s="8" t="s">
        <v>303</v>
      </c>
      <c r="AL2109" s="7">
        <v>163</v>
      </c>
      <c r="AN2109" s="8">
        <v>6.3</v>
      </c>
      <c r="AQ2109" s="8">
        <v>1.4</v>
      </c>
      <c r="AR2109" s="8">
        <v>31.1</v>
      </c>
      <c r="AT2109" s="12">
        <f t="shared" si="339"/>
        <v>38.799999999999997</v>
      </c>
      <c r="AV2109" s="11">
        <f t="shared" si="331"/>
        <v>0</v>
      </c>
      <c r="AW2109" s="13">
        <f t="shared" si="332"/>
        <v>0</v>
      </c>
      <c r="AX2109" s="13">
        <f t="shared" si="333"/>
        <v>0</v>
      </c>
      <c r="AY2109" s="13">
        <f t="shared" si="334"/>
        <v>0</v>
      </c>
      <c r="AZ2109" s="13">
        <f t="shared" si="335"/>
        <v>0</v>
      </c>
      <c r="BA2109" s="13">
        <f t="shared" si="336"/>
        <v>0</v>
      </c>
      <c r="BB2109" s="13">
        <f t="shared" si="337"/>
        <v>0</v>
      </c>
      <c r="BC2109" s="13">
        <f t="shared" si="338"/>
        <v>0</v>
      </c>
    </row>
    <row r="2110" spans="1:55" x14ac:dyDescent="0.3">
      <c r="A2110" s="8" t="s">
        <v>234</v>
      </c>
      <c r="B2110" s="8" t="s">
        <v>238</v>
      </c>
      <c r="C2110" s="8" t="s">
        <v>162</v>
      </c>
      <c r="D2110" s="8" t="s">
        <v>27</v>
      </c>
      <c r="E2110" s="7" t="s">
        <v>14</v>
      </c>
      <c r="F2110" s="8">
        <v>114</v>
      </c>
      <c r="G2110" s="8">
        <v>1</v>
      </c>
      <c r="L2110" s="8">
        <v>1</v>
      </c>
      <c r="M2110" s="8">
        <f t="shared" ref="M2110:M2173" si="340">F2110*L2110</f>
        <v>114</v>
      </c>
      <c r="O2110" s="8">
        <v>100</v>
      </c>
      <c r="AE2110" s="7" t="s">
        <v>296</v>
      </c>
      <c r="AF2110" s="8" t="s">
        <v>304</v>
      </c>
      <c r="AL2110" s="7">
        <v>125</v>
      </c>
      <c r="AN2110" s="8">
        <v>2.1</v>
      </c>
      <c r="AQ2110" s="8">
        <v>1.3</v>
      </c>
      <c r="AR2110" s="8">
        <v>26.2</v>
      </c>
      <c r="AT2110" s="12">
        <f t="shared" si="339"/>
        <v>29.6</v>
      </c>
      <c r="AV2110" s="11">
        <f t="shared" si="331"/>
        <v>142.5</v>
      </c>
      <c r="AW2110" s="13">
        <f t="shared" si="332"/>
        <v>1.1399999999999999</v>
      </c>
      <c r="AX2110" s="13">
        <f t="shared" si="333"/>
        <v>2.3940000000000001</v>
      </c>
      <c r="AY2110" s="13">
        <f t="shared" si="334"/>
        <v>1.1399999999999999</v>
      </c>
      <c r="AZ2110" s="13">
        <f t="shared" si="335"/>
        <v>1.1399999999999999</v>
      </c>
      <c r="BA2110" s="13">
        <f t="shared" si="336"/>
        <v>1.4820000000000002</v>
      </c>
      <c r="BB2110" s="13">
        <f t="shared" si="337"/>
        <v>29.867999999999999</v>
      </c>
      <c r="BC2110" s="13">
        <f t="shared" si="338"/>
        <v>1.1399999999999999</v>
      </c>
    </row>
    <row r="2111" spans="1:55" x14ac:dyDescent="0.3">
      <c r="A2111" s="8" t="s">
        <v>234</v>
      </c>
      <c r="B2111" s="8" t="s">
        <v>238</v>
      </c>
      <c r="C2111" s="8" t="s">
        <v>162</v>
      </c>
      <c r="D2111" s="8" t="s">
        <v>32</v>
      </c>
      <c r="E2111" s="7" t="s">
        <v>21</v>
      </c>
      <c r="K2111" s="8">
        <v>1</v>
      </c>
      <c r="L2111" s="8">
        <v>0</v>
      </c>
      <c r="M2111" s="8">
        <f t="shared" si="340"/>
        <v>0</v>
      </c>
      <c r="O2111" s="8">
        <v>100</v>
      </c>
      <c r="AI2111" s="7">
        <v>8012</v>
      </c>
      <c r="AJ2111" s="8">
        <v>0</v>
      </c>
      <c r="AK2111" s="8" t="s">
        <v>307</v>
      </c>
      <c r="AL2111" s="7">
        <v>332</v>
      </c>
      <c r="AM2111" s="8">
        <v>0</v>
      </c>
      <c r="AN2111" s="8">
        <v>10.3</v>
      </c>
      <c r="AO2111" s="8">
        <v>0</v>
      </c>
      <c r="AP2111" s="8">
        <v>0</v>
      </c>
      <c r="AQ2111" s="8">
        <v>3</v>
      </c>
      <c r="AR2111" s="8">
        <v>73.7</v>
      </c>
      <c r="AS2111" s="8">
        <v>12.7</v>
      </c>
      <c r="AT2111" s="12">
        <f t="shared" si="339"/>
        <v>87</v>
      </c>
      <c r="AV2111" s="11">
        <f t="shared" si="331"/>
        <v>0</v>
      </c>
      <c r="AW2111" s="13">
        <f t="shared" si="332"/>
        <v>0</v>
      </c>
      <c r="AX2111" s="13">
        <f t="shared" si="333"/>
        <v>0</v>
      </c>
      <c r="AY2111" s="13">
        <f t="shared" si="334"/>
        <v>0</v>
      </c>
      <c r="AZ2111" s="13">
        <f t="shared" si="335"/>
        <v>0</v>
      </c>
      <c r="BA2111" s="13">
        <f t="shared" si="336"/>
        <v>0</v>
      </c>
      <c r="BB2111" s="13">
        <f t="shared" si="337"/>
        <v>0</v>
      </c>
      <c r="BC2111" s="13">
        <f t="shared" si="338"/>
        <v>0</v>
      </c>
    </row>
    <row r="2112" spans="1:55" x14ac:dyDescent="0.3">
      <c r="A2112" s="8" t="s">
        <v>234</v>
      </c>
      <c r="B2112" s="8" t="s">
        <v>238</v>
      </c>
      <c r="C2112" s="8" t="s">
        <v>162</v>
      </c>
      <c r="D2112" s="8" t="s">
        <v>74</v>
      </c>
      <c r="E2112" s="7" t="s">
        <v>14</v>
      </c>
      <c r="F2112" s="8">
        <v>340</v>
      </c>
      <c r="I2112" s="8">
        <v>2</v>
      </c>
      <c r="L2112" s="8">
        <v>6.7000000000000004E-2</v>
      </c>
      <c r="M2112" s="8">
        <f t="shared" si="340"/>
        <v>22.78</v>
      </c>
      <c r="O2112" s="8">
        <v>100</v>
      </c>
      <c r="AI2112" s="7">
        <v>404</v>
      </c>
      <c r="AJ2112" s="8">
        <v>14400</v>
      </c>
      <c r="AK2112" s="8" t="s">
        <v>308</v>
      </c>
      <c r="AL2112" s="7">
        <v>41</v>
      </c>
      <c r="AM2112" s="8">
        <v>0</v>
      </c>
      <c r="AN2112" s="8">
        <v>0</v>
      </c>
      <c r="AO2112" s="8">
        <v>0</v>
      </c>
      <c r="AP2112" s="8">
        <v>0</v>
      </c>
      <c r="AQ2112" s="8">
        <v>0</v>
      </c>
      <c r="AR2112" s="8">
        <v>10.4</v>
      </c>
      <c r="AS2112" s="8">
        <v>0</v>
      </c>
      <c r="AT2112" s="12">
        <f t="shared" si="339"/>
        <v>10.4</v>
      </c>
      <c r="AV2112" s="11">
        <f t="shared" si="331"/>
        <v>9.3398000000000003</v>
      </c>
      <c r="AW2112" s="13">
        <f t="shared" si="332"/>
        <v>0</v>
      </c>
      <c r="AX2112" s="13">
        <f t="shared" si="333"/>
        <v>0</v>
      </c>
      <c r="AY2112" s="13">
        <f t="shared" si="334"/>
        <v>0</v>
      </c>
      <c r="AZ2112" s="13">
        <f t="shared" si="335"/>
        <v>0</v>
      </c>
      <c r="BA2112" s="13">
        <f t="shared" si="336"/>
        <v>0</v>
      </c>
      <c r="BB2112" s="13">
        <f t="shared" si="337"/>
        <v>2.3691200000000001</v>
      </c>
      <c r="BC2112" s="13">
        <f t="shared" si="338"/>
        <v>0</v>
      </c>
    </row>
    <row r="2113" spans="1:55" x14ac:dyDescent="0.3">
      <c r="A2113" s="8" t="s">
        <v>232</v>
      </c>
      <c r="B2113" s="8" t="s">
        <v>238</v>
      </c>
      <c r="C2113" s="8" t="s">
        <v>163</v>
      </c>
      <c r="D2113" s="8" t="s">
        <v>13</v>
      </c>
      <c r="E2113" s="7" t="s">
        <v>14</v>
      </c>
      <c r="F2113" s="8">
        <v>112</v>
      </c>
      <c r="H2113" s="8">
        <v>1</v>
      </c>
      <c r="L2113" s="8">
        <v>0.14299999999999999</v>
      </c>
      <c r="M2113" s="8">
        <f t="shared" si="340"/>
        <v>16.015999999999998</v>
      </c>
      <c r="N2113" s="8">
        <v>3</v>
      </c>
      <c r="O2113" s="8">
        <v>101</v>
      </c>
      <c r="AI2113" s="7">
        <v>8067</v>
      </c>
      <c r="AJ2113" s="8">
        <v>0</v>
      </c>
      <c r="AK2113" s="8" t="s">
        <v>265</v>
      </c>
      <c r="AL2113" s="7">
        <v>269</v>
      </c>
      <c r="AM2113" s="8">
        <v>269</v>
      </c>
      <c r="AN2113" s="8">
        <v>24.9</v>
      </c>
      <c r="AO2113" s="8">
        <v>24.9</v>
      </c>
      <c r="AP2113" s="8">
        <v>24.9</v>
      </c>
      <c r="AQ2113" s="8">
        <v>18</v>
      </c>
      <c r="AR2113" s="8">
        <v>0</v>
      </c>
      <c r="AS2113" s="8">
        <v>0</v>
      </c>
      <c r="AT2113" s="12">
        <f t="shared" si="339"/>
        <v>42.9</v>
      </c>
      <c r="AV2113" s="11">
        <f t="shared" si="331"/>
        <v>43.08303999999999</v>
      </c>
      <c r="AW2113" s="13">
        <f t="shared" si="332"/>
        <v>43.08303999999999</v>
      </c>
      <c r="AX2113" s="13">
        <f t="shared" si="333"/>
        <v>3.9879839999999995</v>
      </c>
      <c r="AY2113" s="13">
        <f t="shared" si="334"/>
        <v>3.9879839999999995</v>
      </c>
      <c r="AZ2113" s="13">
        <f t="shared" si="335"/>
        <v>3.9879839999999995</v>
      </c>
      <c r="BA2113" s="13">
        <f t="shared" si="336"/>
        <v>2.8828799999999997</v>
      </c>
      <c r="BB2113" s="13">
        <f t="shared" si="337"/>
        <v>0</v>
      </c>
      <c r="BC2113" s="13">
        <f t="shared" si="338"/>
        <v>0</v>
      </c>
    </row>
    <row r="2114" spans="1:55" x14ac:dyDescent="0.3">
      <c r="A2114" s="8" t="s">
        <v>232</v>
      </c>
      <c r="B2114" s="8" t="s">
        <v>238</v>
      </c>
      <c r="C2114" s="8" t="s">
        <v>163</v>
      </c>
      <c r="D2114" s="8" t="s">
        <v>15</v>
      </c>
      <c r="E2114" s="7" t="s">
        <v>21</v>
      </c>
      <c r="K2114" s="8">
        <v>1</v>
      </c>
      <c r="L2114" s="8">
        <v>0</v>
      </c>
      <c r="M2114" s="8">
        <f t="shared" si="340"/>
        <v>0</v>
      </c>
      <c r="O2114" s="8">
        <v>101</v>
      </c>
      <c r="AE2114" s="7" t="s">
        <v>296</v>
      </c>
      <c r="AF2114" s="8" t="s">
        <v>298</v>
      </c>
      <c r="AG2114" s="7" t="s">
        <v>299</v>
      </c>
      <c r="AL2114" s="7">
        <v>241</v>
      </c>
      <c r="AN2114" s="8">
        <v>32.9</v>
      </c>
      <c r="AQ2114" s="8">
        <v>10.9</v>
      </c>
      <c r="AR2114" s="8">
        <v>0.5</v>
      </c>
      <c r="AS2114" s="8">
        <v>0</v>
      </c>
      <c r="AT2114" s="12">
        <f t="shared" si="339"/>
        <v>44.3</v>
      </c>
      <c r="AV2114" s="11">
        <f t="shared" si="331"/>
        <v>0</v>
      </c>
      <c r="AW2114" s="13">
        <f t="shared" si="332"/>
        <v>0</v>
      </c>
      <c r="AX2114" s="13">
        <f t="shared" si="333"/>
        <v>0</v>
      </c>
      <c r="AY2114" s="13">
        <f t="shared" si="334"/>
        <v>0</v>
      </c>
      <c r="AZ2114" s="13">
        <f t="shared" si="335"/>
        <v>0</v>
      </c>
      <c r="BA2114" s="13">
        <f t="shared" si="336"/>
        <v>0</v>
      </c>
      <c r="BB2114" s="13">
        <f t="shared" si="337"/>
        <v>0</v>
      </c>
      <c r="BC2114" s="13">
        <f t="shared" si="338"/>
        <v>0</v>
      </c>
    </row>
    <row r="2115" spans="1:55" x14ac:dyDescent="0.3">
      <c r="A2115" s="8" t="s">
        <v>232</v>
      </c>
      <c r="B2115" s="8" t="s">
        <v>238</v>
      </c>
      <c r="C2115" s="8" t="s">
        <v>163</v>
      </c>
      <c r="D2115" s="8" t="s">
        <v>17</v>
      </c>
      <c r="E2115" s="7" t="s">
        <v>21</v>
      </c>
      <c r="K2115" s="8">
        <v>1</v>
      </c>
      <c r="L2115" s="8">
        <v>0</v>
      </c>
      <c r="M2115" s="8">
        <f t="shared" si="340"/>
        <v>0</v>
      </c>
      <c r="O2115" s="8">
        <v>101</v>
      </c>
      <c r="AE2115" s="7" t="s">
        <v>300</v>
      </c>
      <c r="AF2115" s="8" t="s">
        <v>301</v>
      </c>
      <c r="AG2115" s="7" t="s">
        <v>272</v>
      </c>
      <c r="AL2115" s="7">
        <v>265</v>
      </c>
      <c r="AN2115" s="8">
        <v>16.899999999999999</v>
      </c>
      <c r="AQ2115" s="8">
        <v>21.4</v>
      </c>
      <c r="AR2115" s="8">
        <v>0</v>
      </c>
      <c r="AS2115" s="8">
        <v>0</v>
      </c>
      <c r="AT2115" s="12">
        <f t="shared" si="339"/>
        <v>38.299999999999997</v>
      </c>
      <c r="AV2115" s="11">
        <f t="shared" si="331"/>
        <v>0</v>
      </c>
      <c r="AW2115" s="13">
        <f t="shared" si="332"/>
        <v>0</v>
      </c>
      <c r="AX2115" s="13">
        <f t="shared" si="333"/>
        <v>0</v>
      </c>
      <c r="AY2115" s="13">
        <f t="shared" si="334"/>
        <v>0</v>
      </c>
      <c r="AZ2115" s="13">
        <f t="shared" si="335"/>
        <v>0</v>
      </c>
      <c r="BA2115" s="13">
        <f t="shared" si="336"/>
        <v>0</v>
      </c>
      <c r="BB2115" s="13">
        <f t="shared" si="337"/>
        <v>0</v>
      </c>
      <c r="BC2115" s="13">
        <f t="shared" si="338"/>
        <v>0</v>
      </c>
    </row>
    <row r="2116" spans="1:55" x14ac:dyDescent="0.3">
      <c r="A2116" s="8" t="s">
        <v>232</v>
      </c>
      <c r="B2116" s="8" t="s">
        <v>238</v>
      </c>
      <c r="C2116" s="8" t="s">
        <v>163</v>
      </c>
      <c r="D2116" s="8" t="s">
        <v>18</v>
      </c>
      <c r="E2116" s="7" t="s">
        <v>21</v>
      </c>
      <c r="K2116" s="8">
        <v>1</v>
      </c>
      <c r="L2116" s="8">
        <v>0</v>
      </c>
      <c r="M2116" s="8">
        <f t="shared" si="340"/>
        <v>0</v>
      </c>
      <c r="O2116" s="8">
        <v>101</v>
      </c>
      <c r="S2116" s="8">
        <v>1095</v>
      </c>
      <c r="T2116" s="8" t="s">
        <v>275</v>
      </c>
      <c r="AL2116" s="7">
        <v>267</v>
      </c>
      <c r="AN2116" s="8">
        <v>19.600000000000001</v>
      </c>
      <c r="AQ2116" s="8">
        <v>20.3</v>
      </c>
      <c r="AT2116" s="12">
        <f t="shared" si="339"/>
        <v>39.900000000000006</v>
      </c>
      <c r="AV2116" s="11">
        <f t="shared" si="331"/>
        <v>0</v>
      </c>
      <c r="AW2116" s="13">
        <f t="shared" si="332"/>
        <v>0</v>
      </c>
      <c r="AX2116" s="13">
        <f t="shared" si="333"/>
        <v>0</v>
      </c>
      <c r="AY2116" s="13">
        <f t="shared" si="334"/>
        <v>0</v>
      </c>
      <c r="AZ2116" s="13">
        <f t="shared" si="335"/>
        <v>0</v>
      </c>
      <c r="BA2116" s="13">
        <f t="shared" si="336"/>
        <v>0</v>
      </c>
      <c r="BB2116" s="13">
        <f t="shared" si="337"/>
        <v>0</v>
      </c>
      <c r="BC2116" s="13">
        <f t="shared" si="338"/>
        <v>0</v>
      </c>
    </row>
    <row r="2117" spans="1:55" x14ac:dyDescent="0.3">
      <c r="A2117" s="8" t="s">
        <v>232</v>
      </c>
      <c r="B2117" s="8" t="s">
        <v>238</v>
      </c>
      <c r="C2117" s="8" t="s">
        <v>163</v>
      </c>
      <c r="D2117" s="8" t="s">
        <v>19</v>
      </c>
      <c r="E2117" s="7" t="s">
        <v>14</v>
      </c>
      <c r="F2117" s="8">
        <v>112</v>
      </c>
      <c r="J2117" s="8">
        <v>4</v>
      </c>
      <c r="L2117" s="8">
        <v>1.0999999999999999E-2</v>
      </c>
      <c r="M2117" s="8">
        <f t="shared" si="340"/>
        <v>1.232</v>
      </c>
      <c r="O2117" s="8">
        <v>101</v>
      </c>
      <c r="AI2117" s="7">
        <v>8063</v>
      </c>
      <c r="AJ2117" s="8">
        <v>5124</v>
      </c>
      <c r="AK2117" s="8" t="s">
        <v>273</v>
      </c>
      <c r="AL2117" s="7">
        <v>285</v>
      </c>
      <c r="AM2117" s="8">
        <v>285</v>
      </c>
      <c r="AN2117" s="8">
        <v>26.9</v>
      </c>
      <c r="AO2117" s="8">
        <v>26.9</v>
      </c>
      <c r="AP2117" s="8">
        <v>26.9</v>
      </c>
      <c r="AQ2117" s="8">
        <v>18.899999999999999</v>
      </c>
      <c r="AR2117" s="8">
        <v>0</v>
      </c>
      <c r="AS2117" s="8">
        <v>0</v>
      </c>
      <c r="AT2117" s="12">
        <f t="shared" si="339"/>
        <v>45.8</v>
      </c>
      <c r="AV2117" s="11">
        <f t="shared" ref="AV2117:AV2180" si="341">PRODUCT($M2117,$Y2117,AL2117)/100</f>
        <v>3.5112000000000001</v>
      </c>
      <c r="AW2117" s="13">
        <f t="shared" si="332"/>
        <v>3.5112000000000001</v>
      </c>
      <c r="AX2117" s="13">
        <f t="shared" si="333"/>
        <v>0.33140799999999998</v>
      </c>
      <c r="AY2117" s="13">
        <f t="shared" si="334"/>
        <v>0.33140799999999998</v>
      </c>
      <c r="AZ2117" s="13">
        <f t="shared" si="335"/>
        <v>0.33140799999999998</v>
      </c>
      <c r="BA2117" s="13">
        <f t="shared" si="336"/>
        <v>0.23284799999999997</v>
      </c>
      <c r="BB2117" s="13">
        <f t="shared" si="337"/>
        <v>0</v>
      </c>
      <c r="BC2117" s="13">
        <f t="shared" si="338"/>
        <v>0</v>
      </c>
    </row>
    <row r="2118" spans="1:55" x14ac:dyDescent="0.3">
      <c r="A2118" s="8" t="s">
        <v>232</v>
      </c>
      <c r="B2118" s="8" t="s">
        <v>238</v>
      </c>
      <c r="C2118" s="8" t="s">
        <v>163</v>
      </c>
      <c r="D2118" s="8" t="s">
        <v>22</v>
      </c>
      <c r="E2118" s="7" t="s">
        <v>21</v>
      </c>
      <c r="K2118" s="8">
        <v>1</v>
      </c>
      <c r="L2118" s="8">
        <v>0</v>
      </c>
      <c r="M2118" s="8">
        <f t="shared" si="340"/>
        <v>0</v>
      </c>
      <c r="O2118" s="8">
        <v>101</v>
      </c>
      <c r="AI2118" s="7">
        <v>8063</v>
      </c>
      <c r="AJ2118" s="8">
        <v>5124</v>
      </c>
      <c r="AK2118" s="8" t="s">
        <v>273</v>
      </c>
      <c r="AL2118" s="7">
        <v>285</v>
      </c>
      <c r="AM2118" s="8">
        <v>285</v>
      </c>
      <c r="AN2118" s="8">
        <v>26.9</v>
      </c>
      <c r="AO2118" s="8">
        <v>26.9</v>
      </c>
      <c r="AP2118" s="8">
        <v>26.9</v>
      </c>
      <c r="AQ2118" s="8">
        <v>18.899999999999999</v>
      </c>
      <c r="AR2118" s="8">
        <v>0</v>
      </c>
      <c r="AS2118" s="8">
        <v>0</v>
      </c>
      <c r="AT2118" s="12">
        <f t="shared" si="339"/>
        <v>45.8</v>
      </c>
      <c r="AV2118" s="11">
        <f t="shared" si="341"/>
        <v>0</v>
      </c>
      <c r="AW2118" s="13">
        <f t="shared" ref="AW2118:AW2181" si="342">PRODUCT($M2118,$Y2118,AM2118)/100</f>
        <v>0</v>
      </c>
      <c r="AX2118" s="13">
        <f t="shared" ref="AX2118:AX2181" si="343">PRODUCT($M2118,$Y2118,AN2118)/100</f>
        <v>0</v>
      </c>
      <c r="AY2118" s="13">
        <f t="shared" ref="AY2118:AY2181" si="344">PRODUCT($M2118,$Y2118,AO2118)/100</f>
        <v>0</v>
      </c>
      <c r="AZ2118" s="13">
        <f t="shared" ref="AZ2118:AZ2181" si="345">PRODUCT($M2118,$Y2118,AP2118)/100</f>
        <v>0</v>
      </c>
      <c r="BA2118" s="13">
        <f t="shared" ref="BA2118:BA2181" si="346">PRODUCT($M2118,$Y2118,AQ2118)/100</f>
        <v>0</v>
      </c>
      <c r="BB2118" s="13">
        <f t="shared" ref="BB2118:BB2181" si="347">PRODUCT($M2118,$Y2118,AR2118)/100</f>
        <v>0</v>
      </c>
      <c r="BC2118" s="13">
        <f t="shared" ref="BC2118:BC2181" si="348">PRODUCT($M2118,$Y2118,AS2118)/100</f>
        <v>0</v>
      </c>
    </row>
    <row r="2119" spans="1:55" x14ac:dyDescent="0.3">
      <c r="A2119" s="8" t="s">
        <v>232</v>
      </c>
      <c r="B2119" s="8" t="s">
        <v>238</v>
      </c>
      <c r="C2119" s="8" t="s">
        <v>163</v>
      </c>
      <c r="D2119" s="8" t="s">
        <v>23</v>
      </c>
      <c r="E2119" s="7" t="s">
        <v>14</v>
      </c>
      <c r="F2119" s="8">
        <v>64</v>
      </c>
      <c r="I2119" s="8">
        <v>1</v>
      </c>
      <c r="L2119" s="8">
        <v>3.3000000000000002E-2</v>
      </c>
      <c r="M2119" s="8">
        <f t="shared" si="340"/>
        <v>2.1120000000000001</v>
      </c>
      <c r="O2119" s="8">
        <v>101</v>
      </c>
      <c r="AI2119" s="7">
        <v>974</v>
      </c>
      <c r="AJ2119" s="8">
        <v>1129</v>
      </c>
      <c r="AK2119" s="8" t="s">
        <v>279</v>
      </c>
      <c r="AL2119" s="7">
        <v>155</v>
      </c>
      <c r="AM2119" s="8">
        <v>155</v>
      </c>
      <c r="AN2119" s="8">
        <v>12.6</v>
      </c>
      <c r="AO2119" s="8">
        <v>12.6</v>
      </c>
      <c r="AP2119" s="8">
        <v>0</v>
      </c>
      <c r="AQ2119" s="8">
        <v>10.6</v>
      </c>
      <c r="AR2119" s="8">
        <v>1.1000000000000001</v>
      </c>
      <c r="AS2119" s="8">
        <v>0</v>
      </c>
      <c r="AT2119" s="12">
        <f t="shared" si="339"/>
        <v>24.3</v>
      </c>
      <c r="AV2119" s="11">
        <f t="shared" si="341"/>
        <v>3.2736000000000001</v>
      </c>
      <c r="AW2119" s="13">
        <f t="shared" si="342"/>
        <v>3.2736000000000001</v>
      </c>
      <c r="AX2119" s="13">
        <f t="shared" si="343"/>
        <v>0.26611200000000002</v>
      </c>
      <c r="AY2119" s="13">
        <f t="shared" si="344"/>
        <v>0.26611200000000002</v>
      </c>
      <c r="AZ2119" s="13">
        <f t="shared" si="345"/>
        <v>0</v>
      </c>
      <c r="BA2119" s="13">
        <f t="shared" si="346"/>
        <v>0.22387199999999999</v>
      </c>
      <c r="BB2119" s="13">
        <f t="shared" si="347"/>
        <v>2.3232000000000003E-2</v>
      </c>
      <c r="BC2119" s="13">
        <f t="shared" si="348"/>
        <v>0</v>
      </c>
    </row>
    <row r="2120" spans="1:55" x14ac:dyDescent="0.3">
      <c r="A2120" s="8" t="s">
        <v>232</v>
      </c>
      <c r="B2120" s="8" t="s">
        <v>238</v>
      </c>
      <c r="C2120" s="8" t="s">
        <v>163</v>
      </c>
      <c r="D2120" s="8" t="s">
        <v>24</v>
      </c>
      <c r="E2120" s="7" t="s">
        <v>14</v>
      </c>
      <c r="F2120" s="8">
        <v>184</v>
      </c>
      <c r="G2120" s="8">
        <v>1</v>
      </c>
      <c r="L2120" s="8">
        <v>1</v>
      </c>
      <c r="M2120" s="8">
        <f t="shared" si="340"/>
        <v>184</v>
      </c>
      <c r="O2120" s="8">
        <v>101</v>
      </c>
      <c r="AI2120" s="7">
        <v>7075</v>
      </c>
      <c r="AJ2120" s="8">
        <v>1106</v>
      </c>
      <c r="AK2120" s="8" t="s">
        <v>280</v>
      </c>
      <c r="AL2120" s="7">
        <v>69</v>
      </c>
      <c r="AM2120" s="8">
        <v>69</v>
      </c>
      <c r="AN2120" s="8">
        <v>3.6</v>
      </c>
      <c r="AO2120" s="8">
        <v>3.6</v>
      </c>
      <c r="AP2120" s="8">
        <v>0</v>
      </c>
      <c r="AQ2120" s="8">
        <v>4.0999999999999996</v>
      </c>
      <c r="AR2120" s="8">
        <v>4.5</v>
      </c>
      <c r="AS2120" s="8">
        <v>0</v>
      </c>
      <c r="AT2120" s="12">
        <f t="shared" si="339"/>
        <v>12.2</v>
      </c>
      <c r="AV2120" s="11">
        <f t="shared" si="341"/>
        <v>126.96</v>
      </c>
      <c r="AW2120" s="13">
        <f t="shared" si="342"/>
        <v>126.96</v>
      </c>
      <c r="AX2120" s="13">
        <f t="shared" si="343"/>
        <v>6.6239999999999997</v>
      </c>
      <c r="AY2120" s="13">
        <f t="shared" si="344"/>
        <v>6.6239999999999997</v>
      </c>
      <c r="AZ2120" s="13">
        <f t="shared" si="345"/>
        <v>0</v>
      </c>
      <c r="BA2120" s="13">
        <f t="shared" si="346"/>
        <v>7.5439999999999996</v>
      </c>
      <c r="BB2120" s="13">
        <f t="shared" si="347"/>
        <v>8.2799999999999994</v>
      </c>
      <c r="BC2120" s="13">
        <f t="shared" si="348"/>
        <v>0</v>
      </c>
    </row>
    <row r="2121" spans="1:55" x14ac:dyDescent="0.3">
      <c r="A2121" s="8" t="s">
        <v>232</v>
      </c>
      <c r="B2121" s="8" t="s">
        <v>238</v>
      </c>
      <c r="C2121" s="8" t="s">
        <v>163</v>
      </c>
      <c r="D2121" s="8" t="s">
        <v>25</v>
      </c>
      <c r="E2121" s="7" t="s">
        <v>21</v>
      </c>
      <c r="K2121" s="8">
        <v>1</v>
      </c>
      <c r="L2121" s="8">
        <v>0</v>
      </c>
      <c r="M2121" s="8">
        <f t="shared" si="340"/>
        <v>0</v>
      </c>
      <c r="O2121" s="8">
        <v>101</v>
      </c>
      <c r="AI2121" s="7">
        <v>646</v>
      </c>
      <c r="AJ2121" s="8">
        <v>1009</v>
      </c>
      <c r="AK2121" s="8" t="s">
        <v>286</v>
      </c>
      <c r="AL2121" s="7">
        <v>403</v>
      </c>
      <c r="AM2121" s="8">
        <v>403</v>
      </c>
      <c r="AN2121" s="8">
        <v>24.9</v>
      </c>
      <c r="AO2121" s="8">
        <v>24.9</v>
      </c>
      <c r="AP2121" s="8">
        <v>0</v>
      </c>
      <c r="AQ2121" s="8">
        <v>33.1</v>
      </c>
      <c r="AR2121" s="8">
        <v>1.3</v>
      </c>
      <c r="AS2121" s="8">
        <v>0</v>
      </c>
      <c r="AT2121" s="12">
        <f t="shared" si="339"/>
        <v>59.3</v>
      </c>
      <c r="AV2121" s="11">
        <f t="shared" si="341"/>
        <v>0</v>
      </c>
      <c r="AW2121" s="13">
        <f t="shared" si="342"/>
        <v>0</v>
      </c>
      <c r="AX2121" s="13">
        <f t="shared" si="343"/>
        <v>0</v>
      </c>
      <c r="AY2121" s="13">
        <f t="shared" si="344"/>
        <v>0</v>
      </c>
      <c r="AZ2121" s="13">
        <f t="shared" si="345"/>
        <v>0</v>
      </c>
      <c r="BA2121" s="13">
        <f t="shared" si="346"/>
        <v>0</v>
      </c>
      <c r="BB2121" s="13">
        <f t="shared" si="347"/>
        <v>0</v>
      </c>
      <c r="BC2121" s="13">
        <f t="shared" si="348"/>
        <v>0</v>
      </c>
    </row>
    <row r="2122" spans="1:55" x14ac:dyDescent="0.3">
      <c r="A2122" s="8" t="s">
        <v>20</v>
      </c>
      <c r="B2122" s="8" t="s">
        <v>238</v>
      </c>
      <c r="C2122" s="8" t="s">
        <v>163</v>
      </c>
      <c r="D2122" s="8" t="s">
        <v>20</v>
      </c>
      <c r="E2122" s="7" t="s">
        <v>14</v>
      </c>
      <c r="F2122" s="8">
        <v>112</v>
      </c>
      <c r="H2122" s="8">
        <v>1</v>
      </c>
      <c r="L2122" s="8">
        <v>0.14299999999999999</v>
      </c>
      <c r="M2122" s="8">
        <f t="shared" si="340"/>
        <v>16.015999999999998</v>
      </c>
      <c r="O2122" s="8">
        <v>101</v>
      </c>
      <c r="AI2122">
        <v>8041</v>
      </c>
      <c r="AJ2122">
        <v>15233</v>
      </c>
      <c r="AK2122" t="s">
        <v>378</v>
      </c>
      <c r="AL2122">
        <v>105</v>
      </c>
      <c r="AM2122">
        <v>105</v>
      </c>
      <c r="AN2122">
        <v>18.5</v>
      </c>
      <c r="AO2122">
        <v>18.5</v>
      </c>
      <c r="AP2122">
        <v>18.5</v>
      </c>
      <c r="AQ2122">
        <v>2.9</v>
      </c>
      <c r="AR2122">
        <v>0</v>
      </c>
      <c r="AS2122">
        <v>0</v>
      </c>
      <c r="AT2122" s="12">
        <f t="shared" si="339"/>
        <v>21.4</v>
      </c>
      <c r="AV2122" s="11">
        <f t="shared" si="341"/>
        <v>16.816799999999997</v>
      </c>
      <c r="AW2122" s="13">
        <f t="shared" si="342"/>
        <v>16.816799999999997</v>
      </c>
      <c r="AX2122" s="13">
        <f t="shared" si="343"/>
        <v>2.9629599999999998</v>
      </c>
      <c r="AY2122" s="13">
        <f t="shared" si="344"/>
        <v>2.9629599999999998</v>
      </c>
      <c r="AZ2122" s="13">
        <f t="shared" si="345"/>
        <v>2.9629599999999998</v>
      </c>
      <c r="BA2122" s="13">
        <f t="shared" si="346"/>
        <v>0.46446399999999999</v>
      </c>
      <c r="BB2122" s="13">
        <f t="shared" si="347"/>
        <v>0</v>
      </c>
      <c r="BC2122" s="13">
        <f t="shared" si="348"/>
        <v>0</v>
      </c>
    </row>
    <row r="2123" spans="1:55" x14ac:dyDescent="0.3">
      <c r="A2123" s="8" t="s">
        <v>233</v>
      </c>
      <c r="B2123" s="8" t="s">
        <v>238</v>
      </c>
      <c r="C2123" s="8" t="s">
        <v>163</v>
      </c>
      <c r="D2123" s="8" t="s">
        <v>26</v>
      </c>
      <c r="E2123" s="7" t="s">
        <v>14</v>
      </c>
      <c r="F2123" s="8">
        <v>175</v>
      </c>
      <c r="H2123" s="8">
        <v>1</v>
      </c>
      <c r="L2123" s="8">
        <v>0.14299999999999999</v>
      </c>
      <c r="M2123" s="8">
        <f t="shared" si="340"/>
        <v>25.024999999999999</v>
      </c>
      <c r="O2123" s="8">
        <v>101</v>
      </c>
      <c r="AI2123" s="7">
        <v>7200</v>
      </c>
      <c r="AJ2123" s="8">
        <v>20051</v>
      </c>
      <c r="AK2123" s="8" t="s">
        <v>282</v>
      </c>
      <c r="AL2123" s="7">
        <v>130</v>
      </c>
      <c r="AM2123" s="8">
        <v>0</v>
      </c>
      <c r="AN2123" s="8">
        <v>2.4</v>
      </c>
      <c r="AO2123" s="8">
        <v>0</v>
      </c>
      <c r="AP2123" s="8">
        <v>0</v>
      </c>
      <c r="AQ2123" s="8">
        <v>0.2</v>
      </c>
      <c r="AR2123" s="8">
        <v>28.6</v>
      </c>
      <c r="AS2123" s="8">
        <v>0.3</v>
      </c>
      <c r="AT2123" s="12">
        <f t="shared" si="339"/>
        <v>31.200000000000003</v>
      </c>
      <c r="AV2123" s="11">
        <f t="shared" si="341"/>
        <v>32.532499999999999</v>
      </c>
      <c r="AW2123" s="13">
        <f t="shared" si="342"/>
        <v>0</v>
      </c>
      <c r="AX2123" s="13">
        <f t="shared" si="343"/>
        <v>0.60059999999999991</v>
      </c>
      <c r="AY2123" s="13">
        <f t="shared" si="344"/>
        <v>0</v>
      </c>
      <c r="AZ2123" s="13">
        <f t="shared" si="345"/>
        <v>0</v>
      </c>
      <c r="BA2123" s="13">
        <f t="shared" si="346"/>
        <v>5.0049999999999997E-2</v>
      </c>
      <c r="BB2123" s="13">
        <f t="shared" si="347"/>
        <v>7.1571500000000006</v>
      </c>
      <c r="BC2123" s="13">
        <f t="shared" si="348"/>
        <v>7.5074999999999989E-2</v>
      </c>
    </row>
    <row r="2124" spans="1:55" x14ac:dyDescent="0.3">
      <c r="A2124" s="8" t="s">
        <v>233</v>
      </c>
      <c r="B2124" s="8" t="s">
        <v>238</v>
      </c>
      <c r="C2124" s="8" t="s">
        <v>163</v>
      </c>
      <c r="D2124" s="8" t="s">
        <v>28</v>
      </c>
      <c r="E2124" s="7" t="s">
        <v>14</v>
      </c>
      <c r="F2124" s="8">
        <v>185</v>
      </c>
      <c r="H2124" s="8">
        <v>3</v>
      </c>
      <c r="L2124" s="8">
        <v>0.42899999999999999</v>
      </c>
      <c r="M2124" s="8">
        <f t="shared" si="340"/>
        <v>79.364999999999995</v>
      </c>
      <c r="O2124" s="8">
        <v>101</v>
      </c>
      <c r="AI2124" s="7">
        <v>7005</v>
      </c>
      <c r="AJ2124" s="8">
        <v>16028</v>
      </c>
      <c r="AK2124" s="8" t="s">
        <v>283</v>
      </c>
      <c r="AL2124" s="7">
        <v>127</v>
      </c>
      <c r="AM2124" s="8">
        <v>0</v>
      </c>
      <c r="AN2124" s="8">
        <v>8.6999999999999993</v>
      </c>
      <c r="AO2124" s="8">
        <v>0</v>
      </c>
      <c r="AP2124" s="8">
        <v>0</v>
      </c>
      <c r="AQ2124" s="8">
        <v>0.5</v>
      </c>
      <c r="AR2124" s="8">
        <v>22.8</v>
      </c>
      <c r="AS2124" s="8">
        <v>6.4</v>
      </c>
      <c r="AT2124" s="12">
        <f t="shared" si="339"/>
        <v>32</v>
      </c>
      <c r="AV2124" s="11">
        <f t="shared" si="341"/>
        <v>100.79355</v>
      </c>
      <c r="AW2124" s="13">
        <f t="shared" si="342"/>
        <v>0</v>
      </c>
      <c r="AX2124" s="13">
        <f t="shared" si="343"/>
        <v>6.9047549999999989</v>
      </c>
      <c r="AY2124" s="13">
        <f t="shared" si="344"/>
        <v>0</v>
      </c>
      <c r="AZ2124" s="13">
        <f t="shared" si="345"/>
        <v>0</v>
      </c>
      <c r="BA2124" s="13">
        <f t="shared" si="346"/>
        <v>0.39682499999999998</v>
      </c>
      <c r="BB2124" s="13">
        <f t="shared" si="347"/>
        <v>18.095219999999998</v>
      </c>
      <c r="BC2124" s="13">
        <f t="shared" si="348"/>
        <v>5.0793599999999994</v>
      </c>
    </row>
    <row r="2125" spans="1:55" x14ac:dyDescent="0.3">
      <c r="A2125" s="8" t="s">
        <v>233</v>
      </c>
      <c r="B2125" s="8" t="s">
        <v>238</v>
      </c>
      <c r="C2125" s="8" t="s">
        <v>163</v>
      </c>
      <c r="D2125" s="8" t="s">
        <v>29</v>
      </c>
      <c r="E2125" s="7" t="s">
        <v>21</v>
      </c>
      <c r="K2125" s="8">
        <v>1</v>
      </c>
      <c r="L2125" s="8">
        <v>0</v>
      </c>
      <c r="M2125" s="8">
        <f t="shared" si="340"/>
        <v>0</v>
      </c>
      <c r="O2125" s="8">
        <v>101</v>
      </c>
      <c r="AI2125" s="7">
        <v>513</v>
      </c>
      <c r="AJ2125" s="8">
        <v>11110</v>
      </c>
      <c r="AK2125" s="8" t="s">
        <v>290</v>
      </c>
      <c r="AL2125" s="7">
        <v>22</v>
      </c>
      <c r="AM2125" s="8">
        <v>0</v>
      </c>
      <c r="AN2125" s="8">
        <v>1</v>
      </c>
      <c r="AO2125" s="8">
        <v>0</v>
      </c>
      <c r="AP2125" s="8">
        <v>0</v>
      </c>
      <c r="AQ2125" s="8">
        <v>0.4</v>
      </c>
      <c r="AR2125" s="8">
        <v>4.5</v>
      </c>
      <c r="AS2125" s="8">
        <v>2.8</v>
      </c>
      <c r="AT2125" s="12">
        <f t="shared" si="339"/>
        <v>5.9</v>
      </c>
      <c r="AV2125" s="11">
        <f t="shared" si="341"/>
        <v>0</v>
      </c>
      <c r="AW2125" s="13">
        <f t="shared" si="342"/>
        <v>0</v>
      </c>
      <c r="AX2125" s="13">
        <f t="shared" si="343"/>
        <v>0</v>
      </c>
      <c r="AY2125" s="13">
        <f t="shared" si="344"/>
        <v>0</v>
      </c>
      <c r="AZ2125" s="13">
        <f t="shared" si="345"/>
        <v>0</v>
      </c>
      <c r="BA2125" s="13">
        <f t="shared" si="346"/>
        <v>0</v>
      </c>
      <c r="BB2125" s="13">
        <f t="shared" si="347"/>
        <v>0</v>
      </c>
      <c r="BC2125" s="13">
        <f t="shared" si="348"/>
        <v>0</v>
      </c>
    </row>
    <row r="2126" spans="1:55" x14ac:dyDescent="0.3">
      <c r="A2126" s="8" t="s">
        <v>233</v>
      </c>
      <c r="B2126" s="8" t="s">
        <v>238</v>
      </c>
      <c r="C2126" s="8" t="s">
        <v>163</v>
      </c>
      <c r="D2126" s="8" t="s">
        <v>30</v>
      </c>
      <c r="E2126" s="7" t="s">
        <v>14</v>
      </c>
      <c r="F2126" s="8">
        <v>119</v>
      </c>
      <c r="H2126" s="8">
        <v>2</v>
      </c>
      <c r="L2126" s="8">
        <v>0.28599999999999998</v>
      </c>
      <c r="M2126" s="8">
        <f t="shared" si="340"/>
        <v>34.033999999999999</v>
      </c>
      <c r="O2126" s="8">
        <v>101</v>
      </c>
      <c r="AI2126" s="7">
        <v>141</v>
      </c>
      <c r="AJ2126" s="8">
        <v>9040</v>
      </c>
      <c r="AK2126" s="8" t="s">
        <v>287</v>
      </c>
      <c r="AL2126" s="7">
        <v>92</v>
      </c>
      <c r="AM2126" s="8">
        <v>0</v>
      </c>
      <c r="AN2126" s="8">
        <v>1</v>
      </c>
      <c r="AO2126" s="8">
        <v>0</v>
      </c>
      <c r="AP2126" s="8">
        <v>0</v>
      </c>
      <c r="AQ2126" s="8">
        <v>0.5</v>
      </c>
      <c r="AR2126" s="8">
        <v>23.4</v>
      </c>
      <c r="AS2126" s="8">
        <v>2.4</v>
      </c>
      <c r="AT2126" s="12">
        <f t="shared" si="339"/>
        <v>24.9</v>
      </c>
      <c r="AV2126" s="11">
        <f t="shared" si="341"/>
        <v>31.311279999999996</v>
      </c>
      <c r="AW2126" s="13">
        <f t="shared" si="342"/>
        <v>0</v>
      </c>
      <c r="AX2126" s="13">
        <f t="shared" si="343"/>
        <v>0.34033999999999998</v>
      </c>
      <c r="AY2126" s="13">
        <f t="shared" si="344"/>
        <v>0</v>
      </c>
      <c r="AZ2126" s="13">
        <f t="shared" si="345"/>
        <v>0</v>
      </c>
      <c r="BA2126" s="13">
        <f t="shared" si="346"/>
        <v>0.17016999999999999</v>
      </c>
      <c r="BB2126" s="13">
        <f t="shared" si="347"/>
        <v>7.9639559999999996</v>
      </c>
      <c r="BC2126" s="13">
        <f t="shared" si="348"/>
        <v>0.81681599999999988</v>
      </c>
    </row>
    <row r="2127" spans="1:55" x14ac:dyDescent="0.3">
      <c r="A2127" s="8" t="s">
        <v>233</v>
      </c>
      <c r="B2127" s="8" t="s">
        <v>238</v>
      </c>
      <c r="C2127" s="8" t="s">
        <v>163</v>
      </c>
      <c r="D2127" s="8" t="s">
        <v>31</v>
      </c>
      <c r="E2127" s="7" t="s">
        <v>21</v>
      </c>
      <c r="K2127" s="8">
        <v>1</v>
      </c>
      <c r="L2127" s="8">
        <v>0</v>
      </c>
      <c r="M2127" s="8">
        <f t="shared" si="340"/>
        <v>0</v>
      </c>
      <c r="O2127" s="8">
        <v>101</v>
      </c>
      <c r="AI2127" s="7">
        <v>1786</v>
      </c>
      <c r="AJ2127" s="8">
        <v>11363</v>
      </c>
      <c r="AK2127" s="8" t="s">
        <v>289</v>
      </c>
      <c r="AL2127" s="7">
        <v>93</v>
      </c>
      <c r="AM2127" s="8">
        <v>0</v>
      </c>
      <c r="AN2127" s="8">
        <v>2</v>
      </c>
      <c r="AO2127" s="8">
        <v>0</v>
      </c>
      <c r="AP2127" s="8">
        <v>0</v>
      </c>
      <c r="AQ2127" s="8">
        <v>0.1</v>
      </c>
      <c r="AR2127" s="8">
        <v>21.6</v>
      </c>
      <c r="AS2127" s="8">
        <v>1.5</v>
      </c>
      <c r="AT2127" s="12">
        <f t="shared" si="339"/>
        <v>23.700000000000003</v>
      </c>
      <c r="AV2127" s="11">
        <f t="shared" si="341"/>
        <v>0</v>
      </c>
      <c r="AW2127" s="13">
        <f t="shared" si="342"/>
        <v>0</v>
      </c>
      <c r="AX2127" s="13">
        <f t="shared" si="343"/>
        <v>0</v>
      </c>
      <c r="AY2127" s="13">
        <f t="shared" si="344"/>
        <v>0</v>
      </c>
      <c r="AZ2127" s="13">
        <f t="shared" si="345"/>
        <v>0</v>
      </c>
      <c r="BA2127" s="13">
        <f t="shared" si="346"/>
        <v>0</v>
      </c>
      <c r="BB2127" s="13">
        <f t="shared" si="347"/>
        <v>0</v>
      </c>
      <c r="BC2127" s="13">
        <f t="shared" si="348"/>
        <v>0</v>
      </c>
    </row>
    <row r="2128" spans="1:55" x14ac:dyDescent="0.3">
      <c r="A2128" s="8" t="s">
        <v>233</v>
      </c>
      <c r="B2128" s="8" t="s">
        <v>238</v>
      </c>
      <c r="C2128" s="8" t="s">
        <v>163</v>
      </c>
      <c r="D2128" s="8" t="s">
        <v>150</v>
      </c>
      <c r="E2128" s="7" t="s">
        <v>14</v>
      </c>
      <c r="F2128" s="8">
        <v>114</v>
      </c>
      <c r="H2128" s="8">
        <v>1</v>
      </c>
      <c r="L2128" s="8">
        <v>0.14299999999999999</v>
      </c>
      <c r="M2128" s="8">
        <f t="shared" si="340"/>
        <v>16.302</v>
      </c>
      <c r="O2128" s="8">
        <v>101</v>
      </c>
      <c r="AI2128" s="7">
        <v>2249</v>
      </c>
      <c r="AJ2128" s="8">
        <v>11508</v>
      </c>
      <c r="AK2128" s="8" t="s">
        <v>365</v>
      </c>
      <c r="AL2128" s="7">
        <v>103</v>
      </c>
      <c r="AM2128" s="8">
        <v>0</v>
      </c>
      <c r="AN2128" s="8">
        <v>1.7</v>
      </c>
      <c r="AO2128" s="8">
        <v>0</v>
      </c>
      <c r="AP2128" s="8">
        <v>0</v>
      </c>
      <c r="AQ2128" s="8">
        <v>0.1</v>
      </c>
      <c r="AR2128" s="8">
        <v>24.3</v>
      </c>
      <c r="AS2128" s="8">
        <v>3</v>
      </c>
      <c r="AT2128" s="12">
        <f t="shared" si="339"/>
        <v>26.1</v>
      </c>
      <c r="AV2128" s="11">
        <f t="shared" si="341"/>
        <v>16.791060000000002</v>
      </c>
      <c r="AW2128" s="13">
        <f t="shared" si="342"/>
        <v>0</v>
      </c>
      <c r="AX2128" s="13">
        <f t="shared" si="343"/>
        <v>0.27713399999999999</v>
      </c>
      <c r="AY2128" s="13">
        <f t="shared" si="344"/>
        <v>0</v>
      </c>
      <c r="AZ2128" s="13">
        <f t="shared" si="345"/>
        <v>0</v>
      </c>
      <c r="BA2128" s="13">
        <f t="shared" si="346"/>
        <v>1.6302000000000001E-2</v>
      </c>
      <c r="BB2128" s="13">
        <f t="shared" si="347"/>
        <v>3.9613860000000001</v>
      </c>
      <c r="BC2128" s="13">
        <f t="shared" si="348"/>
        <v>0.48905999999999999</v>
      </c>
    </row>
    <row r="2129" spans="1:55" x14ac:dyDescent="0.3">
      <c r="A2129" s="8" t="s">
        <v>234</v>
      </c>
      <c r="B2129" s="8" t="s">
        <v>238</v>
      </c>
      <c r="C2129" s="8" t="s">
        <v>163</v>
      </c>
      <c r="D2129" s="8" t="s">
        <v>248</v>
      </c>
      <c r="E2129" s="7" t="s">
        <v>14</v>
      </c>
      <c r="F2129" s="8">
        <v>134</v>
      </c>
      <c r="G2129" s="8">
        <v>1</v>
      </c>
      <c r="L2129" s="8">
        <v>1</v>
      </c>
      <c r="M2129" s="8">
        <f t="shared" si="340"/>
        <v>134</v>
      </c>
      <c r="O2129" s="8">
        <v>101</v>
      </c>
      <c r="AE2129" s="7" t="s">
        <v>296</v>
      </c>
      <c r="AF2129" s="8" t="s">
        <v>303</v>
      </c>
      <c r="AL2129" s="7">
        <v>163</v>
      </c>
      <c r="AN2129" s="8">
        <v>6.3</v>
      </c>
      <c r="AQ2129" s="8">
        <v>1.4</v>
      </c>
      <c r="AR2129" s="8">
        <v>31.1</v>
      </c>
      <c r="AT2129" s="12">
        <f t="shared" si="339"/>
        <v>38.799999999999997</v>
      </c>
      <c r="AV2129" s="11">
        <f t="shared" si="341"/>
        <v>218.42</v>
      </c>
      <c r="AW2129" s="13">
        <f t="shared" si="342"/>
        <v>1.34</v>
      </c>
      <c r="AX2129" s="13">
        <f t="shared" si="343"/>
        <v>8.4420000000000002</v>
      </c>
      <c r="AY2129" s="13">
        <f t="shared" si="344"/>
        <v>1.34</v>
      </c>
      <c r="AZ2129" s="13">
        <f t="shared" si="345"/>
        <v>1.34</v>
      </c>
      <c r="BA2129" s="13">
        <f t="shared" si="346"/>
        <v>1.8759999999999999</v>
      </c>
      <c r="BB2129" s="13">
        <f t="shared" si="347"/>
        <v>41.674000000000007</v>
      </c>
      <c r="BC2129" s="13">
        <f t="shared" si="348"/>
        <v>1.34</v>
      </c>
    </row>
    <row r="2130" spans="1:55" x14ac:dyDescent="0.3">
      <c r="A2130" s="8" t="s">
        <v>234</v>
      </c>
      <c r="B2130" s="8" t="s">
        <v>238</v>
      </c>
      <c r="C2130" s="8" t="s">
        <v>163</v>
      </c>
      <c r="D2130" s="8" t="s">
        <v>27</v>
      </c>
      <c r="E2130" s="7" t="s">
        <v>14</v>
      </c>
      <c r="F2130" s="8">
        <v>114</v>
      </c>
      <c r="G2130" s="8">
        <v>1</v>
      </c>
      <c r="L2130" s="8">
        <v>1</v>
      </c>
      <c r="M2130" s="8">
        <f t="shared" si="340"/>
        <v>114</v>
      </c>
      <c r="O2130" s="8">
        <v>101</v>
      </c>
      <c r="AE2130" s="7" t="s">
        <v>296</v>
      </c>
      <c r="AF2130" s="8" t="s">
        <v>304</v>
      </c>
      <c r="AL2130" s="7">
        <v>125</v>
      </c>
      <c r="AN2130" s="8">
        <v>2.1</v>
      </c>
      <c r="AQ2130" s="8">
        <v>1.3</v>
      </c>
      <c r="AR2130" s="8">
        <v>26.2</v>
      </c>
      <c r="AT2130" s="12">
        <f t="shared" si="339"/>
        <v>29.6</v>
      </c>
      <c r="AV2130" s="11">
        <f t="shared" si="341"/>
        <v>142.5</v>
      </c>
      <c r="AW2130" s="13">
        <f t="shared" si="342"/>
        <v>1.1399999999999999</v>
      </c>
      <c r="AX2130" s="13">
        <f t="shared" si="343"/>
        <v>2.3940000000000001</v>
      </c>
      <c r="AY2130" s="13">
        <f t="shared" si="344"/>
        <v>1.1399999999999999</v>
      </c>
      <c r="AZ2130" s="13">
        <f t="shared" si="345"/>
        <v>1.1399999999999999</v>
      </c>
      <c r="BA2130" s="13">
        <f t="shared" si="346"/>
        <v>1.4820000000000002</v>
      </c>
      <c r="BB2130" s="13">
        <f t="shared" si="347"/>
        <v>29.867999999999999</v>
      </c>
      <c r="BC2130" s="13">
        <f t="shared" si="348"/>
        <v>1.1399999999999999</v>
      </c>
    </row>
    <row r="2131" spans="1:55" x14ac:dyDescent="0.3">
      <c r="A2131" s="8" t="s">
        <v>234</v>
      </c>
      <c r="B2131" s="8" t="s">
        <v>238</v>
      </c>
      <c r="C2131" s="8" t="s">
        <v>163</v>
      </c>
      <c r="D2131" s="8" t="s">
        <v>32</v>
      </c>
      <c r="E2131" s="7" t="s">
        <v>21</v>
      </c>
      <c r="K2131" s="8">
        <v>1</v>
      </c>
      <c r="L2131" s="8">
        <v>0</v>
      </c>
      <c r="M2131" s="8">
        <f t="shared" si="340"/>
        <v>0</v>
      </c>
      <c r="O2131" s="8">
        <v>101</v>
      </c>
      <c r="AI2131" s="7">
        <v>8012</v>
      </c>
      <c r="AJ2131" s="8">
        <v>0</v>
      </c>
      <c r="AK2131" s="8" t="s">
        <v>307</v>
      </c>
      <c r="AL2131" s="7">
        <v>332</v>
      </c>
      <c r="AM2131" s="8">
        <v>0</v>
      </c>
      <c r="AN2131" s="8">
        <v>10.3</v>
      </c>
      <c r="AO2131" s="8">
        <v>0</v>
      </c>
      <c r="AP2131" s="8">
        <v>0</v>
      </c>
      <c r="AQ2131" s="8">
        <v>3</v>
      </c>
      <c r="AR2131" s="8">
        <v>73.7</v>
      </c>
      <c r="AS2131" s="8">
        <v>12.7</v>
      </c>
      <c r="AT2131" s="12">
        <f t="shared" si="339"/>
        <v>87</v>
      </c>
      <c r="AV2131" s="11">
        <f t="shared" si="341"/>
        <v>0</v>
      </c>
      <c r="AW2131" s="13">
        <f t="shared" si="342"/>
        <v>0</v>
      </c>
      <c r="AX2131" s="13">
        <f t="shared" si="343"/>
        <v>0</v>
      </c>
      <c r="AY2131" s="13">
        <f t="shared" si="344"/>
        <v>0</v>
      </c>
      <c r="AZ2131" s="13">
        <f t="shared" si="345"/>
        <v>0</v>
      </c>
      <c r="BA2131" s="13">
        <f t="shared" si="346"/>
        <v>0</v>
      </c>
      <c r="BB2131" s="13">
        <f t="shared" si="347"/>
        <v>0</v>
      </c>
      <c r="BC2131" s="13">
        <f t="shared" si="348"/>
        <v>0</v>
      </c>
    </row>
    <row r="2132" spans="1:55" x14ac:dyDescent="0.3">
      <c r="A2132" s="8" t="s">
        <v>234</v>
      </c>
      <c r="B2132" s="8" t="s">
        <v>238</v>
      </c>
      <c r="C2132" s="8" t="s">
        <v>163</v>
      </c>
      <c r="D2132" s="8" t="s">
        <v>74</v>
      </c>
      <c r="E2132" s="7" t="s">
        <v>14</v>
      </c>
      <c r="F2132" s="8">
        <v>340</v>
      </c>
      <c r="H2132" s="8">
        <v>1</v>
      </c>
      <c r="L2132" s="8">
        <v>0.14299999999999999</v>
      </c>
      <c r="M2132" s="8">
        <f t="shared" si="340"/>
        <v>48.62</v>
      </c>
      <c r="O2132" s="8">
        <v>101</v>
      </c>
      <c r="AI2132" s="7">
        <v>404</v>
      </c>
      <c r="AJ2132" s="8">
        <v>14400</v>
      </c>
      <c r="AK2132" s="8" t="s">
        <v>308</v>
      </c>
      <c r="AL2132" s="7">
        <v>41</v>
      </c>
      <c r="AM2132" s="8">
        <v>0</v>
      </c>
      <c r="AN2132" s="8">
        <v>0</v>
      </c>
      <c r="AO2132" s="8">
        <v>0</v>
      </c>
      <c r="AP2132" s="8">
        <v>0</v>
      </c>
      <c r="AQ2132" s="8">
        <v>0</v>
      </c>
      <c r="AR2132" s="8">
        <v>10.4</v>
      </c>
      <c r="AS2132" s="8">
        <v>0</v>
      </c>
      <c r="AT2132" s="12">
        <f t="shared" si="339"/>
        <v>10.4</v>
      </c>
      <c r="AV2132" s="11">
        <f t="shared" si="341"/>
        <v>19.934199999999997</v>
      </c>
      <c r="AW2132" s="13">
        <f t="shared" si="342"/>
        <v>0</v>
      </c>
      <c r="AX2132" s="13">
        <f t="shared" si="343"/>
        <v>0</v>
      </c>
      <c r="AY2132" s="13">
        <f t="shared" si="344"/>
        <v>0</v>
      </c>
      <c r="AZ2132" s="13">
        <f t="shared" si="345"/>
        <v>0</v>
      </c>
      <c r="BA2132" s="13">
        <f t="shared" si="346"/>
        <v>0</v>
      </c>
      <c r="BB2132" s="13">
        <f t="shared" si="347"/>
        <v>5.0564799999999996</v>
      </c>
      <c r="BC2132" s="13">
        <f t="shared" si="348"/>
        <v>0</v>
      </c>
    </row>
    <row r="2133" spans="1:55" x14ac:dyDescent="0.3">
      <c r="A2133" s="8" t="s">
        <v>232</v>
      </c>
      <c r="B2133" s="8" t="s">
        <v>239</v>
      </c>
      <c r="C2133" s="8" t="s">
        <v>164</v>
      </c>
      <c r="D2133" s="8" t="s">
        <v>13</v>
      </c>
      <c r="E2133" s="7" t="s">
        <v>14</v>
      </c>
      <c r="F2133" s="8">
        <v>112</v>
      </c>
      <c r="I2133" s="8">
        <v>1</v>
      </c>
      <c r="L2133" s="8">
        <v>3.3000000000000002E-2</v>
      </c>
      <c r="M2133" s="8">
        <f t="shared" si="340"/>
        <v>3.6960000000000002</v>
      </c>
      <c r="N2133" s="8">
        <v>2</v>
      </c>
      <c r="O2133" s="8">
        <v>102</v>
      </c>
      <c r="AI2133" s="7">
        <v>8067</v>
      </c>
      <c r="AJ2133" s="8">
        <v>0</v>
      </c>
      <c r="AK2133" s="8" t="s">
        <v>265</v>
      </c>
      <c r="AL2133" s="7">
        <v>269</v>
      </c>
      <c r="AM2133" s="8">
        <v>269</v>
      </c>
      <c r="AN2133" s="8">
        <v>24.9</v>
      </c>
      <c r="AO2133" s="8">
        <v>24.9</v>
      </c>
      <c r="AP2133" s="8">
        <v>24.9</v>
      </c>
      <c r="AQ2133" s="8">
        <v>18</v>
      </c>
      <c r="AR2133" s="8">
        <v>0</v>
      </c>
      <c r="AS2133" s="8">
        <v>0</v>
      </c>
      <c r="AT2133" s="12">
        <f t="shared" si="339"/>
        <v>42.9</v>
      </c>
      <c r="AV2133" s="11">
        <f t="shared" si="341"/>
        <v>9.94224</v>
      </c>
      <c r="AW2133" s="13">
        <f t="shared" si="342"/>
        <v>9.94224</v>
      </c>
      <c r="AX2133" s="13">
        <f t="shared" si="343"/>
        <v>0.92030400000000001</v>
      </c>
      <c r="AY2133" s="13">
        <f t="shared" si="344"/>
        <v>0.92030400000000001</v>
      </c>
      <c r="AZ2133" s="13">
        <f t="shared" si="345"/>
        <v>0.92030400000000001</v>
      </c>
      <c r="BA2133" s="13">
        <f t="shared" si="346"/>
        <v>0.66528000000000009</v>
      </c>
      <c r="BB2133" s="13">
        <f t="shared" si="347"/>
        <v>0</v>
      </c>
      <c r="BC2133" s="13">
        <f t="shared" si="348"/>
        <v>0</v>
      </c>
    </row>
    <row r="2134" spans="1:55" x14ac:dyDescent="0.3">
      <c r="A2134" s="8" t="s">
        <v>232</v>
      </c>
      <c r="B2134" s="8" t="s">
        <v>239</v>
      </c>
      <c r="C2134" s="8" t="s">
        <v>164</v>
      </c>
      <c r="D2134" s="8" t="s">
        <v>15</v>
      </c>
      <c r="E2134" s="7" t="s">
        <v>21</v>
      </c>
      <c r="K2134" s="8">
        <v>1</v>
      </c>
      <c r="L2134" s="8">
        <v>0</v>
      </c>
      <c r="M2134" s="8">
        <f t="shared" si="340"/>
        <v>0</v>
      </c>
      <c r="O2134" s="8">
        <v>102</v>
      </c>
      <c r="AE2134" s="7" t="s">
        <v>296</v>
      </c>
      <c r="AF2134" s="8" t="s">
        <v>298</v>
      </c>
      <c r="AG2134" s="7" t="s">
        <v>299</v>
      </c>
      <c r="AL2134" s="7">
        <v>241</v>
      </c>
      <c r="AN2134" s="8">
        <v>32.9</v>
      </c>
      <c r="AQ2134" s="8">
        <v>10.9</v>
      </c>
      <c r="AR2134" s="8">
        <v>0.5</v>
      </c>
      <c r="AS2134" s="8">
        <v>0</v>
      </c>
      <c r="AT2134" s="12">
        <f t="shared" si="339"/>
        <v>44.3</v>
      </c>
      <c r="AV2134" s="11">
        <f t="shared" si="341"/>
        <v>0</v>
      </c>
      <c r="AW2134" s="13">
        <f t="shared" si="342"/>
        <v>0</v>
      </c>
      <c r="AX2134" s="13">
        <f t="shared" si="343"/>
        <v>0</v>
      </c>
      <c r="AY2134" s="13">
        <f t="shared" si="344"/>
        <v>0</v>
      </c>
      <c r="AZ2134" s="13">
        <f t="shared" si="345"/>
        <v>0</v>
      </c>
      <c r="BA2134" s="13">
        <f t="shared" si="346"/>
        <v>0</v>
      </c>
      <c r="BB2134" s="13">
        <f t="shared" si="347"/>
        <v>0</v>
      </c>
      <c r="BC2134" s="13">
        <f t="shared" si="348"/>
        <v>0</v>
      </c>
    </row>
    <row r="2135" spans="1:55" x14ac:dyDescent="0.3">
      <c r="A2135" s="8" t="s">
        <v>232</v>
      </c>
      <c r="B2135" s="8" t="s">
        <v>239</v>
      </c>
      <c r="C2135" s="8" t="s">
        <v>164</v>
      </c>
      <c r="D2135" s="8" t="s">
        <v>17</v>
      </c>
      <c r="E2135" s="7" t="s">
        <v>21</v>
      </c>
      <c r="K2135" s="8">
        <v>1</v>
      </c>
      <c r="L2135" s="8">
        <v>0</v>
      </c>
      <c r="M2135" s="8">
        <f t="shared" si="340"/>
        <v>0</v>
      </c>
      <c r="O2135" s="8">
        <v>102</v>
      </c>
      <c r="AE2135" s="7" t="s">
        <v>300</v>
      </c>
      <c r="AF2135" s="8" t="s">
        <v>301</v>
      </c>
      <c r="AG2135" s="7" t="s">
        <v>272</v>
      </c>
      <c r="AL2135" s="7">
        <v>265</v>
      </c>
      <c r="AN2135" s="8">
        <v>16.899999999999999</v>
      </c>
      <c r="AQ2135" s="8">
        <v>21.4</v>
      </c>
      <c r="AR2135" s="8">
        <v>0</v>
      </c>
      <c r="AS2135" s="8">
        <v>0</v>
      </c>
      <c r="AT2135" s="12">
        <f t="shared" si="339"/>
        <v>38.299999999999997</v>
      </c>
      <c r="AV2135" s="11">
        <f t="shared" si="341"/>
        <v>0</v>
      </c>
      <c r="AW2135" s="13">
        <f t="shared" si="342"/>
        <v>0</v>
      </c>
      <c r="AX2135" s="13">
        <f t="shared" si="343"/>
        <v>0</v>
      </c>
      <c r="AY2135" s="13">
        <f t="shared" si="344"/>
        <v>0</v>
      </c>
      <c r="AZ2135" s="13">
        <f t="shared" si="345"/>
        <v>0</v>
      </c>
      <c r="BA2135" s="13">
        <f t="shared" si="346"/>
        <v>0</v>
      </c>
      <c r="BB2135" s="13">
        <f t="shared" si="347"/>
        <v>0</v>
      </c>
      <c r="BC2135" s="13">
        <f t="shared" si="348"/>
        <v>0</v>
      </c>
    </row>
    <row r="2136" spans="1:55" x14ac:dyDescent="0.3">
      <c r="A2136" s="8" t="s">
        <v>232</v>
      </c>
      <c r="B2136" s="8" t="s">
        <v>239</v>
      </c>
      <c r="C2136" s="8" t="s">
        <v>164</v>
      </c>
      <c r="D2136" s="8" t="s">
        <v>18</v>
      </c>
      <c r="E2136" s="7" t="s">
        <v>21</v>
      </c>
      <c r="K2136" s="8">
        <v>1</v>
      </c>
      <c r="L2136" s="8">
        <v>0</v>
      </c>
      <c r="M2136" s="8">
        <f t="shared" si="340"/>
        <v>0</v>
      </c>
      <c r="O2136" s="8">
        <v>102</v>
      </c>
      <c r="S2136" s="8">
        <v>1095</v>
      </c>
      <c r="T2136" s="8" t="s">
        <v>275</v>
      </c>
      <c r="AL2136" s="7">
        <v>267</v>
      </c>
      <c r="AN2136" s="8">
        <v>19.600000000000001</v>
      </c>
      <c r="AQ2136" s="8">
        <v>20.3</v>
      </c>
      <c r="AT2136" s="12">
        <f t="shared" si="339"/>
        <v>39.900000000000006</v>
      </c>
      <c r="AV2136" s="11">
        <f t="shared" si="341"/>
        <v>0</v>
      </c>
      <c r="AW2136" s="13">
        <f t="shared" si="342"/>
        <v>0</v>
      </c>
      <c r="AX2136" s="13">
        <f t="shared" si="343"/>
        <v>0</v>
      </c>
      <c r="AY2136" s="13">
        <f t="shared" si="344"/>
        <v>0</v>
      </c>
      <c r="AZ2136" s="13">
        <f t="shared" si="345"/>
        <v>0</v>
      </c>
      <c r="BA2136" s="13">
        <f t="shared" si="346"/>
        <v>0</v>
      </c>
      <c r="BB2136" s="13">
        <f t="shared" si="347"/>
        <v>0</v>
      </c>
      <c r="BC2136" s="13">
        <f t="shared" si="348"/>
        <v>0</v>
      </c>
    </row>
    <row r="2137" spans="1:55" x14ac:dyDescent="0.3">
      <c r="A2137" s="8" t="s">
        <v>232</v>
      </c>
      <c r="B2137" s="8" t="s">
        <v>239</v>
      </c>
      <c r="C2137" s="8" t="s">
        <v>164</v>
      </c>
      <c r="D2137" s="8" t="s">
        <v>19</v>
      </c>
      <c r="E2137" s="7" t="s">
        <v>14</v>
      </c>
      <c r="F2137" s="8">
        <v>112</v>
      </c>
      <c r="J2137" s="8">
        <v>4</v>
      </c>
      <c r="L2137" s="8">
        <v>1.0999999999999999E-2</v>
      </c>
      <c r="M2137" s="8">
        <f t="shared" si="340"/>
        <v>1.232</v>
      </c>
      <c r="O2137" s="8">
        <v>102</v>
      </c>
      <c r="AI2137" s="7">
        <v>8063</v>
      </c>
      <c r="AJ2137" s="8">
        <v>5124</v>
      </c>
      <c r="AK2137" s="8" t="s">
        <v>273</v>
      </c>
      <c r="AL2137" s="7">
        <v>285</v>
      </c>
      <c r="AM2137" s="8">
        <v>285</v>
      </c>
      <c r="AN2137" s="8">
        <v>26.9</v>
      </c>
      <c r="AO2137" s="8">
        <v>26.9</v>
      </c>
      <c r="AP2137" s="8">
        <v>26.9</v>
      </c>
      <c r="AQ2137" s="8">
        <v>18.899999999999999</v>
      </c>
      <c r="AR2137" s="8">
        <v>0</v>
      </c>
      <c r="AS2137" s="8">
        <v>0</v>
      </c>
      <c r="AT2137" s="12">
        <f t="shared" si="339"/>
        <v>45.8</v>
      </c>
      <c r="AV2137" s="11">
        <f t="shared" si="341"/>
        <v>3.5112000000000001</v>
      </c>
      <c r="AW2137" s="13">
        <f t="shared" si="342"/>
        <v>3.5112000000000001</v>
      </c>
      <c r="AX2137" s="13">
        <f t="shared" si="343"/>
        <v>0.33140799999999998</v>
      </c>
      <c r="AY2137" s="13">
        <f t="shared" si="344"/>
        <v>0.33140799999999998</v>
      </c>
      <c r="AZ2137" s="13">
        <f t="shared" si="345"/>
        <v>0.33140799999999998</v>
      </c>
      <c r="BA2137" s="13">
        <f t="shared" si="346"/>
        <v>0.23284799999999997</v>
      </c>
      <c r="BB2137" s="13">
        <f t="shared" si="347"/>
        <v>0</v>
      </c>
      <c r="BC2137" s="13">
        <f t="shared" si="348"/>
        <v>0</v>
      </c>
    </row>
    <row r="2138" spans="1:55" x14ac:dyDescent="0.3">
      <c r="A2138" s="8" t="s">
        <v>232</v>
      </c>
      <c r="B2138" s="8" t="s">
        <v>239</v>
      </c>
      <c r="C2138" s="8" t="s">
        <v>164</v>
      </c>
      <c r="D2138" s="8" t="s">
        <v>22</v>
      </c>
      <c r="E2138" s="7" t="s">
        <v>21</v>
      </c>
      <c r="K2138" s="8">
        <v>1</v>
      </c>
      <c r="L2138" s="8">
        <v>0</v>
      </c>
      <c r="M2138" s="8">
        <f t="shared" si="340"/>
        <v>0</v>
      </c>
      <c r="O2138" s="8">
        <v>102</v>
      </c>
      <c r="AI2138" s="7">
        <v>8063</v>
      </c>
      <c r="AJ2138" s="8">
        <v>5124</v>
      </c>
      <c r="AK2138" s="8" t="s">
        <v>273</v>
      </c>
      <c r="AL2138" s="7">
        <v>285</v>
      </c>
      <c r="AM2138" s="8">
        <v>285</v>
      </c>
      <c r="AN2138" s="8">
        <v>26.9</v>
      </c>
      <c r="AO2138" s="8">
        <v>26.9</v>
      </c>
      <c r="AP2138" s="8">
        <v>26.9</v>
      </c>
      <c r="AQ2138" s="8">
        <v>18.899999999999999</v>
      </c>
      <c r="AR2138" s="8">
        <v>0</v>
      </c>
      <c r="AS2138" s="8">
        <v>0</v>
      </c>
      <c r="AT2138" s="12">
        <f t="shared" si="339"/>
        <v>45.8</v>
      </c>
      <c r="AV2138" s="11">
        <f t="shared" si="341"/>
        <v>0</v>
      </c>
      <c r="AW2138" s="13">
        <f t="shared" si="342"/>
        <v>0</v>
      </c>
      <c r="AX2138" s="13">
        <f t="shared" si="343"/>
        <v>0</v>
      </c>
      <c r="AY2138" s="13">
        <f t="shared" si="344"/>
        <v>0</v>
      </c>
      <c r="AZ2138" s="13">
        <f t="shared" si="345"/>
        <v>0</v>
      </c>
      <c r="BA2138" s="13">
        <f t="shared" si="346"/>
        <v>0</v>
      </c>
      <c r="BB2138" s="13">
        <f t="shared" si="347"/>
        <v>0</v>
      </c>
      <c r="BC2138" s="13">
        <f t="shared" si="348"/>
        <v>0</v>
      </c>
    </row>
    <row r="2139" spans="1:55" x14ac:dyDescent="0.3">
      <c r="A2139" s="8" t="s">
        <v>232</v>
      </c>
      <c r="B2139" s="8" t="s">
        <v>239</v>
      </c>
      <c r="C2139" s="8" t="s">
        <v>164</v>
      </c>
      <c r="D2139" s="8" t="s">
        <v>23</v>
      </c>
      <c r="E2139" s="7" t="s">
        <v>14</v>
      </c>
      <c r="F2139" s="8">
        <v>64</v>
      </c>
      <c r="I2139" s="8">
        <v>1</v>
      </c>
      <c r="L2139" s="8">
        <v>3.3000000000000002E-2</v>
      </c>
      <c r="M2139" s="8">
        <f t="shared" si="340"/>
        <v>2.1120000000000001</v>
      </c>
      <c r="O2139" s="8">
        <v>102</v>
      </c>
      <c r="AI2139" s="7">
        <v>974</v>
      </c>
      <c r="AJ2139" s="8">
        <v>1129</v>
      </c>
      <c r="AK2139" s="8" t="s">
        <v>279</v>
      </c>
      <c r="AL2139" s="7">
        <v>155</v>
      </c>
      <c r="AM2139" s="8">
        <v>155</v>
      </c>
      <c r="AN2139" s="8">
        <v>12.6</v>
      </c>
      <c r="AO2139" s="8">
        <v>12.6</v>
      </c>
      <c r="AP2139" s="8">
        <v>0</v>
      </c>
      <c r="AQ2139" s="8">
        <v>10.6</v>
      </c>
      <c r="AR2139" s="8">
        <v>1.1000000000000001</v>
      </c>
      <c r="AS2139" s="8">
        <v>0</v>
      </c>
      <c r="AT2139" s="12">
        <f t="shared" si="339"/>
        <v>24.3</v>
      </c>
      <c r="AV2139" s="11">
        <f t="shared" si="341"/>
        <v>3.2736000000000001</v>
      </c>
      <c r="AW2139" s="13">
        <f t="shared" si="342"/>
        <v>3.2736000000000001</v>
      </c>
      <c r="AX2139" s="13">
        <f t="shared" si="343"/>
        <v>0.26611200000000002</v>
      </c>
      <c r="AY2139" s="13">
        <f t="shared" si="344"/>
        <v>0.26611200000000002</v>
      </c>
      <c r="AZ2139" s="13">
        <f t="shared" si="345"/>
        <v>0</v>
      </c>
      <c r="BA2139" s="13">
        <f t="shared" si="346"/>
        <v>0.22387199999999999</v>
      </c>
      <c r="BB2139" s="13">
        <f t="shared" si="347"/>
        <v>2.3232000000000003E-2</v>
      </c>
      <c r="BC2139" s="13">
        <f t="shared" si="348"/>
        <v>0</v>
      </c>
    </row>
    <row r="2140" spans="1:55" x14ac:dyDescent="0.3">
      <c r="A2140" s="8" t="s">
        <v>232</v>
      </c>
      <c r="B2140" s="8" t="s">
        <v>239</v>
      </c>
      <c r="C2140" s="8" t="s">
        <v>164</v>
      </c>
      <c r="D2140" s="8" t="s">
        <v>24</v>
      </c>
      <c r="E2140" s="7" t="s">
        <v>14</v>
      </c>
      <c r="F2140" s="8">
        <v>184</v>
      </c>
      <c r="G2140" s="8">
        <v>1</v>
      </c>
      <c r="L2140" s="8">
        <v>1</v>
      </c>
      <c r="M2140" s="8">
        <f t="shared" si="340"/>
        <v>184</v>
      </c>
      <c r="O2140" s="8">
        <v>102</v>
      </c>
      <c r="AI2140" s="7">
        <v>7075</v>
      </c>
      <c r="AJ2140" s="8">
        <v>1106</v>
      </c>
      <c r="AK2140" s="8" t="s">
        <v>280</v>
      </c>
      <c r="AL2140" s="7">
        <v>69</v>
      </c>
      <c r="AM2140" s="8">
        <v>69</v>
      </c>
      <c r="AN2140" s="8">
        <v>3.6</v>
      </c>
      <c r="AO2140" s="8">
        <v>3.6</v>
      </c>
      <c r="AP2140" s="8">
        <v>0</v>
      </c>
      <c r="AQ2140" s="8">
        <v>4.0999999999999996</v>
      </c>
      <c r="AR2140" s="8">
        <v>4.5</v>
      </c>
      <c r="AS2140" s="8">
        <v>0</v>
      </c>
      <c r="AT2140" s="12">
        <f t="shared" si="339"/>
        <v>12.2</v>
      </c>
      <c r="AV2140" s="11">
        <f t="shared" si="341"/>
        <v>126.96</v>
      </c>
      <c r="AW2140" s="13">
        <f t="shared" si="342"/>
        <v>126.96</v>
      </c>
      <c r="AX2140" s="13">
        <f t="shared" si="343"/>
        <v>6.6239999999999997</v>
      </c>
      <c r="AY2140" s="13">
        <f t="shared" si="344"/>
        <v>6.6239999999999997</v>
      </c>
      <c r="AZ2140" s="13">
        <f t="shared" si="345"/>
        <v>0</v>
      </c>
      <c r="BA2140" s="13">
        <f t="shared" si="346"/>
        <v>7.5439999999999996</v>
      </c>
      <c r="BB2140" s="13">
        <f t="shared" si="347"/>
        <v>8.2799999999999994</v>
      </c>
      <c r="BC2140" s="13">
        <f t="shared" si="348"/>
        <v>0</v>
      </c>
    </row>
    <row r="2141" spans="1:55" x14ac:dyDescent="0.3">
      <c r="A2141" s="8" t="s">
        <v>232</v>
      </c>
      <c r="B2141" s="8" t="s">
        <v>239</v>
      </c>
      <c r="C2141" s="8" t="s">
        <v>164</v>
      </c>
      <c r="D2141" s="8" t="s">
        <v>25</v>
      </c>
      <c r="E2141" s="7" t="s">
        <v>21</v>
      </c>
      <c r="K2141" s="8">
        <v>1</v>
      </c>
      <c r="L2141" s="8">
        <v>0</v>
      </c>
      <c r="M2141" s="8">
        <f t="shared" si="340"/>
        <v>0</v>
      </c>
      <c r="O2141" s="8">
        <v>102</v>
      </c>
      <c r="AI2141" s="7">
        <v>646</v>
      </c>
      <c r="AJ2141" s="8">
        <v>1009</v>
      </c>
      <c r="AK2141" s="8" t="s">
        <v>286</v>
      </c>
      <c r="AL2141" s="7">
        <v>403</v>
      </c>
      <c r="AM2141" s="8">
        <v>403</v>
      </c>
      <c r="AN2141" s="8">
        <v>24.9</v>
      </c>
      <c r="AO2141" s="8">
        <v>24.9</v>
      </c>
      <c r="AP2141" s="8">
        <v>0</v>
      </c>
      <c r="AQ2141" s="8">
        <v>33.1</v>
      </c>
      <c r="AR2141" s="8">
        <v>1.3</v>
      </c>
      <c r="AS2141" s="8">
        <v>0</v>
      </c>
      <c r="AT2141" s="12">
        <f t="shared" si="339"/>
        <v>59.3</v>
      </c>
      <c r="AV2141" s="11">
        <f t="shared" si="341"/>
        <v>0</v>
      </c>
      <c r="AW2141" s="13">
        <f t="shared" si="342"/>
        <v>0</v>
      </c>
      <c r="AX2141" s="13">
        <f t="shared" si="343"/>
        <v>0</v>
      </c>
      <c r="AY2141" s="13">
        <f t="shared" si="344"/>
        <v>0</v>
      </c>
      <c r="AZ2141" s="13">
        <f t="shared" si="345"/>
        <v>0</v>
      </c>
      <c r="BA2141" s="13">
        <f t="shared" si="346"/>
        <v>0</v>
      </c>
      <c r="BB2141" s="13">
        <f t="shared" si="347"/>
        <v>0</v>
      </c>
      <c r="BC2141" s="13">
        <f t="shared" si="348"/>
        <v>0</v>
      </c>
    </row>
    <row r="2142" spans="1:55" x14ac:dyDescent="0.3">
      <c r="A2142" s="8" t="s">
        <v>20</v>
      </c>
      <c r="B2142" s="8" t="s">
        <v>239</v>
      </c>
      <c r="C2142" s="8" t="s">
        <v>164</v>
      </c>
      <c r="D2142" s="8" t="s">
        <v>20</v>
      </c>
      <c r="E2142" s="7" t="s">
        <v>14</v>
      </c>
      <c r="F2142" s="8">
        <v>112</v>
      </c>
      <c r="G2142" s="8">
        <v>1</v>
      </c>
      <c r="L2142" s="8">
        <v>1</v>
      </c>
      <c r="M2142" s="8">
        <f t="shared" si="340"/>
        <v>112</v>
      </c>
      <c r="O2142" s="8">
        <v>102</v>
      </c>
      <c r="AI2142">
        <v>8041</v>
      </c>
      <c r="AJ2142">
        <v>15233</v>
      </c>
      <c r="AK2142" t="s">
        <v>378</v>
      </c>
      <c r="AL2142">
        <v>105</v>
      </c>
      <c r="AM2142">
        <v>105</v>
      </c>
      <c r="AN2142">
        <v>18.5</v>
      </c>
      <c r="AO2142">
        <v>18.5</v>
      </c>
      <c r="AP2142">
        <v>18.5</v>
      </c>
      <c r="AQ2142">
        <v>2.9</v>
      </c>
      <c r="AR2142">
        <v>0</v>
      </c>
      <c r="AS2142">
        <v>0</v>
      </c>
      <c r="AT2142" s="12">
        <f t="shared" si="339"/>
        <v>21.4</v>
      </c>
      <c r="AV2142" s="11">
        <f t="shared" si="341"/>
        <v>117.6</v>
      </c>
      <c r="AW2142" s="13">
        <f t="shared" si="342"/>
        <v>117.6</v>
      </c>
      <c r="AX2142" s="13">
        <f t="shared" si="343"/>
        <v>20.72</v>
      </c>
      <c r="AY2142" s="13">
        <f t="shared" si="344"/>
        <v>20.72</v>
      </c>
      <c r="AZ2142" s="13">
        <f t="shared" si="345"/>
        <v>20.72</v>
      </c>
      <c r="BA2142" s="13">
        <f t="shared" si="346"/>
        <v>3.2480000000000002</v>
      </c>
      <c r="BB2142" s="13">
        <f t="shared" si="347"/>
        <v>0</v>
      </c>
      <c r="BC2142" s="13">
        <f t="shared" si="348"/>
        <v>0</v>
      </c>
    </row>
    <row r="2143" spans="1:55" x14ac:dyDescent="0.3">
      <c r="A2143" s="8" t="s">
        <v>233</v>
      </c>
      <c r="B2143" s="8" t="s">
        <v>239</v>
      </c>
      <c r="C2143" s="8" t="s">
        <v>164</v>
      </c>
      <c r="D2143" s="8" t="s">
        <v>26</v>
      </c>
      <c r="E2143" s="7" t="s">
        <v>14</v>
      </c>
      <c r="F2143" s="8">
        <v>175</v>
      </c>
      <c r="I2143" s="8">
        <v>1</v>
      </c>
      <c r="L2143" s="8">
        <v>3.3000000000000002E-2</v>
      </c>
      <c r="M2143" s="8">
        <f t="shared" si="340"/>
        <v>5.7750000000000004</v>
      </c>
      <c r="O2143" s="8">
        <v>102</v>
      </c>
      <c r="AI2143" s="7">
        <v>7200</v>
      </c>
      <c r="AJ2143" s="8">
        <v>20051</v>
      </c>
      <c r="AK2143" s="8" t="s">
        <v>282</v>
      </c>
      <c r="AL2143" s="7">
        <v>130</v>
      </c>
      <c r="AM2143" s="8">
        <v>0</v>
      </c>
      <c r="AN2143" s="8">
        <v>2.4</v>
      </c>
      <c r="AO2143" s="8">
        <v>0</v>
      </c>
      <c r="AP2143" s="8">
        <v>0</v>
      </c>
      <c r="AQ2143" s="8">
        <v>0.2</v>
      </c>
      <c r="AR2143" s="8">
        <v>28.6</v>
      </c>
      <c r="AS2143" s="8">
        <v>0.3</v>
      </c>
      <c r="AT2143" s="12">
        <f t="shared" si="339"/>
        <v>31.200000000000003</v>
      </c>
      <c r="AV2143" s="11">
        <f t="shared" si="341"/>
        <v>7.5075000000000003</v>
      </c>
      <c r="AW2143" s="13">
        <f t="shared" si="342"/>
        <v>0</v>
      </c>
      <c r="AX2143" s="13">
        <f t="shared" si="343"/>
        <v>0.1386</v>
      </c>
      <c r="AY2143" s="13">
        <f t="shared" si="344"/>
        <v>0</v>
      </c>
      <c r="AZ2143" s="13">
        <f t="shared" si="345"/>
        <v>0</v>
      </c>
      <c r="BA2143" s="13">
        <f t="shared" si="346"/>
        <v>1.155E-2</v>
      </c>
      <c r="BB2143" s="13">
        <f t="shared" si="347"/>
        <v>1.6516500000000003</v>
      </c>
      <c r="BC2143" s="13">
        <f t="shared" si="348"/>
        <v>1.7325E-2</v>
      </c>
    </row>
    <row r="2144" spans="1:55" x14ac:dyDescent="0.3">
      <c r="A2144" s="8" t="s">
        <v>233</v>
      </c>
      <c r="B2144" s="8" t="s">
        <v>239</v>
      </c>
      <c r="C2144" s="8" t="s">
        <v>164</v>
      </c>
      <c r="D2144" s="8" t="s">
        <v>28</v>
      </c>
      <c r="E2144" s="7" t="s">
        <v>14</v>
      </c>
      <c r="F2144" s="8">
        <v>185</v>
      </c>
      <c r="H2144" s="8">
        <v>1</v>
      </c>
      <c r="L2144" s="8">
        <v>0.14299999999999999</v>
      </c>
      <c r="M2144" s="8">
        <f t="shared" si="340"/>
        <v>26.454999999999998</v>
      </c>
      <c r="O2144" s="8">
        <v>102</v>
      </c>
      <c r="AI2144" s="7">
        <v>7005</v>
      </c>
      <c r="AJ2144" s="8">
        <v>16028</v>
      </c>
      <c r="AK2144" s="8" t="s">
        <v>283</v>
      </c>
      <c r="AL2144" s="7">
        <v>127</v>
      </c>
      <c r="AM2144" s="8">
        <v>0</v>
      </c>
      <c r="AN2144" s="8">
        <v>8.6999999999999993</v>
      </c>
      <c r="AO2144" s="8">
        <v>0</v>
      </c>
      <c r="AP2144" s="8">
        <v>0</v>
      </c>
      <c r="AQ2144" s="8">
        <v>0.5</v>
      </c>
      <c r="AR2144" s="8">
        <v>22.8</v>
      </c>
      <c r="AS2144" s="8">
        <v>6.4</v>
      </c>
      <c r="AT2144" s="12">
        <f t="shared" si="339"/>
        <v>32</v>
      </c>
      <c r="AV2144" s="11">
        <f t="shared" si="341"/>
        <v>33.597850000000001</v>
      </c>
      <c r="AW2144" s="13">
        <f t="shared" si="342"/>
        <v>0</v>
      </c>
      <c r="AX2144" s="13">
        <f t="shared" si="343"/>
        <v>2.3015849999999998</v>
      </c>
      <c r="AY2144" s="13">
        <f t="shared" si="344"/>
        <v>0</v>
      </c>
      <c r="AZ2144" s="13">
        <f t="shared" si="345"/>
        <v>0</v>
      </c>
      <c r="BA2144" s="13">
        <f t="shared" si="346"/>
        <v>0.132275</v>
      </c>
      <c r="BB2144" s="13">
        <f t="shared" si="347"/>
        <v>6.0317400000000001</v>
      </c>
      <c r="BC2144" s="13">
        <f t="shared" si="348"/>
        <v>1.6931200000000002</v>
      </c>
    </row>
    <row r="2145" spans="1:55" x14ac:dyDescent="0.3">
      <c r="A2145" s="8" t="s">
        <v>233</v>
      </c>
      <c r="B2145" s="8" t="s">
        <v>239</v>
      </c>
      <c r="C2145" s="8" t="s">
        <v>164</v>
      </c>
      <c r="D2145" s="8" t="s">
        <v>29</v>
      </c>
      <c r="E2145" s="7" t="s">
        <v>21</v>
      </c>
      <c r="K2145" s="8">
        <v>1</v>
      </c>
      <c r="L2145" s="8">
        <v>0</v>
      </c>
      <c r="M2145" s="8">
        <f t="shared" si="340"/>
        <v>0</v>
      </c>
      <c r="O2145" s="8">
        <v>102</v>
      </c>
      <c r="AI2145" s="7">
        <v>513</v>
      </c>
      <c r="AJ2145" s="8">
        <v>11110</v>
      </c>
      <c r="AK2145" s="8" t="s">
        <v>290</v>
      </c>
      <c r="AL2145" s="7">
        <v>22</v>
      </c>
      <c r="AM2145" s="8">
        <v>0</v>
      </c>
      <c r="AN2145" s="8">
        <v>1</v>
      </c>
      <c r="AO2145" s="8">
        <v>0</v>
      </c>
      <c r="AP2145" s="8">
        <v>0</v>
      </c>
      <c r="AQ2145" s="8">
        <v>0.4</v>
      </c>
      <c r="AR2145" s="8">
        <v>4.5</v>
      </c>
      <c r="AS2145" s="8">
        <v>2.8</v>
      </c>
      <c r="AT2145" s="12">
        <f t="shared" si="339"/>
        <v>5.9</v>
      </c>
      <c r="AV2145" s="11">
        <f t="shared" si="341"/>
        <v>0</v>
      </c>
      <c r="AW2145" s="13">
        <f t="shared" si="342"/>
        <v>0</v>
      </c>
      <c r="AX2145" s="13">
        <f t="shared" si="343"/>
        <v>0</v>
      </c>
      <c r="AY2145" s="13">
        <f t="shared" si="344"/>
        <v>0</v>
      </c>
      <c r="AZ2145" s="13">
        <f t="shared" si="345"/>
        <v>0</v>
      </c>
      <c r="BA2145" s="13">
        <f t="shared" si="346"/>
        <v>0</v>
      </c>
      <c r="BB2145" s="13">
        <f t="shared" si="347"/>
        <v>0</v>
      </c>
      <c r="BC2145" s="13">
        <f t="shared" si="348"/>
        <v>0</v>
      </c>
    </row>
    <row r="2146" spans="1:55" x14ac:dyDescent="0.3">
      <c r="A2146" s="8" t="s">
        <v>233</v>
      </c>
      <c r="B2146" s="8" t="s">
        <v>239</v>
      </c>
      <c r="C2146" s="8" t="s">
        <v>164</v>
      </c>
      <c r="D2146" s="8" t="s">
        <v>30</v>
      </c>
      <c r="E2146" s="7" t="s">
        <v>14</v>
      </c>
      <c r="F2146" s="8">
        <v>119</v>
      </c>
      <c r="G2146" s="8">
        <v>1</v>
      </c>
      <c r="L2146" s="8">
        <v>1</v>
      </c>
      <c r="M2146" s="8">
        <f t="shared" si="340"/>
        <v>119</v>
      </c>
      <c r="O2146" s="8">
        <v>102</v>
      </c>
      <c r="AI2146" s="7">
        <v>141</v>
      </c>
      <c r="AJ2146" s="8">
        <v>9040</v>
      </c>
      <c r="AK2146" s="8" t="s">
        <v>287</v>
      </c>
      <c r="AL2146" s="7">
        <v>92</v>
      </c>
      <c r="AM2146" s="8">
        <v>0</v>
      </c>
      <c r="AN2146" s="8">
        <v>1</v>
      </c>
      <c r="AO2146" s="8">
        <v>0</v>
      </c>
      <c r="AP2146" s="8">
        <v>0</v>
      </c>
      <c r="AQ2146" s="8">
        <v>0.5</v>
      </c>
      <c r="AR2146" s="8">
        <v>23.4</v>
      </c>
      <c r="AS2146" s="8">
        <v>2.4</v>
      </c>
      <c r="AT2146" s="12">
        <f t="shared" si="339"/>
        <v>24.9</v>
      </c>
      <c r="AV2146" s="11">
        <f t="shared" si="341"/>
        <v>109.48</v>
      </c>
      <c r="AW2146" s="13">
        <f t="shared" si="342"/>
        <v>0</v>
      </c>
      <c r="AX2146" s="13">
        <f t="shared" si="343"/>
        <v>1.19</v>
      </c>
      <c r="AY2146" s="13">
        <f t="shared" si="344"/>
        <v>0</v>
      </c>
      <c r="AZ2146" s="13">
        <f t="shared" si="345"/>
        <v>0</v>
      </c>
      <c r="BA2146" s="13">
        <f t="shared" si="346"/>
        <v>0.59499999999999997</v>
      </c>
      <c r="BB2146" s="13">
        <f t="shared" si="347"/>
        <v>27.846</v>
      </c>
      <c r="BC2146" s="13">
        <f t="shared" si="348"/>
        <v>2.8559999999999999</v>
      </c>
    </row>
    <row r="2147" spans="1:55" x14ac:dyDescent="0.3">
      <c r="A2147" s="8" t="s">
        <v>233</v>
      </c>
      <c r="B2147" s="8" t="s">
        <v>239</v>
      </c>
      <c r="C2147" s="8" t="s">
        <v>164</v>
      </c>
      <c r="D2147" s="8" t="s">
        <v>31</v>
      </c>
      <c r="E2147" s="7" t="s">
        <v>14</v>
      </c>
      <c r="F2147" s="8">
        <v>122</v>
      </c>
      <c r="H2147" s="8">
        <v>1</v>
      </c>
      <c r="L2147" s="8">
        <v>0.14299999999999999</v>
      </c>
      <c r="M2147" s="8">
        <f t="shared" si="340"/>
        <v>17.445999999999998</v>
      </c>
      <c r="O2147" s="8">
        <v>102</v>
      </c>
      <c r="AI2147" s="7">
        <v>1786</v>
      </c>
      <c r="AJ2147" s="8">
        <v>11363</v>
      </c>
      <c r="AK2147" s="8" t="s">
        <v>289</v>
      </c>
      <c r="AL2147" s="7">
        <v>93</v>
      </c>
      <c r="AM2147" s="8">
        <v>0</v>
      </c>
      <c r="AN2147" s="8">
        <v>2</v>
      </c>
      <c r="AO2147" s="8">
        <v>0</v>
      </c>
      <c r="AP2147" s="8">
        <v>0</v>
      </c>
      <c r="AQ2147" s="8">
        <v>0.1</v>
      </c>
      <c r="AR2147" s="8">
        <v>21.6</v>
      </c>
      <c r="AS2147" s="8">
        <v>1.5</v>
      </c>
      <c r="AT2147" s="12">
        <f t="shared" si="339"/>
        <v>23.700000000000003</v>
      </c>
      <c r="AV2147" s="11">
        <f t="shared" si="341"/>
        <v>16.224779999999999</v>
      </c>
      <c r="AW2147" s="13">
        <f t="shared" si="342"/>
        <v>0</v>
      </c>
      <c r="AX2147" s="13">
        <f t="shared" si="343"/>
        <v>0.34891999999999995</v>
      </c>
      <c r="AY2147" s="13">
        <f t="shared" si="344"/>
        <v>0</v>
      </c>
      <c r="AZ2147" s="13">
        <f t="shared" si="345"/>
        <v>0</v>
      </c>
      <c r="BA2147" s="13">
        <f t="shared" si="346"/>
        <v>1.7446E-2</v>
      </c>
      <c r="BB2147" s="13">
        <f t="shared" si="347"/>
        <v>3.7683359999999997</v>
      </c>
      <c r="BC2147" s="13">
        <f t="shared" si="348"/>
        <v>0.26168999999999998</v>
      </c>
    </row>
    <row r="2148" spans="1:55" x14ac:dyDescent="0.3">
      <c r="A2148" s="8" t="s">
        <v>233</v>
      </c>
      <c r="B2148" s="8" t="s">
        <v>239</v>
      </c>
      <c r="C2148" s="8" t="s">
        <v>164</v>
      </c>
      <c r="D2148" s="8" t="s">
        <v>128</v>
      </c>
      <c r="E2148" s="7" t="s">
        <v>14</v>
      </c>
      <c r="F2148" s="8">
        <v>62</v>
      </c>
      <c r="H2148" s="8">
        <v>1</v>
      </c>
      <c r="L2148" s="8">
        <v>0.14299999999999999</v>
      </c>
      <c r="M2148" s="8">
        <f t="shared" si="340"/>
        <v>8.8659999999999997</v>
      </c>
      <c r="O2148" s="8">
        <v>102</v>
      </c>
      <c r="AI2148" s="7">
        <v>620</v>
      </c>
      <c r="AJ2148" s="8">
        <v>11125</v>
      </c>
      <c r="AK2148" s="8" t="s">
        <v>356</v>
      </c>
      <c r="AL2148" s="7">
        <v>45</v>
      </c>
      <c r="AM2148" s="8">
        <v>0</v>
      </c>
      <c r="AN2148" s="8">
        <v>1.1000000000000001</v>
      </c>
      <c r="AO2148" s="8">
        <v>0</v>
      </c>
      <c r="AP2148" s="8">
        <v>0</v>
      </c>
      <c r="AQ2148" s="8">
        <v>0.2</v>
      </c>
      <c r="AR2148" s="8">
        <v>10.5</v>
      </c>
      <c r="AS2148" s="8">
        <v>3.3</v>
      </c>
      <c r="AT2148" s="12">
        <f t="shared" si="339"/>
        <v>11.8</v>
      </c>
      <c r="AV2148" s="11">
        <f t="shared" si="341"/>
        <v>3.9896999999999996</v>
      </c>
      <c r="AW2148" s="13">
        <f t="shared" si="342"/>
        <v>0</v>
      </c>
      <c r="AX2148" s="13">
        <f t="shared" si="343"/>
        <v>9.7526000000000015E-2</v>
      </c>
      <c r="AY2148" s="13">
        <f t="shared" si="344"/>
        <v>0</v>
      </c>
      <c r="AZ2148" s="13">
        <f t="shared" si="345"/>
        <v>0</v>
      </c>
      <c r="BA2148" s="13">
        <f t="shared" si="346"/>
        <v>1.7732000000000001E-2</v>
      </c>
      <c r="BB2148" s="13">
        <f t="shared" si="347"/>
        <v>0.93092999999999992</v>
      </c>
      <c r="BC2148" s="13">
        <f t="shared" si="348"/>
        <v>0.29257799999999995</v>
      </c>
    </row>
    <row r="2149" spans="1:55" x14ac:dyDescent="0.3">
      <c r="A2149" s="8" t="s">
        <v>234</v>
      </c>
      <c r="B2149" s="8" t="s">
        <v>239</v>
      </c>
      <c r="C2149" s="8" t="s">
        <v>164</v>
      </c>
      <c r="D2149" s="8" t="s">
        <v>248</v>
      </c>
      <c r="E2149" s="7" t="s">
        <v>14</v>
      </c>
      <c r="F2149" s="8">
        <v>134</v>
      </c>
      <c r="G2149" s="8">
        <v>1</v>
      </c>
      <c r="L2149" s="8">
        <v>1</v>
      </c>
      <c r="M2149" s="8">
        <f t="shared" si="340"/>
        <v>134</v>
      </c>
      <c r="O2149" s="8">
        <v>102</v>
      </c>
      <c r="AE2149" s="7" t="s">
        <v>296</v>
      </c>
      <c r="AF2149" s="8" t="s">
        <v>303</v>
      </c>
      <c r="AL2149" s="7">
        <v>163</v>
      </c>
      <c r="AN2149" s="8">
        <v>6.3</v>
      </c>
      <c r="AQ2149" s="8">
        <v>1.4</v>
      </c>
      <c r="AR2149" s="8">
        <v>31.1</v>
      </c>
      <c r="AT2149" s="12">
        <f t="shared" si="339"/>
        <v>38.799999999999997</v>
      </c>
      <c r="AV2149" s="11">
        <f t="shared" si="341"/>
        <v>218.42</v>
      </c>
      <c r="AW2149" s="13">
        <f t="shared" si="342"/>
        <v>1.34</v>
      </c>
      <c r="AX2149" s="13">
        <f t="shared" si="343"/>
        <v>8.4420000000000002</v>
      </c>
      <c r="AY2149" s="13">
        <f t="shared" si="344"/>
        <v>1.34</v>
      </c>
      <c r="AZ2149" s="13">
        <f t="shared" si="345"/>
        <v>1.34</v>
      </c>
      <c r="BA2149" s="13">
        <f t="shared" si="346"/>
        <v>1.8759999999999999</v>
      </c>
      <c r="BB2149" s="13">
        <f t="shared" si="347"/>
        <v>41.674000000000007</v>
      </c>
      <c r="BC2149" s="13">
        <f t="shared" si="348"/>
        <v>1.34</v>
      </c>
    </row>
    <row r="2150" spans="1:55" x14ac:dyDescent="0.3">
      <c r="A2150" s="8" t="s">
        <v>234</v>
      </c>
      <c r="B2150" s="8" t="s">
        <v>239</v>
      </c>
      <c r="C2150" s="8" t="s">
        <v>164</v>
      </c>
      <c r="D2150" s="8" t="s">
        <v>27</v>
      </c>
      <c r="E2150" s="7" t="s">
        <v>14</v>
      </c>
      <c r="F2150" s="8">
        <v>114</v>
      </c>
      <c r="G2150" s="8">
        <v>1</v>
      </c>
      <c r="L2150" s="8">
        <v>1</v>
      </c>
      <c r="M2150" s="8">
        <f t="shared" si="340"/>
        <v>114</v>
      </c>
      <c r="O2150" s="8">
        <v>102</v>
      </c>
      <c r="AE2150" s="7" t="s">
        <v>296</v>
      </c>
      <c r="AF2150" s="8" t="s">
        <v>304</v>
      </c>
      <c r="AL2150" s="7">
        <v>125</v>
      </c>
      <c r="AN2150" s="8">
        <v>2.1</v>
      </c>
      <c r="AQ2150" s="8">
        <v>1.3</v>
      </c>
      <c r="AR2150" s="8">
        <v>26.2</v>
      </c>
      <c r="AT2150" s="12">
        <f t="shared" si="339"/>
        <v>29.6</v>
      </c>
      <c r="AV2150" s="11">
        <f t="shared" si="341"/>
        <v>142.5</v>
      </c>
      <c r="AW2150" s="13">
        <f t="shared" si="342"/>
        <v>1.1399999999999999</v>
      </c>
      <c r="AX2150" s="13">
        <f t="shared" si="343"/>
        <v>2.3940000000000001</v>
      </c>
      <c r="AY2150" s="13">
        <f t="shared" si="344"/>
        <v>1.1399999999999999</v>
      </c>
      <c r="AZ2150" s="13">
        <f t="shared" si="345"/>
        <v>1.1399999999999999</v>
      </c>
      <c r="BA2150" s="13">
        <f t="shared" si="346"/>
        <v>1.4820000000000002</v>
      </c>
      <c r="BB2150" s="13">
        <f t="shared" si="347"/>
        <v>29.867999999999999</v>
      </c>
      <c r="BC2150" s="13">
        <f t="shared" si="348"/>
        <v>1.1399999999999999</v>
      </c>
    </row>
    <row r="2151" spans="1:55" x14ac:dyDescent="0.3">
      <c r="A2151" s="8" t="s">
        <v>234</v>
      </c>
      <c r="B2151" s="8" t="s">
        <v>239</v>
      </c>
      <c r="C2151" s="8" t="s">
        <v>164</v>
      </c>
      <c r="D2151" s="8" t="s">
        <v>32</v>
      </c>
      <c r="E2151" s="7" t="s">
        <v>14</v>
      </c>
      <c r="F2151" s="8">
        <v>83</v>
      </c>
      <c r="I2151" s="8">
        <v>1</v>
      </c>
      <c r="L2151" s="8">
        <v>3.3000000000000002E-2</v>
      </c>
      <c r="M2151" s="8">
        <f t="shared" si="340"/>
        <v>2.7390000000000003</v>
      </c>
      <c r="O2151" s="8">
        <v>102</v>
      </c>
      <c r="AI2151" s="7">
        <v>8012</v>
      </c>
      <c r="AJ2151" s="8">
        <v>0</v>
      </c>
      <c r="AK2151" s="8" t="s">
        <v>307</v>
      </c>
      <c r="AL2151" s="7">
        <v>332</v>
      </c>
      <c r="AM2151" s="8">
        <v>0</v>
      </c>
      <c r="AN2151" s="8">
        <v>10.3</v>
      </c>
      <c r="AO2151" s="8">
        <v>0</v>
      </c>
      <c r="AP2151" s="8">
        <v>0</v>
      </c>
      <c r="AQ2151" s="8">
        <v>3</v>
      </c>
      <c r="AR2151" s="8">
        <v>73.7</v>
      </c>
      <c r="AS2151" s="8">
        <v>12.7</v>
      </c>
      <c r="AT2151" s="12">
        <f t="shared" si="339"/>
        <v>87</v>
      </c>
      <c r="AV2151" s="11">
        <f t="shared" si="341"/>
        <v>9.0934800000000013</v>
      </c>
      <c r="AW2151" s="13">
        <f t="shared" si="342"/>
        <v>0</v>
      </c>
      <c r="AX2151" s="13">
        <f t="shared" si="343"/>
        <v>0.28211700000000006</v>
      </c>
      <c r="AY2151" s="13">
        <f t="shared" si="344"/>
        <v>0</v>
      </c>
      <c r="AZ2151" s="13">
        <f t="shared" si="345"/>
        <v>0</v>
      </c>
      <c r="BA2151" s="13">
        <f t="shared" si="346"/>
        <v>8.2170000000000007E-2</v>
      </c>
      <c r="BB2151" s="13">
        <f t="shared" si="347"/>
        <v>2.0186430000000004</v>
      </c>
      <c r="BC2151" s="13">
        <f t="shared" si="348"/>
        <v>0.34785299999999997</v>
      </c>
    </row>
    <row r="2152" spans="1:55" x14ac:dyDescent="0.3">
      <c r="A2152" s="8" t="s">
        <v>234</v>
      </c>
      <c r="B2152" s="8" t="s">
        <v>239</v>
      </c>
      <c r="C2152" s="8" t="s">
        <v>164</v>
      </c>
      <c r="D2152" s="8" t="s">
        <v>74</v>
      </c>
      <c r="E2152" s="7" t="s">
        <v>14</v>
      </c>
      <c r="F2152" s="8">
        <v>340</v>
      </c>
      <c r="H2152" s="8">
        <v>1</v>
      </c>
      <c r="L2152" s="8">
        <v>0.14299999999999999</v>
      </c>
      <c r="M2152" s="8">
        <f t="shared" si="340"/>
        <v>48.62</v>
      </c>
      <c r="O2152" s="8">
        <v>102</v>
      </c>
      <c r="AI2152" s="7">
        <v>404</v>
      </c>
      <c r="AJ2152" s="8">
        <v>14400</v>
      </c>
      <c r="AK2152" s="8" t="s">
        <v>308</v>
      </c>
      <c r="AL2152" s="7">
        <v>41</v>
      </c>
      <c r="AM2152" s="8">
        <v>0</v>
      </c>
      <c r="AN2152" s="8">
        <v>0</v>
      </c>
      <c r="AO2152" s="8">
        <v>0</v>
      </c>
      <c r="AP2152" s="8">
        <v>0</v>
      </c>
      <c r="AQ2152" s="8">
        <v>0</v>
      </c>
      <c r="AR2152" s="8">
        <v>10.4</v>
      </c>
      <c r="AS2152" s="8">
        <v>0</v>
      </c>
      <c r="AT2152" s="12">
        <f t="shared" si="339"/>
        <v>10.4</v>
      </c>
      <c r="AV2152" s="11">
        <f t="shared" si="341"/>
        <v>19.934199999999997</v>
      </c>
      <c r="AW2152" s="13">
        <f t="shared" si="342"/>
        <v>0</v>
      </c>
      <c r="AX2152" s="13">
        <f t="shared" si="343"/>
        <v>0</v>
      </c>
      <c r="AY2152" s="13">
        <f t="shared" si="344"/>
        <v>0</v>
      </c>
      <c r="AZ2152" s="13">
        <f t="shared" si="345"/>
        <v>0</v>
      </c>
      <c r="BA2152" s="13">
        <f t="shared" si="346"/>
        <v>0</v>
      </c>
      <c r="BB2152" s="13">
        <f t="shared" si="347"/>
        <v>5.0564799999999996</v>
      </c>
      <c r="BC2152" s="13">
        <f t="shared" si="348"/>
        <v>0</v>
      </c>
    </row>
    <row r="2153" spans="1:55" x14ac:dyDescent="0.3">
      <c r="A2153" s="8" t="s">
        <v>232</v>
      </c>
      <c r="B2153" s="8" t="s">
        <v>240</v>
      </c>
      <c r="C2153" s="8" t="s">
        <v>165</v>
      </c>
      <c r="D2153" s="8" t="s">
        <v>13</v>
      </c>
      <c r="E2153" s="7" t="s">
        <v>14</v>
      </c>
      <c r="F2153" s="8">
        <v>112</v>
      </c>
      <c r="I2153" s="8">
        <v>2.5</v>
      </c>
      <c r="L2153" s="8">
        <v>8.3000000000000004E-2</v>
      </c>
      <c r="M2153" s="8">
        <f t="shared" si="340"/>
        <v>9.2960000000000012</v>
      </c>
      <c r="N2153" s="8">
        <v>1.5</v>
      </c>
      <c r="O2153" s="8">
        <v>103</v>
      </c>
      <c r="AI2153" s="7">
        <v>8067</v>
      </c>
      <c r="AJ2153" s="8">
        <v>0</v>
      </c>
      <c r="AK2153" s="8" t="s">
        <v>265</v>
      </c>
      <c r="AL2153" s="7">
        <v>269</v>
      </c>
      <c r="AM2153" s="8">
        <v>269</v>
      </c>
      <c r="AN2153" s="8">
        <v>24.9</v>
      </c>
      <c r="AO2153" s="8">
        <v>24.9</v>
      </c>
      <c r="AP2153" s="8">
        <v>24.9</v>
      </c>
      <c r="AQ2153" s="8">
        <v>18</v>
      </c>
      <c r="AR2153" s="8">
        <v>0</v>
      </c>
      <c r="AS2153" s="8">
        <v>0</v>
      </c>
      <c r="AT2153" s="12">
        <f t="shared" si="339"/>
        <v>42.9</v>
      </c>
      <c r="AV2153" s="11">
        <f t="shared" si="341"/>
        <v>25.006240000000002</v>
      </c>
      <c r="AW2153" s="13">
        <f t="shared" si="342"/>
        <v>25.006240000000002</v>
      </c>
      <c r="AX2153" s="13">
        <f t="shared" si="343"/>
        <v>2.3147040000000003</v>
      </c>
      <c r="AY2153" s="13">
        <f t="shared" si="344"/>
        <v>2.3147040000000003</v>
      </c>
      <c r="AZ2153" s="13">
        <f t="shared" si="345"/>
        <v>2.3147040000000003</v>
      </c>
      <c r="BA2153" s="13">
        <f t="shared" si="346"/>
        <v>1.6732800000000003</v>
      </c>
      <c r="BB2153" s="13">
        <f t="shared" si="347"/>
        <v>0</v>
      </c>
      <c r="BC2153" s="13">
        <f t="shared" si="348"/>
        <v>0</v>
      </c>
    </row>
    <row r="2154" spans="1:55" x14ac:dyDescent="0.3">
      <c r="A2154" s="8" t="s">
        <v>232</v>
      </c>
      <c r="B2154" s="8" t="s">
        <v>240</v>
      </c>
      <c r="C2154" s="8" t="s">
        <v>165</v>
      </c>
      <c r="D2154" s="8" t="s">
        <v>15</v>
      </c>
      <c r="E2154" s="7" t="s">
        <v>21</v>
      </c>
      <c r="K2154" s="8">
        <v>1</v>
      </c>
      <c r="L2154" s="8">
        <v>0</v>
      </c>
      <c r="M2154" s="8">
        <f t="shared" si="340"/>
        <v>0</v>
      </c>
      <c r="O2154" s="8">
        <v>103</v>
      </c>
      <c r="AE2154" s="7" t="s">
        <v>296</v>
      </c>
      <c r="AF2154" s="8" t="s">
        <v>298</v>
      </c>
      <c r="AG2154" s="7" t="s">
        <v>299</v>
      </c>
      <c r="AL2154" s="7">
        <v>241</v>
      </c>
      <c r="AN2154" s="8">
        <v>32.9</v>
      </c>
      <c r="AQ2154" s="8">
        <v>10.9</v>
      </c>
      <c r="AR2154" s="8">
        <v>0.5</v>
      </c>
      <c r="AS2154" s="8">
        <v>0</v>
      </c>
      <c r="AT2154" s="12">
        <f t="shared" si="339"/>
        <v>44.3</v>
      </c>
      <c r="AV2154" s="11">
        <f t="shared" si="341"/>
        <v>0</v>
      </c>
      <c r="AW2154" s="13">
        <f t="shared" si="342"/>
        <v>0</v>
      </c>
      <c r="AX2154" s="13">
        <f t="shared" si="343"/>
        <v>0</v>
      </c>
      <c r="AY2154" s="13">
        <f t="shared" si="344"/>
        <v>0</v>
      </c>
      <c r="AZ2154" s="13">
        <f t="shared" si="345"/>
        <v>0</v>
      </c>
      <c r="BA2154" s="13">
        <f t="shared" si="346"/>
        <v>0</v>
      </c>
      <c r="BB2154" s="13">
        <f t="shared" si="347"/>
        <v>0</v>
      </c>
      <c r="BC2154" s="13">
        <f t="shared" si="348"/>
        <v>0</v>
      </c>
    </row>
    <row r="2155" spans="1:55" x14ac:dyDescent="0.3">
      <c r="A2155" s="8" t="s">
        <v>232</v>
      </c>
      <c r="B2155" s="8" t="s">
        <v>240</v>
      </c>
      <c r="C2155" s="8" t="s">
        <v>165</v>
      </c>
      <c r="D2155" s="8" t="s">
        <v>17</v>
      </c>
      <c r="E2155" s="7" t="s">
        <v>21</v>
      </c>
      <c r="K2155" s="8">
        <v>1</v>
      </c>
      <c r="L2155" s="8">
        <v>0</v>
      </c>
      <c r="M2155" s="8">
        <f t="shared" si="340"/>
        <v>0</v>
      </c>
      <c r="O2155" s="8">
        <v>103</v>
      </c>
      <c r="AE2155" s="7" t="s">
        <v>300</v>
      </c>
      <c r="AF2155" s="8" t="s">
        <v>301</v>
      </c>
      <c r="AG2155" s="7" t="s">
        <v>272</v>
      </c>
      <c r="AL2155" s="7">
        <v>265</v>
      </c>
      <c r="AN2155" s="8">
        <v>16.899999999999999</v>
      </c>
      <c r="AQ2155" s="8">
        <v>21.4</v>
      </c>
      <c r="AR2155" s="8">
        <v>0</v>
      </c>
      <c r="AS2155" s="8">
        <v>0</v>
      </c>
      <c r="AT2155" s="12">
        <f t="shared" si="339"/>
        <v>38.299999999999997</v>
      </c>
      <c r="AV2155" s="11">
        <f t="shared" si="341"/>
        <v>0</v>
      </c>
      <c r="AW2155" s="13">
        <f t="shared" si="342"/>
        <v>0</v>
      </c>
      <c r="AX2155" s="13">
        <f t="shared" si="343"/>
        <v>0</v>
      </c>
      <c r="AY2155" s="13">
        <f t="shared" si="344"/>
        <v>0</v>
      </c>
      <c r="AZ2155" s="13">
        <f t="shared" si="345"/>
        <v>0</v>
      </c>
      <c r="BA2155" s="13">
        <f t="shared" si="346"/>
        <v>0</v>
      </c>
      <c r="BB2155" s="13">
        <f t="shared" si="347"/>
        <v>0</v>
      </c>
      <c r="BC2155" s="13">
        <f t="shared" si="348"/>
        <v>0</v>
      </c>
    </row>
    <row r="2156" spans="1:55" x14ac:dyDescent="0.3">
      <c r="A2156" s="8" t="s">
        <v>232</v>
      </c>
      <c r="B2156" s="8" t="s">
        <v>240</v>
      </c>
      <c r="C2156" s="8" t="s">
        <v>165</v>
      </c>
      <c r="D2156" s="8" t="s">
        <v>18</v>
      </c>
      <c r="E2156" s="7" t="s">
        <v>21</v>
      </c>
      <c r="K2156" s="8">
        <v>1</v>
      </c>
      <c r="L2156" s="8">
        <v>0</v>
      </c>
      <c r="M2156" s="8">
        <f t="shared" si="340"/>
        <v>0</v>
      </c>
      <c r="O2156" s="8">
        <v>103</v>
      </c>
      <c r="S2156" s="8">
        <v>1095</v>
      </c>
      <c r="T2156" s="8" t="s">
        <v>275</v>
      </c>
      <c r="AL2156" s="7">
        <v>267</v>
      </c>
      <c r="AN2156" s="8">
        <v>19.600000000000001</v>
      </c>
      <c r="AQ2156" s="8">
        <v>20.3</v>
      </c>
      <c r="AT2156" s="12">
        <f t="shared" si="339"/>
        <v>39.900000000000006</v>
      </c>
      <c r="AV2156" s="11">
        <f t="shared" si="341"/>
        <v>0</v>
      </c>
      <c r="AW2156" s="13">
        <f t="shared" si="342"/>
        <v>0</v>
      </c>
      <c r="AX2156" s="13">
        <f t="shared" si="343"/>
        <v>0</v>
      </c>
      <c r="AY2156" s="13">
        <f t="shared" si="344"/>
        <v>0</v>
      </c>
      <c r="AZ2156" s="13">
        <f t="shared" si="345"/>
        <v>0</v>
      </c>
      <c r="BA2156" s="13">
        <f t="shared" si="346"/>
        <v>0</v>
      </c>
      <c r="BB2156" s="13">
        <f t="shared" si="347"/>
        <v>0</v>
      </c>
      <c r="BC2156" s="13">
        <f t="shared" si="348"/>
        <v>0</v>
      </c>
    </row>
    <row r="2157" spans="1:55" x14ac:dyDescent="0.3">
      <c r="A2157" s="8" t="s">
        <v>232</v>
      </c>
      <c r="B2157" s="8" t="s">
        <v>240</v>
      </c>
      <c r="C2157" s="8" t="s">
        <v>165</v>
      </c>
      <c r="D2157" s="8" t="s">
        <v>19</v>
      </c>
      <c r="E2157" s="7" t="s">
        <v>14</v>
      </c>
      <c r="F2157" s="8">
        <v>112</v>
      </c>
      <c r="I2157" s="8">
        <v>1</v>
      </c>
      <c r="L2157" s="8">
        <v>3.3000000000000002E-2</v>
      </c>
      <c r="M2157" s="8">
        <f t="shared" si="340"/>
        <v>3.6960000000000002</v>
      </c>
      <c r="O2157" s="8">
        <v>103</v>
      </c>
      <c r="AI2157" s="7">
        <v>8063</v>
      </c>
      <c r="AJ2157" s="8">
        <v>5124</v>
      </c>
      <c r="AK2157" s="8" t="s">
        <v>273</v>
      </c>
      <c r="AL2157" s="7">
        <v>285</v>
      </c>
      <c r="AM2157" s="8">
        <v>285</v>
      </c>
      <c r="AN2157" s="8">
        <v>26.9</v>
      </c>
      <c r="AO2157" s="8">
        <v>26.9</v>
      </c>
      <c r="AP2157" s="8">
        <v>26.9</v>
      </c>
      <c r="AQ2157" s="8">
        <v>18.899999999999999</v>
      </c>
      <c r="AR2157" s="8">
        <v>0</v>
      </c>
      <c r="AS2157" s="8">
        <v>0</v>
      </c>
      <c r="AT2157" s="12">
        <f t="shared" ref="AT2157:AT2220" si="349">SUM(AN2157,AQ2157,AR2157)</f>
        <v>45.8</v>
      </c>
      <c r="AV2157" s="11">
        <f t="shared" si="341"/>
        <v>10.533600000000002</v>
      </c>
      <c r="AW2157" s="13">
        <f t="shared" si="342"/>
        <v>10.533600000000002</v>
      </c>
      <c r="AX2157" s="13">
        <f t="shared" si="343"/>
        <v>0.994224</v>
      </c>
      <c r="AY2157" s="13">
        <f t="shared" si="344"/>
        <v>0.994224</v>
      </c>
      <c r="AZ2157" s="13">
        <f t="shared" si="345"/>
        <v>0.994224</v>
      </c>
      <c r="BA2157" s="13">
        <f t="shared" si="346"/>
        <v>0.69854399999999994</v>
      </c>
      <c r="BB2157" s="13">
        <f t="shared" si="347"/>
        <v>0</v>
      </c>
      <c r="BC2157" s="13">
        <f t="shared" si="348"/>
        <v>0</v>
      </c>
    </row>
    <row r="2158" spans="1:55" x14ac:dyDescent="0.3">
      <c r="A2158" s="8" t="s">
        <v>232</v>
      </c>
      <c r="B2158" s="8" t="s">
        <v>240</v>
      </c>
      <c r="C2158" s="8" t="s">
        <v>165</v>
      </c>
      <c r="D2158" s="8" t="s">
        <v>22</v>
      </c>
      <c r="E2158" s="7" t="s">
        <v>21</v>
      </c>
      <c r="K2158" s="8">
        <v>1</v>
      </c>
      <c r="L2158" s="8">
        <v>0</v>
      </c>
      <c r="M2158" s="8">
        <f t="shared" si="340"/>
        <v>0</v>
      </c>
      <c r="O2158" s="8">
        <v>103</v>
      </c>
      <c r="AI2158" s="7">
        <v>8063</v>
      </c>
      <c r="AJ2158" s="8">
        <v>5124</v>
      </c>
      <c r="AK2158" s="8" t="s">
        <v>273</v>
      </c>
      <c r="AL2158" s="7">
        <v>285</v>
      </c>
      <c r="AM2158" s="8">
        <v>285</v>
      </c>
      <c r="AN2158" s="8">
        <v>26.9</v>
      </c>
      <c r="AO2158" s="8">
        <v>26.9</v>
      </c>
      <c r="AP2158" s="8">
        <v>26.9</v>
      </c>
      <c r="AQ2158" s="8">
        <v>18.899999999999999</v>
      </c>
      <c r="AR2158" s="8">
        <v>0</v>
      </c>
      <c r="AS2158" s="8">
        <v>0</v>
      </c>
      <c r="AT2158" s="12">
        <f t="shared" si="349"/>
        <v>45.8</v>
      </c>
      <c r="AV2158" s="11">
        <f t="shared" si="341"/>
        <v>0</v>
      </c>
      <c r="AW2158" s="13">
        <f t="shared" si="342"/>
        <v>0</v>
      </c>
      <c r="AX2158" s="13">
        <f t="shared" si="343"/>
        <v>0</v>
      </c>
      <c r="AY2158" s="13">
        <f t="shared" si="344"/>
        <v>0</v>
      </c>
      <c r="AZ2158" s="13">
        <f t="shared" si="345"/>
        <v>0</v>
      </c>
      <c r="BA2158" s="13">
        <f t="shared" si="346"/>
        <v>0</v>
      </c>
      <c r="BB2158" s="13">
        <f t="shared" si="347"/>
        <v>0</v>
      </c>
      <c r="BC2158" s="13">
        <f t="shared" si="348"/>
        <v>0</v>
      </c>
    </row>
    <row r="2159" spans="1:55" x14ac:dyDescent="0.3">
      <c r="A2159" s="8" t="s">
        <v>232</v>
      </c>
      <c r="B2159" s="8" t="s">
        <v>240</v>
      </c>
      <c r="C2159" s="8" t="s">
        <v>165</v>
      </c>
      <c r="D2159" s="8" t="s">
        <v>136</v>
      </c>
      <c r="E2159" s="7" t="s">
        <v>14</v>
      </c>
      <c r="F2159" s="8">
        <v>56</v>
      </c>
      <c r="J2159" s="8">
        <v>1</v>
      </c>
      <c r="L2159" s="8">
        <v>3.0000000000000001E-3</v>
      </c>
      <c r="M2159" s="8">
        <f t="shared" si="340"/>
        <v>0.16800000000000001</v>
      </c>
      <c r="O2159" s="8">
        <v>103</v>
      </c>
      <c r="AI2159" s="7">
        <v>1683</v>
      </c>
      <c r="AJ2159" s="8">
        <v>10188</v>
      </c>
      <c r="AK2159" s="8" t="s">
        <v>360</v>
      </c>
      <c r="AL2159" s="7">
        <v>273</v>
      </c>
      <c r="AM2159" s="8">
        <v>273</v>
      </c>
      <c r="AN2159" s="8">
        <v>27.6</v>
      </c>
      <c r="AO2159" s="8">
        <v>27.6</v>
      </c>
      <c r="AP2159" s="8">
        <v>27.6</v>
      </c>
      <c r="AQ2159" s="8">
        <v>17.2</v>
      </c>
      <c r="AR2159" s="8">
        <v>0</v>
      </c>
      <c r="AS2159" s="8">
        <v>0</v>
      </c>
      <c r="AT2159" s="12">
        <f t="shared" si="349"/>
        <v>44.8</v>
      </c>
      <c r="AV2159" s="11">
        <f t="shared" si="341"/>
        <v>0.45864000000000005</v>
      </c>
      <c r="AW2159" s="13">
        <f t="shared" si="342"/>
        <v>0.45864000000000005</v>
      </c>
      <c r="AX2159" s="13">
        <f t="shared" si="343"/>
        <v>4.6368000000000006E-2</v>
      </c>
      <c r="AY2159" s="13">
        <f t="shared" si="344"/>
        <v>4.6368000000000006E-2</v>
      </c>
      <c r="AZ2159" s="13">
        <f t="shared" si="345"/>
        <v>4.6368000000000006E-2</v>
      </c>
      <c r="BA2159" s="13">
        <f t="shared" si="346"/>
        <v>2.8896000000000002E-2</v>
      </c>
      <c r="BB2159" s="13">
        <f t="shared" si="347"/>
        <v>0</v>
      </c>
      <c r="BC2159" s="13">
        <f t="shared" si="348"/>
        <v>0</v>
      </c>
    </row>
    <row r="2160" spans="1:55" x14ac:dyDescent="0.3">
      <c r="A2160" s="8" t="s">
        <v>232</v>
      </c>
      <c r="B2160" s="8" t="s">
        <v>240</v>
      </c>
      <c r="C2160" s="8" t="s">
        <v>165</v>
      </c>
      <c r="D2160" s="8" t="s">
        <v>23</v>
      </c>
      <c r="E2160" s="7" t="s">
        <v>14</v>
      </c>
      <c r="F2160" s="8">
        <v>64</v>
      </c>
      <c r="H2160" s="8">
        <v>2.5</v>
      </c>
      <c r="L2160" s="8">
        <v>0.35699999999999998</v>
      </c>
      <c r="M2160" s="8">
        <f t="shared" si="340"/>
        <v>22.847999999999999</v>
      </c>
      <c r="O2160" s="8">
        <v>103</v>
      </c>
      <c r="AI2160" s="7">
        <v>974</v>
      </c>
      <c r="AJ2160" s="8">
        <v>1129</v>
      </c>
      <c r="AK2160" s="8" t="s">
        <v>279</v>
      </c>
      <c r="AL2160" s="7">
        <v>155</v>
      </c>
      <c r="AM2160" s="8">
        <v>155</v>
      </c>
      <c r="AN2160" s="8">
        <v>12.6</v>
      </c>
      <c r="AO2160" s="8">
        <v>12.6</v>
      </c>
      <c r="AP2160" s="8">
        <v>0</v>
      </c>
      <c r="AQ2160" s="8">
        <v>10.6</v>
      </c>
      <c r="AR2160" s="8">
        <v>1.1000000000000001</v>
      </c>
      <c r="AS2160" s="8">
        <v>0</v>
      </c>
      <c r="AT2160" s="12">
        <f t="shared" si="349"/>
        <v>24.3</v>
      </c>
      <c r="AV2160" s="11">
        <f t="shared" si="341"/>
        <v>35.414400000000001</v>
      </c>
      <c r="AW2160" s="13">
        <f t="shared" si="342"/>
        <v>35.414400000000001</v>
      </c>
      <c r="AX2160" s="13">
        <f t="shared" si="343"/>
        <v>2.8788479999999996</v>
      </c>
      <c r="AY2160" s="13">
        <f t="shared" si="344"/>
        <v>2.8788479999999996</v>
      </c>
      <c r="AZ2160" s="13">
        <f t="shared" si="345"/>
        <v>0</v>
      </c>
      <c r="BA2160" s="13">
        <f t="shared" si="346"/>
        <v>2.421888</v>
      </c>
      <c r="BB2160" s="13">
        <f t="shared" si="347"/>
        <v>0.251328</v>
      </c>
      <c r="BC2160" s="13">
        <f t="shared" si="348"/>
        <v>0</v>
      </c>
    </row>
    <row r="2161" spans="1:55" x14ac:dyDescent="0.3">
      <c r="A2161" s="8" t="s">
        <v>232</v>
      </c>
      <c r="B2161" s="8" t="s">
        <v>240</v>
      </c>
      <c r="C2161" s="8" t="s">
        <v>165</v>
      </c>
      <c r="D2161" s="8" t="s">
        <v>24</v>
      </c>
      <c r="E2161" s="7" t="s">
        <v>14</v>
      </c>
      <c r="F2161" s="8">
        <v>184</v>
      </c>
      <c r="H2161" s="8">
        <v>3</v>
      </c>
      <c r="L2161" s="8">
        <v>0.42899999999999999</v>
      </c>
      <c r="M2161" s="8">
        <f t="shared" si="340"/>
        <v>78.935999999999993</v>
      </c>
      <c r="O2161" s="8">
        <v>103</v>
      </c>
      <c r="AI2161" s="7">
        <v>7075</v>
      </c>
      <c r="AJ2161" s="8">
        <v>1106</v>
      </c>
      <c r="AK2161" s="8" t="s">
        <v>280</v>
      </c>
      <c r="AL2161" s="7">
        <v>69</v>
      </c>
      <c r="AM2161" s="8">
        <v>69</v>
      </c>
      <c r="AN2161" s="8">
        <v>3.6</v>
      </c>
      <c r="AO2161" s="8">
        <v>3.6</v>
      </c>
      <c r="AP2161" s="8">
        <v>0</v>
      </c>
      <c r="AQ2161" s="8">
        <v>4.0999999999999996</v>
      </c>
      <c r="AR2161" s="8">
        <v>4.5</v>
      </c>
      <c r="AS2161" s="8">
        <v>0</v>
      </c>
      <c r="AT2161" s="12">
        <f t="shared" si="349"/>
        <v>12.2</v>
      </c>
      <c r="AV2161" s="11">
        <f t="shared" si="341"/>
        <v>54.46584</v>
      </c>
      <c r="AW2161" s="13">
        <f t="shared" si="342"/>
        <v>54.46584</v>
      </c>
      <c r="AX2161" s="13">
        <f t="shared" si="343"/>
        <v>2.8416960000000002</v>
      </c>
      <c r="AY2161" s="13">
        <f t="shared" si="344"/>
        <v>2.8416960000000002</v>
      </c>
      <c r="AZ2161" s="13">
        <f t="shared" si="345"/>
        <v>0</v>
      </c>
      <c r="BA2161" s="13">
        <f t="shared" si="346"/>
        <v>3.2363759999999995</v>
      </c>
      <c r="BB2161" s="13">
        <f t="shared" si="347"/>
        <v>3.5521199999999999</v>
      </c>
      <c r="BC2161" s="13">
        <f t="shared" si="348"/>
        <v>0</v>
      </c>
    </row>
    <row r="2162" spans="1:55" x14ac:dyDescent="0.3">
      <c r="A2162" s="8" t="s">
        <v>232</v>
      </c>
      <c r="B2162" s="8" t="s">
        <v>240</v>
      </c>
      <c r="C2162" s="8" t="s">
        <v>165</v>
      </c>
      <c r="D2162" s="8" t="s">
        <v>25</v>
      </c>
      <c r="E2162" s="7" t="s">
        <v>21</v>
      </c>
      <c r="K2162" s="8">
        <v>1</v>
      </c>
      <c r="L2162" s="8">
        <v>0</v>
      </c>
      <c r="M2162" s="8">
        <f t="shared" si="340"/>
        <v>0</v>
      </c>
      <c r="O2162" s="8">
        <v>103</v>
      </c>
      <c r="AI2162" s="7">
        <v>646</v>
      </c>
      <c r="AJ2162" s="8">
        <v>1009</v>
      </c>
      <c r="AK2162" s="8" t="s">
        <v>286</v>
      </c>
      <c r="AL2162" s="7">
        <v>403</v>
      </c>
      <c r="AM2162" s="8">
        <v>403</v>
      </c>
      <c r="AN2162" s="8">
        <v>24.9</v>
      </c>
      <c r="AO2162" s="8">
        <v>24.9</v>
      </c>
      <c r="AP2162" s="8">
        <v>0</v>
      </c>
      <c r="AQ2162" s="8">
        <v>33.1</v>
      </c>
      <c r="AR2162" s="8">
        <v>1.3</v>
      </c>
      <c r="AS2162" s="8">
        <v>0</v>
      </c>
      <c r="AT2162" s="12">
        <f t="shared" si="349"/>
        <v>59.3</v>
      </c>
      <c r="AV2162" s="11">
        <f t="shared" si="341"/>
        <v>0</v>
      </c>
      <c r="AW2162" s="13">
        <f t="shared" si="342"/>
        <v>0</v>
      </c>
      <c r="AX2162" s="13">
        <f t="shared" si="343"/>
        <v>0</v>
      </c>
      <c r="AY2162" s="13">
        <f t="shared" si="344"/>
        <v>0</v>
      </c>
      <c r="AZ2162" s="13">
        <f t="shared" si="345"/>
        <v>0</v>
      </c>
      <c r="BA2162" s="13">
        <f t="shared" si="346"/>
        <v>0</v>
      </c>
      <c r="BB2162" s="13">
        <f t="shared" si="347"/>
        <v>0</v>
      </c>
      <c r="BC2162" s="13">
        <f t="shared" si="348"/>
        <v>0</v>
      </c>
    </row>
    <row r="2163" spans="1:55" x14ac:dyDescent="0.3">
      <c r="A2163" s="8" t="s">
        <v>20</v>
      </c>
      <c r="B2163" s="8" t="s">
        <v>240</v>
      </c>
      <c r="C2163" s="8" t="s">
        <v>165</v>
      </c>
      <c r="D2163" s="8" t="s">
        <v>20</v>
      </c>
      <c r="E2163" s="7" t="s">
        <v>14</v>
      </c>
      <c r="F2163" s="8">
        <v>112</v>
      </c>
      <c r="G2163" s="8">
        <v>1</v>
      </c>
      <c r="L2163" s="8">
        <v>1</v>
      </c>
      <c r="M2163" s="8">
        <f t="shared" si="340"/>
        <v>112</v>
      </c>
      <c r="O2163" s="8">
        <v>103</v>
      </c>
      <c r="AI2163">
        <v>8041</v>
      </c>
      <c r="AJ2163">
        <v>15233</v>
      </c>
      <c r="AK2163" t="s">
        <v>378</v>
      </c>
      <c r="AL2163">
        <v>105</v>
      </c>
      <c r="AM2163">
        <v>105</v>
      </c>
      <c r="AN2163">
        <v>18.5</v>
      </c>
      <c r="AO2163">
        <v>18.5</v>
      </c>
      <c r="AP2163">
        <v>18.5</v>
      </c>
      <c r="AQ2163">
        <v>2.9</v>
      </c>
      <c r="AR2163">
        <v>0</v>
      </c>
      <c r="AS2163">
        <v>0</v>
      </c>
      <c r="AT2163" s="12">
        <f t="shared" si="349"/>
        <v>21.4</v>
      </c>
      <c r="AV2163" s="11">
        <f t="shared" si="341"/>
        <v>117.6</v>
      </c>
      <c r="AW2163" s="13">
        <f t="shared" si="342"/>
        <v>117.6</v>
      </c>
      <c r="AX2163" s="13">
        <f t="shared" si="343"/>
        <v>20.72</v>
      </c>
      <c r="AY2163" s="13">
        <f t="shared" si="344"/>
        <v>20.72</v>
      </c>
      <c r="AZ2163" s="13">
        <f t="shared" si="345"/>
        <v>20.72</v>
      </c>
      <c r="BA2163" s="13">
        <f t="shared" si="346"/>
        <v>3.2480000000000002</v>
      </c>
      <c r="BB2163" s="13">
        <f t="shared" si="347"/>
        <v>0</v>
      </c>
      <c r="BC2163" s="13">
        <f t="shared" si="348"/>
        <v>0</v>
      </c>
    </row>
    <row r="2164" spans="1:55" x14ac:dyDescent="0.3">
      <c r="A2164" s="8" t="s">
        <v>233</v>
      </c>
      <c r="B2164" s="8" t="s">
        <v>240</v>
      </c>
      <c r="C2164" s="8" t="s">
        <v>165</v>
      </c>
      <c r="D2164" s="8" t="s">
        <v>26</v>
      </c>
      <c r="E2164" s="7" t="s">
        <v>14</v>
      </c>
      <c r="F2164" s="8">
        <v>175</v>
      </c>
      <c r="I2164" s="8">
        <v>2</v>
      </c>
      <c r="L2164" s="8">
        <v>6.7000000000000004E-2</v>
      </c>
      <c r="M2164" s="8">
        <f t="shared" si="340"/>
        <v>11.725000000000001</v>
      </c>
      <c r="O2164" s="8">
        <v>103</v>
      </c>
      <c r="AI2164" s="7">
        <v>7200</v>
      </c>
      <c r="AJ2164" s="8">
        <v>20051</v>
      </c>
      <c r="AK2164" s="8" t="s">
        <v>282</v>
      </c>
      <c r="AL2164" s="7">
        <v>130</v>
      </c>
      <c r="AM2164" s="8">
        <v>0</v>
      </c>
      <c r="AN2164" s="8">
        <v>2.4</v>
      </c>
      <c r="AO2164" s="8">
        <v>0</v>
      </c>
      <c r="AP2164" s="8">
        <v>0</v>
      </c>
      <c r="AQ2164" s="8">
        <v>0.2</v>
      </c>
      <c r="AR2164" s="8">
        <v>28.6</v>
      </c>
      <c r="AS2164" s="8">
        <v>0.3</v>
      </c>
      <c r="AT2164" s="12">
        <f t="shared" si="349"/>
        <v>31.200000000000003</v>
      </c>
      <c r="AV2164" s="11">
        <f t="shared" si="341"/>
        <v>15.242500000000001</v>
      </c>
      <c r="AW2164" s="13">
        <f t="shared" si="342"/>
        <v>0</v>
      </c>
      <c r="AX2164" s="13">
        <f t="shared" si="343"/>
        <v>0.28140000000000004</v>
      </c>
      <c r="AY2164" s="13">
        <f t="shared" si="344"/>
        <v>0</v>
      </c>
      <c r="AZ2164" s="13">
        <f t="shared" si="345"/>
        <v>0</v>
      </c>
      <c r="BA2164" s="13">
        <f t="shared" si="346"/>
        <v>2.3450000000000002E-2</v>
      </c>
      <c r="BB2164" s="13">
        <f t="shared" si="347"/>
        <v>3.3533500000000003</v>
      </c>
      <c r="BC2164" s="13">
        <f t="shared" si="348"/>
        <v>3.5175000000000005E-2</v>
      </c>
    </row>
    <row r="2165" spans="1:55" x14ac:dyDescent="0.3">
      <c r="A2165" s="8" t="s">
        <v>233</v>
      </c>
      <c r="B2165" s="8" t="s">
        <v>240</v>
      </c>
      <c r="C2165" s="8" t="s">
        <v>165</v>
      </c>
      <c r="D2165" s="8" t="s">
        <v>28</v>
      </c>
      <c r="E2165" s="7" t="s">
        <v>14</v>
      </c>
      <c r="F2165" s="8">
        <v>185</v>
      </c>
      <c r="I2165" s="8">
        <v>3</v>
      </c>
      <c r="L2165" s="8">
        <v>0.1</v>
      </c>
      <c r="M2165" s="8">
        <f t="shared" si="340"/>
        <v>18.5</v>
      </c>
      <c r="O2165" s="8">
        <v>103</v>
      </c>
      <c r="AI2165" s="7">
        <v>7005</v>
      </c>
      <c r="AJ2165" s="8">
        <v>16028</v>
      </c>
      <c r="AK2165" s="8" t="s">
        <v>283</v>
      </c>
      <c r="AL2165" s="7">
        <v>127</v>
      </c>
      <c r="AM2165" s="8">
        <v>0</v>
      </c>
      <c r="AN2165" s="8">
        <v>8.6999999999999993</v>
      </c>
      <c r="AO2165" s="8">
        <v>0</v>
      </c>
      <c r="AP2165" s="8">
        <v>0</v>
      </c>
      <c r="AQ2165" s="8">
        <v>0.5</v>
      </c>
      <c r="AR2165" s="8">
        <v>22.8</v>
      </c>
      <c r="AS2165" s="8">
        <v>6.4</v>
      </c>
      <c r="AT2165" s="12">
        <f t="shared" si="349"/>
        <v>32</v>
      </c>
      <c r="AV2165" s="11">
        <f t="shared" si="341"/>
        <v>23.495000000000001</v>
      </c>
      <c r="AW2165" s="13">
        <f t="shared" si="342"/>
        <v>0</v>
      </c>
      <c r="AX2165" s="13">
        <f t="shared" si="343"/>
        <v>1.6094999999999999</v>
      </c>
      <c r="AY2165" s="13">
        <f t="shared" si="344"/>
        <v>0</v>
      </c>
      <c r="AZ2165" s="13">
        <f t="shared" si="345"/>
        <v>0</v>
      </c>
      <c r="BA2165" s="13">
        <f t="shared" si="346"/>
        <v>9.2499999999999999E-2</v>
      </c>
      <c r="BB2165" s="13">
        <f t="shared" si="347"/>
        <v>4.218</v>
      </c>
      <c r="BC2165" s="13">
        <f t="shared" si="348"/>
        <v>1.1840000000000002</v>
      </c>
    </row>
    <row r="2166" spans="1:55" x14ac:dyDescent="0.3">
      <c r="A2166" s="8" t="s">
        <v>233</v>
      </c>
      <c r="B2166" s="8" t="s">
        <v>240</v>
      </c>
      <c r="C2166" s="8" t="s">
        <v>165</v>
      </c>
      <c r="D2166" s="8" t="s">
        <v>29</v>
      </c>
      <c r="E2166" s="7" t="s">
        <v>14</v>
      </c>
      <c r="F2166" s="8">
        <v>60</v>
      </c>
      <c r="J2166" s="8">
        <v>1</v>
      </c>
      <c r="L2166" s="8">
        <v>3.0000000000000001E-3</v>
      </c>
      <c r="M2166" s="8">
        <f t="shared" si="340"/>
        <v>0.18</v>
      </c>
      <c r="O2166" s="8">
        <v>103</v>
      </c>
      <c r="AI2166" s="7">
        <v>513</v>
      </c>
      <c r="AJ2166" s="8">
        <v>11110</v>
      </c>
      <c r="AK2166" s="8" t="s">
        <v>290</v>
      </c>
      <c r="AL2166" s="7">
        <v>22</v>
      </c>
      <c r="AM2166" s="8">
        <v>0</v>
      </c>
      <c r="AN2166" s="8">
        <v>1</v>
      </c>
      <c r="AO2166" s="8">
        <v>0</v>
      </c>
      <c r="AP2166" s="8">
        <v>0</v>
      </c>
      <c r="AQ2166" s="8">
        <v>0.4</v>
      </c>
      <c r="AR2166" s="8">
        <v>4.5</v>
      </c>
      <c r="AS2166" s="8">
        <v>2.8</v>
      </c>
      <c r="AT2166" s="12">
        <f t="shared" si="349"/>
        <v>5.9</v>
      </c>
      <c r="AV2166" s="11">
        <f t="shared" si="341"/>
        <v>3.9599999999999996E-2</v>
      </c>
      <c r="AW2166" s="13">
        <f t="shared" si="342"/>
        <v>0</v>
      </c>
      <c r="AX2166" s="13">
        <f t="shared" si="343"/>
        <v>1.8E-3</v>
      </c>
      <c r="AY2166" s="13">
        <f t="shared" si="344"/>
        <v>0</v>
      </c>
      <c r="AZ2166" s="13">
        <f t="shared" si="345"/>
        <v>0</v>
      </c>
      <c r="BA2166" s="13">
        <f t="shared" si="346"/>
        <v>7.1999999999999994E-4</v>
      </c>
      <c r="BB2166" s="13">
        <f t="shared" si="347"/>
        <v>8.0999999999999996E-3</v>
      </c>
      <c r="BC2166" s="13">
        <f t="shared" si="348"/>
        <v>5.0400000000000002E-3</v>
      </c>
    </row>
    <row r="2167" spans="1:55" x14ac:dyDescent="0.3">
      <c r="A2167" s="8" t="s">
        <v>233</v>
      </c>
      <c r="B2167" s="8" t="s">
        <v>240</v>
      </c>
      <c r="C2167" s="8" t="s">
        <v>165</v>
      </c>
      <c r="D2167" s="8" t="s">
        <v>30</v>
      </c>
      <c r="E2167" s="7" t="s">
        <v>14</v>
      </c>
      <c r="F2167" s="8">
        <v>119</v>
      </c>
      <c r="G2167" s="8">
        <v>1</v>
      </c>
      <c r="L2167" s="8">
        <v>1</v>
      </c>
      <c r="M2167" s="8">
        <f t="shared" si="340"/>
        <v>119</v>
      </c>
      <c r="O2167" s="8">
        <v>103</v>
      </c>
      <c r="AI2167" s="7">
        <v>141</v>
      </c>
      <c r="AJ2167" s="8">
        <v>9040</v>
      </c>
      <c r="AK2167" s="8" t="s">
        <v>287</v>
      </c>
      <c r="AL2167" s="7">
        <v>92</v>
      </c>
      <c r="AM2167" s="8">
        <v>0</v>
      </c>
      <c r="AN2167" s="8">
        <v>1</v>
      </c>
      <c r="AO2167" s="8">
        <v>0</v>
      </c>
      <c r="AP2167" s="8">
        <v>0</v>
      </c>
      <c r="AQ2167" s="8">
        <v>0.5</v>
      </c>
      <c r="AR2167" s="8">
        <v>23.4</v>
      </c>
      <c r="AS2167" s="8">
        <v>2.4</v>
      </c>
      <c r="AT2167" s="12">
        <f t="shared" si="349"/>
        <v>24.9</v>
      </c>
      <c r="AV2167" s="11">
        <f t="shared" si="341"/>
        <v>109.48</v>
      </c>
      <c r="AW2167" s="13">
        <f t="shared" si="342"/>
        <v>0</v>
      </c>
      <c r="AX2167" s="13">
        <f t="shared" si="343"/>
        <v>1.19</v>
      </c>
      <c r="AY2167" s="13">
        <f t="shared" si="344"/>
        <v>0</v>
      </c>
      <c r="AZ2167" s="13">
        <f t="shared" si="345"/>
        <v>0</v>
      </c>
      <c r="BA2167" s="13">
        <f t="shared" si="346"/>
        <v>0.59499999999999997</v>
      </c>
      <c r="BB2167" s="13">
        <f t="shared" si="347"/>
        <v>27.846</v>
      </c>
      <c r="BC2167" s="13">
        <f t="shared" si="348"/>
        <v>2.8559999999999999</v>
      </c>
    </row>
    <row r="2168" spans="1:55" x14ac:dyDescent="0.3">
      <c r="A2168" s="8" t="s">
        <v>233</v>
      </c>
      <c r="B2168" s="8" t="s">
        <v>240</v>
      </c>
      <c r="C2168" s="8" t="s">
        <v>165</v>
      </c>
      <c r="D2168" s="8" t="s">
        <v>31</v>
      </c>
      <c r="E2168" s="7" t="s">
        <v>14</v>
      </c>
      <c r="F2168" s="8">
        <v>122</v>
      </c>
      <c r="H2168" s="8">
        <v>2</v>
      </c>
      <c r="L2168" s="8">
        <v>0.28599999999999998</v>
      </c>
      <c r="M2168" s="8">
        <f t="shared" si="340"/>
        <v>34.891999999999996</v>
      </c>
      <c r="O2168" s="8">
        <v>103</v>
      </c>
      <c r="AI2168" s="7">
        <v>1786</v>
      </c>
      <c r="AJ2168" s="8">
        <v>11363</v>
      </c>
      <c r="AK2168" s="8" t="s">
        <v>289</v>
      </c>
      <c r="AL2168" s="7">
        <v>93</v>
      </c>
      <c r="AM2168" s="8">
        <v>0</v>
      </c>
      <c r="AN2168" s="8">
        <v>2</v>
      </c>
      <c r="AO2168" s="8">
        <v>0</v>
      </c>
      <c r="AP2168" s="8">
        <v>0</v>
      </c>
      <c r="AQ2168" s="8">
        <v>0.1</v>
      </c>
      <c r="AR2168" s="8">
        <v>21.6</v>
      </c>
      <c r="AS2168" s="8">
        <v>1.5</v>
      </c>
      <c r="AT2168" s="12">
        <f t="shared" si="349"/>
        <v>23.700000000000003</v>
      </c>
      <c r="AV2168" s="11">
        <f t="shared" si="341"/>
        <v>32.449559999999998</v>
      </c>
      <c r="AW2168" s="13">
        <f t="shared" si="342"/>
        <v>0</v>
      </c>
      <c r="AX2168" s="13">
        <f t="shared" si="343"/>
        <v>0.6978399999999999</v>
      </c>
      <c r="AY2168" s="13">
        <f t="shared" si="344"/>
        <v>0</v>
      </c>
      <c r="AZ2168" s="13">
        <f t="shared" si="345"/>
        <v>0</v>
      </c>
      <c r="BA2168" s="13">
        <f t="shared" si="346"/>
        <v>3.4891999999999999E-2</v>
      </c>
      <c r="BB2168" s="13">
        <f t="shared" si="347"/>
        <v>7.5366719999999994</v>
      </c>
      <c r="BC2168" s="13">
        <f t="shared" si="348"/>
        <v>0.52337999999999996</v>
      </c>
    </row>
    <row r="2169" spans="1:55" x14ac:dyDescent="0.3">
      <c r="A2169" s="8" t="s">
        <v>233</v>
      </c>
      <c r="B2169" s="8" t="s">
        <v>240</v>
      </c>
      <c r="C2169" s="8" t="s">
        <v>165</v>
      </c>
      <c r="D2169" s="8" t="s">
        <v>147</v>
      </c>
      <c r="E2169" s="7" t="s">
        <v>14</v>
      </c>
      <c r="F2169" s="8">
        <v>114</v>
      </c>
      <c r="H2169" s="8">
        <v>3</v>
      </c>
      <c r="L2169" s="8">
        <v>0.42899999999999999</v>
      </c>
      <c r="M2169" s="8">
        <f t="shared" si="340"/>
        <v>48.905999999999999</v>
      </c>
      <c r="O2169" s="8">
        <v>103</v>
      </c>
      <c r="AI2169" s="7">
        <v>2249</v>
      </c>
      <c r="AJ2169" s="8">
        <v>11508</v>
      </c>
      <c r="AK2169" s="8" t="s">
        <v>365</v>
      </c>
      <c r="AL2169" s="7">
        <v>103</v>
      </c>
      <c r="AM2169" s="8">
        <v>0</v>
      </c>
      <c r="AN2169" s="8">
        <v>1.7</v>
      </c>
      <c r="AO2169" s="8">
        <v>0</v>
      </c>
      <c r="AP2169" s="8">
        <v>0</v>
      </c>
      <c r="AQ2169" s="8">
        <v>0.1</v>
      </c>
      <c r="AR2169" s="8">
        <v>24.3</v>
      </c>
      <c r="AS2169" s="8">
        <v>3</v>
      </c>
      <c r="AT2169" s="12">
        <f t="shared" si="349"/>
        <v>26.1</v>
      </c>
      <c r="AV2169" s="11">
        <f t="shared" si="341"/>
        <v>50.373180000000005</v>
      </c>
      <c r="AW2169" s="13">
        <f t="shared" si="342"/>
        <v>0</v>
      </c>
      <c r="AX2169" s="13">
        <f t="shared" si="343"/>
        <v>0.83140199999999997</v>
      </c>
      <c r="AY2169" s="13">
        <f t="shared" si="344"/>
        <v>0</v>
      </c>
      <c r="AZ2169" s="13">
        <f t="shared" si="345"/>
        <v>0</v>
      </c>
      <c r="BA2169" s="13">
        <f t="shared" si="346"/>
        <v>4.8905999999999998E-2</v>
      </c>
      <c r="BB2169" s="13">
        <f t="shared" si="347"/>
        <v>11.884157999999999</v>
      </c>
      <c r="BC2169" s="13">
        <f t="shared" si="348"/>
        <v>1.4671799999999999</v>
      </c>
    </row>
    <row r="2170" spans="1:55" x14ac:dyDescent="0.3">
      <c r="A2170" s="8" t="s">
        <v>234</v>
      </c>
      <c r="B2170" s="8" t="s">
        <v>240</v>
      </c>
      <c r="C2170" s="8" t="s">
        <v>165</v>
      </c>
      <c r="D2170" s="8" t="s">
        <v>248</v>
      </c>
      <c r="E2170" s="7" t="s">
        <v>14</v>
      </c>
      <c r="F2170" s="8">
        <v>134</v>
      </c>
      <c r="G2170" s="8">
        <v>1</v>
      </c>
      <c r="L2170" s="8">
        <v>1</v>
      </c>
      <c r="M2170" s="8">
        <f t="shared" si="340"/>
        <v>134</v>
      </c>
      <c r="O2170" s="8">
        <v>103</v>
      </c>
      <c r="AE2170" s="7" t="s">
        <v>296</v>
      </c>
      <c r="AF2170" s="8" t="s">
        <v>303</v>
      </c>
      <c r="AL2170" s="7">
        <v>163</v>
      </c>
      <c r="AN2170" s="8">
        <v>6.3</v>
      </c>
      <c r="AQ2170" s="8">
        <v>1.4</v>
      </c>
      <c r="AR2170" s="8">
        <v>31.1</v>
      </c>
      <c r="AT2170" s="12">
        <f t="shared" si="349"/>
        <v>38.799999999999997</v>
      </c>
      <c r="AV2170" s="11">
        <f t="shared" si="341"/>
        <v>218.42</v>
      </c>
      <c r="AW2170" s="13">
        <f t="shared" si="342"/>
        <v>1.34</v>
      </c>
      <c r="AX2170" s="13">
        <f t="shared" si="343"/>
        <v>8.4420000000000002</v>
      </c>
      <c r="AY2170" s="13">
        <f t="shared" si="344"/>
        <v>1.34</v>
      </c>
      <c r="AZ2170" s="13">
        <f t="shared" si="345"/>
        <v>1.34</v>
      </c>
      <c r="BA2170" s="13">
        <f t="shared" si="346"/>
        <v>1.8759999999999999</v>
      </c>
      <c r="BB2170" s="13">
        <f t="shared" si="347"/>
        <v>41.674000000000007</v>
      </c>
      <c r="BC2170" s="13">
        <f t="shared" si="348"/>
        <v>1.34</v>
      </c>
    </row>
    <row r="2171" spans="1:55" x14ac:dyDescent="0.3">
      <c r="A2171" s="8" t="s">
        <v>234</v>
      </c>
      <c r="B2171" s="8" t="s">
        <v>240</v>
      </c>
      <c r="C2171" s="8" t="s">
        <v>165</v>
      </c>
      <c r="D2171" s="8" t="s">
        <v>27</v>
      </c>
      <c r="E2171" s="7" t="s">
        <v>14</v>
      </c>
      <c r="F2171" s="8">
        <v>114</v>
      </c>
      <c r="G2171" s="8">
        <v>1</v>
      </c>
      <c r="L2171" s="8">
        <v>1</v>
      </c>
      <c r="M2171" s="8">
        <f t="shared" si="340"/>
        <v>114</v>
      </c>
      <c r="O2171" s="8">
        <v>103</v>
      </c>
      <c r="AE2171" s="7" t="s">
        <v>296</v>
      </c>
      <c r="AF2171" s="8" t="s">
        <v>304</v>
      </c>
      <c r="AL2171" s="7">
        <v>125</v>
      </c>
      <c r="AN2171" s="8">
        <v>2.1</v>
      </c>
      <c r="AQ2171" s="8">
        <v>1.3</v>
      </c>
      <c r="AR2171" s="8">
        <v>26.2</v>
      </c>
      <c r="AT2171" s="12">
        <f t="shared" si="349"/>
        <v>29.6</v>
      </c>
      <c r="AV2171" s="11">
        <f t="shared" si="341"/>
        <v>142.5</v>
      </c>
      <c r="AW2171" s="13">
        <f t="shared" si="342"/>
        <v>1.1399999999999999</v>
      </c>
      <c r="AX2171" s="13">
        <f t="shared" si="343"/>
        <v>2.3940000000000001</v>
      </c>
      <c r="AY2171" s="13">
        <f t="shared" si="344"/>
        <v>1.1399999999999999</v>
      </c>
      <c r="AZ2171" s="13">
        <f t="shared" si="345"/>
        <v>1.1399999999999999</v>
      </c>
      <c r="BA2171" s="13">
        <f t="shared" si="346"/>
        <v>1.4820000000000002</v>
      </c>
      <c r="BB2171" s="13">
        <f t="shared" si="347"/>
        <v>29.867999999999999</v>
      </c>
      <c r="BC2171" s="13">
        <f t="shared" si="348"/>
        <v>1.1399999999999999</v>
      </c>
    </row>
    <row r="2172" spans="1:55" x14ac:dyDescent="0.3">
      <c r="A2172" s="8" t="s">
        <v>234</v>
      </c>
      <c r="B2172" s="8" t="s">
        <v>240</v>
      </c>
      <c r="C2172" s="8" t="s">
        <v>165</v>
      </c>
      <c r="D2172" s="8" t="s">
        <v>32</v>
      </c>
      <c r="E2172" s="7" t="s">
        <v>14</v>
      </c>
      <c r="F2172" s="8">
        <v>83</v>
      </c>
      <c r="I2172" s="8">
        <v>1</v>
      </c>
      <c r="L2172" s="8">
        <v>3.3000000000000002E-2</v>
      </c>
      <c r="M2172" s="8">
        <f t="shared" si="340"/>
        <v>2.7390000000000003</v>
      </c>
      <c r="O2172" s="8">
        <v>103</v>
      </c>
      <c r="AI2172" s="7">
        <v>8012</v>
      </c>
      <c r="AJ2172" s="8">
        <v>0</v>
      </c>
      <c r="AK2172" s="8" t="s">
        <v>307</v>
      </c>
      <c r="AL2172" s="7">
        <v>332</v>
      </c>
      <c r="AM2172" s="8">
        <v>0</v>
      </c>
      <c r="AN2172" s="8">
        <v>10.3</v>
      </c>
      <c r="AO2172" s="8">
        <v>0</v>
      </c>
      <c r="AP2172" s="8">
        <v>0</v>
      </c>
      <c r="AQ2172" s="8">
        <v>3</v>
      </c>
      <c r="AR2172" s="8">
        <v>73.7</v>
      </c>
      <c r="AS2172" s="8">
        <v>12.7</v>
      </c>
      <c r="AT2172" s="12">
        <f t="shared" si="349"/>
        <v>87</v>
      </c>
      <c r="AV2172" s="11">
        <f t="shared" si="341"/>
        <v>9.0934800000000013</v>
      </c>
      <c r="AW2172" s="13">
        <f t="shared" si="342"/>
        <v>0</v>
      </c>
      <c r="AX2172" s="13">
        <f t="shared" si="343"/>
        <v>0.28211700000000006</v>
      </c>
      <c r="AY2172" s="13">
        <f t="shared" si="344"/>
        <v>0</v>
      </c>
      <c r="AZ2172" s="13">
        <f t="shared" si="345"/>
        <v>0</v>
      </c>
      <c r="BA2172" s="13">
        <f t="shared" si="346"/>
        <v>8.2170000000000007E-2</v>
      </c>
      <c r="BB2172" s="13">
        <f t="shared" si="347"/>
        <v>2.0186430000000004</v>
      </c>
      <c r="BC2172" s="13">
        <f t="shared" si="348"/>
        <v>0.34785299999999997</v>
      </c>
    </row>
    <row r="2173" spans="1:55" x14ac:dyDescent="0.3">
      <c r="A2173" s="8" t="s">
        <v>232</v>
      </c>
      <c r="B2173" s="8" t="s">
        <v>240</v>
      </c>
      <c r="C2173" s="8" t="s">
        <v>166</v>
      </c>
      <c r="D2173" s="8" t="s">
        <v>13</v>
      </c>
      <c r="E2173" s="7" t="s">
        <v>14</v>
      </c>
      <c r="F2173" s="8">
        <v>112</v>
      </c>
      <c r="H2173" s="8">
        <v>1</v>
      </c>
      <c r="L2173" s="8">
        <v>0.14299999999999999</v>
      </c>
      <c r="M2173" s="8">
        <f t="shared" si="340"/>
        <v>16.015999999999998</v>
      </c>
      <c r="N2173" s="8">
        <v>3</v>
      </c>
      <c r="O2173" s="8">
        <v>104</v>
      </c>
      <c r="AI2173" s="7">
        <v>8067</v>
      </c>
      <c r="AJ2173" s="8">
        <v>0</v>
      </c>
      <c r="AK2173" s="8" t="s">
        <v>265</v>
      </c>
      <c r="AL2173" s="7">
        <v>269</v>
      </c>
      <c r="AM2173" s="8">
        <v>269</v>
      </c>
      <c r="AN2173" s="8">
        <v>24.9</v>
      </c>
      <c r="AO2173" s="8">
        <v>24.9</v>
      </c>
      <c r="AP2173" s="8">
        <v>24.9</v>
      </c>
      <c r="AQ2173" s="8">
        <v>18</v>
      </c>
      <c r="AR2173" s="8">
        <v>0</v>
      </c>
      <c r="AS2173" s="8">
        <v>0</v>
      </c>
      <c r="AT2173" s="12">
        <f t="shared" si="349"/>
        <v>42.9</v>
      </c>
      <c r="AV2173" s="11">
        <f t="shared" si="341"/>
        <v>43.08303999999999</v>
      </c>
      <c r="AW2173" s="13">
        <f t="shared" si="342"/>
        <v>43.08303999999999</v>
      </c>
      <c r="AX2173" s="13">
        <f t="shared" si="343"/>
        <v>3.9879839999999995</v>
      </c>
      <c r="AY2173" s="13">
        <f t="shared" si="344"/>
        <v>3.9879839999999995</v>
      </c>
      <c r="AZ2173" s="13">
        <f t="shared" si="345"/>
        <v>3.9879839999999995</v>
      </c>
      <c r="BA2173" s="13">
        <f t="shared" si="346"/>
        <v>2.8828799999999997</v>
      </c>
      <c r="BB2173" s="13">
        <f t="shared" si="347"/>
        <v>0</v>
      </c>
      <c r="BC2173" s="13">
        <f t="shared" si="348"/>
        <v>0</v>
      </c>
    </row>
    <row r="2174" spans="1:55" x14ac:dyDescent="0.3">
      <c r="A2174" s="8" t="s">
        <v>232</v>
      </c>
      <c r="B2174" s="8" t="s">
        <v>240</v>
      </c>
      <c r="C2174" s="8" t="s">
        <v>166</v>
      </c>
      <c r="D2174" s="8" t="s">
        <v>15</v>
      </c>
      <c r="E2174" s="7" t="s">
        <v>21</v>
      </c>
      <c r="K2174" s="8">
        <v>1</v>
      </c>
      <c r="L2174" s="8">
        <v>0</v>
      </c>
      <c r="M2174" s="8">
        <f t="shared" ref="M2174:M2237" si="350">F2174*L2174</f>
        <v>0</v>
      </c>
      <c r="O2174" s="8">
        <v>104</v>
      </c>
      <c r="AE2174" s="7" t="s">
        <v>296</v>
      </c>
      <c r="AF2174" s="8" t="s">
        <v>298</v>
      </c>
      <c r="AG2174" s="7" t="s">
        <v>299</v>
      </c>
      <c r="AL2174" s="7">
        <v>241</v>
      </c>
      <c r="AN2174" s="8">
        <v>32.9</v>
      </c>
      <c r="AQ2174" s="8">
        <v>10.9</v>
      </c>
      <c r="AR2174" s="8">
        <v>0.5</v>
      </c>
      <c r="AS2174" s="8">
        <v>0</v>
      </c>
      <c r="AT2174" s="12">
        <f t="shared" si="349"/>
        <v>44.3</v>
      </c>
      <c r="AV2174" s="11">
        <f t="shared" si="341"/>
        <v>0</v>
      </c>
      <c r="AW2174" s="13">
        <f t="shared" si="342"/>
        <v>0</v>
      </c>
      <c r="AX2174" s="13">
        <f t="shared" si="343"/>
        <v>0</v>
      </c>
      <c r="AY2174" s="13">
        <f t="shared" si="344"/>
        <v>0</v>
      </c>
      <c r="AZ2174" s="13">
        <f t="shared" si="345"/>
        <v>0</v>
      </c>
      <c r="BA2174" s="13">
        <f t="shared" si="346"/>
        <v>0</v>
      </c>
      <c r="BB2174" s="13">
        <f t="shared" si="347"/>
        <v>0</v>
      </c>
      <c r="BC2174" s="13">
        <f t="shared" si="348"/>
        <v>0</v>
      </c>
    </row>
    <row r="2175" spans="1:55" x14ac:dyDescent="0.3">
      <c r="A2175" s="8" t="s">
        <v>232</v>
      </c>
      <c r="B2175" s="8" t="s">
        <v>240</v>
      </c>
      <c r="C2175" s="8" t="s">
        <v>166</v>
      </c>
      <c r="D2175" s="8" t="s">
        <v>17</v>
      </c>
      <c r="E2175" s="7" t="s">
        <v>21</v>
      </c>
      <c r="K2175" s="8">
        <v>1</v>
      </c>
      <c r="L2175" s="8">
        <v>0</v>
      </c>
      <c r="M2175" s="8">
        <f t="shared" si="350"/>
        <v>0</v>
      </c>
      <c r="O2175" s="8">
        <v>104</v>
      </c>
      <c r="AE2175" s="7" t="s">
        <v>300</v>
      </c>
      <c r="AF2175" s="8" t="s">
        <v>301</v>
      </c>
      <c r="AG2175" s="7" t="s">
        <v>272</v>
      </c>
      <c r="AL2175" s="7">
        <v>265</v>
      </c>
      <c r="AN2175" s="8">
        <v>16.899999999999999</v>
      </c>
      <c r="AQ2175" s="8">
        <v>21.4</v>
      </c>
      <c r="AR2175" s="8">
        <v>0</v>
      </c>
      <c r="AS2175" s="8">
        <v>0</v>
      </c>
      <c r="AT2175" s="12">
        <f t="shared" si="349"/>
        <v>38.299999999999997</v>
      </c>
      <c r="AV2175" s="11">
        <f t="shared" si="341"/>
        <v>0</v>
      </c>
      <c r="AW2175" s="13">
        <f t="shared" si="342"/>
        <v>0</v>
      </c>
      <c r="AX2175" s="13">
        <f t="shared" si="343"/>
        <v>0</v>
      </c>
      <c r="AY2175" s="13">
        <f t="shared" si="344"/>
        <v>0</v>
      </c>
      <c r="AZ2175" s="13">
        <f t="shared" si="345"/>
        <v>0</v>
      </c>
      <c r="BA2175" s="13">
        <f t="shared" si="346"/>
        <v>0</v>
      </c>
      <c r="BB2175" s="13">
        <f t="shared" si="347"/>
        <v>0</v>
      </c>
      <c r="BC2175" s="13">
        <f t="shared" si="348"/>
        <v>0</v>
      </c>
    </row>
    <row r="2176" spans="1:55" x14ac:dyDescent="0.3">
      <c r="A2176" s="8" t="s">
        <v>232</v>
      </c>
      <c r="B2176" s="8" t="s">
        <v>240</v>
      </c>
      <c r="C2176" s="8" t="s">
        <v>166</v>
      </c>
      <c r="D2176" s="8" t="s">
        <v>18</v>
      </c>
      <c r="E2176" s="7" t="s">
        <v>21</v>
      </c>
      <c r="K2176" s="8">
        <v>1</v>
      </c>
      <c r="L2176" s="8">
        <v>0</v>
      </c>
      <c r="M2176" s="8">
        <f t="shared" si="350"/>
        <v>0</v>
      </c>
      <c r="O2176" s="8">
        <v>104</v>
      </c>
      <c r="S2176" s="8">
        <v>1095</v>
      </c>
      <c r="T2176" s="8" t="s">
        <v>275</v>
      </c>
      <c r="AL2176" s="7">
        <v>267</v>
      </c>
      <c r="AN2176" s="8">
        <v>19.600000000000001</v>
      </c>
      <c r="AQ2176" s="8">
        <v>20.3</v>
      </c>
      <c r="AT2176" s="12">
        <f t="shared" si="349"/>
        <v>39.900000000000006</v>
      </c>
      <c r="AV2176" s="11">
        <f t="shared" si="341"/>
        <v>0</v>
      </c>
      <c r="AW2176" s="13">
        <f t="shared" si="342"/>
        <v>0</v>
      </c>
      <c r="AX2176" s="13">
        <f t="shared" si="343"/>
        <v>0</v>
      </c>
      <c r="AY2176" s="13">
        <f t="shared" si="344"/>
        <v>0</v>
      </c>
      <c r="AZ2176" s="13">
        <f t="shared" si="345"/>
        <v>0</v>
      </c>
      <c r="BA2176" s="13">
        <f t="shared" si="346"/>
        <v>0</v>
      </c>
      <c r="BB2176" s="13">
        <f t="shared" si="347"/>
        <v>0</v>
      </c>
      <c r="BC2176" s="13">
        <f t="shared" si="348"/>
        <v>0</v>
      </c>
    </row>
    <row r="2177" spans="1:55" x14ac:dyDescent="0.3">
      <c r="A2177" s="8" t="s">
        <v>232</v>
      </c>
      <c r="B2177" s="8" t="s">
        <v>240</v>
      </c>
      <c r="C2177" s="8" t="s">
        <v>166</v>
      </c>
      <c r="D2177" s="8" t="s">
        <v>19</v>
      </c>
      <c r="E2177" s="7" t="s">
        <v>14</v>
      </c>
      <c r="F2177" s="8">
        <v>112</v>
      </c>
      <c r="I2177" s="8">
        <v>1</v>
      </c>
      <c r="L2177" s="8">
        <v>3.3000000000000002E-2</v>
      </c>
      <c r="M2177" s="8">
        <f t="shared" si="350"/>
        <v>3.6960000000000002</v>
      </c>
      <c r="O2177" s="8">
        <v>104</v>
      </c>
      <c r="AI2177" s="7">
        <v>8063</v>
      </c>
      <c r="AJ2177" s="8">
        <v>5124</v>
      </c>
      <c r="AK2177" s="8" t="s">
        <v>273</v>
      </c>
      <c r="AL2177" s="7">
        <v>285</v>
      </c>
      <c r="AM2177" s="8">
        <v>285</v>
      </c>
      <c r="AN2177" s="8">
        <v>26.9</v>
      </c>
      <c r="AO2177" s="8">
        <v>26.9</v>
      </c>
      <c r="AP2177" s="8">
        <v>26.9</v>
      </c>
      <c r="AQ2177" s="8">
        <v>18.899999999999999</v>
      </c>
      <c r="AR2177" s="8">
        <v>0</v>
      </c>
      <c r="AS2177" s="8">
        <v>0</v>
      </c>
      <c r="AT2177" s="12">
        <f t="shared" si="349"/>
        <v>45.8</v>
      </c>
      <c r="AV2177" s="11">
        <f t="shared" si="341"/>
        <v>10.533600000000002</v>
      </c>
      <c r="AW2177" s="13">
        <f t="shared" si="342"/>
        <v>10.533600000000002</v>
      </c>
      <c r="AX2177" s="13">
        <f t="shared" si="343"/>
        <v>0.994224</v>
      </c>
      <c r="AY2177" s="13">
        <f t="shared" si="344"/>
        <v>0.994224</v>
      </c>
      <c r="AZ2177" s="13">
        <f t="shared" si="345"/>
        <v>0.994224</v>
      </c>
      <c r="BA2177" s="13">
        <f t="shared" si="346"/>
        <v>0.69854399999999994</v>
      </c>
      <c r="BB2177" s="13">
        <f t="shared" si="347"/>
        <v>0</v>
      </c>
      <c r="BC2177" s="13">
        <f t="shared" si="348"/>
        <v>0</v>
      </c>
    </row>
    <row r="2178" spans="1:55" x14ac:dyDescent="0.3">
      <c r="A2178" s="8" t="s">
        <v>232</v>
      </c>
      <c r="B2178" s="8" t="s">
        <v>240</v>
      </c>
      <c r="C2178" s="8" t="s">
        <v>166</v>
      </c>
      <c r="D2178" s="8" t="s">
        <v>22</v>
      </c>
      <c r="E2178" s="7" t="s">
        <v>21</v>
      </c>
      <c r="K2178" s="8">
        <v>1</v>
      </c>
      <c r="L2178" s="8">
        <v>0</v>
      </c>
      <c r="M2178" s="8">
        <f t="shared" si="350"/>
        <v>0</v>
      </c>
      <c r="O2178" s="8">
        <v>104</v>
      </c>
      <c r="AI2178" s="7">
        <v>8063</v>
      </c>
      <c r="AJ2178" s="8">
        <v>5124</v>
      </c>
      <c r="AK2178" s="8" t="s">
        <v>273</v>
      </c>
      <c r="AL2178" s="7">
        <v>285</v>
      </c>
      <c r="AM2178" s="8">
        <v>285</v>
      </c>
      <c r="AN2178" s="8">
        <v>26.9</v>
      </c>
      <c r="AO2178" s="8">
        <v>26.9</v>
      </c>
      <c r="AP2178" s="8">
        <v>26.9</v>
      </c>
      <c r="AQ2178" s="8">
        <v>18.899999999999999</v>
      </c>
      <c r="AR2178" s="8">
        <v>0</v>
      </c>
      <c r="AS2178" s="8">
        <v>0</v>
      </c>
      <c r="AT2178" s="12">
        <f t="shared" si="349"/>
        <v>45.8</v>
      </c>
      <c r="AV2178" s="11">
        <f t="shared" si="341"/>
        <v>0</v>
      </c>
      <c r="AW2178" s="13">
        <f t="shared" si="342"/>
        <v>0</v>
      </c>
      <c r="AX2178" s="13">
        <f t="shared" si="343"/>
        <v>0</v>
      </c>
      <c r="AY2178" s="13">
        <f t="shared" si="344"/>
        <v>0</v>
      </c>
      <c r="AZ2178" s="13">
        <f t="shared" si="345"/>
        <v>0</v>
      </c>
      <c r="BA2178" s="13">
        <f t="shared" si="346"/>
        <v>0</v>
      </c>
      <c r="BB2178" s="13">
        <f t="shared" si="347"/>
        <v>0</v>
      </c>
      <c r="BC2178" s="13">
        <f t="shared" si="348"/>
        <v>0</v>
      </c>
    </row>
    <row r="2179" spans="1:55" x14ac:dyDescent="0.3">
      <c r="A2179" s="8" t="s">
        <v>232</v>
      </c>
      <c r="B2179" s="8" t="s">
        <v>240</v>
      </c>
      <c r="C2179" s="8" t="s">
        <v>166</v>
      </c>
      <c r="D2179" s="8" t="s">
        <v>23</v>
      </c>
      <c r="E2179" s="7" t="s">
        <v>14</v>
      </c>
      <c r="F2179" s="8">
        <v>64</v>
      </c>
      <c r="H2179" s="8">
        <v>1</v>
      </c>
      <c r="L2179" s="8">
        <v>0.14299999999999999</v>
      </c>
      <c r="M2179" s="8">
        <f t="shared" si="350"/>
        <v>9.1519999999999992</v>
      </c>
      <c r="O2179" s="8">
        <v>104</v>
      </c>
      <c r="AI2179" s="7">
        <v>974</v>
      </c>
      <c r="AJ2179" s="8">
        <v>1129</v>
      </c>
      <c r="AK2179" s="8" t="s">
        <v>279</v>
      </c>
      <c r="AL2179" s="7">
        <v>155</v>
      </c>
      <c r="AM2179" s="8">
        <v>155</v>
      </c>
      <c r="AN2179" s="8">
        <v>12.6</v>
      </c>
      <c r="AO2179" s="8">
        <v>12.6</v>
      </c>
      <c r="AP2179" s="8">
        <v>0</v>
      </c>
      <c r="AQ2179" s="8">
        <v>10.6</v>
      </c>
      <c r="AR2179" s="8">
        <v>1.1000000000000001</v>
      </c>
      <c r="AS2179" s="8">
        <v>0</v>
      </c>
      <c r="AT2179" s="12">
        <f t="shared" si="349"/>
        <v>24.3</v>
      </c>
      <c r="AV2179" s="11">
        <f t="shared" si="341"/>
        <v>14.185599999999999</v>
      </c>
      <c r="AW2179" s="13">
        <f t="shared" si="342"/>
        <v>14.185599999999999</v>
      </c>
      <c r="AX2179" s="13">
        <f t="shared" si="343"/>
        <v>1.153152</v>
      </c>
      <c r="AY2179" s="13">
        <f t="shared" si="344"/>
        <v>1.153152</v>
      </c>
      <c r="AZ2179" s="13">
        <f t="shared" si="345"/>
        <v>0</v>
      </c>
      <c r="BA2179" s="13">
        <f t="shared" si="346"/>
        <v>0.97011199999999986</v>
      </c>
      <c r="BB2179" s="13">
        <f t="shared" si="347"/>
        <v>0.100672</v>
      </c>
      <c r="BC2179" s="13">
        <f t="shared" si="348"/>
        <v>0</v>
      </c>
    </row>
    <row r="2180" spans="1:55" x14ac:dyDescent="0.3">
      <c r="A2180" s="8" t="s">
        <v>232</v>
      </c>
      <c r="B2180" s="8" t="s">
        <v>240</v>
      </c>
      <c r="C2180" s="8" t="s">
        <v>166</v>
      </c>
      <c r="D2180" s="8" t="s">
        <v>24</v>
      </c>
      <c r="E2180" s="7" t="s">
        <v>14</v>
      </c>
      <c r="F2180" s="8">
        <v>184</v>
      </c>
      <c r="H2180" s="8">
        <v>3</v>
      </c>
      <c r="L2180" s="8">
        <v>0.42899999999999999</v>
      </c>
      <c r="M2180" s="8">
        <f t="shared" si="350"/>
        <v>78.935999999999993</v>
      </c>
      <c r="O2180" s="8">
        <v>104</v>
      </c>
      <c r="AI2180" s="7">
        <v>7075</v>
      </c>
      <c r="AJ2180" s="8">
        <v>1106</v>
      </c>
      <c r="AK2180" s="8" t="s">
        <v>280</v>
      </c>
      <c r="AL2180" s="7">
        <v>69</v>
      </c>
      <c r="AM2180" s="8">
        <v>69</v>
      </c>
      <c r="AN2180" s="8">
        <v>3.6</v>
      </c>
      <c r="AO2180" s="8">
        <v>3.6</v>
      </c>
      <c r="AP2180" s="8">
        <v>0</v>
      </c>
      <c r="AQ2180" s="8">
        <v>4.0999999999999996</v>
      </c>
      <c r="AR2180" s="8">
        <v>4.5</v>
      </c>
      <c r="AS2180" s="8">
        <v>0</v>
      </c>
      <c r="AT2180" s="12">
        <f t="shared" si="349"/>
        <v>12.2</v>
      </c>
      <c r="AV2180" s="11">
        <f t="shared" si="341"/>
        <v>54.46584</v>
      </c>
      <c r="AW2180" s="13">
        <f t="shared" si="342"/>
        <v>54.46584</v>
      </c>
      <c r="AX2180" s="13">
        <f t="shared" si="343"/>
        <v>2.8416960000000002</v>
      </c>
      <c r="AY2180" s="13">
        <f t="shared" si="344"/>
        <v>2.8416960000000002</v>
      </c>
      <c r="AZ2180" s="13">
        <f t="shared" si="345"/>
        <v>0</v>
      </c>
      <c r="BA2180" s="13">
        <f t="shared" si="346"/>
        <v>3.2363759999999995</v>
      </c>
      <c r="BB2180" s="13">
        <f t="shared" si="347"/>
        <v>3.5521199999999999</v>
      </c>
      <c r="BC2180" s="13">
        <f t="shared" si="348"/>
        <v>0</v>
      </c>
    </row>
    <row r="2181" spans="1:55" x14ac:dyDescent="0.3">
      <c r="A2181" s="8" t="s">
        <v>232</v>
      </c>
      <c r="B2181" s="8" t="s">
        <v>240</v>
      </c>
      <c r="C2181" s="8" t="s">
        <v>166</v>
      </c>
      <c r="D2181" s="8" t="s">
        <v>25</v>
      </c>
      <c r="E2181" s="7" t="s">
        <v>21</v>
      </c>
      <c r="K2181" s="8">
        <v>1</v>
      </c>
      <c r="L2181" s="8">
        <v>0</v>
      </c>
      <c r="M2181" s="8">
        <f t="shared" si="350"/>
        <v>0</v>
      </c>
      <c r="O2181" s="8">
        <v>104</v>
      </c>
      <c r="AI2181" s="7">
        <v>646</v>
      </c>
      <c r="AJ2181" s="8">
        <v>1009</v>
      </c>
      <c r="AK2181" s="8" t="s">
        <v>286</v>
      </c>
      <c r="AL2181" s="7">
        <v>403</v>
      </c>
      <c r="AM2181" s="8">
        <v>403</v>
      </c>
      <c r="AN2181" s="8">
        <v>24.9</v>
      </c>
      <c r="AO2181" s="8">
        <v>24.9</v>
      </c>
      <c r="AP2181" s="8">
        <v>0</v>
      </c>
      <c r="AQ2181" s="8">
        <v>33.1</v>
      </c>
      <c r="AR2181" s="8">
        <v>1.3</v>
      </c>
      <c r="AS2181" s="8">
        <v>0</v>
      </c>
      <c r="AT2181" s="12">
        <f t="shared" si="349"/>
        <v>59.3</v>
      </c>
      <c r="AV2181" s="11">
        <f t="shared" ref="AV2181:AV2244" si="351">PRODUCT($M2181,$Y2181,AL2181)/100</f>
        <v>0</v>
      </c>
      <c r="AW2181" s="13">
        <f t="shared" si="342"/>
        <v>0</v>
      </c>
      <c r="AX2181" s="13">
        <f t="shared" si="343"/>
        <v>0</v>
      </c>
      <c r="AY2181" s="13">
        <f t="shared" si="344"/>
        <v>0</v>
      </c>
      <c r="AZ2181" s="13">
        <f t="shared" si="345"/>
        <v>0</v>
      </c>
      <c r="BA2181" s="13">
        <f t="shared" si="346"/>
        <v>0</v>
      </c>
      <c r="BB2181" s="13">
        <f t="shared" si="347"/>
        <v>0</v>
      </c>
      <c r="BC2181" s="13">
        <f t="shared" si="348"/>
        <v>0</v>
      </c>
    </row>
    <row r="2182" spans="1:55" x14ac:dyDescent="0.3">
      <c r="A2182" s="8" t="s">
        <v>20</v>
      </c>
      <c r="B2182" s="8" t="s">
        <v>240</v>
      </c>
      <c r="C2182" s="8" t="s">
        <v>166</v>
      </c>
      <c r="D2182" s="8" t="s">
        <v>20</v>
      </c>
      <c r="E2182" s="7" t="s">
        <v>14</v>
      </c>
      <c r="F2182" s="8">
        <v>112</v>
      </c>
      <c r="G2182" s="8">
        <v>1</v>
      </c>
      <c r="L2182" s="8">
        <v>1</v>
      </c>
      <c r="M2182" s="8">
        <f t="shared" si="350"/>
        <v>112</v>
      </c>
      <c r="O2182" s="8">
        <v>104</v>
      </c>
      <c r="AI2182">
        <v>8041</v>
      </c>
      <c r="AJ2182">
        <v>15233</v>
      </c>
      <c r="AK2182" t="s">
        <v>378</v>
      </c>
      <c r="AL2182">
        <v>105</v>
      </c>
      <c r="AM2182">
        <v>105</v>
      </c>
      <c r="AN2182">
        <v>18.5</v>
      </c>
      <c r="AO2182">
        <v>18.5</v>
      </c>
      <c r="AP2182">
        <v>18.5</v>
      </c>
      <c r="AQ2182">
        <v>2.9</v>
      </c>
      <c r="AR2182">
        <v>0</v>
      </c>
      <c r="AS2182">
        <v>0</v>
      </c>
      <c r="AT2182" s="12">
        <f t="shared" si="349"/>
        <v>21.4</v>
      </c>
      <c r="AV2182" s="11">
        <f t="shared" si="351"/>
        <v>117.6</v>
      </c>
      <c r="AW2182" s="13">
        <f t="shared" ref="AW2182:AW2245" si="352">PRODUCT($M2182,$Y2182,AM2182)/100</f>
        <v>117.6</v>
      </c>
      <c r="AX2182" s="13">
        <f t="shared" ref="AX2182:AX2245" si="353">PRODUCT($M2182,$Y2182,AN2182)/100</f>
        <v>20.72</v>
      </c>
      <c r="AY2182" s="13">
        <f t="shared" ref="AY2182:AY2245" si="354">PRODUCT($M2182,$Y2182,AO2182)/100</f>
        <v>20.72</v>
      </c>
      <c r="AZ2182" s="13">
        <f t="shared" ref="AZ2182:AZ2245" si="355">PRODUCT($M2182,$Y2182,AP2182)/100</f>
        <v>20.72</v>
      </c>
      <c r="BA2182" s="13">
        <f t="shared" ref="BA2182:BA2245" si="356">PRODUCT($M2182,$Y2182,AQ2182)/100</f>
        <v>3.2480000000000002</v>
      </c>
      <c r="BB2182" s="13">
        <f t="shared" ref="BB2182:BB2245" si="357">PRODUCT($M2182,$Y2182,AR2182)/100</f>
        <v>0</v>
      </c>
      <c r="BC2182" s="13">
        <f t="shared" ref="BC2182:BC2245" si="358">PRODUCT($M2182,$Y2182,AS2182)/100</f>
        <v>0</v>
      </c>
    </row>
    <row r="2183" spans="1:55" x14ac:dyDescent="0.3">
      <c r="A2183" s="8" t="s">
        <v>233</v>
      </c>
      <c r="B2183" s="8" t="s">
        <v>240</v>
      </c>
      <c r="C2183" s="8" t="s">
        <v>166</v>
      </c>
      <c r="D2183" s="8" t="s">
        <v>26</v>
      </c>
      <c r="E2183" s="7" t="s">
        <v>14</v>
      </c>
      <c r="F2183" s="8">
        <v>175</v>
      </c>
      <c r="H2183" s="8">
        <v>4</v>
      </c>
      <c r="L2183" s="8">
        <v>0.57099999999999995</v>
      </c>
      <c r="M2183" s="8">
        <f t="shared" si="350"/>
        <v>99.924999999999997</v>
      </c>
      <c r="O2183" s="8">
        <v>104</v>
      </c>
      <c r="AI2183" s="7">
        <v>7200</v>
      </c>
      <c r="AJ2183" s="8">
        <v>20051</v>
      </c>
      <c r="AK2183" s="8" t="s">
        <v>282</v>
      </c>
      <c r="AL2183" s="7">
        <v>130</v>
      </c>
      <c r="AM2183" s="8">
        <v>0</v>
      </c>
      <c r="AN2183" s="8">
        <v>2.4</v>
      </c>
      <c r="AO2183" s="8">
        <v>0</v>
      </c>
      <c r="AP2183" s="8">
        <v>0</v>
      </c>
      <c r="AQ2183" s="8">
        <v>0.2</v>
      </c>
      <c r="AR2183" s="8">
        <v>28.6</v>
      </c>
      <c r="AS2183" s="8">
        <v>0.3</v>
      </c>
      <c r="AT2183" s="12">
        <f t="shared" si="349"/>
        <v>31.200000000000003</v>
      </c>
      <c r="AV2183" s="11">
        <f t="shared" si="351"/>
        <v>129.9025</v>
      </c>
      <c r="AW2183" s="13">
        <f t="shared" si="352"/>
        <v>0</v>
      </c>
      <c r="AX2183" s="13">
        <f t="shared" si="353"/>
        <v>2.3982000000000001</v>
      </c>
      <c r="AY2183" s="13">
        <f t="shared" si="354"/>
        <v>0</v>
      </c>
      <c r="AZ2183" s="13">
        <f t="shared" si="355"/>
        <v>0</v>
      </c>
      <c r="BA2183" s="13">
        <f t="shared" si="356"/>
        <v>0.19985</v>
      </c>
      <c r="BB2183" s="13">
        <f t="shared" si="357"/>
        <v>28.57855</v>
      </c>
      <c r="BC2183" s="13">
        <f t="shared" si="358"/>
        <v>0.29977500000000001</v>
      </c>
    </row>
    <row r="2184" spans="1:55" x14ac:dyDescent="0.3">
      <c r="A2184" s="8" t="s">
        <v>233</v>
      </c>
      <c r="B2184" s="8" t="s">
        <v>240</v>
      </c>
      <c r="C2184" s="8" t="s">
        <v>166</v>
      </c>
      <c r="D2184" s="8" t="s">
        <v>28</v>
      </c>
      <c r="E2184" s="7" t="s">
        <v>14</v>
      </c>
      <c r="F2184" s="8">
        <v>185</v>
      </c>
      <c r="H2184" s="8">
        <v>1</v>
      </c>
      <c r="L2184" s="8">
        <v>0.14299999999999999</v>
      </c>
      <c r="M2184" s="8">
        <f t="shared" si="350"/>
        <v>26.454999999999998</v>
      </c>
      <c r="O2184" s="8">
        <v>104</v>
      </c>
      <c r="AI2184" s="7">
        <v>7005</v>
      </c>
      <c r="AJ2184" s="8">
        <v>16028</v>
      </c>
      <c r="AK2184" s="8" t="s">
        <v>283</v>
      </c>
      <c r="AL2184" s="7">
        <v>127</v>
      </c>
      <c r="AM2184" s="8">
        <v>0</v>
      </c>
      <c r="AN2184" s="8">
        <v>8.6999999999999993</v>
      </c>
      <c r="AO2184" s="8">
        <v>0</v>
      </c>
      <c r="AP2184" s="8">
        <v>0</v>
      </c>
      <c r="AQ2184" s="8">
        <v>0.5</v>
      </c>
      <c r="AR2184" s="8">
        <v>22.8</v>
      </c>
      <c r="AS2184" s="8">
        <v>6.4</v>
      </c>
      <c r="AT2184" s="12">
        <f t="shared" si="349"/>
        <v>32</v>
      </c>
      <c r="AV2184" s="11">
        <f t="shared" si="351"/>
        <v>33.597850000000001</v>
      </c>
      <c r="AW2184" s="13">
        <f t="shared" si="352"/>
        <v>0</v>
      </c>
      <c r="AX2184" s="13">
        <f t="shared" si="353"/>
        <v>2.3015849999999998</v>
      </c>
      <c r="AY2184" s="13">
        <f t="shared" si="354"/>
        <v>0</v>
      </c>
      <c r="AZ2184" s="13">
        <f t="shared" si="355"/>
        <v>0</v>
      </c>
      <c r="BA2184" s="13">
        <f t="shared" si="356"/>
        <v>0.132275</v>
      </c>
      <c r="BB2184" s="13">
        <f t="shared" si="357"/>
        <v>6.0317400000000001</v>
      </c>
      <c r="BC2184" s="13">
        <f t="shared" si="358"/>
        <v>1.6931200000000002</v>
      </c>
    </row>
    <row r="2185" spans="1:55" x14ac:dyDescent="0.3">
      <c r="A2185" s="8" t="s">
        <v>233</v>
      </c>
      <c r="B2185" s="8" t="s">
        <v>240</v>
      </c>
      <c r="C2185" s="8" t="s">
        <v>166</v>
      </c>
      <c r="D2185" s="8" t="s">
        <v>29</v>
      </c>
      <c r="E2185" s="7" t="s">
        <v>14</v>
      </c>
      <c r="F2185" s="8">
        <v>60</v>
      </c>
      <c r="G2185" s="8">
        <v>1</v>
      </c>
      <c r="L2185" s="8">
        <v>1</v>
      </c>
      <c r="M2185" s="8">
        <f t="shared" si="350"/>
        <v>60</v>
      </c>
      <c r="O2185" s="8">
        <v>104</v>
      </c>
      <c r="AI2185" s="7">
        <v>513</v>
      </c>
      <c r="AJ2185" s="8">
        <v>11110</v>
      </c>
      <c r="AK2185" s="8" t="s">
        <v>290</v>
      </c>
      <c r="AL2185" s="7">
        <v>22</v>
      </c>
      <c r="AM2185" s="8">
        <v>0</v>
      </c>
      <c r="AN2185" s="8">
        <v>1</v>
      </c>
      <c r="AO2185" s="8">
        <v>0</v>
      </c>
      <c r="AP2185" s="8">
        <v>0</v>
      </c>
      <c r="AQ2185" s="8">
        <v>0.4</v>
      </c>
      <c r="AR2185" s="8">
        <v>4.5</v>
      </c>
      <c r="AS2185" s="8">
        <v>2.8</v>
      </c>
      <c r="AT2185" s="12">
        <f t="shared" si="349"/>
        <v>5.9</v>
      </c>
      <c r="AV2185" s="11">
        <f t="shared" si="351"/>
        <v>13.2</v>
      </c>
      <c r="AW2185" s="13">
        <f t="shared" si="352"/>
        <v>0</v>
      </c>
      <c r="AX2185" s="13">
        <f t="shared" si="353"/>
        <v>0.6</v>
      </c>
      <c r="AY2185" s="13">
        <f t="shared" si="354"/>
        <v>0</v>
      </c>
      <c r="AZ2185" s="13">
        <f t="shared" si="355"/>
        <v>0</v>
      </c>
      <c r="BA2185" s="13">
        <f t="shared" si="356"/>
        <v>0.24</v>
      </c>
      <c r="BB2185" s="13">
        <f t="shared" si="357"/>
        <v>2.7</v>
      </c>
      <c r="BC2185" s="13">
        <f t="shared" si="358"/>
        <v>1.68</v>
      </c>
    </row>
    <row r="2186" spans="1:55" x14ac:dyDescent="0.3">
      <c r="A2186" s="8" t="s">
        <v>233</v>
      </c>
      <c r="B2186" s="8" t="s">
        <v>240</v>
      </c>
      <c r="C2186" s="8" t="s">
        <v>166</v>
      </c>
      <c r="D2186" s="8" t="s">
        <v>30</v>
      </c>
      <c r="E2186" s="7" t="s">
        <v>14</v>
      </c>
      <c r="F2186" s="8">
        <v>119</v>
      </c>
      <c r="G2186" s="8">
        <v>1</v>
      </c>
      <c r="L2186" s="8">
        <v>1</v>
      </c>
      <c r="M2186" s="8">
        <f t="shared" si="350"/>
        <v>119</v>
      </c>
      <c r="O2186" s="8">
        <v>104</v>
      </c>
      <c r="AI2186" s="7">
        <v>141</v>
      </c>
      <c r="AJ2186" s="8">
        <v>9040</v>
      </c>
      <c r="AK2186" s="8" t="s">
        <v>287</v>
      </c>
      <c r="AL2186" s="7">
        <v>92</v>
      </c>
      <c r="AM2186" s="8">
        <v>0</v>
      </c>
      <c r="AN2186" s="8">
        <v>1</v>
      </c>
      <c r="AO2186" s="8">
        <v>0</v>
      </c>
      <c r="AP2186" s="8">
        <v>0</v>
      </c>
      <c r="AQ2186" s="8">
        <v>0.5</v>
      </c>
      <c r="AR2186" s="8">
        <v>23.4</v>
      </c>
      <c r="AS2186" s="8">
        <v>2.4</v>
      </c>
      <c r="AT2186" s="12">
        <f t="shared" si="349"/>
        <v>24.9</v>
      </c>
      <c r="AV2186" s="11">
        <f t="shared" si="351"/>
        <v>109.48</v>
      </c>
      <c r="AW2186" s="13">
        <f t="shared" si="352"/>
        <v>0</v>
      </c>
      <c r="AX2186" s="13">
        <f t="shared" si="353"/>
        <v>1.19</v>
      </c>
      <c r="AY2186" s="13">
        <f t="shared" si="354"/>
        <v>0</v>
      </c>
      <c r="AZ2186" s="13">
        <f t="shared" si="355"/>
        <v>0</v>
      </c>
      <c r="BA2186" s="13">
        <f t="shared" si="356"/>
        <v>0.59499999999999997</v>
      </c>
      <c r="BB2186" s="13">
        <f t="shared" si="357"/>
        <v>27.846</v>
      </c>
      <c r="BC2186" s="13">
        <f t="shared" si="358"/>
        <v>2.8559999999999999</v>
      </c>
    </row>
    <row r="2187" spans="1:55" x14ac:dyDescent="0.3">
      <c r="A2187" s="8" t="s">
        <v>233</v>
      </c>
      <c r="B2187" s="8" t="s">
        <v>240</v>
      </c>
      <c r="C2187" s="8" t="s">
        <v>166</v>
      </c>
      <c r="D2187" s="8" t="s">
        <v>31</v>
      </c>
      <c r="E2187" s="7" t="s">
        <v>14</v>
      </c>
      <c r="F2187" s="8">
        <v>122</v>
      </c>
      <c r="H2187" s="8">
        <v>2</v>
      </c>
      <c r="L2187" s="8">
        <v>0.28599999999999998</v>
      </c>
      <c r="M2187" s="8">
        <f t="shared" si="350"/>
        <v>34.891999999999996</v>
      </c>
      <c r="O2187" s="8">
        <v>104</v>
      </c>
      <c r="AI2187" s="7">
        <v>1786</v>
      </c>
      <c r="AJ2187" s="8">
        <v>11363</v>
      </c>
      <c r="AK2187" s="8" t="s">
        <v>289</v>
      </c>
      <c r="AL2187" s="7">
        <v>93</v>
      </c>
      <c r="AM2187" s="8">
        <v>0</v>
      </c>
      <c r="AN2187" s="8">
        <v>2</v>
      </c>
      <c r="AO2187" s="8">
        <v>0</v>
      </c>
      <c r="AP2187" s="8">
        <v>0</v>
      </c>
      <c r="AQ2187" s="8">
        <v>0.1</v>
      </c>
      <c r="AR2187" s="8">
        <v>21.6</v>
      </c>
      <c r="AS2187" s="8">
        <v>1.5</v>
      </c>
      <c r="AT2187" s="12">
        <f t="shared" si="349"/>
        <v>23.700000000000003</v>
      </c>
      <c r="AV2187" s="11">
        <f t="shared" si="351"/>
        <v>32.449559999999998</v>
      </c>
      <c r="AW2187" s="13">
        <f t="shared" si="352"/>
        <v>0</v>
      </c>
      <c r="AX2187" s="13">
        <f t="shared" si="353"/>
        <v>0.6978399999999999</v>
      </c>
      <c r="AY2187" s="13">
        <f t="shared" si="354"/>
        <v>0</v>
      </c>
      <c r="AZ2187" s="13">
        <f t="shared" si="355"/>
        <v>0</v>
      </c>
      <c r="BA2187" s="13">
        <f t="shared" si="356"/>
        <v>3.4891999999999999E-2</v>
      </c>
      <c r="BB2187" s="13">
        <f t="shared" si="357"/>
        <v>7.5366719999999994</v>
      </c>
      <c r="BC2187" s="13">
        <f t="shared" si="358"/>
        <v>0.52337999999999996</v>
      </c>
    </row>
    <row r="2188" spans="1:55" x14ac:dyDescent="0.3">
      <c r="A2188" s="8" t="s">
        <v>233</v>
      </c>
      <c r="B2188" s="8" t="s">
        <v>240</v>
      </c>
      <c r="C2188" s="8" t="s">
        <v>166</v>
      </c>
      <c r="D2188" s="8" t="s">
        <v>167</v>
      </c>
      <c r="E2188" s="7" t="s">
        <v>14</v>
      </c>
      <c r="F2188" s="8">
        <v>62</v>
      </c>
      <c r="H2188" s="8">
        <v>1</v>
      </c>
      <c r="L2188" s="8">
        <v>0.14299999999999999</v>
      </c>
      <c r="M2188" s="8">
        <f t="shared" si="350"/>
        <v>8.8659999999999997</v>
      </c>
      <c r="O2188" s="8">
        <v>104</v>
      </c>
      <c r="AI2188" s="7">
        <v>2282</v>
      </c>
      <c r="AJ2188" s="8">
        <v>11529</v>
      </c>
      <c r="AK2188" s="8" t="s">
        <v>368</v>
      </c>
      <c r="AL2188" s="7">
        <v>21</v>
      </c>
      <c r="AM2188" s="8">
        <v>0</v>
      </c>
      <c r="AN2188" s="8">
        <v>0.9</v>
      </c>
      <c r="AO2188" s="8">
        <v>0</v>
      </c>
      <c r="AP2188" s="8">
        <v>0</v>
      </c>
      <c r="AQ2188" s="8">
        <v>0.3</v>
      </c>
      <c r="AR2188" s="8">
        <v>4.5999999999999996</v>
      </c>
      <c r="AS2188" s="8">
        <v>1.1000000000000001</v>
      </c>
      <c r="AT2188" s="12">
        <f t="shared" si="349"/>
        <v>5.8</v>
      </c>
      <c r="AV2188" s="11">
        <f t="shared" si="351"/>
        <v>1.8618599999999998</v>
      </c>
      <c r="AW2188" s="13">
        <f t="shared" si="352"/>
        <v>0</v>
      </c>
      <c r="AX2188" s="13">
        <f t="shared" si="353"/>
        <v>7.9794000000000004E-2</v>
      </c>
      <c r="AY2188" s="13">
        <f t="shared" si="354"/>
        <v>0</v>
      </c>
      <c r="AZ2188" s="13">
        <f t="shared" si="355"/>
        <v>0</v>
      </c>
      <c r="BA2188" s="13">
        <f t="shared" si="356"/>
        <v>2.6597999999999997E-2</v>
      </c>
      <c r="BB2188" s="13">
        <f t="shared" si="357"/>
        <v>0.40783599999999992</v>
      </c>
      <c r="BC2188" s="13">
        <f t="shared" si="358"/>
        <v>9.7526000000000015E-2</v>
      </c>
    </row>
    <row r="2189" spans="1:55" x14ac:dyDescent="0.3">
      <c r="A2189" s="8" t="s">
        <v>233</v>
      </c>
      <c r="B2189" s="8" t="s">
        <v>240</v>
      </c>
      <c r="C2189" s="8" t="s">
        <v>166</v>
      </c>
      <c r="D2189" s="8" t="s">
        <v>128</v>
      </c>
      <c r="E2189" s="7" t="s">
        <v>14</v>
      </c>
      <c r="F2189" s="8">
        <v>62</v>
      </c>
      <c r="H2189" s="8">
        <v>1</v>
      </c>
      <c r="L2189" s="8">
        <v>0.14299999999999999</v>
      </c>
      <c r="M2189" s="8">
        <f t="shared" si="350"/>
        <v>8.8659999999999997</v>
      </c>
      <c r="O2189" s="8">
        <v>104</v>
      </c>
      <c r="AI2189" s="7">
        <v>620</v>
      </c>
      <c r="AJ2189" s="8">
        <v>11125</v>
      </c>
      <c r="AK2189" s="8" t="s">
        <v>356</v>
      </c>
      <c r="AL2189" s="7">
        <v>45</v>
      </c>
      <c r="AM2189" s="8">
        <v>0</v>
      </c>
      <c r="AN2189" s="8">
        <v>1.1000000000000001</v>
      </c>
      <c r="AO2189" s="8">
        <v>0</v>
      </c>
      <c r="AP2189" s="8">
        <v>0</v>
      </c>
      <c r="AQ2189" s="8">
        <v>0.2</v>
      </c>
      <c r="AR2189" s="8">
        <v>10.5</v>
      </c>
      <c r="AS2189" s="8">
        <v>3.3</v>
      </c>
      <c r="AT2189" s="12">
        <f t="shared" si="349"/>
        <v>11.8</v>
      </c>
      <c r="AV2189" s="11">
        <f t="shared" si="351"/>
        <v>3.9896999999999996</v>
      </c>
      <c r="AW2189" s="13">
        <f t="shared" si="352"/>
        <v>0</v>
      </c>
      <c r="AX2189" s="13">
        <f t="shared" si="353"/>
        <v>9.7526000000000015E-2</v>
      </c>
      <c r="AY2189" s="13">
        <f t="shared" si="354"/>
        <v>0</v>
      </c>
      <c r="AZ2189" s="13">
        <f t="shared" si="355"/>
        <v>0</v>
      </c>
      <c r="BA2189" s="13">
        <f t="shared" si="356"/>
        <v>1.7732000000000001E-2</v>
      </c>
      <c r="BB2189" s="13">
        <f t="shared" si="357"/>
        <v>0.93092999999999992</v>
      </c>
      <c r="BC2189" s="13">
        <f t="shared" si="358"/>
        <v>0.29257799999999995</v>
      </c>
    </row>
    <row r="2190" spans="1:55" x14ac:dyDescent="0.3">
      <c r="A2190" s="8" t="s">
        <v>234</v>
      </c>
      <c r="B2190" s="8" t="s">
        <v>240</v>
      </c>
      <c r="C2190" s="8" t="s">
        <v>166</v>
      </c>
      <c r="D2190" s="8" t="s">
        <v>248</v>
      </c>
      <c r="E2190" s="7" t="s">
        <v>21</v>
      </c>
      <c r="K2190" s="8">
        <v>1</v>
      </c>
      <c r="L2190" s="8">
        <v>0</v>
      </c>
      <c r="M2190" s="8">
        <f t="shared" si="350"/>
        <v>0</v>
      </c>
      <c r="O2190" s="8">
        <v>104</v>
      </c>
      <c r="AE2190" s="7" t="s">
        <v>296</v>
      </c>
      <c r="AF2190" s="8" t="s">
        <v>303</v>
      </c>
      <c r="AL2190" s="7">
        <v>163</v>
      </c>
      <c r="AN2190" s="8">
        <v>6.3</v>
      </c>
      <c r="AQ2190" s="8">
        <v>1.4</v>
      </c>
      <c r="AR2190" s="8">
        <v>31.1</v>
      </c>
      <c r="AT2190" s="12">
        <f t="shared" si="349"/>
        <v>38.799999999999997</v>
      </c>
      <c r="AV2190" s="11">
        <f t="shared" si="351"/>
        <v>0</v>
      </c>
      <c r="AW2190" s="13">
        <f t="shared" si="352"/>
        <v>0</v>
      </c>
      <c r="AX2190" s="13">
        <f t="shared" si="353"/>
        <v>0</v>
      </c>
      <c r="AY2190" s="13">
        <f t="shared" si="354"/>
        <v>0</v>
      </c>
      <c r="AZ2190" s="13">
        <f t="shared" si="355"/>
        <v>0</v>
      </c>
      <c r="BA2190" s="13">
        <f t="shared" si="356"/>
        <v>0</v>
      </c>
      <c r="BB2190" s="13">
        <f t="shared" si="357"/>
        <v>0</v>
      </c>
      <c r="BC2190" s="13">
        <f t="shared" si="358"/>
        <v>0</v>
      </c>
    </row>
    <row r="2191" spans="1:55" x14ac:dyDescent="0.3">
      <c r="A2191" s="8" t="s">
        <v>234</v>
      </c>
      <c r="B2191" s="8" t="s">
        <v>240</v>
      </c>
      <c r="C2191" s="8" t="s">
        <v>166</v>
      </c>
      <c r="D2191" s="8" t="s">
        <v>27</v>
      </c>
      <c r="E2191" s="7" t="s">
        <v>14</v>
      </c>
      <c r="F2191" s="8">
        <v>114</v>
      </c>
      <c r="G2191" s="8">
        <v>1</v>
      </c>
      <c r="L2191" s="8">
        <v>1</v>
      </c>
      <c r="M2191" s="8">
        <f t="shared" si="350"/>
        <v>114</v>
      </c>
      <c r="O2191" s="8">
        <v>104</v>
      </c>
      <c r="AE2191" s="7" t="s">
        <v>296</v>
      </c>
      <c r="AF2191" s="8" t="s">
        <v>304</v>
      </c>
      <c r="AL2191" s="7">
        <v>125</v>
      </c>
      <c r="AN2191" s="8">
        <v>2.1</v>
      </c>
      <c r="AQ2191" s="8">
        <v>1.3</v>
      </c>
      <c r="AR2191" s="8">
        <v>26.2</v>
      </c>
      <c r="AT2191" s="12">
        <f t="shared" si="349"/>
        <v>29.6</v>
      </c>
      <c r="AV2191" s="11">
        <f t="shared" si="351"/>
        <v>142.5</v>
      </c>
      <c r="AW2191" s="13">
        <f t="shared" si="352"/>
        <v>1.1399999999999999</v>
      </c>
      <c r="AX2191" s="13">
        <f t="shared" si="353"/>
        <v>2.3940000000000001</v>
      </c>
      <c r="AY2191" s="13">
        <f t="shared" si="354"/>
        <v>1.1399999999999999</v>
      </c>
      <c r="AZ2191" s="13">
        <f t="shared" si="355"/>
        <v>1.1399999999999999</v>
      </c>
      <c r="BA2191" s="13">
        <f t="shared" si="356"/>
        <v>1.4820000000000002</v>
      </c>
      <c r="BB2191" s="13">
        <f t="shared" si="357"/>
        <v>29.867999999999999</v>
      </c>
      <c r="BC2191" s="13">
        <f t="shared" si="358"/>
        <v>1.1399999999999999</v>
      </c>
    </row>
    <row r="2192" spans="1:55" x14ac:dyDescent="0.3">
      <c r="A2192" s="8" t="s">
        <v>234</v>
      </c>
      <c r="B2192" s="8" t="s">
        <v>240</v>
      </c>
      <c r="C2192" s="8" t="s">
        <v>166</v>
      </c>
      <c r="D2192" s="8" t="s">
        <v>32</v>
      </c>
      <c r="E2192" s="7" t="s">
        <v>21</v>
      </c>
      <c r="K2192" s="8">
        <v>1</v>
      </c>
      <c r="L2192" s="8">
        <v>0</v>
      </c>
      <c r="M2192" s="8">
        <f t="shared" si="350"/>
        <v>0</v>
      </c>
      <c r="O2192" s="8">
        <v>104</v>
      </c>
      <c r="AI2192" s="7">
        <v>8012</v>
      </c>
      <c r="AJ2192" s="8">
        <v>0</v>
      </c>
      <c r="AK2192" s="8" t="s">
        <v>307</v>
      </c>
      <c r="AL2192" s="7">
        <v>332</v>
      </c>
      <c r="AM2192" s="8">
        <v>0</v>
      </c>
      <c r="AN2192" s="8">
        <v>10.3</v>
      </c>
      <c r="AO2192" s="8">
        <v>0</v>
      </c>
      <c r="AP2192" s="8">
        <v>0</v>
      </c>
      <c r="AQ2192" s="8">
        <v>3</v>
      </c>
      <c r="AR2192" s="8">
        <v>73.7</v>
      </c>
      <c r="AS2192" s="8">
        <v>12.7</v>
      </c>
      <c r="AT2192" s="12">
        <f t="shared" si="349"/>
        <v>87</v>
      </c>
      <c r="AV2192" s="11">
        <f t="shared" si="351"/>
        <v>0</v>
      </c>
      <c r="AW2192" s="13">
        <f t="shared" si="352"/>
        <v>0</v>
      </c>
      <c r="AX2192" s="13">
        <f t="shared" si="353"/>
        <v>0</v>
      </c>
      <c r="AY2192" s="13">
        <f t="shared" si="354"/>
        <v>0</v>
      </c>
      <c r="AZ2192" s="13">
        <f t="shared" si="355"/>
        <v>0</v>
      </c>
      <c r="BA2192" s="13">
        <f t="shared" si="356"/>
        <v>0</v>
      </c>
      <c r="BB2192" s="13">
        <f t="shared" si="357"/>
        <v>0</v>
      </c>
      <c r="BC2192" s="13">
        <f t="shared" si="358"/>
        <v>0</v>
      </c>
    </row>
    <row r="2193" spans="1:55" x14ac:dyDescent="0.3">
      <c r="A2193" s="8" t="s">
        <v>234</v>
      </c>
      <c r="B2193" s="8" t="s">
        <v>240</v>
      </c>
      <c r="C2193" s="8" t="s">
        <v>166</v>
      </c>
      <c r="D2193" s="8" t="s">
        <v>74</v>
      </c>
      <c r="E2193" s="7" t="s">
        <v>14</v>
      </c>
      <c r="F2193" s="8">
        <v>340</v>
      </c>
      <c r="G2193" s="8">
        <v>1</v>
      </c>
      <c r="L2193" s="8">
        <v>1</v>
      </c>
      <c r="M2193" s="8">
        <f t="shared" si="350"/>
        <v>340</v>
      </c>
      <c r="O2193" s="8">
        <v>104</v>
      </c>
      <c r="AI2193" s="7">
        <v>404</v>
      </c>
      <c r="AJ2193" s="8">
        <v>14400</v>
      </c>
      <c r="AK2193" s="8" t="s">
        <v>308</v>
      </c>
      <c r="AL2193" s="7">
        <v>41</v>
      </c>
      <c r="AM2193" s="8">
        <v>0</v>
      </c>
      <c r="AN2193" s="8">
        <v>0</v>
      </c>
      <c r="AO2193" s="8">
        <v>0</v>
      </c>
      <c r="AP2193" s="8">
        <v>0</v>
      </c>
      <c r="AQ2193" s="8">
        <v>0</v>
      </c>
      <c r="AR2193" s="8">
        <v>10.4</v>
      </c>
      <c r="AS2193" s="8">
        <v>0</v>
      </c>
      <c r="AT2193" s="12">
        <f t="shared" si="349"/>
        <v>10.4</v>
      </c>
      <c r="AV2193" s="11">
        <f t="shared" si="351"/>
        <v>139.4</v>
      </c>
      <c r="AW2193" s="13">
        <f t="shared" si="352"/>
        <v>0</v>
      </c>
      <c r="AX2193" s="13">
        <f t="shared" si="353"/>
        <v>0</v>
      </c>
      <c r="AY2193" s="13">
        <f t="shared" si="354"/>
        <v>0</v>
      </c>
      <c r="AZ2193" s="13">
        <f t="shared" si="355"/>
        <v>0</v>
      </c>
      <c r="BA2193" s="13">
        <f t="shared" si="356"/>
        <v>0</v>
      </c>
      <c r="BB2193" s="13">
        <f t="shared" si="357"/>
        <v>35.36</v>
      </c>
      <c r="BC2193" s="13">
        <f t="shared" si="358"/>
        <v>0</v>
      </c>
    </row>
    <row r="2194" spans="1:55" x14ac:dyDescent="0.3">
      <c r="A2194" s="8" t="s">
        <v>232</v>
      </c>
      <c r="B2194" s="8" t="s">
        <v>240</v>
      </c>
      <c r="C2194" s="8" t="s">
        <v>168</v>
      </c>
      <c r="D2194" s="8" t="s">
        <v>13</v>
      </c>
      <c r="E2194" s="7" t="s">
        <v>14</v>
      </c>
      <c r="F2194" s="8">
        <v>112</v>
      </c>
      <c r="I2194" s="8">
        <v>1</v>
      </c>
      <c r="L2194" s="8">
        <v>3.3000000000000002E-2</v>
      </c>
      <c r="M2194" s="8">
        <f t="shared" si="350"/>
        <v>3.6960000000000002</v>
      </c>
      <c r="N2194" s="8">
        <v>2</v>
      </c>
      <c r="O2194" s="8">
        <v>105</v>
      </c>
      <c r="AI2194" s="7">
        <v>8067</v>
      </c>
      <c r="AJ2194" s="8">
        <v>0</v>
      </c>
      <c r="AK2194" s="8" t="s">
        <v>265</v>
      </c>
      <c r="AL2194" s="7">
        <v>269</v>
      </c>
      <c r="AM2194" s="8">
        <v>269</v>
      </c>
      <c r="AN2194" s="8">
        <v>24.9</v>
      </c>
      <c r="AO2194" s="8">
        <v>24.9</v>
      </c>
      <c r="AP2194" s="8">
        <v>24.9</v>
      </c>
      <c r="AQ2194" s="8">
        <v>18</v>
      </c>
      <c r="AR2194" s="8">
        <v>0</v>
      </c>
      <c r="AS2194" s="8">
        <v>0</v>
      </c>
      <c r="AT2194" s="12">
        <f t="shared" si="349"/>
        <v>42.9</v>
      </c>
      <c r="AV2194" s="11">
        <f t="shared" si="351"/>
        <v>9.94224</v>
      </c>
      <c r="AW2194" s="13">
        <f t="shared" si="352"/>
        <v>9.94224</v>
      </c>
      <c r="AX2194" s="13">
        <f t="shared" si="353"/>
        <v>0.92030400000000001</v>
      </c>
      <c r="AY2194" s="13">
        <f t="shared" si="354"/>
        <v>0.92030400000000001</v>
      </c>
      <c r="AZ2194" s="13">
        <f t="shared" si="355"/>
        <v>0.92030400000000001</v>
      </c>
      <c r="BA2194" s="13">
        <f t="shared" si="356"/>
        <v>0.66528000000000009</v>
      </c>
      <c r="BB2194" s="13">
        <f t="shared" si="357"/>
        <v>0</v>
      </c>
      <c r="BC2194" s="13">
        <f t="shared" si="358"/>
        <v>0</v>
      </c>
    </row>
    <row r="2195" spans="1:55" x14ac:dyDescent="0.3">
      <c r="A2195" s="8" t="s">
        <v>232</v>
      </c>
      <c r="B2195" s="8" t="s">
        <v>240</v>
      </c>
      <c r="C2195" s="8" t="s">
        <v>168</v>
      </c>
      <c r="D2195" s="8" t="s">
        <v>15</v>
      </c>
      <c r="E2195" s="7" t="s">
        <v>14</v>
      </c>
      <c r="F2195" s="8">
        <v>85</v>
      </c>
      <c r="J2195" s="8">
        <v>1</v>
      </c>
      <c r="L2195" s="8">
        <v>3.0000000000000001E-3</v>
      </c>
      <c r="M2195" s="8">
        <f t="shared" si="350"/>
        <v>0.255</v>
      </c>
      <c r="O2195" s="8">
        <v>105</v>
      </c>
      <c r="AE2195" s="7" t="s">
        <v>296</v>
      </c>
      <c r="AF2195" s="8" t="s">
        <v>298</v>
      </c>
      <c r="AG2195" s="7" t="s">
        <v>299</v>
      </c>
      <c r="AL2195" s="7">
        <v>241</v>
      </c>
      <c r="AN2195" s="8">
        <v>32.9</v>
      </c>
      <c r="AQ2195" s="8">
        <v>10.9</v>
      </c>
      <c r="AR2195" s="8">
        <v>0.5</v>
      </c>
      <c r="AS2195" s="8">
        <v>0</v>
      </c>
      <c r="AT2195" s="12">
        <f t="shared" si="349"/>
        <v>44.3</v>
      </c>
      <c r="AV2195" s="11">
        <f t="shared" si="351"/>
        <v>0.61454999999999993</v>
      </c>
      <c r="AW2195" s="13">
        <f t="shared" si="352"/>
        <v>2.5500000000000002E-3</v>
      </c>
      <c r="AX2195" s="13">
        <f t="shared" si="353"/>
        <v>8.3894999999999997E-2</v>
      </c>
      <c r="AY2195" s="13">
        <f t="shared" si="354"/>
        <v>2.5500000000000002E-3</v>
      </c>
      <c r="AZ2195" s="13">
        <f t="shared" si="355"/>
        <v>2.5500000000000002E-3</v>
      </c>
      <c r="BA2195" s="13">
        <f t="shared" si="356"/>
        <v>2.7795E-2</v>
      </c>
      <c r="BB2195" s="13">
        <f t="shared" si="357"/>
        <v>1.2750000000000001E-3</v>
      </c>
      <c r="BC2195" s="13">
        <f t="shared" si="358"/>
        <v>0</v>
      </c>
    </row>
    <row r="2196" spans="1:55" x14ac:dyDescent="0.3">
      <c r="A2196" s="8" t="s">
        <v>232</v>
      </c>
      <c r="B2196" s="8" t="s">
        <v>240</v>
      </c>
      <c r="C2196" s="8" t="s">
        <v>168</v>
      </c>
      <c r="D2196" s="8" t="s">
        <v>17</v>
      </c>
      <c r="E2196" s="7" t="s">
        <v>21</v>
      </c>
      <c r="J2196" s="8">
        <v>1</v>
      </c>
      <c r="L2196" s="8">
        <v>3.0000000000000001E-3</v>
      </c>
      <c r="M2196" s="8">
        <f t="shared" si="350"/>
        <v>0</v>
      </c>
      <c r="O2196" s="8">
        <v>105</v>
      </c>
      <c r="AE2196" s="7" t="s">
        <v>300</v>
      </c>
      <c r="AF2196" s="8" t="s">
        <v>301</v>
      </c>
      <c r="AG2196" s="7" t="s">
        <v>272</v>
      </c>
      <c r="AL2196" s="7">
        <v>265</v>
      </c>
      <c r="AN2196" s="8">
        <v>16.899999999999999</v>
      </c>
      <c r="AQ2196" s="8">
        <v>21.4</v>
      </c>
      <c r="AR2196" s="8">
        <v>0</v>
      </c>
      <c r="AS2196" s="8">
        <v>0</v>
      </c>
      <c r="AT2196" s="12">
        <f t="shared" si="349"/>
        <v>38.299999999999997</v>
      </c>
      <c r="AV2196" s="11">
        <f t="shared" si="351"/>
        <v>0</v>
      </c>
      <c r="AW2196" s="13">
        <f t="shared" si="352"/>
        <v>0</v>
      </c>
      <c r="AX2196" s="13">
        <f t="shared" si="353"/>
        <v>0</v>
      </c>
      <c r="AY2196" s="13">
        <f t="shared" si="354"/>
        <v>0</v>
      </c>
      <c r="AZ2196" s="13">
        <f t="shared" si="355"/>
        <v>0</v>
      </c>
      <c r="BA2196" s="13">
        <f t="shared" si="356"/>
        <v>0</v>
      </c>
      <c r="BB2196" s="13">
        <f t="shared" si="357"/>
        <v>0</v>
      </c>
      <c r="BC2196" s="13">
        <f t="shared" si="358"/>
        <v>0</v>
      </c>
    </row>
    <row r="2197" spans="1:55" x14ac:dyDescent="0.3">
      <c r="A2197" s="8" t="s">
        <v>232</v>
      </c>
      <c r="B2197" s="8" t="s">
        <v>240</v>
      </c>
      <c r="C2197" s="8" t="s">
        <v>168</v>
      </c>
      <c r="D2197" s="8" t="s">
        <v>18</v>
      </c>
      <c r="E2197" s="7" t="s">
        <v>21</v>
      </c>
      <c r="J2197" s="8">
        <v>1</v>
      </c>
      <c r="L2197" s="8">
        <v>3.0000000000000001E-3</v>
      </c>
      <c r="M2197" s="8">
        <f t="shared" si="350"/>
        <v>0</v>
      </c>
      <c r="O2197" s="8">
        <v>105</v>
      </c>
      <c r="S2197" s="8">
        <v>1095</v>
      </c>
      <c r="T2197" s="8" t="s">
        <v>275</v>
      </c>
      <c r="AL2197" s="7">
        <v>267</v>
      </c>
      <c r="AN2197" s="8">
        <v>19.600000000000001</v>
      </c>
      <c r="AQ2197" s="8">
        <v>20.3</v>
      </c>
      <c r="AT2197" s="12">
        <f t="shared" si="349"/>
        <v>39.900000000000006</v>
      </c>
      <c r="AV2197" s="11">
        <f t="shared" si="351"/>
        <v>0</v>
      </c>
      <c r="AW2197" s="13">
        <f t="shared" si="352"/>
        <v>0</v>
      </c>
      <c r="AX2197" s="13">
        <f t="shared" si="353"/>
        <v>0</v>
      </c>
      <c r="AY2197" s="13">
        <f t="shared" si="354"/>
        <v>0</v>
      </c>
      <c r="AZ2197" s="13">
        <f t="shared" si="355"/>
        <v>0</v>
      </c>
      <c r="BA2197" s="13">
        <f t="shared" si="356"/>
        <v>0</v>
      </c>
      <c r="BB2197" s="13">
        <f t="shared" si="357"/>
        <v>0</v>
      </c>
      <c r="BC2197" s="13">
        <f t="shared" si="358"/>
        <v>0</v>
      </c>
    </row>
    <row r="2198" spans="1:55" x14ac:dyDescent="0.3">
      <c r="A2198" s="8" t="s">
        <v>232</v>
      </c>
      <c r="B2198" s="8" t="s">
        <v>240</v>
      </c>
      <c r="C2198" s="8" t="s">
        <v>168</v>
      </c>
      <c r="D2198" s="8" t="s">
        <v>19</v>
      </c>
      <c r="E2198" s="7" t="s">
        <v>14</v>
      </c>
      <c r="F2198" s="8">
        <v>112</v>
      </c>
      <c r="I2198" s="8">
        <v>1</v>
      </c>
      <c r="L2198" s="8">
        <v>3.3000000000000002E-2</v>
      </c>
      <c r="M2198" s="8">
        <f t="shared" si="350"/>
        <v>3.6960000000000002</v>
      </c>
      <c r="O2198" s="8">
        <v>105</v>
      </c>
      <c r="AI2198" s="7">
        <v>8063</v>
      </c>
      <c r="AJ2198" s="8">
        <v>5124</v>
      </c>
      <c r="AK2198" s="8" t="s">
        <v>273</v>
      </c>
      <c r="AL2198" s="7">
        <v>285</v>
      </c>
      <c r="AM2198" s="8">
        <v>285</v>
      </c>
      <c r="AN2198" s="8">
        <v>26.9</v>
      </c>
      <c r="AO2198" s="8">
        <v>26.9</v>
      </c>
      <c r="AP2198" s="8">
        <v>26.9</v>
      </c>
      <c r="AQ2198" s="8">
        <v>18.899999999999999</v>
      </c>
      <c r="AR2198" s="8">
        <v>0</v>
      </c>
      <c r="AS2198" s="8">
        <v>0</v>
      </c>
      <c r="AT2198" s="12">
        <f t="shared" si="349"/>
        <v>45.8</v>
      </c>
      <c r="AV2198" s="11">
        <f t="shared" si="351"/>
        <v>10.533600000000002</v>
      </c>
      <c r="AW2198" s="13">
        <f t="shared" si="352"/>
        <v>10.533600000000002</v>
      </c>
      <c r="AX2198" s="13">
        <f t="shared" si="353"/>
        <v>0.994224</v>
      </c>
      <c r="AY2198" s="13">
        <f t="shared" si="354"/>
        <v>0.994224</v>
      </c>
      <c r="AZ2198" s="13">
        <f t="shared" si="355"/>
        <v>0.994224</v>
      </c>
      <c r="BA2198" s="13">
        <f t="shared" si="356"/>
        <v>0.69854399999999994</v>
      </c>
      <c r="BB2198" s="13">
        <f t="shared" si="357"/>
        <v>0</v>
      </c>
      <c r="BC2198" s="13">
        <f t="shared" si="358"/>
        <v>0</v>
      </c>
    </row>
    <row r="2199" spans="1:55" x14ac:dyDescent="0.3">
      <c r="A2199" s="8" t="s">
        <v>232</v>
      </c>
      <c r="B2199" s="8" t="s">
        <v>240</v>
      </c>
      <c r="C2199" s="8" t="s">
        <v>168</v>
      </c>
      <c r="D2199" s="8" t="s">
        <v>22</v>
      </c>
      <c r="E2199" s="7" t="s">
        <v>21</v>
      </c>
      <c r="K2199" s="8">
        <v>1</v>
      </c>
      <c r="L2199" s="8">
        <v>0</v>
      </c>
      <c r="M2199" s="8">
        <f t="shared" si="350"/>
        <v>0</v>
      </c>
      <c r="O2199" s="8">
        <v>105</v>
      </c>
      <c r="AI2199" s="7">
        <v>8063</v>
      </c>
      <c r="AJ2199" s="8">
        <v>5124</v>
      </c>
      <c r="AK2199" s="8" t="s">
        <v>273</v>
      </c>
      <c r="AL2199" s="7">
        <v>285</v>
      </c>
      <c r="AM2199" s="8">
        <v>285</v>
      </c>
      <c r="AN2199" s="8">
        <v>26.9</v>
      </c>
      <c r="AO2199" s="8">
        <v>26.9</v>
      </c>
      <c r="AP2199" s="8">
        <v>26.9</v>
      </c>
      <c r="AQ2199" s="8">
        <v>18.899999999999999</v>
      </c>
      <c r="AR2199" s="8">
        <v>0</v>
      </c>
      <c r="AS2199" s="8">
        <v>0</v>
      </c>
      <c r="AT2199" s="12">
        <f t="shared" si="349"/>
        <v>45.8</v>
      </c>
      <c r="AV2199" s="11">
        <f t="shared" si="351"/>
        <v>0</v>
      </c>
      <c r="AW2199" s="13">
        <f t="shared" si="352"/>
        <v>0</v>
      </c>
      <c r="AX2199" s="13">
        <f t="shared" si="353"/>
        <v>0</v>
      </c>
      <c r="AY2199" s="13">
        <f t="shared" si="354"/>
        <v>0</v>
      </c>
      <c r="AZ2199" s="13">
        <f t="shared" si="355"/>
        <v>0</v>
      </c>
      <c r="BA2199" s="13">
        <f t="shared" si="356"/>
        <v>0</v>
      </c>
      <c r="BB2199" s="13">
        <f t="shared" si="357"/>
        <v>0</v>
      </c>
      <c r="BC2199" s="13">
        <f t="shared" si="358"/>
        <v>0</v>
      </c>
    </row>
    <row r="2200" spans="1:55" x14ac:dyDescent="0.3">
      <c r="A2200" s="8" t="s">
        <v>232</v>
      </c>
      <c r="B2200" s="8" t="s">
        <v>240</v>
      </c>
      <c r="C2200" s="8" t="s">
        <v>168</v>
      </c>
      <c r="D2200" s="8" t="s">
        <v>136</v>
      </c>
      <c r="E2200" s="7" t="s">
        <v>14</v>
      </c>
      <c r="F2200" s="8">
        <v>56</v>
      </c>
      <c r="H2200" s="8">
        <v>1</v>
      </c>
      <c r="L2200" s="8">
        <v>0.14299999999999999</v>
      </c>
      <c r="M2200" s="8">
        <f t="shared" si="350"/>
        <v>8.0079999999999991</v>
      </c>
      <c r="O2200" s="8">
        <v>105</v>
      </c>
      <c r="AI2200" s="7">
        <v>1683</v>
      </c>
      <c r="AJ2200" s="8">
        <v>10188</v>
      </c>
      <c r="AK2200" s="8" t="s">
        <v>360</v>
      </c>
      <c r="AL2200" s="7">
        <v>273</v>
      </c>
      <c r="AM2200" s="8">
        <v>273</v>
      </c>
      <c r="AN2200" s="8">
        <v>27.6</v>
      </c>
      <c r="AO2200" s="8">
        <v>27.6</v>
      </c>
      <c r="AP2200" s="8">
        <v>27.6</v>
      </c>
      <c r="AQ2200" s="8">
        <v>17.2</v>
      </c>
      <c r="AR2200" s="8">
        <v>0</v>
      </c>
      <c r="AS2200" s="8">
        <v>0</v>
      </c>
      <c r="AT2200" s="12">
        <f t="shared" si="349"/>
        <v>44.8</v>
      </c>
      <c r="AV2200" s="11">
        <f t="shared" si="351"/>
        <v>21.861839999999997</v>
      </c>
      <c r="AW2200" s="13">
        <f t="shared" si="352"/>
        <v>21.861839999999997</v>
      </c>
      <c r="AX2200" s="13">
        <f t="shared" si="353"/>
        <v>2.2102079999999997</v>
      </c>
      <c r="AY2200" s="13">
        <f t="shared" si="354"/>
        <v>2.2102079999999997</v>
      </c>
      <c r="AZ2200" s="13">
        <f t="shared" si="355"/>
        <v>2.2102079999999997</v>
      </c>
      <c r="BA2200" s="13">
        <f t="shared" si="356"/>
        <v>1.3773759999999999</v>
      </c>
      <c r="BB2200" s="13">
        <f t="shared" si="357"/>
        <v>0</v>
      </c>
      <c r="BC2200" s="13">
        <f t="shared" si="358"/>
        <v>0</v>
      </c>
    </row>
    <row r="2201" spans="1:55" x14ac:dyDescent="0.3">
      <c r="A2201" s="8" t="s">
        <v>232</v>
      </c>
      <c r="B2201" s="8" t="s">
        <v>240</v>
      </c>
      <c r="C2201" s="8" t="s">
        <v>168</v>
      </c>
      <c r="D2201" s="8" t="s">
        <v>23</v>
      </c>
      <c r="E2201" s="7" t="s">
        <v>14</v>
      </c>
      <c r="F2201" s="8">
        <v>64</v>
      </c>
      <c r="I2201" s="8">
        <v>1</v>
      </c>
      <c r="L2201" s="8">
        <v>3.3000000000000002E-2</v>
      </c>
      <c r="M2201" s="8">
        <f t="shared" si="350"/>
        <v>2.1120000000000001</v>
      </c>
      <c r="O2201" s="8">
        <v>105</v>
      </c>
      <c r="AI2201" s="7">
        <v>974</v>
      </c>
      <c r="AJ2201" s="8">
        <v>1129</v>
      </c>
      <c r="AK2201" s="8" t="s">
        <v>279</v>
      </c>
      <c r="AL2201" s="7">
        <v>155</v>
      </c>
      <c r="AM2201" s="8">
        <v>155</v>
      </c>
      <c r="AN2201" s="8">
        <v>12.6</v>
      </c>
      <c r="AO2201" s="8">
        <v>12.6</v>
      </c>
      <c r="AP2201" s="8">
        <v>0</v>
      </c>
      <c r="AQ2201" s="8">
        <v>10.6</v>
      </c>
      <c r="AR2201" s="8">
        <v>1.1000000000000001</v>
      </c>
      <c r="AS2201" s="8">
        <v>0</v>
      </c>
      <c r="AT2201" s="12">
        <f t="shared" si="349"/>
        <v>24.3</v>
      </c>
      <c r="AV2201" s="11">
        <f t="shared" si="351"/>
        <v>3.2736000000000001</v>
      </c>
      <c r="AW2201" s="13">
        <f t="shared" si="352"/>
        <v>3.2736000000000001</v>
      </c>
      <c r="AX2201" s="13">
        <f t="shared" si="353"/>
        <v>0.26611200000000002</v>
      </c>
      <c r="AY2201" s="13">
        <f t="shared" si="354"/>
        <v>0.26611200000000002</v>
      </c>
      <c r="AZ2201" s="13">
        <f t="shared" si="355"/>
        <v>0</v>
      </c>
      <c r="BA2201" s="13">
        <f t="shared" si="356"/>
        <v>0.22387199999999999</v>
      </c>
      <c r="BB2201" s="13">
        <f t="shared" si="357"/>
        <v>2.3232000000000003E-2</v>
      </c>
      <c r="BC2201" s="13">
        <f t="shared" si="358"/>
        <v>0</v>
      </c>
    </row>
    <row r="2202" spans="1:55" x14ac:dyDescent="0.3">
      <c r="A2202" s="8" t="s">
        <v>232</v>
      </c>
      <c r="B2202" s="8" t="s">
        <v>240</v>
      </c>
      <c r="C2202" s="8" t="s">
        <v>168</v>
      </c>
      <c r="D2202" s="8" t="s">
        <v>24</v>
      </c>
      <c r="E2202" s="7" t="s">
        <v>21</v>
      </c>
      <c r="K2202" s="8">
        <v>1</v>
      </c>
      <c r="L2202" s="8">
        <v>0</v>
      </c>
      <c r="M2202" s="8">
        <f t="shared" si="350"/>
        <v>0</v>
      </c>
      <c r="O2202" s="8">
        <v>105</v>
      </c>
      <c r="AI2202" s="7">
        <v>7075</v>
      </c>
      <c r="AJ2202" s="8">
        <v>1106</v>
      </c>
      <c r="AK2202" s="8" t="s">
        <v>280</v>
      </c>
      <c r="AL2202" s="7">
        <v>69</v>
      </c>
      <c r="AM2202" s="8">
        <v>69</v>
      </c>
      <c r="AN2202" s="8">
        <v>3.6</v>
      </c>
      <c r="AO2202" s="8">
        <v>3.6</v>
      </c>
      <c r="AP2202" s="8">
        <v>0</v>
      </c>
      <c r="AQ2202" s="8">
        <v>4.0999999999999996</v>
      </c>
      <c r="AR2202" s="8">
        <v>4.5</v>
      </c>
      <c r="AS2202" s="8">
        <v>0</v>
      </c>
      <c r="AT2202" s="12">
        <f t="shared" si="349"/>
        <v>12.2</v>
      </c>
      <c r="AV2202" s="11">
        <f t="shared" si="351"/>
        <v>0</v>
      </c>
      <c r="AW2202" s="13">
        <f t="shared" si="352"/>
        <v>0</v>
      </c>
      <c r="AX2202" s="13">
        <f t="shared" si="353"/>
        <v>0</v>
      </c>
      <c r="AY2202" s="13">
        <f t="shared" si="354"/>
        <v>0</v>
      </c>
      <c r="AZ2202" s="13">
        <f t="shared" si="355"/>
        <v>0</v>
      </c>
      <c r="BA2202" s="13">
        <f t="shared" si="356"/>
        <v>0</v>
      </c>
      <c r="BB2202" s="13">
        <f t="shared" si="357"/>
        <v>0</v>
      </c>
      <c r="BC2202" s="13">
        <f t="shared" si="358"/>
        <v>0</v>
      </c>
    </row>
    <row r="2203" spans="1:55" x14ac:dyDescent="0.3">
      <c r="A2203" s="8" t="s">
        <v>232</v>
      </c>
      <c r="B2203" s="8" t="s">
        <v>240</v>
      </c>
      <c r="C2203" s="8" t="s">
        <v>168</v>
      </c>
      <c r="D2203" s="8" t="s">
        <v>25</v>
      </c>
      <c r="E2203" s="7" t="s">
        <v>21</v>
      </c>
      <c r="K2203" s="8">
        <v>1</v>
      </c>
      <c r="L2203" s="8">
        <v>0</v>
      </c>
      <c r="M2203" s="8">
        <f t="shared" si="350"/>
        <v>0</v>
      </c>
      <c r="O2203" s="8">
        <v>105</v>
      </c>
      <c r="AI2203" s="7">
        <v>646</v>
      </c>
      <c r="AJ2203" s="8">
        <v>1009</v>
      </c>
      <c r="AK2203" s="8" t="s">
        <v>286</v>
      </c>
      <c r="AL2203" s="7">
        <v>403</v>
      </c>
      <c r="AM2203" s="8">
        <v>403</v>
      </c>
      <c r="AN2203" s="8">
        <v>24.9</v>
      </c>
      <c r="AO2203" s="8">
        <v>24.9</v>
      </c>
      <c r="AP2203" s="8">
        <v>0</v>
      </c>
      <c r="AQ2203" s="8">
        <v>33.1</v>
      </c>
      <c r="AR2203" s="8">
        <v>1.3</v>
      </c>
      <c r="AS2203" s="8">
        <v>0</v>
      </c>
      <c r="AT2203" s="12">
        <f t="shared" si="349"/>
        <v>59.3</v>
      </c>
      <c r="AV2203" s="11">
        <f t="shared" si="351"/>
        <v>0</v>
      </c>
      <c r="AW2203" s="13">
        <f t="shared" si="352"/>
        <v>0</v>
      </c>
      <c r="AX2203" s="13">
        <f t="shared" si="353"/>
        <v>0</v>
      </c>
      <c r="AY2203" s="13">
        <f t="shared" si="354"/>
        <v>0</v>
      </c>
      <c r="AZ2203" s="13">
        <f t="shared" si="355"/>
        <v>0</v>
      </c>
      <c r="BA2203" s="13">
        <f t="shared" si="356"/>
        <v>0</v>
      </c>
      <c r="BB2203" s="13">
        <f t="shared" si="357"/>
        <v>0</v>
      </c>
      <c r="BC2203" s="13">
        <f t="shared" si="358"/>
        <v>0</v>
      </c>
    </row>
    <row r="2204" spans="1:55" x14ac:dyDescent="0.3">
      <c r="A2204" s="8" t="s">
        <v>20</v>
      </c>
      <c r="B2204" s="8" t="s">
        <v>240</v>
      </c>
      <c r="C2204" s="8" t="s">
        <v>168</v>
      </c>
      <c r="D2204" s="8" t="s">
        <v>20</v>
      </c>
      <c r="E2204" s="7" t="s">
        <v>14</v>
      </c>
      <c r="F2204" s="8">
        <v>112</v>
      </c>
      <c r="G2204" s="8">
        <v>1</v>
      </c>
      <c r="L2204" s="8">
        <v>1</v>
      </c>
      <c r="M2204" s="8">
        <f t="shared" si="350"/>
        <v>112</v>
      </c>
      <c r="O2204" s="8">
        <v>105</v>
      </c>
      <c r="AI2204">
        <v>8041</v>
      </c>
      <c r="AJ2204">
        <v>15233</v>
      </c>
      <c r="AK2204" t="s">
        <v>378</v>
      </c>
      <c r="AL2204">
        <v>105</v>
      </c>
      <c r="AM2204">
        <v>105</v>
      </c>
      <c r="AN2204">
        <v>18.5</v>
      </c>
      <c r="AO2204">
        <v>18.5</v>
      </c>
      <c r="AP2204">
        <v>18.5</v>
      </c>
      <c r="AQ2204">
        <v>2.9</v>
      </c>
      <c r="AR2204">
        <v>0</v>
      </c>
      <c r="AS2204">
        <v>0</v>
      </c>
      <c r="AT2204" s="12">
        <f t="shared" si="349"/>
        <v>21.4</v>
      </c>
      <c r="AV2204" s="11">
        <f t="shared" si="351"/>
        <v>117.6</v>
      </c>
      <c r="AW2204" s="13">
        <f t="shared" si="352"/>
        <v>117.6</v>
      </c>
      <c r="AX2204" s="13">
        <f t="shared" si="353"/>
        <v>20.72</v>
      </c>
      <c r="AY2204" s="13">
        <f t="shared" si="354"/>
        <v>20.72</v>
      </c>
      <c r="AZ2204" s="13">
        <f t="shared" si="355"/>
        <v>20.72</v>
      </c>
      <c r="BA2204" s="13">
        <f t="shared" si="356"/>
        <v>3.2480000000000002</v>
      </c>
      <c r="BB2204" s="13">
        <f t="shared" si="357"/>
        <v>0</v>
      </c>
      <c r="BC2204" s="13">
        <f t="shared" si="358"/>
        <v>0</v>
      </c>
    </row>
    <row r="2205" spans="1:55" x14ac:dyDescent="0.3">
      <c r="A2205" s="8" t="s">
        <v>233</v>
      </c>
      <c r="B2205" s="8" t="s">
        <v>240</v>
      </c>
      <c r="C2205" s="8" t="s">
        <v>168</v>
      </c>
      <c r="D2205" s="8" t="s">
        <v>26</v>
      </c>
      <c r="E2205" s="7" t="s">
        <v>21</v>
      </c>
      <c r="K2205" s="8">
        <v>1</v>
      </c>
      <c r="L2205" s="8">
        <v>0</v>
      </c>
      <c r="M2205" s="8">
        <f t="shared" si="350"/>
        <v>0</v>
      </c>
      <c r="O2205" s="8">
        <v>105</v>
      </c>
      <c r="AI2205" s="7">
        <v>7200</v>
      </c>
      <c r="AJ2205" s="8">
        <v>20051</v>
      </c>
      <c r="AK2205" s="8" t="s">
        <v>282</v>
      </c>
      <c r="AL2205" s="7">
        <v>130</v>
      </c>
      <c r="AM2205" s="8">
        <v>0</v>
      </c>
      <c r="AN2205" s="8">
        <v>2.4</v>
      </c>
      <c r="AO2205" s="8">
        <v>0</v>
      </c>
      <c r="AP2205" s="8">
        <v>0</v>
      </c>
      <c r="AQ2205" s="8">
        <v>0.2</v>
      </c>
      <c r="AR2205" s="8">
        <v>28.6</v>
      </c>
      <c r="AS2205" s="8">
        <v>0.3</v>
      </c>
      <c r="AT2205" s="12">
        <f t="shared" si="349"/>
        <v>31.200000000000003</v>
      </c>
      <c r="AV2205" s="11">
        <f t="shared" si="351"/>
        <v>0</v>
      </c>
      <c r="AW2205" s="13">
        <f t="shared" si="352"/>
        <v>0</v>
      </c>
      <c r="AX2205" s="13">
        <f t="shared" si="353"/>
        <v>0</v>
      </c>
      <c r="AY2205" s="13">
        <f t="shared" si="354"/>
        <v>0</v>
      </c>
      <c r="AZ2205" s="13">
        <f t="shared" si="355"/>
        <v>0</v>
      </c>
      <c r="BA2205" s="13">
        <f t="shared" si="356"/>
        <v>0</v>
      </c>
      <c r="BB2205" s="13">
        <f t="shared" si="357"/>
        <v>0</v>
      </c>
      <c r="BC2205" s="13">
        <f t="shared" si="358"/>
        <v>0</v>
      </c>
    </row>
    <row r="2206" spans="1:55" x14ac:dyDescent="0.3">
      <c r="A2206" s="8" t="s">
        <v>233</v>
      </c>
      <c r="B2206" s="8" t="s">
        <v>240</v>
      </c>
      <c r="C2206" s="8" t="s">
        <v>168</v>
      </c>
      <c r="D2206" s="8" t="s">
        <v>28</v>
      </c>
      <c r="E2206" s="7" t="s">
        <v>21</v>
      </c>
      <c r="K2206" s="8">
        <v>1</v>
      </c>
      <c r="L2206" s="8">
        <v>0</v>
      </c>
      <c r="M2206" s="8">
        <f t="shared" si="350"/>
        <v>0</v>
      </c>
      <c r="O2206" s="8">
        <v>105</v>
      </c>
      <c r="AI2206" s="7">
        <v>7005</v>
      </c>
      <c r="AJ2206" s="8">
        <v>16028</v>
      </c>
      <c r="AK2206" s="8" t="s">
        <v>283</v>
      </c>
      <c r="AL2206" s="7">
        <v>127</v>
      </c>
      <c r="AM2206" s="8">
        <v>0</v>
      </c>
      <c r="AN2206" s="8">
        <v>8.6999999999999993</v>
      </c>
      <c r="AO2206" s="8">
        <v>0</v>
      </c>
      <c r="AP2206" s="8">
        <v>0</v>
      </c>
      <c r="AQ2206" s="8">
        <v>0.5</v>
      </c>
      <c r="AR2206" s="8">
        <v>22.8</v>
      </c>
      <c r="AS2206" s="8">
        <v>6.4</v>
      </c>
      <c r="AT2206" s="12">
        <f t="shared" si="349"/>
        <v>32</v>
      </c>
      <c r="AV2206" s="11">
        <f t="shared" si="351"/>
        <v>0</v>
      </c>
      <c r="AW2206" s="13">
        <f t="shared" si="352"/>
        <v>0</v>
      </c>
      <c r="AX2206" s="13">
        <f t="shared" si="353"/>
        <v>0</v>
      </c>
      <c r="AY2206" s="13">
        <f t="shared" si="354"/>
        <v>0</v>
      </c>
      <c r="AZ2206" s="13">
        <f t="shared" si="355"/>
        <v>0</v>
      </c>
      <c r="BA2206" s="13">
        <f t="shared" si="356"/>
        <v>0</v>
      </c>
      <c r="BB2206" s="13">
        <f t="shared" si="357"/>
        <v>0</v>
      </c>
      <c r="BC2206" s="13">
        <f t="shared" si="358"/>
        <v>0</v>
      </c>
    </row>
    <row r="2207" spans="1:55" x14ac:dyDescent="0.3">
      <c r="A2207" s="8" t="s">
        <v>233</v>
      </c>
      <c r="B2207" s="8" t="s">
        <v>240</v>
      </c>
      <c r="C2207" s="8" t="s">
        <v>168</v>
      </c>
      <c r="D2207" s="8" t="s">
        <v>29</v>
      </c>
      <c r="E2207" s="7" t="s">
        <v>14</v>
      </c>
      <c r="F2207" s="8">
        <v>60</v>
      </c>
      <c r="G2207" s="8">
        <v>1</v>
      </c>
      <c r="L2207" s="8">
        <v>1</v>
      </c>
      <c r="M2207" s="8">
        <f t="shared" si="350"/>
        <v>60</v>
      </c>
      <c r="O2207" s="8">
        <v>105</v>
      </c>
      <c r="AI2207" s="7">
        <v>513</v>
      </c>
      <c r="AJ2207" s="8">
        <v>11110</v>
      </c>
      <c r="AK2207" s="8" t="s">
        <v>290</v>
      </c>
      <c r="AL2207" s="7">
        <v>22</v>
      </c>
      <c r="AM2207" s="8">
        <v>0</v>
      </c>
      <c r="AN2207" s="8">
        <v>1</v>
      </c>
      <c r="AO2207" s="8">
        <v>0</v>
      </c>
      <c r="AP2207" s="8">
        <v>0</v>
      </c>
      <c r="AQ2207" s="8">
        <v>0.4</v>
      </c>
      <c r="AR2207" s="8">
        <v>4.5</v>
      </c>
      <c r="AS2207" s="8">
        <v>2.8</v>
      </c>
      <c r="AT2207" s="12">
        <f t="shared" si="349"/>
        <v>5.9</v>
      </c>
      <c r="AV2207" s="11">
        <f t="shared" si="351"/>
        <v>13.2</v>
      </c>
      <c r="AW2207" s="13">
        <f t="shared" si="352"/>
        <v>0</v>
      </c>
      <c r="AX2207" s="13">
        <f t="shared" si="353"/>
        <v>0.6</v>
      </c>
      <c r="AY2207" s="13">
        <f t="shared" si="354"/>
        <v>0</v>
      </c>
      <c r="AZ2207" s="13">
        <f t="shared" si="355"/>
        <v>0</v>
      </c>
      <c r="BA2207" s="13">
        <f t="shared" si="356"/>
        <v>0.24</v>
      </c>
      <c r="BB2207" s="13">
        <f t="shared" si="357"/>
        <v>2.7</v>
      </c>
      <c r="BC2207" s="13">
        <f t="shared" si="358"/>
        <v>1.68</v>
      </c>
    </row>
    <row r="2208" spans="1:55" x14ac:dyDescent="0.3">
      <c r="A2208" s="8" t="s">
        <v>233</v>
      </c>
      <c r="B2208" s="8" t="s">
        <v>240</v>
      </c>
      <c r="C2208" s="8" t="s">
        <v>168</v>
      </c>
      <c r="D2208" s="8" t="s">
        <v>30</v>
      </c>
      <c r="E2208" s="7" t="s">
        <v>14</v>
      </c>
      <c r="F2208" s="8">
        <v>119</v>
      </c>
      <c r="H2208" s="8">
        <v>1</v>
      </c>
      <c r="L2208" s="8">
        <v>0.14299999999999999</v>
      </c>
      <c r="M2208" s="8">
        <f t="shared" si="350"/>
        <v>17.016999999999999</v>
      </c>
      <c r="O2208" s="8">
        <v>105</v>
      </c>
      <c r="AI2208" s="7">
        <v>141</v>
      </c>
      <c r="AJ2208" s="8">
        <v>9040</v>
      </c>
      <c r="AK2208" s="8" t="s">
        <v>287</v>
      </c>
      <c r="AL2208" s="7">
        <v>92</v>
      </c>
      <c r="AM2208" s="8">
        <v>0</v>
      </c>
      <c r="AN2208" s="8">
        <v>1</v>
      </c>
      <c r="AO2208" s="8">
        <v>0</v>
      </c>
      <c r="AP2208" s="8">
        <v>0</v>
      </c>
      <c r="AQ2208" s="8">
        <v>0.5</v>
      </c>
      <c r="AR2208" s="8">
        <v>23.4</v>
      </c>
      <c r="AS2208" s="8">
        <v>2.4</v>
      </c>
      <c r="AT2208" s="12">
        <f t="shared" si="349"/>
        <v>24.9</v>
      </c>
      <c r="AV2208" s="11">
        <f t="shared" si="351"/>
        <v>15.655639999999998</v>
      </c>
      <c r="AW2208" s="13">
        <f t="shared" si="352"/>
        <v>0</v>
      </c>
      <c r="AX2208" s="13">
        <f t="shared" si="353"/>
        <v>0.17016999999999999</v>
      </c>
      <c r="AY2208" s="13">
        <f t="shared" si="354"/>
        <v>0</v>
      </c>
      <c r="AZ2208" s="13">
        <f t="shared" si="355"/>
        <v>0</v>
      </c>
      <c r="BA2208" s="13">
        <f t="shared" si="356"/>
        <v>8.5084999999999994E-2</v>
      </c>
      <c r="BB2208" s="13">
        <f t="shared" si="357"/>
        <v>3.9819779999999998</v>
      </c>
      <c r="BC2208" s="13">
        <f t="shared" si="358"/>
        <v>0.40840799999999994</v>
      </c>
    </row>
    <row r="2209" spans="1:55" x14ac:dyDescent="0.3">
      <c r="A2209" s="8" t="s">
        <v>233</v>
      </c>
      <c r="B2209" s="8" t="s">
        <v>240</v>
      </c>
      <c r="C2209" s="8" t="s">
        <v>168</v>
      </c>
      <c r="D2209" s="8" t="s">
        <v>31</v>
      </c>
      <c r="E2209" s="7" t="s">
        <v>21</v>
      </c>
      <c r="K2209" s="8">
        <v>1</v>
      </c>
      <c r="L2209" s="8">
        <v>0</v>
      </c>
      <c r="M2209" s="8">
        <f t="shared" si="350"/>
        <v>0</v>
      </c>
      <c r="O2209" s="8">
        <v>105</v>
      </c>
      <c r="AI2209" s="7">
        <v>1786</v>
      </c>
      <c r="AJ2209" s="8">
        <v>11363</v>
      </c>
      <c r="AK2209" s="8" t="s">
        <v>289</v>
      </c>
      <c r="AL2209" s="7">
        <v>93</v>
      </c>
      <c r="AM2209" s="8">
        <v>0</v>
      </c>
      <c r="AN2209" s="8">
        <v>2</v>
      </c>
      <c r="AO2209" s="8">
        <v>0</v>
      </c>
      <c r="AP2209" s="8">
        <v>0</v>
      </c>
      <c r="AQ2209" s="8">
        <v>0.1</v>
      </c>
      <c r="AR2209" s="8">
        <v>21.6</v>
      </c>
      <c r="AS2209" s="8">
        <v>1.5</v>
      </c>
      <c r="AT2209" s="12">
        <f t="shared" si="349"/>
        <v>23.700000000000003</v>
      </c>
      <c r="AV2209" s="11">
        <f t="shared" si="351"/>
        <v>0</v>
      </c>
      <c r="AW2209" s="13">
        <f t="shared" si="352"/>
        <v>0</v>
      </c>
      <c r="AX2209" s="13">
        <f t="shared" si="353"/>
        <v>0</v>
      </c>
      <c r="AY2209" s="13">
        <f t="shared" si="354"/>
        <v>0</v>
      </c>
      <c r="AZ2209" s="13">
        <f t="shared" si="355"/>
        <v>0</v>
      </c>
      <c r="BA2209" s="13">
        <f t="shared" si="356"/>
        <v>0</v>
      </c>
      <c r="BB2209" s="13">
        <f t="shared" si="357"/>
        <v>0</v>
      </c>
      <c r="BC2209" s="13">
        <f t="shared" si="358"/>
        <v>0</v>
      </c>
    </row>
    <row r="2210" spans="1:55" x14ac:dyDescent="0.3">
      <c r="A2210" s="8" t="s">
        <v>233</v>
      </c>
      <c r="B2210" s="8" t="s">
        <v>240</v>
      </c>
      <c r="C2210" s="8" t="s">
        <v>168</v>
      </c>
      <c r="D2210" s="8" t="s">
        <v>128</v>
      </c>
      <c r="E2210" s="7" t="s">
        <v>14</v>
      </c>
      <c r="F2210" s="8">
        <v>62</v>
      </c>
      <c r="H2210" s="8">
        <v>1</v>
      </c>
      <c r="L2210" s="8">
        <v>0.14299999999999999</v>
      </c>
      <c r="M2210" s="8">
        <f t="shared" si="350"/>
        <v>8.8659999999999997</v>
      </c>
      <c r="O2210" s="8">
        <v>105</v>
      </c>
      <c r="AI2210" s="7">
        <v>620</v>
      </c>
      <c r="AJ2210" s="8">
        <v>11125</v>
      </c>
      <c r="AK2210" s="8" t="s">
        <v>356</v>
      </c>
      <c r="AL2210" s="7">
        <v>45</v>
      </c>
      <c r="AM2210" s="8">
        <v>0</v>
      </c>
      <c r="AN2210" s="8">
        <v>1.1000000000000001</v>
      </c>
      <c r="AO2210" s="8">
        <v>0</v>
      </c>
      <c r="AP2210" s="8">
        <v>0</v>
      </c>
      <c r="AQ2210" s="8">
        <v>0.2</v>
      </c>
      <c r="AR2210" s="8">
        <v>10.5</v>
      </c>
      <c r="AS2210" s="8">
        <v>3.3</v>
      </c>
      <c r="AT2210" s="12">
        <f t="shared" si="349"/>
        <v>11.8</v>
      </c>
      <c r="AV2210" s="11">
        <f t="shared" si="351"/>
        <v>3.9896999999999996</v>
      </c>
      <c r="AW2210" s="13">
        <f t="shared" si="352"/>
        <v>0</v>
      </c>
      <c r="AX2210" s="13">
        <f t="shared" si="353"/>
        <v>9.7526000000000015E-2</v>
      </c>
      <c r="AY2210" s="13">
        <f t="shared" si="354"/>
        <v>0</v>
      </c>
      <c r="AZ2210" s="13">
        <f t="shared" si="355"/>
        <v>0</v>
      </c>
      <c r="BA2210" s="13">
        <f t="shared" si="356"/>
        <v>1.7732000000000001E-2</v>
      </c>
      <c r="BB2210" s="13">
        <f t="shared" si="357"/>
        <v>0.93092999999999992</v>
      </c>
      <c r="BC2210" s="13">
        <f t="shared" si="358"/>
        <v>0.29257799999999995</v>
      </c>
    </row>
    <row r="2211" spans="1:55" x14ac:dyDescent="0.3">
      <c r="A2211" s="8" t="s">
        <v>233</v>
      </c>
      <c r="B2211" s="8" t="s">
        <v>240</v>
      </c>
      <c r="C2211" s="8" t="s">
        <v>168</v>
      </c>
      <c r="D2211" s="8" t="s">
        <v>167</v>
      </c>
      <c r="E2211" s="7" t="s">
        <v>14</v>
      </c>
      <c r="F2211" s="8">
        <v>62</v>
      </c>
      <c r="H2211" s="8">
        <v>2</v>
      </c>
      <c r="L2211" s="8">
        <v>0.28599999999999998</v>
      </c>
      <c r="M2211" s="8">
        <f t="shared" si="350"/>
        <v>17.731999999999999</v>
      </c>
      <c r="O2211" s="8">
        <v>105</v>
      </c>
      <c r="AI2211" s="7">
        <v>2282</v>
      </c>
      <c r="AJ2211" s="8">
        <v>11529</v>
      </c>
      <c r="AK2211" s="8" t="s">
        <v>368</v>
      </c>
      <c r="AL2211" s="7">
        <v>21</v>
      </c>
      <c r="AM2211" s="8">
        <v>0</v>
      </c>
      <c r="AN2211" s="8">
        <v>0.9</v>
      </c>
      <c r="AO2211" s="8">
        <v>0</v>
      </c>
      <c r="AP2211" s="8">
        <v>0</v>
      </c>
      <c r="AQ2211" s="8">
        <v>0.3</v>
      </c>
      <c r="AR2211" s="8">
        <v>4.5999999999999996</v>
      </c>
      <c r="AS2211" s="8">
        <v>1.1000000000000001</v>
      </c>
      <c r="AT2211" s="12">
        <f t="shared" si="349"/>
        <v>5.8</v>
      </c>
      <c r="AV2211" s="11">
        <f t="shared" si="351"/>
        <v>3.7237199999999997</v>
      </c>
      <c r="AW2211" s="13">
        <f t="shared" si="352"/>
        <v>0</v>
      </c>
      <c r="AX2211" s="13">
        <f t="shared" si="353"/>
        <v>0.15958800000000001</v>
      </c>
      <c r="AY2211" s="13">
        <f t="shared" si="354"/>
        <v>0</v>
      </c>
      <c r="AZ2211" s="13">
        <f t="shared" si="355"/>
        <v>0</v>
      </c>
      <c r="BA2211" s="13">
        <f t="shared" si="356"/>
        <v>5.3195999999999993E-2</v>
      </c>
      <c r="BB2211" s="13">
        <f t="shared" si="357"/>
        <v>0.81567199999999984</v>
      </c>
      <c r="BC2211" s="13">
        <f t="shared" si="358"/>
        <v>0.19505200000000003</v>
      </c>
    </row>
    <row r="2212" spans="1:55" x14ac:dyDescent="0.3">
      <c r="A2212" s="8" t="s">
        <v>234</v>
      </c>
      <c r="B2212" s="8" t="s">
        <v>240</v>
      </c>
      <c r="C2212" s="8" t="s">
        <v>168</v>
      </c>
      <c r="D2212" s="8" t="s">
        <v>248</v>
      </c>
      <c r="E2212" s="7" t="s">
        <v>14</v>
      </c>
      <c r="F2212" s="8">
        <v>134</v>
      </c>
      <c r="G2212" s="8">
        <v>1</v>
      </c>
      <c r="L2212" s="8">
        <v>1</v>
      </c>
      <c r="M2212" s="8">
        <f t="shared" si="350"/>
        <v>134</v>
      </c>
      <c r="O2212" s="8">
        <v>105</v>
      </c>
      <c r="AE2212" s="7" t="s">
        <v>296</v>
      </c>
      <c r="AF2212" s="8" t="s">
        <v>303</v>
      </c>
      <c r="AL2212" s="7">
        <v>163</v>
      </c>
      <c r="AN2212" s="8">
        <v>6.3</v>
      </c>
      <c r="AQ2212" s="8">
        <v>1.4</v>
      </c>
      <c r="AR2212" s="8">
        <v>31.1</v>
      </c>
      <c r="AT2212" s="12">
        <f t="shared" si="349"/>
        <v>38.799999999999997</v>
      </c>
      <c r="AV2212" s="11">
        <f t="shared" si="351"/>
        <v>218.42</v>
      </c>
      <c r="AW2212" s="13">
        <f t="shared" si="352"/>
        <v>1.34</v>
      </c>
      <c r="AX2212" s="13">
        <f t="shared" si="353"/>
        <v>8.4420000000000002</v>
      </c>
      <c r="AY2212" s="13">
        <f t="shared" si="354"/>
        <v>1.34</v>
      </c>
      <c r="AZ2212" s="13">
        <f t="shared" si="355"/>
        <v>1.34</v>
      </c>
      <c r="BA2212" s="13">
        <f t="shared" si="356"/>
        <v>1.8759999999999999</v>
      </c>
      <c r="BB2212" s="13">
        <f t="shared" si="357"/>
        <v>41.674000000000007</v>
      </c>
      <c r="BC2212" s="13">
        <f t="shared" si="358"/>
        <v>1.34</v>
      </c>
    </row>
    <row r="2213" spans="1:55" x14ac:dyDescent="0.3">
      <c r="A2213" s="8" t="s">
        <v>234</v>
      </c>
      <c r="B2213" s="8" t="s">
        <v>240</v>
      </c>
      <c r="C2213" s="8" t="s">
        <v>168</v>
      </c>
      <c r="D2213" s="8" t="s">
        <v>27</v>
      </c>
      <c r="E2213" s="7" t="s">
        <v>14</v>
      </c>
      <c r="F2213" s="8">
        <v>114</v>
      </c>
      <c r="G2213" s="8">
        <v>1</v>
      </c>
      <c r="L2213" s="8">
        <v>1</v>
      </c>
      <c r="M2213" s="8">
        <f t="shared" si="350"/>
        <v>114</v>
      </c>
      <c r="O2213" s="8">
        <v>105</v>
      </c>
      <c r="AE2213" s="7" t="s">
        <v>296</v>
      </c>
      <c r="AF2213" s="8" t="s">
        <v>304</v>
      </c>
      <c r="AL2213" s="7">
        <v>125</v>
      </c>
      <c r="AN2213" s="8">
        <v>2.1</v>
      </c>
      <c r="AQ2213" s="8">
        <v>1.3</v>
      </c>
      <c r="AR2213" s="8">
        <v>26.2</v>
      </c>
      <c r="AT2213" s="12">
        <f t="shared" si="349"/>
        <v>29.6</v>
      </c>
      <c r="AV2213" s="11">
        <f t="shared" si="351"/>
        <v>142.5</v>
      </c>
      <c r="AW2213" s="13">
        <f t="shared" si="352"/>
        <v>1.1399999999999999</v>
      </c>
      <c r="AX2213" s="13">
        <f t="shared" si="353"/>
        <v>2.3940000000000001</v>
      </c>
      <c r="AY2213" s="13">
        <f t="shared" si="354"/>
        <v>1.1399999999999999</v>
      </c>
      <c r="AZ2213" s="13">
        <f t="shared" si="355"/>
        <v>1.1399999999999999</v>
      </c>
      <c r="BA2213" s="13">
        <f t="shared" si="356"/>
        <v>1.4820000000000002</v>
      </c>
      <c r="BB2213" s="13">
        <f t="shared" si="357"/>
        <v>29.867999999999999</v>
      </c>
      <c r="BC2213" s="13">
        <f t="shared" si="358"/>
        <v>1.1399999999999999</v>
      </c>
    </row>
    <row r="2214" spans="1:55" x14ac:dyDescent="0.3">
      <c r="A2214" s="8" t="s">
        <v>234</v>
      </c>
      <c r="B2214" s="8" t="s">
        <v>240</v>
      </c>
      <c r="C2214" s="8" t="s">
        <v>168</v>
      </c>
      <c r="D2214" s="8" t="s">
        <v>32</v>
      </c>
      <c r="E2214" s="7" t="s">
        <v>21</v>
      </c>
      <c r="K2214" s="8">
        <v>1</v>
      </c>
      <c r="L2214" s="8">
        <v>0</v>
      </c>
      <c r="M2214" s="8">
        <f t="shared" si="350"/>
        <v>0</v>
      </c>
      <c r="O2214" s="8">
        <v>105</v>
      </c>
      <c r="AI2214" s="7">
        <v>8012</v>
      </c>
      <c r="AJ2214" s="8">
        <v>0</v>
      </c>
      <c r="AK2214" s="8" t="s">
        <v>307</v>
      </c>
      <c r="AL2214" s="7">
        <v>332</v>
      </c>
      <c r="AM2214" s="8">
        <v>0</v>
      </c>
      <c r="AN2214" s="8">
        <v>10.3</v>
      </c>
      <c r="AO2214" s="8">
        <v>0</v>
      </c>
      <c r="AP2214" s="8">
        <v>0</v>
      </c>
      <c r="AQ2214" s="8">
        <v>3</v>
      </c>
      <c r="AR2214" s="8">
        <v>73.7</v>
      </c>
      <c r="AS2214" s="8">
        <v>12.7</v>
      </c>
      <c r="AT2214" s="12">
        <f t="shared" si="349"/>
        <v>87</v>
      </c>
      <c r="AV2214" s="11">
        <f t="shared" si="351"/>
        <v>0</v>
      </c>
      <c r="AW2214" s="13">
        <f t="shared" si="352"/>
        <v>0</v>
      </c>
      <c r="AX2214" s="13">
        <f t="shared" si="353"/>
        <v>0</v>
      </c>
      <c r="AY2214" s="13">
        <f t="shared" si="354"/>
        <v>0</v>
      </c>
      <c r="AZ2214" s="13">
        <f t="shared" si="355"/>
        <v>0</v>
      </c>
      <c r="BA2214" s="13">
        <f t="shared" si="356"/>
        <v>0</v>
      </c>
      <c r="BB2214" s="13">
        <f t="shared" si="357"/>
        <v>0</v>
      </c>
      <c r="BC2214" s="13">
        <f t="shared" si="358"/>
        <v>0</v>
      </c>
    </row>
    <row r="2215" spans="1:55" x14ac:dyDescent="0.3">
      <c r="A2215" s="8" t="s">
        <v>234</v>
      </c>
      <c r="B2215" s="8" t="s">
        <v>240</v>
      </c>
      <c r="C2215" s="8" t="s">
        <v>168</v>
      </c>
      <c r="D2215" s="8" t="s">
        <v>74</v>
      </c>
      <c r="E2215" s="7" t="s">
        <v>36</v>
      </c>
      <c r="F2215" s="8">
        <v>340</v>
      </c>
      <c r="H2215" s="8">
        <v>2</v>
      </c>
      <c r="L2215" s="8">
        <v>0.28599999999999998</v>
      </c>
      <c r="M2215" s="8">
        <f t="shared" si="350"/>
        <v>97.24</v>
      </c>
      <c r="O2215" s="8">
        <v>105</v>
      </c>
      <c r="AI2215" s="7">
        <v>404</v>
      </c>
      <c r="AJ2215" s="8">
        <v>14400</v>
      </c>
      <c r="AK2215" s="8" t="s">
        <v>308</v>
      </c>
      <c r="AL2215" s="7">
        <v>41</v>
      </c>
      <c r="AM2215" s="8">
        <v>0</v>
      </c>
      <c r="AN2215" s="8">
        <v>0</v>
      </c>
      <c r="AO2215" s="8">
        <v>0</v>
      </c>
      <c r="AP2215" s="8">
        <v>0</v>
      </c>
      <c r="AQ2215" s="8">
        <v>0</v>
      </c>
      <c r="AR2215" s="8">
        <v>10.4</v>
      </c>
      <c r="AS2215" s="8">
        <v>0</v>
      </c>
      <c r="AT2215" s="12">
        <f t="shared" si="349"/>
        <v>10.4</v>
      </c>
      <c r="AV2215" s="11">
        <f t="shared" si="351"/>
        <v>39.868399999999994</v>
      </c>
      <c r="AW2215" s="13">
        <f t="shared" si="352"/>
        <v>0</v>
      </c>
      <c r="AX2215" s="13">
        <f t="shared" si="353"/>
        <v>0</v>
      </c>
      <c r="AY2215" s="13">
        <f t="shared" si="354"/>
        <v>0</v>
      </c>
      <c r="AZ2215" s="13">
        <f t="shared" si="355"/>
        <v>0</v>
      </c>
      <c r="BA2215" s="13">
        <f t="shared" si="356"/>
        <v>0</v>
      </c>
      <c r="BB2215" s="13">
        <f t="shared" si="357"/>
        <v>10.112959999999999</v>
      </c>
      <c r="BC2215" s="13">
        <f t="shared" si="358"/>
        <v>0</v>
      </c>
    </row>
    <row r="2216" spans="1:55" x14ac:dyDescent="0.3">
      <c r="A2216" s="8" t="s">
        <v>232</v>
      </c>
      <c r="B2216" s="8" t="s">
        <v>240</v>
      </c>
      <c r="C2216" s="8" t="s">
        <v>169</v>
      </c>
      <c r="D2216" s="8" t="s">
        <v>13</v>
      </c>
      <c r="E2216" s="7" t="s">
        <v>14</v>
      </c>
      <c r="F2216" s="8">
        <v>112</v>
      </c>
      <c r="I2216" s="8">
        <v>1</v>
      </c>
      <c r="L2216" s="8">
        <v>3.3000000000000002E-2</v>
      </c>
      <c r="M2216" s="8">
        <f t="shared" si="350"/>
        <v>3.6960000000000002</v>
      </c>
      <c r="N2216" s="8">
        <v>3</v>
      </c>
      <c r="O2216" s="8">
        <v>107</v>
      </c>
      <c r="AI2216" s="7">
        <v>8067</v>
      </c>
      <c r="AJ2216" s="8">
        <v>0</v>
      </c>
      <c r="AK2216" s="8" t="s">
        <v>265</v>
      </c>
      <c r="AL2216" s="7">
        <v>269</v>
      </c>
      <c r="AM2216" s="8">
        <v>269</v>
      </c>
      <c r="AN2216" s="8">
        <v>24.9</v>
      </c>
      <c r="AO2216" s="8">
        <v>24.9</v>
      </c>
      <c r="AP2216" s="8">
        <v>24.9</v>
      </c>
      <c r="AQ2216" s="8">
        <v>18</v>
      </c>
      <c r="AR2216" s="8">
        <v>0</v>
      </c>
      <c r="AS2216" s="8">
        <v>0</v>
      </c>
      <c r="AT2216" s="12">
        <f t="shared" si="349"/>
        <v>42.9</v>
      </c>
      <c r="AV2216" s="11">
        <f t="shared" si="351"/>
        <v>9.94224</v>
      </c>
      <c r="AW2216" s="13">
        <f t="shared" si="352"/>
        <v>9.94224</v>
      </c>
      <c r="AX2216" s="13">
        <f t="shared" si="353"/>
        <v>0.92030400000000001</v>
      </c>
      <c r="AY2216" s="13">
        <f t="shared" si="354"/>
        <v>0.92030400000000001</v>
      </c>
      <c r="AZ2216" s="13">
        <f t="shared" si="355"/>
        <v>0.92030400000000001</v>
      </c>
      <c r="BA2216" s="13">
        <f t="shared" si="356"/>
        <v>0.66528000000000009</v>
      </c>
      <c r="BB2216" s="13">
        <f t="shared" si="357"/>
        <v>0</v>
      </c>
      <c r="BC2216" s="13">
        <f t="shared" si="358"/>
        <v>0</v>
      </c>
    </row>
    <row r="2217" spans="1:55" x14ac:dyDescent="0.3">
      <c r="A2217" s="8" t="s">
        <v>232</v>
      </c>
      <c r="B2217" s="8" t="s">
        <v>240</v>
      </c>
      <c r="C2217" s="8" t="s">
        <v>169</v>
      </c>
      <c r="D2217" s="8" t="s">
        <v>15</v>
      </c>
      <c r="E2217" s="7" t="s">
        <v>21</v>
      </c>
      <c r="K2217" s="8">
        <v>1</v>
      </c>
      <c r="L2217" s="8">
        <v>0</v>
      </c>
      <c r="M2217" s="8">
        <f t="shared" si="350"/>
        <v>0</v>
      </c>
      <c r="O2217" s="8">
        <v>107</v>
      </c>
      <c r="AE2217" s="7" t="s">
        <v>296</v>
      </c>
      <c r="AF2217" s="8" t="s">
        <v>298</v>
      </c>
      <c r="AG2217" s="7" t="s">
        <v>299</v>
      </c>
      <c r="AL2217" s="7">
        <v>241</v>
      </c>
      <c r="AN2217" s="8">
        <v>32.9</v>
      </c>
      <c r="AQ2217" s="8">
        <v>10.9</v>
      </c>
      <c r="AR2217" s="8">
        <v>0.5</v>
      </c>
      <c r="AS2217" s="8">
        <v>0</v>
      </c>
      <c r="AT2217" s="12">
        <f t="shared" si="349"/>
        <v>44.3</v>
      </c>
      <c r="AV2217" s="11">
        <f t="shared" si="351"/>
        <v>0</v>
      </c>
      <c r="AW2217" s="13">
        <f t="shared" si="352"/>
        <v>0</v>
      </c>
      <c r="AX2217" s="13">
        <f t="shared" si="353"/>
        <v>0</v>
      </c>
      <c r="AY2217" s="13">
        <f t="shared" si="354"/>
        <v>0</v>
      </c>
      <c r="AZ2217" s="13">
        <f t="shared" si="355"/>
        <v>0</v>
      </c>
      <c r="BA2217" s="13">
        <f t="shared" si="356"/>
        <v>0</v>
      </c>
      <c r="BB2217" s="13">
        <f t="shared" si="357"/>
        <v>0</v>
      </c>
      <c r="BC2217" s="13">
        <f t="shared" si="358"/>
        <v>0</v>
      </c>
    </row>
    <row r="2218" spans="1:55" x14ac:dyDescent="0.3">
      <c r="A2218" s="8" t="s">
        <v>232</v>
      </c>
      <c r="B2218" s="8" t="s">
        <v>240</v>
      </c>
      <c r="C2218" s="8" t="s">
        <v>169</v>
      </c>
      <c r="D2218" s="8" t="s">
        <v>17</v>
      </c>
      <c r="E2218" s="7" t="s">
        <v>21</v>
      </c>
      <c r="K2218" s="8">
        <v>1</v>
      </c>
      <c r="L2218" s="8">
        <v>0</v>
      </c>
      <c r="M2218" s="8">
        <f t="shared" si="350"/>
        <v>0</v>
      </c>
      <c r="O2218" s="8">
        <v>107</v>
      </c>
      <c r="AE2218" s="7" t="s">
        <v>300</v>
      </c>
      <c r="AF2218" s="8" t="s">
        <v>301</v>
      </c>
      <c r="AG2218" s="7" t="s">
        <v>272</v>
      </c>
      <c r="AL2218" s="7">
        <v>265</v>
      </c>
      <c r="AN2218" s="8">
        <v>16.899999999999999</v>
      </c>
      <c r="AQ2218" s="8">
        <v>21.4</v>
      </c>
      <c r="AR2218" s="8">
        <v>0</v>
      </c>
      <c r="AS2218" s="8">
        <v>0</v>
      </c>
      <c r="AT2218" s="12">
        <f t="shared" si="349"/>
        <v>38.299999999999997</v>
      </c>
      <c r="AV2218" s="11">
        <f t="shared" si="351"/>
        <v>0</v>
      </c>
      <c r="AW2218" s="13">
        <f t="shared" si="352"/>
        <v>0</v>
      </c>
      <c r="AX2218" s="13">
        <f t="shared" si="353"/>
        <v>0</v>
      </c>
      <c r="AY2218" s="13">
        <f t="shared" si="354"/>
        <v>0</v>
      </c>
      <c r="AZ2218" s="13">
        <f t="shared" si="355"/>
        <v>0</v>
      </c>
      <c r="BA2218" s="13">
        <f t="shared" si="356"/>
        <v>0</v>
      </c>
      <c r="BB2218" s="13">
        <f t="shared" si="357"/>
        <v>0</v>
      </c>
      <c r="BC2218" s="13">
        <f t="shared" si="358"/>
        <v>0</v>
      </c>
    </row>
    <row r="2219" spans="1:55" x14ac:dyDescent="0.3">
      <c r="A2219" s="8" t="s">
        <v>232</v>
      </c>
      <c r="B2219" s="8" t="s">
        <v>240</v>
      </c>
      <c r="C2219" s="8" t="s">
        <v>169</v>
      </c>
      <c r="D2219" s="8" t="s">
        <v>18</v>
      </c>
      <c r="E2219" s="7" t="s">
        <v>21</v>
      </c>
      <c r="K2219" s="8">
        <v>1</v>
      </c>
      <c r="L2219" s="8">
        <v>0</v>
      </c>
      <c r="M2219" s="8">
        <f t="shared" si="350"/>
        <v>0</v>
      </c>
      <c r="O2219" s="8">
        <v>107</v>
      </c>
      <c r="S2219" s="8">
        <v>1095</v>
      </c>
      <c r="T2219" s="8" t="s">
        <v>275</v>
      </c>
      <c r="AL2219" s="7">
        <v>267</v>
      </c>
      <c r="AN2219" s="8">
        <v>19.600000000000001</v>
      </c>
      <c r="AQ2219" s="8">
        <v>20.3</v>
      </c>
      <c r="AT2219" s="12">
        <f t="shared" si="349"/>
        <v>39.900000000000006</v>
      </c>
      <c r="AV2219" s="11">
        <f t="shared" si="351"/>
        <v>0</v>
      </c>
      <c r="AW2219" s="13">
        <f t="shared" si="352"/>
        <v>0</v>
      </c>
      <c r="AX2219" s="13">
        <f t="shared" si="353"/>
        <v>0</v>
      </c>
      <c r="AY2219" s="13">
        <f t="shared" si="354"/>
        <v>0</v>
      </c>
      <c r="AZ2219" s="13">
        <f t="shared" si="355"/>
        <v>0</v>
      </c>
      <c r="BA2219" s="13">
        <f t="shared" si="356"/>
        <v>0</v>
      </c>
      <c r="BB2219" s="13">
        <f t="shared" si="357"/>
        <v>0</v>
      </c>
      <c r="BC2219" s="13">
        <f t="shared" si="358"/>
        <v>0</v>
      </c>
    </row>
    <row r="2220" spans="1:55" x14ac:dyDescent="0.3">
      <c r="A2220" s="8" t="s">
        <v>232</v>
      </c>
      <c r="B2220" s="8" t="s">
        <v>240</v>
      </c>
      <c r="C2220" s="8" t="s">
        <v>169</v>
      </c>
      <c r="D2220" s="8" t="s">
        <v>19</v>
      </c>
      <c r="E2220" s="7" t="s">
        <v>14</v>
      </c>
      <c r="F2220" s="8">
        <v>112</v>
      </c>
      <c r="I2220" s="8">
        <v>2</v>
      </c>
      <c r="L2220" s="8">
        <v>6.7000000000000004E-2</v>
      </c>
      <c r="M2220" s="8">
        <f t="shared" si="350"/>
        <v>7.5040000000000004</v>
      </c>
      <c r="O2220" s="8">
        <v>107</v>
      </c>
      <c r="AI2220" s="7">
        <v>8063</v>
      </c>
      <c r="AJ2220" s="8">
        <v>5124</v>
      </c>
      <c r="AK2220" s="8" t="s">
        <v>273</v>
      </c>
      <c r="AL2220" s="7">
        <v>285</v>
      </c>
      <c r="AM2220" s="8">
        <v>285</v>
      </c>
      <c r="AN2220" s="8">
        <v>26.9</v>
      </c>
      <c r="AO2220" s="8">
        <v>26.9</v>
      </c>
      <c r="AP2220" s="8">
        <v>26.9</v>
      </c>
      <c r="AQ2220" s="8">
        <v>18.899999999999999</v>
      </c>
      <c r="AR2220" s="8">
        <v>0</v>
      </c>
      <c r="AS2220" s="8">
        <v>0</v>
      </c>
      <c r="AT2220" s="12">
        <f t="shared" si="349"/>
        <v>45.8</v>
      </c>
      <c r="AV2220" s="11">
        <f t="shared" si="351"/>
        <v>21.386400000000002</v>
      </c>
      <c r="AW2220" s="13">
        <f t="shared" si="352"/>
        <v>21.386400000000002</v>
      </c>
      <c r="AX2220" s="13">
        <f t="shared" si="353"/>
        <v>2.0185759999999999</v>
      </c>
      <c r="AY2220" s="13">
        <f t="shared" si="354"/>
        <v>2.0185759999999999</v>
      </c>
      <c r="AZ2220" s="13">
        <f t="shared" si="355"/>
        <v>2.0185759999999999</v>
      </c>
      <c r="BA2220" s="13">
        <f t="shared" si="356"/>
        <v>1.4182560000000002</v>
      </c>
      <c r="BB2220" s="13">
        <f t="shared" si="357"/>
        <v>0</v>
      </c>
      <c r="BC2220" s="13">
        <f t="shared" si="358"/>
        <v>0</v>
      </c>
    </row>
    <row r="2221" spans="1:55" x14ac:dyDescent="0.3">
      <c r="A2221" s="8" t="s">
        <v>232</v>
      </c>
      <c r="B2221" s="8" t="s">
        <v>240</v>
      </c>
      <c r="C2221" s="8" t="s">
        <v>169</v>
      </c>
      <c r="D2221" s="8" t="s">
        <v>22</v>
      </c>
      <c r="E2221" s="7" t="s">
        <v>21</v>
      </c>
      <c r="K2221" s="8">
        <v>1</v>
      </c>
      <c r="L2221" s="8">
        <v>0</v>
      </c>
      <c r="M2221" s="8">
        <f t="shared" si="350"/>
        <v>0</v>
      </c>
      <c r="O2221" s="8">
        <v>107</v>
      </c>
      <c r="AI2221" s="7">
        <v>8063</v>
      </c>
      <c r="AJ2221" s="8">
        <v>5124</v>
      </c>
      <c r="AK2221" s="8" t="s">
        <v>273</v>
      </c>
      <c r="AL2221" s="7">
        <v>285</v>
      </c>
      <c r="AM2221" s="8">
        <v>285</v>
      </c>
      <c r="AN2221" s="8">
        <v>26.9</v>
      </c>
      <c r="AO2221" s="8">
        <v>26.9</v>
      </c>
      <c r="AP2221" s="8">
        <v>26.9</v>
      </c>
      <c r="AQ2221" s="8">
        <v>18.899999999999999</v>
      </c>
      <c r="AR2221" s="8">
        <v>0</v>
      </c>
      <c r="AS2221" s="8">
        <v>0</v>
      </c>
      <c r="AT2221" s="12">
        <f t="shared" ref="AT2221:AT2284" si="359">SUM(AN2221,AQ2221,AR2221)</f>
        <v>45.8</v>
      </c>
      <c r="AV2221" s="11">
        <f t="shared" si="351"/>
        <v>0</v>
      </c>
      <c r="AW2221" s="13">
        <f t="shared" si="352"/>
        <v>0</v>
      </c>
      <c r="AX2221" s="13">
        <f t="shared" si="353"/>
        <v>0</v>
      </c>
      <c r="AY2221" s="13">
        <f t="shared" si="354"/>
        <v>0</v>
      </c>
      <c r="AZ2221" s="13">
        <f t="shared" si="355"/>
        <v>0</v>
      </c>
      <c r="BA2221" s="13">
        <f t="shared" si="356"/>
        <v>0</v>
      </c>
      <c r="BB2221" s="13">
        <f t="shared" si="357"/>
        <v>0</v>
      </c>
      <c r="BC2221" s="13">
        <f t="shared" si="358"/>
        <v>0</v>
      </c>
    </row>
    <row r="2222" spans="1:55" x14ac:dyDescent="0.3">
      <c r="A2222" s="8" t="s">
        <v>232</v>
      </c>
      <c r="B2222" s="8" t="s">
        <v>240</v>
      </c>
      <c r="C2222" s="8" t="s">
        <v>169</v>
      </c>
      <c r="D2222" s="8" t="s">
        <v>23</v>
      </c>
      <c r="E2222" s="7" t="s">
        <v>14</v>
      </c>
      <c r="F2222" s="8">
        <v>64</v>
      </c>
      <c r="H2222" s="8">
        <v>2</v>
      </c>
      <c r="L2222" s="8">
        <v>0.28599999999999998</v>
      </c>
      <c r="M2222" s="8">
        <f t="shared" si="350"/>
        <v>18.303999999999998</v>
      </c>
      <c r="O2222" s="8">
        <v>107</v>
      </c>
      <c r="AI2222" s="7">
        <v>974</v>
      </c>
      <c r="AJ2222" s="8">
        <v>1129</v>
      </c>
      <c r="AK2222" s="8" t="s">
        <v>279</v>
      </c>
      <c r="AL2222" s="7">
        <v>155</v>
      </c>
      <c r="AM2222" s="8">
        <v>155</v>
      </c>
      <c r="AN2222" s="8">
        <v>12.6</v>
      </c>
      <c r="AO2222" s="8">
        <v>12.6</v>
      </c>
      <c r="AP2222" s="8">
        <v>0</v>
      </c>
      <c r="AQ2222" s="8">
        <v>10.6</v>
      </c>
      <c r="AR2222" s="8">
        <v>1.1000000000000001</v>
      </c>
      <c r="AS2222" s="8">
        <v>0</v>
      </c>
      <c r="AT2222" s="12">
        <f t="shared" si="359"/>
        <v>24.3</v>
      </c>
      <c r="AV2222" s="11">
        <f t="shared" si="351"/>
        <v>28.371199999999998</v>
      </c>
      <c r="AW2222" s="13">
        <f t="shared" si="352"/>
        <v>28.371199999999998</v>
      </c>
      <c r="AX2222" s="13">
        <f t="shared" si="353"/>
        <v>2.3063039999999999</v>
      </c>
      <c r="AY2222" s="13">
        <f t="shared" si="354"/>
        <v>2.3063039999999999</v>
      </c>
      <c r="AZ2222" s="13">
        <f t="shared" si="355"/>
        <v>0</v>
      </c>
      <c r="BA2222" s="13">
        <f t="shared" si="356"/>
        <v>1.9402239999999997</v>
      </c>
      <c r="BB2222" s="13">
        <f t="shared" si="357"/>
        <v>0.201344</v>
      </c>
      <c r="BC2222" s="13">
        <f t="shared" si="358"/>
        <v>0</v>
      </c>
    </row>
    <row r="2223" spans="1:55" x14ac:dyDescent="0.3">
      <c r="A2223" s="8" t="s">
        <v>232</v>
      </c>
      <c r="B2223" s="8" t="s">
        <v>240</v>
      </c>
      <c r="C2223" s="8" t="s">
        <v>169</v>
      </c>
      <c r="D2223" s="8" t="s">
        <v>24</v>
      </c>
      <c r="E2223" s="7" t="s">
        <v>14</v>
      </c>
      <c r="F2223" s="8">
        <v>184</v>
      </c>
      <c r="H2223" s="8">
        <v>2</v>
      </c>
      <c r="L2223" s="8">
        <v>0.28599999999999998</v>
      </c>
      <c r="M2223" s="8">
        <f t="shared" si="350"/>
        <v>52.623999999999995</v>
      </c>
      <c r="O2223" s="8">
        <v>107</v>
      </c>
      <c r="AI2223" s="7">
        <v>7075</v>
      </c>
      <c r="AJ2223" s="8">
        <v>1106</v>
      </c>
      <c r="AK2223" s="8" t="s">
        <v>280</v>
      </c>
      <c r="AL2223" s="7">
        <v>69</v>
      </c>
      <c r="AM2223" s="8">
        <v>69</v>
      </c>
      <c r="AN2223" s="8">
        <v>3.6</v>
      </c>
      <c r="AO2223" s="8">
        <v>3.6</v>
      </c>
      <c r="AP2223" s="8">
        <v>0</v>
      </c>
      <c r="AQ2223" s="8">
        <v>4.0999999999999996</v>
      </c>
      <c r="AR2223" s="8">
        <v>4.5</v>
      </c>
      <c r="AS2223" s="8">
        <v>0</v>
      </c>
      <c r="AT2223" s="12">
        <f t="shared" si="359"/>
        <v>12.2</v>
      </c>
      <c r="AV2223" s="11">
        <f t="shared" si="351"/>
        <v>36.310559999999995</v>
      </c>
      <c r="AW2223" s="13">
        <f t="shared" si="352"/>
        <v>36.310559999999995</v>
      </c>
      <c r="AX2223" s="13">
        <f t="shared" si="353"/>
        <v>1.8944639999999999</v>
      </c>
      <c r="AY2223" s="13">
        <f t="shared" si="354"/>
        <v>1.8944639999999999</v>
      </c>
      <c r="AZ2223" s="13">
        <f t="shared" si="355"/>
        <v>0</v>
      </c>
      <c r="BA2223" s="13">
        <f t="shared" si="356"/>
        <v>2.1575839999999995</v>
      </c>
      <c r="BB2223" s="13">
        <f t="shared" si="357"/>
        <v>2.36808</v>
      </c>
      <c r="BC2223" s="13">
        <f t="shared" si="358"/>
        <v>0</v>
      </c>
    </row>
    <row r="2224" spans="1:55" x14ac:dyDescent="0.3">
      <c r="A2224" s="8" t="s">
        <v>232</v>
      </c>
      <c r="B2224" s="8" t="s">
        <v>240</v>
      </c>
      <c r="C2224" s="8" t="s">
        <v>169</v>
      </c>
      <c r="D2224" s="8" t="s">
        <v>25</v>
      </c>
      <c r="E2224" s="7" t="s">
        <v>21</v>
      </c>
      <c r="K2224" s="8">
        <v>1</v>
      </c>
      <c r="L2224" s="8">
        <v>0</v>
      </c>
      <c r="M2224" s="8">
        <f t="shared" si="350"/>
        <v>0</v>
      </c>
      <c r="O2224" s="8">
        <v>107</v>
      </c>
      <c r="AI2224" s="7">
        <v>646</v>
      </c>
      <c r="AJ2224" s="8">
        <v>1009</v>
      </c>
      <c r="AK2224" s="8" t="s">
        <v>286</v>
      </c>
      <c r="AL2224" s="7">
        <v>403</v>
      </c>
      <c r="AM2224" s="8">
        <v>403</v>
      </c>
      <c r="AN2224" s="8">
        <v>24.9</v>
      </c>
      <c r="AO2224" s="8">
        <v>24.9</v>
      </c>
      <c r="AP2224" s="8">
        <v>0</v>
      </c>
      <c r="AQ2224" s="8">
        <v>33.1</v>
      </c>
      <c r="AR2224" s="8">
        <v>1.3</v>
      </c>
      <c r="AS2224" s="8">
        <v>0</v>
      </c>
      <c r="AT2224" s="12">
        <f t="shared" si="359"/>
        <v>59.3</v>
      </c>
      <c r="AV2224" s="11">
        <f t="shared" si="351"/>
        <v>0</v>
      </c>
      <c r="AW2224" s="13">
        <f t="shared" si="352"/>
        <v>0</v>
      </c>
      <c r="AX2224" s="13">
        <f t="shared" si="353"/>
        <v>0</v>
      </c>
      <c r="AY2224" s="13">
        <f t="shared" si="354"/>
        <v>0</v>
      </c>
      <c r="AZ2224" s="13">
        <f t="shared" si="355"/>
        <v>0</v>
      </c>
      <c r="BA2224" s="13">
        <f t="shared" si="356"/>
        <v>0</v>
      </c>
      <c r="BB2224" s="13">
        <f t="shared" si="357"/>
        <v>0</v>
      </c>
      <c r="BC2224" s="13">
        <f t="shared" si="358"/>
        <v>0</v>
      </c>
    </row>
    <row r="2225" spans="1:55" x14ac:dyDescent="0.3">
      <c r="A2225" s="8" t="s">
        <v>20</v>
      </c>
      <c r="B2225" s="8" t="s">
        <v>240</v>
      </c>
      <c r="C2225" s="8" t="s">
        <v>169</v>
      </c>
      <c r="D2225" s="8" t="s">
        <v>20</v>
      </c>
      <c r="E2225" s="7" t="s">
        <v>21</v>
      </c>
      <c r="K2225" s="8">
        <v>1</v>
      </c>
      <c r="L2225" s="8">
        <v>0</v>
      </c>
      <c r="M2225" s="8">
        <f t="shared" si="350"/>
        <v>0</v>
      </c>
      <c r="O2225" s="8">
        <v>107</v>
      </c>
      <c r="AI2225">
        <v>8041</v>
      </c>
      <c r="AJ2225">
        <v>15233</v>
      </c>
      <c r="AK2225" t="s">
        <v>378</v>
      </c>
      <c r="AL2225">
        <v>105</v>
      </c>
      <c r="AM2225">
        <v>105</v>
      </c>
      <c r="AN2225">
        <v>18.5</v>
      </c>
      <c r="AO2225">
        <v>18.5</v>
      </c>
      <c r="AP2225">
        <v>18.5</v>
      </c>
      <c r="AQ2225">
        <v>2.9</v>
      </c>
      <c r="AR2225">
        <v>0</v>
      </c>
      <c r="AS2225">
        <v>0</v>
      </c>
      <c r="AT2225" s="12">
        <f t="shared" si="359"/>
        <v>21.4</v>
      </c>
      <c r="AV2225" s="11">
        <f t="shared" si="351"/>
        <v>0</v>
      </c>
      <c r="AW2225" s="13">
        <f t="shared" si="352"/>
        <v>0</v>
      </c>
      <c r="AX2225" s="13">
        <f t="shared" si="353"/>
        <v>0</v>
      </c>
      <c r="AY2225" s="13">
        <f t="shared" si="354"/>
        <v>0</v>
      </c>
      <c r="AZ2225" s="13">
        <f t="shared" si="355"/>
        <v>0</v>
      </c>
      <c r="BA2225" s="13">
        <f t="shared" si="356"/>
        <v>0</v>
      </c>
      <c r="BB2225" s="13">
        <f t="shared" si="357"/>
        <v>0</v>
      </c>
      <c r="BC2225" s="13">
        <f t="shared" si="358"/>
        <v>0</v>
      </c>
    </row>
    <row r="2226" spans="1:55" x14ac:dyDescent="0.3">
      <c r="A2226" s="8" t="s">
        <v>233</v>
      </c>
      <c r="B2226" s="8" t="s">
        <v>240</v>
      </c>
      <c r="C2226" s="8" t="s">
        <v>169</v>
      </c>
      <c r="D2226" s="8" t="s">
        <v>26</v>
      </c>
      <c r="E2226" s="7" t="s">
        <v>14</v>
      </c>
      <c r="F2226" s="8">
        <v>175</v>
      </c>
      <c r="H2226" s="8">
        <v>3</v>
      </c>
      <c r="L2226" s="8">
        <v>0.42899999999999999</v>
      </c>
      <c r="M2226" s="8">
        <f t="shared" si="350"/>
        <v>75.075000000000003</v>
      </c>
      <c r="O2226" s="8">
        <v>107</v>
      </c>
      <c r="AI2226" s="7">
        <v>7200</v>
      </c>
      <c r="AJ2226" s="8">
        <v>20051</v>
      </c>
      <c r="AK2226" s="8" t="s">
        <v>282</v>
      </c>
      <c r="AL2226" s="7">
        <v>130</v>
      </c>
      <c r="AM2226" s="8">
        <v>0</v>
      </c>
      <c r="AN2226" s="8">
        <v>2.4</v>
      </c>
      <c r="AO2226" s="8">
        <v>0</v>
      </c>
      <c r="AP2226" s="8">
        <v>0</v>
      </c>
      <c r="AQ2226" s="8">
        <v>0.2</v>
      </c>
      <c r="AR2226" s="8">
        <v>28.6</v>
      </c>
      <c r="AS2226" s="8">
        <v>0.3</v>
      </c>
      <c r="AT2226" s="12">
        <f t="shared" si="359"/>
        <v>31.200000000000003</v>
      </c>
      <c r="AV2226" s="11">
        <f t="shared" si="351"/>
        <v>97.597499999999997</v>
      </c>
      <c r="AW2226" s="13">
        <f t="shared" si="352"/>
        <v>0</v>
      </c>
      <c r="AX2226" s="13">
        <f t="shared" si="353"/>
        <v>1.8018000000000001</v>
      </c>
      <c r="AY2226" s="13">
        <f t="shared" si="354"/>
        <v>0</v>
      </c>
      <c r="AZ2226" s="13">
        <f t="shared" si="355"/>
        <v>0</v>
      </c>
      <c r="BA2226" s="13">
        <f t="shared" si="356"/>
        <v>0.15015000000000001</v>
      </c>
      <c r="BB2226" s="13">
        <f t="shared" si="357"/>
        <v>21.471450000000001</v>
      </c>
      <c r="BC2226" s="13">
        <f t="shared" si="358"/>
        <v>0.22522500000000001</v>
      </c>
    </row>
    <row r="2227" spans="1:55" x14ac:dyDescent="0.3">
      <c r="A2227" s="8" t="s">
        <v>233</v>
      </c>
      <c r="B2227" s="8" t="s">
        <v>240</v>
      </c>
      <c r="C2227" s="8" t="s">
        <v>169</v>
      </c>
      <c r="D2227" s="8" t="s">
        <v>28</v>
      </c>
      <c r="E2227" s="7" t="s">
        <v>14</v>
      </c>
      <c r="F2227" s="8">
        <v>185</v>
      </c>
      <c r="G2227" s="8">
        <v>1</v>
      </c>
      <c r="L2227" s="8">
        <v>1</v>
      </c>
      <c r="M2227" s="8">
        <f t="shared" si="350"/>
        <v>185</v>
      </c>
      <c r="O2227" s="8">
        <v>107</v>
      </c>
      <c r="AI2227" s="7">
        <v>7005</v>
      </c>
      <c r="AJ2227" s="8">
        <v>16028</v>
      </c>
      <c r="AK2227" s="8" t="s">
        <v>283</v>
      </c>
      <c r="AL2227" s="7">
        <v>127</v>
      </c>
      <c r="AM2227" s="8">
        <v>0</v>
      </c>
      <c r="AN2227" s="8">
        <v>8.6999999999999993</v>
      </c>
      <c r="AO2227" s="8">
        <v>0</v>
      </c>
      <c r="AP2227" s="8">
        <v>0</v>
      </c>
      <c r="AQ2227" s="8">
        <v>0.5</v>
      </c>
      <c r="AR2227" s="8">
        <v>22.8</v>
      </c>
      <c r="AS2227" s="8">
        <v>6.4</v>
      </c>
      <c r="AT2227" s="12">
        <f t="shared" si="359"/>
        <v>32</v>
      </c>
      <c r="AV2227" s="11">
        <f t="shared" si="351"/>
        <v>234.95</v>
      </c>
      <c r="AW2227" s="13">
        <f t="shared" si="352"/>
        <v>0</v>
      </c>
      <c r="AX2227" s="13">
        <f t="shared" si="353"/>
        <v>16.094999999999999</v>
      </c>
      <c r="AY2227" s="13">
        <f t="shared" si="354"/>
        <v>0</v>
      </c>
      <c r="AZ2227" s="13">
        <f t="shared" si="355"/>
        <v>0</v>
      </c>
      <c r="BA2227" s="13">
        <f t="shared" si="356"/>
        <v>0.92500000000000004</v>
      </c>
      <c r="BB2227" s="13">
        <f t="shared" si="357"/>
        <v>42.18</v>
      </c>
      <c r="BC2227" s="13">
        <f t="shared" si="358"/>
        <v>11.84</v>
      </c>
    </row>
    <row r="2228" spans="1:55" x14ac:dyDescent="0.3">
      <c r="A2228" s="8" t="s">
        <v>233</v>
      </c>
      <c r="B2228" s="8" t="s">
        <v>240</v>
      </c>
      <c r="C2228" s="8" t="s">
        <v>169</v>
      </c>
      <c r="D2228" s="8" t="s">
        <v>29</v>
      </c>
      <c r="E2228" s="7" t="s">
        <v>14</v>
      </c>
      <c r="F2228" s="8">
        <v>60</v>
      </c>
      <c r="H2228" s="8">
        <v>3</v>
      </c>
      <c r="L2228" s="8">
        <v>0.42899999999999999</v>
      </c>
      <c r="M2228" s="8">
        <f t="shared" si="350"/>
        <v>25.74</v>
      </c>
      <c r="O2228" s="8">
        <v>107</v>
      </c>
      <c r="AI2228" s="7">
        <v>513</v>
      </c>
      <c r="AJ2228" s="8">
        <v>11110</v>
      </c>
      <c r="AK2228" s="8" t="s">
        <v>290</v>
      </c>
      <c r="AL2228" s="7">
        <v>22</v>
      </c>
      <c r="AM2228" s="8">
        <v>0</v>
      </c>
      <c r="AN2228" s="8">
        <v>1</v>
      </c>
      <c r="AO2228" s="8">
        <v>0</v>
      </c>
      <c r="AP2228" s="8">
        <v>0</v>
      </c>
      <c r="AQ2228" s="8">
        <v>0.4</v>
      </c>
      <c r="AR2228" s="8">
        <v>4.5</v>
      </c>
      <c r="AS2228" s="8">
        <v>2.8</v>
      </c>
      <c r="AT2228" s="12">
        <f t="shared" si="359"/>
        <v>5.9</v>
      </c>
      <c r="AV2228" s="11">
        <f t="shared" si="351"/>
        <v>5.6627999999999998</v>
      </c>
      <c r="AW2228" s="13">
        <f t="shared" si="352"/>
        <v>0</v>
      </c>
      <c r="AX2228" s="13">
        <f t="shared" si="353"/>
        <v>0.25739999999999996</v>
      </c>
      <c r="AY2228" s="13">
        <f t="shared" si="354"/>
        <v>0</v>
      </c>
      <c r="AZ2228" s="13">
        <f t="shared" si="355"/>
        <v>0</v>
      </c>
      <c r="BA2228" s="13">
        <f t="shared" si="356"/>
        <v>0.10296</v>
      </c>
      <c r="BB2228" s="13">
        <f t="shared" si="357"/>
        <v>1.1582999999999999</v>
      </c>
      <c r="BC2228" s="13">
        <f t="shared" si="358"/>
        <v>0.72071999999999992</v>
      </c>
    </row>
    <row r="2229" spans="1:55" x14ac:dyDescent="0.3">
      <c r="A2229" s="8" t="s">
        <v>233</v>
      </c>
      <c r="B2229" s="8" t="s">
        <v>240</v>
      </c>
      <c r="C2229" s="8" t="s">
        <v>169</v>
      </c>
      <c r="D2229" s="8" t="s">
        <v>30</v>
      </c>
      <c r="E2229" s="7" t="s">
        <v>14</v>
      </c>
      <c r="F2229" s="8">
        <v>119</v>
      </c>
      <c r="H2229" s="8">
        <v>1</v>
      </c>
      <c r="L2229" s="8">
        <v>0.14299999999999999</v>
      </c>
      <c r="M2229" s="8">
        <f t="shared" si="350"/>
        <v>17.016999999999999</v>
      </c>
      <c r="O2229" s="8">
        <v>107</v>
      </c>
      <c r="AI2229" s="7">
        <v>141</v>
      </c>
      <c r="AJ2229" s="8">
        <v>9040</v>
      </c>
      <c r="AK2229" s="8" t="s">
        <v>287</v>
      </c>
      <c r="AL2229" s="7">
        <v>92</v>
      </c>
      <c r="AM2229" s="8">
        <v>0</v>
      </c>
      <c r="AN2229" s="8">
        <v>1</v>
      </c>
      <c r="AO2229" s="8">
        <v>0</v>
      </c>
      <c r="AP2229" s="8">
        <v>0</v>
      </c>
      <c r="AQ2229" s="8">
        <v>0.5</v>
      </c>
      <c r="AR2229" s="8">
        <v>23.4</v>
      </c>
      <c r="AS2229" s="8">
        <v>2.4</v>
      </c>
      <c r="AT2229" s="12">
        <f t="shared" si="359"/>
        <v>24.9</v>
      </c>
      <c r="AV2229" s="11">
        <f t="shared" si="351"/>
        <v>15.655639999999998</v>
      </c>
      <c r="AW2229" s="13">
        <f t="shared" si="352"/>
        <v>0</v>
      </c>
      <c r="AX2229" s="13">
        <f t="shared" si="353"/>
        <v>0.17016999999999999</v>
      </c>
      <c r="AY2229" s="13">
        <f t="shared" si="354"/>
        <v>0</v>
      </c>
      <c r="AZ2229" s="13">
        <f t="shared" si="355"/>
        <v>0</v>
      </c>
      <c r="BA2229" s="13">
        <f t="shared" si="356"/>
        <v>8.5084999999999994E-2</v>
      </c>
      <c r="BB2229" s="13">
        <f t="shared" si="357"/>
        <v>3.9819779999999998</v>
      </c>
      <c r="BC2229" s="13">
        <f t="shared" si="358"/>
        <v>0.40840799999999994</v>
      </c>
    </row>
    <row r="2230" spans="1:55" x14ac:dyDescent="0.3">
      <c r="A2230" s="8" t="s">
        <v>233</v>
      </c>
      <c r="B2230" s="8" t="s">
        <v>240</v>
      </c>
      <c r="C2230" s="8" t="s">
        <v>169</v>
      </c>
      <c r="D2230" s="8" t="s">
        <v>31</v>
      </c>
      <c r="E2230" s="7" t="s">
        <v>14</v>
      </c>
      <c r="F2230" s="8">
        <v>122</v>
      </c>
      <c r="I2230" s="8">
        <v>1</v>
      </c>
      <c r="L2230" s="8">
        <v>3.3000000000000002E-2</v>
      </c>
      <c r="M2230" s="8">
        <f t="shared" si="350"/>
        <v>4.0259999999999998</v>
      </c>
      <c r="O2230" s="8">
        <v>107</v>
      </c>
      <c r="AI2230" s="7">
        <v>1786</v>
      </c>
      <c r="AJ2230" s="8">
        <v>11363</v>
      </c>
      <c r="AK2230" s="8" t="s">
        <v>289</v>
      </c>
      <c r="AL2230" s="7">
        <v>93</v>
      </c>
      <c r="AM2230" s="8">
        <v>0</v>
      </c>
      <c r="AN2230" s="8">
        <v>2</v>
      </c>
      <c r="AO2230" s="8">
        <v>0</v>
      </c>
      <c r="AP2230" s="8">
        <v>0</v>
      </c>
      <c r="AQ2230" s="8">
        <v>0.1</v>
      </c>
      <c r="AR2230" s="8">
        <v>21.6</v>
      </c>
      <c r="AS2230" s="8">
        <v>1.5</v>
      </c>
      <c r="AT2230" s="12">
        <f t="shared" si="359"/>
        <v>23.700000000000003</v>
      </c>
      <c r="AV2230" s="11">
        <f t="shared" si="351"/>
        <v>3.7441800000000001</v>
      </c>
      <c r="AW2230" s="13">
        <f t="shared" si="352"/>
        <v>0</v>
      </c>
      <c r="AX2230" s="13">
        <f t="shared" si="353"/>
        <v>8.0519999999999994E-2</v>
      </c>
      <c r="AY2230" s="13">
        <f t="shared" si="354"/>
        <v>0</v>
      </c>
      <c r="AZ2230" s="13">
        <f t="shared" si="355"/>
        <v>0</v>
      </c>
      <c r="BA2230" s="13">
        <f t="shared" si="356"/>
        <v>4.0260000000000001E-3</v>
      </c>
      <c r="BB2230" s="13">
        <f t="shared" si="357"/>
        <v>0.86961600000000006</v>
      </c>
      <c r="BC2230" s="13">
        <f t="shared" si="358"/>
        <v>6.0389999999999999E-2</v>
      </c>
    </row>
    <row r="2231" spans="1:55" x14ac:dyDescent="0.3">
      <c r="A2231" s="8" t="s">
        <v>234</v>
      </c>
      <c r="B2231" s="8" t="s">
        <v>240</v>
      </c>
      <c r="C2231" s="8" t="s">
        <v>169</v>
      </c>
      <c r="D2231" s="8" t="s">
        <v>248</v>
      </c>
      <c r="E2231" s="7" t="s">
        <v>14</v>
      </c>
      <c r="F2231" s="8">
        <v>134</v>
      </c>
      <c r="I2231" s="8">
        <v>1</v>
      </c>
      <c r="L2231" s="8">
        <v>3.3000000000000002E-2</v>
      </c>
      <c r="M2231" s="8">
        <f t="shared" si="350"/>
        <v>4.4220000000000006</v>
      </c>
      <c r="O2231" s="8">
        <v>107</v>
      </c>
      <c r="AE2231" s="7" t="s">
        <v>296</v>
      </c>
      <c r="AF2231" s="8" t="s">
        <v>303</v>
      </c>
      <c r="AL2231" s="7">
        <v>163</v>
      </c>
      <c r="AN2231" s="8">
        <v>6.3</v>
      </c>
      <c r="AQ2231" s="8">
        <v>1.4</v>
      </c>
      <c r="AR2231" s="8">
        <v>31.1</v>
      </c>
      <c r="AT2231" s="12">
        <f t="shared" si="359"/>
        <v>38.799999999999997</v>
      </c>
      <c r="AV2231" s="11">
        <f t="shared" si="351"/>
        <v>7.2078600000000002</v>
      </c>
      <c r="AW2231" s="13">
        <f t="shared" si="352"/>
        <v>4.4220000000000009E-2</v>
      </c>
      <c r="AX2231" s="13">
        <f t="shared" si="353"/>
        <v>0.278586</v>
      </c>
      <c r="AY2231" s="13">
        <f t="shared" si="354"/>
        <v>4.4220000000000009E-2</v>
      </c>
      <c r="AZ2231" s="13">
        <f t="shared" si="355"/>
        <v>4.4220000000000009E-2</v>
      </c>
      <c r="BA2231" s="13">
        <f t="shared" si="356"/>
        <v>6.1908000000000005E-2</v>
      </c>
      <c r="BB2231" s="13">
        <f t="shared" si="357"/>
        <v>1.3752420000000003</v>
      </c>
      <c r="BC2231" s="13">
        <f t="shared" si="358"/>
        <v>4.4220000000000009E-2</v>
      </c>
    </row>
    <row r="2232" spans="1:55" x14ac:dyDescent="0.3">
      <c r="A2232" s="8" t="s">
        <v>234</v>
      </c>
      <c r="B2232" s="8" t="s">
        <v>240</v>
      </c>
      <c r="C2232" s="8" t="s">
        <v>169</v>
      </c>
      <c r="D2232" s="8" t="s">
        <v>27</v>
      </c>
      <c r="E2232" s="7" t="s">
        <v>14</v>
      </c>
      <c r="F2232" s="8">
        <v>114</v>
      </c>
      <c r="G2232" s="8">
        <v>1</v>
      </c>
      <c r="L2232" s="8">
        <v>1</v>
      </c>
      <c r="M2232" s="8">
        <f t="shared" si="350"/>
        <v>114</v>
      </c>
      <c r="O2232" s="8">
        <v>107</v>
      </c>
      <c r="AE2232" s="7" t="s">
        <v>296</v>
      </c>
      <c r="AF2232" s="8" t="s">
        <v>304</v>
      </c>
      <c r="AL2232" s="7">
        <v>125</v>
      </c>
      <c r="AN2232" s="8">
        <v>2.1</v>
      </c>
      <c r="AQ2232" s="8">
        <v>1.3</v>
      </c>
      <c r="AR2232" s="8">
        <v>26.2</v>
      </c>
      <c r="AT2232" s="12">
        <f t="shared" si="359"/>
        <v>29.6</v>
      </c>
      <c r="AV2232" s="11">
        <f t="shared" si="351"/>
        <v>142.5</v>
      </c>
      <c r="AW2232" s="13">
        <f t="shared" si="352"/>
        <v>1.1399999999999999</v>
      </c>
      <c r="AX2232" s="13">
        <f t="shared" si="353"/>
        <v>2.3940000000000001</v>
      </c>
      <c r="AY2232" s="13">
        <f t="shared" si="354"/>
        <v>1.1399999999999999</v>
      </c>
      <c r="AZ2232" s="13">
        <f t="shared" si="355"/>
        <v>1.1399999999999999</v>
      </c>
      <c r="BA2232" s="13">
        <f t="shared" si="356"/>
        <v>1.4820000000000002</v>
      </c>
      <c r="BB2232" s="13">
        <f t="shared" si="357"/>
        <v>29.867999999999999</v>
      </c>
      <c r="BC2232" s="13">
        <f t="shared" si="358"/>
        <v>1.1399999999999999</v>
      </c>
    </row>
    <row r="2233" spans="1:55" x14ac:dyDescent="0.3">
      <c r="A2233" s="8" t="s">
        <v>234</v>
      </c>
      <c r="B2233" s="8" t="s">
        <v>240</v>
      </c>
      <c r="C2233" s="8" t="s">
        <v>169</v>
      </c>
      <c r="D2233" s="8" t="s">
        <v>32</v>
      </c>
      <c r="E2233" s="7" t="s">
        <v>14</v>
      </c>
      <c r="F2233" s="8">
        <v>83</v>
      </c>
      <c r="G2233" s="8">
        <v>1</v>
      </c>
      <c r="L2233" s="8">
        <v>1</v>
      </c>
      <c r="M2233" s="8">
        <f t="shared" si="350"/>
        <v>83</v>
      </c>
      <c r="O2233" s="8">
        <v>107</v>
      </c>
      <c r="AI2233" s="7">
        <v>8012</v>
      </c>
      <c r="AJ2233" s="8">
        <v>0</v>
      </c>
      <c r="AK2233" s="8" t="s">
        <v>307</v>
      </c>
      <c r="AL2233" s="7">
        <v>332</v>
      </c>
      <c r="AM2233" s="8">
        <v>0</v>
      </c>
      <c r="AN2233" s="8">
        <v>10.3</v>
      </c>
      <c r="AO2233" s="8">
        <v>0</v>
      </c>
      <c r="AP2233" s="8">
        <v>0</v>
      </c>
      <c r="AQ2233" s="8">
        <v>3</v>
      </c>
      <c r="AR2233" s="8">
        <v>73.7</v>
      </c>
      <c r="AS2233" s="8">
        <v>12.7</v>
      </c>
      <c r="AT2233" s="12">
        <f t="shared" si="359"/>
        <v>87</v>
      </c>
      <c r="AV2233" s="11">
        <f t="shared" si="351"/>
        <v>275.56</v>
      </c>
      <c r="AW2233" s="13">
        <f t="shared" si="352"/>
        <v>0</v>
      </c>
      <c r="AX2233" s="13">
        <f t="shared" si="353"/>
        <v>8.5490000000000013</v>
      </c>
      <c r="AY2233" s="13">
        <f t="shared" si="354"/>
        <v>0</v>
      </c>
      <c r="AZ2233" s="13">
        <f t="shared" si="355"/>
        <v>0</v>
      </c>
      <c r="BA2233" s="13">
        <f t="shared" si="356"/>
        <v>2.4900000000000002</v>
      </c>
      <c r="BB2233" s="13">
        <f t="shared" si="357"/>
        <v>61.171000000000006</v>
      </c>
      <c r="BC2233" s="13">
        <f t="shared" si="358"/>
        <v>10.540999999999999</v>
      </c>
    </row>
    <row r="2234" spans="1:55" x14ac:dyDescent="0.3">
      <c r="A2234" s="8" t="s">
        <v>234</v>
      </c>
      <c r="B2234" s="8" t="s">
        <v>240</v>
      </c>
      <c r="C2234" s="8" t="s">
        <v>169</v>
      </c>
      <c r="D2234" s="8" t="s">
        <v>74</v>
      </c>
      <c r="E2234" s="7" t="s">
        <v>14</v>
      </c>
      <c r="F2234" s="8">
        <v>340</v>
      </c>
      <c r="H2234" s="8">
        <v>3</v>
      </c>
      <c r="L2234" s="8">
        <v>0.42899999999999999</v>
      </c>
      <c r="M2234" s="8">
        <f t="shared" si="350"/>
        <v>145.85999999999999</v>
      </c>
      <c r="O2234" s="8">
        <v>107</v>
      </c>
      <c r="AI2234" s="7">
        <v>404</v>
      </c>
      <c r="AJ2234" s="8">
        <v>14400</v>
      </c>
      <c r="AK2234" s="8" t="s">
        <v>308</v>
      </c>
      <c r="AL2234" s="7">
        <v>41</v>
      </c>
      <c r="AM2234" s="8">
        <v>0</v>
      </c>
      <c r="AN2234" s="8">
        <v>0</v>
      </c>
      <c r="AO2234" s="8">
        <v>0</v>
      </c>
      <c r="AP2234" s="8">
        <v>0</v>
      </c>
      <c r="AQ2234" s="8">
        <v>0</v>
      </c>
      <c r="AR2234" s="8">
        <v>10.4</v>
      </c>
      <c r="AS2234" s="8">
        <v>0</v>
      </c>
      <c r="AT2234" s="12">
        <f t="shared" si="359"/>
        <v>10.4</v>
      </c>
      <c r="AV2234" s="11">
        <f t="shared" si="351"/>
        <v>59.802599999999991</v>
      </c>
      <c r="AW2234" s="13">
        <f t="shared" si="352"/>
        <v>0</v>
      </c>
      <c r="AX2234" s="13">
        <f t="shared" si="353"/>
        <v>0</v>
      </c>
      <c r="AY2234" s="13">
        <f t="shared" si="354"/>
        <v>0</v>
      </c>
      <c r="AZ2234" s="13">
        <f t="shared" si="355"/>
        <v>0</v>
      </c>
      <c r="BA2234" s="13">
        <f t="shared" si="356"/>
        <v>0</v>
      </c>
      <c r="BB2234" s="13">
        <f t="shared" si="357"/>
        <v>15.16944</v>
      </c>
      <c r="BC2234" s="13">
        <f t="shared" si="358"/>
        <v>0</v>
      </c>
    </row>
    <row r="2235" spans="1:55" x14ac:dyDescent="0.3">
      <c r="A2235" s="8" t="s">
        <v>232</v>
      </c>
      <c r="B2235" s="8" t="s">
        <v>240</v>
      </c>
      <c r="C2235" s="8" t="s">
        <v>170</v>
      </c>
      <c r="D2235" s="8" t="s">
        <v>13</v>
      </c>
      <c r="E2235" s="7" t="s">
        <v>14</v>
      </c>
      <c r="F2235" s="8">
        <v>112</v>
      </c>
      <c r="I2235" s="8">
        <v>2</v>
      </c>
      <c r="L2235" s="8">
        <v>6.7000000000000004E-2</v>
      </c>
      <c r="M2235" s="8">
        <f t="shared" si="350"/>
        <v>7.5040000000000004</v>
      </c>
      <c r="N2235" s="8">
        <v>2</v>
      </c>
      <c r="O2235" s="8">
        <v>108</v>
      </c>
      <c r="AI2235" s="7">
        <v>8067</v>
      </c>
      <c r="AJ2235" s="8">
        <v>0</v>
      </c>
      <c r="AK2235" s="8" t="s">
        <v>265</v>
      </c>
      <c r="AL2235" s="7">
        <v>269</v>
      </c>
      <c r="AM2235" s="8">
        <v>269</v>
      </c>
      <c r="AN2235" s="8">
        <v>24.9</v>
      </c>
      <c r="AO2235" s="8">
        <v>24.9</v>
      </c>
      <c r="AP2235" s="8">
        <v>24.9</v>
      </c>
      <c r="AQ2235" s="8">
        <v>18</v>
      </c>
      <c r="AR2235" s="8">
        <v>0</v>
      </c>
      <c r="AS2235" s="8">
        <v>0</v>
      </c>
      <c r="AT2235" s="12">
        <f t="shared" si="359"/>
        <v>42.9</v>
      </c>
      <c r="AV2235" s="11">
        <f t="shared" si="351"/>
        <v>20.185760000000002</v>
      </c>
      <c r="AW2235" s="13">
        <f t="shared" si="352"/>
        <v>20.185760000000002</v>
      </c>
      <c r="AX2235" s="13">
        <f t="shared" si="353"/>
        <v>1.8684960000000002</v>
      </c>
      <c r="AY2235" s="13">
        <f t="shared" si="354"/>
        <v>1.8684960000000002</v>
      </c>
      <c r="AZ2235" s="13">
        <f t="shared" si="355"/>
        <v>1.8684960000000002</v>
      </c>
      <c r="BA2235" s="13">
        <f t="shared" si="356"/>
        <v>1.3507199999999999</v>
      </c>
      <c r="BB2235" s="13">
        <f t="shared" si="357"/>
        <v>0</v>
      </c>
      <c r="BC2235" s="13">
        <f t="shared" si="358"/>
        <v>0</v>
      </c>
    </row>
    <row r="2236" spans="1:55" x14ac:dyDescent="0.3">
      <c r="A2236" s="8" t="s">
        <v>232</v>
      </c>
      <c r="B2236" s="8" t="s">
        <v>240</v>
      </c>
      <c r="C2236" s="8" t="s">
        <v>170</v>
      </c>
      <c r="D2236" s="8" t="s">
        <v>15</v>
      </c>
      <c r="E2236" s="7" t="s">
        <v>21</v>
      </c>
      <c r="K2236" s="8">
        <v>1</v>
      </c>
      <c r="L2236" s="8">
        <v>0</v>
      </c>
      <c r="M2236" s="8">
        <f t="shared" si="350"/>
        <v>0</v>
      </c>
      <c r="O2236" s="8">
        <v>108</v>
      </c>
      <c r="AE2236" s="7" t="s">
        <v>296</v>
      </c>
      <c r="AF2236" s="8" t="s">
        <v>298</v>
      </c>
      <c r="AG2236" s="7" t="s">
        <v>299</v>
      </c>
      <c r="AL2236" s="7">
        <v>241</v>
      </c>
      <c r="AN2236" s="8">
        <v>32.9</v>
      </c>
      <c r="AQ2236" s="8">
        <v>10.9</v>
      </c>
      <c r="AR2236" s="8">
        <v>0.5</v>
      </c>
      <c r="AS2236" s="8">
        <v>0</v>
      </c>
      <c r="AT2236" s="12">
        <f t="shared" si="359"/>
        <v>44.3</v>
      </c>
      <c r="AV2236" s="11">
        <f t="shared" si="351"/>
        <v>0</v>
      </c>
      <c r="AW2236" s="13">
        <f t="shared" si="352"/>
        <v>0</v>
      </c>
      <c r="AX2236" s="13">
        <f t="shared" si="353"/>
        <v>0</v>
      </c>
      <c r="AY2236" s="13">
        <f t="shared" si="354"/>
        <v>0</v>
      </c>
      <c r="AZ2236" s="13">
        <f t="shared" si="355"/>
        <v>0</v>
      </c>
      <c r="BA2236" s="13">
        <f t="shared" si="356"/>
        <v>0</v>
      </c>
      <c r="BB2236" s="13">
        <f t="shared" si="357"/>
        <v>0</v>
      </c>
      <c r="BC2236" s="13">
        <f t="shared" si="358"/>
        <v>0</v>
      </c>
    </row>
    <row r="2237" spans="1:55" x14ac:dyDescent="0.3">
      <c r="A2237" s="8" t="s">
        <v>232</v>
      </c>
      <c r="B2237" s="8" t="s">
        <v>240</v>
      </c>
      <c r="C2237" s="8" t="s">
        <v>170</v>
      </c>
      <c r="D2237" s="8" t="s">
        <v>17</v>
      </c>
      <c r="E2237" s="7" t="s">
        <v>21</v>
      </c>
      <c r="K2237" s="8">
        <v>1</v>
      </c>
      <c r="L2237" s="8">
        <v>0</v>
      </c>
      <c r="M2237" s="8">
        <f t="shared" si="350"/>
        <v>0</v>
      </c>
      <c r="O2237" s="8">
        <v>108</v>
      </c>
      <c r="AE2237" s="7" t="s">
        <v>300</v>
      </c>
      <c r="AF2237" s="8" t="s">
        <v>301</v>
      </c>
      <c r="AG2237" s="7" t="s">
        <v>272</v>
      </c>
      <c r="AL2237" s="7">
        <v>265</v>
      </c>
      <c r="AN2237" s="8">
        <v>16.899999999999999</v>
      </c>
      <c r="AQ2237" s="8">
        <v>21.4</v>
      </c>
      <c r="AR2237" s="8">
        <v>0</v>
      </c>
      <c r="AS2237" s="8">
        <v>0</v>
      </c>
      <c r="AT2237" s="12">
        <f t="shared" si="359"/>
        <v>38.299999999999997</v>
      </c>
      <c r="AV2237" s="11">
        <f t="shared" si="351"/>
        <v>0</v>
      </c>
      <c r="AW2237" s="13">
        <f t="shared" si="352"/>
        <v>0</v>
      </c>
      <c r="AX2237" s="13">
        <f t="shared" si="353"/>
        <v>0</v>
      </c>
      <c r="AY2237" s="13">
        <f t="shared" si="354"/>
        <v>0</v>
      </c>
      <c r="AZ2237" s="13">
        <f t="shared" si="355"/>
        <v>0</v>
      </c>
      <c r="BA2237" s="13">
        <f t="shared" si="356"/>
        <v>0</v>
      </c>
      <c r="BB2237" s="13">
        <f t="shared" si="357"/>
        <v>0</v>
      </c>
      <c r="BC2237" s="13">
        <f t="shared" si="358"/>
        <v>0</v>
      </c>
    </row>
    <row r="2238" spans="1:55" x14ac:dyDescent="0.3">
      <c r="A2238" s="8" t="s">
        <v>232</v>
      </c>
      <c r="B2238" s="8" t="s">
        <v>240</v>
      </c>
      <c r="C2238" s="8" t="s">
        <v>170</v>
      </c>
      <c r="D2238" s="8" t="s">
        <v>18</v>
      </c>
      <c r="E2238" s="7" t="s">
        <v>21</v>
      </c>
      <c r="K2238" s="8">
        <v>1</v>
      </c>
      <c r="L2238" s="8">
        <v>0</v>
      </c>
      <c r="M2238" s="8">
        <f t="shared" ref="M2238:M2301" si="360">F2238*L2238</f>
        <v>0</v>
      </c>
      <c r="O2238" s="8">
        <v>108</v>
      </c>
      <c r="S2238" s="8">
        <v>1095</v>
      </c>
      <c r="T2238" s="8" t="s">
        <v>275</v>
      </c>
      <c r="AL2238" s="7">
        <v>267</v>
      </c>
      <c r="AN2238" s="8">
        <v>19.600000000000001</v>
      </c>
      <c r="AQ2238" s="8">
        <v>20.3</v>
      </c>
      <c r="AT2238" s="12">
        <f t="shared" si="359"/>
        <v>39.900000000000006</v>
      </c>
      <c r="AV2238" s="11">
        <f t="shared" si="351"/>
        <v>0</v>
      </c>
      <c r="AW2238" s="13">
        <f t="shared" si="352"/>
        <v>0</v>
      </c>
      <c r="AX2238" s="13">
        <f t="shared" si="353"/>
        <v>0</v>
      </c>
      <c r="AY2238" s="13">
        <f t="shared" si="354"/>
        <v>0</v>
      </c>
      <c r="AZ2238" s="13">
        <f t="shared" si="355"/>
        <v>0</v>
      </c>
      <c r="BA2238" s="13">
        <f t="shared" si="356"/>
        <v>0</v>
      </c>
      <c r="BB2238" s="13">
        <f t="shared" si="357"/>
        <v>0</v>
      </c>
      <c r="BC2238" s="13">
        <f t="shared" si="358"/>
        <v>0</v>
      </c>
    </row>
    <row r="2239" spans="1:55" x14ac:dyDescent="0.3">
      <c r="A2239" s="8" t="s">
        <v>232</v>
      </c>
      <c r="B2239" s="8" t="s">
        <v>240</v>
      </c>
      <c r="C2239" s="8" t="s">
        <v>170</v>
      </c>
      <c r="D2239" s="8" t="s">
        <v>19</v>
      </c>
      <c r="E2239" s="7" t="s">
        <v>21</v>
      </c>
      <c r="K2239" s="8">
        <v>1</v>
      </c>
      <c r="L2239" s="8">
        <v>0</v>
      </c>
      <c r="M2239" s="8">
        <f t="shared" si="360"/>
        <v>0</v>
      </c>
      <c r="O2239" s="8">
        <v>108</v>
      </c>
      <c r="AI2239" s="7">
        <v>8063</v>
      </c>
      <c r="AJ2239" s="8">
        <v>5124</v>
      </c>
      <c r="AK2239" s="8" t="s">
        <v>273</v>
      </c>
      <c r="AL2239" s="7">
        <v>285</v>
      </c>
      <c r="AM2239" s="8">
        <v>285</v>
      </c>
      <c r="AN2239" s="8">
        <v>26.9</v>
      </c>
      <c r="AO2239" s="8">
        <v>26.9</v>
      </c>
      <c r="AP2239" s="8">
        <v>26.9</v>
      </c>
      <c r="AQ2239" s="8">
        <v>18.899999999999999</v>
      </c>
      <c r="AR2239" s="8">
        <v>0</v>
      </c>
      <c r="AS2239" s="8">
        <v>0</v>
      </c>
      <c r="AT2239" s="12">
        <f t="shared" si="359"/>
        <v>45.8</v>
      </c>
      <c r="AV2239" s="11">
        <f t="shared" si="351"/>
        <v>0</v>
      </c>
      <c r="AW2239" s="13">
        <f t="shared" si="352"/>
        <v>0</v>
      </c>
      <c r="AX2239" s="13">
        <f t="shared" si="353"/>
        <v>0</v>
      </c>
      <c r="AY2239" s="13">
        <f t="shared" si="354"/>
        <v>0</v>
      </c>
      <c r="AZ2239" s="13">
        <f t="shared" si="355"/>
        <v>0</v>
      </c>
      <c r="BA2239" s="13">
        <f t="shared" si="356"/>
        <v>0</v>
      </c>
      <c r="BB2239" s="13">
        <f t="shared" si="357"/>
        <v>0</v>
      </c>
      <c r="BC2239" s="13">
        <f t="shared" si="358"/>
        <v>0</v>
      </c>
    </row>
    <row r="2240" spans="1:55" x14ac:dyDescent="0.3">
      <c r="A2240" s="8" t="s">
        <v>232</v>
      </c>
      <c r="B2240" s="8" t="s">
        <v>240</v>
      </c>
      <c r="C2240" s="8" t="s">
        <v>170</v>
      </c>
      <c r="D2240" s="8" t="s">
        <v>22</v>
      </c>
      <c r="E2240" s="7" t="s">
        <v>21</v>
      </c>
      <c r="K2240" s="8">
        <v>1</v>
      </c>
      <c r="L2240" s="8">
        <v>0</v>
      </c>
      <c r="M2240" s="8">
        <f t="shared" si="360"/>
        <v>0</v>
      </c>
      <c r="O2240" s="8">
        <v>108</v>
      </c>
      <c r="AI2240" s="7">
        <v>8063</v>
      </c>
      <c r="AJ2240" s="8">
        <v>5124</v>
      </c>
      <c r="AK2240" s="8" t="s">
        <v>273</v>
      </c>
      <c r="AL2240" s="7">
        <v>285</v>
      </c>
      <c r="AM2240" s="8">
        <v>285</v>
      </c>
      <c r="AN2240" s="8">
        <v>26.9</v>
      </c>
      <c r="AO2240" s="8">
        <v>26.9</v>
      </c>
      <c r="AP2240" s="8">
        <v>26.9</v>
      </c>
      <c r="AQ2240" s="8">
        <v>18.899999999999999</v>
      </c>
      <c r="AR2240" s="8">
        <v>0</v>
      </c>
      <c r="AS2240" s="8">
        <v>0</v>
      </c>
      <c r="AT2240" s="12">
        <f t="shared" si="359"/>
        <v>45.8</v>
      </c>
      <c r="AV2240" s="11">
        <f t="shared" si="351"/>
        <v>0</v>
      </c>
      <c r="AW2240" s="13">
        <f t="shared" si="352"/>
        <v>0</v>
      </c>
      <c r="AX2240" s="13">
        <f t="shared" si="353"/>
        <v>0</v>
      </c>
      <c r="AY2240" s="13">
        <f t="shared" si="354"/>
        <v>0</v>
      </c>
      <c r="AZ2240" s="13">
        <f t="shared" si="355"/>
        <v>0</v>
      </c>
      <c r="BA2240" s="13">
        <f t="shared" si="356"/>
        <v>0</v>
      </c>
      <c r="BB2240" s="13">
        <f t="shared" si="357"/>
        <v>0</v>
      </c>
      <c r="BC2240" s="13">
        <f t="shared" si="358"/>
        <v>0</v>
      </c>
    </row>
    <row r="2241" spans="1:55" x14ac:dyDescent="0.3">
      <c r="A2241" s="8" t="s">
        <v>232</v>
      </c>
      <c r="B2241" s="8" t="s">
        <v>240</v>
      </c>
      <c r="C2241" s="8" t="s">
        <v>170</v>
      </c>
      <c r="D2241" s="8" t="s">
        <v>23</v>
      </c>
      <c r="E2241" s="7" t="s">
        <v>14</v>
      </c>
      <c r="F2241" s="8">
        <v>64</v>
      </c>
      <c r="H2241" s="8">
        <v>4</v>
      </c>
      <c r="L2241" s="8">
        <v>0.57099999999999995</v>
      </c>
      <c r="M2241" s="8">
        <f t="shared" si="360"/>
        <v>36.543999999999997</v>
      </c>
      <c r="O2241" s="8">
        <v>108</v>
      </c>
      <c r="AI2241" s="7">
        <v>974</v>
      </c>
      <c r="AJ2241" s="8">
        <v>1129</v>
      </c>
      <c r="AK2241" s="8" t="s">
        <v>279</v>
      </c>
      <c r="AL2241" s="7">
        <v>155</v>
      </c>
      <c r="AM2241" s="8">
        <v>155</v>
      </c>
      <c r="AN2241" s="8">
        <v>12.6</v>
      </c>
      <c r="AO2241" s="8">
        <v>12.6</v>
      </c>
      <c r="AP2241" s="8">
        <v>0</v>
      </c>
      <c r="AQ2241" s="8">
        <v>10.6</v>
      </c>
      <c r="AR2241" s="8">
        <v>1.1000000000000001</v>
      </c>
      <c r="AS2241" s="8">
        <v>0</v>
      </c>
      <c r="AT2241" s="12">
        <f t="shared" si="359"/>
        <v>24.3</v>
      </c>
      <c r="AV2241" s="11">
        <f t="shared" si="351"/>
        <v>56.6432</v>
      </c>
      <c r="AW2241" s="13">
        <f t="shared" si="352"/>
        <v>56.6432</v>
      </c>
      <c r="AX2241" s="13">
        <f t="shared" si="353"/>
        <v>4.6045439999999997</v>
      </c>
      <c r="AY2241" s="13">
        <f t="shared" si="354"/>
        <v>4.6045439999999997</v>
      </c>
      <c r="AZ2241" s="13">
        <f t="shared" si="355"/>
        <v>0</v>
      </c>
      <c r="BA2241" s="13">
        <f t="shared" si="356"/>
        <v>3.8736639999999993</v>
      </c>
      <c r="BB2241" s="13">
        <f t="shared" si="357"/>
        <v>0.40198400000000001</v>
      </c>
      <c r="BC2241" s="13">
        <f t="shared" si="358"/>
        <v>0</v>
      </c>
    </row>
    <row r="2242" spans="1:55" x14ac:dyDescent="0.3">
      <c r="A2242" s="8" t="s">
        <v>232</v>
      </c>
      <c r="B2242" s="8" t="s">
        <v>240</v>
      </c>
      <c r="C2242" s="8" t="s">
        <v>170</v>
      </c>
      <c r="D2242" s="8" t="s">
        <v>24</v>
      </c>
      <c r="E2242" s="7" t="s">
        <v>14</v>
      </c>
      <c r="F2242" s="8">
        <v>184</v>
      </c>
      <c r="G2242" s="8">
        <v>1</v>
      </c>
      <c r="L2242" s="8">
        <v>1</v>
      </c>
      <c r="M2242" s="8">
        <f t="shared" si="360"/>
        <v>184</v>
      </c>
      <c r="O2242" s="8">
        <v>108</v>
      </c>
      <c r="AI2242" s="7">
        <v>7075</v>
      </c>
      <c r="AJ2242" s="8">
        <v>1106</v>
      </c>
      <c r="AK2242" s="8" t="s">
        <v>280</v>
      </c>
      <c r="AL2242" s="7">
        <v>69</v>
      </c>
      <c r="AM2242" s="8">
        <v>69</v>
      </c>
      <c r="AN2242" s="8">
        <v>3.6</v>
      </c>
      <c r="AO2242" s="8">
        <v>3.6</v>
      </c>
      <c r="AP2242" s="8">
        <v>0</v>
      </c>
      <c r="AQ2242" s="8">
        <v>4.0999999999999996</v>
      </c>
      <c r="AR2242" s="8">
        <v>4.5</v>
      </c>
      <c r="AS2242" s="8">
        <v>0</v>
      </c>
      <c r="AT2242" s="12">
        <f t="shared" si="359"/>
        <v>12.2</v>
      </c>
      <c r="AV2242" s="11">
        <f t="shared" si="351"/>
        <v>126.96</v>
      </c>
      <c r="AW2242" s="13">
        <f t="shared" si="352"/>
        <v>126.96</v>
      </c>
      <c r="AX2242" s="13">
        <f t="shared" si="353"/>
        <v>6.6239999999999997</v>
      </c>
      <c r="AY2242" s="13">
        <f t="shared" si="354"/>
        <v>6.6239999999999997</v>
      </c>
      <c r="AZ2242" s="13">
        <f t="shared" si="355"/>
        <v>0</v>
      </c>
      <c r="BA2242" s="13">
        <f t="shared" si="356"/>
        <v>7.5439999999999996</v>
      </c>
      <c r="BB2242" s="13">
        <f t="shared" si="357"/>
        <v>8.2799999999999994</v>
      </c>
      <c r="BC2242" s="13">
        <f t="shared" si="358"/>
        <v>0</v>
      </c>
    </row>
    <row r="2243" spans="1:55" x14ac:dyDescent="0.3">
      <c r="A2243" s="8" t="s">
        <v>232</v>
      </c>
      <c r="B2243" s="8" t="s">
        <v>240</v>
      </c>
      <c r="C2243" s="8" t="s">
        <v>170</v>
      </c>
      <c r="D2243" s="8" t="s">
        <v>25</v>
      </c>
      <c r="E2243" s="7" t="s">
        <v>21</v>
      </c>
      <c r="K2243" s="8">
        <v>1</v>
      </c>
      <c r="L2243" s="8">
        <v>0</v>
      </c>
      <c r="M2243" s="8">
        <f t="shared" si="360"/>
        <v>0</v>
      </c>
      <c r="O2243" s="8">
        <v>108</v>
      </c>
      <c r="AI2243" s="7">
        <v>646</v>
      </c>
      <c r="AJ2243" s="8">
        <v>1009</v>
      </c>
      <c r="AK2243" s="8" t="s">
        <v>286</v>
      </c>
      <c r="AL2243" s="7">
        <v>403</v>
      </c>
      <c r="AM2243" s="8">
        <v>403</v>
      </c>
      <c r="AN2243" s="8">
        <v>24.9</v>
      </c>
      <c r="AO2243" s="8">
        <v>24.9</v>
      </c>
      <c r="AP2243" s="8">
        <v>0</v>
      </c>
      <c r="AQ2243" s="8">
        <v>33.1</v>
      </c>
      <c r="AR2243" s="8">
        <v>1.3</v>
      </c>
      <c r="AS2243" s="8">
        <v>0</v>
      </c>
      <c r="AT2243" s="12">
        <f t="shared" si="359"/>
        <v>59.3</v>
      </c>
      <c r="AV2243" s="11">
        <f t="shared" si="351"/>
        <v>0</v>
      </c>
      <c r="AW2243" s="13">
        <f t="shared" si="352"/>
        <v>0</v>
      </c>
      <c r="AX2243" s="13">
        <f t="shared" si="353"/>
        <v>0</v>
      </c>
      <c r="AY2243" s="13">
        <f t="shared" si="354"/>
        <v>0</v>
      </c>
      <c r="AZ2243" s="13">
        <f t="shared" si="355"/>
        <v>0</v>
      </c>
      <c r="BA2243" s="13">
        <f t="shared" si="356"/>
        <v>0</v>
      </c>
      <c r="BB2243" s="13">
        <f t="shared" si="357"/>
        <v>0</v>
      </c>
      <c r="BC2243" s="13">
        <f t="shared" si="358"/>
        <v>0</v>
      </c>
    </row>
    <row r="2244" spans="1:55" x14ac:dyDescent="0.3">
      <c r="A2244" s="8" t="s">
        <v>20</v>
      </c>
      <c r="B2244" s="8" t="s">
        <v>240</v>
      </c>
      <c r="C2244" s="8" t="s">
        <v>170</v>
      </c>
      <c r="D2244" s="8" t="s">
        <v>20</v>
      </c>
      <c r="E2244" s="7" t="s">
        <v>14</v>
      </c>
      <c r="F2244" s="8">
        <v>112</v>
      </c>
      <c r="G2244" s="8">
        <v>1</v>
      </c>
      <c r="L2244" s="8">
        <v>1</v>
      </c>
      <c r="M2244" s="8">
        <f t="shared" si="360"/>
        <v>112</v>
      </c>
      <c r="O2244" s="8">
        <v>108</v>
      </c>
      <c r="AI2244">
        <v>8041</v>
      </c>
      <c r="AJ2244">
        <v>15233</v>
      </c>
      <c r="AK2244" t="s">
        <v>378</v>
      </c>
      <c r="AL2244">
        <v>105</v>
      </c>
      <c r="AM2244">
        <v>105</v>
      </c>
      <c r="AN2244">
        <v>18.5</v>
      </c>
      <c r="AO2244">
        <v>18.5</v>
      </c>
      <c r="AP2244">
        <v>18.5</v>
      </c>
      <c r="AQ2244">
        <v>2.9</v>
      </c>
      <c r="AR2244">
        <v>0</v>
      </c>
      <c r="AS2244">
        <v>0</v>
      </c>
      <c r="AT2244" s="12">
        <f t="shared" si="359"/>
        <v>21.4</v>
      </c>
      <c r="AV2244" s="11">
        <f t="shared" si="351"/>
        <v>117.6</v>
      </c>
      <c r="AW2244" s="13">
        <f t="shared" si="352"/>
        <v>117.6</v>
      </c>
      <c r="AX2244" s="13">
        <f t="shared" si="353"/>
        <v>20.72</v>
      </c>
      <c r="AY2244" s="13">
        <f t="shared" si="354"/>
        <v>20.72</v>
      </c>
      <c r="AZ2244" s="13">
        <f t="shared" si="355"/>
        <v>20.72</v>
      </c>
      <c r="BA2244" s="13">
        <f t="shared" si="356"/>
        <v>3.2480000000000002</v>
      </c>
      <c r="BB2244" s="13">
        <f t="shared" si="357"/>
        <v>0</v>
      </c>
      <c r="BC2244" s="13">
        <f t="shared" si="358"/>
        <v>0</v>
      </c>
    </row>
    <row r="2245" spans="1:55" x14ac:dyDescent="0.3">
      <c r="A2245" s="8" t="s">
        <v>233</v>
      </c>
      <c r="B2245" s="8" t="s">
        <v>240</v>
      </c>
      <c r="C2245" s="8" t="s">
        <v>170</v>
      </c>
      <c r="D2245" s="8" t="s">
        <v>26</v>
      </c>
      <c r="E2245" s="7" t="s">
        <v>14</v>
      </c>
      <c r="F2245" s="8">
        <v>175</v>
      </c>
      <c r="H2245" s="8">
        <v>5</v>
      </c>
      <c r="L2245" s="8">
        <v>0.71399999999999997</v>
      </c>
      <c r="M2245" s="8">
        <f t="shared" si="360"/>
        <v>124.94999999999999</v>
      </c>
      <c r="O2245" s="8">
        <v>108</v>
      </c>
      <c r="AI2245" s="7">
        <v>7200</v>
      </c>
      <c r="AJ2245" s="8">
        <v>20051</v>
      </c>
      <c r="AK2245" s="8" t="s">
        <v>282</v>
      </c>
      <c r="AL2245" s="7">
        <v>130</v>
      </c>
      <c r="AM2245" s="8">
        <v>0</v>
      </c>
      <c r="AN2245" s="8">
        <v>2.4</v>
      </c>
      <c r="AO2245" s="8">
        <v>0</v>
      </c>
      <c r="AP2245" s="8">
        <v>0</v>
      </c>
      <c r="AQ2245" s="8">
        <v>0.2</v>
      </c>
      <c r="AR2245" s="8">
        <v>28.6</v>
      </c>
      <c r="AS2245" s="8">
        <v>0.3</v>
      </c>
      <c r="AT2245" s="12">
        <f t="shared" si="359"/>
        <v>31.200000000000003</v>
      </c>
      <c r="AV2245" s="11">
        <f t="shared" ref="AV2245:AV2308" si="361">PRODUCT($M2245,$Y2245,AL2245)/100</f>
        <v>162.43499999999997</v>
      </c>
      <c r="AW2245" s="13">
        <f t="shared" si="352"/>
        <v>0</v>
      </c>
      <c r="AX2245" s="13">
        <f t="shared" si="353"/>
        <v>2.9987999999999992</v>
      </c>
      <c r="AY2245" s="13">
        <f t="shared" si="354"/>
        <v>0</v>
      </c>
      <c r="AZ2245" s="13">
        <f t="shared" si="355"/>
        <v>0</v>
      </c>
      <c r="BA2245" s="13">
        <f t="shared" si="356"/>
        <v>0.24989999999999998</v>
      </c>
      <c r="BB2245" s="13">
        <f t="shared" si="357"/>
        <v>35.735699999999994</v>
      </c>
      <c r="BC2245" s="13">
        <f t="shared" si="358"/>
        <v>0.37484999999999991</v>
      </c>
    </row>
    <row r="2246" spans="1:55" x14ac:dyDescent="0.3">
      <c r="A2246" s="8" t="s">
        <v>233</v>
      </c>
      <c r="B2246" s="8" t="s">
        <v>240</v>
      </c>
      <c r="C2246" s="8" t="s">
        <v>170</v>
      </c>
      <c r="D2246" s="8" t="s">
        <v>28</v>
      </c>
      <c r="E2246" s="7" t="s">
        <v>14</v>
      </c>
      <c r="F2246" s="8">
        <v>185</v>
      </c>
      <c r="G2246" s="8">
        <v>1</v>
      </c>
      <c r="L2246" s="8">
        <v>1</v>
      </c>
      <c r="M2246" s="8">
        <f t="shared" si="360"/>
        <v>185</v>
      </c>
      <c r="O2246" s="8">
        <v>108</v>
      </c>
      <c r="AI2246" s="7">
        <v>7005</v>
      </c>
      <c r="AJ2246" s="8">
        <v>16028</v>
      </c>
      <c r="AK2246" s="8" t="s">
        <v>283</v>
      </c>
      <c r="AL2246" s="7">
        <v>127</v>
      </c>
      <c r="AM2246" s="8">
        <v>0</v>
      </c>
      <c r="AN2246" s="8">
        <v>8.6999999999999993</v>
      </c>
      <c r="AO2246" s="8">
        <v>0</v>
      </c>
      <c r="AP2246" s="8">
        <v>0</v>
      </c>
      <c r="AQ2246" s="8">
        <v>0.5</v>
      </c>
      <c r="AR2246" s="8">
        <v>22.8</v>
      </c>
      <c r="AS2246" s="8">
        <v>6.4</v>
      </c>
      <c r="AT2246" s="12">
        <f t="shared" si="359"/>
        <v>32</v>
      </c>
      <c r="AV2246" s="11">
        <f t="shared" si="361"/>
        <v>234.95</v>
      </c>
      <c r="AW2246" s="13">
        <f t="shared" ref="AW2246:AW2309" si="362">PRODUCT($M2246,$Y2246,AM2246)/100</f>
        <v>0</v>
      </c>
      <c r="AX2246" s="13">
        <f t="shared" ref="AX2246:AX2309" si="363">PRODUCT($M2246,$Y2246,AN2246)/100</f>
        <v>16.094999999999999</v>
      </c>
      <c r="AY2246" s="13">
        <f t="shared" ref="AY2246:AY2309" si="364">PRODUCT($M2246,$Y2246,AO2246)/100</f>
        <v>0</v>
      </c>
      <c r="AZ2246" s="13">
        <f t="shared" ref="AZ2246:AZ2309" si="365">PRODUCT($M2246,$Y2246,AP2246)/100</f>
        <v>0</v>
      </c>
      <c r="BA2246" s="13">
        <f t="shared" ref="BA2246:BA2309" si="366">PRODUCT($M2246,$Y2246,AQ2246)/100</f>
        <v>0.92500000000000004</v>
      </c>
      <c r="BB2246" s="13">
        <f t="shared" ref="BB2246:BB2309" si="367">PRODUCT($M2246,$Y2246,AR2246)/100</f>
        <v>42.18</v>
      </c>
      <c r="BC2246" s="13">
        <f t="shared" ref="BC2246:BC2309" si="368">PRODUCT($M2246,$Y2246,AS2246)/100</f>
        <v>11.84</v>
      </c>
    </row>
    <row r="2247" spans="1:55" x14ac:dyDescent="0.3">
      <c r="A2247" s="8" t="s">
        <v>233</v>
      </c>
      <c r="B2247" s="8" t="s">
        <v>240</v>
      </c>
      <c r="C2247" s="8" t="s">
        <v>170</v>
      </c>
      <c r="D2247" s="8" t="s">
        <v>29</v>
      </c>
      <c r="E2247" s="7" t="s">
        <v>14</v>
      </c>
      <c r="F2247" s="8">
        <v>60</v>
      </c>
      <c r="I2247" s="8">
        <v>3</v>
      </c>
      <c r="L2247" s="8">
        <v>0.1</v>
      </c>
      <c r="M2247" s="8">
        <f t="shared" si="360"/>
        <v>6</v>
      </c>
      <c r="O2247" s="8">
        <v>108</v>
      </c>
      <c r="AI2247" s="7">
        <v>513</v>
      </c>
      <c r="AJ2247" s="8">
        <v>11110</v>
      </c>
      <c r="AK2247" s="8" t="s">
        <v>290</v>
      </c>
      <c r="AL2247" s="7">
        <v>22</v>
      </c>
      <c r="AM2247" s="8">
        <v>0</v>
      </c>
      <c r="AN2247" s="8">
        <v>1</v>
      </c>
      <c r="AO2247" s="8">
        <v>0</v>
      </c>
      <c r="AP2247" s="8">
        <v>0</v>
      </c>
      <c r="AQ2247" s="8">
        <v>0.4</v>
      </c>
      <c r="AR2247" s="8">
        <v>4.5</v>
      </c>
      <c r="AS2247" s="8">
        <v>2.8</v>
      </c>
      <c r="AT2247" s="12">
        <f t="shared" si="359"/>
        <v>5.9</v>
      </c>
      <c r="AV2247" s="11">
        <f t="shared" si="361"/>
        <v>1.32</v>
      </c>
      <c r="AW2247" s="13">
        <f t="shared" si="362"/>
        <v>0</v>
      </c>
      <c r="AX2247" s="13">
        <f t="shared" si="363"/>
        <v>0.06</v>
      </c>
      <c r="AY2247" s="13">
        <f t="shared" si="364"/>
        <v>0</v>
      </c>
      <c r="AZ2247" s="13">
        <f t="shared" si="365"/>
        <v>0</v>
      </c>
      <c r="BA2247" s="13">
        <f t="shared" si="366"/>
        <v>2.4000000000000004E-2</v>
      </c>
      <c r="BB2247" s="13">
        <f t="shared" si="367"/>
        <v>0.27</v>
      </c>
      <c r="BC2247" s="13">
        <f t="shared" si="368"/>
        <v>0.16799999999999998</v>
      </c>
    </row>
    <row r="2248" spans="1:55" x14ac:dyDescent="0.3">
      <c r="A2248" s="8" t="s">
        <v>233</v>
      </c>
      <c r="B2248" s="8" t="s">
        <v>240</v>
      </c>
      <c r="C2248" s="8" t="s">
        <v>170</v>
      </c>
      <c r="D2248" s="8" t="s">
        <v>30</v>
      </c>
      <c r="E2248" s="7" t="s">
        <v>21</v>
      </c>
      <c r="K2248" s="8">
        <v>1</v>
      </c>
      <c r="L2248" s="8">
        <v>0</v>
      </c>
      <c r="M2248" s="8">
        <f t="shared" si="360"/>
        <v>0</v>
      </c>
      <c r="O2248" s="8">
        <v>108</v>
      </c>
      <c r="AI2248" s="7">
        <v>141</v>
      </c>
      <c r="AJ2248" s="8">
        <v>9040</v>
      </c>
      <c r="AK2248" s="8" t="s">
        <v>287</v>
      </c>
      <c r="AL2248" s="7">
        <v>92</v>
      </c>
      <c r="AM2248" s="8">
        <v>0</v>
      </c>
      <c r="AN2248" s="8">
        <v>1</v>
      </c>
      <c r="AO2248" s="8">
        <v>0</v>
      </c>
      <c r="AP2248" s="8">
        <v>0</v>
      </c>
      <c r="AQ2248" s="8">
        <v>0.5</v>
      </c>
      <c r="AR2248" s="8">
        <v>23.4</v>
      </c>
      <c r="AS2248" s="8">
        <v>2.4</v>
      </c>
      <c r="AT2248" s="12">
        <f t="shared" si="359"/>
        <v>24.9</v>
      </c>
      <c r="AV2248" s="11">
        <f t="shared" si="361"/>
        <v>0</v>
      </c>
      <c r="AW2248" s="13">
        <f t="shared" si="362"/>
        <v>0</v>
      </c>
      <c r="AX2248" s="13">
        <f t="shared" si="363"/>
        <v>0</v>
      </c>
      <c r="AY2248" s="13">
        <f t="shared" si="364"/>
        <v>0</v>
      </c>
      <c r="AZ2248" s="13">
        <f t="shared" si="365"/>
        <v>0</v>
      </c>
      <c r="BA2248" s="13">
        <f t="shared" si="366"/>
        <v>0</v>
      </c>
      <c r="BB2248" s="13">
        <f t="shared" si="367"/>
        <v>0</v>
      </c>
      <c r="BC2248" s="13">
        <f t="shared" si="368"/>
        <v>0</v>
      </c>
    </row>
    <row r="2249" spans="1:55" x14ac:dyDescent="0.3">
      <c r="A2249" s="8" t="s">
        <v>233</v>
      </c>
      <c r="B2249" s="8" t="s">
        <v>240</v>
      </c>
      <c r="C2249" s="8" t="s">
        <v>170</v>
      </c>
      <c r="D2249" s="8" t="s">
        <v>31</v>
      </c>
      <c r="E2249" s="7" t="s">
        <v>21</v>
      </c>
      <c r="K2249" s="8">
        <v>1</v>
      </c>
      <c r="L2249" s="8">
        <v>0</v>
      </c>
      <c r="M2249" s="8">
        <f t="shared" si="360"/>
        <v>0</v>
      </c>
      <c r="O2249" s="8">
        <v>108</v>
      </c>
      <c r="AI2249" s="7">
        <v>1786</v>
      </c>
      <c r="AJ2249" s="8">
        <v>11363</v>
      </c>
      <c r="AK2249" s="8" t="s">
        <v>289</v>
      </c>
      <c r="AL2249" s="7">
        <v>93</v>
      </c>
      <c r="AM2249" s="8">
        <v>0</v>
      </c>
      <c r="AN2249" s="8">
        <v>2</v>
      </c>
      <c r="AO2249" s="8">
        <v>0</v>
      </c>
      <c r="AP2249" s="8">
        <v>0</v>
      </c>
      <c r="AQ2249" s="8">
        <v>0.1</v>
      </c>
      <c r="AR2249" s="8">
        <v>21.6</v>
      </c>
      <c r="AS2249" s="8">
        <v>1.5</v>
      </c>
      <c r="AT2249" s="12">
        <f t="shared" si="359"/>
        <v>23.700000000000003</v>
      </c>
      <c r="AV2249" s="11">
        <f t="shared" si="361"/>
        <v>0</v>
      </c>
      <c r="AW2249" s="13">
        <f t="shared" si="362"/>
        <v>0</v>
      </c>
      <c r="AX2249" s="13">
        <f t="shared" si="363"/>
        <v>0</v>
      </c>
      <c r="AY2249" s="13">
        <f t="shared" si="364"/>
        <v>0</v>
      </c>
      <c r="AZ2249" s="13">
        <f t="shared" si="365"/>
        <v>0</v>
      </c>
      <c r="BA2249" s="13">
        <f t="shared" si="366"/>
        <v>0</v>
      </c>
      <c r="BB2249" s="13">
        <f t="shared" si="367"/>
        <v>0</v>
      </c>
      <c r="BC2249" s="13">
        <f t="shared" si="368"/>
        <v>0</v>
      </c>
    </row>
    <row r="2250" spans="1:55" x14ac:dyDescent="0.3">
      <c r="A2250" s="8" t="s">
        <v>233</v>
      </c>
      <c r="B2250" s="8" t="s">
        <v>240</v>
      </c>
      <c r="C2250" s="8" t="s">
        <v>170</v>
      </c>
      <c r="D2250" s="8" t="s">
        <v>171</v>
      </c>
      <c r="E2250" s="7" t="s">
        <v>14</v>
      </c>
      <c r="F2250" s="8">
        <v>44</v>
      </c>
      <c r="I2250" s="8">
        <v>3</v>
      </c>
      <c r="L2250" s="8">
        <v>0.1</v>
      </c>
      <c r="M2250" s="8">
        <f t="shared" si="360"/>
        <v>4.4000000000000004</v>
      </c>
      <c r="O2250" s="8">
        <v>108</v>
      </c>
      <c r="AI2250" s="7">
        <v>7016</v>
      </c>
      <c r="AJ2250" s="8">
        <v>18029</v>
      </c>
      <c r="AK2250" s="8" t="s">
        <v>369</v>
      </c>
      <c r="AL2250" s="7">
        <v>274</v>
      </c>
      <c r="AM2250" s="8">
        <v>0</v>
      </c>
      <c r="AN2250" s="8">
        <v>8.8000000000000007</v>
      </c>
      <c r="AO2250" s="8">
        <v>0</v>
      </c>
      <c r="AP2250" s="8">
        <v>0</v>
      </c>
      <c r="AQ2250" s="8">
        <v>3</v>
      </c>
      <c r="AR2250" s="8">
        <v>51.9</v>
      </c>
      <c r="AS2250" s="8">
        <v>2.8</v>
      </c>
      <c r="AT2250" s="12">
        <f t="shared" si="359"/>
        <v>63.7</v>
      </c>
      <c r="AV2250" s="11">
        <f t="shared" si="361"/>
        <v>12.056000000000001</v>
      </c>
      <c r="AW2250" s="13">
        <f t="shared" si="362"/>
        <v>0</v>
      </c>
      <c r="AX2250" s="13">
        <f t="shared" si="363"/>
        <v>0.38720000000000004</v>
      </c>
      <c r="AY2250" s="13">
        <f t="shared" si="364"/>
        <v>0</v>
      </c>
      <c r="AZ2250" s="13">
        <f t="shared" si="365"/>
        <v>0</v>
      </c>
      <c r="BA2250" s="13">
        <f t="shared" si="366"/>
        <v>0.13200000000000001</v>
      </c>
      <c r="BB2250" s="13">
        <f t="shared" si="367"/>
        <v>2.2836000000000003</v>
      </c>
      <c r="BC2250" s="13">
        <f t="shared" si="368"/>
        <v>0.1232</v>
      </c>
    </row>
    <row r="2251" spans="1:55" x14ac:dyDescent="0.3">
      <c r="A2251" s="8" t="s">
        <v>233</v>
      </c>
      <c r="B2251" s="8" t="s">
        <v>240</v>
      </c>
      <c r="C2251" s="8" t="s">
        <v>170</v>
      </c>
      <c r="D2251" s="8" t="s">
        <v>167</v>
      </c>
      <c r="E2251" s="7" t="s">
        <v>14</v>
      </c>
      <c r="F2251" s="8">
        <v>62</v>
      </c>
      <c r="G2251" s="8">
        <v>1</v>
      </c>
      <c r="L2251" s="8">
        <v>1</v>
      </c>
      <c r="M2251" s="8">
        <f t="shared" si="360"/>
        <v>62</v>
      </c>
      <c r="O2251" s="8">
        <v>108</v>
      </c>
      <c r="AI2251" s="7">
        <v>2282</v>
      </c>
      <c r="AJ2251" s="8">
        <v>11529</v>
      </c>
      <c r="AK2251" s="8" t="s">
        <v>368</v>
      </c>
      <c r="AL2251" s="7">
        <v>21</v>
      </c>
      <c r="AM2251" s="8">
        <v>0</v>
      </c>
      <c r="AN2251" s="8">
        <v>0.9</v>
      </c>
      <c r="AO2251" s="8">
        <v>0</v>
      </c>
      <c r="AP2251" s="8">
        <v>0</v>
      </c>
      <c r="AQ2251" s="8">
        <v>0.3</v>
      </c>
      <c r="AR2251" s="8">
        <v>4.5999999999999996</v>
      </c>
      <c r="AS2251" s="8">
        <v>1.1000000000000001</v>
      </c>
      <c r="AT2251" s="12">
        <f t="shared" si="359"/>
        <v>5.8</v>
      </c>
      <c r="AV2251" s="11">
        <f t="shared" si="361"/>
        <v>13.02</v>
      </c>
      <c r="AW2251" s="13">
        <f t="shared" si="362"/>
        <v>0</v>
      </c>
      <c r="AX2251" s="13">
        <f t="shared" si="363"/>
        <v>0.55800000000000005</v>
      </c>
      <c r="AY2251" s="13">
        <f t="shared" si="364"/>
        <v>0</v>
      </c>
      <c r="AZ2251" s="13">
        <f t="shared" si="365"/>
        <v>0</v>
      </c>
      <c r="BA2251" s="13">
        <f t="shared" si="366"/>
        <v>0.18599999999999997</v>
      </c>
      <c r="BB2251" s="13">
        <f t="shared" si="367"/>
        <v>2.8519999999999999</v>
      </c>
      <c r="BC2251" s="13">
        <f t="shared" si="368"/>
        <v>0.68200000000000005</v>
      </c>
    </row>
    <row r="2252" spans="1:55" x14ac:dyDescent="0.3">
      <c r="A2252" s="8" t="s">
        <v>234</v>
      </c>
      <c r="B2252" s="8" t="s">
        <v>240</v>
      </c>
      <c r="C2252" s="8" t="s">
        <v>170</v>
      </c>
      <c r="D2252" s="8" t="s">
        <v>248</v>
      </c>
      <c r="E2252" s="7" t="s">
        <v>21</v>
      </c>
      <c r="K2252" s="8">
        <v>1</v>
      </c>
      <c r="L2252" s="8">
        <v>0</v>
      </c>
      <c r="M2252" s="8">
        <f t="shared" si="360"/>
        <v>0</v>
      </c>
      <c r="O2252" s="8">
        <v>108</v>
      </c>
      <c r="AE2252" s="7" t="s">
        <v>296</v>
      </c>
      <c r="AF2252" s="8" t="s">
        <v>303</v>
      </c>
      <c r="AL2252" s="7">
        <v>163</v>
      </c>
      <c r="AN2252" s="8">
        <v>6.3</v>
      </c>
      <c r="AQ2252" s="8">
        <v>1.4</v>
      </c>
      <c r="AR2252" s="8">
        <v>31.1</v>
      </c>
      <c r="AT2252" s="12">
        <f t="shared" si="359"/>
        <v>38.799999999999997</v>
      </c>
      <c r="AV2252" s="11">
        <f t="shared" si="361"/>
        <v>0</v>
      </c>
      <c r="AW2252" s="13">
        <f t="shared" si="362"/>
        <v>0</v>
      </c>
      <c r="AX2252" s="13">
        <f t="shared" si="363"/>
        <v>0</v>
      </c>
      <c r="AY2252" s="13">
        <f t="shared" si="364"/>
        <v>0</v>
      </c>
      <c r="AZ2252" s="13">
        <f t="shared" si="365"/>
        <v>0</v>
      </c>
      <c r="BA2252" s="13">
        <f t="shared" si="366"/>
        <v>0</v>
      </c>
      <c r="BB2252" s="13">
        <f t="shared" si="367"/>
        <v>0</v>
      </c>
      <c r="BC2252" s="13">
        <f t="shared" si="368"/>
        <v>0</v>
      </c>
    </row>
    <row r="2253" spans="1:55" x14ac:dyDescent="0.3">
      <c r="A2253" s="8" t="s">
        <v>234</v>
      </c>
      <c r="B2253" s="8" t="s">
        <v>240</v>
      </c>
      <c r="C2253" s="8" t="s">
        <v>170</v>
      </c>
      <c r="D2253" s="8" t="s">
        <v>27</v>
      </c>
      <c r="E2253" s="7" t="s">
        <v>14</v>
      </c>
      <c r="F2253" s="8">
        <v>114</v>
      </c>
      <c r="G2253" s="8">
        <v>1</v>
      </c>
      <c r="L2253" s="8">
        <v>1</v>
      </c>
      <c r="M2253" s="8">
        <f t="shared" si="360"/>
        <v>114</v>
      </c>
      <c r="O2253" s="8">
        <v>108</v>
      </c>
      <c r="AE2253" s="7" t="s">
        <v>296</v>
      </c>
      <c r="AF2253" s="8" t="s">
        <v>304</v>
      </c>
      <c r="AL2253" s="7">
        <v>125</v>
      </c>
      <c r="AN2253" s="8">
        <v>2.1</v>
      </c>
      <c r="AQ2253" s="8">
        <v>1.3</v>
      </c>
      <c r="AR2253" s="8">
        <v>26.2</v>
      </c>
      <c r="AT2253" s="12">
        <f t="shared" si="359"/>
        <v>29.6</v>
      </c>
      <c r="AV2253" s="11">
        <f t="shared" si="361"/>
        <v>142.5</v>
      </c>
      <c r="AW2253" s="13">
        <f t="shared" si="362"/>
        <v>1.1399999999999999</v>
      </c>
      <c r="AX2253" s="13">
        <f t="shared" si="363"/>
        <v>2.3940000000000001</v>
      </c>
      <c r="AY2253" s="13">
        <f t="shared" si="364"/>
        <v>1.1399999999999999</v>
      </c>
      <c r="AZ2253" s="13">
        <f t="shared" si="365"/>
        <v>1.1399999999999999</v>
      </c>
      <c r="BA2253" s="13">
        <f t="shared" si="366"/>
        <v>1.4820000000000002</v>
      </c>
      <c r="BB2253" s="13">
        <f t="shared" si="367"/>
        <v>29.867999999999999</v>
      </c>
      <c r="BC2253" s="13">
        <f t="shared" si="368"/>
        <v>1.1399999999999999</v>
      </c>
    </row>
    <row r="2254" spans="1:55" x14ac:dyDescent="0.3">
      <c r="A2254" s="8" t="s">
        <v>234</v>
      </c>
      <c r="B2254" s="8" t="s">
        <v>240</v>
      </c>
      <c r="C2254" s="8" t="s">
        <v>170</v>
      </c>
      <c r="D2254" s="8" t="s">
        <v>32</v>
      </c>
      <c r="E2254" s="7" t="s">
        <v>14</v>
      </c>
      <c r="F2254" s="8">
        <v>83</v>
      </c>
      <c r="H2254" s="8">
        <v>1</v>
      </c>
      <c r="L2254" s="8">
        <v>0.14299999999999999</v>
      </c>
      <c r="M2254" s="8">
        <f t="shared" si="360"/>
        <v>11.869</v>
      </c>
      <c r="O2254" s="8">
        <v>108</v>
      </c>
      <c r="AI2254" s="7">
        <v>8012</v>
      </c>
      <c r="AJ2254" s="8">
        <v>0</v>
      </c>
      <c r="AK2254" s="8" t="s">
        <v>307</v>
      </c>
      <c r="AL2254" s="7">
        <v>332</v>
      </c>
      <c r="AM2254" s="8">
        <v>0</v>
      </c>
      <c r="AN2254" s="8">
        <v>10.3</v>
      </c>
      <c r="AO2254" s="8">
        <v>0</v>
      </c>
      <c r="AP2254" s="8">
        <v>0</v>
      </c>
      <c r="AQ2254" s="8">
        <v>3</v>
      </c>
      <c r="AR2254" s="8">
        <v>73.7</v>
      </c>
      <c r="AS2254" s="8">
        <v>12.7</v>
      </c>
      <c r="AT2254" s="12">
        <f t="shared" si="359"/>
        <v>87</v>
      </c>
      <c r="AV2254" s="11">
        <f t="shared" si="361"/>
        <v>39.405079999999998</v>
      </c>
      <c r="AW2254" s="13">
        <f t="shared" si="362"/>
        <v>0</v>
      </c>
      <c r="AX2254" s="13">
        <f t="shared" si="363"/>
        <v>1.222507</v>
      </c>
      <c r="AY2254" s="13">
        <f t="shared" si="364"/>
        <v>0</v>
      </c>
      <c r="AZ2254" s="13">
        <f t="shared" si="365"/>
        <v>0</v>
      </c>
      <c r="BA2254" s="13">
        <f t="shared" si="366"/>
        <v>0.35607</v>
      </c>
      <c r="BB2254" s="13">
        <f t="shared" si="367"/>
        <v>8.7474530000000001</v>
      </c>
      <c r="BC2254" s="13">
        <f t="shared" si="368"/>
        <v>1.507363</v>
      </c>
    </row>
    <row r="2255" spans="1:55" x14ac:dyDescent="0.3">
      <c r="A2255" s="8" t="s">
        <v>234</v>
      </c>
      <c r="B2255" s="8" t="s">
        <v>240</v>
      </c>
      <c r="C2255" s="8" t="s">
        <v>170</v>
      </c>
      <c r="D2255" s="8" t="s">
        <v>74</v>
      </c>
      <c r="E2255" s="7" t="s">
        <v>14</v>
      </c>
      <c r="F2255" s="8">
        <v>340</v>
      </c>
      <c r="H2255" s="8">
        <v>3</v>
      </c>
      <c r="L2255" s="8">
        <v>0.42899999999999999</v>
      </c>
      <c r="M2255" s="8">
        <f t="shared" si="360"/>
        <v>145.85999999999999</v>
      </c>
      <c r="O2255" s="8">
        <v>108</v>
      </c>
      <c r="AI2255" s="7">
        <v>404</v>
      </c>
      <c r="AJ2255" s="8">
        <v>14400</v>
      </c>
      <c r="AK2255" s="8" t="s">
        <v>308</v>
      </c>
      <c r="AL2255" s="7">
        <v>41</v>
      </c>
      <c r="AM2255" s="8">
        <v>0</v>
      </c>
      <c r="AN2255" s="8">
        <v>0</v>
      </c>
      <c r="AO2255" s="8">
        <v>0</v>
      </c>
      <c r="AP2255" s="8">
        <v>0</v>
      </c>
      <c r="AQ2255" s="8">
        <v>0</v>
      </c>
      <c r="AR2255" s="8">
        <v>10.4</v>
      </c>
      <c r="AS2255" s="8">
        <v>0</v>
      </c>
      <c r="AT2255" s="12">
        <f t="shared" si="359"/>
        <v>10.4</v>
      </c>
      <c r="AV2255" s="11">
        <f t="shared" si="361"/>
        <v>59.802599999999991</v>
      </c>
      <c r="AW2255" s="13">
        <f t="shared" si="362"/>
        <v>0</v>
      </c>
      <c r="AX2255" s="13">
        <f t="shared" si="363"/>
        <v>0</v>
      </c>
      <c r="AY2255" s="13">
        <f t="shared" si="364"/>
        <v>0</v>
      </c>
      <c r="AZ2255" s="13">
        <f t="shared" si="365"/>
        <v>0</v>
      </c>
      <c r="BA2255" s="13">
        <f t="shared" si="366"/>
        <v>0</v>
      </c>
      <c r="BB2255" s="13">
        <f t="shared" si="367"/>
        <v>15.16944</v>
      </c>
      <c r="BC2255" s="13">
        <f t="shared" si="368"/>
        <v>0</v>
      </c>
    </row>
    <row r="2256" spans="1:55" x14ac:dyDescent="0.3">
      <c r="A2256" s="8" t="s">
        <v>232</v>
      </c>
      <c r="B2256" s="8" t="s">
        <v>239</v>
      </c>
      <c r="C2256" s="8" t="s">
        <v>172</v>
      </c>
      <c r="D2256" s="8" t="s">
        <v>13</v>
      </c>
      <c r="E2256" s="7" t="s">
        <v>14</v>
      </c>
      <c r="F2256" s="8">
        <v>112</v>
      </c>
      <c r="I2256" s="8">
        <v>2.5</v>
      </c>
      <c r="L2256" s="8">
        <v>8.3000000000000004E-2</v>
      </c>
      <c r="M2256" s="8">
        <f t="shared" si="360"/>
        <v>9.2960000000000012</v>
      </c>
      <c r="N2256" s="8">
        <v>3</v>
      </c>
      <c r="O2256" s="8">
        <v>109</v>
      </c>
      <c r="AI2256" s="7">
        <v>8067</v>
      </c>
      <c r="AJ2256" s="8">
        <v>0</v>
      </c>
      <c r="AK2256" s="8" t="s">
        <v>265</v>
      </c>
      <c r="AL2256" s="7">
        <v>269</v>
      </c>
      <c r="AM2256" s="8">
        <v>269</v>
      </c>
      <c r="AN2256" s="8">
        <v>24.9</v>
      </c>
      <c r="AO2256" s="8">
        <v>24.9</v>
      </c>
      <c r="AP2256" s="8">
        <v>24.9</v>
      </c>
      <c r="AQ2256" s="8">
        <v>18</v>
      </c>
      <c r="AR2256" s="8">
        <v>0</v>
      </c>
      <c r="AS2256" s="8">
        <v>0</v>
      </c>
      <c r="AT2256" s="12">
        <f t="shared" si="359"/>
        <v>42.9</v>
      </c>
      <c r="AV2256" s="11">
        <f t="shared" si="361"/>
        <v>25.006240000000002</v>
      </c>
      <c r="AW2256" s="13">
        <f t="shared" si="362"/>
        <v>25.006240000000002</v>
      </c>
      <c r="AX2256" s="13">
        <f t="shared" si="363"/>
        <v>2.3147040000000003</v>
      </c>
      <c r="AY2256" s="13">
        <f t="shared" si="364"/>
        <v>2.3147040000000003</v>
      </c>
      <c r="AZ2256" s="13">
        <f t="shared" si="365"/>
        <v>2.3147040000000003</v>
      </c>
      <c r="BA2256" s="13">
        <f t="shared" si="366"/>
        <v>1.6732800000000003</v>
      </c>
      <c r="BB2256" s="13">
        <f t="shared" si="367"/>
        <v>0</v>
      </c>
      <c r="BC2256" s="13">
        <f t="shared" si="368"/>
        <v>0</v>
      </c>
    </row>
    <row r="2257" spans="1:55" x14ac:dyDescent="0.3">
      <c r="A2257" s="8" t="s">
        <v>232</v>
      </c>
      <c r="B2257" s="8" t="s">
        <v>239</v>
      </c>
      <c r="C2257" s="8" t="s">
        <v>172</v>
      </c>
      <c r="D2257" s="8" t="s">
        <v>15</v>
      </c>
      <c r="E2257" s="7" t="s">
        <v>14</v>
      </c>
      <c r="F2257" s="8">
        <v>85</v>
      </c>
      <c r="I2257" s="8">
        <v>4</v>
      </c>
      <c r="L2257" s="8">
        <v>0.13300000000000001</v>
      </c>
      <c r="M2257" s="8">
        <f t="shared" si="360"/>
        <v>11.305</v>
      </c>
      <c r="O2257" s="8">
        <v>109</v>
      </c>
      <c r="AE2257" s="7" t="s">
        <v>296</v>
      </c>
      <c r="AF2257" s="8" t="s">
        <v>298</v>
      </c>
      <c r="AG2257" s="7" t="s">
        <v>299</v>
      </c>
      <c r="AL2257" s="7">
        <v>241</v>
      </c>
      <c r="AN2257" s="8">
        <v>32.9</v>
      </c>
      <c r="AQ2257" s="8">
        <v>10.9</v>
      </c>
      <c r="AR2257" s="8">
        <v>0.5</v>
      </c>
      <c r="AS2257" s="8">
        <v>0</v>
      </c>
      <c r="AT2257" s="12">
        <f t="shared" si="359"/>
        <v>44.3</v>
      </c>
      <c r="AV2257" s="11">
        <f t="shared" si="361"/>
        <v>27.245050000000003</v>
      </c>
      <c r="AW2257" s="13">
        <f t="shared" si="362"/>
        <v>0.11305</v>
      </c>
      <c r="AX2257" s="13">
        <f t="shared" si="363"/>
        <v>3.7193449999999997</v>
      </c>
      <c r="AY2257" s="13">
        <f t="shared" si="364"/>
        <v>0.11305</v>
      </c>
      <c r="AZ2257" s="13">
        <f t="shared" si="365"/>
        <v>0.11305</v>
      </c>
      <c r="BA2257" s="13">
        <f t="shared" si="366"/>
        <v>1.232245</v>
      </c>
      <c r="BB2257" s="13">
        <f t="shared" si="367"/>
        <v>5.6524999999999999E-2</v>
      </c>
      <c r="BC2257" s="13">
        <f t="shared" si="368"/>
        <v>0</v>
      </c>
    </row>
    <row r="2258" spans="1:55" x14ac:dyDescent="0.3">
      <c r="A2258" s="8" t="s">
        <v>232</v>
      </c>
      <c r="B2258" s="8" t="s">
        <v>239</v>
      </c>
      <c r="C2258" s="8" t="s">
        <v>172</v>
      </c>
      <c r="D2258" s="8" t="s">
        <v>17</v>
      </c>
      <c r="E2258" s="7" t="s">
        <v>21</v>
      </c>
      <c r="K2258" s="8">
        <v>1</v>
      </c>
      <c r="L2258" s="8">
        <v>0</v>
      </c>
      <c r="M2258" s="8">
        <f t="shared" si="360"/>
        <v>0</v>
      </c>
      <c r="O2258" s="8">
        <v>109</v>
      </c>
      <c r="AE2258" s="7" t="s">
        <v>300</v>
      </c>
      <c r="AF2258" s="8" t="s">
        <v>301</v>
      </c>
      <c r="AG2258" s="7" t="s">
        <v>272</v>
      </c>
      <c r="AL2258" s="7">
        <v>265</v>
      </c>
      <c r="AN2258" s="8">
        <v>16.899999999999999</v>
      </c>
      <c r="AQ2258" s="8">
        <v>21.4</v>
      </c>
      <c r="AR2258" s="8">
        <v>0</v>
      </c>
      <c r="AS2258" s="8">
        <v>0</v>
      </c>
      <c r="AT2258" s="12">
        <f t="shared" si="359"/>
        <v>38.299999999999997</v>
      </c>
      <c r="AV2258" s="11">
        <f t="shared" si="361"/>
        <v>0</v>
      </c>
      <c r="AW2258" s="13">
        <f t="shared" si="362"/>
        <v>0</v>
      </c>
      <c r="AX2258" s="13">
        <f t="shared" si="363"/>
        <v>0</v>
      </c>
      <c r="AY2258" s="13">
        <f t="shared" si="364"/>
        <v>0</v>
      </c>
      <c r="AZ2258" s="13">
        <f t="shared" si="365"/>
        <v>0</v>
      </c>
      <c r="BA2258" s="13">
        <f t="shared" si="366"/>
        <v>0</v>
      </c>
      <c r="BB2258" s="13">
        <f t="shared" si="367"/>
        <v>0</v>
      </c>
      <c r="BC2258" s="13">
        <f t="shared" si="368"/>
        <v>0</v>
      </c>
    </row>
    <row r="2259" spans="1:55" x14ac:dyDescent="0.3">
      <c r="A2259" s="8" t="s">
        <v>232</v>
      </c>
      <c r="B2259" s="8" t="s">
        <v>239</v>
      </c>
      <c r="C2259" s="8" t="s">
        <v>172</v>
      </c>
      <c r="D2259" s="8" t="s">
        <v>18</v>
      </c>
      <c r="E2259" s="7" t="s">
        <v>21</v>
      </c>
      <c r="K2259" s="8">
        <v>1</v>
      </c>
      <c r="L2259" s="8">
        <v>0</v>
      </c>
      <c r="M2259" s="8">
        <f t="shared" si="360"/>
        <v>0</v>
      </c>
      <c r="O2259" s="8">
        <v>109</v>
      </c>
      <c r="S2259" s="8">
        <v>1095</v>
      </c>
      <c r="T2259" s="8" t="s">
        <v>275</v>
      </c>
      <c r="AL2259" s="7">
        <v>267</v>
      </c>
      <c r="AN2259" s="8">
        <v>19.600000000000001</v>
      </c>
      <c r="AQ2259" s="8">
        <v>20.3</v>
      </c>
      <c r="AT2259" s="12">
        <f t="shared" si="359"/>
        <v>39.900000000000006</v>
      </c>
      <c r="AV2259" s="11">
        <f t="shared" si="361"/>
        <v>0</v>
      </c>
      <c r="AW2259" s="13">
        <f t="shared" si="362"/>
        <v>0</v>
      </c>
      <c r="AX2259" s="13">
        <f t="shared" si="363"/>
        <v>0</v>
      </c>
      <c r="AY2259" s="13">
        <f t="shared" si="364"/>
        <v>0</v>
      </c>
      <c r="AZ2259" s="13">
        <f t="shared" si="365"/>
        <v>0</v>
      </c>
      <c r="BA2259" s="13">
        <f t="shared" si="366"/>
        <v>0</v>
      </c>
      <c r="BB2259" s="13">
        <f t="shared" si="367"/>
        <v>0</v>
      </c>
      <c r="BC2259" s="13">
        <f t="shared" si="368"/>
        <v>0</v>
      </c>
    </row>
    <row r="2260" spans="1:55" x14ac:dyDescent="0.3">
      <c r="A2260" s="8" t="s">
        <v>232</v>
      </c>
      <c r="B2260" s="8" t="s">
        <v>239</v>
      </c>
      <c r="C2260" s="8" t="s">
        <v>172</v>
      </c>
      <c r="D2260" s="8" t="s">
        <v>19</v>
      </c>
      <c r="E2260" s="7" t="s">
        <v>14</v>
      </c>
      <c r="F2260" s="8">
        <v>112</v>
      </c>
      <c r="J2260" s="8">
        <v>3</v>
      </c>
      <c r="L2260" s="8">
        <v>8.0000000000000002E-3</v>
      </c>
      <c r="M2260" s="8">
        <f t="shared" si="360"/>
        <v>0.89600000000000002</v>
      </c>
      <c r="O2260" s="8">
        <v>109</v>
      </c>
      <c r="AI2260" s="7">
        <v>8063</v>
      </c>
      <c r="AJ2260" s="8">
        <v>5124</v>
      </c>
      <c r="AK2260" s="8" t="s">
        <v>273</v>
      </c>
      <c r="AL2260" s="7">
        <v>285</v>
      </c>
      <c r="AM2260" s="8">
        <v>285</v>
      </c>
      <c r="AN2260" s="8">
        <v>26.9</v>
      </c>
      <c r="AO2260" s="8">
        <v>26.9</v>
      </c>
      <c r="AP2260" s="8">
        <v>26.9</v>
      </c>
      <c r="AQ2260" s="8">
        <v>18.899999999999999</v>
      </c>
      <c r="AR2260" s="8">
        <v>0</v>
      </c>
      <c r="AS2260" s="8">
        <v>0</v>
      </c>
      <c r="AT2260" s="12">
        <f t="shared" si="359"/>
        <v>45.8</v>
      </c>
      <c r="AV2260" s="11">
        <f t="shared" si="361"/>
        <v>2.5536000000000003</v>
      </c>
      <c r="AW2260" s="13">
        <f t="shared" si="362"/>
        <v>2.5536000000000003</v>
      </c>
      <c r="AX2260" s="13">
        <f t="shared" si="363"/>
        <v>0.24102399999999999</v>
      </c>
      <c r="AY2260" s="13">
        <f t="shared" si="364"/>
        <v>0.24102399999999999</v>
      </c>
      <c r="AZ2260" s="13">
        <f t="shared" si="365"/>
        <v>0.24102399999999999</v>
      </c>
      <c r="BA2260" s="13">
        <f t="shared" si="366"/>
        <v>0.16934399999999999</v>
      </c>
      <c r="BB2260" s="13">
        <f t="shared" si="367"/>
        <v>0</v>
      </c>
      <c r="BC2260" s="13">
        <f t="shared" si="368"/>
        <v>0</v>
      </c>
    </row>
    <row r="2261" spans="1:55" x14ac:dyDescent="0.3">
      <c r="A2261" s="8" t="s">
        <v>232</v>
      </c>
      <c r="B2261" s="8" t="s">
        <v>239</v>
      </c>
      <c r="C2261" s="8" t="s">
        <v>172</v>
      </c>
      <c r="D2261" s="8" t="s">
        <v>22</v>
      </c>
      <c r="E2261" s="7" t="s">
        <v>21</v>
      </c>
      <c r="K2261" s="8">
        <v>1</v>
      </c>
      <c r="L2261" s="8">
        <v>0</v>
      </c>
      <c r="M2261" s="8">
        <f t="shared" si="360"/>
        <v>0</v>
      </c>
      <c r="O2261" s="8">
        <v>109</v>
      </c>
      <c r="AI2261" s="7">
        <v>8063</v>
      </c>
      <c r="AJ2261" s="8">
        <v>5124</v>
      </c>
      <c r="AK2261" s="8" t="s">
        <v>273</v>
      </c>
      <c r="AL2261" s="7">
        <v>285</v>
      </c>
      <c r="AM2261" s="8">
        <v>285</v>
      </c>
      <c r="AN2261" s="8">
        <v>26.9</v>
      </c>
      <c r="AO2261" s="8">
        <v>26.9</v>
      </c>
      <c r="AP2261" s="8">
        <v>26.9</v>
      </c>
      <c r="AQ2261" s="8">
        <v>18.899999999999999</v>
      </c>
      <c r="AR2261" s="8">
        <v>0</v>
      </c>
      <c r="AS2261" s="8">
        <v>0</v>
      </c>
      <c r="AT2261" s="12">
        <f t="shared" si="359"/>
        <v>45.8</v>
      </c>
      <c r="AV2261" s="11">
        <f t="shared" si="361"/>
        <v>0</v>
      </c>
      <c r="AW2261" s="13">
        <f t="shared" si="362"/>
        <v>0</v>
      </c>
      <c r="AX2261" s="13">
        <f t="shared" si="363"/>
        <v>0</v>
      </c>
      <c r="AY2261" s="13">
        <f t="shared" si="364"/>
        <v>0</v>
      </c>
      <c r="AZ2261" s="13">
        <f t="shared" si="365"/>
        <v>0</v>
      </c>
      <c r="BA2261" s="13">
        <f t="shared" si="366"/>
        <v>0</v>
      </c>
      <c r="BB2261" s="13">
        <f t="shared" si="367"/>
        <v>0</v>
      </c>
      <c r="BC2261" s="13">
        <f t="shared" si="368"/>
        <v>0</v>
      </c>
    </row>
    <row r="2262" spans="1:55" x14ac:dyDescent="0.3">
      <c r="A2262" s="8" t="s">
        <v>232</v>
      </c>
      <c r="B2262" s="8" t="s">
        <v>239</v>
      </c>
      <c r="C2262" s="8" t="s">
        <v>172</v>
      </c>
      <c r="D2262" s="8" t="s">
        <v>136</v>
      </c>
      <c r="E2262" s="7" t="s">
        <v>14</v>
      </c>
      <c r="F2262" s="8">
        <v>56</v>
      </c>
      <c r="I2262" s="8">
        <v>1</v>
      </c>
      <c r="L2262" s="8">
        <v>3.3000000000000002E-2</v>
      </c>
      <c r="M2262" s="8">
        <f t="shared" si="360"/>
        <v>1.8480000000000001</v>
      </c>
      <c r="O2262" s="8">
        <v>109</v>
      </c>
      <c r="AI2262" s="7">
        <v>1683</v>
      </c>
      <c r="AJ2262" s="8">
        <v>10188</v>
      </c>
      <c r="AK2262" s="8" t="s">
        <v>360</v>
      </c>
      <c r="AL2262" s="7">
        <v>273</v>
      </c>
      <c r="AM2262" s="8">
        <v>273</v>
      </c>
      <c r="AN2262" s="8">
        <v>27.6</v>
      </c>
      <c r="AO2262" s="8">
        <v>27.6</v>
      </c>
      <c r="AP2262" s="8">
        <v>27.6</v>
      </c>
      <c r="AQ2262" s="8">
        <v>17.2</v>
      </c>
      <c r="AR2262" s="8">
        <v>0</v>
      </c>
      <c r="AS2262" s="8">
        <v>0</v>
      </c>
      <c r="AT2262" s="12">
        <f t="shared" si="359"/>
        <v>44.8</v>
      </c>
      <c r="AV2262" s="11">
        <f t="shared" si="361"/>
        <v>5.0450400000000002</v>
      </c>
      <c r="AW2262" s="13">
        <f t="shared" si="362"/>
        <v>5.0450400000000002</v>
      </c>
      <c r="AX2262" s="13">
        <f t="shared" si="363"/>
        <v>0.51004800000000006</v>
      </c>
      <c r="AY2262" s="13">
        <f t="shared" si="364"/>
        <v>0.51004800000000006</v>
      </c>
      <c r="AZ2262" s="13">
        <f t="shared" si="365"/>
        <v>0.51004800000000006</v>
      </c>
      <c r="BA2262" s="13">
        <f t="shared" si="366"/>
        <v>0.31785599999999997</v>
      </c>
      <c r="BB2262" s="13">
        <f t="shared" si="367"/>
        <v>0</v>
      </c>
      <c r="BC2262" s="13">
        <f t="shared" si="368"/>
        <v>0</v>
      </c>
    </row>
    <row r="2263" spans="1:55" x14ac:dyDescent="0.3">
      <c r="A2263" s="8" t="s">
        <v>232</v>
      </c>
      <c r="B2263" s="8" t="s">
        <v>239</v>
      </c>
      <c r="C2263" s="8" t="s">
        <v>172</v>
      </c>
      <c r="D2263" s="8" t="s">
        <v>23</v>
      </c>
      <c r="E2263" s="7" t="s">
        <v>14</v>
      </c>
      <c r="F2263" s="8">
        <v>64</v>
      </c>
      <c r="I2263" s="8">
        <v>1</v>
      </c>
      <c r="L2263" s="8">
        <v>3.3000000000000002E-2</v>
      </c>
      <c r="M2263" s="8">
        <f t="shared" si="360"/>
        <v>2.1120000000000001</v>
      </c>
      <c r="O2263" s="8">
        <v>109</v>
      </c>
      <c r="AI2263" s="7">
        <v>974</v>
      </c>
      <c r="AJ2263" s="8">
        <v>1129</v>
      </c>
      <c r="AK2263" s="8" t="s">
        <v>279</v>
      </c>
      <c r="AL2263" s="7">
        <v>155</v>
      </c>
      <c r="AM2263" s="8">
        <v>155</v>
      </c>
      <c r="AN2263" s="8">
        <v>12.6</v>
      </c>
      <c r="AO2263" s="8">
        <v>12.6</v>
      </c>
      <c r="AP2263" s="8">
        <v>0</v>
      </c>
      <c r="AQ2263" s="8">
        <v>10.6</v>
      </c>
      <c r="AR2263" s="8">
        <v>1.1000000000000001</v>
      </c>
      <c r="AS2263" s="8">
        <v>0</v>
      </c>
      <c r="AT2263" s="12">
        <f t="shared" si="359"/>
        <v>24.3</v>
      </c>
      <c r="AV2263" s="11">
        <f t="shared" si="361"/>
        <v>3.2736000000000001</v>
      </c>
      <c r="AW2263" s="13">
        <f t="shared" si="362"/>
        <v>3.2736000000000001</v>
      </c>
      <c r="AX2263" s="13">
        <f t="shared" si="363"/>
        <v>0.26611200000000002</v>
      </c>
      <c r="AY2263" s="13">
        <f t="shared" si="364"/>
        <v>0.26611200000000002</v>
      </c>
      <c r="AZ2263" s="13">
        <f t="shared" si="365"/>
        <v>0</v>
      </c>
      <c r="BA2263" s="13">
        <f t="shared" si="366"/>
        <v>0.22387199999999999</v>
      </c>
      <c r="BB2263" s="13">
        <f t="shared" si="367"/>
        <v>2.3232000000000003E-2</v>
      </c>
      <c r="BC2263" s="13">
        <f t="shared" si="368"/>
        <v>0</v>
      </c>
    </row>
    <row r="2264" spans="1:55" x14ac:dyDescent="0.3">
      <c r="A2264" s="8" t="s">
        <v>232</v>
      </c>
      <c r="B2264" s="8" t="s">
        <v>239</v>
      </c>
      <c r="C2264" s="8" t="s">
        <v>172</v>
      </c>
      <c r="D2264" s="8" t="s">
        <v>24</v>
      </c>
      <c r="E2264" s="7" t="s">
        <v>14</v>
      </c>
      <c r="F2264" s="8">
        <v>184</v>
      </c>
      <c r="H2264" s="8">
        <v>4</v>
      </c>
      <c r="L2264" s="8">
        <v>0.57099999999999995</v>
      </c>
      <c r="M2264" s="8">
        <f t="shared" si="360"/>
        <v>105.06399999999999</v>
      </c>
      <c r="O2264" s="8">
        <v>109</v>
      </c>
      <c r="AI2264" s="7">
        <v>7075</v>
      </c>
      <c r="AJ2264" s="8">
        <v>1106</v>
      </c>
      <c r="AK2264" s="8" t="s">
        <v>280</v>
      </c>
      <c r="AL2264" s="7">
        <v>69</v>
      </c>
      <c r="AM2264" s="8">
        <v>69</v>
      </c>
      <c r="AN2264" s="8">
        <v>3.6</v>
      </c>
      <c r="AO2264" s="8">
        <v>3.6</v>
      </c>
      <c r="AP2264" s="8">
        <v>0</v>
      </c>
      <c r="AQ2264" s="8">
        <v>4.0999999999999996</v>
      </c>
      <c r="AR2264" s="8">
        <v>4.5</v>
      </c>
      <c r="AS2264" s="8">
        <v>0</v>
      </c>
      <c r="AT2264" s="12">
        <f t="shared" si="359"/>
        <v>12.2</v>
      </c>
      <c r="AV2264" s="11">
        <f t="shared" si="361"/>
        <v>72.494159999999994</v>
      </c>
      <c r="AW2264" s="13">
        <f t="shared" si="362"/>
        <v>72.494159999999994</v>
      </c>
      <c r="AX2264" s="13">
        <f t="shared" si="363"/>
        <v>3.7823039999999999</v>
      </c>
      <c r="AY2264" s="13">
        <f t="shared" si="364"/>
        <v>3.7823039999999999</v>
      </c>
      <c r="AZ2264" s="13">
        <f t="shared" si="365"/>
        <v>0</v>
      </c>
      <c r="BA2264" s="13">
        <f t="shared" si="366"/>
        <v>4.3076239999999997</v>
      </c>
      <c r="BB2264" s="13">
        <f t="shared" si="367"/>
        <v>4.7278799999999999</v>
      </c>
      <c r="BC2264" s="13">
        <f t="shared" si="368"/>
        <v>0</v>
      </c>
    </row>
    <row r="2265" spans="1:55" x14ac:dyDescent="0.3">
      <c r="A2265" s="8" t="s">
        <v>232</v>
      </c>
      <c r="B2265" s="8" t="s">
        <v>239</v>
      </c>
      <c r="C2265" s="8" t="s">
        <v>172</v>
      </c>
      <c r="D2265" s="8" t="s">
        <v>25</v>
      </c>
      <c r="E2265" s="7" t="s">
        <v>21</v>
      </c>
      <c r="K2265" s="8">
        <v>1</v>
      </c>
      <c r="L2265" s="8">
        <v>0</v>
      </c>
      <c r="M2265" s="8">
        <f t="shared" si="360"/>
        <v>0</v>
      </c>
      <c r="O2265" s="8">
        <v>109</v>
      </c>
      <c r="AI2265" s="7">
        <v>646</v>
      </c>
      <c r="AJ2265" s="8">
        <v>1009</v>
      </c>
      <c r="AK2265" s="8" t="s">
        <v>286</v>
      </c>
      <c r="AL2265" s="7">
        <v>403</v>
      </c>
      <c r="AM2265" s="8">
        <v>403</v>
      </c>
      <c r="AN2265" s="8">
        <v>24.9</v>
      </c>
      <c r="AO2265" s="8">
        <v>24.9</v>
      </c>
      <c r="AP2265" s="8">
        <v>0</v>
      </c>
      <c r="AQ2265" s="8">
        <v>33.1</v>
      </c>
      <c r="AR2265" s="8">
        <v>1.3</v>
      </c>
      <c r="AS2265" s="8">
        <v>0</v>
      </c>
      <c r="AT2265" s="12">
        <f t="shared" si="359"/>
        <v>59.3</v>
      </c>
      <c r="AV2265" s="11">
        <f t="shared" si="361"/>
        <v>0</v>
      </c>
      <c r="AW2265" s="13">
        <f t="shared" si="362"/>
        <v>0</v>
      </c>
      <c r="AX2265" s="13">
        <f t="shared" si="363"/>
        <v>0</v>
      </c>
      <c r="AY2265" s="13">
        <f t="shared" si="364"/>
        <v>0</v>
      </c>
      <c r="AZ2265" s="13">
        <f t="shared" si="365"/>
        <v>0</v>
      </c>
      <c r="BA2265" s="13">
        <f t="shared" si="366"/>
        <v>0</v>
      </c>
      <c r="BB2265" s="13">
        <f t="shared" si="367"/>
        <v>0</v>
      </c>
      <c r="BC2265" s="13">
        <f t="shared" si="368"/>
        <v>0</v>
      </c>
    </row>
    <row r="2266" spans="1:55" x14ac:dyDescent="0.3">
      <c r="A2266" s="8" t="s">
        <v>20</v>
      </c>
      <c r="B2266" s="8" t="s">
        <v>239</v>
      </c>
      <c r="C2266" s="8" t="s">
        <v>172</v>
      </c>
      <c r="D2266" s="8" t="s">
        <v>20</v>
      </c>
      <c r="E2266" s="7" t="s">
        <v>14</v>
      </c>
      <c r="F2266" s="8">
        <v>112</v>
      </c>
      <c r="G2266" s="8">
        <v>1</v>
      </c>
      <c r="L2266" s="8">
        <v>1</v>
      </c>
      <c r="M2266" s="8">
        <f t="shared" si="360"/>
        <v>112</v>
      </c>
      <c r="O2266" s="8">
        <v>109</v>
      </c>
      <c r="AI2266">
        <v>8041</v>
      </c>
      <c r="AJ2266">
        <v>15233</v>
      </c>
      <c r="AK2266" t="s">
        <v>378</v>
      </c>
      <c r="AL2266">
        <v>105</v>
      </c>
      <c r="AM2266">
        <v>105</v>
      </c>
      <c r="AN2266">
        <v>18.5</v>
      </c>
      <c r="AO2266">
        <v>18.5</v>
      </c>
      <c r="AP2266">
        <v>18.5</v>
      </c>
      <c r="AQ2266">
        <v>2.9</v>
      </c>
      <c r="AR2266">
        <v>0</v>
      </c>
      <c r="AS2266">
        <v>0</v>
      </c>
      <c r="AT2266" s="12">
        <f t="shared" si="359"/>
        <v>21.4</v>
      </c>
      <c r="AV2266" s="11">
        <f t="shared" si="361"/>
        <v>117.6</v>
      </c>
      <c r="AW2266" s="13">
        <f t="shared" si="362"/>
        <v>117.6</v>
      </c>
      <c r="AX2266" s="13">
        <f t="shared" si="363"/>
        <v>20.72</v>
      </c>
      <c r="AY2266" s="13">
        <f t="shared" si="364"/>
        <v>20.72</v>
      </c>
      <c r="AZ2266" s="13">
        <f t="shared" si="365"/>
        <v>20.72</v>
      </c>
      <c r="BA2266" s="13">
        <f t="shared" si="366"/>
        <v>3.2480000000000002</v>
      </c>
      <c r="BB2266" s="13">
        <f t="shared" si="367"/>
        <v>0</v>
      </c>
      <c r="BC2266" s="13">
        <f t="shared" si="368"/>
        <v>0</v>
      </c>
    </row>
    <row r="2267" spans="1:55" x14ac:dyDescent="0.3">
      <c r="A2267" s="8" t="s">
        <v>233</v>
      </c>
      <c r="B2267" s="8" t="s">
        <v>239</v>
      </c>
      <c r="C2267" s="8" t="s">
        <v>172</v>
      </c>
      <c r="D2267" s="8" t="s">
        <v>26</v>
      </c>
      <c r="E2267" s="7" t="s">
        <v>14</v>
      </c>
      <c r="F2267" s="8">
        <v>175</v>
      </c>
      <c r="I2267" s="8">
        <v>2</v>
      </c>
      <c r="L2267" s="8">
        <v>6.7000000000000004E-2</v>
      </c>
      <c r="M2267" s="8">
        <f t="shared" si="360"/>
        <v>11.725000000000001</v>
      </c>
      <c r="O2267" s="8">
        <v>109</v>
      </c>
      <c r="AI2267" s="7">
        <v>7200</v>
      </c>
      <c r="AJ2267" s="8">
        <v>20051</v>
      </c>
      <c r="AK2267" s="8" t="s">
        <v>282</v>
      </c>
      <c r="AL2267" s="7">
        <v>130</v>
      </c>
      <c r="AM2267" s="8">
        <v>0</v>
      </c>
      <c r="AN2267" s="8">
        <v>2.4</v>
      </c>
      <c r="AO2267" s="8">
        <v>0</v>
      </c>
      <c r="AP2267" s="8">
        <v>0</v>
      </c>
      <c r="AQ2267" s="8">
        <v>0.2</v>
      </c>
      <c r="AR2267" s="8">
        <v>28.6</v>
      </c>
      <c r="AS2267" s="8">
        <v>0.3</v>
      </c>
      <c r="AT2267" s="12">
        <f t="shared" si="359"/>
        <v>31.200000000000003</v>
      </c>
      <c r="AV2267" s="11">
        <f t="shared" si="361"/>
        <v>15.242500000000001</v>
      </c>
      <c r="AW2267" s="13">
        <f t="shared" si="362"/>
        <v>0</v>
      </c>
      <c r="AX2267" s="13">
        <f t="shared" si="363"/>
        <v>0.28140000000000004</v>
      </c>
      <c r="AY2267" s="13">
        <f t="shared" si="364"/>
        <v>0</v>
      </c>
      <c r="AZ2267" s="13">
        <f t="shared" si="365"/>
        <v>0</v>
      </c>
      <c r="BA2267" s="13">
        <f t="shared" si="366"/>
        <v>2.3450000000000002E-2</v>
      </c>
      <c r="BB2267" s="13">
        <f t="shared" si="367"/>
        <v>3.3533500000000003</v>
      </c>
      <c r="BC2267" s="13">
        <f t="shared" si="368"/>
        <v>3.5175000000000005E-2</v>
      </c>
    </row>
    <row r="2268" spans="1:55" x14ac:dyDescent="0.3">
      <c r="A2268" s="8" t="s">
        <v>233</v>
      </c>
      <c r="B2268" s="8" t="s">
        <v>239</v>
      </c>
      <c r="C2268" s="8" t="s">
        <v>172</v>
      </c>
      <c r="D2268" s="8" t="s">
        <v>28</v>
      </c>
      <c r="E2268" s="7" t="s">
        <v>14</v>
      </c>
      <c r="F2268" s="8">
        <v>185</v>
      </c>
      <c r="H2268" s="8">
        <v>3</v>
      </c>
      <c r="L2268" s="8">
        <v>0.42899999999999999</v>
      </c>
      <c r="M2268" s="8">
        <f t="shared" si="360"/>
        <v>79.364999999999995</v>
      </c>
      <c r="O2268" s="8">
        <v>109</v>
      </c>
      <c r="AI2268" s="7">
        <v>7005</v>
      </c>
      <c r="AJ2268" s="8">
        <v>16028</v>
      </c>
      <c r="AK2268" s="8" t="s">
        <v>283</v>
      </c>
      <c r="AL2268" s="7">
        <v>127</v>
      </c>
      <c r="AM2268" s="8">
        <v>0</v>
      </c>
      <c r="AN2268" s="8">
        <v>8.6999999999999993</v>
      </c>
      <c r="AO2268" s="8">
        <v>0</v>
      </c>
      <c r="AP2268" s="8">
        <v>0</v>
      </c>
      <c r="AQ2268" s="8">
        <v>0.5</v>
      </c>
      <c r="AR2268" s="8">
        <v>22.8</v>
      </c>
      <c r="AS2268" s="8">
        <v>6.4</v>
      </c>
      <c r="AT2268" s="12">
        <f t="shared" si="359"/>
        <v>32</v>
      </c>
      <c r="AV2268" s="11">
        <f t="shared" si="361"/>
        <v>100.79355</v>
      </c>
      <c r="AW2268" s="13">
        <f t="shared" si="362"/>
        <v>0</v>
      </c>
      <c r="AX2268" s="13">
        <f t="shared" si="363"/>
        <v>6.9047549999999989</v>
      </c>
      <c r="AY2268" s="13">
        <f t="shared" si="364"/>
        <v>0</v>
      </c>
      <c r="AZ2268" s="13">
        <f t="shared" si="365"/>
        <v>0</v>
      </c>
      <c r="BA2268" s="13">
        <f t="shared" si="366"/>
        <v>0.39682499999999998</v>
      </c>
      <c r="BB2268" s="13">
        <f t="shared" si="367"/>
        <v>18.095219999999998</v>
      </c>
      <c r="BC2268" s="13">
        <f t="shared" si="368"/>
        <v>5.0793599999999994</v>
      </c>
    </row>
    <row r="2269" spans="1:55" x14ac:dyDescent="0.3">
      <c r="A2269" s="8" t="s">
        <v>233</v>
      </c>
      <c r="B2269" s="8" t="s">
        <v>239</v>
      </c>
      <c r="C2269" s="8" t="s">
        <v>172</v>
      </c>
      <c r="D2269" s="8" t="s">
        <v>29</v>
      </c>
      <c r="E2269" s="7" t="s">
        <v>14</v>
      </c>
      <c r="F2269" s="8">
        <v>60</v>
      </c>
      <c r="H2269" s="8">
        <v>4</v>
      </c>
      <c r="L2269" s="8">
        <v>0.57099999999999995</v>
      </c>
      <c r="M2269" s="8">
        <f t="shared" si="360"/>
        <v>34.26</v>
      </c>
      <c r="O2269" s="8">
        <v>109</v>
      </c>
      <c r="AI2269" s="7">
        <v>513</v>
      </c>
      <c r="AJ2269" s="8">
        <v>11110</v>
      </c>
      <c r="AK2269" s="8" t="s">
        <v>290</v>
      </c>
      <c r="AL2269" s="7">
        <v>22</v>
      </c>
      <c r="AM2269" s="8">
        <v>0</v>
      </c>
      <c r="AN2269" s="8">
        <v>1</v>
      </c>
      <c r="AO2269" s="8">
        <v>0</v>
      </c>
      <c r="AP2269" s="8">
        <v>0</v>
      </c>
      <c r="AQ2269" s="8">
        <v>0.4</v>
      </c>
      <c r="AR2269" s="8">
        <v>4.5</v>
      </c>
      <c r="AS2269" s="8">
        <v>2.8</v>
      </c>
      <c r="AT2269" s="12">
        <f t="shared" si="359"/>
        <v>5.9</v>
      </c>
      <c r="AV2269" s="11">
        <f t="shared" si="361"/>
        <v>7.5371999999999995</v>
      </c>
      <c r="AW2269" s="13">
        <f t="shared" si="362"/>
        <v>0</v>
      </c>
      <c r="AX2269" s="13">
        <f t="shared" si="363"/>
        <v>0.34259999999999996</v>
      </c>
      <c r="AY2269" s="13">
        <f t="shared" si="364"/>
        <v>0</v>
      </c>
      <c r="AZ2269" s="13">
        <f t="shared" si="365"/>
        <v>0</v>
      </c>
      <c r="BA2269" s="13">
        <f t="shared" si="366"/>
        <v>0.13704</v>
      </c>
      <c r="BB2269" s="13">
        <f t="shared" si="367"/>
        <v>1.5416999999999998</v>
      </c>
      <c r="BC2269" s="13">
        <f t="shared" si="368"/>
        <v>0.9592799999999998</v>
      </c>
    </row>
    <row r="2270" spans="1:55" x14ac:dyDescent="0.3">
      <c r="A2270" s="8" t="s">
        <v>233</v>
      </c>
      <c r="B2270" s="8" t="s">
        <v>239</v>
      </c>
      <c r="C2270" s="8" t="s">
        <v>172</v>
      </c>
      <c r="D2270" s="8" t="s">
        <v>30</v>
      </c>
      <c r="E2270" s="7" t="s">
        <v>14</v>
      </c>
      <c r="F2270" s="8">
        <v>119</v>
      </c>
      <c r="H2270" s="8">
        <v>4</v>
      </c>
      <c r="L2270" s="8">
        <v>0.57099999999999995</v>
      </c>
      <c r="M2270" s="8">
        <f t="shared" si="360"/>
        <v>67.948999999999998</v>
      </c>
      <c r="O2270" s="8">
        <v>109</v>
      </c>
      <c r="AI2270" s="7">
        <v>141</v>
      </c>
      <c r="AJ2270" s="8">
        <v>9040</v>
      </c>
      <c r="AK2270" s="8" t="s">
        <v>287</v>
      </c>
      <c r="AL2270" s="7">
        <v>92</v>
      </c>
      <c r="AM2270" s="8">
        <v>0</v>
      </c>
      <c r="AN2270" s="8">
        <v>1</v>
      </c>
      <c r="AO2270" s="8">
        <v>0</v>
      </c>
      <c r="AP2270" s="8">
        <v>0</v>
      </c>
      <c r="AQ2270" s="8">
        <v>0.5</v>
      </c>
      <c r="AR2270" s="8">
        <v>23.4</v>
      </c>
      <c r="AS2270" s="8">
        <v>2.4</v>
      </c>
      <c r="AT2270" s="12">
        <f t="shared" si="359"/>
        <v>24.9</v>
      </c>
      <c r="AV2270" s="11">
        <f t="shared" si="361"/>
        <v>62.513080000000002</v>
      </c>
      <c r="AW2270" s="13">
        <f t="shared" si="362"/>
        <v>0</v>
      </c>
      <c r="AX2270" s="13">
        <f t="shared" si="363"/>
        <v>0.67948999999999993</v>
      </c>
      <c r="AY2270" s="13">
        <f t="shared" si="364"/>
        <v>0</v>
      </c>
      <c r="AZ2270" s="13">
        <f t="shared" si="365"/>
        <v>0</v>
      </c>
      <c r="BA2270" s="13">
        <f t="shared" si="366"/>
        <v>0.33974499999999996</v>
      </c>
      <c r="BB2270" s="13">
        <f t="shared" si="367"/>
        <v>15.900065999999999</v>
      </c>
      <c r="BC2270" s="13">
        <f t="shared" si="368"/>
        <v>1.630776</v>
      </c>
    </row>
    <row r="2271" spans="1:55" x14ac:dyDescent="0.3">
      <c r="A2271" s="8" t="s">
        <v>233</v>
      </c>
      <c r="B2271" s="8" t="s">
        <v>239</v>
      </c>
      <c r="C2271" s="8" t="s">
        <v>172</v>
      </c>
      <c r="D2271" s="8" t="s">
        <v>31</v>
      </c>
      <c r="E2271" s="7" t="s">
        <v>14</v>
      </c>
      <c r="F2271" s="8">
        <v>122</v>
      </c>
      <c r="I2271" s="8">
        <v>1</v>
      </c>
      <c r="L2271" s="8">
        <v>3.3000000000000002E-2</v>
      </c>
      <c r="M2271" s="8">
        <f t="shared" si="360"/>
        <v>4.0259999999999998</v>
      </c>
      <c r="O2271" s="8">
        <v>109</v>
      </c>
      <c r="AI2271" s="7">
        <v>1786</v>
      </c>
      <c r="AJ2271" s="8">
        <v>11363</v>
      </c>
      <c r="AK2271" s="8" t="s">
        <v>289</v>
      </c>
      <c r="AL2271" s="7">
        <v>93</v>
      </c>
      <c r="AM2271" s="8">
        <v>0</v>
      </c>
      <c r="AN2271" s="8">
        <v>2</v>
      </c>
      <c r="AO2271" s="8">
        <v>0</v>
      </c>
      <c r="AP2271" s="8">
        <v>0</v>
      </c>
      <c r="AQ2271" s="8">
        <v>0.1</v>
      </c>
      <c r="AR2271" s="8">
        <v>21.6</v>
      </c>
      <c r="AS2271" s="8">
        <v>1.5</v>
      </c>
      <c r="AT2271" s="12">
        <f t="shared" si="359"/>
        <v>23.700000000000003</v>
      </c>
      <c r="AV2271" s="11">
        <f t="shared" si="361"/>
        <v>3.7441800000000001</v>
      </c>
      <c r="AW2271" s="13">
        <f t="shared" si="362"/>
        <v>0</v>
      </c>
      <c r="AX2271" s="13">
        <f t="shared" si="363"/>
        <v>8.0519999999999994E-2</v>
      </c>
      <c r="AY2271" s="13">
        <f t="shared" si="364"/>
        <v>0</v>
      </c>
      <c r="AZ2271" s="13">
        <f t="shared" si="365"/>
        <v>0</v>
      </c>
      <c r="BA2271" s="13">
        <f t="shared" si="366"/>
        <v>4.0260000000000001E-3</v>
      </c>
      <c r="BB2271" s="13">
        <f t="shared" si="367"/>
        <v>0.86961600000000006</v>
      </c>
      <c r="BC2271" s="13">
        <f t="shared" si="368"/>
        <v>6.0389999999999999E-2</v>
      </c>
    </row>
    <row r="2272" spans="1:55" x14ac:dyDescent="0.3">
      <c r="A2272" s="8" t="s">
        <v>233</v>
      </c>
      <c r="B2272" s="8" t="s">
        <v>239</v>
      </c>
      <c r="C2272" s="8" t="s">
        <v>172</v>
      </c>
      <c r="D2272" s="8" t="s">
        <v>167</v>
      </c>
      <c r="E2272" s="7" t="s">
        <v>14</v>
      </c>
      <c r="F2272" s="8">
        <v>62</v>
      </c>
      <c r="G2272" s="8">
        <v>1</v>
      </c>
      <c r="L2272" s="8">
        <v>1</v>
      </c>
      <c r="M2272" s="8">
        <f t="shared" si="360"/>
        <v>62</v>
      </c>
      <c r="O2272" s="8">
        <v>109</v>
      </c>
      <c r="AI2272" s="7">
        <v>2282</v>
      </c>
      <c r="AJ2272" s="8">
        <v>11529</v>
      </c>
      <c r="AK2272" s="8" t="s">
        <v>368</v>
      </c>
      <c r="AL2272" s="7">
        <v>21</v>
      </c>
      <c r="AM2272" s="8">
        <v>0</v>
      </c>
      <c r="AN2272" s="8">
        <v>0.9</v>
      </c>
      <c r="AO2272" s="8">
        <v>0</v>
      </c>
      <c r="AP2272" s="8">
        <v>0</v>
      </c>
      <c r="AQ2272" s="8">
        <v>0.3</v>
      </c>
      <c r="AR2272" s="8">
        <v>4.5999999999999996</v>
      </c>
      <c r="AS2272" s="8">
        <v>1.1000000000000001</v>
      </c>
      <c r="AT2272" s="12">
        <f t="shared" si="359"/>
        <v>5.8</v>
      </c>
      <c r="AV2272" s="11">
        <f t="shared" si="361"/>
        <v>13.02</v>
      </c>
      <c r="AW2272" s="13">
        <f t="shared" si="362"/>
        <v>0</v>
      </c>
      <c r="AX2272" s="13">
        <f t="shared" si="363"/>
        <v>0.55800000000000005</v>
      </c>
      <c r="AY2272" s="13">
        <f t="shared" si="364"/>
        <v>0</v>
      </c>
      <c r="AZ2272" s="13">
        <f t="shared" si="365"/>
        <v>0</v>
      </c>
      <c r="BA2272" s="13">
        <f t="shared" si="366"/>
        <v>0.18599999999999997</v>
      </c>
      <c r="BB2272" s="13">
        <f t="shared" si="367"/>
        <v>2.8519999999999999</v>
      </c>
      <c r="BC2272" s="13">
        <f t="shared" si="368"/>
        <v>0.68200000000000005</v>
      </c>
    </row>
    <row r="2273" spans="1:55" x14ac:dyDescent="0.3">
      <c r="A2273" s="8" t="s">
        <v>234</v>
      </c>
      <c r="B2273" s="8" t="s">
        <v>239</v>
      </c>
      <c r="C2273" s="8" t="s">
        <v>172</v>
      </c>
      <c r="D2273" s="8" t="s">
        <v>248</v>
      </c>
      <c r="E2273" s="7" t="s">
        <v>21</v>
      </c>
      <c r="K2273" s="8">
        <v>1</v>
      </c>
      <c r="L2273" s="8">
        <v>0</v>
      </c>
      <c r="M2273" s="8">
        <f t="shared" si="360"/>
        <v>0</v>
      </c>
      <c r="O2273" s="8">
        <v>109</v>
      </c>
      <c r="AE2273" s="7" t="s">
        <v>296</v>
      </c>
      <c r="AF2273" s="8" t="s">
        <v>303</v>
      </c>
      <c r="AL2273" s="7">
        <v>163</v>
      </c>
      <c r="AN2273" s="8">
        <v>6.3</v>
      </c>
      <c r="AQ2273" s="8">
        <v>1.4</v>
      </c>
      <c r="AR2273" s="8">
        <v>31.1</v>
      </c>
      <c r="AT2273" s="12">
        <f t="shared" si="359"/>
        <v>38.799999999999997</v>
      </c>
      <c r="AV2273" s="11">
        <f t="shared" si="361"/>
        <v>0</v>
      </c>
      <c r="AW2273" s="13">
        <f t="shared" si="362"/>
        <v>0</v>
      </c>
      <c r="AX2273" s="13">
        <f t="shared" si="363"/>
        <v>0</v>
      </c>
      <c r="AY2273" s="13">
        <f t="shared" si="364"/>
        <v>0</v>
      </c>
      <c r="AZ2273" s="13">
        <f t="shared" si="365"/>
        <v>0</v>
      </c>
      <c r="BA2273" s="13">
        <f t="shared" si="366"/>
        <v>0</v>
      </c>
      <c r="BB2273" s="13">
        <f t="shared" si="367"/>
        <v>0</v>
      </c>
      <c r="BC2273" s="13">
        <f t="shared" si="368"/>
        <v>0</v>
      </c>
    </row>
    <row r="2274" spans="1:55" x14ac:dyDescent="0.3">
      <c r="A2274" s="8" t="s">
        <v>234</v>
      </c>
      <c r="B2274" s="8" t="s">
        <v>239</v>
      </c>
      <c r="C2274" s="8" t="s">
        <v>172</v>
      </c>
      <c r="D2274" s="8" t="s">
        <v>27</v>
      </c>
      <c r="E2274" s="7" t="s">
        <v>14</v>
      </c>
      <c r="F2274" s="8">
        <v>114</v>
      </c>
      <c r="G2274" s="8">
        <v>1</v>
      </c>
      <c r="L2274" s="8">
        <v>1</v>
      </c>
      <c r="M2274" s="8">
        <f t="shared" si="360"/>
        <v>114</v>
      </c>
      <c r="O2274" s="8">
        <v>109</v>
      </c>
      <c r="AE2274" s="7" t="s">
        <v>296</v>
      </c>
      <c r="AF2274" s="8" t="s">
        <v>304</v>
      </c>
      <c r="AL2274" s="7">
        <v>125</v>
      </c>
      <c r="AN2274" s="8">
        <v>2.1</v>
      </c>
      <c r="AQ2274" s="8">
        <v>1.3</v>
      </c>
      <c r="AR2274" s="8">
        <v>26.2</v>
      </c>
      <c r="AT2274" s="12">
        <f t="shared" si="359"/>
        <v>29.6</v>
      </c>
      <c r="AV2274" s="11">
        <f t="shared" si="361"/>
        <v>142.5</v>
      </c>
      <c r="AW2274" s="13">
        <f t="shared" si="362"/>
        <v>1.1399999999999999</v>
      </c>
      <c r="AX2274" s="13">
        <f t="shared" si="363"/>
        <v>2.3940000000000001</v>
      </c>
      <c r="AY2274" s="13">
        <f t="shared" si="364"/>
        <v>1.1399999999999999</v>
      </c>
      <c r="AZ2274" s="13">
        <f t="shared" si="365"/>
        <v>1.1399999999999999</v>
      </c>
      <c r="BA2274" s="13">
        <f t="shared" si="366"/>
        <v>1.4820000000000002</v>
      </c>
      <c r="BB2274" s="13">
        <f t="shared" si="367"/>
        <v>29.867999999999999</v>
      </c>
      <c r="BC2274" s="13">
        <f t="shared" si="368"/>
        <v>1.1399999999999999</v>
      </c>
    </row>
    <row r="2275" spans="1:55" x14ac:dyDescent="0.3">
      <c r="A2275" s="8" t="s">
        <v>234</v>
      </c>
      <c r="B2275" s="8" t="s">
        <v>239</v>
      </c>
      <c r="C2275" s="8" t="s">
        <v>172</v>
      </c>
      <c r="D2275" s="8" t="s">
        <v>32</v>
      </c>
      <c r="E2275" s="7" t="s">
        <v>21</v>
      </c>
      <c r="K2275" s="8">
        <v>1</v>
      </c>
      <c r="L2275" s="8">
        <v>0</v>
      </c>
      <c r="M2275" s="8">
        <f t="shared" si="360"/>
        <v>0</v>
      </c>
      <c r="O2275" s="8">
        <v>109</v>
      </c>
      <c r="AI2275" s="7">
        <v>8012</v>
      </c>
      <c r="AJ2275" s="8">
        <v>0</v>
      </c>
      <c r="AK2275" s="8" t="s">
        <v>307</v>
      </c>
      <c r="AL2275" s="7">
        <v>332</v>
      </c>
      <c r="AM2275" s="8">
        <v>0</v>
      </c>
      <c r="AN2275" s="8">
        <v>10.3</v>
      </c>
      <c r="AO2275" s="8">
        <v>0</v>
      </c>
      <c r="AP2275" s="8">
        <v>0</v>
      </c>
      <c r="AQ2275" s="8">
        <v>3</v>
      </c>
      <c r="AR2275" s="8">
        <v>73.7</v>
      </c>
      <c r="AS2275" s="8">
        <v>12.7</v>
      </c>
      <c r="AT2275" s="12">
        <f t="shared" si="359"/>
        <v>87</v>
      </c>
      <c r="AV2275" s="11">
        <f t="shared" si="361"/>
        <v>0</v>
      </c>
      <c r="AW2275" s="13">
        <f t="shared" si="362"/>
        <v>0</v>
      </c>
      <c r="AX2275" s="13">
        <f t="shared" si="363"/>
        <v>0</v>
      </c>
      <c r="AY2275" s="13">
        <f t="shared" si="364"/>
        <v>0</v>
      </c>
      <c r="AZ2275" s="13">
        <f t="shared" si="365"/>
        <v>0</v>
      </c>
      <c r="BA2275" s="13">
        <f t="shared" si="366"/>
        <v>0</v>
      </c>
      <c r="BB2275" s="13">
        <f t="shared" si="367"/>
        <v>0</v>
      </c>
      <c r="BC2275" s="13">
        <f t="shared" si="368"/>
        <v>0</v>
      </c>
    </row>
    <row r="2276" spans="1:55" x14ac:dyDescent="0.3">
      <c r="A2276" s="8" t="s">
        <v>234</v>
      </c>
      <c r="B2276" s="8" t="s">
        <v>239</v>
      </c>
      <c r="C2276" s="8" t="s">
        <v>172</v>
      </c>
      <c r="D2276" s="8" t="s">
        <v>74</v>
      </c>
      <c r="E2276" s="7" t="s">
        <v>14</v>
      </c>
      <c r="F2276" s="8">
        <v>340</v>
      </c>
      <c r="G2276" s="8">
        <v>1</v>
      </c>
      <c r="L2276" s="8">
        <v>1</v>
      </c>
      <c r="M2276" s="8">
        <f t="shared" si="360"/>
        <v>340</v>
      </c>
      <c r="O2276" s="8">
        <v>109</v>
      </c>
      <c r="AI2276" s="7">
        <v>404</v>
      </c>
      <c r="AJ2276" s="8">
        <v>14400</v>
      </c>
      <c r="AK2276" s="8" t="s">
        <v>308</v>
      </c>
      <c r="AL2276" s="7">
        <v>41</v>
      </c>
      <c r="AM2276" s="8">
        <v>0</v>
      </c>
      <c r="AN2276" s="8">
        <v>0</v>
      </c>
      <c r="AO2276" s="8">
        <v>0</v>
      </c>
      <c r="AP2276" s="8">
        <v>0</v>
      </c>
      <c r="AQ2276" s="8">
        <v>0</v>
      </c>
      <c r="AR2276" s="8">
        <v>10.4</v>
      </c>
      <c r="AS2276" s="8">
        <v>0</v>
      </c>
      <c r="AT2276" s="12">
        <f t="shared" si="359"/>
        <v>10.4</v>
      </c>
      <c r="AV2276" s="11">
        <f t="shared" si="361"/>
        <v>139.4</v>
      </c>
      <c r="AW2276" s="13">
        <f t="shared" si="362"/>
        <v>0</v>
      </c>
      <c r="AX2276" s="13">
        <f t="shared" si="363"/>
        <v>0</v>
      </c>
      <c r="AY2276" s="13">
        <f t="shared" si="364"/>
        <v>0</v>
      </c>
      <c r="AZ2276" s="13">
        <f t="shared" si="365"/>
        <v>0</v>
      </c>
      <c r="BA2276" s="13">
        <f t="shared" si="366"/>
        <v>0</v>
      </c>
      <c r="BB2276" s="13">
        <f t="shared" si="367"/>
        <v>35.36</v>
      </c>
      <c r="BC2276" s="13">
        <f t="shared" si="368"/>
        <v>0</v>
      </c>
    </row>
    <row r="2277" spans="1:55" x14ac:dyDescent="0.3">
      <c r="A2277" s="8" t="s">
        <v>232</v>
      </c>
      <c r="B2277" s="8" t="s">
        <v>239</v>
      </c>
      <c r="C2277" s="8" t="s">
        <v>173</v>
      </c>
      <c r="D2277" s="8" t="s">
        <v>13</v>
      </c>
      <c r="E2277" s="7" t="s">
        <v>14</v>
      </c>
      <c r="F2277" s="8">
        <v>112</v>
      </c>
      <c r="H2277" s="8">
        <v>2</v>
      </c>
      <c r="L2277" s="8">
        <v>0.28599999999999998</v>
      </c>
      <c r="M2277" s="8">
        <f t="shared" si="360"/>
        <v>32.031999999999996</v>
      </c>
      <c r="N2277" s="8">
        <v>2</v>
      </c>
      <c r="O2277" s="8">
        <v>111</v>
      </c>
      <c r="AI2277" s="7">
        <v>8067</v>
      </c>
      <c r="AJ2277" s="8">
        <v>0</v>
      </c>
      <c r="AK2277" s="8" t="s">
        <v>265</v>
      </c>
      <c r="AL2277" s="7">
        <v>269</v>
      </c>
      <c r="AM2277" s="8">
        <v>269</v>
      </c>
      <c r="AN2277" s="8">
        <v>24.9</v>
      </c>
      <c r="AO2277" s="8">
        <v>24.9</v>
      </c>
      <c r="AP2277" s="8">
        <v>24.9</v>
      </c>
      <c r="AQ2277" s="8">
        <v>18</v>
      </c>
      <c r="AR2277" s="8">
        <v>0</v>
      </c>
      <c r="AS2277" s="8">
        <v>0</v>
      </c>
      <c r="AT2277" s="12">
        <f t="shared" si="359"/>
        <v>42.9</v>
      </c>
      <c r="AV2277" s="11">
        <f t="shared" si="361"/>
        <v>86.16607999999998</v>
      </c>
      <c r="AW2277" s="13">
        <f t="shared" si="362"/>
        <v>86.16607999999998</v>
      </c>
      <c r="AX2277" s="13">
        <f t="shared" si="363"/>
        <v>7.9759679999999991</v>
      </c>
      <c r="AY2277" s="13">
        <f t="shared" si="364"/>
        <v>7.9759679999999991</v>
      </c>
      <c r="AZ2277" s="13">
        <f t="shared" si="365"/>
        <v>7.9759679999999991</v>
      </c>
      <c r="BA2277" s="13">
        <f t="shared" si="366"/>
        <v>5.7657599999999993</v>
      </c>
      <c r="BB2277" s="13">
        <f t="shared" si="367"/>
        <v>0</v>
      </c>
      <c r="BC2277" s="13">
        <f t="shared" si="368"/>
        <v>0</v>
      </c>
    </row>
    <row r="2278" spans="1:55" x14ac:dyDescent="0.3">
      <c r="A2278" s="8" t="s">
        <v>232</v>
      </c>
      <c r="B2278" s="8" t="s">
        <v>239</v>
      </c>
      <c r="C2278" s="8" t="s">
        <v>173</v>
      </c>
      <c r="D2278" s="8" t="s">
        <v>15</v>
      </c>
      <c r="E2278" s="7" t="s">
        <v>21</v>
      </c>
      <c r="K2278" s="8">
        <v>1</v>
      </c>
      <c r="L2278" s="8">
        <v>0</v>
      </c>
      <c r="M2278" s="8">
        <f t="shared" si="360"/>
        <v>0</v>
      </c>
      <c r="O2278" s="8">
        <v>111</v>
      </c>
      <c r="AE2278" s="7" t="s">
        <v>296</v>
      </c>
      <c r="AF2278" s="8" t="s">
        <v>298</v>
      </c>
      <c r="AG2278" s="7" t="s">
        <v>299</v>
      </c>
      <c r="AL2278" s="7">
        <v>241</v>
      </c>
      <c r="AN2278" s="8">
        <v>32.9</v>
      </c>
      <c r="AQ2278" s="8">
        <v>10.9</v>
      </c>
      <c r="AR2278" s="8">
        <v>0.5</v>
      </c>
      <c r="AS2278" s="8">
        <v>0</v>
      </c>
      <c r="AT2278" s="12">
        <f t="shared" si="359"/>
        <v>44.3</v>
      </c>
      <c r="AV2278" s="11">
        <f t="shared" si="361"/>
        <v>0</v>
      </c>
      <c r="AW2278" s="13">
        <f t="shared" si="362"/>
        <v>0</v>
      </c>
      <c r="AX2278" s="13">
        <f t="shared" si="363"/>
        <v>0</v>
      </c>
      <c r="AY2278" s="13">
        <f t="shared" si="364"/>
        <v>0</v>
      </c>
      <c r="AZ2278" s="13">
        <f t="shared" si="365"/>
        <v>0</v>
      </c>
      <c r="BA2278" s="13">
        <f t="shared" si="366"/>
        <v>0</v>
      </c>
      <c r="BB2278" s="13">
        <f t="shared" si="367"/>
        <v>0</v>
      </c>
      <c r="BC2278" s="13">
        <f t="shared" si="368"/>
        <v>0</v>
      </c>
    </row>
    <row r="2279" spans="1:55" x14ac:dyDescent="0.3">
      <c r="A2279" s="8" t="s">
        <v>232</v>
      </c>
      <c r="B2279" s="8" t="s">
        <v>239</v>
      </c>
      <c r="C2279" s="8" t="s">
        <v>173</v>
      </c>
      <c r="D2279" s="8" t="s">
        <v>17</v>
      </c>
      <c r="E2279" s="7" t="s">
        <v>21</v>
      </c>
      <c r="K2279" s="8">
        <v>1</v>
      </c>
      <c r="L2279" s="8">
        <v>0</v>
      </c>
      <c r="M2279" s="8">
        <f t="shared" si="360"/>
        <v>0</v>
      </c>
      <c r="O2279" s="8">
        <v>111</v>
      </c>
      <c r="AE2279" s="7" t="s">
        <v>300</v>
      </c>
      <c r="AF2279" s="8" t="s">
        <v>301</v>
      </c>
      <c r="AG2279" s="7" t="s">
        <v>272</v>
      </c>
      <c r="AL2279" s="7">
        <v>265</v>
      </c>
      <c r="AN2279" s="8">
        <v>16.899999999999999</v>
      </c>
      <c r="AQ2279" s="8">
        <v>21.4</v>
      </c>
      <c r="AR2279" s="8">
        <v>0</v>
      </c>
      <c r="AS2279" s="8">
        <v>0</v>
      </c>
      <c r="AT2279" s="12">
        <f t="shared" si="359"/>
        <v>38.299999999999997</v>
      </c>
      <c r="AV2279" s="11">
        <f t="shared" si="361"/>
        <v>0</v>
      </c>
      <c r="AW2279" s="13">
        <f t="shared" si="362"/>
        <v>0</v>
      </c>
      <c r="AX2279" s="13">
        <f t="shared" si="363"/>
        <v>0</v>
      </c>
      <c r="AY2279" s="13">
        <f t="shared" si="364"/>
        <v>0</v>
      </c>
      <c r="AZ2279" s="13">
        <f t="shared" si="365"/>
        <v>0</v>
      </c>
      <c r="BA2279" s="13">
        <f t="shared" si="366"/>
        <v>0</v>
      </c>
      <c r="BB2279" s="13">
        <f t="shared" si="367"/>
        <v>0</v>
      </c>
      <c r="BC2279" s="13">
        <f t="shared" si="368"/>
        <v>0</v>
      </c>
    </row>
    <row r="2280" spans="1:55" x14ac:dyDescent="0.3">
      <c r="A2280" s="8" t="s">
        <v>232</v>
      </c>
      <c r="B2280" s="8" t="s">
        <v>239</v>
      </c>
      <c r="C2280" s="8" t="s">
        <v>173</v>
      </c>
      <c r="D2280" s="8" t="s">
        <v>18</v>
      </c>
      <c r="E2280" s="7" t="s">
        <v>21</v>
      </c>
      <c r="K2280" s="8">
        <v>1</v>
      </c>
      <c r="L2280" s="8">
        <v>0</v>
      </c>
      <c r="M2280" s="8">
        <f t="shared" si="360"/>
        <v>0</v>
      </c>
      <c r="O2280" s="8">
        <v>111</v>
      </c>
      <c r="S2280" s="8">
        <v>1095</v>
      </c>
      <c r="T2280" s="8" t="s">
        <v>275</v>
      </c>
      <c r="AL2280" s="7">
        <v>267</v>
      </c>
      <c r="AN2280" s="8">
        <v>19.600000000000001</v>
      </c>
      <c r="AQ2280" s="8">
        <v>20.3</v>
      </c>
      <c r="AT2280" s="12">
        <f t="shared" si="359"/>
        <v>39.900000000000006</v>
      </c>
      <c r="AV2280" s="11">
        <f t="shared" si="361"/>
        <v>0</v>
      </c>
      <c r="AW2280" s="13">
        <f t="shared" si="362"/>
        <v>0</v>
      </c>
      <c r="AX2280" s="13">
        <f t="shared" si="363"/>
        <v>0</v>
      </c>
      <c r="AY2280" s="13">
        <f t="shared" si="364"/>
        <v>0</v>
      </c>
      <c r="AZ2280" s="13">
        <f t="shared" si="365"/>
        <v>0</v>
      </c>
      <c r="BA2280" s="13">
        <f t="shared" si="366"/>
        <v>0</v>
      </c>
      <c r="BB2280" s="13">
        <f t="shared" si="367"/>
        <v>0</v>
      </c>
      <c r="BC2280" s="13">
        <f t="shared" si="368"/>
        <v>0</v>
      </c>
    </row>
    <row r="2281" spans="1:55" x14ac:dyDescent="0.3">
      <c r="A2281" s="8" t="s">
        <v>232</v>
      </c>
      <c r="B2281" s="8" t="s">
        <v>239</v>
      </c>
      <c r="C2281" s="8" t="s">
        <v>173</v>
      </c>
      <c r="D2281" s="8" t="s">
        <v>19</v>
      </c>
      <c r="E2281" s="7" t="s">
        <v>14</v>
      </c>
      <c r="F2281" s="8">
        <v>112</v>
      </c>
      <c r="I2281" s="8">
        <v>1</v>
      </c>
      <c r="L2281" s="8">
        <v>3.3000000000000002E-2</v>
      </c>
      <c r="M2281" s="8">
        <f t="shared" si="360"/>
        <v>3.6960000000000002</v>
      </c>
      <c r="O2281" s="8">
        <v>111</v>
      </c>
      <c r="AI2281" s="7">
        <v>8063</v>
      </c>
      <c r="AJ2281" s="8">
        <v>5124</v>
      </c>
      <c r="AK2281" s="8" t="s">
        <v>273</v>
      </c>
      <c r="AL2281" s="7">
        <v>285</v>
      </c>
      <c r="AM2281" s="8">
        <v>285</v>
      </c>
      <c r="AN2281" s="8">
        <v>26.9</v>
      </c>
      <c r="AO2281" s="8">
        <v>26.9</v>
      </c>
      <c r="AP2281" s="8">
        <v>26.9</v>
      </c>
      <c r="AQ2281" s="8">
        <v>18.899999999999999</v>
      </c>
      <c r="AR2281" s="8">
        <v>0</v>
      </c>
      <c r="AS2281" s="8">
        <v>0</v>
      </c>
      <c r="AT2281" s="12">
        <f t="shared" si="359"/>
        <v>45.8</v>
      </c>
      <c r="AV2281" s="11">
        <f t="shared" si="361"/>
        <v>10.533600000000002</v>
      </c>
      <c r="AW2281" s="13">
        <f t="shared" si="362"/>
        <v>10.533600000000002</v>
      </c>
      <c r="AX2281" s="13">
        <f t="shared" si="363"/>
        <v>0.994224</v>
      </c>
      <c r="AY2281" s="13">
        <f t="shared" si="364"/>
        <v>0.994224</v>
      </c>
      <c r="AZ2281" s="13">
        <f t="shared" si="365"/>
        <v>0.994224</v>
      </c>
      <c r="BA2281" s="13">
        <f t="shared" si="366"/>
        <v>0.69854399999999994</v>
      </c>
      <c r="BB2281" s="13">
        <f t="shared" si="367"/>
        <v>0</v>
      </c>
      <c r="BC2281" s="13">
        <f t="shared" si="368"/>
        <v>0</v>
      </c>
    </row>
    <row r="2282" spans="1:55" x14ac:dyDescent="0.3">
      <c r="A2282" s="8" t="s">
        <v>232</v>
      </c>
      <c r="B2282" s="8" t="s">
        <v>239</v>
      </c>
      <c r="C2282" s="8" t="s">
        <v>173</v>
      </c>
      <c r="D2282" s="8" t="s">
        <v>22</v>
      </c>
      <c r="E2282" s="7" t="s">
        <v>21</v>
      </c>
      <c r="K2282" s="8">
        <v>1</v>
      </c>
      <c r="L2282" s="8">
        <v>0</v>
      </c>
      <c r="M2282" s="8">
        <f t="shared" si="360"/>
        <v>0</v>
      </c>
      <c r="O2282" s="8">
        <v>111</v>
      </c>
      <c r="AI2282" s="7">
        <v>8063</v>
      </c>
      <c r="AJ2282" s="8">
        <v>5124</v>
      </c>
      <c r="AK2282" s="8" t="s">
        <v>273</v>
      </c>
      <c r="AL2282" s="7">
        <v>285</v>
      </c>
      <c r="AM2282" s="8">
        <v>285</v>
      </c>
      <c r="AN2282" s="8">
        <v>26.9</v>
      </c>
      <c r="AO2282" s="8">
        <v>26.9</v>
      </c>
      <c r="AP2282" s="8">
        <v>26.9</v>
      </c>
      <c r="AQ2282" s="8">
        <v>18.899999999999999</v>
      </c>
      <c r="AR2282" s="8">
        <v>0</v>
      </c>
      <c r="AS2282" s="8">
        <v>0</v>
      </c>
      <c r="AT2282" s="12">
        <f t="shared" si="359"/>
        <v>45.8</v>
      </c>
      <c r="AV2282" s="11">
        <f t="shared" si="361"/>
        <v>0</v>
      </c>
      <c r="AW2282" s="13">
        <f t="shared" si="362"/>
        <v>0</v>
      </c>
      <c r="AX2282" s="13">
        <f t="shared" si="363"/>
        <v>0</v>
      </c>
      <c r="AY2282" s="13">
        <f t="shared" si="364"/>
        <v>0</v>
      </c>
      <c r="AZ2282" s="13">
        <f t="shared" si="365"/>
        <v>0</v>
      </c>
      <c r="BA2282" s="13">
        <f t="shared" si="366"/>
        <v>0</v>
      </c>
      <c r="BB2282" s="13">
        <f t="shared" si="367"/>
        <v>0</v>
      </c>
      <c r="BC2282" s="13">
        <f t="shared" si="368"/>
        <v>0</v>
      </c>
    </row>
    <row r="2283" spans="1:55" x14ac:dyDescent="0.3">
      <c r="A2283" s="8" t="s">
        <v>232</v>
      </c>
      <c r="B2283" s="8" t="s">
        <v>239</v>
      </c>
      <c r="C2283" s="8" t="s">
        <v>173</v>
      </c>
      <c r="D2283" s="8" t="s">
        <v>136</v>
      </c>
      <c r="E2283" s="7" t="s">
        <v>14</v>
      </c>
      <c r="F2283" s="8">
        <v>56</v>
      </c>
      <c r="H2283" s="8">
        <v>1</v>
      </c>
      <c r="L2283" s="8">
        <v>0.14299999999999999</v>
      </c>
      <c r="M2283" s="8">
        <f t="shared" si="360"/>
        <v>8.0079999999999991</v>
      </c>
      <c r="O2283" s="8">
        <v>111</v>
      </c>
      <c r="AI2283" s="7">
        <v>1683</v>
      </c>
      <c r="AJ2283" s="8">
        <v>10188</v>
      </c>
      <c r="AK2283" s="8" t="s">
        <v>360</v>
      </c>
      <c r="AL2283" s="7">
        <v>273</v>
      </c>
      <c r="AM2283" s="8">
        <v>273</v>
      </c>
      <c r="AN2283" s="8">
        <v>27.6</v>
      </c>
      <c r="AO2283" s="8">
        <v>27.6</v>
      </c>
      <c r="AP2283" s="8">
        <v>27.6</v>
      </c>
      <c r="AQ2283" s="8">
        <v>17.2</v>
      </c>
      <c r="AR2283" s="8">
        <v>0</v>
      </c>
      <c r="AS2283" s="8">
        <v>0</v>
      </c>
      <c r="AT2283" s="12">
        <f t="shared" si="359"/>
        <v>44.8</v>
      </c>
      <c r="AV2283" s="11">
        <f t="shared" si="361"/>
        <v>21.861839999999997</v>
      </c>
      <c r="AW2283" s="13">
        <f t="shared" si="362"/>
        <v>21.861839999999997</v>
      </c>
      <c r="AX2283" s="13">
        <f t="shared" si="363"/>
        <v>2.2102079999999997</v>
      </c>
      <c r="AY2283" s="13">
        <f t="shared" si="364"/>
        <v>2.2102079999999997</v>
      </c>
      <c r="AZ2283" s="13">
        <f t="shared" si="365"/>
        <v>2.2102079999999997</v>
      </c>
      <c r="BA2283" s="13">
        <f t="shared" si="366"/>
        <v>1.3773759999999999</v>
      </c>
      <c r="BB2283" s="13">
        <f t="shared" si="367"/>
        <v>0</v>
      </c>
      <c r="BC2283" s="13">
        <f t="shared" si="368"/>
        <v>0</v>
      </c>
    </row>
    <row r="2284" spans="1:55" x14ac:dyDescent="0.3">
      <c r="A2284" s="8" t="s">
        <v>232</v>
      </c>
      <c r="B2284" s="8" t="s">
        <v>239</v>
      </c>
      <c r="C2284" s="8" t="s">
        <v>173</v>
      </c>
      <c r="D2284" s="8" t="s">
        <v>23</v>
      </c>
      <c r="E2284" s="7" t="s">
        <v>14</v>
      </c>
      <c r="F2284" s="8">
        <v>64</v>
      </c>
      <c r="H2284" s="8">
        <v>1</v>
      </c>
      <c r="L2284" s="8">
        <v>0.14299999999999999</v>
      </c>
      <c r="M2284" s="8">
        <f t="shared" si="360"/>
        <v>9.1519999999999992</v>
      </c>
      <c r="O2284" s="8">
        <v>111</v>
      </c>
      <c r="AI2284" s="7">
        <v>974</v>
      </c>
      <c r="AJ2284" s="8">
        <v>1129</v>
      </c>
      <c r="AK2284" s="8" t="s">
        <v>279</v>
      </c>
      <c r="AL2284" s="7">
        <v>155</v>
      </c>
      <c r="AM2284" s="8">
        <v>155</v>
      </c>
      <c r="AN2284" s="8">
        <v>12.6</v>
      </c>
      <c r="AO2284" s="8">
        <v>12.6</v>
      </c>
      <c r="AP2284" s="8">
        <v>0</v>
      </c>
      <c r="AQ2284" s="8">
        <v>10.6</v>
      </c>
      <c r="AR2284" s="8">
        <v>1.1000000000000001</v>
      </c>
      <c r="AS2284" s="8">
        <v>0</v>
      </c>
      <c r="AT2284" s="12">
        <f t="shared" si="359"/>
        <v>24.3</v>
      </c>
      <c r="AV2284" s="11">
        <f t="shared" si="361"/>
        <v>14.185599999999999</v>
      </c>
      <c r="AW2284" s="13">
        <f t="shared" si="362"/>
        <v>14.185599999999999</v>
      </c>
      <c r="AX2284" s="13">
        <f t="shared" si="363"/>
        <v>1.153152</v>
      </c>
      <c r="AY2284" s="13">
        <f t="shared" si="364"/>
        <v>1.153152</v>
      </c>
      <c r="AZ2284" s="13">
        <f t="shared" si="365"/>
        <v>0</v>
      </c>
      <c r="BA2284" s="13">
        <f t="shared" si="366"/>
        <v>0.97011199999999986</v>
      </c>
      <c r="BB2284" s="13">
        <f t="shared" si="367"/>
        <v>0.100672</v>
      </c>
      <c r="BC2284" s="13">
        <f t="shared" si="368"/>
        <v>0</v>
      </c>
    </row>
    <row r="2285" spans="1:55" x14ac:dyDescent="0.3">
      <c r="A2285" s="8" t="s">
        <v>232</v>
      </c>
      <c r="B2285" s="8" t="s">
        <v>239</v>
      </c>
      <c r="C2285" s="8" t="s">
        <v>173</v>
      </c>
      <c r="D2285" s="8" t="s">
        <v>24</v>
      </c>
      <c r="E2285" s="7" t="s">
        <v>14</v>
      </c>
      <c r="F2285" s="8">
        <v>184</v>
      </c>
      <c r="G2285" s="8">
        <v>1</v>
      </c>
      <c r="L2285" s="8">
        <v>1</v>
      </c>
      <c r="M2285" s="8">
        <f t="shared" si="360"/>
        <v>184</v>
      </c>
      <c r="O2285" s="8">
        <v>111</v>
      </c>
      <c r="AI2285" s="7">
        <v>7075</v>
      </c>
      <c r="AJ2285" s="8">
        <v>1106</v>
      </c>
      <c r="AK2285" s="8" t="s">
        <v>280</v>
      </c>
      <c r="AL2285" s="7">
        <v>69</v>
      </c>
      <c r="AM2285" s="8">
        <v>69</v>
      </c>
      <c r="AN2285" s="8">
        <v>3.6</v>
      </c>
      <c r="AO2285" s="8">
        <v>3.6</v>
      </c>
      <c r="AP2285" s="8">
        <v>0</v>
      </c>
      <c r="AQ2285" s="8">
        <v>4.0999999999999996</v>
      </c>
      <c r="AR2285" s="8">
        <v>4.5</v>
      </c>
      <c r="AS2285" s="8">
        <v>0</v>
      </c>
      <c r="AT2285" s="12">
        <f t="shared" ref="AT2285:AT2348" si="369">SUM(AN2285,AQ2285,AR2285)</f>
        <v>12.2</v>
      </c>
      <c r="AV2285" s="11">
        <f t="shared" si="361"/>
        <v>126.96</v>
      </c>
      <c r="AW2285" s="13">
        <f t="shared" si="362"/>
        <v>126.96</v>
      </c>
      <c r="AX2285" s="13">
        <f t="shared" si="363"/>
        <v>6.6239999999999997</v>
      </c>
      <c r="AY2285" s="13">
        <f t="shared" si="364"/>
        <v>6.6239999999999997</v>
      </c>
      <c r="AZ2285" s="13">
        <f t="shared" si="365"/>
        <v>0</v>
      </c>
      <c r="BA2285" s="13">
        <f t="shared" si="366"/>
        <v>7.5439999999999996</v>
      </c>
      <c r="BB2285" s="13">
        <f t="shared" si="367"/>
        <v>8.2799999999999994</v>
      </c>
      <c r="BC2285" s="13">
        <f t="shared" si="368"/>
        <v>0</v>
      </c>
    </row>
    <row r="2286" spans="1:55" x14ac:dyDescent="0.3">
      <c r="A2286" s="8" t="s">
        <v>232</v>
      </c>
      <c r="B2286" s="8" t="s">
        <v>239</v>
      </c>
      <c r="C2286" s="8" t="s">
        <v>173</v>
      </c>
      <c r="D2286" s="8" t="s">
        <v>25</v>
      </c>
      <c r="E2286" s="7" t="s">
        <v>21</v>
      </c>
      <c r="K2286" s="8">
        <v>1</v>
      </c>
      <c r="L2286" s="8">
        <v>0</v>
      </c>
      <c r="M2286" s="8">
        <f t="shared" si="360"/>
        <v>0</v>
      </c>
      <c r="O2286" s="8">
        <v>111</v>
      </c>
      <c r="AI2286" s="7">
        <v>646</v>
      </c>
      <c r="AJ2286" s="8">
        <v>1009</v>
      </c>
      <c r="AK2286" s="8" t="s">
        <v>286</v>
      </c>
      <c r="AL2286" s="7">
        <v>403</v>
      </c>
      <c r="AM2286" s="8">
        <v>403</v>
      </c>
      <c r="AN2286" s="8">
        <v>24.9</v>
      </c>
      <c r="AO2286" s="8">
        <v>24.9</v>
      </c>
      <c r="AP2286" s="8">
        <v>0</v>
      </c>
      <c r="AQ2286" s="8">
        <v>33.1</v>
      </c>
      <c r="AR2286" s="8">
        <v>1.3</v>
      </c>
      <c r="AS2286" s="8">
        <v>0</v>
      </c>
      <c r="AT2286" s="12">
        <f t="shared" si="369"/>
        <v>59.3</v>
      </c>
      <c r="AV2286" s="11">
        <f t="shared" si="361"/>
        <v>0</v>
      </c>
      <c r="AW2286" s="13">
        <f t="shared" si="362"/>
        <v>0</v>
      </c>
      <c r="AX2286" s="13">
        <f t="shared" si="363"/>
        <v>0</v>
      </c>
      <c r="AY2286" s="13">
        <f t="shared" si="364"/>
        <v>0</v>
      </c>
      <c r="AZ2286" s="13">
        <f t="shared" si="365"/>
        <v>0</v>
      </c>
      <c r="BA2286" s="13">
        <f t="shared" si="366"/>
        <v>0</v>
      </c>
      <c r="BB2286" s="13">
        <f t="shared" si="367"/>
        <v>0</v>
      </c>
      <c r="BC2286" s="13">
        <f t="shared" si="368"/>
        <v>0</v>
      </c>
    </row>
    <row r="2287" spans="1:55" x14ac:dyDescent="0.3">
      <c r="A2287" s="8" t="s">
        <v>20</v>
      </c>
      <c r="B2287" s="8" t="s">
        <v>239</v>
      </c>
      <c r="C2287" s="8" t="s">
        <v>173</v>
      </c>
      <c r="D2287" s="8" t="s">
        <v>20</v>
      </c>
      <c r="E2287" s="7" t="s">
        <v>14</v>
      </c>
      <c r="F2287" s="8">
        <v>112</v>
      </c>
      <c r="G2287" s="8">
        <v>1</v>
      </c>
      <c r="L2287" s="8">
        <v>1</v>
      </c>
      <c r="M2287" s="8">
        <f t="shared" si="360"/>
        <v>112</v>
      </c>
      <c r="O2287" s="8">
        <v>111</v>
      </c>
      <c r="AI2287">
        <v>8041</v>
      </c>
      <c r="AJ2287">
        <v>15233</v>
      </c>
      <c r="AK2287" t="s">
        <v>378</v>
      </c>
      <c r="AL2287">
        <v>105</v>
      </c>
      <c r="AM2287">
        <v>105</v>
      </c>
      <c r="AN2287">
        <v>18.5</v>
      </c>
      <c r="AO2287">
        <v>18.5</v>
      </c>
      <c r="AP2287">
        <v>18.5</v>
      </c>
      <c r="AQ2287">
        <v>2.9</v>
      </c>
      <c r="AR2287">
        <v>0</v>
      </c>
      <c r="AS2287">
        <v>0</v>
      </c>
      <c r="AT2287" s="12">
        <f t="shared" si="369"/>
        <v>21.4</v>
      </c>
      <c r="AV2287" s="11">
        <f t="shared" si="361"/>
        <v>117.6</v>
      </c>
      <c r="AW2287" s="13">
        <f t="shared" si="362"/>
        <v>117.6</v>
      </c>
      <c r="AX2287" s="13">
        <f t="shared" si="363"/>
        <v>20.72</v>
      </c>
      <c r="AY2287" s="13">
        <f t="shared" si="364"/>
        <v>20.72</v>
      </c>
      <c r="AZ2287" s="13">
        <f t="shared" si="365"/>
        <v>20.72</v>
      </c>
      <c r="BA2287" s="13">
        <f t="shared" si="366"/>
        <v>3.2480000000000002</v>
      </c>
      <c r="BB2287" s="13">
        <f t="shared" si="367"/>
        <v>0</v>
      </c>
      <c r="BC2287" s="13">
        <f t="shared" si="368"/>
        <v>0</v>
      </c>
    </row>
    <row r="2288" spans="1:55" x14ac:dyDescent="0.3">
      <c r="A2288" s="8" t="s">
        <v>233</v>
      </c>
      <c r="B2288" s="8" t="s">
        <v>239</v>
      </c>
      <c r="C2288" s="8" t="s">
        <v>173</v>
      </c>
      <c r="D2288" s="8" t="s">
        <v>26</v>
      </c>
      <c r="E2288" s="7" t="s">
        <v>14</v>
      </c>
      <c r="F2288" s="8">
        <v>175</v>
      </c>
      <c r="H2288" s="8">
        <v>1</v>
      </c>
      <c r="L2288" s="8">
        <v>0.14299999999999999</v>
      </c>
      <c r="M2288" s="8">
        <f t="shared" si="360"/>
        <v>25.024999999999999</v>
      </c>
      <c r="O2288" s="8">
        <v>111</v>
      </c>
      <c r="AI2288" s="7">
        <v>7200</v>
      </c>
      <c r="AJ2288" s="8">
        <v>20051</v>
      </c>
      <c r="AK2288" s="8" t="s">
        <v>282</v>
      </c>
      <c r="AL2288" s="7">
        <v>130</v>
      </c>
      <c r="AM2288" s="8">
        <v>0</v>
      </c>
      <c r="AN2288" s="8">
        <v>2.4</v>
      </c>
      <c r="AO2288" s="8">
        <v>0</v>
      </c>
      <c r="AP2288" s="8">
        <v>0</v>
      </c>
      <c r="AQ2288" s="8">
        <v>0.2</v>
      </c>
      <c r="AR2288" s="8">
        <v>28.6</v>
      </c>
      <c r="AS2288" s="8">
        <v>0.3</v>
      </c>
      <c r="AT2288" s="12">
        <f t="shared" si="369"/>
        <v>31.200000000000003</v>
      </c>
      <c r="AV2288" s="11">
        <f t="shared" si="361"/>
        <v>32.532499999999999</v>
      </c>
      <c r="AW2288" s="13">
        <f t="shared" si="362"/>
        <v>0</v>
      </c>
      <c r="AX2288" s="13">
        <f t="shared" si="363"/>
        <v>0.60059999999999991</v>
      </c>
      <c r="AY2288" s="13">
        <f t="shared" si="364"/>
        <v>0</v>
      </c>
      <c r="AZ2288" s="13">
        <f t="shared" si="365"/>
        <v>0</v>
      </c>
      <c r="BA2288" s="13">
        <f t="shared" si="366"/>
        <v>5.0049999999999997E-2</v>
      </c>
      <c r="BB2288" s="13">
        <f t="shared" si="367"/>
        <v>7.1571500000000006</v>
      </c>
      <c r="BC2288" s="13">
        <f t="shared" si="368"/>
        <v>7.5074999999999989E-2</v>
      </c>
    </row>
    <row r="2289" spans="1:55" x14ac:dyDescent="0.3">
      <c r="A2289" s="8" t="s">
        <v>233</v>
      </c>
      <c r="B2289" s="8" t="s">
        <v>239</v>
      </c>
      <c r="C2289" s="8" t="s">
        <v>173</v>
      </c>
      <c r="D2289" s="8" t="s">
        <v>28</v>
      </c>
      <c r="E2289" s="7" t="s">
        <v>14</v>
      </c>
      <c r="F2289" s="8">
        <v>185</v>
      </c>
      <c r="H2289" s="8">
        <v>3</v>
      </c>
      <c r="L2289" s="8">
        <v>0.42899999999999999</v>
      </c>
      <c r="M2289" s="8">
        <f t="shared" si="360"/>
        <v>79.364999999999995</v>
      </c>
      <c r="O2289" s="8">
        <v>111</v>
      </c>
      <c r="AI2289" s="7">
        <v>7005</v>
      </c>
      <c r="AJ2289" s="8">
        <v>16028</v>
      </c>
      <c r="AK2289" s="8" t="s">
        <v>283</v>
      </c>
      <c r="AL2289" s="7">
        <v>127</v>
      </c>
      <c r="AM2289" s="8">
        <v>0</v>
      </c>
      <c r="AN2289" s="8">
        <v>8.6999999999999993</v>
      </c>
      <c r="AO2289" s="8">
        <v>0</v>
      </c>
      <c r="AP2289" s="8">
        <v>0</v>
      </c>
      <c r="AQ2289" s="8">
        <v>0.5</v>
      </c>
      <c r="AR2289" s="8">
        <v>22.8</v>
      </c>
      <c r="AS2289" s="8">
        <v>6.4</v>
      </c>
      <c r="AT2289" s="12">
        <f t="shared" si="369"/>
        <v>32</v>
      </c>
      <c r="AV2289" s="11">
        <f t="shared" si="361"/>
        <v>100.79355</v>
      </c>
      <c r="AW2289" s="13">
        <f t="shared" si="362"/>
        <v>0</v>
      </c>
      <c r="AX2289" s="13">
        <f t="shared" si="363"/>
        <v>6.9047549999999989</v>
      </c>
      <c r="AY2289" s="13">
        <f t="shared" si="364"/>
        <v>0</v>
      </c>
      <c r="AZ2289" s="13">
        <f t="shared" si="365"/>
        <v>0</v>
      </c>
      <c r="BA2289" s="13">
        <f t="shared" si="366"/>
        <v>0.39682499999999998</v>
      </c>
      <c r="BB2289" s="13">
        <f t="shared" si="367"/>
        <v>18.095219999999998</v>
      </c>
      <c r="BC2289" s="13">
        <f t="shared" si="368"/>
        <v>5.0793599999999994</v>
      </c>
    </row>
    <row r="2290" spans="1:55" x14ac:dyDescent="0.3">
      <c r="A2290" s="8" t="s">
        <v>233</v>
      </c>
      <c r="B2290" s="8" t="s">
        <v>239</v>
      </c>
      <c r="C2290" s="8" t="s">
        <v>173</v>
      </c>
      <c r="D2290" s="8" t="s">
        <v>29</v>
      </c>
      <c r="E2290" s="7" t="s">
        <v>14</v>
      </c>
      <c r="F2290" s="8">
        <v>60</v>
      </c>
      <c r="G2290" s="8">
        <v>1</v>
      </c>
      <c r="L2290" s="8">
        <v>1</v>
      </c>
      <c r="M2290" s="8">
        <f t="shared" si="360"/>
        <v>60</v>
      </c>
      <c r="O2290" s="8">
        <v>111</v>
      </c>
      <c r="AI2290" s="7">
        <v>513</v>
      </c>
      <c r="AJ2290" s="8">
        <v>11110</v>
      </c>
      <c r="AK2290" s="8" t="s">
        <v>290</v>
      </c>
      <c r="AL2290" s="7">
        <v>22</v>
      </c>
      <c r="AM2290" s="8">
        <v>0</v>
      </c>
      <c r="AN2290" s="8">
        <v>1</v>
      </c>
      <c r="AO2290" s="8">
        <v>0</v>
      </c>
      <c r="AP2290" s="8">
        <v>0</v>
      </c>
      <c r="AQ2290" s="8">
        <v>0.4</v>
      </c>
      <c r="AR2290" s="8">
        <v>4.5</v>
      </c>
      <c r="AS2290" s="8">
        <v>2.8</v>
      </c>
      <c r="AT2290" s="12">
        <f t="shared" si="369"/>
        <v>5.9</v>
      </c>
      <c r="AV2290" s="11">
        <f t="shared" si="361"/>
        <v>13.2</v>
      </c>
      <c r="AW2290" s="13">
        <f t="shared" si="362"/>
        <v>0</v>
      </c>
      <c r="AX2290" s="13">
        <f t="shared" si="363"/>
        <v>0.6</v>
      </c>
      <c r="AY2290" s="13">
        <f t="shared" si="364"/>
        <v>0</v>
      </c>
      <c r="AZ2290" s="13">
        <f t="shared" si="365"/>
        <v>0</v>
      </c>
      <c r="BA2290" s="13">
        <f t="shared" si="366"/>
        <v>0.24</v>
      </c>
      <c r="BB2290" s="13">
        <f t="shared" si="367"/>
        <v>2.7</v>
      </c>
      <c r="BC2290" s="13">
        <f t="shared" si="368"/>
        <v>1.68</v>
      </c>
    </row>
    <row r="2291" spans="1:55" x14ac:dyDescent="0.3">
      <c r="A2291" s="8" t="s">
        <v>233</v>
      </c>
      <c r="B2291" s="8" t="s">
        <v>239</v>
      </c>
      <c r="C2291" s="8" t="s">
        <v>173</v>
      </c>
      <c r="D2291" s="8" t="s">
        <v>30</v>
      </c>
      <c r="E2291" s="7" t="s">
        <v>14</v>
      </c>
      <c r="F2291" s="8">
        <v>119</v>
      </c>
      <c r="G2291" s="8">
        <v>1</v>
      </c>
      <c r="L2291" s="8">
        <v>1</v>
      </c>
      <c r="M2291" s="8">
        <f t="shared" si="360"/>
        <v>119</v>
      </c>
      <c r="O2291" s="8">
        <v>111</v>
      </c>
      <c r="AI2291" s="7">
        <v>141</v>
      </c>
      <c r="AJ2291" s="8">
        <v>9040</v>
      </c>
      <c r="AK2291" s="8" t="s">
        <v>287</v>
      </c>
      <c r="AL2291" s="7">
        <v>92</v>
      </c>
      <c r="AM2291" s="8">
        <v>0</v>
      </c>
      <c r="AN2291" s="8">
        <v>1</v>
      </c>
      <c r="AO2291" s="8">
        <v>0</v>
      </c>
      <c r="AP2291" s="8">
        <v>0</v>
      </c>
      <c r="AQ2291" s="8">
        <v>0.5</v>
      </c>
      <c r="AR2291" s="8">
        <v>23.4</v>
      </c>
      <c r="AS2291" s="8">
        <v>2.4</v>
      </c>
      <c r="AT2291" s="12">
        <f t="shared" si="369"/>
        <v>24.9</v>
      </c>
      <c r="AV2291" s="11">
        <f t="shared" si="361"/>
        <v>109.48</v>
      </c>
      <c r="AW2291" s="13">
        <f t="shared" si="362"/>
        <v>0</v>
      </c>
      <c r="AX2291" s="13">
        <f t="shared" si="363"/>
        <v>1.19</v>
      </c>
      <c r="AY2291" s="13">
        <f t="shared" si="364"/>
        <v>0</v>
      </c>
      <c r="AZ2291" s="13">
        <f t="shared" si="365"/>
        <v>0</v>
      </c>
      <c r="BA2291" s="13">
        <f t="shared" si="366"/>
        <v>0.59499999999999997</v>
      </c>
      <c r="BB2291" s="13">
        <f t="shared" si="367"/>
        <v>27.846</v>
      </c>
      <c r="BC2291" s="13">
        <f t="shared" si="368"/>
        <v>2.8559999999999999</v>
      </c>
    </row>
    <row r="2292" spans="1:55" x14ac:dyDescent="0.3">
      <c r="A2292" s="8" t="s">
        <v>233</v>
      </c>
      <c r="B2292" s="8" t="s">
        <v>239</v>
      </c>
      <c r="C2292" s="8" t="s">
        <v>173</v>
      </c>
      <c r="D2292" s="8" t="s">
        <v>31</v>
      </c>
      <c r="E2292" s="7" t="s">
        <v>14</v>
      </c>
      <c r="F2292" s="8">
        <v>122</v>
      </c>
      <c r="H2292" s="8">
        <v>1</v>
      </c>
      <c r="L2292" s="8">
        <v>0.14299999999999999</v>
      </c>
      <c r="M2292" s="8">
        <f t="shared" si="360"/>
        <v>17.445999999999998</v>
      </c>
      <c r="O2292" s="8">
        <v>111</v>
      </c>
      <c r="AI2292" s="7">
        <v>1786</v>
      </c>
      <c r="AJ2292" s="8">
        <v>11363</v>
      </c>
      <c r="AK2292" s="8" t="s">
        <v>289</v>
      </c>
      <c r="AL2292" s="7">
        <v>93</v>
      </c>
      <c r="AM2292" s="8">
        <v>0</v>
      </c>
      <c r="AN2292" s="8">
        <v>2</v>
      </c>
      <c r="AO2292" s="8">
        <v>0</v>
      </c>
      <c r="AP2292" s="8">
        <v>0</v>
      </c>
      <c r="AQ2292" s="8">
        <v>0.1</v>
      </c>
      <c r="AR2292" s="8">
        <v>21.6</v>
      </c>
      <c r="AS2292" s="8">
        <v>1.5</v>
      </c>
      <c r="AT2292" s="12">
        <f t="shared" si="369"/>
        <v>23.700000000000003</v>
      </c>
      <c r="AV2292" s="11">
        <f t="shared" si="361"/>
        <v>16.224779999999999</v>
      </c>
      <c r="AW2292" s="13">
        <f t="shared" si="362"/>
        <v>0</v>
      </c>
      <c r="AX2292" s="13">
        <f t="shared" si="363"/>
        <v>0.34891999999999995</v>
      </c>
      <c r="AY2292" s="13">
        <f t="shared" si="364"/>
        <v>0</v>
      </c>
      <c r="AZ2292" s="13">
        <f t="shared" si="365"/>
        <v>0</v>
      </c>
      <c r="BA2292" s="13">
        <f t="shared" si="366"/>
        <v>1.7446E-2</v>
      </c>
      <c r="BB2292" s="13">
        <f t="shared" si="367"/>
        <v>3.7683359999999997</v>
      </c>
      <c r="BC2292" s="13">
        <f t="shared" si="368"/>
        <v>0.26168999999999998</v>
      </c>
    </row>
    <row r="2293" spans="1:55" x14ac:dyDescent="0.3">
      <c r="A2293" s="8" t="s">
        <v>233</v>
      </c>
      <c r="B2293" s="8" t="s">
        <v>239</v>
      </c>
      <c r="C2293" s="8" t="s">
        <v>173</v>
      </c>
      <c r="D2293" s="8" t="s">
        <v>87</v>
      </c>
      <c r="E2293" s="7" t="s">
        <v>14</v>
      </c>
      <c r="F2293" s="8">
        <v>171</v>
      </c>
      <c r="H2293" s="8">
        <v>1</v>
      </c>
      <c r="L2293" s="8">
        <v>0.14299999999999999</v>
      </c>
      <c r="M2293" s="8">
        <f t="shared" si="360"/>
        <v>24.452999999999999</v>
      </c>
      <c r="O2293" s="8">
        <v>111</v>
      </c>
      <c r="AI2293" s="7">
        <v>7060</v>
      </c>
      <c r="AJ2293" s="8">
        <v>16063</v>
      </c>
      <c r="AK2293" s="8" t="s">
        <v>328</v>
      </c>
      <c r="AL2293" s="7">
        <v>116</v>
      </c>
      <c r="AM2293" s="8">
        <v>0</v>
      </c>
      <c r="AN2293" s="8">
        <v>7.7</v>
      </c>
      <c r="AO2293" s="8">
        <v>0</v>
      </c>
      <c r="AP2293" s="8">
        <v>0</v>
      </c>
      <c r="AQ2293" s="8">
        <v>0.5</v>
      </c>
      <c r="AR2293" s="8">
        <v>20.8</v>
      </c>
      <c r="AS2293" s="8">
        <v>6.5</v>
      </c>
      <c r="AT2293" s="12">
        <f t="shared" si="369"/>
        <v>29</v>
      </c>
      <c r="AV2293" s="11">
        <f t="shared" si="361"/>
        <v>28.365479999999998</v>
      </c>
      <c r="AW2293" s="13">
        <f t="shared" si="362"/>
        <v>0</v>
      </c>
      <c r="AX2293" s="13">
        <f t="shared" si="363"/>
        <v>1.8828809999999998</v>
      </c>
      <c r="AY2293" s="13">
        <f t="shared" si="364"/>
        <v>0</v>
      </c>
      <c r="AZ2293" s="13">
        <f t="shared" si="365"/>
        <v>0</v>
      </c>
      <c r="BA2293" s="13">
        <f t="shared" si="366"/>
        <v>0.122265</v>
      </c>
      <c r="BB2293" s="13">
        <f t="shared" si="367"/>
        <v>5.0862240000000005</v>
      </c>
      <c r="BC2293" s="13">
        <f t="shared" si="368"/>
        <v>1.589445</v>
      </c>
    </row>
    <row r="2294" spans="1:55" x14ac:dyDescent="0.3">
      <c r="A2294" s="8" t="s">
        <v>233</v>
      </c>
      <c r="B2294" s="8" t="s">
        <v>239</v>
      </c>
      <c r="C2294" s="8" t="s">
        <v>173</v>
      </c>
      <c r="D2294" s="8" t="s">
        <v>128</v>
      </c>
      <c r="E2294" s="7" t="s">
        <v>14</v>
      </c>
      <c r="F2294" s="8">
        <v>62</v>
      </c>
      <c r="I2294" s="8">
        <v>1</v>
      </c>
      <c r="L2294" s="8">
        <v>3.3000000000000002E-2</v>
      </c>
      <c r="M2294" s="8">
        <f t="shared" si="360"/>
        <v>2.0460000000000003</v>
      </c>
      <c r="O2294" s="8">
        <v>111</v>
      </c>
      <c r="AI2294" s="7">
        <v>620</v>
      </c>
      <c r="AJ2294" s="8">
        <v>11125</v>
      </c>
      <c r="AK2294" s="8" t="s">
        <v>356</v>
      </c>
      <c r="AL2294" s="7">
        <v>45</v>
      </c>
      <c r="AM2294" s="8">
        <v>0</v>
      </c>
      <c r="AN2294" s="8">
        <v>1.1000000000000001</v>
      </c>
      <c r="AO2294" s="8">
        <v>0</v>
      </c>
      <c r="AP2294" s="8">
        <v>0</v>
      </c>
      <c r="AQ2294" s="8">
        <v>0.2</v>
      </c>
      <c r="AR2294" s="8">
        <v>10.5</v>
      </c>
      <c r="AS2294" s="8">
        <v>3.3</v>
      </c>
      <c r="AT2294" s="12">
        <f t="shared" si="369"/>
        <v>11.8</v>
      </c>
      <c r="AV2294" s="11">
        <f t="shared" si="361"/>
        <v>0.92070000000000007</v>
      </c>
      <c r="AW2294" s="13">
        <f t="shared" si="362"/>
        <v>0</v>
      </c>
      <c r="AX2294" s="13">
        <f t="shared" si="363"/>
        <v>2.2506000000000005E-2</v>
      </c>
      <c r="AY2294" s="13">
        <f t="shared" si="364"/>
        <v>0</v>
      </c>
      <c r="AZ2294" s="13">
        <f t="shared" si="365"/>
        <v>0</v>
      </c>
      <c r="BA2294" s="13">
        <f t="shared" si="366"/>
        <v>4.092000000000001E-3</v>
      </c>
      <c r="BB2294" s="13">
        <f t="shared" si="367"/>
        <v>0.21483000000000005</v>
      </c>
      <c r="BC2294" s="13">
        <f t="shared" si="368"/>
        <v>6.7518000000000009E-2</v>
      </c>
    </row>
    <row r="2295" spans="1:55" x14ac:dyDescent="0.3">
      <c r="A2295" s="8" t="s">
        <v>233</v>
      </c>
      <c r="B2295" s="8" t="s">
        <v>239</v>
      </c>
      <c r="C2295" s="8" t="s">
        <v>173</v>
      </c>
      <c r="D2295" s="8" t="s">
        <v>167</v>
      </c>
      <c r="E2295" s="7" t="s">
        <v>14</v>
      </c>
      <c r="F2295" s="8">
        <v>62</v>
      </c>
      <c r="G2295" s="8">
        <v>1</v>
      </c>
      <c r="L2295" s="8">
        <v>1</v>
      </c>
      <c r="M2295" s="8">
        <f t="shared" si="360"/>
        <v>62</v>
      </c>
      <c r="O2295" s="8">
        <v>111</v>
      </c>
      <c r="AI2295" s="7">
        <v>2282</v>
      </c>
      <c r="AJ2295" s="8">
        <v>11529</v>
      </c>
      <c r="AK2295" s="8" t="s">
        <v>368</v>
      </c>
      <c r="AL2295" s="7">
        <v>21</v>
      </c>
      <c r="AM2295" s="8">
        <v>0</v>
      </c>
      <c r="AN2295" s="8">
        <v>0.9</v>
      </c>
      <c r="AO2295" s="8">
        <v>0</v>
      </c>
      <c r="AP2295" s="8">
        <v>0</v>
      </c>
      <c r="AQ2295" s="8">
        <v>0.3</v>
      </c>
      <c r="AR2295" s="8">
        <v>4.5999999999999996</v>
      </c>
      <c r="AS2295" s="8">
        <v>1.1000000000000001</v>
      </c>
      <c r="AT2295" s="12">
        <f t="shared" si="369"/>
        <v>5.8</v>
      </c>
      <c r="AV2295" s="11">
        <f t="shared" si="361"/>
        <v>13.02</v>
      </c>
      <c r="AW2295" s="13">
        <f t="shared" si="362"/>
        <v>0</v>
      </c>
      <c r="AX2295" s="13">
        <f t="shared" si="363"/>
        <v>0.55800000000000005</v>
      </c>
      <c r="AY2295" s="13">
        <f t="shared" si="364"/>
        <v>0</v>
      </c>
      <c r="AZ2295" s="13">
        <f t="shared" si="365"/>
        <v>0</v>
      </c>
      <c r="BA2295" s="13">
        <f t="shared" si="366"/>
        <v>0.18599999999999997</v>
      </c>
      <c r="BB2295" s="13">
        <f t="shared" si="367"/>
        <v>2.8519999999999999</v>
      </c>
      <c r="BC2295" s="13">
        <f t="shared" si="368"/>
        <v>0.68200000000000005</v>
      </c>
    </row>
    <row r="2296" spans="1:55" x14ac:dyDescent="0.3">
      <c r="A2296" s="8" t="s">
        <v>233</v>
      </c>
      <c r="B2296" s="8" t="s">
        <v>239</v>
      </c>
      <c r="C2296" s="8" t="s">
        <v>173</v>
      </c>
      <c r="D2296" s="8" t="s">
        <v>171</v>
      </c>
      <c r="E2296" s="7" t="s">
        <v>14</v>
      </c>
      <c r="F2296" s="8">
        <v>44</v>
      </c>
      <c r="G2296" s="8">
        <v>1</v>
      </c>
      <c r="L2296" s="8">
        <v>1</v>
      </c>
      <c r="M2296" s="8">
        <f t="shared" si="360"/>
        <v>44</v>
      </c>
      <c r="O2296" s="8">
        <v>111</v>
      </c>
      <c r="AI2296" s="7">
        <v>7016</v>
      </c>
      <c r="AJ2296" s="8">
        <v>18029</v>
      </c>
      <c r="AK2296" s="8" t="s">
        <v>369</v>
      </c>
      <c r="AL2296" s="7">
        <v>274</v>
      </c>
      <c r="AM2296" s="8">
        <v>0</v>
      </c>
      <c r="AN2296" s="8">
        <v>8.8000000000000007</v>
      </c>
      <c r="AO2296" s="8">
        <v>0</v>
      </c>
      <c r="AP2296" s="8">
        <v>0</v>
      </c>
      <c r="AQ2296" s="8">
        <v>3</v>
      </c>
      <c r="AR2296" s="8">
        <v>51.9</v>
      </c>
      <c r="AS2296" s="8">
        <v>2.8</v>
      </c>
      <c r="AT2296" s="12">
        <f t="shared" si="369"/>
        <v>63.7</v>
      </c>
      <c r="AV2296" s="11">
        <f t="shared" si="361"/>
        <v>120.56</v>
      </c>
      <c r="AW2296" s="13">
        <f t="shared" si="362"/>
        <v>0</v>
      </c>
      <c r="AX2296" s="13">
        <f t="shared" si="363"/>
        <v>3.8720000000000003</v>
      </c>
      <c r="AY2296" s="13">
        <f t="shared" si="364"/>
        <v>0</v>
      </c>
      <c r="AZ2296" s="13">
        <f t="shared" si="365"/>
        <v>0</v>
      </c>
      <c r="BA2296" s="13">
        <f t="shared" si="366"/>
        <v>1.32</v>
      </c>
      <c r="BB2296" s="13">
        <f t="shared" si="367"/>
        <v>22.835999999999999</v>
      </c>
      <c r="BC2296" s="13">
        <f t="shared" si="368"/>
        <v>1.232</v>
      </c>
    </row>
    <row r="2297" spans="1:55" x14ac:dyDescent="0.3">
      <c r="A2297" s="8" t="s">
        <v>234</v>
      </c>
      <c r="B2297" s="8" t="s">
        <v>239</v>
      </c>
      <c r="C2297" s="8" t="s">
        <v>173</v>
      </c>
      <c r="D2297" s="8" t="s">
        <v>248</v>
      </c>
      <c r="E2297" s="7" t="s">
        <v>14</v>
      </c>
      <c r="F2297" s="8">
        <v>134</v>
      </c>
      <c r="H2297" s="8">
        <v>5</v>
      </c>
      <c r="L2297" s="8">
        <v>0.71399999999999997</v>
      </c>
      <c r="M2297" s="8">
        <f t="shared" si="360"/>
        <v>95.676000000000002</v>
      </c>
      <c r="O2297" s="8">
        <v>111</v>
      </c>
      <c r="AE2297" s="7" t="s">
        <v>296</v>
      </c>
      <c r="AF2297" s="8" t="s">
        <v>303</v>
      </c>
      <c r="AL2297" s="7">
        <v>163</v>
      </c>
      <c r="AN2297" s="8">
        <v>6.3</v>
      </c>
      <c r="AQ2297" s="8">
        <v>1.4</v>
      </c>
      <c r="AR2297" s="8">
        <v>31.1</v>
      </c>
      <c r="AT2297" s="12">
        <f t="shared" si="369"/>
        <v>38.799999999999997</v>
      </c>
      <c r="AV2297" s="11">
        <f t="shared" si="361"/>
        <v>155.95187999999999</v>
      </c>
      <c r="AW2297" s="13">
        <f t="shared" si="362"/>
        <v>0.95676000000000005</v>
      </c>
      <c r="AX2297" s="13">
        <f t="shared" si="363"/>
        <v>6.0275879999999997</v>
      </c>
      <c r="AY2297" s="13">
        <f t="shared" si="364"/>
        <v>0.95676000000000005</v>
      </c>
      <c r="AZ2297" s="13">
        <f t="shared" si="365"/>
        <v>0.95676000000000005</v>
      </c>
      <c r="BA2297" s="13">
        <f t="shared" si="366"/>
        <v>1.3394639999999998</v>
      </c>
      <c r="BB2297" s="13">
        <f t="shared" si="367"/>
        <v>29.755236</v>
      </c>
      <c r="BC2297" s="13">
        <f t="shared" si="368"/>
        <v>0.95676000000000005</v>
      </c>
    </row>
    <row r="2298" spans="1:55" x14ac:dyDescent="0.3">
      <c r="A2298" s="8" t="s">
        <v>234</v>
      </c>
      <c r="B2298" s="8" t="s">
        <v>239</v>
      </c>
      <c r="C2298" s="8" t="s">
        <v>173</v>
      </c>
      <c r="D2298" s="8" t="s">
        <v>27</v>
      </c>
      <c r="E2298" s="7" t="s">
        <v>14</v>
      </c>
      <c r="F2298" s="8">
        <v>114</v>
      </c>
      <c r="G2298" s="8">
        <v>1</v>
      </c>
      <c r="L2298" s="8">
        <v>1</v>
      </c>
      <c r="M2298" s="8">
        <f t="shared" si="360"/>
        <v>114</v>
      </c>
      <c r="O2298" s="8">
        <v>111</v>
      </c>
      <c r="AE2298" s="7" t="s">
        <v>296</v>
      </c>
      <c r="AF2298" s="8" t="s">
        <v>304</v>
      </c>
      <c r="AL2298" s="7">
        <v>125</v>
      </c>
      <c r="AN2298" s="8">
        <v>2.1</v>
      </c>
      <c r="AQ2298" s="8">
        <v>1.3</v>
      </c>
      <c r="AR2298" s="8">
        <v>26.2</v>
      </c>
      <c r="AT2298" s="12">
        <f t="shared" si="369"/>
        <v>29.6</v>
      </c>
      <c r="AV2298" s="11">
        <f t="shared" si="361"/>
        <v>142.5</v>
      </c>
      <c r="AW2298" s="13">
        <f t="shared" si="362"/>
        <v>1.1399999999999999</v>
      </c>
      <c r="AX2298" s="13">
        <f t="shared" si="363"/>
        <v>2.3940000000000001</v>
      </c>
      <c r="AY2298" s="13">
        <f t="shared" si="364"/>
        <v>1.1399999999999999</v>
      </c>
      <c r="AZ2298" s="13">
        <f t="shared" si="365"/>
        <v>1.1399999999999999</v>
      </c>
      <c r="BA2298" s="13">
        <f t="shared" si="366"/>
        <v>1.4820000000000002</v>
      </c>
      <c r="BB2298" s="13">
        <f t="shared" si="367"/>
        <v>29.867999999999999</v>
      </c>
      <c r="BC2298" s="13">
        <f t="shared" si="368"/>
        <v>1.1399999999999999</v>
      </c>
    </row>
    <row r="2299" spans="1:55" x14ac:dyDescent="0.3">
      <c r="A2299" s="8" t="s">
        <v>234</v>
      </c>
      <c r="B2299" s="8" t="s">
        <v>239</v>
      </c>
      <c r="C2299" s="8" t="s">
        <v>173</v>
      </c>
      <c r="D2299" s="8" t="s">
        <v>32</v>
      </c>
      <c r="E2299" s="7" t="s">
        <v>14</v>
      </c>
      <c r="F2299" s="8">
        <v>83</v>
      </c>
      <c r="G2299" s="8">
        <v>1</v>
      </c>
      <c r="L2299" s="8">
        <v>1</v>
      </c>
      <c r="M2299" s="8">
        <f t="shared" si="360"/>
        <v>83</v>
      </c>
      <c r="O2299" s="8">
        <v>111</v>
      </c>
      <c r="AI2299" s="7">
        <v>8012</v>
      </c>
      <c r="AJ2299" s="8">
        <v>0</v>
      </c>
      <c r="AK2299" s="8" t="s">
        <v>307</v>
      </c>
      <c r="AL2299" s="7">
        <v>332</v>
      </c>
      <c r="AM2299" s="8">
        <v>0</v>
      </c>
      <c r="AN2299" s="8">
        <v>10.3</v>
      </c>
      <c r="AO2299" s="8">
        <v>0</v>
      </c>
      <c r="AP2299" s="8">
        <v>0</v>
      </c>
      <c r="AQ2299" s="8">
        <v>3</v>
      </c>
      <c r="AR2299" s="8">
        <v>73.7</v>
      </c>
      <c r="AS2299" s="8">
        <v>12.7</v>
      </c>
      <c r="AT2299" s="12">
        <f t="shared" si="369"/>
        <v>87</v>
      </c>
      <c r="AV2299" s="11">
        <f t="shared" si="361"/>
        <v>275.56</v>
      </c>
      <c r="AW2299" s="13">
        <f t="shared" si="362"/>
        <v>0</v>
      </c>
      <c r="AX2299" s="13">
        <f t="shared" si="363"/>
        <v>8.5490000000000013</v>
      </c>
      <c r="AY2299" s="13">
        <f t="shared" si="364"/>
        <v>0</v>
      </c>
      <c r="AZ2299" s="13">
        <f t="shared" si="365"/>
        <v>0</v>
      </c>
      <c r="BA2299" s="13">
        <f t="shared" si="366"/>
        <v>2.4900000000000002</v>
      </c>
      <c r="BB2299" s="13">
        <f t="shared" si="367"/>
        <v>61.171000000000006</v>
      </c>
      <c r="BC2299" s="13">
        <f t="shared" si="368"/>
        <v>10.540999999999999</v>
      </c>
    </row>
    <row r="2300" spans="1:55" x14ac:dyDescent="0.3">
      <c r="A2300" s="8" t="s">
        <v>234</v>
      </c>
      <c r="B2300" s="8" t="s">
        <v>239</v>
      </c>
      <c r="C2300" s="8" t="s">
        <v>173</v>
      </c>
      <c r="D2300" s="8" t="s">
        <v>74</v>
      </c>
      <c r="E2300" s="7" t="s">
        <v>14</v>
      </c>
      <c r="F2300" s="8">
        <v>340</v>
      </c>
      <c r="G2300" s="8">
        <v>1</v>
      </c>
      <c r="L2300" s="8">
        <v>1</v>
      </c>
      <c r="M2300" s="8">
        <f t="shared" si="360"/>
        <v>340</v>
      </c>
      <c r="O2300" s="8">
        <v>111</v>
      </c>
      <c r="AI2300" s="7">
        <v>404</v>
      </c>
      <c r="AJ2300" s="8">
        <v>14400</v>
      </c>
      <c r="AK2300" s="8" t="s">
        <v>308</v>
      </c>
      <c r="AL2300" s="7">
        <v>41</v>
      </c>
      <c r="AM2300" s="8">
        <v>0</v>
      </c>
      <c r="AN2300" s="8">
        <v>0</v>
      </c>
      <c r="AO2300" s="8">
        <v>0</v>
      </c>
      <c r="AP2300" s="8">
        <v>0</v>
      </c>
      <c r="AQ2300" s="8">
        <v>0</v>
      </c>
      <c r="AR2300" s="8">
        <v>10.4</v>
      </c>
      <c r="AS2300" s="8">
        <v>0</v>
      </c>
      <c r="AT2300" s="12">
        <f t="shared" si="369"/>
        <v>10.4</v>
      </c>
      <c r="AV2300" s="11">
        <f t="shared" si="361"/>
        <v>139.4</v>
      </c>
      <c r="AW2300" s="13">
        <f t="shared" si="362"/>
        <v>0</v>
      </c>
      <c r="AX2300" s="13">
        <f t="shared" si="363"/>
        <v>0</v>
      </c>
      <c r="AY2300" s="13">
        <f t="shared" si="364"/>
        <v>0</v>
      </c>
      <c r="AZ2300" s="13">
        <f t="shared" si="365"/>
        <v>0</v>
      </c>
      <c r="BA2300" s="13">
        <f t="shared" si="366"/>
        <v>0</v>
      </c>
      <c r="BB2300" s="13">
        <f t="shared" si="367"/>
        <v>35.36</v>
      </c>
      <c r="BC2300" s="13">
        <f t="shared" si="368"/>
        <v>0</v>
      </c>
    </row>
    <row r="2301" spans="1:55" x14ac:dyDescent="0.3">
      <c r="A2301" s="8" t="s">
        <v>232</v>
      </c>
      <c r="B2301" s="8" t="s">
        <v>240</v>
      </c>
      <c r="C2301" s="8" t="s">
        <v>174</v>
      </c>
      <c r="D2301" s="8" t="s">
        <v>13</v>
      </c>
      <c r="E2301" s="7" t="s">
        <v>21</v>
      </c>
      <c r="K2301" s="8">
        <v>1</v>
      </c>
      <c r="L2301" s="8">
        <v>0</v>
      </c>
      <c r="M2301" s="8">
        <f t="shared" si="360"/>
        <v>0</v>
      </c>
      <c r="N2301" s="8">
        <v>3</v>
      </c>
      <c r="O2301" s="8">
        <v>112</v>
      </c>
      <c r="AI2301" s="7">
        <v>8067</v>
      </c>
      <c r="AJ2301" s="8">
        <v>0</v>
      </c>
      <c r="AK2301" s="8" t="s">
        <v>265</v>
      </c>
      <c r="AL2301" s="7">
        <v>269</v>
      </c>
      <c r="AM2301" s="8">
        <v>269</v>
      </c>
      <c r="AN2301" s="8">
        <v>24.9</v>
      </c>
      <c r="AO2301" s="8">
        <v>24.9</v>
      </c>
      <c r="AP2301" s="8">
        <v>24.9</v>
      </c>
      <c r="AQ2301" s="8">
        <v>18</v>
      </c>
      <c r="AR2301" s="8">
        <v>0</v>
      </c>
      <c r="AS2301" s="8">
        <v>0</v>
      </c>
      <c r="AT2301" s="12">
        <f t="shared" si="369"/>
        <v>42.9</v>
      </c>
      <c r="AV2301" s="11">
        <f t="shared" si="361"/>
        <v>0</v>
      </c>
      <c r="AW2301" s="13">
        <f t="shared" si="362"/>
        <v>0</v>
      </c>
      <c r="AX2301" s="13">
        <f t="shared" si="363"/>
        <v>0</v>
      </c>
      <c r="AY2301" s="13">
        <f t="shared" si="364"/>
        <v>0</v>
      </c>
      <c r="AZ2301" s="13">
        <f t="shared" si="365"/>
        <v>0</v>
      </c>
      <c r="BA2301" s="13">
        <f t="shared" si="366"/>
        <v>0</v>
      </c>
      <c r="BB2301" s="13">
        <f t="shared" si="367"/>
        <v>0</v>
      </c>
      <c r="BC2301" s="13">
        <f t="shared" si="368"/>
        <v>0</v>
      </c>
    </row>
    <row r="2302" spans="1:55" x14ac:dyDescent="0.3">
      <c r="A2302" s="8" t="s">
        <v>232</v>
      </c>
      <c r="B2302" s="8" t="s">
        <v>240</v>
      </c>
      <c r="C2302" s="8" t="s">
        <v>174</v>
      </c>
      <c r="D2302" s="8" t="s">
        <v>15</v>
      </c>
      <c r="E2302" s="7" t="s">
        <v>21</v>
      </c>
      <c r="K2302" s="8">
        <v>1</v>
      </c>
      <c r="L2302" s="8">
        <v>0</v>
      </c>
      <c r="M2302" s="8">
        <f t="shared" ref="M2302:M2365" si="370">F2302*L2302</f>
        <v>0</v>
      </c>
      <c r="O2302" s="8">
        <v>112</v>
      </c>
      <c r="AE2302" s="7" t="s">
        <v>296</v>
      </c>
      <c r="AF2302" s="8" t="s">
        <v>298</v>
      </c>
      <c r="AG2302" s="7" t="s">
        <v>299</v>
      </c>
      <c r="AL2302" s="7">
        <v>241</v>
      </c>
      <c r="AN2302" s="8">
        <v>32.9</v>
      </c>
      <c r="AQ2302" s="8">
        <v>10.9</v>
      </c>
      <c r="AR2302" s="8">
        <v>0.5</v>
      </c>
      <c r="AS2302" s="8">
        <v>0</v>
      </c>
      <c r="AT2302" s="12">
        <f t="shared" si="369"/>
        <v>44.3</v>
      </c>
      <c r="AV2302" s="11">
        <f t="shared" si="361"/>
        <v>0</v>
      </c>
      <c r="AW2302" s="13">
        <f t="shared" si="362"/>
        <v>0</v>
      </c>
      <c r="AX2302" s="13">
        <f t="shared" si="363"/>
        <v>0</v>
      </c>
      <c r="AY2302" s="13">
        <f t="shared" si="364"/>
        <v>0</v>
      </c>
      <c r="AZ2302" s="13">
        <f t="shared" si="365"/>
        <v>0</v>
      </c>
      <c r="BA2302" s="13">
        <f t="shared" si="366"/>
        <v>0</v>
      </c>
      <c r="BB2302" s="13">
        <f t="shared" si="367"/>
        <v>0</v>
      </c>
      <c r="BC2302" s="13">
        <f t="shared" si="368"/>
        <v>0</v>
      </c>
    </row>
    <row r="2303" spans="1:55" x14ac:dyDescent="0.3">
      <c r="A2303" s="8" t="s">
        <v>232</v>
      </c>
      <c r="B2303" s="8" t="s">
        <v>240</v>
      </c>
      <c r="C2303" s="8" t="s">
        <v>174</v>
      </c>
      <c r="D2303" s="8" t="s">
        <v>17</v>
      </c>
      <c r="E2303" s="7" t="s">
        <v>21</v>
      </c>
      <c r="K2303" s="8">
        <v>1</v>
      </c>
      <c r="L2303" s="8">
        <v>0</v>
      </c>
      <c r="M2303" s="8">
        <f t="shared" si="370"/>
        <v>0</v>
      </c>
      <c r="O2303" s="8">
        <v>112</v>
      </c>
      <c r="AE2303" s="7" t="s">
        <v>300</v>
      </c>
      <c r="AF2303" s="8" t="s">
        <v>301</v>
      </c>
      <c r="AG2303" s="7" t="s">
        <v>272</v>
      </c>
      <c r="AL2303" s="7">
        <v>265</v>
      </c>
      <c r="AN2303" s="8">
        <v>16.899999999999999</v>
      </c>
      <c r="AQ2303" s="8">
        <v>21.4</v>
      </c>
      <c r="AR2303" s="8">
        <v>0</v>
      </c>
      <c r="AS2303" s="8">
        <v>0</v>
      </c>
      <c r="AT2303" s="12">
        <f t="shared" si="369"/>
        <v>38.299999999999997</v>
      </c>
      <c r="AV2303" s="11">
        <f t="shared" si="361"/>
        <v>0</v>
      </c>
      <c r="AW2303" s="13">
        <f t="shared" si="362"/>
        <v>0</v>
      </c>
      <c r="AX2303" s="13">
        <f t="shared" si="363"/>
        <v>0</v>
      </c>
      <c r="AY2303" s="13">
        <f t="shared" si="364"/>
        <v>0</v>
      </c>
      <c r="AZ2303" s="13">
        <f t="shared" si="365"/>
        <v>0</v>
      </c>
      <c r="BA2303" s="13">
        <f t="shared" si="366"/>
        <v>0</v>
      </c>
      <c r="BB2303" s="13">
        <f t="shared" si="367"/>
        <v>0</v>
      </c>
      <c r="BC2303" s="13">
        <f t="shared" si="368"/>
        <v>0</v>
      </c>
    </row>
    <row r="2304" spans="1:55" x14ac:dyDescent="0.3">
      <c r="A2304" s="8" t="s">
        <v>232</v>
      </c>
      <c r="B2304" s="8" t="s">
        <v>240</v>
      </c>
      <c r="C2304" s="8" t="s">
        <v>174</v>
      </c>
      <c r="D2304" s="8" t="s">
        <v>18</v>
      </c>
      <c r="E2304" s="7" t="s">
        <v>21</v>
      </c>
      <c r="K2304" s="8">
        <v>1</v>
      </c>
      <c r="L2304" s="8">
        <v>0</v>
      </c>
      <c r="M2304" s="8">
        <f t="shared" si="370"/>
        <v>0</v>
      </c>
      <c r="O2304" s="8">
        <v>112</v>
      </c>
      <c r="S2304" s="8">
        <v>1095</v>
      </c>
      <c r="T2304" s="8" t="s">
        <v>275</v>
      </c>
      <c r="AL2304" s="7">
        <v>267</v>
      </c>
      <c r="AN2304" s="8">
        <v>19.600000000000001</v>
      </c>
      <c r="AQ2304" s="8">
        <v>20.3</v>
      </c>
      <c r="AT2304" s="12">
        <f t="shared" si="369"/>
        <v>39.900000000000006</v>
      </c>
      <c r="AV2304" s="11">
        <f t="shared" si="361"/>
        <v>0</v>
      </c>
      <c r="AW2304" s="13">
        <f t="shared" si="362"/>
        <v>0</v>
      </c>
      <c r="AX2304" s="13">
        <f t="shared" si="363"/>
        <v>0</v>
      </c>
      <c r="AY2304" s="13">
        <f t="shared" si="364"/>
        <v>0</v>
      </c>
      <c r="AZ2304" s="13">
        <f t="shared" si="365"/>
        <v>0</v>
      </c>
      <c r="BA2304" s="13">
        <f t="shared" si="366"/>
        <v>0</v>
      </c>
      <c r="BB2304" s="13">
        <f t="shared" si="367"/>
        <v>0</v>
      </c>
      <c r="BC2304" s="13">
        <f t="shared" si="368"/>
        <v>0</v>
      </c>
    </row>
    <row r="2305" spans="1:55" x14ac:dyDescent="0.3">
      <c r="A2305" s="8" t="s">
        <v>232</v>
      </c>
      <c r="B2305" s="8" t="s">
        <v>240</v>
      </c>
      <c r="C2305" s="8" t="s">
        <v>174</v>
      </c>
      <c r="D2305" s="8" t="s">
        <v>19</v>
      </c>
      <c r="E2305" s="7" t="s">
        <v>14</v>
      </c>
      <c r="F2305" s="8">
        <v>112</v>
      </c>
      <c r="J2305" s="8">
        <v>3.5</v>
      </c>
      <c r="L2305" s="8">
        <v>0.01</v>
      </c>
      <c r="M2305" s="8">
        <f t="shared" si="370"/>
        <v>1.1200000000000001</v>
      </c>
      <c r="O2305" s="8">
        <v>112</v>
      </c>
      <c r="AI2305" s="7">
        <v>8063</v>
      </c>
      <c r="AJ2305" s="8">
        <v>5124</v>
      </c>
      <c r="AK2305" s="8" t="s">
        <v>273</v>
      </c>
      <c r="AL2305" s="7">
        <v>285</v>
      </c>
      <c r="AM2305" s="8">
        <v>285</v>
      </c>
      <c r="AN2305" s="8">
        <v>26.9</v>
      </c>
      <c r="AO2305" s="8">
        <v>26.9</v>
      </c>
      <c r="AP2305" s="8">
        <v>26.9</v>
      </c>
      <c r="AQ2305" s="8">
        <v>18.899999999999999</v>
      </c>
      <c r="AR2305" s="8">
        <v>0</v>
      </c>
      <c r="AS2305" s="8">
        <v>0</v>
      </c>
      <c r="AT2305" s="12">
        <f t="shared" si="369"/>
        <v>45.8</v>
      </c>
      <c r="AV2305" s="11">
        <f t="shared" si="361"/>
        <v>3.1920000000000006</v>
      </c>
      <c r="AW2305" s="13">
        <f t="shared" si="362"/>
        <v>3.1920000000000006</v>
      </c>
      <c r="AX2305" s="13">
        <f t="shared" si="363"/>
        <v>0.30127999999999999</v>
      </c>
      <c r="AY2305" s="13">
        <f t="shared" si="364"/>
        <v>0.30127999999999999</v>
      </c>
      <c r="AZ2305" s="13">
        <f t="shared" si="365"/>
        <v>0.30127999999999999</v>
      </c>
      <c r="BA2305" s="13">
        <f t="shared" si="366"/>
        <v>0.21167999999999998</v>
      </c>
      <c r="BB2305" s="13">
        <f t="shared" si="367"/>
        <v>0</v>
      </c>
      <c r="BC2305" s="13">
        <f t="shared" si="368"/>
        <v>0</v>
      </c>
    </row>
    <row r="2306" spans="1:55" x14ac:dyDescent="0.3">
      <c r="A2306" s="8" t="s">
        <v>232</v>
      </c>
      <c r="B2306" s="8" t="s">
        <v>240</v>
      </c>
      <c r="C2306" s="8" t="s">
        <v>174</v>
      </c>
      <c r="D2306" s="8" t="s">
        <v>22</v>
      </c>
      <c r="E2306" s="7" t="s">
        <v>21</v>
      </c>
      <c r="K2306" s="8">
        <v>1</v>
      </c>
      <c r="L2306" s="8">
        <v>0</v>
      </c>
      <c r="M2306" s="8">
        <f t="shared" si="370"/>
        <v>0</v>
      </c>
      <c r="O2306" s="8">
        <v>112</v>
      </c>
      <c r="AI2306" s="7">
        <v>8063</v>
      </c>
      <c r="AJ2306" s="8">
        <v>5124</v>
      </c>
      <c r="AK2306" s="8" t="s">
        <v>273</v>
      </c>
      <c r="AL2306" s="7">
        <v>285</v>
      </c>
      <c r="AM2306" s="8">
        <v>285</v>
      </c>
      <c r="AN2306" s="8">
        <v>26.9</v>
      </c>
      <c r="AO2306" s="8">
        <v>26.9</v>
      </c>
      <c r="AP2306" s="8">
        <v>26.9</v>
      </c>
      <c r="AQ2306" s="8">
        <v>18.899999999999999</v>
      </c>
      <c r="AR2306" s="8">
        <v>0</v>
      </c>
      <c r="AS2306" s="8">
        <v>0</v>
      </c>
      <c r="AT2306" s="12">
        <f t="shared" si="369"/>
        <v>45.8</v>
      </c>
      <c r="AV2306" s="11">
        <f t="shared" si="361"/>
        <v>0</v>
      </c>
      <c r="AW2306" s="13">
        <f t="shared" si="362"/>
        <v>0</v>
      </c>
      <c r="AX2306" s="13">
        <f t="shared" si="363"/>
        <v>0</v>
      </c>
      <c r="AY2306" s="13">
        <f t="shared" si="364"/>
        <v>0</v>
      </c>
      <c r="AZ2306" s="13">
        <f t="shared" si="365"/>
        <v>0</v>
      </c>
      <c r="BA2306" s="13">
        <f t="shared" si="366"/>
        <v>0</v>
      </c>
      <c r="BB2306" s="13">
        <f t="shared" si="367"/>
        <v>0</v>
      </c>
      <c r="BC2306" s="13">
        <f t="shared" si="368"/>
        <v>0</v>
      </c>
    </row>
    <row r="2307" spans="1:55" x14ac:dyDescent="0.3">
      <c r="A2307" s="8" t="s">
        <v>232</v>
      </c>
      <c r="B2307" s="8" t="s">
        <v>240</v>
      </c>
      <c r="C2307" s="8" t="s">
        <v>174</v>
      </c>
      <c r="D2307" s="8" t="s">
        <v>23</v>
      </c>
      <c r="E2307" s="7" t="s">
        <v>14</v>
      </c>
      <c r="F2307" s="8">
        <v>64</v>
      </c>
      <c r="I2307" s="8">
        <v>1</v>
      </c>
      <c r="L2307" s="8">
        <v>3.3000000000000002E-2</v>
      </c>
      <c r="M2307" s="8">
        <f t="shared" si="370"/>
        <v>2.1120000000000001</v>
      </c>
      <c r="O2307" s="8">
        <v>112</v>
      </c>
      <c r="AI2307" s="7">
        <v>974</v>
      </c>
      <c r="AJ2307" s="8">
        <v>1129</v>
      </c>
      <c r="AK2307" s="8" t="s">
        <v>279</v>
      </c>
      <c r="AL2307" s="7">
        <v>155</v>
      </c>
      <c r="AM2307" s="8">
        <v>155</v>
      </c>
      <c r="AN2307" s="8">
        <v>12.6</v>
      </c>
      <c r="AO2307" s="8">
        <v>12.6</v>
      </c>
      <c r="AP2307" s="8">
        <v>0</v>
      </c>
      <c r="AQ2307" s="8">
        <v>10.6</v>
      </c>
      <c r="AR2307" s="8">
        <v>1.1000000000000001</v>
      </c>
      <c r="AS2307" s="8">
        <v>0</v>
      </c>
      <c r="AT2307" s="12">
        <f t="shared" si="369"/>
        <v>24.3</v>
      </c>
      <c r="AV2307" s="11">
        <f t="shared" si="361"/>
        <v>3.2736000000000001</v>
      </c>
      <c r="AW2307" s="13">
        <f t="shared" si="362"/>
        <v>3.2736000000000001</v>
      </c>
      <c r="AX2307" s="13">
        <f t="shared" si="363"/>
        <v>0.26611200000000002</v>
      </c>
      <c r="AY2307" s="13">
        <f t="shared" si="364"/>
        <v>0.26611200000000002</v>
      </c>
      <c r="AZ2307" s="13">
        <f t="shared" si="365"/>
        <v>0</v>
      </c>
      <c r="BA2307" s="13">
        <f t="shared" si="366"/>
        <v>0.22387199999999999</v>
      </c>
      <c r="BB2307" s="13">
        <f t="shared" si="367"/>
        <v>2.3232000000000003E-2</v>
      </c>
      <c r="BC2307" s="13">
        <f t="shared" si="368"/>
        <v>0</v>
      </c>
    </row>
    <row r="2308" spans="1:55" x14ac:dyDescent="0.3">
      <c r="A2308" s="8" t="s">
        <v>232</v>
      </c>
      <c r="B2308" s="8" t="s">
        <v>240</v>
      </c>
      <c r="C2308" s="8" t="s">
        <v>174</v>
      </c>
      <c r="D2308" s="8" t="s">
        <v>24</v>
      </c>
      <c r="E2308" s="7" t="s">
        <v>14</v>
      </c>
      <c r="F2308" s="8">
        <v>184</v>
      </c>
      <c r="H2308" s="8">
        <v>2</v>
      </c>
      <c r="L2308" s="8">
        <v>0.28599999999999998</v>
      </c>
      <c r="M2308" s="8">
        <f t="shared" si="370"/>
        <v>52.623999999999995</v>
      </c>
      <c r="O2308" s="8">
        <v>112</v>
      </c>
      <c r="AI2308" s="7">
        <v>7075</v>
      </c>
      <c r="AJ2308" s="8">
        <v>1106</v>
      </c>
      <c r="AK2308" s="8" t="s">
        <v>280</v>
      </c>
      <c r="AL2308" s="7">
        <v>69</v>
      </c>
      <c r="AM2308" s="8">
        <v>69</v>
      </c>
      <c r="AN2308" s="8">
        <v>3.6</v>
      </c>
      <c r="AO2308" s="8">
        <v>3.6</v>
      </c>
      <c r="AP2308" s="8">
        <v>0</v>
      </c>
      <c r="AQ2308" s="8">
        <v>4.0999999999999996</v>
      </c>
      <c r="AR2308" s="8">
        <v>4.5</v>
      </c>
      <c r="AS2308" s="8">
        <v>0</v>
      </c>
      <c r="AT2308" s="12">
        <f t="shared" si="369"/>
        <v>12.2</v>
      </c>
      <c r="AV2308" s="11">
        <f t="shared" si="361"/>
        <v>36.310559999999995</v>
      </c>
      <c r="AW2308" s="13">
        <f t="shared" si="362"/>
        <v>36.310559999999995</v>
      </c>
      <c r="AX2308" s="13">
        <f t="shared" si="363"/>
        <v>1.8944639999999999</v>
      </c>
      <c r="AY2308" s="13">
        <f t="shared" si="364"/>
        <v>1.8944639999999999</v>
      </c>
      <c r="AZ2308" s="13">
        <f t="shared" si="365"/>
        <v>0</v>
      </c>
      <c r="BA2308" s="13">
        <f t="shared" si="366"/>
        <v>2.1575839999999995</v>
      </c>
      <c r="BB2308" s="13">
        <f t="shared" si="367"/>
        <v>2.36808</v>
      </c>
      <c r="BC2308" s="13">
        <f t="shared" si="368"/>
        <v>0</v>
      </c>
    </row>
    <row r="2309" spans="1:55" x14ac:dyDescent="0.3">
      <c r="A2309" s="8" t="s">
        <v>232</v>
      </c>
      <c r="B2309" s="8" t="s">
        <v>240</v>
      </c>
      <c r="C2309" s="8" t="s">
        <v>174</v>
      </c>
      <c r="D2309" s="8" t="s">
        <v>25</v>
      </c>
      <c r="E2309" s="7" t="s">
        <v>21</v>
      </c>
      <c r="K2309" s="8">
        <v>1</v>
      </c>
      <c r="L2309" s="8">
        <v>0</v>
      </c>
      <c r="M2309" s="8">
        <f t="shared" si="370"/>
        <v>0</v>
      </c>
      <c r="O2309" s="8">
        <v>112</v>
      </c>
      <c r="AI2309" s="7">
        <v>646</v>
      </c>
      <c r="AJ2309" s="8">
        <v>1009</v>
      </c>
      <c r="AK2309" s="8" t="s">
        <v>286</v>
      </c>
      <c r="AL2309" s="7">
        <v>403</v>
      </c>
      <c r="AM2309" s="8">
        <v>403</v>
      </c>
      <c r="AN2309" s="8">
        <v>24.9</v>
      </c>
      <c r="AO2309" s="8">
        <v>24.9</v>
      </c>
      <c r="AP2309" s="8">
        <v>0</v>
      </c>
      <c r="AQ2309" s="8">
        <v>33.1</v>
      </c>
      <c r="AR2309" s="8">
        <v>1.3</v>
      </c>
      <c r="AS2309" s="8">
        <v>0</v>
      </c>
      <c r="AT2309" s="12">
        <f t="shared" si="369"/>
        <v>59.3</v>
      </c>
      <c r="AV2309" s="11">
        <f t="shared" ref="AV2309:AV2372" si="371">PRODUCT($M2309,$Y2309,AL2309)/100</f>
        <v>0</v>
      </c>
      <c r="AW2309" s="13">
        <f t="shared" si="362"/>
        <v>0</v>
      </c>
      <c r="AX2309" s="13">
        <f t="shared" si="363"/>
        <v>0</v>
      </c>
      <c r="AY2309" s="13">
        <f t="shared" si="364"/>
        <v>0</v>
      </c>
      <c r="AZ2309" s="13">
        <f t="shared" si="365"/>
        <v>0</v>
      </c>
      <c r="BA2309" s="13">
        <f t="shared" si="366"/>
        <v>0</v>
      </c>
      <c r="BB2309" s="13">
        <f t="shared" si="367"/>
        <v>0</v>
      </c>
      <c r="BC2309" s="13">
        <f t="shared" si="368"/>
        <v>0</v>
      </c>
    </row>
    <row r="2310" spans="1:55" x14ac:dyDescent="0.3">
      <c r="A2310" s="8" t="s">
        <v>20</v>
      </c>
      <c r="B2310" s="8" t="s">
        <v>240</v>
      </c>
      <c r="C2310" s="8" t="s">
        <v>174</v>
      </c>
      <c r="D2310" s="8" t="s">
        <v>20</v>
      </c>
      <c r="E2310" s="7" t="s">
        <v>14</v>
      </c>
      <c r="F2310" s="8">
        <v>112</v>
      </c>
      <c r="G2310" s="8">
        <v>1</v>
      </c>
      <c r="L2310" s="8">
        <v>1</v>
      </c>
      <c r="M2310" s="8">
        <f t="shared" si="370"/>
        <v>112</v>
      </c>
      <c r="O2310" s="8">
        <v>112</v>
      </c>
      <c r="AI2310">
        <v>8041</v>
      </c>
      <c r="AJ2310">
        <v>15233</v>
      </c>
      <c r="AK2310" t="s">
        <v>378</v>
      </c>
      <c r="AL2310">
        <v>105</v>
      </c>
      <c r="AM2310">
        <v>105</v>
      </c>
      <c r="AN2310">
        <v>18.5</v>
      </c>
      <c r="AO2310">
        <v>18.5</v>
      </c>
      <c r="AP2310">
        <v>18.5</v>
      </c>
      <c r="AQ2310">
        <v>2.9</v>
      </c>
      <c r="AR2310">
        <v>0</v>
      </c>
      <c r="AS2310">
        <v>0</v>
      </c>
      <c r="AT2310" s="12">
        <f t="shared" si="369"/>
        <v>21.4</v>
      </c>
      <c r="AV2310" s="11">
        <f t="shared" si="371"/>
        <v>117.6</v>
      </c>
      <c r="AW2310" s="13">
        <f t="shared" ref="AW2310:AW2373" si="372">PRODUCT($M2310,$Y2310,AM2310)/100</f>
        <v>117.6</v>
      </c>
      <c r="AX2310" s="13">
        <f t="shared" ref="AX2310:AX2373" si="373">PRODUCT($M2310,$Y2310,AN2310)/100</f>
        <v>20.72</v>
      </c>
      <c r="AY2310" s="13">
        <f t="shared" ref="AY2310:AY2373" si="374">PRODUCT($M2310,$Y2310,AO2310)/100</f>
        <v>20.72</v>
      </c>
      <c r="AZ2310" s="13">
        <f t="shared" ref="AZ2310:AZ2373" si="375">PRODUCT($M2310,$Y2310,AP2310)/100</f>
        <v>20.72</v>
      </c>
      <c r="BA2310" s="13">
        <f t="shared" ref="BA2310:BA2373" si="376">PRODUCT($M2310,$Y2310,AQ2310)/100</f>
        <v>3.2480000000000002</v>
      </c>
      <c r="BB2310" s="13">
        <f t="shared" ref="BB2310:BB2373" si="377">PRODUCT($M2310,$Y2310,AR2310)/100</f>
        <v>0</v>
      </c>
      <c r="BC2310" s="13">
        <f t="shared" ref="BC2310:BC2373" si="378">PRODUCT($M2310,$Y2310,AS2310)/100</f>
        <v>0</v>
      </c>
    </row>
    <row r="2311" spans="1:55" x14ac:dyDescent="0.3">
      <c r="A2311" s="8" t="s">
        <v>233</v>
      </c>
      <c r="B2311" s="8" t="s">
        <v>240</v>
      </c>
      <c r="C2311" s="8" t="s">
        <v>174</v>
      </c>
      <c r="D2311" s="8" t="s">
        <v>26</v>
      </c>
      <c r="E2311" s="7" t="s">
        <v>14</v>
      </c>
      <c r="F2311" s="8">
        <v>175</v>
      </c>
      <c r="I2311" s="8">
        <v>1</v>
      </c>
      <c r="L2311" s="8">
        <v>3.3000000000000002E-2</v>
      </c>
      <c r="M2311" s="8">
        <f t="shared" si="370"/>
        <v>5.7750000000000004</v>
      </c>
      <c r="O2311" s="8">
        <v>112</v>
      </c>
      <c r="AI2311" s="7">
        <v>7200</v>
      </c>
      <c r="AJ2311" s="8">
        <v>20051</v>
      </c>
      <c r="AK2311" s="8" t="s">
        <v>282</v>
      </c>
      <c r="AL2311" s="7">
        <v>130</v>
      </c>
      <c r="AM2311" s="8">
        <v>0</v>
      </c>
      <c r="AN2311" s="8">
        <v>2.4</v>
      </c>
      <c r="AO2311" s="8">
        <v>0</v>
      </c>
      <c r="AP2311" s="8">
        <v>0</v>
      </c>
      <c r="AQ2311" s="8">
        <v>0.2</v>
      </c>
      <c r="AR2311" s="8">
        <v>28.6</v>
      </c>
      <c r="AS2311" s="8">
        <v>0.3</v>
      </c>
      <c r="AT2311" s="12">
        <f t="shared" si="369"/>
        <v>31.200000000000003</v>
      </c>
      <c r="AV2311" s="11">
        <f t="shared" si="371"/>
        <v>7.5075000000000003</v>
      </c>
      <c r="AW2311" s="13">
        <f t="shared" si="372"/>
        <v>0</v>
      </c>
      <c r="AX2311" s="13">
        <f t="shared" si="373"/>
        <v>0.1386</v>
      </c>
      <c r="AY2311" s="13">
        <f t="shared" si="374"/>
        <v>0</v>
      </c>
      <c r="AZ2311" s="13">
        <f t="shared" si="375"/>
        <v>0</v>
      </c>
      <c r="BA2311" s="13">
        <f t="shared" si="376"/>
        <v>1.155E-2</v>
      </c>
      <c r="BB2311" s="13">
        <f t="shared" si="377"/>
        <v>1.6516500000000003</v>
      </c>
      <c r="BC2311" s="13">
        <f t="shared" si="378"/>
        <v>1.7325E-2</v>
      </c>
    </row>
    <row r="2312" spans="1:55" x14ac:dyDescent="0.3">
      <c r="A2312" s="8" t="s">
        <v>233</v>
      </c>
      <c r="B2312" s="8" t="s">
        <v>240</v>
      </c>
      <c r="C2312" s="8" t="s">
        <v>174</v>
      </c>
      <c r="D2312" s="8" t="s">
        <v>28</v>
      </c>
      <c r="E2312" s="7" t="s">
        <v>14</v>
      </c>
      <c r="F2312" s="8">
        <v>185</v>
      </c>
      <c r="I2312" s="8">
        <v>2</v>
      </c>
      <c r="L2312" s="8">
        <v>6.7000000000000004E-2</v>
      </c>
      <c r="M2312" s="8">
        <f t="shared" si="370"/>
        <v>12.395000000000001</v>
      </c>
      <c r="O2312" s="8">
        <v>112</v>
      </c>
      <c r="AI2312" s="7">
        <v>7005</v>
      </c>
      <c r="AJ2312" s="8">
        <v>16028</v>
      </c>
      <c r="AK2312" s="8" t="s">
        <v>283</v>
      </c>
      <c r="AL2312" s="7">
        <v>127</v>
      </c>
      <c r="AM2312" s="8">
        <v>0</v>
      </c>
      <c r="AN2312" s="8">
        <v>8.6999999999999993</v>
      </c>
      <c r="AO2312" s="8">
        <v>0</v>
      </c>
      <c r="AP2312" s="8">
        <v>0</v>
      </c>
      <c r="AQ2312" s="8">
        <v>0.5</v>
      </c>
      <c r="AR2312" s="8">
        <v>22.8</v>
      </c>
      <c r="AS2312" s="8">
        <v>6.4</v>
      </c>
      <c r="AT2312" s="12">
        <f t="shared" si="369"/>
        <v>32</v>
      </c>
      <c r="AV2312" s="11">
        <f t="shared" si="371"/>
        <v>15.741650000000002</v>
      </c>
      <c r="AW2312" s="13">
        <f t="shared" si="372"/>
        <v>0</v>
      </c>
      <c r="AX2312" s="13">
        <f t="shared" si="373"/>
        <v>1.078365</v>
      </c>
      <c r="AY2312" s="13">
        <f t="shared" si="374"/>
        <v>0</v>
      </c>
      <c r="AZ2312" s="13">
        <f t="shared" si="375"/>
        <v>0</v>
      </c>
      <c r="BA2312" s="13">
        <f t="shared" si="376"/>
        <v>6.1975000000000009E-2</v>
      </c>
      <c r="BB2312" s="13">
        <f t="shared" si="377"/>
        <v>2.8260600000000005</v>
      </c>
      <c r="BC2312" s="13">
        <f t="shared" si="378"/>
        <v>0.79328000000000021</v>
      </c>
    </row>
    <row r="2313" spans="1:55" x14ac:dyDescent="0.3">
      <c r="A2313" s="8" t="s">
        <v>233</v>
      </c>
      <c r="B2313" s="8" t="s">
        <v>240</v>
      </c>
      <c r="C2313" s="8" t="s">
        <v>174</v>
      </c>
      <c r="D2313" s="8" t="s">
        <v>29</v>
      </c>
      <c r="E2313" s="7" t="s">
        <v>14</v>
      </c>
      <c r="F2313" s="8">
        <v>60</v>
      </c>
      <c r="H2313" s="8">
        <v>4</v>
      </c>
      <c r="L2313" s="8">
        <v>0.57099999999999995</v>
      </c>
      <c r="M2313" s="8">
        <f t="shared" si="370"/>
        <v>34.26</v>
      </c>
      <c r="O2313" s="8">
        <v>112</v>
      </c>
      <c r="AI2313" s="7">
        <v>513</v>
      </c>
      <c r="AJ2313" s="8">
        <v>11110</v>
      </c>
      <c r="AK2313" s="8" t="s">
        <v>290</v>
      </c>
      <c r="AL2313" s="7">
        <v>22</v>
      </c>
      <c r="AM2313" s="8">
        <v>0</v>
      </c>
      <c r="AN2313" s="8">
        <v>1</v>
      </c>
      <c r="AO2313" s="8">
        <v>0</v>
      </c>
      <c r="AP2313" s="8">
        <v>0</v>
      </c>
      <c r="AQ2313" s="8">
        <v>0.4</v>
      </c>
      <c r="AR2313" s="8">
        <v>4.5</v>
      </c>
      <c r="AS2313" s="8">
        <v>2.8</v>
      </c>
      <c r="AT2313" s="12">
        <f t="shared" si="369"/>
        <v>5.9</v>
      </c>
      <c r="AV2313" s="11">
        <f t="shared" si="371"/>
        <v>7.5371999999999995</v>
      </c>
      <c r="AW2313" s="13">
        <f t="shared" si="372"/>
        <v>0</v>
      </c>
      <c r="AX2313" s="13">
        <f t="shared" si="373"/>
        <v>0.34259999999999996</v>
      </c>
      <c r="AY2313" s="13">
        <f t="shared" si="374"/>
        <v>0</v>
      </c>
      <c r="AZ2313" s="13">
        <f t="shared" si="375"/>
        <v>0</v>
      </c>
      <c r="BA2313" s="13">
        <f t="shared" si="376"/>
        <v>0.13704</v>
      </c>
      <c r="BB2313" s="13">
        <f t="shared" si="377"/>
        <v>1.5416999999999998</v>
      </c>
      <c r="BC2313" s="13">
        <f t="shared" si="378"/>
        <v>0.9592799999999998</v>
      </c>
    </row>
    <row r="2314" spans="1:55" x14ac:dyDescent="0.3">
      <c r="A2314" s="8" t="s">
        <v>233</v>
      </c>
      <c r="B2314" s="8" t="s">
        <v>240</v>
      </c>
      <c r="C2314" s="8" t="s">
        <v>174</v>
      </c>
      <c r="D2314" s="8" t="s">
        <v>30</v>
      </c>
      <c r="E2314" s="7" t="s">
        <v>21</v>
      </c>
      <c r="K2314" s="8">
        <v>1</v>
      </c>
      <c r="L2314" s="8">
        <v>0</v>
      </c>
      <c r="M2314" s="8">
        <f t="shared" si="370"/>
        <v>0</v>
      </c>
      <c r="O2314" s="8">
        <v>112</v>
      </c>
      <c r="AI2314" s="7">
        <v>141</v>
      </c>
      <c r="AJ2314" s="8">
        <v>9040</v>
      </c>
      <c r="AK2314" s="8" t="s">
        <v>287</v>
      </c>
      <c r="AL2314" s="7">
        <v>92</v>
      </c>
      <c r="AM2314" s="8">
        <v>0</v>
      </c>
      <c r="AN2314" s="8">
        <v>1</v>
      </c>
      <c r="AO2314" s="8">
        <v>0</v>
      </c>
      <c r="AP2314" s="8">
        <v>0</v>
      </c>
      <c r="AQ2314" s="8">
        <v>0.5</v>
      </c>
      <c r="AR2314" s="8">
        <v>23.4</v>
      </c>
      <c r="AS2314" s="8">
        <v>2.4</v>
      </c>
      <c r="AT2314" s="12">
        <f t="shared" si="369"/>
        <v>24.9</v>
      </c>
      <c r="AV2314" s="11">
        <f t="shared" si="371"/>
        <v>0</v>
      </c>
      <c r="AW2314" s="13">
        <f t="shared" si="372"/>
        <v>0</v>
      </c>
      <c r="AX2314" s="13">
        <f t="shared" si="373"/>
        <v>0</v>
      </c>
      <c r="AY2314" s="13">
        <f t="shared" si="374"/>
        <v>0</v>
      </c>
      <c r="AZ2314" s="13">
        <f t="shared" si="375"/>
        <v>0</v>
      </c>
      <c r="BA2314" s="13">
        <f t="shared" si="376"/>
        <v>0</v>
      </c>
      <c r="BB2314" s="13">
        <f t="shared" si="377"/>
        <v>0</v>
      </c>
      <c r="BC2314" s="13">
        <f t="shared" si="378"/>
        <v>0</v>
      </c>
    </row>
    <row r="2315" spans="1:55" x14ac:dyDescent="0.3">
      <c r="A2315" s="8" t="s">
        <v>233</v>
      </c>
      <c r="B2315" s="8" t="s">
        <v>240</v>
      </c>
      <c r="C2315" s="8" t="s">
        <v>174</v>
      </c>
      <c r="D2315" s="8" t="s">
        <v>31</v>
      </c>
      <c r="E2315" s="7" t="s">
        <v>21</v>
      </c>
      <c r="K2315" s="8">
        <v>1</v>
      </c>
      <c r="L2315" s="8">
        <v>0</v>
      </c>
      <c r="M2315" s="8">
        <f t="shared" si="370"/>
        <v>0</v>
      </c>
      <c r="O2315" s="8">
        <v>112</v>
      </c>
      <c r="AI2315" s="7">
        <v>1786</v>
      </c>
      <c r="AJ2315" s="8">
        <v>11363</v>
      </c>
      <c r="AK2315" s="8" t="s">
        <v>289</v>
      </c>
      <c r="AL2315" s="7">
        <v>93</v>
      </c>
      <c r="AM2315" s="8">
        <v>0</v>
      </c>
      <c r="AN2315" s="8">
        <v>2</v>
      </c>
      <c r="AO2315" s="8">
        <v>0</v>
      </c>
      <c r="AP2315" s="8">
        <v>0</v>
      </c>
      <c r="AQ2315" s="8">
        <v>0.1</v>
      </c>
      <c r="AR2315" s="8">
        <v>21.6</v>
      </c>
      <c r="AS2315" s="8">
        <v>1.5</v>
      </c>
      <c r="AT2315" s="12">
        <f t="shared" si="369"/>
        <v>23.700000000000003</v>
      </c>
      <c r="AV2315" s="11">
        <f t="shared" si="371"/>
        <v>0</v>
      </c>
      <c r="AW2315" s="13">
        <f t="shared" si="372"/>
        <v>0</v>
      </c>
      <c r="AX2315" s="13">
        <f t="shared" si="373"/>
        <v>0</v>
      </c>
      <c r="AY2315" s="13">
        <f t="shared" si="374"/>
        <v>0</v>
      </c>
      <c r="AZ2315" s="13">
        <f t="shared" si="375"/>
        <v>0</v>
      </c>
      <c r="BA2315" s="13">
        <f t="shared" si="376"/>
        <v>0</v>
      </c>
      <c r="BB2315" s="13">
        <f t="shared" si="377"/>
        <v>0</v>
      </c>
      <c r="BC2315" s="13">
        <f t="shared" si="378"/>
        <v>0</v>
      </c>
    </row>
    <row r="2316" spans="1:55" x14ac:dyDescent="0.3">
      <c r="A2316" s="8" t="s">
        <v>233</v>
      </c>
      <c r="B2316" s="8" t="s">
        <v>240</v>
      </c>
      <c r="C2316" s="8" t="s">
        <v>174</v>
      </c>
      <c r="D2316" s="8" t="s">
        <v>87</v>
      </c>
      <c r="E2316" s="7" t="s">
        <v>14</v>
      </c>
      <c r="F2316" s="8">
        <v>171</v>
      </c>
      <c r="J2316" s="8">
        <v>4</v>
      </c>
      <c r="L2316" s="8">
        <v>1.0999999999999999E-2</v>
      </c>
      <c r="M2316" s="8">
        <f t="shared" si="370"/>
        <v>1.8809999999999998</v>
      </c>
      <c r="O2316" s="8">
        <v>112</v>
      </c>
      <c r="AI2316" s="7">
        <v>7060</v>
      </c>
      <c r="AJ2316" s="8">
        <v>16063</v>
      </c>
      <c r="AK2316" s="8" t="s">
        <v>328</v>
      </c>
      <c r="AL2316" s="7">
        <v>116</v>
      </c>
      <c r="AM2316" s="8">
        <v>0</v>
      </c>
      <c r="AN2316" s="8">
        <v>7.7</v>
      </c>
      <c r="AO2316" s="8">
        <v>0</v>
      </c>
      <c r="AP2316" s="8">
        <v>0</v>
      </c>
      <c r="AQ2316" s="8">
        <v>0.5</v>
      </c>
      <c r="AR2316" s="8">
        <v>20.8</v>
      </c>
      <c r="AS2316" s="8">
        <v>6.5</v>
      </c>
      <c r="AT2316" s="12">
        <f t="shared" si="369"/>
        <v>29</v>
      </c>
      <c r="AV2316" s="11">
        <f t="shared" si="371"/>
        <v>2.1819599999999997</v>
      </c>
      <c r="AW2316" s="13">
        <f t="shared" si="372"/>
        <v>0</v>
      </c>
      <c r="AX2316" s="13">
        <f t="shared" si="373"/>
        <v>0.14483699999999999</v>
      </c>
      <c r="AY2316" s="13">
        <f t="shared" si="374"/>
        <v>0</v>
      </c>
      <c r="AZ2316" s="13">
        <f t="shared" si="375"/>
        <v>0</v>
      </c>
      <c r="BA2316" s="13">
        <f t="shared" si="376"/>
        <v>9.4049999999999984E-3</v>
      </c>
      <c r="BB2316" s="13">
        <f t="shared" si="377"/>
        <v>0.39124799999999993</v>
      </c>
      <c r="BC2316" s="13">
        <f t="shared" si="378"/>
        <v>0.12226499999999998</v>
      </c>
    </row>
    <row r="2317" spans="1:55" x14ac:dyDescent="0.3">
      <c r="A2317" s="8" t="s">
        <v>233</v>
      </c>
      <c r="B2317" s="8" t="s">
        <v>240</v>
      </c>
      <c r="C2317" s="8" t="s">
        <v>174</v>
      </c>
      <c r="D2317" s="8" t="s">
        <v>128</v>
      </c>
      <c r="E2317" s="7" t="s">
        <v>14</v>
      </c>
      <c r="F2317" s="8">
        <v>62</v>
      </c>
      <c r="I2317" s="8">
        <v>1</v>
      </c>
      <c r="L2317" s="8">
        <v>3.3000000000000002E-2</v>
      </c>
      <c r="M2317" s="8">
        <f t="shared" si="370"/>
        <v>2.0460000000000003</v>
      </c>
      <c r="O2317" s="8">
        <v>112</v>
      </c>
      <c r="AI2317" s="7">
        <v>620</v>
      </c>
      <c r="AJ2317" s="8">
        <v>11125</v>
      </c>
      <c r="AK2317" s="8" t="s">
        <v>356</v>
      </c>
      <c r="AL2317" s="7">
        <v>45</v>
      </c>
      <c r="AM2317" s="8">
        <v>0</v>
      </c>
      <c r="AN2317" s="8">
        <v>1.1000000000000001</v>
      </c>
      <c r="AO2317" s="8">
        <v>0</v>
      </c>
      <c r="AP2317" s="8">
        <v>0</v>
      </c>
      <c r="AQ2317" s="8">
        <v>0.2</v>
      </c>
      <c r="AR2317" s="8">
        <v>10.5</v>
      </c>
      <c r="AS2317" s="8">
        <v>3.3</v>
      </c>
      <c r="AT2317" s="12">
        <f t="shared" si="369"/>
        <v>11.8</v>
      </c>
      <c r="AV2317" s="11">
        <f t="shared" si="371"/>
        <v>0.92070000000000007</v>
      </c>
      <c r="AW2317" s="13">
        <f t="shared" si="372"/>
        <v>0</v>
      </c>
      <c r="AX2317" s="13">
        <f t="shared" si="373"/>
        <v>2.2506000000000005E-2</v>
      </c>
      <c r="AY2317" s="13">
        <f t="shared" si="374"/>
        <v>0</v>
      </c>
      <c r="AZ2317" s="13">
        <f t="shared" si="375"/>
        <v>0</v>
      </c>
      <c r="BA2317" s="13">
        <f t="shared" si="376"/>
        <v>4.092000000000001E-3</v>
      </c>
      <c r="BB2317" s="13">
        <f t="shared" si="377"/>
        <v>0.21483000000000005</v>
      </c>
      <c r="BC2317" s="13">
        <f t="shared" si="378"/>
        <v>6.7518000000000009E-2</v>
      </c>
    </row>
    <row r="2318" spans="1:55" x14ac:dyDescent="0.3">
      <c r="A2318" s="8" t="s">
        <v>234</v>
      </c>
      <c r="B2318" s="8" t="s">
        <v>240</v>
      </c>
      <c r="C2318" s="8" t="s">
        <v>174</v>
      </c>
      <c r="D2318" s="8" t="s">
        <v>248</v>
      </c>
      <c r="E2318" s="7" t="s">
        <v>14</v>
      </c>
      <c r="F2318" s="8">
        <v>134</v>
      </c>
      <c r="H2318" s="8">
        <v>2.5</v>
      </c>
      <c r="L2318" s="8">
        <v>0.35699999999999998</v>
      </c>
      <c r="M2318" s="8">
        <f t="shared" si="370"/>
        <v>47.838000000000001</v>
      </c>
      <c r="O2318" s="8">
        <v>112</v>
      </c>
      <c r="AE2318" s="7" t="s">
        <v>296</v>
      </c>
      <c r="AF2318" s="8" t="s">
        <v>303</v>
      </c>
      <c r="AL2318" s="7">
        <v>163</v>
      </c>
      <c r="AN2318" s="8">
        <v>6.3</v>
      </c>
      <c r="AQ2318" s="8">
        <v>1.4</v>
      </c>
      <c r="AR2318" s="8">
        <v>31.1</v>
      </c>
      <c r="AT2318" s="12">
        <f t="shared" si="369"/>
        <v>38.799999999999997</v>
      </c>
      <c r="AV2318" s="11">
        <f t="shared" si="371"/>
        <v>77.975939999999994</v>
      </c>
      <c r="AW2318" s="13">
        <f t="shared" si="372"/>
        <v>0.47838000000000003</v>
      </c>
      <c r="AX2318" s="13">
        <f t="shared" si="373"/>
        <v>3.0137939999999999</v>
      </c>
      <c r="AY2318" s="13">
        <f t="shared" si="374"/>
        <v>0.47838000000000003</v>
      </c>
      <c r="AZ2318" s="13">
        <f t="shared" si="375"/>
        <v>0.47838000000000003</v>
      </c>
      <c r="BA2318" s="13">
        <f t="shared" si="376"/>
        <v>0.66973199999999988</v>
      </c>
      <c r="BB2318" s="13">
        <f t="shared" si="377"/>
        <v>14.877618</v>
      </c>
      <c r="BC2318" s="13">
        <f t="shared" si="378"/>
        <v>0.47838000000000003</v>
      </c>
    </row>
    <row r="2319" spans="1:55" x14ac:dyDescent="0.3">
      <c r="A2319" s="8" t="s">
        <v>234</v>
      </c>
      <c r="B2319" s="8" t="s">
        <v>240</v>
      </c>
      <c r="C2319" s="8" t="s">
        <v>174</v>
      </c>
      <c r="D2319" s="8" t="s">
        <v>27</v>
      </c>
      <c r="E2319" s="7" t="s">
        <v>14</v>
      </c>
      <c r="F2319" s="8">
        <v>114</v>
      </c>
      <c r="G2319" s="8">
        <v>1</v>
      </c>
      <c r="L2319" s="8">
        <v>1</v>
      </c>
      <c r="M2319" s="8">
        <f t="shared" si="370"/>
        <v>114</v>
      </c>
      <c r="O2319" s="8">
        <v>112</v>
      </c>
      <c r="AE2319" s="7" t="s">
        <v>296</v>
      </c>
      <c r="AF2319" s="8" t="s">
        <v>304</v>
      </c>
      <c r="AL2319" s="7">
        <v>125</v>
      </c>
      <c r="AN2319" s="8">
        <v>2.1</v>
      </c>
      <c r="AQ2319" s="8">
        <v>1.3</v>
      </c>
      <c r="AR2319" s="8">
        <v>26.2</v>
      </c>
      <c r="AT2319" s="12">
        <f t="shared" si="369"/>
        <v>29.6</v>
      </c>
      <c r="AV2319" s="11">
        <f t="shared" si="371"/>
        <v>142.5</v>
      </c>
      <c r="AW2319" s="13">
        <f t="shared" si="372"/>
        <v>1.1399999999999999</v>
      </c>
      <c r="AX2319" s="13">
        <f t="shared" si="373"/>
        <v>2.3940000000000001</v>
      </c>
      <c r="AY2319" s="13">
        <f t="shared" si="374"/>
        <v>1.1399999999999999</v>
      </c>
      <c r="AZ2319" s="13">
        <f t="shared" si="375"/>
        <v>1.1399999999999999</v>
      </c>
      <c r="BA2319" s="13">
        <f t="shared" si="376"/>
        <v>1.4820000000000002</v>
      </c>
      <c r="BB2319" s="13">
        <f t="shared" si="377"/>
        <v>29.867999999999999</v>
      </c>
      <c r="BC2319" s="13">
        <f t="shared" si="378"/>
        <v>1.1399999999999999</v>
      </c>
    </row>
    <row r="2320" spans="1:55" x14ac:dyDescent="0.3">
      <c r="A2320" s="8" t="s">
        <v>234</v>
      </c>
      <c r="B2320" s="8" t="s">
        <v>240</v>
      </c>
      <c r="C2320" s="8" t="s">
        <v>174</v>
      </c>
      <c r="D2320" s="8" t="s">
        <v>32</v>
      </c>
      <c r="E2320" s="7" t="s">
        <v>21</v>
      </c>
      <c r="K2320" s="8">
        <v>1</v>
      </c>
      <c r="L2320" s="8">
        <v>0</v>
      </c>
      <c r="M2320" s="8">
        <f t="shared" si="370"/>
        <v>0</v>
      </c>
      <c r="O2320" s="8">
        <v>112</v>
      </c>
      <c r="AI2320" s="7">
        <v>8012</v>
      </c>
      <c r="AJ2320" s="8">
        <v>0</v>
      </c>
      <c r="AK2320" s="8" t="s">
        <v>307</v>
      </c>
      <c r="AL2320" s="7">
        <v>332</v>
      </c>
      <c r="AM2320" s="8">
        <v>0</v>
      </c>
      <c r="AN2320" s="8">
        <v>10.3</v>
      </c>
      <c r="AO2320" s="8">
        <v>0</v>
      </c>
      <c r="AP2320" s="8">
        <v>0</v>
      </c>
      <c r="AQ2320" s="8">
        <v>3</v>
      </c>
      <c r="AR2320" s="8">
        <v>73.7</v>
      </c>
      <c r="AS2320" s="8">
        <v>12.7</v>
      </c>
      <c r="AT2320" s="12">
        <f t="shared" si="369"/>
        <v>87</v>
      </c>
      <c r="AV2320" s="11">
        <f t="shared" si="371"/>
        <v>0</v>
      </c>
      <c r="AW2320" s="13">
        <f t="shared" si="372"/>
        <v>0</v>
      </c>
      <c r="AX2320" s="13">
        <f t="shared" si="373"/>
        <v>0</v>
      </c>
      <c r="AY2320" s="13">
        <f t="shared" si="374"/>
        <v>0</v>
      </c>
      <c r="AZ2320" s="13">
        <f t="shared" si="375"/>
        <v>0</v>
      </c>
      <c r="BA2320" s="13">
        <f t="shared" si="376"/>
        <v>0</v>
      </c>
      <c r="BB2320" s="13">
        <f t="shared" si="377"/>
        <v>0</v>
      </c>
      <c r="BC2320" s="13">
        <f t="shared" si="378"/>
        <v>0</v>
      </c>
    </row>
    <row r="2321" spans="1:55" x14ac:dyDescent="0.3">
      <c r="A2321" s="8" t="s">
        <v>234</v>
      </c>
      <c r="B2321" s="8" t="s">
        <v>240</v>
      </c>
      <c r="C2321" s="8" t="s">
        <v>174</v>
      </c>
      <c r="D2321" s="8" t="s">
        <v>74</v>
      </c>
      <c r="E2321" s="7" t="s">
        <v>14</v>
      </c>
      <c r="F2321" s="8">
        <v>340</v>
      </c>
      <c r="I2321" s="8">
        <v>1.5</v>
      </c>
      <c r="L2321" s="8">
        <v>0.05</v>
      </c>
      <c r="M2321" s="8">
        <f t="shared" si="370"/>
        <v>17</v>
      </c>
      <c r="O2321" s="8">
        <v>112</v>
      </c>
      <c r="AI2321" s="7">
        <v>404</v>
      </c>
      <c r="AJ2321" s="8">
        <v>14400</v>
      </c>
      <c r="AK2321" s="8" t="s">
        <v>308</v>
      </c>
      <c r="AL2321" s="7">
        <v>41</v>
      </c>
      <c r="AM2321" s="8">
        <v>0</v>
      </c>
      <c r="AN2321" s="8">
        <v>0</v>
      </c>
      <c r="AO2321" s="8">
        <v>0</v>
      </c>
      <c r="AP2321" s="8">
        <v>0</v>
      </c>
      <c r="AQ2321" s="8">
        <v>0</v>
      </c>
      <c r="AR2321" s="8">
        <v>10.4</v>
      </c>
      <c r="AS2321" s="8">
        <v>0</v>
      </c>
      <c r="AT2321" s="12">
        <f t="shared" si="369"/>
        <v>10.4</v>
      </c>
      <c r="AV2321" s="11">
        <f t="shared" si="371"/>
        <v>6.97</v>
      </c>
      <c r="AW2321" s="13">
        <f t="shared" si="372"/>
        <v>0</v>
      </c>
      <c r="AX2321" s="13">
        <f t="shared" si="373"/>
        <v>0</v>
      </c>
      <c r="AY2321" s="13">
        <f t="shared" si="374"/>
        <v>0</v>
      </c>
      <c r="AZ2321" s="13">
        <f t="shared" si="375"/>
        <v>0</v>
      </c>
      <c r="BA2321" s="13">
        <f t="shared" si="376"/>
        <v>0</v>
      </c>
      <c r="BB2321" s="13">
        <f t="shared" si="377"/>
        <v>1.768</v>
      </c>
      <c r="BC2321" s="13">
        <f t="shared" si="378"/>
        <v>0</v>
      </c>
    </row>
    <row r="2322" spans="1:55" x14ac:dyDescent="0.3">
      <c r="A2322" s="8" t="s">
        <v>232</v>
      </c>
      <c r="B2322" s="8" t="s">
        <v>240</v>
      </c>
      <c r="C2322" s="8" t="s">
        <v>175</v>
      </c>
      <c r="D2322" s="8" t="s">
        <v>13</v>
      </c>
      <c r="E2322" s="7" t="s">
        <v>14</v>
      </c>
      <c r="F2322" s="8">
        <v>112</v>
      </c>
      <c r="H2322" s="8">
        <v>2</v>
      </c>
      <c r="L2322" s="8">
        <v>0.28599999999999998</v>
      </c>
      <c r="M2322" s="8">
        <f t="shared" si="370"/>
        <v>32.031999999999996</v>
      </c>
      <c r="N2322" s="8">
        <v>1</v>
      </c>
      <c r="O2322" s="8">
        <v>113</v>
      </c>
      <c r="AI2322" s="7">
        <v>8067</v>
      </c>
      <c r="AJ2322" s="8">
        <v>0</v>
      </c>
      <c r="AK2322" s="8" t="s">
        <v>265</v>
      </c>
      <c r="AL2322" s="7">
        <v>269</v>
      </c>
      <c r="AM2322" s="8">
        <v>269</v>
      </c>
      <c r="AN2322" s="8">
        <v>24.9</v>
      </c>
      <c r="AO2322" s="8">
        <v>24.9</v>
      </c>
      <c r="AP2322" s="8">
        <v>24.9</v>
      </c>
      <c r="AQ2322" s="8">
        <v>18</v>
      </c>
      <c r="AR2322" s="8">
        <v>0</v>
      </c>
      <c r="AS2322" s="8">
        <v>0</v>
      </c>
      <c r="AT2322" s="12">
        <f t="shared" si="369"/>
        <v>42.9</v>
      </c>
      <c r="AV2322" s="11">
        <f t="shared" si="371"/>
        <v>86.16607999999998</v>
      </c>
      <c r="AW2322" s="13">
        <f t="shared" si="372"/>
        <v>86.16607999999998</v>
      </c>
      <c r="AX2322" s="13">
        <f t="shared" si="373"/>
        <v>7.9759679999999991</v>
      </c>
      <c r="AY2322" s="13">
        <f t="shared" si="374"/>
        <v>7.9759679999999991</v>
      </c>
      <c r="AZ2322" s="13">
        <f t="shared" si="375"/>
        <v>7.9759679999999991</v>
      </c>
      <c r="BA2322" s="13">
        <f t="shared" si="376"/>
        <v>5.7657599999999993</v>
      </c>
      <c r="BB2322" s="13">
        <f t="shared" si="377"/>
        <v>0</v>
      </c>
      <c r="BC2322" s="13">
        <f t="shared" si="378"/>
        <v>0</v>
      </c>
    </row>
    <row r="2323" spans="1:55" x14ac:dyDescent="0.3">
      <c r="A2323" s="8" t="s">
        <v>232</v>
      </c>
      <c r="B2323" s="8" t="s">
        <v>240</v>
      </c>
      <c r="C2323" s="8" t="s">
        <v>175</v>
      </c>
      <c r="D2323" s="8" t="s">
        <v>15</v>
      </c>
      <c r="E2323" s="7" t="s">
        <v>14</v>
      </c>
      <c r="F2323" s="8">
        <v>85</v>
      </c>
      <c r="I2323" s="8">
        <v>1</v>
      </c>
      <c r="L2323" s="8">
        <v>3.3000000000000002E-2</v>
      </c>
      <c r="M2323" s="8">
        <f t="shared" si="370"/>
        <v>2.8050000000000002</v>
      </c>
      <c r="O2323" s="8">
        <v>113</v>
      </c>
      <c r="AE2323" s="7" t="s">
        <v>296</v>
      </c>
      <c r="AF2323" s="8" t="s">
        <v>298</v>
      </c>
      <c r="AG2323" s="7" t="s">
        <v>299</v>
      </c>
      <c r="AL2323" s="7">
        <v>241</v>
      </c>
      <c r="AN2323" s="8">
        <v>32.9</v>
      </c>
      <c r="AQ2323" s="8">
        <v>10.9</v>
      </c>
      <c r="AR2323" s="8">
        <v>0.5</v>
      </c>
      <c r="AS2323" s="8">
        <v>0</v>
      </c>
      <c r="AT2323" s="12">
        <f t="shared" si="369"/>
        <v>44.3</v>
      </c>
      <c r="AV2323" s="11">
        <f t="shared" si="371"/>
        <v>6.7600499999999997</v>
      </c>
      <c r="AW2323" s="13">
        <f t="shared" si="372"/>
        <v>2.8050000000000002E-2</v>
      </c>
      <c r="AX2323" s="13">
        <f t="shared" si="373"/>
        <v>0.92284499999999992</v>
      </c>
      <c r="AY2323" s="13">
        <f t="shared" si="374"/>
        <v>2.8050000000000002E-2</v>
      </c>
      <c r="AZ2323" s="13">
        <f t="shared" si="375"/>
        <v>2.8050000000000002E-2</v>
      </c>
      <c r="BA2323" s="13">
        <f t="shared" si="376"/>
        <v>0.30574500000000004</v>
      </c>
      <c r="BB2323" s="13">
        <f t="shared" si="377"/>
        <v>1.4025000000000001E-2</v>
      </c>
      <c r="BC2323" s="13">
        <f t="shared" si="378"/>
        <v>0</v>
      </c>
    </row>
    <row r="2324" spans="1:55" x14ac:dyDescent="0.3">
      <c r="A2324" s="8" t="s">
        <v>232</v>
      </c>
      <c r="B2324" s="8" t="s">
        <v>240</v>
      </c>
      <c r="C2324" s="8" t="s">
        <v>175</v>
      </c>
      <c r="D2324" s="8" t="s">
        <v>17</v>
      </c>
      <c r="E2324" s="7" t="s">
        <v>21</v>
      </c>
      <c r="K2324" s="8">
        <v>1</v>
      </c>
      <c r="L2324" s="8">
        <v>0</v>
      </c>
      <c r="M2324" s="8">
        <f t="shared" si="370"/>
        <v>0</v>
      </c>
      <c r="O2324" s="8">
        <v>113</v>
      </c>
      <c r="AE2324" s="7" t="s">
        <v>300</v>
      </c>
      <c r="AF2324" s="8" t="s">
        <v>301</v>
      </c>
      <c r="AG2324" s="7" t="s">
        <v>272</v>
      </c>
      <c r="AL2324" s="7">
        <v>265</v>
      </c>
      <c r="AN2324" s="8">
        <v>16.899999999999999</v>
      </c>
      <c r="AQ2324" s="8">
        <v>21.4</v>
      </c>
      <c r="AR2324" s="8">
        <v>0</v>
      </c>
      <c r="AS2324" s="8">
        <v>0</v>
      </c>
      <c r="AT2324" s="12">
        <f t="shared" si="369"/>
        <v>38.299999999999997</v>
      </c>
      <c r="AV2324" s="11">
        <f t="shared" si="371"/>
        <v>0</v>
      </c>
      <c r="AW2324" s="13">
        <f t="shared" si="372"/>
        <v>0</v>
      </c>
      <c r="AX2324" s="13">
        <f t="shared" si="373"/>
        <v>0</v>
      </c>
      <c r="AY2324" s="13">
        <f t="shared" si="374"/>
        <v>0</v>
      </c>
      <c r="AZ2324" s="13">
        <f t="shared" si="375"/>
        <v>0</v>
      </c>
      <c r="BA2324" s="13">
        <f t="shared" si="376"/>
        <v>0</v>
      </c>
      <c r="BB2324" s="13">
        <f t="shared" si="377"/>
        <v>0</v>
      </c>
      <c r="BC2324" s="13">
        <f t="shared" si="378"/>
        <v>0</v>
      </c>
    </row>
    <row r="2325" spans="1:55" x14ac:dyDescent="0.3">
      <c r="A2325" s="8" t="s">
        <v>232</v>
      </c>
      <c r="B2325" s="8" t="s">
        <v>240</v>
      </c>
      <c r="C2325" s="8" t="s">
        <v>175</v>
      </c>
      <c r="D2325" s="8" t="s">
        <v>18</v>
      </c>
      <c r="E2325" s="7" t="s">
        <v>21</v>
      </c>
      <c r="K2325" s="8">
        <v>1</v>
      </c>
      <c r="L2325" s="8">
        <v>0</v>
      </c>
      <c r="M2325" s="8">
        <f t="shared" si="370"/>
        <v>0</v>
      </c>
      <c r="O2325" s="8">
        <v>113</v>
      </c>
      <c r="S2325" s="8">
        <v>1095</v>
      </c>
      <c r="T2325" s="8" t="s">
        <v>275</v>
      </c>
      <c r="AL2325" s="7">
        <v>267</v>
      </c>
      <c r="AN2325" s="8">
        <v>19.600000000000001</v>
      </c>
      <c r="AQ2325" s="8">
        <v>20.3</v>
      </c>
      <c r="AT2325" s="12">
        <f t="shared" si="369"/>
        <v>39.900000000000006</v>
      </c>
      <c r="AV2325" s="11">
        <f t="shared" si="371"/>
        <v>0</v>
      </c>
      <c r="AW2325" s="13">
        <f t="shared" si="372"/>
        <v>0</v>
      </c>
      <c r="AX2325" s="13">
        <f t="shared" si="373"/>
        <v>0</v>
      </c>
      <c r="AY2325" s="13">
        <f t="shared" si="374"/>
        <v>0</v>
      </c>
      <c r="AZ2325" s="13">
        <f t="shared" si="375"/>
        <v>0</v>
      </c>
      <c r="BA2325" s="13">
        <f t="shared" si="376"/>
        <v>0</v>
      </c>
      <c r="BB2325" s="13">
        <f t="shared" si="377"/>
        <v>0</v>
      </c>
      <c r="BC2325" s="13">
        <f t="shared" si="378"/>
        <v>0</v>
      </c>
    </row>
    <row r="2326" spans="1:55" x14ac:dyDescent="0.3">
      <c r="A2326" s="8" t="s">
        <v>232</v>
      </c>
      <c r="B2326" s="8" t="s">
        <v>240</v>
      </c>
      <c r="C2326" s="8" t="s">
        <v>175</v>
      </c>
      <c r="D2326" s="8" t="s">
        <v>19</v>
      </c>
      <c r="E2326" s="7" t="s">
        <v>14</v>
      </c>
      <c r="F2326" s="8">
        <v>112</v>
      </c>
      <c r="I2326" s="8">
        <v>2</v>
      </c>
      <c r="L2326" s="8">
        <v>6.7000000000000004E-2</v>
      </c>
      <c r="M2326" s="8">
        <f t="shared" si="370"/>
        <v>7.5040000000000004</v>
      </c>
      <c r="O2326" s="8">
        <v>113</v>
      </c>
      <c r="AI2326" s="7">
        <v>8063</v>
      </c>
      <c r="AJ2326" s="8">
        <v>5124</v>
      </c>
      <c r="AK2326" s="8" t="s">
        <v>273</v>
      </c>
      <c r="AL2326" s="7">
        <v>285</v>
      </c>
      <c r="AM2326" s="8">
        <v>285</v>
      </c>
      <c r="AN2326" s="8">
        <v>26.9</v>
      </c>
      <c r="AO2326" s="8">
        <v>26.9</v>
      </c>
      <c r="AP2326" s="8">
        <v>26.9</v>
      </c>
      <c r="AQ2326" s="8">
        <v>18.899999999999999</v>
      </c>
      <c r="AR2326" s="8">
        <v>0</v>
      </c>
      <c r="AS2326" s="8">
        <v>0</v>
      </c>
      <c r="AT2326" s="12">
        <f t="shared" si="369"/>
        <v>45.8</v>
      </c>
      <c r="AV2326" s="11">
        <f t="shared" si="371"/>
        <v>21.386400000000002</v>
      </c>
      <c r="AW2326" s="13">
        <f t="shared" si="372"/>
        <v>21.386400000000002</v>
      </c>
      <c r="AX2326" s="13">
        <f t="shared" si="373"/>
        <v>2.0185759999999999</v>
      </c>
      <c r="AY2326" s="13">
        <f t="shared" si="374"/>
        <v>2.0185759999999999</v>
      </c>
      <c r="AZ2326" s="13">
        <f t="shared" si="375"/>
        <v>2.0185759999999999</v>
      </c>
      <c r="BA2326" s="13">
        <f t="shared" si="376"/>
        <v>1.4182560000000002</v>
      </c>
      <c r="BB2326" s="13">
        <f t="shared" si="377"/>
        <v>0</v>
      </c>
      <c r="BC2326" s="13">
        <f t="shared" si="378"/>
        <v>0</v>
      </c>
    </row>
    <row r="2327" spans="1:55" x14ac:dyDescent="0.3">
      <c r="A2327" s="8" t="s">
        <v>232</v>
      </c>
      <c r="B2327" s="8" t="s">
        <v>240</v>
      </c>
      <c r="C2327" s="8" t="s">
        <v>175</v>
      </c>
      <c r="D2327" s="8" t="s">
        <v>22</v>
      </c>
      <c r="E2327" s="7" t="s">
        <v>21</v>
      </c>
      <c r="K2327" s="8">
        <v>1</v>
      </c>
      <c r="L2327" s="8">
        <v>0</v>
      </c>
      <c r="M2327" s="8">
        <f t="shared" si="370"/>
        <v>0</v>
      </c>
      <c r="O2327" s="8">
        <v>113</v>
      </c>
      <c r="AI2327" s="7">
        <v>8063</v>
      </c>
      <c r="AJ2327" s="8">
        <v>5124</v>
      </c>
      <c r="AK2327" s="8" t="s">
        <v>273</v>
      </c>
      <c r="AL2327" s="7">
        <v>285</v>
      </c>
      <c r="AM2327" s="8">
        <v>285</v>
      </c>
      <c r="AN2327" s="8">
        <v>26.9</v>
      </c>
      <c r="AO2327" s="8">
        <v>26.9</v>
      </c>
      <c r="AP2327" s="8">
        <v>26.9</v>
      </c>
      <c r="AQ2327" s="8">
        <v>18.899999999999999</v>
      </c>
      <c r="AR2327" s="8">
        <v>0</v>
      </c>
      <c r="AS2327" s="8">
        <v>0</v>
      </c>
      <c r="AT2327" s="12">
        <f t="shared" si="369"/>
        <v>45.8</v>
      </c>
      <c r="AV2327" s="11">
        <f t="shared" si="371"/>
        <v>0</v>
      </c>
      <c r="AW2327" s="13">
        <f t="shared" si="372"/>
        <v>0</v>
      </c>
      <c r="AX2327" s="13">
        <f t="shared" si="373"/>
        <v>0</v>
      </c>
      <c r="AY2327" s="13">
        <f t="shared" si="374"/>
        <v>0</v>
      </c>
      <c r="AZ2327" s="13">
        <f t="shared" si="375"/>
        <v>0</v>
      </c>
      <c r="BA2327" s="13">
        <f t="shared" si="376"/>
        <v>0</v>
      </c>
      <c r="BB2327" s="13">
        <f t="shared" si="377"/>
        <v>0</v>
      </c>
      <c r="BC2327" s="13">
        <f t="shared" si="378"/>
        <v>0</v>
      </c>
    </row>
    <row r="2328" spans="1:55" x14ac:dyDescent="0.3">
      <c r="A2328" s="8" t="s">
        <v>232</v>
      </c>
      <c r="B2328" s="8" t="s">
        <v>240</v>
      </c>
      <c r="C2328" s="8" t="s">
        <v>175</v>
      </c>
      <c r="D2328" s="8" t="s">
        <v>136</v>
      </c>
      <c r="E2328" s="7" t="s">
        <v>14</v>
      </c>
      <c r="F2328" s="8">
        <v>56</v>
      </c>
      <c r="I2328" s="8">
        <v>2</v>
      </c>
      <c r="L2328" s="8">
        <v>6.7000000000000004E-2</v>
      </c>
      <c r="M2328" s="8">
        <f t="shared" si="370"/>
        <v>3.7520000000000002</v>
      </c>
      <c r="O2328" s="8">
        <v>113</v>
      </c>
      <c r="AI2328" s="7">
        <v>1683</v>
      </c>
      <c r="AJ2328" s="8">
        <v>10188</v>
      </c>
      <c r="AK2328" s="8" t="s">
        <v>360</v>
      </c>
      <c r="AL2328" s="7">
        <v>273</v>
      </c>
      <c r="AM2328" s="8">
        <v>273</v>
      </c>
      <c r="AN2328" s="8">
        <v>27.6</v>
      </c>
      <c r="AO2328" s="8">
        <v>27.6</v>
      </c>
      <c r="AP2328" s="8">
        <v>27.6</v>
      </c>
      <c r="AQ2328" s="8">
        <v>17.2</v>
      </c>
      <c r="AR2328" s="8">
        <v>0</v>
      </c>
      <c r="AS2328" s="8">
        <v>0</v>
      </c>
      <c r="AT2328" s="12">
        <f t="shared" si="369"/>
        <v>44.8</v>
      </c>
      <c r="AV2328" s="11">
        <f t="shared" si="371"/>
        <v>10.24296</v>
      </c>
      <c r="AW2328" s="13">
        <f t="shared" si="372"/>
        <v>10.24296</v>
      </c>
      <c r="AX2328" s="13">
        <f t="shared" si="373"/>
        <v>1.035552</v>
      </c>
      <c r="AY2328" s="13">
        <f t="shared" si="374"/>
        <v>1.035552</v>
      </c>
      <c r="AZ2328" s="13">
        <f t="shared" si="375"/>
        <v>1.035552</v>
      </c>
      <c r="BA2328" s="13">
        <f t="shared" si="376"/>
        <v>0.64534400000000003</v>
      </c>
      <c r="BB2328" s="13">
        <f t="shared" si="377"/>
        <v>0</v>
      </c>
      <c r="BC2328" s="13">
        <f t="shared" si="378"/>
        <v>0</v>
      </c>
    </row>
    <row r="2329" spans="1:55" x14ac:dyDescent="0.3">
      <c r="A2329" s="8" t="s">
        <v>232</v>
      </c>
      <c r="B2329" s="8" t="s">
        <v>240</v>
      </c>
      <c r="C2329" s="8" t="s">
        <v>175</v>
      </c>
      <c r="D2329" s="8" t="s">
        <v>23</v>
      </c>
      <c r="E2329" s="7" t="s">
        <v>21</v>
      </c>
      <c r="K2329" s="8">
        <v>1</v>
      </c>
      <c r="L2329" s="8">
        <v>0</v>
      </c>
      <c r="M2329" s="8">
        <f t="shared" si="370"/>
        <v>0</v>
      </c>
      <c r="O2329" s="8">
        <v>113</v>
      </c>
      <c r="AI2329" s="7">
        <v>974</v>
      </c>
      <c r="AJ2329" s="8">
        <v>1129</v>
      </c>
      <c r="AK2329" s="8" t="s">
        <v>279</v>
      </c>
      <c r="AL2329" s="7">
        <v>155</v>
      </c>
      <c r="AM2329" s="8">
        <v>155</v>
      </c>
      <c r="AN2329" s="8">
        <v>12.6</v>
      </c>
      <c r="AO2329" s="8">
        <v>12.6</v>
      </c>
      <c r="AP2329" s="8">
        <v>0</v>
      </c>
      <c r="AQ2329" s="8">
        <v>10.6</v>
      </c>
      <c r="AR2329" s="8">
        <v>1.1000000000000001</v>
      </c>
      <c r="AS2329" s="8">
        <v>0</v>
      </c>
      <c r="AT2329" s="12">
        <f t="shared" si="369"/>
        <v>24.3</v>
      </c>
      <c r="AV2329" s="11">
        <f t="shared" si="371"/>
        <v>0</v>
      </c>
      <c r="AW2329" s="13">
        <f t="shared" si="372"/>
        <v>0</v>
      </c>
      <c r="AX2329" s="13">
        <f t="shared" si="373"/>
        <v>0</v>
      </c>
      <c r="AY2329" s="13">
        <f t="shared" si="374"/>
        <v>0</v>
      </c>
      <c r="AZ2329" s="13">
        <f t="shared" si="375"/>
        <v>0</v>
      </c>
      <c r="BA2329" s="13">
        <f t="shared" si="376"/>
        <v>0</v>
      </c>
      <c r="BB2329" s="13">
        <f t="shared" si="377"/>
        <v>0</v>
      </c>
      <c r="BC2329" s="13">
        <f t="shared" si="378"/>
        <v>0</v>
      </c>
    </row>
    <row r="2330" spans="1:55" x14ac:dyDescent="0.3">
      <c r="A2330" s="8" t="s">
        <v>232</v>
      </c>
      <c r="B2330" s="8" t="s">
        <v>240</v>
      </c>
      <c r="C2330" s="8" t="s">
        <v>175</v>
      </c>
      <c r="D2330" s="8" t="s">
        <v>24</v>
      </c>
      <c r="E2330" s="7" t="s">
        <v>14</v>
      </c>
      <c r="F2330" s="8">
        <v>184</v>
      </c>
      <c r="H2330" s="8">
        <v>1</v>
      </c>
      <c r="L2330" s="8">
        <v>0.14299999999999999</v>
      </c>
      <c r="M2330" s="8">
        <f t="shared" si="370"/>
        <v>26.311999999999998</v>
      </c>
      <c r="O2330" s="8">
        <v>113</v>
      </c>
      <c r="AI2330" s="7">
        <v>7075</v>
      </c>
      <c r="AJ2330" s="8">
        <v>1106</v>
      </c>
      <c r="AK2330" s="8" t="s">
        <v>280</v>
      </c>
      <c r="AL2330" s="7">
        <v>69</v>
      </c>
      <c r="AM2330" s="8">
        <v>69</v>
      </c>
      <c r="AN2330" s="8">
        <v>3.6</v>
      </c>
      <c r="AO2330" s="8">
        <v>3.6</v>
      </c>
      <c r="AP2330" s="8">
        <v>0</v>
      </c>
      <c r="AQ2330" s="8">
        <v>4.0999999999999996</v>
      </c>
      <c r="AR2330" s="8">
        <v>4.5</v>
      </c>
      <c r="AS2330" s="8">
        <v>0</v>
      </c>
      <c r="AT2330" s="12">
        <f t="shared" si="369"/>
        <v>12.2</v>
      </c>
      <c r="AV2330" s="11">
        <f t="shared" si="371"/>
        <v>18.155279999999998</v>
      </c>
      <c r="AW2330" s="13">
        <f t="shared" si="372"/>
        <v>18.155279999999998</v>
      </c>
      <c r="AX2330" s="13">
        <f t="shared" si="373"/>
        <v>0.94723199999999996</v>
      </c>
      <c r="AY2330" s="13">
        <f t="shared" si="374"/>
        <v>0.94723199999999996</v>
      </c>
      <c r="AZ2330" s="13">
        <f t="shared" si="375"/>
        <v>0</v>
      </c>
      <c r="BA2330" s="13">
        <f t="shared" si="376"/>
        <v>1.0787919999999998</v>
      </c>
      <c r="BB2330" s="13">
        <f t="shared" si="377"/>
        <v>1.18404</v>
      </c>
      <c r="BC2330" s="13">
        <f t="shared" si="378"/>
        <v>0</v>
      </c>
    </row>
    <row r="2331" spans="1:55" x14ac:dyDescent="0.3">
      <c r="A2331" s="8" t="s">
        <v>232</v>
      </c>
      <c r="B2331" s="8" t="s">
        <v>240</v>
      </c>
      <c r="C2331" s="8" t="s">
        <v>175</v>
      </c>
      <c r="D2331" s="8" t="s">
        <v>25</v>
      </c>
      <c r="E2331" s="7" t="s">
        <v>21</v>
      </c>
      <c r="K2331" s="8">
        <v>1</v>
      </c>
      <c r="L2331" s="8">
        <v>0</v>
      </c>
      <c r="M2331" s="8">
        <f t="shared" si="370"/>
        <v>0</v>
      </c>
      <c r="O2331" s="8">
        <v>113</v>
      </c>
      <c r="AI2331" s="7">
        <v>646</v>
      </c>
      <c r="AJ2331" s="8">
        <v>1009</v>
      </c>
      <c r="AK2331" s="8" t="s">
        <v>286</v>
      </c>
      <c r="AL2331" s="7">
        <v>403</v>
      </c>
      <c r="AM2331" s="8">
        <v>403</v>
      </c>
      <c r="AN2331" s="8">
        <v>24.9</v>
      </c>
      <c r="AO2331" s="8">
        <v>24.9</v>
      </c>
      <c r="AP2331" s="8">
        <v>0</v>
      </c>
      <c r="AQ2331" s="8">
        <v>33.1</v>
      </c>
      <c r="AR2331" s="8">
        <v>1.3</v>
      </c>
      <c r="AS2331" s="8">
        <v>0</v>
      </c>
      <c r="AT2331" s="12">
        <f t="shared" si="369"/>
        <v>59.3</v>
      </c>
      <c r="AV2331" s="11">
        <f t="shared" si="371"/>
        <v>0</v>
      </c>
      <c r="AW2331" s="13">
        <f t="shared" si="372"/>
        <v>0</v>
      </c>
      <c r="AX2331" s="13">
        <f t="shared" si="373"/>
        <v>0</v>
      </c>
      <c r="AY2331" s="13">
        <f t="shared" si="374"/>
        <v>0</v>
      </c>
      <c r="AZ2331" s="13">
        <f t="shared" si="375"/>
        <v>0</v>
      </c>
      <c r="BA2331" s="13">
        <f t="shared" si="376"/>
        <v>0</v>
      </c>
      <c r="BB2331" s="13">
        <f t="shared" si="377"/>
        <v>0</v>
      </c>
      <c r="BC2331" s="13">
        <f t="shared" si="378"/>
        <v>0</v>
      </c>
    </row>
    <row r="2332" spans="1:55" x14ac:dyDescent="0.3">
      <c r="A2332" s="8" t="s">
        <v>20</v>
      </c>
      <c r="B2332" s="8" t="s">
        <v>240</v>
      </c>
      <c r="C2332" s="8" t="s">
        <v>175</v>
      </c>
      <c r="D2332" s="8" t="s">
        <v>20</v>
      </c>
      <c r="E2332" s="7" t="s">
        <v>14</v>
      </c>
      <c r="F2332" s="8">
        <v>112</v>
      </c>
      <c r="H2332" s="8">
        <v>5</v>
      </c>
      <c r="L2332" s="8">
        <v>0.71399999999999997</v>
      </c>
      <c r="M2332" s="8">
        <f t="shared" si="370"/>
        <v>79.967999999999989</v>
      </c>
      <c r="O2332" s="8">
        <v>113</v>
      </c>
      <c r="AI2332">
        <v>8041</v>
      </c>
      <c r="AJ2332">
        <v>15233</v>
      </c>
      <c r="AK2332" t="s">
        <v>378</v>
      </c>
      <c r="AL2332">
        <v>105</v>
      </c>
      <c r="AM2332">
        <v>105</v>
      </c>
      <c r="AN2332">
        <v>18.5</v>
      </c>
      <c r="AO2332">
        <v>18.5</v>
      </c>
      <c r="AP2332">
        <v>18.5</v>
      </c>
      <c r="AQ2332">
        <v>2.9</v>
      </c>
      <c r="AR2332">
        <v>0</v>
      </c>
      <c r="AS2332">
        <v>0</v>
      </c>
      <c r="AT2332" s="12">
        <f t="shared" si="369"/>
        <v>21.4</v>
      </c>
      <c r="AV2332" s="11">
        <f t="shared" si="371"/>
        <v>83.966399999999993</v>
      </c>
      <c r="AW2332" s="13">
        <f t="shared" si="372"/>
        <v>83.966399999999993</v>
      </c>
      <c r="AX2332" s="13">
        <f t="shared" si="373"/>
        <v>14.794079999999999</v>
      </c>
      <c r="AY2332" s="13">
        <f t="shared" si="374"/>
        <v>14.794079999999999</v>
      </c>
      <c r="AZ2332" s="13">
        <f t="shared" si="375"/>
        <v>14.794079999999999</v>
      </c>
      <c r="BA2332" s="13">
        <f t="shared" si="376"/>
        <v>2.3190719999999998</v>
      </c>
      <c r="BB2332" s="13">
        <f t="shared" si="377"/>
        <v>0</v>
      </c>
      <c r="BC2332" s="13">
        <f t="shared" si="378"/>
        <v>0</v>
      </c>
    </row>
    <row r="2333" spans="1:55" x14ac:dyDescent="0.3">
      <c r="A2333" s="8" t="s">
        <v>233</v>
      </c>
      <c r="B2333" s="8" t="s">
        <v>240</v>
      </c>
      <c r="C2333" s="8" t="s">
        <v>175</v>
      </c>
      <c r="D2333" s="8" t="s">
        <v>26</v>
      </c>
      <c r="E2333" s="7" t="s">
        <v>14</v>
      </c>
      <c r="F2333" s="8">
        <v>175</v>
      </c>
      <c r="I2333" s="8">
        <v>1</v>
      </c>
      <c r="L2333" s="8">
        <v>3.3000000000000002E-2</v>
      </c>
      <c r="M2333" s="8">
        <f t="shared" si="370"/>
        <v>5.7750000000000004</v>
      </c>
      <c r="O2333" s="8">
        <v>113</v>
      </c>
      <c r="AI2333" s="7">
        <v>7200</v>
      </c>
      <c r="AJ2333" s="8">
        <v>20051</v>
      </c>
      <c r="AK2333" s="8" t="s">
        <v>282</v>
      </c>
      <c r="AL2333" s="7">
        <v>130</v>
      </c>
      <c r="AM2333" s="8">
        <v>0</v>
      </c>
      <c r="AN2333" s="8">
        <v>2.4</v>
      </c>
      <c r="AO2333" s="8">
        <v>0</v>
      </c>
      <c r="AP2333" s="8">
        <v>0</v>
      </c>
      <c r="AQ2333" s="8">
        <v>0.2</v>
      </c>
      <c r="AR2333" s="8">
        <v>28.6</v>
      </c>
      <c r="AS2333" s="8">
        <v>0.3</v>
      </c>
      <c r="AT2333" s="12">
        <f t="shared" si="369"/>
        <v>31.200000000000003</v>
      </c>
      <c r="AV2333" s="11">
        <f t="shared" si="371"/>
        <v>7.5075000000000003</v>
      </c>
      <c r="AW2333" s="13">
        <f t="shared" si="372"/>
        <v>0</v>
      </c>
      <c r="AX2333" s="13">
        <f t="shared" si="373"/>
        <v>0.1386</v>
      </c>
      <c r="AY2333" s="13">
        <f t="shared" si="374"/>
        <v>0</v>
      </c>
      <c r="AZ2333" s="13">
        <f t="shared" si="375"/>
        <v>0</v>
      </c>
      <c r="BA2333" s="13">
        <f t="shared" si="376"/>
        <v>1.155E-2</v>
      </c>
      <c r="BB2333" s="13">
        <f t="shared" si="377"/>
        <v>1.6516500000000003</v>
      </c>
      <c r="BC2333" s="13">
        <f t="shared" si="378"/>
        <v>1.7325E-2</v>
      </c>
    </row>
    <row r="2334" spans="1:55" x14ac:dyDescent="0.3">
      <c r="A2334" s="8" t="s">
        <v>233</v>
      </c>
      <c r="B2334" s="8" t="s">
        <v>240</v>
      </c>
      <c r="C2334" s="8" t="s">
        <v>175</v>
      </c>
      <c r="D2334" s="8" t="s">
        <v>28</v>
      </c>
      <c r="E2334" s="7" t="s">
        <v>14</v>
      </c>
      <c r="F2334" s="8">
        <v>185</v>
      </c>
      <c r="H2334" s="8">
        <v>2</v>
      </c>
      <c r="L2334" s="8">
        <v>0.28599999999999998</v>
      </c>
      <c r="M2334" s="8">
        <f t="shared" si="370"/>
        <v>52.91</v>
      </c>
      <c r="O2334" s="8">
        <v>113</v>
      </c>
      <c r="AI2334" s="7">
        <v>7005</v>
      </c>
      <c r="AJ2334" s="8">
        <v>16028</v>
      </c>
      <c r="AK2334" s="8" t="s">
        <v>283</v>
      </c>
      <c r="AL2334" s="7">
        <v>127</v>
      </c>
      <c r="AM2334" s="8">
        <v>0</v>
      </c>
      <c r="AN2334" s="8">
        <v>8.6999999999999993</v>
      </c>
      <c r="AO2334" s="8">
        <v>0</v>
      </c>
      <c r="AP2334" s="8">
        <v>0</v>
      </c>
      <c r="AQ2334" s="8">
        <v>0.5</v>
      </c>
      <c r="AR2334" s="8">
        <v>22.8</v>
      </c>
      <c r="AS2334" s="8">
        <v>6.4</v>
      </c>
      <c r="AT2334" s="12">
        <f t="shared" si="369"/>
        <v>32</v>
      </c>
      <c r="AV2334" s="11">
        <f t="shared" si="371"/>
        <v>67.195700000000002</v>
      </c>
      <c r="AW2334" s="13">
        <f t="shared" si="372"/>
        <v>0</v>
      </c>
      <c r="AX2334" s="13">
        <f t="shared" si="373"/>
        <v>4.6031699999999995</v>
      </c>
      <c r="AY2334" s="13">
        <f t="shared" si="374"/>
        <v>0</v>
      </c>
      <c r="AZ2334" s="13">
        <f t="shared" si="375"/>
        <v>0</v>
      </c>
      <c r="BA2334" s="13">
        <f t="shared" si="376"/>
        <v>0.26455000000000001</v>
      </c>
      <c r="BB2334" s="13">
        <f t="shared" si="377"/>
        <v>12.06348</v>
      </c>
      <c r="BC2334" s="13">
        <f t="shared" si="378"/>
        <v>3.3862400000000004</v>
      </c>
    </row>
    <row r="2335" spans="1:55" x14ac:dyDescent="0.3">
      <c r="A2335" s="8" t="s">
        <v>233</v>
      </c>
      <c r="B2335" s="8" t="s">
        <v>240</v>
      </c>
      <c r="C2335" s="8" t="s">
        <v>175</v>
      </c>
      <c r="D2335" s="8" t="s">
        <v>29</v>
      </c>
      <c r="E2335" s="7" t="s">
        <v>14</v>
      </c>
      <c r="F2335" s="8">
        <v>60</v>
      </c>
      <c r="G2335" s="8">
        <v>1</v>
      </c>
      <c r="L2335" s="8">
        <v>1</v>
      </c>
      <c r="M2335" s="8">
        <f t="shared" si="370"/>
        <v>60</v>
      </c>
      <c r="O2335" s="8">
        <v>113</v>
      </c>
      <c r="AI2335" s="7">
        <v>513</v>
      </c>
      <c r="AJ2335" s="8">
        <v>11110</v>
      </c>
      <c r="AK2335" s="8" t="s">
        <v>290</v>
      </c>
      <c r="AL2335" s="7">
        <v>22</v>
      </c>
      <c r="AM2335" s="8">
        <v>0</v>
      </c>
      <c r="AN2335" s="8">
        <v>1</v>
      </c>
      <c r="AO2335" s="8">
        <v>0</v>
      </c>
      <c r="AP2335" s="8">
        <v>0</v>
      </c>
      <c r="AQ2335" s="8">
        <v>0.4</v>
      </c>
      <c r="AR2335" s="8">
        <v>4.5</v>
      </c>
      <c r="AS2335" s="8">
        <v>2.8</v>
      </c>
      <c r="AT2335" s="12">
        <f t="shared" si="369"/>
        <v>5.9</v>
      </c>
      <c r="AV2335" s="11">
        <f t="shared" si="371"/>
        <v>13.2</v>
      </c>
      <c r="AW2335" s="13">
        <f t="shared" si="372"/>
        <v>0</v>
      </c>
      <c r="AX2335" s="13">
        <f t="shared" si="373"/>
        <v>0.6</v>
      </c>
      <c r="AY2335" s="13">
        <f t="shared" si="374"/>
        <v>0</v>
      </c>
      <c r="AZ2335" s="13">
        <f t="shared" si="375"/>
        <v>0</v>
      </c>
      <c r="BA2335" s="13">
        <f t="shared" si="376"/>
        <v>0.24</v>
      </c>
      <c r="BB2335" s="13">
        <f t="shared" si="377"/>
        <v>2.7</v>
      </c>
      <c r="BC2335" s="13">
        <f t="shared" si="378"/>
        <v>1.68</v>
      </c>
    </row>
    <row r="2336" spans="1:55" x14ac:dyDescent="0.3">
      <c r="A2336" s="8" t="s">
        <v>233</v>
      </c>
      <c r="B2336" s="8" t="s">
        <v>240</v>
      </c>
      <c r="C2336" s="8" t="s">
        <v>175</v>
      </c>
      <c r="D2336" s="8" t="s">
        <v>30</v>
      </c>
      <c r="E2336" s="7" t="s">
        <v>14</v>
      </c>
      <c r="F2336" s="8">
        <v>119</v>
      </c>
      <c r="H2336" s="8">
        <v>2</v>
      </c>
      <c r="L2336" s="8">
        <v>0.28599999999999998</v>
      </c>
      <c r="M2336" s="8">
        <f t="shared" si="370"/>
        <v>34.033999999999999</v>
      </c>
      <c r="O2336" s="8">
        <v>113</v>
      </c>
      <c r="AI2336" s="7">
        <v>141</v>
      </c>
      <c r="AJ2336" s="8">
        <v>9040</v>
      </c>
      <c r="AK2336" s="8" t="s">
        <v>287</v>
      </c>
      <c r="AL2336" s="7">
        <v>92</v>
      </c>
      <c r="AM2336" s="8">
        <v>0</v>
      </c>
      <c r="AN2336" s="8">
        <v>1</v>
      </c>
      <c r="AO2336" s="8">
        <v>0</v>
      </c>
      <c r="AP2336" s="8">
        <v>0</v>
      </c>
      <c r="AQ2336" s="8">
        <v>0.5</v>
      </c>
      <c r="AR2336" s="8">
        <v>23.4</v>
      </c>
      <c r="AS2336" s="8">
        <v>2.4</v>
      </c>
      <c r="AT2336" s="12">
        <f t="shared" si="369"/>
        <v>24.9</v>
      </c>
      <c r="AV2336" s="11">
        <f t="shared" si="371"/>
        <v>31.311279999999996</v>
      </c>
      <c r="AW2336" s="13">
        <f t="shared" si="372"/>
        <v>0</v>
      </c>
      <c r="AX2336" s="13">
        <f t="shared" si="373"/>
        <v>0.34033999999999998</v>
      </c>
      <c r="AY2336" s="13">
        <f t="shared" si="374"/>
        <v>0</v>
      </c>
      <c r="AZ2336" s="13">
        <f t="shared" si="375"/>
        <v>0</v>
      </c>
      <c r="BA2336" s="13">
        <f t="shared" si="376"/>
        <v>0.17016999999999999</v>
      </c>
      <c r="BB2336" s="13">
        <f t="shared" si="377"/>
        <v>7.9639559999999996</v>
      </c>
      <c r="BC2336" s="13">
        <f t="shared" si="378"/>
        <v>0.81681599999999988</v>
      </c>
    </row>
    <row r="2337" spans="1:55" x14ac:dyDescent="0.3">
      <c r="A2337" s="8" t="s">
        <v>233</v>
      </c>
      <c r="B2337" s="8" t="s">
        <v>240</v>
      </c>
      <c r="C2337" s="8" t="s">
        <v>175</v>
      </c>
      <c r="D2337" s="8" t="s">
        <v>31</v>
      </c>
      <c r="E2337" s="7" t="s">
        <v>21</v>
      </c>
      <c r="K2337" s="8">
        <v>1</v>
      </c>
      <c r="L2337" s="8">
        <v>0</v>
      </c>
      <c r="M2337" s="8">
        <f t="shared" si="370"/>
        <v>0</v>
      </c>
      <c r="O2337" s="8">
        <v>113</v>
      </c>
      <c r="AI2337" s="7">
        <v>1786</v>
      </c>
      <c r="AJ2337" s="8">
        <v>11363</v>
      </c>
      <c r="AK2337" s="8" t="s">
        <v>289</v>
      </c>
      <c r="AL2337" s="7">
        <v>93</v>
      </c>
      <c r="AM2337" s="8">
        <v>0</v>
      </c>
      <c r="AN2337" s="8">
        <v>2</v>
      </c>
      <c r="AO2337" s="8">
        <v>0</v>
      </c>
      <c r="AP2337" s="8">
        <v>0</v>
      </c>
      <c r="AQ2337" s="8">
        <v>0.1</v>
      </c>
      <c r="AR2337" s="8">
        <v>21.6</v>
      </c>
      <c r="AS2337" s="8">
        <v>1.5</v>
      </c>
      <c r="AT2337" s="12">
        <f t="shared" si="369"/>
        <v>23.700000000000003</v>
      </c>
      <c r="AV2337" s="11">
        <f t="shared" si="371"/>
        <v>0</v>
      </c>
      <c r="AW2337" s="13">
        <f t="shared" si="372"/>
        <v>0</v>
      </c>
      <c r="AX2337" s="13">
        <f t="shared" si="373"/>
        <v>0</v>
      </c>
      <c r="AY2337" s="13">
        <f t="shared" si="374"/>
        <v>0</v>
      </c>
      <c r="AZ2337" s="13">
        <f t="shared" si="375"/>
        <v>0</v>
      </c>
      <c r="BA2337" s="13">
        <f t="shared" si="376"/>
        <v>0</v>
      </c>
      <c r="BB2337" s="13">
        <f t="shared" si="377"/>
        <v>0</v>
      </c>
      <c r="BC2337" s="13">
        <f t="shared" si="378"/>
        <v>0</v>
      </c>
    </row>
    <row r="2338" spans="1:55" x14ac:dyDescent="0.3">
      <c r="A2338" s="8" t="s">
        <v>233</v>
      </c>
      <c r="B2338" s="8" t="s">
        <v>240</v>
      </c>
      <c r="C2338" s="8" t="s">
        <v>175</v>
      </c>
      <c r="D2338" s="8" t="s">
        <v>167</v>
      </c>
      <c r="E2338" s="7" t="s">
        <v>14</v>
      </c>
      <c r="F2338" s="8">
        <v>62</v>
      </c>
      <c r="G2338" s="8">
        <v>1</v>
      </c>
      <c r="L2338" s="8">
        <v>1</v>
      </c>
      <c r="M2338" s="8">
        <f t="shared" si="370"/>
        <v>62</v>
      </c>
      <c r="O2338" s="8">
        <v>113</v>
      </c>
      <c r="AI2338" s="7">
        <v>2282</v>
      </c>
      <c r="AJ2338" s="8">
        <v>11529</v>
      </c>
      <c r="AK2338" s="8" t="s">
        <v>368</v>
      </c>
      <c r="AL2338" s="7">
        <v>21</v>
      </c>
      <c r="AM2338" s="8">
        <v>0</v>
      </c>
      <c r="AN2338" s="8">
        <v>0.9</v>
      </c>
      <c r="AO2338" s="8">
        <v>0</v>
      </c>
      <c r="AP2338" s="8">
        <v>0</v>
      </c>
      <c r="AQ2338" s="8">
        <v>0.3</v>
      </c>
      <c r="AR2338" s="8">
        <v>4.5999999999999996</v>
      </c>
      <c r="AS2338" s="8">
        <v>1.1000000000000001</v>
      </c>
      <c r="AT2338" s="12">
        <f t="shared" si="369"/>
        <v>5.8</v>
      </c>
      <c r="AV2338" s="11">
        <f t="shared" si="371"/>
        <v>13.02</v>
      </c>
      <c r="AW2338" s="13">
        <f t="shared" si="372"/>
        <v>0</v>
      </c>
      <c r="AX2338" s="13">
        <f t="shared" si="373"/>
        <v>0.55800000000000005</v>
      </c>
      <c r="AY2338" s="13">
        <f t="shared" si="374"/>
        <v>0</v>
      </c>
      <c r="AZ2338" s="13">
        <f t="shared" si="375"/>
        <v>0</v>
      </c>
      <c r="BA2338" s="13">
        <f t="shared" si="376"/>
        <v>0.18599999999999997</v>
      </c>
      <c r="BB2338" s="13">
        <f t="shared" si="377"/>
        <v>2.8519999999999999</v>
      </c>
      <c r="BC2338" s="13">
        <f t="shared" si="378"/>
        <v>0.68200000000000005</v>
      </c>
    </row>
    <row r="2339" spans="1:55" x14ac:dyDescent="0.3">
      <c r="A2339" s="8" t="s">
        <v>233</v>
      </c>
      <c r="B2339" s="8" t="s">
        <v>240</v>
      </c>
      <c r="C2339" s="8" t="s">
        <v>175</v>
      </c>
      <c r="D2339" s="8" t="s">
        <v>171</v>
      </c>
      <c r="E2339" s="7" t="s">
        <v>14</v>
      </c>
      <c r="F2339" s="8">
        <v>44</v>
      </c>
      <c r="H2339" s="8">
        <v>2</v>
      </c>
      <c r="L2339" s="8">
        <v>0.28599999999999998</v>
      </c>
      <c r="M2339" s="8">
        <f t="shared" si="370"/>
        <v>12.584</v>
      </c>
      <c r="O2339" s="8">
        <v>113</v>
      </c>
      <c r="AI2339" s="7">
        <v>7016</v>
      </c>
      <c r="AJ2339" s="8">
        <v>18029</v>
      </c>
      <c r="AK2339" s="8" t="s">
        <v>369</v>
      </c>
      <c r="AL2339" s="7">
        <v>274</v>
      </c>
      <c r="AM2339" s="8">
        <v>0</v>
      </c>
      <c r="AN2339" s="8">
        <v>8.8000000000000007</v>
      </c>
      <c r="AO2339" s="8">
        <v>0</v>
      </c>
      <c r="AP2339" s="8">
        <v>0</v>
      </c>
      <c r="AQ2339" s="8">
        <v>3</v>
      </c>
      <c r="AR2339" s="8">
        <v>51.9</v>
      </c>
      <c r="AS2339" s="8">
        <v>2.8</v>
      </c>
      <c r="AT2339" s="12">
        <f t="shared" si="369"/>
        <v>63.7</v>
      </c>
      <c r="AV2339" s="11">
        <f t="shared" si="371"/>
        <v>34.480159999999998</v>
      </c>
      <c r="AW2339" s="13">
        <f t="shared" si="372"/>
        <v>0</v>
      </c>
      <c r="AX2339" s="13">
        <f t="shared" si="373"/>
        <v>1.1073920000000002</v>
      </c>
      <c r="AY2339" s="13">
        <f t="shared" si="374"/>
        <v>0</v>
      </c>
      <c r="AZ2339" s="13">
        <f t="shared" si="375"/>
        <v>0</v>
      </c>
      <c r="BA2339" s="13">
        <f t="shared" si="376"/>
        <v>0.37751999999999997</v>
      </c>
      <c r="BB2339" s="13">
        <f t="shared" si="377"/>
        <v>6.5310959999999998</v>
      </c>
      <c r="BC2339" s="13">
        <f t="shared" si="378"/>
        <v>0.352352</v>
      </c>
    </row>
    <row r="2340" spans="1:55" x14ac:dyDescent="0.3">
      <c r="A2340" s="8" t="s">
        <v>234</v>
      </c>
      <c r="B2340" s="8" t="s">
        <v>240</v>
      </c>
      <c r="C2340" s="8" t="s">
        <v>175</v>
      </c>
      <c r="D2340" s="8" t="s">
        <v>248</v>
      </c>
      <c r="E2340" s="7" t="s">
        <v>14</v>
      </c>
      <c r="F2340" s="8">
        <v>134</v>
      </c>
      <c r="I2340" s="8">
        <v>1</v>
      </c>
      <c r="L2340" s="8">
        <v>3.3000000000000002E-2</v>
      </c>
      <c r="M2340" s="8">
        <f t="shared" si="370"/>
        <v>4.4220000000000006</v>
      </c>
      <c r="O2340" s="8">
        <v>113</v>
      </c>
      <c r="AE2340" s="7" t="s">
        <v>296</v>
      </c>
      <c r="AF2340" s="8" t="s">
        <v>303</v>
      </c>
      <c r="AL2340" s="7">
        <v>163</v>
      </c>
      <c r="AN2340" s="8">
        <v>6.3</v>
      </c>
      <c r="AQ2340" s="8">
        <v>1.4</v>
      </c>
      <c r="AR2340" s="8">
        <v>31.1</v>
      </c>
      <c r="AT2340" s="12">
        <f t="shared" si="369"/>
        <v>38.799999999999997</v>
      </c>
      <c r="AV2340" s="11">
        <f t="shared" si="371"/>
        <v>7.2078600000000002</v>
      </c>
      <c r="AW2340" s="13">
        <f t="shared" si="372"/>
        <v>4.4220000000000009E-2</v>
      </c>
      <c r="AX2340" s="13">
        <f t="shared" si="373"/>
        <v>0.278586</v>
      </c>
      <c r="AY2340" s="13">
        <f t="shared" si="374"/>
        <v>4.4220000000000009E-2</v>
      </c>
      <c r="AZ2340" s="13">
        <f t="shared" si="375"/>
        <v>4.4220000000000009E-2</v>
      </c>
      <c r="BA2340" s="13">
        <f t="shared" si="376"/>
        <v>6.1908000000000005E-2</v>
      </c>
      <c r="BB2340" s="13">
        <f t="shared" si="377"/>
        <v>1.3752420000000003</v>
      </c>
      <c r="BC2340" s="13">
        <f t="shared" si="378"/>
        <v>4.4220000000000009E-2</v>
      </c>
    </row>
    <row r="2341" spans="1:55" x14ac:dyDescent="0.3">
      <c r="A2341" s="8" t="s">
        <v>234</v>
      </c>
      <c r="B2341" s="8" t="s">
        <v>240</v>
      </c>
      <c r="C2341" s="8" t="s">
        <v>175</v>
      </c>
      <c r="D2341" s="8" t="s">
        <v>27</v>
      </c>
      <c r="E2341" s="7" t="s">
        <v>14</v>
      </c>
      <c r="F2341" s="8">
        <v>114</v>
      </c>
      <c r="G2341" s="8">
        <v>1</v>
      </c>
      <c r="L2341" s="8">
        <v>1</v>
      </c>
      <c r="M2341" s="8">
        <f t="shared" si="370"/>
        <v>114</v>
      </c>
      <c r="O2341" s="8">
        <v>113</v>
      </c>
      <c r="AE2341" s="7" t="s">
        <v>296</v>
      </c>
      <c r="AF2341" s="8" t="s">
        <v>304</v>
      </c>
      <c r="AL2341" s="7">
        <v>125</v>
      </c>
      <c r="AN2341" s="8">
        <v>2.1</v>
      </c>
      <c r="AQ2341" s="8">
        <v>1.3</v>
      </c>
      <c r="AR2341" s="8">
        <v>26.2</v>
      </c>
      <c r="AT2341" s="12">
        <f t="shared" si="369"/>
        <v>29.6</v>
      </c>
      <c r="AV2341" s="11">
        <f t="shared" si="371"/>
        <v>142.5</v>
      </c>
      <c r="AW2341" s="13">
        <f t="shared" si="372"/>
        <v>1.1399999999999999</v>
      </c>
      <c r="AX2341" s="13">
        <f t="shared" si="373"/>
        <v>2.3940000000000001</v>
      </c>
      <c r="AY2341" s="13">
        <f t="shared" si="374"/>
        <v>1.1399999999999999</v>
      </c>
      <c r="AZ2341" s="13">
        <f t="shared" si="375"/>
        <v>1.1399999999999999</v>
      </c>
      <c r="BA2341" s="13">
        <f t="shared" si="376"/>
        <v>1.4820000000000002</v>
      </c>
      <c r="BB2341" s="13">
        <f t="shared" si="377"/>
        <v>29.867999999999999</v>
      </c>
      <c r="BC2341" s="13">
        <f t="shared" si="378"/>
        <v>1.1399999999999999</v>
      </c>
    </row>
    <row r="2342" spans="1:55" x14ac:dyDescent="0.3">
      <c r="A2342" s="8" t="s">
        <v>234</v>
      </c>
      <c r="B2342" s="8" t="s">
        <v>240</v>
      </c>
      <c r="C2342" s="8" t="s">
        <v>175</v>
      </c>
      <c r="D2342" s="8" t="s">
        <v>32</v>
      </c>
      <c r="E2342" s="7" t="s">
        <v>14</v>
      </c>
      <c r="F2342" s="8">
        <v>83</v>
      </c>
      <c r="H2342" s="8">
        <v>2</v>
      </c>
      <c r="L2342" s="8">
        <v>0.28599999999999998</v>
      </c>
      <c r="M2342" s="8">
        <f t="shared" si="370"/>
        <v>23.738</v>
      </c>
      <c r="O2342" s="8">
        <v>113</v>
      </c>
      <c r="AI2342" s="7">
        <v>8012</v>
      </c>
      <c r="AJ2342" s="8">
        <v>0</v>
      </c>
      <c r="AK2342" s="8" t="s">
        <v>307</v>
      </c>
      <c r="AL2342" s="7">
        <v>332</v>
      </c>
      <c r="AM2342" s="8">
        <v>0</v>
      </c>
      <c r="AN2342" s="8">
        <v>10.3</v>
      </c>
      <c r="AO2342" s="8">
        <v>0</v>
      </c>
      <c r="AP2342" s="8">
        <v>0</v>
      </c>
      <c r="AQ2342" s="8">
        <v>3</v>
      </c>
      <c r="AR2342" s="8">
        <v>73.7</v>
      </c>
      <c r="AS2342" s="8">
        <v>12.7</v>
      </c>
      <c r="AT2342" s="12">
        <f t="shared" si="369"/>
        <v>87</v>
      </c>
      <c r="AV2342" s="11">
        <f t="shared" si="371"/>
        <v>78.810159999999996</v>
      </c>
      <c r="AW2342" s="13">
        <f t="shared" si="372"/>
        <v>0</v>
      </c>
      <c r="AX2342" s="13">
        <f t="shared" si="373"/>
        <v>2.445014</v>
      </c>
      <c r="AY2342" s="13">
        <f t="shared" si="374"/>
        <v>0</v>
      </c>
      <c r="AZ2342" s="13">
        <f t="shared" si="375"/>
        <v>0</v>
      </c>
      <c r="BA2342" s="13">
        <f t="shared" si="376"/>
        <v>0.71214</v>
      </c>
      <c r="BB2342" s="13">
        <f t="shared" si="377"/>
        <v>17.494906</v>
      </c>
      <c r="BC2342" s="13">
        <f t="shared" si="378"/>
        <v>3.014726</v>
      </c>
    </row>
    <row r="2343" spans="1:55" x14ac:dyDescent="0.3">
      <c r="A2343" s="8" t="s">
        <v>234</v>
      </c>
      <c r="B2343" s="8" t="s">
        <v>240</v>
      </c>
      <c r="C2343" s="8" t="s">
        <v>175</v>
      </c>
      <c r="D2343" s="8" t="s">
        <v>74</v>
      </c>
      <c r="E2343" s="7" t="s">
        <v>14</v>
      </c>
      <c r="F2343" s="8">
        <v>340</v>
      </c>
      <c r="H2343" s="8">
        <v>2</v>
      </c>
      <c r="L2343" s="8">
        <v>0.28599999999999998</v>
      </c>
      <c r="M2343" s="8">
        <f t="shared" si="370"/>
        <v>97.24</v>
      </c>
      <c r="O2343" s="8">
        <v>113</v>
      </c>
      <c r="AI2343" s="7">
        <v>404</v>
      </c>
      <c r="AJ2343" s="8">
        <v>14400</v>
      </c>
      <c r="AK2343" s="8" t="s">
        <v>308</v>
      </c>
      <c r="AL2343" s="7">
        <v>41</v>
      </c>
      <c r="AM2343" s="8">
        <v>0</v>
      </c>
      <c r="AN2343" s="8">
        <v>0</v>
      </c>
      <c r="AO2343" s="8">
        <v>0</v>
      </c>
      <c r="AP2343" s="8">
        <v>0</v>
      </c>
      <c r="AQ2343" s="8">
        <v>0</v>
      </c>
      <c r="AR2343" s="8">
        <v>10.4</v>
      </c>
      <c r="AS2343" s="8">
        <v>0</v>
      </c>
      <c r="AT2343" s="12">
        <f t="shared" si="369"/>
        <v>10.4</v>
      </c>
      <c r="AV2343" s="11">
        <f t="shared" si="371"/>
        <v>39.868399999999994</v>
      </c>
      <c r="AW2343" s="13">
        <f t="shared" si="372"/>
        <v>0</v>
      </c>
      <c r="AX2343" s="13">
        <f t="shared" si="373"/>
        <v>0</v>
      </c>
      <c r="AY2343" s="13">
        <f t="shared" si="374"/>
        <v>0</v>
      </c>
      <c r="AZ2343" s="13">
        <f t="shared" si="375"/>
        <v>0</v>
      </c>
      <c r="BA2343" s="13">
        <f t="shared" si="376"/>
        <v>0</v>
      </c>
      <c r="BB2343" s="13">
        <f t="shared" si="377"/>
        <v>10.112959999999999</v>
      </c>
      <c r="BC2343" s="13">
        <f t="shared" si="378"/>
        <v>0</v>
      </c>
    </row>
    <row r="2344" spans="1:55" x14ac:dyDescent="0.3">
      <c r="A2344" s="8" t="s">
        <v>227</v>
      </c>
      <c r="B2344" s="8" t="s">
        <v>240</v>
      </c>
      <c r="C2344" s="8" t="s">
        <v>175</v>
      </c>
      <c r="D2344" s="8" t="s">
        <v>33</v>
      </c>
      <c r="E2344" s="7" t="s">
        <v>14</v>
      </c>
      <c r="F2344" s="8">
        <v>20</v>
      </c>
      <c r="I2344" s="8">
        <v>1</v>
      </c>
      <c r="L2344" s="8">
        <v>3.3000000000000002E-2</v>
      </c>
      <c r="M2344" s="8">
        <f t="shared" si="370"/>
        <v>0.66</v>
      </c>
      <c r="O2344" s="8">
        <v>113</v>
      </c>
      <c r="AI2344" s="7">
        <v>1134</v>
      </c>
      <c r="AJ2344" s="8">
        <v>19296</v>
      </c>
      <c r="AK2344" s="8" t="s">
        <v>323</v>
      </c>
      <c r="AL2344" s="7">
        <v>304</v>
      </c>
      <c r="AM2344" s="8">
        <v>0</v>
      </c>
      <c r="AN2344" s="8">
        <v>0.3</v>
      </c>
      <c r="AO2344" s="8">
        <v>0</v>
      </c>
      <c r="AP2344" s="8">
        <v>0</v>
      </c>
      <c r="AQ2344" s="8">
        <v>0</v>
      </c>
      <c r="AR2344" s="8">
        <v>82.4</v>
      </c>
      <c r="AS2344" s="8">
        <v>0</v>
      </c>
      <c r="AT2344" s="12">
        <f t="shared" si="369"/>
        <v>82.7</v>
      </c>
      <c r="AV2344" s="11">
        <f t="shared" si="371"/>
        <v>2.0064000000000002</v>
      </c>
      <c r="AW2344" s="13">
        <f t="shared" si="372"/>
        <v>0</v>
      </c>
      <c r="AX2344" s="13">
        <f t="shared" si="373"/>
        <v>1.98E-3</v>
      </c>
      <c r="AY2344" s="13">
        <f t="shared" si="374"/>
        <v>0</v>
      </c>
      <c r="AZ2344" s="13">
        <f t="shared" si="375"/>
        <v>0</v>
      </c>
      <c r="BA2344" s="13">
        <f t="shared" si="376"/>
        <v>0</v>
      </c>
      <c r="BB2344" s="13">
        <f t="shared" si="377"/>
        <v>0.5438400000000001</v>
      </c>
      <c r="BC2344" s="13">
        <f t="shared" si="378"/>
        <v>0</v>
      </c>
    </row>
    <row r="2345" spans="1:55" x14ac:dyDescent="0.3">
      <c r="A2345" s="8" t="s">
        <v>232</v>
      </c>
      <c r="B2345" s="8" t="s">
        <v>240</v>
      </c>
      <c r="C2345" s="8" t="s">
        <v>176</v>
      </c>
      <c r="D2345" s="8" t="s">
        <v>13</v>
      </c>
      <c r="E2345" s="7" t="s">
        <v>14</v>
      </c>
      <c r="F2345" s="8">
        <v>112</v>
      </c>
      <c r="I2345" s="8">
        <v>2</v>
      </c>
      <c r="L2345" s="8">
        <v>6.7000000000000004E-2</v>
      </c>
      <c r="M2345" s="8">
        <f t="shared" si="370"/>
        <v>7.5040000000000004</v>
      </c>
      <c r="N2345" s="8">
        <v>3</v>
      </c>
      <c r="O2345" s="8">
        <v>114</v>
      </c>
      <c r="AI2345" s="7">
        <v>8067</v>
      </c>
      <c r="AJ2345" s="8">
        <v>0</v>
      </c>
      <c r="AK2345" s="8" t="s">
        <v>265</v>
      </c>
      <c r="AL2345" s="7">
        <v>269</v>
      </c>
      <c r="AM2345" s="8">
        <v>269</v>
      </c>
      <c r="AN2345" s="8">
        <v>24.9</v>
      </c>
      <c r="AO2345" s="8">
        <v>24.9</v>
      </c>
      <c r="AP2345" s="8">
        <v>24.9</v>
      </c>
      <c r="AQ2345" s="8">
        <v>18</v>
      </c>
      <c r="AR2345" s="8">
        <v>0</v>
      </c>
      <c r="AS2345" s="8">
        <v>0</v>
      </c>
      <c r="AT2345" s="12">
        <f t="shared" si="369"/>
        <v>42.9</v>
      </c>
      <c r="AV2345" s="11">
        <f t="shared" si="371"/>
        <v>20.185760000000002</v>
      </c>
      <c r="AW2345" s="13">
        <f t="shared" si="372"/>
        <v>20.185760000000002</v>
      </c>
      <c r="AX2345" s="13">
        <f t="shared" si="373"/>
        <v>1.8684960000000002</v>
      </c>
      <c r="AY2345" s="13">
        <f t="shared" si="374"/>
        <v>1.8684960000000002</v>
      </c>
      <c r="AZ2345" s="13">
        <f t="shared" si="375"/>
        <v>1.8684960000000002</v>
      </c>
      <c r="BA2345" s="13">
        <f t="shared" si="376"/>
        <v>1.3507199999999999</v>
      </c>
      <c r="BB2345" s="13">
        <f t="shared" si="377"/>
        <v>0</v>
      </c>
      <c r="BC2345" s="13">
        <f t="shared" si="378"/>
        <v>0</v>
      </c>
    </row>
    <row r="2346" spans="1:55" x14ac:dyDescent="0.3">
      <c r="A2346" s="8" t="s">
        <v>232</v>
      </c>
      <c r="B2346" s="8" t="s">
        <v>240</v>
      </c>
      <c r="C2346" s="8" t="s">
        <v>176</v>
      </c>
      <c r="D2346" s="8" t="s">
        <v>15</v>
      </c>
      <c r="E2346" s="7" t="s">
        <v>14</v>
      </c>
      <c r="F2346" s="8">
        <v>85</v>
      </c>
      <c r="J2346" s="8">
        <v>1</v>
      </c>
      <c r="L2346" s="8">
        <v>3.0000000000000001E-3</v>
      </c>
      <c r="M2346" s="8">
        <f t="shared" si="370"/>
        <v>0.255</v>
      </c>
      <c r="O2346" s="8">
        <v>114</v>
      </c>
      <c r="AE2346" s="7" t="s">
        <v>296</v>
      </c>
      <c r="AF2346" s="8" t="s">
        <v>298</v>
      </c>
      <c r="AG2346" s="7" t="s">
        <v>299</v>
      </c>
      <c r="AL2346" s="7">
        <v>241</v>
      </c>
      <c r="AN2346" s="8">
        <v>32.9</v>
      </c>
      <c r="AQ2346" s="8">
        <v>10.9</v>
      </c>
      <c r="AR2346" s="8">
        <v>0.5</v>
      </c>
      <c r="AS2346" s="8">
        <v>0</v>
      </c>
      <c r="AT2346" s="12">
        <f t="shared" si="369"/>
        <v>44.3</v>
      </c>
      <c r="AV2346" s="11">
        <f t="shared" si="371"/>
        <v>0.61454999999999993</v>
      </c>
      <c r="AW2346" s="13">
        <f t="shared" si="372"/>
        <v>2.5500000000000002E-3</v>
      </c>
      <c r="AX2346" s="13">
        <f t="shared" si="373"/>
        <v>8.3894999999999997E-2</v>
      </c>
      <c r="AY2346" s="13">
        <f t="shared" si="374"/>
        <v>2.5500000000000002E-3</v>
      </c>
      <c r="AZ2346" s="13">
        <f t="shared" si="375"/>
        <v>2.5500000000000002E-3</v>
      </c>
      <c r="BA2346" s="13">
        <f t="shared" si="376"/>
        <v>2.7795E-2</v>
      </c>
      <c r="BB2346" s="13">
        <f t="shared" si="377"/>
        <v>1.2750000000000001E-3</v>
      </c>
      <c r="BC2346" s="13">
        <f t="shared" si="378"/>
        <v>0</v>
      </c>
    </row>
    <row r="2347" spans="1:55" x14ac:dyDescent="0.3">
      <c r="A2347" s="8" t="s">
        <v>232</v>
      </c>
      <c r="B2347" s="8" t="s">
        <v>240</v>
      </c>
      <c r="C2347" s="8" t="s">
        <v>176</v>
      </c>
      <c r="D2347" s="8" t="s">
        <v>17</v>
      </c>
      <c r="E2347" s="7" t="s">
        <v>14</v>
      </c>
      <c r="F2347" s="8">
        <v>85</v>
      </c>
      <c r="J2347" s="8">
        <v>1</v>
      </c>
      <c r="L2347" s="8">
        <v>3.0000000000000001E-3</v>
      </c>
      <c r="M2347" s="8">
        <f t="shared" si="370"/>
        <v>0.255</v>
      </c>
      <c r="O2347" s="8">
        <v>114</v>
      </c>
      <c r="AE2347" s="7" t="s">
        <v>300</v>
      </c>
      <c r="AF2347" s="8" t="s">
        <v>301</v>
      </c>
      <c r="AG2347" s="7" t="s">
        <v>272</v>
      </c>
      <c r="AL2347" s="7">
        <v>265</v>
      </c>
      <c r="AN2347" s="8">
        <v>16.899999999999999</v>
      </c>
      <c r="AQ2347" s="8">
        <v>21.4</v>
      </c>
      <c r="AR2347" s="8">
        <v>0</v>
      </c>
      <c r="AS2347" s="8">
        <v>0</v>
      </c>
      <c r="AT2347" s="12">
        <f t="shared" si="369"/>
        <v>38.299999999999997</v>
      </c>
      <c r="AV2347" s="11">
        <f t="shared" si="371"/>
        <v>0.67575000000000007</v>
      </c>
      <c r="AW2347" s="13">
        <f t="shared" si="372"/>
        <v>2.5500000000000002E-3</v>
      </c>
      <c r="AX2347" s="13">
        <f t="shared" si="373"/>
        <v>4.3095000000000001E-2</v>
      </c>
      <c r="AY2347" s="13">
        <f t="shared" si="374"/>
        <v>2.5500000000000002E-3</v>
      </c>
      <c r="AZ2347" s="13">
        <f t="shared" si="375"/>
        <v>2.5500000000000002E-3</v>
      </c>
      <c r="BA2347" s="13">
        <f t="shared" si="376"/>
        <v>5.457E-2</v>
      </c>
      <c r="BB2347" s="13">
        <f t="shared" si="377"/>
        <v>0</v>
      </c>
      <c r="BC2347" s="13">
        <f t="shared" si="378"/>
        <v>0</v>
      </c>
    </row>
    <row r="2348" spans="1:55" x14ac:dyDescent="0.3">
      <c r="A2348" s="8" t="s">
        <v>232</v>
      </c>
      <c r="B2348" s="8" t="s">
        <v>240</v>
      </c>
      <c r="C2348" s="8" t="s">
        <v>176</v>
      </c>
      <c r="D2348" s="8" t="s">
        <v>18</v>
      </c>
      <c r="E2348" s="7" t="s">
        <v>21</v>
      </c>
      <c r="K2348" s="8">
        <v>1</v>
      </c>
      <c r="L2348" s="8">
        <v>0</v>
      </c>
      <c r="M2348" s="8">
        <f t="shared" si="370"/>
        <v>0</v>
      </c>
      <c r="O2348" s="8">
        <v>114</v>
      </c>
      <c r="S2348" s="8">
        <v>1095</v>
      </c>
      <c r="T2348" s="8" t="s">
        <v>275</v>
      </c>
      <c r="AL2348" s="7">
        <v>267</v>
      </c>
      <c r="AN2348" s="8">
        <v>19.600000000000001</v>
      </c>
      <c r="AQ2348" s="8">
        <v>20.3</v>
      </c>
      <c r="AT2348" s="12">
        <f t="shared" si="369"/>
        <v>39.900000000000006</v>
      </c>
      <c r="AV2348" s="11">
        <f t="shared" si="371"/>
        <v>0</v>
      </c>
      <c r="AW2348" s="13">
        <f t="shared" si="372"/>
        <v>0</v>
      </c>
      <c r="AX2348" s="13">
        <f t="shared" si="373"/>
        <v>0</v>
      </c>
      <c r="AY2348" s="13">
        <f t="shared" si="374"/>
        <v>0</v>
      </c>
      <c r="AZ2348" s="13">
        <f t="shared" si="375"/>
        <v>0</v>
      </c>
      <c r="BA2348" s="13">
        <f t="shared" si="376"/>
        <v>0</v>
      </c>
      <c r="BB2348" s="13">
        <f t="shared" si="377"/>
        <v>0</v>
      </c>
      <c r="BC2348" s="13">
        <f t="shared" si="378"/>
        <v>0</v>
      </c>
    </row>
    <row r="2349" spans="1:55" x14ac:dyDescent="0.3">
      <c r="A2349" s="8" t="s">
        <v>232</v>
      </c>
      <c r="B2349" s="8" t="s">
        <v>240</v>
      </c>
      <c r="C2349" s="8" t="s">
        <v>176</v>
      </c>
      <c r="D2349" s="8" t="s">
        <v>19</v>
      </c>
      <c r="E2349" s="7" t="s">
        <v>14</v>
      </c>
      <c r="F2349" s="8">
        <v>112</v>
      </c>
      <c r="J2349" s="8">
        <v>3</v>
      </c>
      <c r="L2349" s="8">
        <v>8.0000000000000002E-3</v>
      </c>
      <c r="M2349" s="8">
        <f t="shared" si="370"/>
        <v>0.89600000000000002</v>
      </c>
      <c r="O2349" s="8">
        <v>114</v>
      </c>
      <c r="AI2349" s="7">
        <v>8063</v>
      </c>
      <c r="AJ2349" s="8">
        <v>5124</v>
      </c>
      <c r="AK2349" s="8" t="s">
        <v>273</v>
      </c>
      <c r="AL2349" s="7">
        <v>285</v>
      </c>
      <c r="AM2349" s="8">
        <v>285</v>
      </c>
      <c r="AN2349" s="8">
        <v>26.9</v>
      </c>
      <c r="AO2349" s="8">
        <v>26.9</v>
      </c>
      <c r="AP2349" s="8">
        <v>26.9</v>
      </c>
      <c r="AQ2349" s="8">
        <v>18.899999999999999</v>
      </c>
      <c r="AR2349" s="8">
        <v>0</v>
      </c>
      <c r="AS2349" s="8">
        <v>0</v>
      </c>
      <c r="AT2349" s="12">
        <f t="shared" ref="AT2349:AT2412" si="379">SUM(AN2349,AQ2349,AR2349)</f>
        <v>45.8</v>
      </c>
      <c r="AV2349" s="11">
        <f t="shared" si="371"/>
        <v>2.5536000000000003</v>
      </c>
      <c r="AW2349" s="13">
        <f t="shared" si="372"/>
        <v>2.5536000000000003</v>
      </c>
      <c r="AX2349" s="13">
        <f t="shared" si="373"/>
        <v>0.24102399999999999</v>
      </c>
      <c r="AY2349" s="13">
        <f t="shared" si="374"/>
        <v>0.24102399999999999</v>
      </c>
      <c r="AZ2349" s="13">
        <f t="shared" si="375"/>
        <v>0.24102399999999999</v>
      </c>
      <c r="BA2349" s="13">
        <f t="shared" si="376"/>
        <v>0.16934399999999999</v>
      </c>
      <c r="BB2349" s="13">
        <f t="shared" si="377"/>
        <v>0</v>
      </c>
      <c r="BC2349" s="13">
        <f t="shared" si="378"/>
        <v>0</v>
      </c>
    </row>
    <row r="2350" spans="1:55" x14ac:dyDescent="0.3">
      <c r="A2350" s="8" t="s">
        <v>232</v>
      </c>
      <c r="B2350" s="8" t="s">
        <v>240</v>
      </c>
      <c r="C2350" s="8" t="s">
        <v>176</v>
      </c>
      <c r="D2350" s="8" t="s">
        <v>22</v>
      </c>
      <c r="E2350" s="7" t="s">
        <v>21</v>
      </c>
      <c r="K2350" s="8">
        <v>1</v>
      </c>
      <c r="L2350" s="8">
        <v>0</v>
      </c>
      <c r="M2350" s="8">
        <f t="shared" si="370"/>
        <v>0</v>
      </c>
      <c r="O2350" s="8">
        <v>114</v>
      </c>
      <c r="AI2350" s="7">
        <v>8063</v>
      </c>
      <c r="AJ2350" s="8">
        <v>5124</v>
      </c>
      <c r="AK2350" s="8" t="s">
        <v>273</v>
      </c>
      <c r="AL2350" s="7">
        <v>285</v>
      </c>
      <c r="AM2350" s="8">
        <v>285</v>
      </c>
      <c r="AN2350" s="8">
        <v>26.9</v>
      </c>
      <c r="AO2350" s="8">
        <v>26.9</v>
      </c>
      <c r="AP2350" s="8">
        <v>26.9</v>
      </c>
      <c r="AQ2350" s="8">
        <v>18.899999999999999</v>
      </c>
      <c r="AR2350" s="8">
        <v>0</v>
      </c>
      <c r="AS2350" s="8">
        <v>0</v>
      </c>
      <c r="AT2350" s="12">
        <f t="shared" si="379"/>
        <v>45.8</v>
      </c>
      <c r="AV2350" s="11">
        <f t="shared" si="371"/>
        <v>0</v>
      </c>
      <c r="AW2350" s="13">
        <f t="shared" si="372"/>
        <v>0</v>
      </c>
      <c r="AX2350" s="13">
        <f t="shared" si="373"/>
        <v>0</v>
      </c>
      <c r="AY2350" s="13">
        <f t="shared" si="374"/>
        <v>0</v>
      </c>
      <c r="AZ2350" s="13">
        <f t="shared" si="375"/>
        <v>0</v>
      </c>
      <c r="BA2350" s="13">
        <f t="shared" si="376"/>
        <v>0</v>
      </c>
      <c r="BB2350" s="13">
        <f t="shared" si="377"/>
        <v>0</v>
      </c>
      <c r="BC2350" s="13">
        <f t="shared" si="378"/>
        <v>0</v>
      </c>
    </row>
    <row r="2351" spans="1:55" x14ac:dyDescent="0.3">
      <c r="A2351" s="8" t="s">
        <v>232</v>
      </c>
      <c r="B2351" s="8" t="s">
        <v>240</v>
      </c>
      <c r="C2351" s="8" t="s">
        <v>176</v>
      </c>
      <c r="D2351" s="8" t="s">
        <v>136</v>
      </c>
      <c r="E2351" s="7" t="s">
        <v>14</v>
      </c>
      <c r="F2351" s="8">
        <v>56</v>
      </c>
      <c r="I2351" s="8">
        <v>1</v>
      </c>
      <c r="L2351" s="8">
        <v>3.3000000000000002E-2</v>
      </c>
      <c r="M2351" s="8">
        <f t="shared" si="370"/>
        <v>1.8480000000000001</v>
      </c>
      <c r="O2351" s="8">
        <v>114</v>
      </c>
      <c r="AI2351" s="7">
        <v>1683</v>
      </c>
      <c r="AJ2351" s="8">
        <v>10188</v>
      </c>
      <c r="AK2351" s="8" t="s">
        <v>360</v>
      </c>
      <c r="AL2351" s="7">
        <v>273</v>
      </c>
      <c r="AM2351" s="8">
        <v>273</v>
      </c>
      <c r="AN2351" s="8">
        <v>27.6</v>
      </c>
      <c r="AO2351" s="8">
        <v>27.6</v>
      </c>
      <c r="AP2351" s="8">
        <v>27.6</v>
      </c>
      <c r="AQ2351" s="8">
        <v>17.2</v>
      </c>
      <c r="AR2351" s="8">
        <v>0</v>
      </c>
      <c r="AS2351" s="8">
        <v>0</v>
      </c>
      <c r="AT2351" s="12">
        <f t="shared" si="379"/>
        <v>44.8</v>
      </c>
      <c r="AV2351" s="11">
        <f t="shared" si="371"/>
        <v>5.0450400000000002</v>
      </c>
      <c r="AW2351" s="13">
        <f t="shared" si="372"/>
        <v>5.0450400000000002</v>
      </c>
      <c r="AX2351" s="13">
        <f t="shared" si="373"/>
        <v>0.51004800000000006</v>
      </c>
      <c r="AY2351" s="13">
        <f t="shared" si="374"/>
        <v>0.51004800000000006</v>
      </c>
      <c r="AZ2351" s="13">
        <f t="shared" si="375"/>
        <v>0.51004800000000006</v>
      </c>
      <c r="BA2351" s="13">
        <f t="shared" si="376"/>
        <v>0.31785599999999997</v>
      </c>
      <c r="BB2351" s="13">
        <f t="shared" si="377"/>
        <v>0</v>
      </c>
      <c r="BC2351" s="13">
        <f t="shared" si="378"/>
        <v>0</v>
      </c>
    </row>
    <row r="2352" spans="1:55" x14ac:dyDescent="0.3">
      <c r="A2352" s="8" t="s">
        <v>232</v>
      </c>
      <c r="B2352" s="8" t="s">
        <v>240</v>
      </c>
      <c r="C2352" s="8" t="s">
        <v>176</v>
      </c>
      <c r="D2352" s="8" t="s">
        <v>23</v>
      </c>
      <c r="E2352" s="7" t="s">
        <v>14</v>
      </c>
      <c r="F2352" s="8">
        <v>64</v>
      </c>
      <c r="H2352" s="8">
        <v>1</v>
      </c>
      <c r="L2352" s="8">
        <v>0.14299999999999999</v>
      </c>
      <c r="M2352" s="8">
        <f t="shared" si="370"/>
        <v>9.1519999999999992</v>
      </c>
      <c r="O2352" s="8">
        <v>114</v>
      </c>
      <c r="AI2352" s="7">
        <v>974</v>
      </c>
      <c r="AJ2352" s="8">
        <v>1129</v>
      </c>
      <c r="AK2352" s="8" t="s">
        <v>279</v>
      </c>
      <c r="AL2352" s="7">
        <v>155</v>
      </c>
      <c r="AM2352" s="8">
        <v>155</v>
      </c>
      <c r="AN2352" s="8">
        <v>12.6</v>
      </c>
      <c r="AO2352" s="8">
        <v>12.6</v>
      </c>
      <c r="AP2352" s="8">
        <v>0</v>
      </c>
      <c r="AQ2352" s="8">
        <v>10.6</v>
      </c>
      <c r="AR2352" s="8">
        <v>1.1000000000000001</v>
      </c>
      <c r="AS2352" s="8">
        <v>0</v>
      </c>
      <c r="AT2352" s="12">
        <f t="shared" si="379"/>
        <v>24.3</v>
      </c>
      <c r="AV2352" s="11">
        <f t="shared" si="371"/>
        <v>14.185599999999999</v>
      </c>
      <c r="AW2352" s="13">
        <f t="shared" si="372"/>
        <v>14.185599999999999</v>
      </c>
      <c r="AX2352" s="13">
        <f t="shared" si="373"/>
        <v>1.153152</v>
      </c>
      <c r="AY2352" s="13">
        <f t="shared" si="374"/>
        <v>1.153152</v>
      </c>
      <c r="AZ2352" s="13">
        <f t="shared" si="375"/>
        <v>0</v>
      </c>
      <c r="BA2352" s="13">
        <f t="shared" si="376"/>
        <v>0.97011199999999986</v>
      </c>
      <c r="BB2352" s="13">
        <f t="shared" si="377"/>
        <v>0.100672</v>
      </c>
      <c r="BC2352" s="13">
        <f t="shared" si="378"/>
        <v>0</v>
      </c>
    </row>
    <row r="2353" spans="1:55" x14ac:dyDescent="0.3">
      <c r="A2353" s="8" t="s">
        <v>232</v>
      </c>
      <c r="B2353" s="8" t="s">
        <v>240</v>
      </c>
      <c r="C2353" s="8" t="s">
        <v>176</v>
      </c>
      <c r="D2353" s="8" t="s">
        <v>24</v>
      </c>
      <c r="E2353" s="7" t="s">
        <v>14</v>
      </c>
      <c r="F2353" s="8">
        <v>184</v>
      </c>
      <c r="H2353" s="8">
        <v>1</v>
      </c>
      <c r="L2353" s="8">
        <v>0.14299999999999999</v>
      </c>
      <c r="M2353" s="8">
        <f t="shared" si="370"/>
        <v>26.311999999999998</v>
      </c>
      <c r="O2353" s="8">
        <v>114</v>
      </c>
      <c r="AI2353" s="7">
        <v>7075</v>
      </c>
      <c r="AJ2353" s="8">
        <v>1106</v>
      </c>
      <c r="AK2353" s="8" t="s">
        <v>280</v>
      </c>
      <c r="AL2353" s="7">
        <v>69</v>
      </c>
      <c r="AM2353" s="8">
        <v>69</v>
      </c>
      <c r="AN2353" s="8">
        <v>3.6</v>
      </c>
      <c r="AO2353" s="8">
        <v>3.6</v>
      </c>
      <c r="AP2353" s="8">
        <v>0</v>
      </c>
      <c r="AQ2353" s="8">
        <v>4.0999999999999996</v>
      </c>
      <c r="AR2353" s="8">
        <v>4.5</v>
      </c>
      <c r="AS2353" s="8">
        <v>0</v>
      </c>
      <c r="AT2353" s="12">
        <f t="shared" si="379"/>
        <v>12.2</v>
      </c>
      <c r="AV2353" s="11">
        <f t="shared" si="371"/>
        <v>18.155279999999998</v>
      </c>
      <c r="AW2353" s="13">
        <f t="shared" si="372"/>
        <v>18.155279999999998</v>
      </c>
      <c r="AX2353" s="13">
        <f t="shared" si="373"/>
        <v>0.94723199999999996</v>
      </c>
      <c r="AY2353" s="13">
        <f t="shared" si="374"/>
        <v>0.94723199999999996</v>
      </c>
      <c r="AZ2353" s="13">
        <f t="shared" si="375"/>
        <v>0</v>
      </c>
      <c r="BA2353" s="13">
        <f t="shared" si="376"/>
        <v>1.0787919999999998</v>
      </c>
      <c r="BB2353" s="13">
        <f t="shared" si="377"/>
        <v>1.18404</v>
      </c>
      <c r="BC2353" s="13">
        <f t="shared" si="378"/>
        <v>0</v>
      </c>
    </row>
    <row r="2354" spans="1:55" x14ac:dyDescent="0.3">
      <c r="A2354" s="8" t="s">
        <v>232</v>
      </c>
      <c r="B2354" s="8" t="s">
        <v>240</v>
      </c>
      <c r="C2354" s="8" t="s">
        <v>176</v>
      </c>
      <c r="D2354" s="8" t="s">
        <v>25</v>
      </c>
      <c r="E2354" s="7" t="s">
        <v>21</v>
      </c>
      <c r="K2354" s="8">
        <v>1</v>
      </c>
      <c r="L2354" s="8">
        <v>0</v>
      </c>
      <c r="M2354" s="8">
        <f t="shared" si="370"/>
        <v>0</v>
      </c>
      <c r="O2354" s="8">
        <v>114</v>
      </c>
      <c r="AI2354" s="7">
        <v>646</v>
      </c>
      <c r="AJ2354" s="8">
        <v>1009</v>
      </c>
      <c r="AK2354" s="8" t="s">
        <v>286</v>
      </c>
      <c r="AL2354" s="7">
        <v>403</v>
      </c>
      <c r="AM2354" s="8">
        <v>403</v>
      </c>
      <c r="AN2354" s="8">
        <v>24.9</v>
      </c>
      <c r="AO2354" s="8">
        <v>24.9</v>
      </c>
      <c r="AP2354" s="8">
        <v>0</v>
      </c>
      <c r="AQ2354" s="8">
        <v>33.1</v>
      </c>
      <c r="AR2354" s="8">
        <v>1.3</v>
      </c>
      <c r="AS2354" s="8">
        <v>0</v>
      </c>
      <c r="AT2354" s="12">
        <f t="shared" si="379"/>
        <v>59.3</v>
      </c>
      <c r="AV2354" s="11">
        <f t="shared" si="371"/>
        <v>0</v>
      </c>
      <c r="AW2354" s="13">
        <f t="shared" si="372"/>
        <v>0</v>
      </c>
      <c r="AX2354" s="13">
        <f t="shared" si="373"/>
        <v>0</v>
      </c>
      <c r="AY2354" s="13">
        <f t="shared" si="374"/>
        <v>0</v>
      </c>
      <c r="AZ2354" s="13">
        <f t="shared" si="375"/>
        <v>0</v>
      </c>
      <c r="BA2354" s="13">
        <f t="shared" si="376"/>
        <v>0</v>
      </c>
      <c r="BB2354" s="13">
        <f t="shared" si="377"/>
        <v>0</v>
      </c>
      <c r="BC2354" s="13">
        <f t="shared" si="378"/>
        <v>0</v>
      </c>
    </row>
    <row r="2355" spans="1:55" x14ac:dyDescent="0.3">
      <c r="A2355" s="8" t="s">
        <v>20</v>
      </c>
      <c r="B2355" s="8" t="s">
        <v>240</v>
      </c>
      <c r="C2355" s="8" t="s">
        <v>176</v>
      </c>
      <c r="D2355" s="8" t="s">
        <v>20</v>
      </c>
      <c r="E2355" s="7" t="s">
        <v>14</v>
      </c>
      <c r="F2355" s="8">
        <v>112</v>
      </c>
      <c r="G2355" s="8">
        <v>1</v>
      </c>
      <c r="L2355" s="8">
        <v>1</v>
      </c>
      <c r="M2355" s="8">
        <f t="shared" si="370"/>
        <v>112</v>
      </c>
      <c r="O2355" s="8">
        <v>114</v>
      </c>
      <c r="AI2355">
        <v>8041</v>
      </c>
      <c r="AJ2355">
        <v>15233</v>
      </c>
      <c r="AK2355" t="s">
        <v>378</v>
      </c>
      <c r="AL2355">
        <v>105</v>
      </c>
      <c r="AM2355">
        <v>105</v>
      </c>
      <c r="AN2355">
        <v>18.5</v>
      </c>
      <c r="AO2355">
        <v>18.5</v>
      </c>
      <c r="AP2355">
        <v>18.5</v>
      </c>
      <c r="AQ2355">
        <v>2.9</v>
      </c>
      <c r="AR2355">
        <v>0</v>
      </c>
      <c r="AS2355">
        <v>0</v>
      </c>
      <c r="AT2355" s="12">
        <f t="shared" si="379"/>
        <v>21.4</v>
      </c>
      <c r="AV2355" s="11">
        <f t="shared" si="371"/>
        <v>117.6</v>
      </c>
      <c r="AW2355" s="13">
        <f t="shared" si="372"/>
        <v>117.6</v>
      </c>
      <c r="AX2355" s="13">
        <f t="shared" si="373"/>
        <v>20.72</v>
      </c>
      <c r="AY2355" s="13">
        <f t="shared" si="374"/>
        <v>20.72</v>
      </c>
      <c r="AZ2355" s="13">
        <f t="shared" si="375"/>
        <v>20.72</v>
      </c>
      <c r="BA2355" s="13">
        <f t="shared" si="376"/>
        <v>3.2480000000000002</v>
      </c>
      <c r="BB2355" s="13">
        <f t="shared" si="377"/>
        <v>0</v>
      </c>
      <c r="BC2355" s="13">
        <f t="shared" si="378"/>
        <v>0</v>
      </c>
    </row>
    <row r="2356" spans="1:55" x14ac:dyDescent="0.3">
      <c r="A2356" s="8" t="s">
        <v>233</v>
      </c>
      <c r="B2356" s="8" t="s">
        <v>240</v>
      </c>
      <c r="C2356" s="8" t="s">
        <v>176</v>
      </c>
      <c r="D2356" s="8" t="s">
        <v>26</v>
      </c>
      <c r="E2356" s="7" t="s">
        <v>14</v>
      </c>
      <c r="F2356" s="8">
        <v>175</v>
      </c>
      <c r="H2356" s="8">
        <v>2</v>
      </c>
      <c r="L2356" s="8">
        <v>0.28599999999999998</v>
      </c>
      <c r="M2356" s="8">
        <f t="shared" si="370"/>
        <v>50.05</v>
      </c>
      <c r="O2356" s="8">
        <v>114</v>
      </c>
      <c r="AI2356" s="7">
        <v>7200</v>
      </c>
      <c r="AJ2356" s="8">
        <v>20051</v>
      </c>
      <c r="AK2356" s="8" t="s">
        <v>282</v>
      </c>
      <c r="AL2356" s="7">
        <v>130</v>
      </c>
      <c r="AM2356" s="8">
        <v>0</v>
      </c>
      <c r="AN2356" s="8">
        <v>2.4</v>
      </c>
      <c r="AO2356" s="8">
        <v>0</v>
      </c>
      <c r="AP2356" s="8">
        <v>0</v>
      </c>
      <c r="AQ2356" s="8">
        <v>0.2</v>
      </c>
      <c r="AR2356" s="8">
        <v>28.6</v>
      </c>
      <c r="AS2356" s="8">
        <v>0.3</v>
      </c>
      <c r="AT2356" s="12">
        <f t="shared" si="379"/>
        <v>31.200000000000003</v>
      </c>
      <c r="AV2356" s="11">
        <f t="shared" si="371"/>
        <v>65.064999999999998</v>
      </c>
      <c r="AW2356" s="13">
        <f t="shared" si="372"/>
        <v>0</v>
      </c>
      <c r="AX2356" s="13">
        <f t="shared" si="373"/>
        <v>1.2011999999999998</v>
      </c>
      <c r="AY2356" s="13">
        <f t="shared" si="374"/>
        <v>0</v>
      </c>
      <c r="AZ2356" s="13">
        <f t="shared" si="375"/>
        <v>0</v>
      </c>
      <c r="BA2356" s="13">
        <f t="shared" si="376"/>
        <v>0.10009999999999999</v>
      </c>
      <c r="BB2356" s="13">
        <f t="shared" si="377"/>
        <v>14.314300000000001</v>
      </c>
      <c r="BC2356" s="13">
        <f t="shared" si="378"/>
        <v>0.15014999999999998</v>
      </c>
    </row>
    <row r="2357" spans="1:55" x14ac:dyDescent="0.3">
      <c r="A2357" s="8" t="s">
        <v>233</v>
      </c>
      <c r="B2357" s="8" t="s">
        <v>240</v>
      </c>
      <c r="C2357" s="8" t="s">
        <v>176</v>
      </c>
      <c r="D2357" s="8" t="s">
        <v>28</v>
      </c>
      <c r="E2357" s="7" t="s">
        <v>14</v>
      </c>
      <c r="F2357" s="8">
        <v>185</v>
      </c>
      <c r="H2357" s="8">
        <v>2</v>
      </c>
      <c r="L2357" s="8">
        <v>0.28599999999999998</v>
      </c>
      <c r="M2357" s="8">
        <f t="shared" si="370"/>
        <v>52.91</v>
      </c>
      <c r="O2357" s="8">
        <v>114</v>
      </c>
      <c r="AI2357" s="7">
        <v>7005</v>
      </c>
      <c r="AJ2357" s="8">
        <v>16028</v>
      </c>
      <c r="AK2357" s="8" t="s">
        <v>283</v>
      </c>
      <c r="AL2357" s="7">
        <v>127</v>
      </c>
      <c r="AM2357" s="8">
        <v>0</v>
      </c>
      <c r="AN2357" s="8">
        <v>8.6999999999999993</v>
      </c>
      <c r="AO2357" s="8">
        <v>0</v>
      </c>
      <c r="AP2357" s="8">
        <v>0</v>
      </c>
      <c r="AQ2357" s="8">
        <v>0.5</v>
      </c>
      <c r="AR2357" s="8">
        <v>22.8</v>
      </c>
      <c r="AS2357" s="8">
        <v>6.4</v>
      </c>
      <c r="AT2357" s="12">
        <f t="shared" si="379"/>
        <v>32</v>
      </c>
      <c r="AV2357" s="11">
        <f t="shared" si="371"/>
        <v>67.195700000000002</v>
      </c>
      <c r="AW2357" s="13">
        <f t="shared" si="372"/>
        <v>0</v>
      </c>
      <c r="AX2357" s="13">
        <f t="shared" si="373"/>
        <v>4.6031699999999995</v>
      </c>
      <c r="AY2357" s="13">
        <f t="shared" si="374"/>
        <v>0</v>
      </c>
      <c r="AZ2357" s="13">
        <f t="shared" si="375"/>
        <v>0</v>
      </c>
      <c r="BA2357" s="13">
        <f t="shared" si="376"/>
        <v>0.26455000000000001</v>
      </c>
      <c r="BB2357" s="13">
        <f t="shared" si="377"/>
        <v>12.06348</v>
      </c>
      <c r="BC2357" s="13">
        <f t="shared" si="378"/>
        <v>3.3862400000000004</v>
      </c>
    </row>
    <row r="2358" spans="1:55" x14ac:dyDescent="0.3">
      <c r="A2358" s="8" t="s">
        <v>233</v>
      </c>
      <c r="B2358" s="8" t="s">
        <v>240</v>
      </c>
      <c r="C2358" s="8" t="s">
        <v>176</v>
      </c>
      <c r="D2358" s="8" t="s">
        <v>29</v>
      </c>
      <c r="E2358" s="7" t="s">
        <v>14</v>
      </c>
      <c r="F2358" s="8">
        <v>60</v>
      </c>
      <c r="H2358" s="8">
        <v>1</v>
      </c>
      <c r="L2358" s="8">
        <v>0.14299999999999999</v>
      </c>
      <c r="M2358" s="8">
        <f t="shared" si="370"/>
        <v>8.58</v>
      </c>
      <c r="O2358" s="8">
        <v>114</v>
      </c>
      <c r="AI2358" s="7">
        <v>513</v>
      </c>
      <c r="AJ2358" s="8">
        <v>11110</v>
      </c>
      <c r="AK2358" s="8" t="s">
        <v>290</v>
      </c>
      <c r="AL2358" s="7">
        <v>22</v>
      </c>
      <c r="AM2358" s="8">
        <v>0</v>
      </c>
      <c r="AN2358" s="8">
        <v>1</v>
      </c>
      <c r="AO2358" s="8">
        <v>0</v>
      </c>
      <c r="AP2358" s="8">
        <v>0</v>
      </c>
      <c r="AQ2358" s="8">
        <v>0.4</v>
      </c>
      <c r="AR2358" s="8">
        <v>4.5</v>
      </c>
      <c r="AS2358" s="8">
        <v>2.8</v>
      </c>
      <c r="AT2358" s="12">
        <f t="shared" si="379"/>
        <v>5.9</v>
      </c>
      <c r="AV2358" s="11">
        <f t="shared" si="371"/>
        <v>1.8875999999999999</v>
      </c>
      <c r="AW2358" s="13">
        <f t="shared" si="372"/>
        <v>0</v>
      </c>
      <c r="AX2358" s="13">
        <f t="shared" si="373"/>
        <v>8.5800000000000001E-2</v>
      </c>
      <c r="AY2358" s="13">
        <f t="shared" si="374"/>
        <v>0</v>
      </c>
      <c r="AZ2358" s="13">
        <f t="shared" si="375"/>
        <v>0</v>
      </c>
      <c r="BA2358" s="13">
        <f t="shared" si="376"/>
        <v>3.4320000000000003E-2</v>
      </c>
      <c r="BB2358" s="13">
        <f t="shared" si="377"/>
        <v>0.3861</v>
      </c>
      <c r="BC2358" s="13">
        <f t="shared" si="378"/>
        <v>0.24023999999999998</v>
      </c>
    </row>
    <row r="2359" spans="1:55" x14ac:dyDescent="0.3">
      <c r="A2359" s="8" t="s">
        <v>233</v>
      </c>
      <c r="B2359" s="8" t="s">
        <v>240</v>
      </c>
      <c r="C2359" s="8" t="s">
        <v>176</v>
      </c>
      <c r="D2359" s="8" t="s">
        <v>30</v>
      </c>
      <c r="E2359" s="7" t="s">
        <v>14</v>
      </c>
      <c r="F2359" s="8">
        <v>119</v>
      </c>
      <c r="H2359" s="8">
        <v>2</v>
      </c>
      <c r="L2359" s="8">
        <v>0.28599999999999998</v>
      </c>
      <c r="M2359" s="8">
        <f t="shared" si="370"/>
        <v>34.033999999999999</v>
      </c>
      <c r="O2359" s="8">
        <v>114</v>
      </c>
      <c r="AI2359" s="7">
        <v>141</v>
      </c>
      <c r="AJ2359" s="8">
        <v>9040</v>
      </c>
      <c r="AK2359" s="8" t="s">
        <v>287</v>
      </c>
      <c r="AL2359" s="7">
        <v>92</v>
      </c>
      <c r="AM2359" s="8">
        <v>0</v>
      </c>
      <c r="AN2359" s="8">
        <v>1</v>
      </c>
      <c r="AO2359" s="8">
        <v>0</v>
      </c>
      <c r="AP2359" s="8">
        <v>0</v>
      </c>
      <c r="AQ2359" s="8">
        <v>0.5</v>
      </c>
      <c r="AR2359" s="8">
        <v>23.4</v>
      </c>
      <c r="AS2359" s="8">
        <v>2.4</v>
      </c>
      <c r="AT2359" s="12">
        <f t="shared" si="379"/>
        <v>24.9</v>
      </c>
      <c r="AV2359" s="11">
        <f t="shared" si="371"/>
        <v>31.311279999999996</v>
      </c>
      <c r="AW2359" s="13">
        <f t="shared" si="372"/>
        <v>0</v>
      </c>
      <c r="AX2359" s="13">
        <f t="shared" si="373"/>
        <v>0.34033999999999998</v>
      </c>
      <c r="AY2359" s="13">
        <f t="shared" si="374"/>
        <v>0</v>
      </c>
      <c r="AZ2359" s="13">
        <f t="shared" si="375"/>
        <v>0</v>
      </c>
      <c r="BA2359" s="13">
        <f t="shared" si="376"/>
        <v>0.17016999999999999</v>
      </c>
      <c r="BB2359" s="13">
        <f t="shared" si="377"/>
        <v>7.9639559999999996</v>
      </c>
      <c r="BC2359" s="13">
        <f t="shared" si="378"/>
        <v>0.81681599999999988</v>
      </c>
    </row>
    <row r="2360" spans="1:55" x14ac:dyDescent="0.3">
      <c r="A2360" s="8" t="s">
        <v>233</v>
      </c>
      <c r="B2360" s="8" t="s">
        <v>240</v>
      </c>
      <c r="C2360" s="8" t="s">
        <v>176</v>
      </c>
      <c r="D2360" s="8" t="s">
        <v>31</v>
      </c>
      <c r="E2360" s="7" t="s">
        <v>21</v>
      </c>
      <c r="K2360" s="8">
        <v>1</v>
      </c>
      <c r="L2360" s="8">
        <v>0</v>
      </c>
      <c r="M2360" s="8">
        <f t="shared" si="370"/>
        <v>0</v>
      </c>
      <c r="O2360" s="8">
        <v>114</v>
      </c>
      <c r="AI2360" s="7">
        <v>1786</v>
      </c>
      <c r="AJ2360" s="8">
        <v>11363</v>
      </c>
      <c r="AK2360" s="8" t="s">
        <v>289</v>
      </c>
      <c r="AL2360" s="7">
        <v>93</v>
      </c>
      <c r="AM2360" s="8">
        <v>0</v>
      </c>
      <c r="AN2360" s="8">
        <v>2</v>
      </c>
      <c r="AO2360" s="8">
        <v>0</v>
      </c>
      <c r="AP2360" s="8">
        <v>0</v>
      </c>
      <c r="AQ2360" s="8">
        <v>0.1</v>
      </c>
      <c r="AR2360" s="8">
        <v>21.6</v>
      </c>
      <c r="AS2360" s="8">
        <v>1.5</v>
      </c>
      <c r="AT2360" s="12">
        <f t="shared" si="379"/>
        <v>23.700000000000003</v>
      </c>
      <c r="AV2360" s="11">
        <f t="shared" si="371"/>
        <v>0</v>
      </c>
      <c r="AW2360" s="13">
        <f t="shared" si="372"/>
        <v>0</v>
      </c>
      <c r="AX2360" s="13">
        <f t="shared" si="373"/>
        <v>0</v>
      </c>
      <c r="AY2360" s="13">
        <f t="shared" si="374"/>
        <v>0</v>
      </c>
      <c r="AZ2360" s="13">
        <f t="shared" si="375"/>
        <v>0</v>
      </c>
      <c r="BA2360" s="13">
        <f t="shared" si="376"/>
        <v>0</v>
      </c>
      <c r="BB2360" s="13">
        <f t="shared" si="377"/>
        <v>0</v>
      </c>
      <c r="BC2360" s="13">
        <f t="shared" si="378"/>
        <v>0</v>
      </c>
    </row>
    <row r="2361" spans="1:55" x14ac:dyDescent="0.3">
      <c r="A2361" s="8" t="s">
        <v>233</v>
      </c>
      <c r="B2361" s="8" t="s">
        <v>240</v>
      </c>
      <c r="C2361" s="8" t="s">
        <v>176</v>
      </c>
      <c r="D2361" s="8" t="s">
        <v>167</v>
      </c>
      <c r="E2361" s="7" t="s">
        <v>14</v>
      </c>
      <c r="F2361" s="8">
        <v>62</v>
      </c>
      <c r="G2361" s="8">
        <v>1</v>
      </c>
      <c r="L2361" s="8">
        <v>1</v>
      </c>
      <c r="M2361" s="8">
        <f t="shared" si="370"/>
        <v>62</v>
      </c>
      <c r="O2361" s="8">
        <v>114</v>
      </c>
      <c r="AI2361" s="7">
        <v>2282</v>
      </c>
      <c r="AJ2361" s="8">
        <v>11529</v>
      </c>
      <c r="AK2361" s="8" t="s">
        <v>368</v>
      </c>
      <c r="AL2361" s="7">
        <v>21</v>
      </c>
      <c r="AM2361" s="8">
        <v>0</v>
      </c>
      <c r="AN2361" s="8">
        <v>0.9</v>
      </c>
      <c r="AO2361" s="8">
        <v>0</v>
      </c>
      <c r="AP2361" s="8">
        <v>0</v>
      </c>
      <c r="AQ2361" s="8">
        <v>0.3</v>
      </c>
      <c r="AR2361" s="8">
        <v>4.5999999999999996</v>
      </c>
      <c r="AS2361" s="8">
        <v>1.1000000000000001</v>
      </c>
      <c r="AT2361" s="12">
        <f t="shared" si="379"/>
        <v>5.8</v>
      </c>
      <c r="AV2361" s="11">
        <f t="shared" si="371"/>
        <v>13.02</v>
      </c>
      <c r="AW2361" s="13">
        <f t="shared" si="372"/>
        <v>0</v>
      </c>
      <c r="AX2361" s="13">
        <f t="shared" si="373"/>
        <v>0.55800000000000005</v>
      </c>
      <c r="AY2361" s="13">
        <f t="shared" si="374"/>
        <v>0</v>
      </c>
      <c r="AZ2361" s="13">
        <f t="shared" si="375"/>
        <v>0</v>
      </c>
      <c r="BA2361" s="13">
        <f t="shared" si="376"/>
        <v>0.18599999999999997</v>
      </c>
      <c r="BB2361" s="13">
        <f t="shared" si="377"/>
        <v>2.8519999999999999</v>
      </c>
      <c r="BC2361" s="13">
        <f t="shared" si="378"/>
        <v>0.68200000000000005</v>
      </c>
    </row>
    <row r="2362" spans="1:55" x14ac:dyDescent="0.3">
      <c r="A2362" s="8" t="s">
        <v>233</v>
      </c>
      <c r="B2362" s="8" t="s">
        <v>240</v>
      </c>
      <c r="C2362" s="8" t="s">
        <v>176</v>
      </c>
      <c r="D2362" s="8" t="s">
        <v>87</v>
      </c>
      <c r="E2362" s="7" t="s">
        <v>14</v>
      </c>
      <c r="F2362" s="8">
        <v>171</v>
      </c>
      <c r="I2362" s="8">
        <v>2</v>
      </c>
      <c r="L2362" s="8">
        <v>6.7000000000000004E-2</v>
      </c>
      <c r="M2362" s="8">
        <f t="shared" si="370"/>
        <v>11.457000000000001</v>
      </c>
      <c r="O2362" s="8">
        <v>114</v>
      </c>
      <c r="AI2362" s="7">
        <v>7060</v>
      </c>
      <c r="AJ2362" s="8">
        <v>16063</v>
      </c>
      <c r="AK2362" s="8" t="s">
        <v>328</v>
      </c>
      <c r="AL2362" s="7">
        <v>116</v>
      </c>
      <c r="AM2362" s="8">
        <v>0</v>
      </c>
      <c r="AN2362" s="8">
        <v>7.7</v>
      </c>
      <c r="AO2362" s="8">
        <v>0</v>
      </c>
      <c r="AP2362" s="8">
        <v>0</v>
      </c>
      <c r="AQ2362" s="8">
        <v>0.5</v>
      </c>
      <c r="AR2362" s="8">
        <v>20.8</v>
      </c>
      <c r="AS2362" s="8">
        <v>6.5</v>
      </c>
      <c r="AT2362" s="12">
        <f t="shared" si="379"/>
        <v>29</v>
      </c>
      <c r="AV2362" s="11">
        <f t="shared" si="371"/>
        <v>13.290120000000002</v>
      </c>
      <c r="AW2362" s="13">
        <f t="shared" si="372"/>
        <v>0</v>
      </c>
      <c r="AX2362" s="13">
        <f t="shared" si="373"/>
        <v>0.882189</v>
      </c>
      <c r="AY2362" s="13">
        <f t="shared" si="374"/>
        <v>0</v>
      </c>
      <c r="AZ2362" s="13">
        <f t="shared" si="375"/>
        <v>0</v>
      </c>
      <c r="BA2362" s="13">
        <f t="shared" si="376"/>
        <v>5.7285000000000003E-2</v>
      </c>
      <c r="BB2362" s="13">
        <f t="shared" si="377"/>
        <v>2.3830560000000003</v>
      </c>
      <c r="BC2362" s="13">
        <f t="shared" si="378"/>
        <v>0.74470500000000006</v>
      </c>
    </row>
    <row r="2363" spans="1:55" x14ac:dyDescent="0.3">
      <c r="A2363" s="8" t="s">
        <v>233</v>
      </c>
      <c r="B2363" s="8" t="s">
        <v>240</v>
      </c>
      <c r="C2363" s="8" t="s">
        <v>176</v>
      </c>
      <c r="D2363" s="8" t="s">
        <v>171</v>
      </c>
      <c r="E2363" s="7" t="s">
        <v>14</v>
      </c>
      <c r="F2363" s="8">
        <v>44</v>
      </c>
      <c r="G2363" s="8">
        <v>1</v>
      </c>
      <c r="L2363" s="8">
        <v>1</v>
      </c>
      <c r="M2363" s="8">
        <f t="shared" si="370"/>
        <v>44</v>
      </c>
      <c r="O2363" s="8">
        <v>114</v>
      </c>
      <c r="AI2363" s="7">
        <v>7016</v>
      </c>
      <c r="AJ2363" s="8">
        <v>18029</v>
      </c>
      <c r="AK2363" s="8" t="s">
        <v>369</v>
      </c>
      <c r="AL2363" s="7">
        <v>274</v>
      </c>
      <c r="AM2363" s="8">
        <v>0</v>
      </c>
      <c r="AN2363" s="8">
        <v>8.8000000000000007</v>
      </c>
      <c r="AO2363" s="8">
        <v>0</v>
      </c>
      <c r="AP2363" s="8">
        <v>0</v>
      </c>
      <c r="AQ2363" s="8">
        <v>3</v>
      </c>
      <c r="AR2363" s="8">
        <v>51.9</v>
      </c>
      <c r="AS2363" s="8">
        <v>2.8</v>
      </c>
      <c r="AT2363" s="12">
        <f t="shared" si="379"/>
        <v>63.7</v>
      </c>
      <c r="AV2363" s="11">
        <f t="shared" si="371"/>
        <v>120.56</v>
      </c>
      <c r="AW2363" s="13">
        <f t="shared" si="372"/>
        <v>0</v>
      </c>
      <c r="AX2363" s="13">
        <f t="shared" si="373"/>
        <v>3.8720000000000003</v>
      </c>
      <c r="AY2363" s="13">
        <f t="shared" si="374"/>
        <v>0</v>
      </c>
      <c r="AZ2363" s="13">
        <f t="shared" si="375"/>
        <v>0</v>
      </c>
      <c r="BA2363" s="13">
        <f t="shared" si="376"/>
        <v>1.32</v>
      </c>
      <c r="BB2363" s="13">
        <f t="shared" si="377"/>
        <v>22.835999999999999</v>
      </c>
      <c r="BC2363" s="13">
        <f t="shared" si="378"/>
        <v>1.232</v>
      </c>
    </row>
    <row r="2364" spans="1:55" x14ac:dyDescent="0.3">
      <c r="A2364" s="8" t="s">
        <v>233</v>
      </c>
      <c r="B2364" s="8" t="s">
        <v>240</v>
      </c>
      <c r="C2364" s="8" t="s">
        <v>176</v>
      </c>
      <c r="D2364" s="8" t="s">
        <v>44</v>
      </c>
      <c r="E2364" s="7" t="s">
        <v>14</v>
      </c>
      <c r="F2364" s="8">
        <v>250</v>
      </c>
      <c r="H2364" s="8">
        <v>2</v>
      </c>
      <c r="L2364" s="8">
        <v>0.28599999999999998</v>
      </c>
      <c r="M2364" s="8">
        <f t="shared" si="370"/>
        <v>71.5</v>
      </c>
      <c r="O2364" s="8">
        <v>114</v>
      </c>
      <c r="AI2364" s="7">
        <v>8009</v>
      </c>
      <c r="AJ2364" s="8">
        <v>20121</v>
      </c>
      <c r="AK2364" s="8" t="s">
        <v>370</v>
      </c>
      <c r="AL2364" s="7">
        <v>141</v>
      </c>
      <c r="AM2364" s="8">
        <v>0</v>
      </c>
      <c r="AN2364" s="8">
        <v>4.8</v>
      </c>
      <c r="AO2364" s="8">
        <v>0</v>
      </c>
      <c r="AP2364" s="8">
        <v>0</v>
      </c>
      <c r="AQ2364" s="8">
        <v>0.7</v>
      </c>
      <c r="AR2364" s="8">
        <v>28.3</v>
      </c>
      <c r="AS2364" s="8">
        <v>1.7</v>
      </c>
      <c r="AT2364" s="12">
        <f t="shared" si="379"/>
        <v>33.799999999999997</v>
      </c>
      <c r="AV2364" s="11">
        <f t="shared" si="371"/>
        <v>100.815</v>
      </c>
      <c r="AW2364" s="13">
        <f t="shared" si="372"/>
        <v>0</v>
      </c>
      <c r="AX2364" s="13">
        <f t="shared" si="373"/>
        <v>3.4319999999999999</v>
      </c>
      <c r="AY2364" s="13">
        <f t="shared" si="374"/>
        <v>0</v>
      </c>
      <c r="AZ2364" s="13">
        <f t="shared" si="375"/>
        <v>0</v>
      </c>
      <c r="BA2364" s="13">
        <f t="shared" si="376"/>
        <v>0.50049999999999994</v>
      </c>
      <c r="BB2364" s="13">
        <f t="shared" si="377"/>
        <v>20.234500000000001</v>
      </c>
      <c r="BC2364" s="13">
        <f t="shared" si="378"/>
        <v>1.2155</v>
      </c>
    </row>
    <row r="2365" spans="1:55" x14ac:dyDescent="0.3">
      <c r="A2365" s="8" t="s">
        <v>234</v>
      </c>
      <c r="B2365" s="8" t="s">
        <v>240</v>
      </c>
      <c r="C2365" s="8" t="s">
        <v>176</v>
      </c>
      <c r="D2365" s="8" t="s">
        <v>248</v>
      </c>
      <c r="E2365" s="7" t="s">
        <v>14</v>
      </c>
      <c r="F2365" s="8">
        <v>134</v>
      </c>
      <c r="H2365" s="8">
        <v>3</v>
      </c>
      <c r="L2365" s="8">
        <v>0.42899999999999999</v>
      </c>
      <c r="M2365" s="8">
        <f t="shared" si="370"/>
        <v>57.485999999999997</v>
      </c>
      <c r="O2365" s="8">
        <v>114</v>
      </c>
      <c r="AE2365" s="7" t="s">
        <v>296</v>
      </c>
      <c r="AF2365" s="8" t="s">
        <v>303</v>
      </c>
      <c r="AL2365" s="7">
        <v>163</v>
      </c>
      <c r="AN2365" s="8">
        <v>6.3</v>
      </c>
      <c r="AQ2365" s="8">
        <v>1.4</v>
      </c>
      <c r="AR2365" s="8">
        <v>31.1</v>
      </c>
      <c r="AT2365" s="12">
        <f t="shared" si="379"/>
        <v>38.799999999999997</v>
      </c>
      <c r="AV2365" s="11">
        <f t="shared" si="371"/>
        <v>93.702179999999984</v>
      </c>
      <c r="AW2365" s="13">
        <f t="shared" si="372"/>
        <v>0.57485999999999993</v>
      </c>
      <c r="AX2365" s="13">
        <f t="shared" si="373"/>
        <v>3.6216179999999998</v>
      </c>
      <c r="AY2365" s="13">
        <f t="shared" si="374"/>
        <v>0.57485999999999993</v>
      </c>
      <c r="AZ2365" s="13">
        <f t="shared" si="375"/>
        <v>0.57485999999999993</v>
      </c>
      <c r="BA2365" s="13">
        <f t="shared" si="376"/>
        <v>0.80480399999999985</v>
      </c>
      <c r="BB2365" s="13">
        <f t="shared" si="377"/>
        <v>17.878146000000001</v>
      </c>
      <c r="BC2365" s="13">
        <f t="shared" si="378"/>
        <v>0.57485999999999993</v>
      </c>
    </row>
    <row r="2366" spans="1:55" x14ac:dyDescent="0.3">
      <c r="A2366" s="8" t="s">
        <v>234</v>
      </c>
      <c r="B2366" s="8" t="s">
        <v>240</v>
      </c>
      <c r="C2366" s="8" t="s">
        <v>176</v>
      </c>
      <c r="D2366" s="8" t="s">
        <v>27</v>
      </c>
      <c r="E2366" s="7" t="s">
        <v>14</v>
      </c>
      <c r="F2366" s="8">
        <v>114</v>
      </c>
      <c r="G2366" s="8">
        <v>1</v>
      </c>
      <c r="L2366" s="8">
        <v>1</v>
      </c>
      <c r="M2366" s="8">
        <f t="shared" ref="M2366:M2429" si="380">F2366*L2366</f>
        <v>114</v>
      </c>
      <c r="O2366" s="8">
        <v>114</v>
      </c>
      <c r="AE2366" s="7" t="s">
        <v>296</v>
      </c>
      <c r="AF2366" s="8" t="s">
        <v>304</v>
      </c>
      <c r="AL2366" s="7">
        <v>125</v>
      </c>
      <c r="AN2366" s="8">
        <v>2.1</v>
      </c>
      <c r="AQ2366" s="8">
        <v>1.3</v>
      </c>
      <c r="AR2366" s="8">
        <v>26.2</v>
      </c>
      <c r="AT2366" s="12">
        <f t="shared" si="379"/>
        <v>29.6</v>
      </c>
      <c r="AV2366" s="11">
        <f t="shared" si="371"/>
        <v>142.5</v>
      </c>
      <c r="AW2366" s="13">
        <f t="shared" si="372"/>
        <v>1.1399999999999999</v>
      </c>
      <c r="AX2366" s="13">
        <f t="shared" si="373"/>
        <v>2.3940000000000001</v>
      </c>
      <c r="AY2366" s="13">
        <f t="shared" si="374"/>
        <v>1.1399999999999999</v>
      </c>
      <c r="AZ2366" s="13">
        <f t="shared" si="375"/>
        <v>1.1399999999999999</v>
      </c>
      <c r="BA2366" s="13">
        <f t="shared" si="376"/>
        <v>1.4820000000000002</v>
      </c>
      <c r="BB2366" s="13">
        <f t="shared" si="377"/>
        <v>29.867999999999999</v>
      </c>
      <c r="BC2366" s="13">
        <f t="shared" si="378"/>
        <v>1.1399999999999999</v>
      </c>
    </row>
    <row r="2367" spans="1:55" x14ac:dyDescent="0.3">
      <c r="A2367" s="8" t="s">
        <v>234</v>
      </c>
      <c r="B2367" s="8" t="s">
        <v>240</v>
      </c>
      <c r="C2367" s="8" t="s">
        <v>176</v>
      </c>
      <c r="D2367" s="8" t="s">
        <v>32</v>
      </c>
      <c r="E2367" s="7" t="s">
        <v>14</v>
      </c>
      <c r="F2367" s="8">
        <v>83</v>
      </c>
      <c r="G2367" s="8">
        <v>1</v>
      </c>
      <c r="L2367" s="8">
        <v>1</v>
      </c>
      <c r="M2367" s="8">
        <f t="shared" si="380"/>
        <v>83</v>
      </c>
      <c r="O2367" s="8">
        <v>114</v>
      </c>
      <c r="AI2367" s="7">
        <v>8012</v>
      </c>
      <c r="AJ2367" s="8">
        <v>0</v>
      </c>
      <c r="AK2367" s="8" t="s">
        <v>307</v>
      </c>
      <c r="AL2367" s="7">
        <v>332</v>
      </c>
      <c r="AM2367" s="8">
        <v>0</v>
      </c>
      <c r="AN2367" s="8">
        <v>10.3</v>
      </c>
      <c r="AO2367" s="8">
        <v>0</v>
      </c>
      <c r="AP2367" s="8">
        <v>0</v>
      </c>
      <c r="AQ2367" s="8">
        <v>3</v>
      </c>
      <c r="AR2367" s="8">
        <v>73.7</v>
      </c>
      <c r="AS2367" s="8">
        <v>12.7</v>
      </c>
      <c r="AT2367" s="12">
        <f t="shared" si="379"/>
        <v>87</v>
      </c>
      <c r="AV2367" s="11">
        <f t="shared" si="371"/>
        <v>275.56</v>
      </c>
      <c r="AW2367" s="13">
        <f t="shared" si="372"/>
        <v>0</v>
      </c>
      <c r="AX2367" s="13">
        <f t="shared" si="373"/>
        <v>8.5490000000000013</v>
      </c>
      <c r="AY2367" s="13">
        <f t="shared" si="374"/>
        <v>0</v>
      </c>
      <c r="AZ2367" s="13">
        <f t="shared" si="375"/>
        <v>0</v>
      </c>
      <c r="BA2367" s="13">
        <f t="shared" si="376"/>
        <v>2.4900000000000002</v>
      </c>
      <c r="BB2367" s="13">
        <f t="shared" si="377"/>
        <v>61.171000000000006</v>
      </c>
      <c r="BC2367" s="13">
        <f t="shared" si="378"/>
        <v>10.540999999999999</v>
      </c>
    </row>
    <row r="2368" spans="1:55" x14ac:dyDescent="0.3">
      <c r="A2368" s="8" t="s">
        <v>232</v>
      </c>
      <c r="B2368" s="8" t="s">
        <v>240</v>
      </c>
      <c r="C2368" s="8" t="s">
        <v>177</v>
      </c>
      <c r="D2368" s="8" t="s">
        <v>13</v>
      </c>
      <c r="E2368" s="7" t="s">
        <v>21</v>
      </c>
      <c r="K2368" s="8">
        <v>1</v>
      </c>
      <c r="L2368" s="8">
        <v>0</v>
      </c>
      <c r="M2368" s="8">
        <f t="shared" si="380"/>
        <v>0</v>
      </c>
      <c r="N2368" s="8">
        <v>4</v>
      </c>
      <c r="O2368" s="8">
        <v>115</v>
      </c>
      <c r="AI2368" s="7">
        <v>8067</v>
      </c>
      <c r="AJ2368" s="8">
        <v>0</v>
      </c>
      <c r="AK2368" s="8" t="s">
        <v>265</v>
      </c>
      <c r="AL2368" s="7">
        <v>269</v>
      </c>
      <c r="AM2368" s="8">
        <v>269</v>
      </c>
      <c r="AN2368" s="8">
        <v>24.9</v>
      </c>
      <c r="AO2368" s="8">
        <v>24.9</v>
      </c>
      <c r="AP2368" s="8">
        <v>24.9</v>
      </c>
      <c r="AQ2368" s="8">
        <v>18</v>
      </c>
      <c r="AR2368" s="8">
        <v>0</v>
      </c>
      <c r="AS2368" s="8">
        <v>0</v>
      </c>
      <c r="AT2368" s="12">
        <f t="shared" si="379"/>
        <v>42.9</v>
      </c>
      <c r="AV2368" s="11">
        <f t="shared" si="371"/>
        <v>0</v>
      </c>
      <c r="AW2368" s="13">
        <f t="shared" si="372"/>
        <v>0</v>
      </c>
      <c r="AX2368" s="13">
        <f t="shared" si="373"/>
        <v>0</v>
      </c>
      <c r="AY2368" s="13">
        <f t="shared" si="374"/>
        <v>0</v>
      </c>
      <c r="AZ2368" s="13">
        <f t="shared" si="375"/>
        <v>0</v>
      </c>
      <c r="BA2368" s="13">
        <f t="shared" si="376"/>
        <v>0</v>
      </c>
      <c r="BB2368" s="13">
        <f t="shared" si="377"/>
        <v>0</v>
      </c>
      <c r="BC2368" s="13">
        <f t="shared" si="378"/>
        <v>0</v>
      </c>
    </row>
    <row r="2369" spans="1:55" x14ac:dyDescent="0.3">
      <c r="A2369" s="8" t="s">
        <v>232</v>
      </c>
      <c r="B2369" s="8" t="s">
        <v>240</v>
      </c>
      <c r="C2369" s="8" t="s">
        <v>177</v>
      </c>
      <c r="D2369" s="8" t="s">
        <v>15</v>
      </c>
      <c r="E2369" s="7" t="s">
        <v>14</v>
      </c>
      <c r="F2369" s="8">
        <v>85</v>
      </c>
      <c r="G2369" s="8">
        <v>1</v>
      </c>
      <c r="L2369" s="8">
        <v>1</v>
      </c>
      <c r="M2369" s="8">
        <f t="shared" si="380"/>
        <v>85</v>
      </c>
      <c r="O2369" s="8">
        <v>115</v>
      </c>
      <c r="AE2369" s="7" t="s">
        <v>296</v>
      </c>
      <c r="AF2369" s="8" t="s">
        <v>298</v>
      </c>
      <c r="AG2369" s="7" t="s">
        <v>299</v>
      </c>
      <c r="AL2369" s="7">
        <v>241</v>
      </c>
      <c r="AN2369" s="8">
        <v>32.9</v>
      </c>
      <c r="AQ2369" s="8">
        <v>10.9</v>
      </c>
      <c r="AR2369" s="8">
        <v>0.5</v>
      </c>
      <c r="AS2369" s="8">
        <v>0</v>
      </c>
      <c r="AT2369" s="12">
        <f t="shared" si="379"/>
        <v>44.3</v>
      </c>
      <c r="AV2369" s="11">
        <f t="shared" si="371"/>
        <v>204.85</v>
      </c>
      <c r="AW2369" s="13">
        <f t="shared" si="372"/>
        <v>0.85</v>
      </c>
      <c r="AX2369" s="13">
        <f t="shared" si="373"/>
        <v>27.965</v>
      </c>
      <c r="AY2369" s="13">
        <f t="shared" si="374"/>
        <v>0.85</v>
      </c>
      <c r="AZ2369" s="13">
        <f t="shared" si="375"/>
        <v>0.85</v>
      </c>
      <c r="BA2369" s="13">
        <f t="shared" si="376"/>
        <v>9.2650000000000006</v>
      </c>
      <c r="BB2369" s="13">
        <f t="shared" si="377"/>
        <v>0.42499999999999999</v>
      </c>
      <c r="BC2369" s="13">
        <f t="shared" si="378"/>
        <v>0</v>
      </c>
    </row>
    <row r="2370" spans="1:55" x14ac:dyDescent="0.3">
      <c r="A2370" s="8" t="s">
        <v>232</v>
      </c>
      <c r="B2370" s="8" t="s">
        <v>240</v>
      </c>
      <c r="C2370" s="8" t="s">
        <v>177</v>
      </c>
      <c r="D2370" s="8" t="s">
        <v>17</v>
      </c>
      <c r="E2370" s="7" t="s">
        <v>21</v>
      </c>
      <c r="K2370" s="8">
        <v>1</v>
      </c>
      <c r="L2370" s="8">
        <v>0</v>
      </c>
      <c r="M2370" s="8">
        <f t="shared" si="380"/>
        <v>0</v>
      </c>
      <c r="O2370" s="8">
        <v>115</v>
      </c>
      <c r="AE2370" s="7" t="s">
        <v>300</v>
      </c>
      <c r="AF2370" s="8" t="s">
        <v>301</v>
      </c>
      <c r="AG2370" s="7" t="s">
        <v>272</v>
      </c>
      <c r="AL2370" s="7">
        <v>265</v>
      </c>
      <c r="AN2370" s="8">
        <v>16.899999999999999</v>
      </c>
      <c r="AQ2370" s="8">
        <v>21.4</v>
      </c>
      <c r="AR2370" s="8">
        <v>0</v>
      </c>
      <c r="AS2370" s="8">
        <v>0</v>
      </c>
      <c r="AT2370" s="12">
        <f t="shared" si="379"/>
        <v>38.299999999999997</v>
      </c>
      <c r="AV2370" s="11">
        <f t="shared" si="371"/>
        <v>0</v>
      </c>
      <c r="AW2370" s="13">
        <f t="shared" si="372"/>
        <v>0</v>
      </c>
      <c r="AX2370" s="13">
        <f t="shared" si="373"/>
        <v>0</v>
      </c>
      <c r="AY2370" s="13">
        <f t="shared" si="374"/>
        <v>0</v>
      </c>
      <c r="AZ2370" s="13">
        <f t="shared" si="375"/>
        <v>0</v>
      </c>
      <c r="BA2370" s="13">
        <f t="shared" si="376"/>
        <v>0</v>
      </c>
      <c r="BB2370" s="13">
        <f t="shared" si="377"/>
        <v>0</v>
      </c>
      <c r="BC2370" s="13">
        <f t="shared" si="378"/>
        <v>0</v>
      </c>
    </row>
    <row r="2371" spans="1:55" x14ac:dyDescent="0.3">
      <c r="A2371" s="8" t="s">
        <v>232</v>
      </c>
      <c r="B2371" s="8" t="s">
        <v>240</v>
      </c>
      <c r="C2371" s="8" t="s">
        <v>177</v>
      </c>
      <c r="D2371" s="8" t="s">
        <v>18</v>
      </c>
      <c r="E2371" s="7" t="s">
        <v>21</v>
      </c>
      <c r="K2371" s="8">
        <v>1</v>
      </c>
      <c r="L2371" s="8">
        <v>0</v>
      </c>
      <c r="M2371" s="8">
        <f t="shared" si="380"/>
        <v>0</v>
      </c>
      <c r="O2371" s="8">
        <v>115</v>
      </c>
      <c r="S2371" s="8">
        <v>1095</v>
      </c>
      <c r="T2371" s="8" t="s">
        <v>275</v>
      </c>
      <c r="AL2371" s="7">
        <v>267</v>
      </c>
      <c r="AN2371" s="8">
        <v>19.600000000000001</v>
      </c>
      <c r="AQ2371" s="8">
        <v>20.3</v>
      </c>
      <c r="AT2371" s="12">
        <f t="shared" si="379"/>
        <v>39.900000000000006</v>
      </c>
      <c r="AV2371" s="11">
        <f t="shared" si="371"/>
        <v>0</v>
      </c>
      <c r="AW2371" s="13">
        <f t="shared" si="372"/>
        <v>0</v>
      </c>
      <c r="AX2371" s="13">
        <f t="shared" si="373"/>
        <v>0</v>
      </c>
      <c r="AY2371" s="13">
        <f t="shared" si="374"/>
        <v>0</v>
      </c>
      <c r="AZ2371" s="13">
        <f t="shared" si="375"/>
        <v>0</v>
      </c>
      <c r="BA2371" s="13">
        <f t="shared" si="376"/>
        <v>0</v>
      </c>
      <c r="BB2371" s="13">
        <f t="shared" si="377"/>
        <v>0</v>
      </c>
      <c r="BC2371" s="13">
        <f t="shared" si="378"/>
        <v>0</v>
      </c>
    </row>
    <row r="2372" spans="1:55" x14ac:dyDescent="0.3">
      <c r="A2372" s="8" t="s">
        <v>232</v>
      </c>
      <c r="B2372" s="8" t="s">
        <v>240</v>
      </c>
      <c r="C2372" s="8" t="s">
        <v>177</v>
      </c>
      <c r="D2372" s="8" t="s">
        <v>19</v>
      </c>
      <c r="E2372" s="7" t="s">
        <v>14</v>
      </c>
      <c r="F2372" s="8">
        <v>112</v>
      </c>
      <c r="I2372" s="8">
        <v>1</v>
      </c>
      <c r="L2372" s="8">
        <v>3.3000000000000002E-2</v>
      </c>
      <c r="M2372" s="8">
        <f t="shared" si="380"/>
        <v>3.6960000000000002</v>
      </c>
      <c r="O2372" s="8">
        <v>115</v>
      </c>
      <c r="AI2372" s="7">
        <v>8063</v>
      </c>
      <c r="AJ2372" s="8">
        <v>5124</v>
      </c>
      <c r="AK2372" s="8" t="s">
        <v>273</v>
      </c>
      <c r="AL2372" s="7">
        <v>285</v>
      </c>
      <c r="AM2372" s="8">
        <v>285</v>
      </c>
      <c r="AN2372" s="8">
        <v>26.9</v>
      </c>
      <c r="AO2372" s="8">
        <v>26.9</v>
      </c>
      <c r="AP2372" s="8">
        <v>26.9</v>
      </c>
      <c r="AQ2372" s="8">
        <v>18.899999999999999</v>
      </c>
      <c r="AR2372" s="8">
        <v>0</v>
      </c>
      <c r="AS2372" s="8">
        <v>0</v>
      </c>
      <c r="AT2372" s="12">
        <f t="shared" si="379"/>
        <v>45.8</v>
      </c>
      <c r="AV2372" s="11">
        <f t="shared" si="371"/>
        <v>10.533600000000002</v>
      </c>
      <c r="AW2372" s="13">
        <f t="shared" si="372"/>
        <v>10.533600000000002</v>
      </c>
      <c r="AX2372" s="13">
        <f t="shared" si="373"/>
        <v>0.994224</v>
      </c>
      <c r="AY2372" s="13">
        <f t="shared" si="374"/>
        <v>0.994224</v>
      </c>
      <c r="AZ2372" s="13">
        <f t="shared" si="375"/>
        <v>0.994224</v>
      </c>
      <c r="BA2372" s="13">
        <f t="shared" si="376"/>
        <v>0.69854399999999994</v>
      </c>
      <c r="BB2372" s="13">
        <f t="shared" si="377"/>
        <v>0</v>
      </c>
      <c r="BC2372" s="13">
        <f t="shared" si="378"/>
        <v>0</v>
      </c>
    </row>
    <row r="2373" spans="1:55" x14ac:dyDescent="0.3">
      <c r="A2373" s="8" t="s">
        <v>232</v>
      </c>
      <c r="B2373" s="8" t="s">
        <v>240</v>
      </c>
      <c r="C2373" s="8" t="s">
        <v>177</v>
      </c>
      <c r="D2373" s="8" t="s">
        <v>22</v>
      </c>
      <c r="E2373" s="7" t="s">
        <v>21</v>
      </c>
      <c r="K2373" s="8">
        <v>1</v>
      </c>
      <c r="L2373" s="8">
        <v>0</v>
      </c>
      <c r="M2373" s="8">
        <f t="shared" si="380"/>
        <v>0</v>
      </c>
      <c r="O2373" s="8">
        <v>115</v>
      </c>
      <c r="AI2373" s="7">
        <v>8063</v>
      </c>
      <c r="AJ2373" s="8">
        <v>5124</v>
      </c>
      <c r="AK2373" s="8" t="s">
        <v>273</v>
      </c>
      <c r="AL2373" s="7">
        <v>285</v>
      </c>
      <c r="AM2373" s="8">
        <v>285</v>
      </c>
      <c r="AN2373" s="8">
        <v>26.9</v>
      </c>
      <c r="AO2373" s="8">
        <v>26.9</v>
      </c>
      <c r="AP2373" s="8">
        <v>26.9</v>
      </c>
      <c r="AQ2373" s="8">
        <v>18.899999999999999</v>
      </c>
      <c r="AR2373" s="8">
        <v>0</v>
      </c>
      <c r="AS2373" s="8">
        <v>0</v>
      </c>
      <c r="AT2373" s="12">
        <f t="shared" si="379"/>
        <v>45.8</v>
      </c>
      <c r="AV2373" s="11">
        <f t="shared" ref="AV2373:AV2436" si="381">PRODUCT($M2373,$Y2373,AL2373)/100</f>
        <v>0</v>
      </c>
      <c r="AW2373" s="13">
        <f t="shared" si="372"/>
        <v>0</v>
      </c>
      <c r="AX2373" s="13">
        <f t="shared" si="373"/>
        <v>0</v>
      </c>
      <c r="AY2373" s="13">
        <f t="shared" si="374"/>
        <v>0</v>
      </c>
      <c r="AZ2373" s="13">
        <f t="shared" si="375"/>
        <v>0</v>
      </c>
      <c r="BA2373" s="13">
        <f t="shared" si="376"/>
        <v>0</v>
      </c>
      <c r="BB2373" s="13">
        <f t="shared" si="377"/>
        <v>0</v>
      </c>
      <c r="BC2373" s="13">
        <f t="shared" si="378"/>
        <v>0</v>
      </c>
    </row>
    <row r="2374" spans="1:55" x14ac:dyDescent="0.3">
      <c r="A2374" s="8" t="s">
        <v>232</v>
      </c>
      <c r="B2374" s="8" t="s">
        <v>240</v>
      </c>
      <c r="C2374" s="8" t="s">
        <v>177</v>
      </c>
      <c r="D2374" s="8" t="s">
        <v>23</v>
      </c>
      <c r="E2374" s="7" t="s">
        <v>14</v>
      </c>
      <c r="F2374" s="8">
        <v>64</v>
      </c>
      <c r="H2374" s="8">
        <v>1</v>
      </c>
      <c r="L2374" s="8">
        <v>0.14299999999999999</v>
      </c>
      <c r="M2374" s="8">
        <f t="shared" si="380"/>
        <v>9.1519999999999992</v>
      </c>
      <c r="O2374" s="8">
        <v>115</v>
      </c>
      <c r="AI2374" s="7">
        <v>974</v>
      </c>
      <c r="AJ2374" s="8">
        <v>1129</v>
      </c>
      <c r="AK2374" s="8" t="s">
        <v>279</v>
      </c>
      <c r="AL2374" s="7">
        <v>155</v>
      </c>
      <c r="AM2374" s="8">
        <v>155</v>
      </c>
      <c r="AN2374" s="8">
        <v>12.6</v>
      </c>
      <c r="AO2374" s="8">
        <v>12.6</v>
      </c>
      <c r="AP2374" s="8">
        <v>0</v>
      </c>
      <c r="AQ2374" s="8">
        <v>10.6</v>
      </c>
      <c r="AR2374" s="8">
        <v>1.1000000000000001</v>
      </c>
      <c r="AS2374" s="8">
        <v>0</v>
      </c>
      <c r="AT2374" s="12">
        <f t="shared" si="379"/>
        <v>24.3</v>
      </c>
      <c r="AV2374" s="11">
        <f t="shared" si="381"/>
        <v>14.185599999999999</v>
      </c>
      <c r="AW2374" s="13">
        <f t="shared" ref="AW2374:AW2437" si="382">PRODUCT($M2374,$Y2374,AM2374)/100</f>
        <v>14.185599999999999</v>
      </c>
      <c r="AX2374" s="13">
        <f t="shared" ref="AX2374:AX2437" si="383">PRODUCT($M2374,$Y2374,AN2374)/100</f>
        <v>1.153152</v>
      </c>
      <c r="AY2374" s="13">
        <f t="shared" ref="AY2374:AY2437" si="384">PRODUCT($M2374,$Y2374,AO2374)/100</f>
        <v>1.153152</v>
      </c>
      <c r="AZ2374" s="13">
        <f t="shared" ref="AZ2374:AZ2437" si="385">PRODUCT($M2374,$Y2374,AP2374)/100</f>
        <v>0</v>
      </c>
      <c r="BA2374" s="13">
        <f t="shared" ref="BA2374:BA2437" si="386">PRODUCT($M2374,$Y2374,AQ2374)/100</f>
        <v>0.97011199999999986</v>
      </c>
      <c r="BB2374" s="13">
        <f t="shared" ref="BB2374:BB2437" si="387">PRODUCT($M2374,$Y2374,AR2374)/100</f>
        <v>0.100672</v>
      </c>
      <c r="BC2374" s="13">
        <f t="shared" ref="BC2374:BC2437" si="388">PRODUCT($M2374,$Y2374,AS2374)/100</f>
        <v>0</v>
      </c>
    </row>
    <row r="2375" spans="1:55" x14ac:dyDescent="0.3">
      <c r="A2375" s="8" t="s">
        <v>232</v>
      </c>
      <c r="B2375" s="8" t="s">
        <v>240</v>
      </c>
      <c r="C2375" s="8" t="s">
        <v>177</v>
      </c>
      <c r="D2375" s="8" t="s">
        <v>24</v>
      </c>
      <c r="E2375" s="7" t="s">
        <v>14</v>
      </c>
      <c r="F2375" s="8">
        <v>184</v>
      </c>
      <c r="G2375" s="8">
        <v>1</v>
      </c>
      <c r="L2375" s="8">
        <v>1</v>
      </c>
      <c r="M2375" s="8">
        <f t="shared" si="380"/>
        <v>184</v>
      </c>
      <c r="O2375" s="8">
        <v>115</v>
      </c>
      <c r="AI2375" s="7">
        <v>7075</v>
      </c>
      <c r="AJ2375" s="8">
        <v>1106</v>
      </c>
      <c r="AK2375" s="8" t="s">
        <v>280</v>
      </c>
      <c r="AL2375" s="7">
        <v>69</v>
      </c>
      <c r="AM2375" s="8">
        <v>69</v>
      </c>
      <c r="AN2375" s="8">
        <v>3.6</v>
      </c>
      <c r="AO2375" s="8">
        <v>3.6</v>
      </c>
      <c r="AP2375" s="8">
        <v>0</v>
      </c>
      <c r="AQ2375" s="8">
        <v>4.0999999999999996</v>
      </c>
      <c r="AR2375" s="8">
        <v>4.5</v>
      </c>
      <c r="AS2375" s="8">
        <v>0</v>
      </c>
      <c r="AT2375" s="12">
        <f t="shared" si="379"/>
        <v>12.2</v>
      </c>
      <c r="AV2375" s="11">
        <f t="shared" si="381"/>
        <v>126.96</v>
      </c>
      <c r="AW2375" s="13">
        <f t="shared" si="382"/>
        <v>126.96</v>
      </c>
      <c r="AX2375" s="13">
        <f t="shared" si="383"/>
        <v>6.6239999999999997</v>
      </c>
      <c r="AY2375" s="13">
        <f t="shared" si="384"/>
        <v>6.6239999999999997</v>
      </c>
      <c r="AZ2375" s="13">
        <f t="shared" si="385"/>
        <v>0</v>
      </c>
      <c r="BA2375" s="13">
        <f t="shared" si="386"/>
        <v>7.5439999999999996</v>
      </c>
      <c r="BB2375" s="13">
        <f t="shared" si="387"/>
        <v>8.2799999999999994</v>
      </c>
      <c r="BC2375" s="13">
        <f t="shared" si="388"/>
        <v>0</v>
      </c>
    </row>
    <row r="2376" spans="1:55" x14ac:dyDescent="0.3">
      <c r="A2376" s="8" t="s">
        <v>232</v>
      </c>
      <c r="B2376" s="8" t="s">
        <v>240</v>
      </c>
      <c r="C2376" s="8" t="s">
        <v>177</v>
      </c>
      <c r="D2376" s="8" t="s">
        <v>25</v>
      </c>
      <c r="E2376" s="7" t="s">
        <v>21</v>
      </c>
      <c r="K2376" s="8">
        <v>1</v>
      </c>
      <c r="L2376" s="8">
        <v>0</v>
      </c>
      <c r="M2376" s="8">
        <f t="shared" si="380"/>
        <v>0</v>
      </c>
      <c r="O2376" s="8">
        <v>115</v>
      </c>
      <c r="AI2376" s="7">
        <v>646</v>
      </c>
      <c r="AJ2376" s="8">
        <v>1009</v>
      </c>
      <c r="AK2376" s="8" t="s">
        <v>286</v>
      </c>
      <c r="AL2376" s="7">
        <v>403</v>
      </c>
      <c r="AM2376" s="8">
        <v>403</v>
      </c>
      <c r="AN2376" s="8">
        <v>24.9</v>
      </c>
      <c r="AO2376" s="8">
        <v>24.9</v>
      </c>
      <c r="AP2376" s="8">
        <v>0</v>
      </c>
      <c r="AQ2376" s="8">
        <v>33.1</v>
      </c>
      <c r="AR2376" s="8">
        <v>1.3</v>
      </c>
      <c r="AS2376" s="8">
        <v>0</v>
      </c>
      <c r="AT2376" s="12">
        <f t="shared" si="379"/>
        <v>59.3</v>
      </c>
      <c r="AV2376" s="11">
        <f t="shared" si="381"/>
        <v>0</v>
      </c>
      <c r="AW2376" s="13">
        <f t="shared" si="382"/>
        <v>0</v>
      </c>
      <c r="AX2376" s="13">
        <f t="shared" si="383"/>
        <v>0</v>
      </c>
      <c r="AY2376" s="13">
        <f t="shared" si="384"/>
        <v>0</v>
      </c>
      <c r="AZ2376" s="13">
        <f t="shared" si="385"/>
        <v>0</v>
      </c>
      <c r="BA2376" s="13">
        <f t="shared" si="386"/>
        <v>0</v>
      </c>
      <c r="BB2376" s="13">
        <f t="shared" si="387"/>
        <v>0</v>
      </c>
      <c r="BC2376" s="13">
        <f t="shared" si="388"/>
        <v>0</v>
      </c>
    </row>
    <row r="2377" spans="1:55" x14ac:dyDescent="0.3">
      <c r="A2377" s="8" t="s">
        <v>20</v>
      </c>
      <c r="B2377" s="8" t="s">
        <v>240</v>
      </c>
      <c r="C2377" s="8" t="s">
        <v>177</v>
      </c>
      <c r="D2377" s="8" t="s">
        <v>20</v>
      </c>
      <c r="E2377" s="7" t="s">
        <v>14</v>
      </c>
      <c r="F2377" s="8">
        <v>112</v>
      </c>
      <c r="G2377" s="8">
        <v>1</v>
      </c>
      <c r="L2377" s="8">
        <v>1</v>
      </c>
      <c r="M2377" s="8">
        <f t="shared" si="380"/>
        <v>112</v>
      </c>
      <c r="O2377" s="8">
        <v>115</v>
      </c>
      <c r="AI2377">
        <v>8041</v>
      </c>
      <c r="AJ2377">
        <v>15233</v>
      </c>
      <c r="AK2377" t="s">
        <v>378</v>
      </c>
      <c r="AL2377">
        <v>105</v>
      </c>
      <c r="AM2377">
        <v>105</v>
      </c>
      <c r="AN2377">
        <v>18.5</v>
      </c>
      <c r="AO2377">
        <v>18.5</v>
      </c>
      <c r="AP2377">
        <v>18.5</v>
      </c>
      <c r="AQ2377">
        <v>2.9</v>
      </c>
      <c r="AR2377">
        <v>0</v>
      </c>
      <c r="AS2377">
        <v>0</v>
      </c>
      <c r="AT2377" s="12">
        <f t="shared" si="379"/>
        <v>21.4</v>
      </c>
      <c r="AV2377" s="11">
        <f t="shared" si="381"/>
        <v>117.6</v>
      </c>
      <c r="AW2377" s="13">
        <f t="shared" si="382"/>
        <v>117.6</v>
      </c>
      <c r="AX2377" s="13">
        <f t="shared" si="383"/>
        <v>20.72</v>
      </c>
      <c r="AY2377" s="13">
        <f t="shared" si="384"/>
        <v>20.72</v>
      </c>
      <c r="AZ2377" s="13">
        <f t="shared" si="385"/>
        <v>20.72</v>
      </c>
      <c r="BA2377" s="13">
        <f t="shared" si="386"/>
        <v>3.2480000000000002</v>
      </c>
      <c r="BB2377" s="13">
        <f t="shared" si="387"/>
        <v>0</v>
      </c>
      <c r="BC2377" s="13">
        <f t="shared" si="388"/>
        <v>0</v>
      </c>
    </row>
    <row r="2378" spans="1:55" x14ac:dyDescent="0.3">
      <c r="A2378" s="8" t="s">
        <v>233</v>
      </c>
      <c r="B2378" s="8" t="s">
        <v>240</v>
      </c>
      <c r="C2378" s="8" t="s">
        <v>177</v>
      </c>
      <c r="D2378" s="8" t="s">
        <v>26</v>
      </c>
      <c r="E2378" s="7" t="s">
        <v>14</v>
      </c>
      <c r="F2378" s="8">
        <v>175</v>
      </c>
      <c r="I2378" s="8">
        <v>1</v>
      </c>
      <c r="L2378" s="8">
        <v>3.3000000000000002E-2</v>
      </c>
      <c r="M2378" s="8">
        <f t="shared" si="380"/>
        <v>5.7750000000000004</v>
      </c>
      <c r="O2378" s="8">
        <v>115</v>
      </c>
      <c r="AI2378" s="7">
        <v>7200</v>
      </c>
      <c r="AJ2378" s="8">
        <v>20051</v>
      </c>
      <c r="AK2378" s="8" t="s">
        <v>282</v>
      </c>
      <c r="AL2378" s="7">
        <v>130</v>
      </c>
      <c r="AM2378" s="8">
        <v>0</v>
      </c>
      <c r="AN2378" s="8">
        <v>2.4</v>
      </c>
      <c r="AO2378" s="8">
        <v>0</v>
      </c>
      <c r="AP2378" s="8">
        <v>0</v>
      </c>
      <c r="AQ2378" s="8">
        <v>0.2</v>
      </c>
      <c r="AR2378" s="8">
        <v>28.6</v>
      </c>
      <c r="AS2378" s="8">
        <v>0.3</v>
      </c>
      <c r="AT2378" s="12">
        <f t="shared" si="379"/>
        <v>31.200000000000003</v>
      </c>
      <c r="AV2378" s="11">
        <f t="shared" si="381"/>
        <v>7.5075000000000003</v>
      </c>
      <c r="AW2378" s="13">
        <f t="shared" si="382"/>
        <v>0</v>
      </c>
      <c r="AX2378" s="13">
        <f t="shared" si="383"/>
        <v>0.1386</v>
      </c>
      <c r="AY2378" s="13">
        <f t="shared" si="384"/>
        <v>0</v>
      </c>
      <c r="AZ2378" s="13">
        <f t="shared" si="385"/>
        <v>0</v>
      </c>
      <c r="BA2378" s="13">
        <f t="shared" si="386"/>
        <v>1.155E-2</v>
      </c>
      <c r="BB2378" s="13">
        <f t="shared" si="387"/>
        <v>1.6516500000000003</v>
      </c>
      <c r="BC2378" s="13">
        <f t="shared" si="388"/>
        <v>1.7325E-2</v>
      </c>
    </row>
    <row r="2379" spans="1:55" x14ac:dyDescent="0.3">
      <c r="A2379" s="8" t="s">
        <v>233</v>
      </c>
      <c r="B2379" s="8" t="s">
        <v>240</v>
      </c>
      <c r="C2379" s="8" t="s">
        <v>177</v>
      </c>
      <c r="D2379" s="8" t="s">
        <v>28</v>
      </c>
      <c r="E2379" s="7" t="s">
        <v>14</v>
      </c>
      <c r="F2379" s="8">
        <v>185</v>
      </c>
      <c r="I2379" s="8">
        <v>1</v>
      </c>
      <c r="L2379" s="8">
        <v>3.3000000000000002E-2</v>
      </c>
      <c r="M2379" s="8">
        <f t="shared" si="380"/>
        <v>6.1050000000000004</v>
      </c>
      <c r="O2379" s="8">
        <v>115</v>
      </c>
      <c r="AI2379" s="7">
        <v>7005</v>
      </c>
      <c r="AJ2379" s="8">
        <v>16028</v>
      </c>
      <c r="AK2379" s="8" t="s">
        <v>283</v>
      </c>
      <c r="AL2379" s="7">
        <v>127</v>
      </c>
      <c r="AM2379" s="8">
        <v>0</v>
      </c>
      <c r="AN2379" s="8">
        <v>8.6999999999999993</v>
      </c>
      <c r="AO2379" s="8">
        <v>0</v>
      </c>
      <c r="AP2379" s="8">
        <v>0</v>
      </c>
      <c r="AQ2379" s="8">
        <v>0.5</v>
      </c>
      <c r="AR2379" s="8">
        <v>22.8</v>
      </c>
      <c r="AS2379" s="8">
        <v>6.4</v>
      </c>
      <c r="AT2379" s="12">
        <f t="shared" si="379"/>
        <v>32</v>
      </c>
      <c r="AV2379" s="11">
        <f t="shared" si="381"/>
        <v>7.7533500000000002</v>
      </c>
      <c r="AW2379" s="13">
        <f t="shared" si="382"/>
        <v>0</v>
      </c>
      <c r="AX2379" s="13">
        <f t="shared" si="383"/>
        <v>0.53113500000000002</v>
      </c>
      <c r="AY2379" s="13">
        <f t="shared" si="384"/>
        <v>0</v>
      </c>
      <c r="AZ2379" s="13">
        <f t="shared" si="385"/>
        <v>0</v>
      </c>
      <c r="BA2379" s="13">
        <f t="shared" si="386"/>
        <v>3.0525000000000004E-2</v>
      </c>
      <c r="BB2379" s="13">
        <f t="shared" si="387"/>
        <v>1.3919400000000002</v>
      </c>
      <c r="BC2379" s="13">
        <f t="shared" si="388"/>
        <v>0.39072000000000001</v>
      </c>
    </row>
    <row r="2380" spans="1:55" x14ac:dyDescent="0.3">
      <c r="A2380" s="8" t="s">
        <v>233</v>
      </c>
      <c r="B2380" s="8" t="s">
        <v>240</v>
      </c>
      <c r="C2380" s="8" t="s">
        <v>177</v>
      </c>
      <c r="D2380" s="8" t="s">
        <v>29</v>
      </c>
      <c r="E2380" s="7" t="s">
        <v>21</v>
      </c>
      <c r="K2380" s="8">
        <v>1</v>
      </c>
      <c r="L2380" s="8">
        <v>0</v>
      </c>
      <c r="M2380" s="8">
        <f t="shared" si="380"/>
        <v>0</v>
      </c>
      <c r="O2380" s="8">
        <v>115</v>
      </c>
      <c r="AI2380" s="7">
        <v>513</v>
      </c>
      <c r="AJ2380" s="8">
        <v>11110</v>
      </c>
      <c r="AK2380" s="8" t="s">
        <v>290</v>
      </c>
      <c r="AL2380" s="7">
        <v>22</v>
      </c>
      <c r="AM2380" s="8">
        <v>0</v>
      </c>
      <c r="AN2380" s="8">
        <v>1</v>
      </c>
      <c r="AO2380" s="8">
        <v>0</v>
      </c>
      <c r="AP2380" s="8">
        <v>0</v>
      </c>
      <c r="AQ2380" s="8">
        <v>0.4</v>
      </c>
      <c r="AR2380" s="8">
        <v>4.5</v>
      </c>
      <c r="AS2380" s="8">
        <v>2.8</v>
      </c>
      <c r="AT2380" s="12">
        <f t="shared" si="379"/>
        <v>5.9</v>
      </c>
      <c r="AV2380" s="11">
        <f t="shared" si="381"/>
        <v>0</v>
      </c>
      <c r="AW2380" s="13">
        <f t="shared" si="382"/>
        <v>0</v>
      </c>
      <c r="AX2380" s="13">
        <f t="shared" si="383"/>
        <v>0</v>
      </c>
      <c r="AY2380" s="13">
        <f t="shared" si="384"/>
        <v>0</v>
      </c>
      <c r="AZ2380" s="13">
        <f t="shared" si="385"/>
        <v>0</v>
      </c>
      <c r="BA2380" s="13">
        <f t="shared" si="386"/>
        <v>0</v>
      </c>
      <c r="BB2380" s="13">
        <f t="shared" si="387"/>
        <v>0</v>
      </c>
      <c r="BC2380" s="13">
        <f t="shared" si="388"/>
        <v>0</v>
      </c>
    </row>
    <row r="2381" spans="1:55" x14ac:dyDescent="0.3">
      <c r="A2381" s="8" t="s">
        <v>233</v>
      </c>
      <c r="B2381" s="8" t="s">
        <v>240</v>
      </c>
      <c r="C2381" s="8" t="s">
        <v>177</v>
      </c>
      <c r="D2381" s="8" t="s">
        <v>30</v>
      </c>
      <c r="E2381" s="7" t="s">
        <v>14</v>
      </c>
      <c r="F2381" s="8">
        <v>119</v>
      </c>
      <c r="H2381" s="8">
        <v>1</v>
      </c>
      <c r="L2381" s="8">
        <v>0.14299999999999999</v>
      </c>
      <c r="M2381" s="8">
        <f t="shared" si="380"/>
        <v>17.016999999999999</v>
      </c>
      <c r="O2381" s="8">
        <v>115</v>
      </c>
      <c r="AI2381" s="7">
        <v>141</v>
      </c>
      <c r="AJ2381" s="8">
        <v>9040</v>
      </c>
      <c r="AK2381" s="8" t="s">
        <v>287</v>
      </c>
      <c r="AL2381" s="7">
        <v>92</v>
      </c>
      <c r="AM2381" s="8">
        <v>0</v>
      </c>
      <c r="AN2381" s="8">
        <v>1</v>
      </c>
      <c r="AO2381" s="8">
        <v>0</v>
      </c>
      <c r="AP2381" s="8">
        <v>0</v>
      </c>
      <c r="AQ2381" s="8">
        <v>0.5</v>
      </c>
      <c r="AR2381" s="8">
        <v>23.4</v>
      </c>
      <c r="AS2381" s="8">
        <v>2.4</v>
      </c>
      <c r="AT2381" s="12">
        <f t="shared" si="379"/>
        <v>24.9</v>
      </c>
      <c r="AV2381" s="11">
        <f t="shared" si="381"/>
        <v>15.655639999999998</v>
      </c>
      <c r="AW2381" s="13">
        <f t="shared" si="382"/>
        <v>0</v>
      </c>
      <c r="AX2381" s="13">
        <f t="shared" si="383"/>
        <v>0.17016999999999999</v>
      </c>
      <c r="AY2381" s="13">
        <f t="shared" si="384"/>
        <v>0</v>
      </c>
      <c r="AZ2381" s="13">
        <f t="shared" si="385"/>
        <v>0</v>
      </c>
      <c r="BA2381" s="13">
        <f t="shared" si="386"/>
        <v>8.5084999999999994E-2</v>
      </c>
      <c r="BB2381" s="13">
        <f t="shared" si="387"/>
        <v>3.9819779999999998</v>
      </c>
      <c r="BC2381" s="13">
        <f t="shared" si="388"/>
        <v>0.40840799999999994</v>
      </c>
    </row>
    <row r="2382" spans="1:55" x14ac:dyDescent="0.3">
      <c r="A2382" s="8" t="s">
        <v>233</v>
      </c>
      <c r="B2382" s="8" t="s">
        <v>240</v>
      </c>
      <c r="C2382" s="8" t="s">
        <v>177</v>
      </c>
      <c r="D2382" s="8" t="s">
        <v>31</v>
      </c>
      <c r="E2382" s="7" t="s">
        <v>14</v>
      </c>
      <c r="F2382" s="8">
        <v>122</v>
      </c>
      <c r="I2382" s="8">
        <v>1</v>
      </c>
      <c r="L2382" s="8">
        <v>3.3000000000000002E-2</v>
      </c>
      <c r="M2382" s="8">
        <f t="shared" si="380"/>
        <v>4.0259999999999998</v>
      </c>
      <c r="O2382" s="8">
        <v>115</v>
      </c>
      <c r="AI2382" s="7">
        <v>1786</v>
      </c>
      <c r="AJ2382" s="8">
        <v>11363</v>
      </c>
      <c r="AK2382" s="8" t="s">
        <v>289</v>
      </c>
      <c r="AL2382" s="7">
        <v>93</v>
      </c>
      <c r="AM2382" s="8">
        <v>0</v>
      </c>
      <c r="AN2382" s="8">
        <v>2</v>
      </c>
      <c r="AO2382" s="8">
        <v>0</v>
      </c>
      <c r="AP2382" s="8">
        <v>0</v>
      </c>
      <c r="AQ2382" s="8">
        <v>0.1</v>
      </c>
      <c r="AR2382" s="8">
        <v>21.6</v>
      </c>
      <c r="AS2382" s="8">
        <v>1.5</v>
      </c>
      <c r="AT2382" s="12">
        <f t="shared" si="379"/>
        <v>23.700000000000003</v>
      </c>
      <c r="AV2382" s="11">
        <f t="shared" si="381"/>
        <v>3.7441800000000001</v>
      </c>
      <c r="AW2382" s="13">
        <f t="shared" si="382"/>
        <v>0</v>
      </c>
      <c r="AX2382" s="13">
        <f t="shared" si="383"/>
        <v>8.0519999999999994E-2</v>
      </c>
      <c r="AY2382" s="13">
        <f t="shared" si="384"/>
        <v>0</v>
      </c>
      <c r="AZ2382" s="13">
        <f t="shared" si="385"/>
        <v>0</v>
      </c>
      <c r="BA2382" s="13">
        <f t="shared" si="386"/>
        <v>4.0260000000000001E-3</v>
      </c>
      <c r="BB2382" s="13">
        <f t="shared" si="387"/>
        <v>0.86961600000000006</v>
      </c>
      <c r="BC2382" s="13">
        <f t="shared" si="388"/>
        <v>6.0389999999999999E-2</v>
      </c>
    </row>
    <row r="2383" spans="1:55" x14ac:dyDescent="0.3">
      <c r="A2383" s="8" t="s">
        <v>233</v>
      </c>
      <c r="B2383" s="8" t="s">
        <v>240</v>
      </c>
      <c r="C2383" s="8" t="s">
        <v>177</v>
      </c>
      <c r="D2383" s="8" t="s">
        <v>87</v>
      </c>
      <c r="E2383" s="7" t="s">
        <v>14</v>
      </c>
      <c r="F2383" s="8">
        <v>171</v>
      </c>
      <c r="J2383" s="8">
        <v>1</v>
      </c>
      <c r="L2383" s="8">
        <v>3.0000000000000001E-3</v>
      </c>
      <c r="M2383" s="8">
        <f t="shared" si="380"/>
        <v>0.51300000000000001</v>
      </c>
      <c r="O2383" s="8">
        <v>115</v>
      </c>
      <c r="AI2383" s="7">
        <v>7060</v>
      </c>
      <c r="AJ2383" s="8">
        <v>16063</v>
      </c>
      <c r="AK2383" s="8" t="s">
        <v>328</v>
      </c>
      <c r="AL2383" s="7">
        <v>116</v>
      </c>
      <c r="AM2383" s="8">
        <v>0</v>
      </c>
      <c r="AN2383" s="8">
        <v>7.7</v>
      </c>
      <c r="AO2383" s="8">
        <v>0</v>
      </c>
      <c r="AP2383" s="8">
        <v>0</v>
      </c>
      <c r="AQ2383" s="8">
        <v>0.5</v>
      </c>
      <c r="AR2383" s="8">
        <v>20.8</v>
      </c>
      <c r="AS2383" s="8">
        <v>6.5</v>
      </c>
      <c r="AT2383" s="12">
        <f t="shared" si="379"/>
        <v>29</v>
      </c>
      <c r="AV2383" s="11">
        <f t="shared" si="381"/>
        <v>0.59508000000000005</v>
      </c>
      <c r="AW2383" s="13">
        <f t="shared" si="382"/>
        <v>0</v>
      </c>
      <c r="AX2383" s="13">
        <f t="shared" si="383"/>
        <v>3.9501000000000001E-2</v>
      </c>
      <c r="AY2383" s="13">
        <f t="shared" si="384"/>
        <v>0</v>
      </c>
      <c r="AZ2383" s="13">
        <f t="shared" si="385"/>
        <v>0</v>
      </c>
      <c r="BA2383" s="13">
        <f t="shared" si="386"/>
        <v>2.565E-3</v>
      </c>
      <c r="BB2383" s="13">
        <f t="shared" si="387"/>
        <v>0.10670400000000001</v>
      </c>
      <c r="BC2383" s="13">
        <f t="shared" si="388"/>
        <v>3.3345E-2</v>
      </c>
    </row>
    <row r="2384" spans="1:55" x14ac:dyDescent="0.3">
      <c r="A2384" s="8" t="s">
        <v>233</v>
      </c>
      <c r="B2384" s="8" t="s">
        <v>240</v>
      </c>
      <c r="C2384" s="8" t="s">
        <v>177</v>
      </c>
      <c r="D2384" s="8" t="s">
        <v>128</v>
      </c>
      <c r="E2384" s="7" t="s">
        <v>14</v>
      </c>
      <c r="F2384" s="8">
        <v>62</v>
      </c>
      <c r="J2384" s="8">
        <v>1</v>
      </c>
      <c r="L2384" s="8">
        <v>3.0000000000000001E-3</v>
      </c>
      <c r="M2384" s="8">
        <f t="shared" si="380"/>
        <v>0.186</v>
      </c>
      <c r="O2384" s="8">
        <v>115</v>
      </c>
      <c r="AI2384" s="7">
        <v>620</v>
      </c>
      <c r="AJ2384" s="8">
        <v>11125</v>
      </c>
      <c r="AK2384" s="8" t="s">
        <v>356</v>
      </c>
      <c r="AL2384" s="7">
        <v>45</v>
      </c>
      <c r="AM2384" s="8">
        <v>0</v>
      </c>
      <c r="AN2384" s="8">
        <v>1.1000000000000001</v>
      </c>
      <c r="AO2384" s="8">
        <v>0</v>
      </c>
      <c r="AP2384" s="8">
        <v>0</v>
      </c>
      <c r="AQ2384" s="8">
        <v>0.2</v>
      </c>
      <c r="AR2384" s="8">
        <v>10.5</v>
      </c>
      <c r="AS2384" s="8">
        <v>3.3</v>
      </c>
      <c r="AT2384" s="12">
        <f t="shared" si="379"/>
        <v>11.8</v>
      </c>
      <c r="AV2384" s="11">
        <f t="shared" si="381"/>
        <v>8.3699999999999997E-2</v>
      </c>
      <c r="AW2384" s="13">
        <f t="shared" si="382"/>
        <v>0</v>
      </c>
      <c r="AX2384" s="13">
        <f t="shared" si="383"/>
        <v>2.0460000000000001E-3</v>
      </c>
      <c r="AY2384" s="13">
        <f t="shared" si="384"/>
        <v>0</v>
      </c>
      <c r="AZ2384" s="13">
        <f t="shared" si="385"/>
        <v>0</v>
      </c>
      <c r="BA2384" s="13">
        <f t="shared" si="386"/>
        <v>3.7200000000000004E-4</v>
      </c>
      <c r="BB2384" s="13">
        <f t="shared" si="387"/>
        <v>1.9530000000000002E-2</v>
      </c>
      <c r="BC2384" s="13">
        <f t="shared" si="388"/>
        <v>6.1380000000000002E-3</v>
      </c>
    </row>
    <row r="2385" spans="1:55" x14ac:dyDescent="0.3">
      <c r="A2385" s="8" t="s">
        <v>233</v>
      </c>
      <c r="B2385" s="8" t="s">
        <v>240</v>
      </c>
      <c r="C2385" s="8" t="s">
        <v>177</v>
      </c>
      <c r="D2385" s="8" t="s">
        <v>171</v>
      </c>
      <c r="E2385" s="7" t="s">
        <v>14</v>
      </c>
      <c r="F2385" s="8">
        <v>44</v>
      </c>
      <c r="H2385" s="8">
        <v>2</v>
      </c>
      <c r="L2385" s="8">
        <v>0.28599999999999998</v>
      </c>
      <c r="M2385" s="8">
        <f t="shared" si="380"/>
        <v>12.584</v>
      </c>
      <c r="O2385" s="8">
        <v>115</v>
      </c>
      <c r="AI2385" s="7">
        <v>7016</v>
      </c>
      <c r="AJ2385" s="8">
        <v>18029</v>
      </c>
      <c r="AK2385" s="8" t="s">
        <v>369</v>
      </c>
      <c r="AL2385" s="7">
        <v>274</v>
      </c>
      <c r="AM2385" s="8">
        <v>0</v>
      </c>
      <c r="AN2385" s="8">
        <v>8.8000000000000007</v>
      </c>
      <c r="AO2385" s="8">
        <v>0</v>
      </c>
      <c r="AP2385" s="8">
        <v>0</v>
      </c>
      <c r="AQ2385" s="8">
        <v>3</v>
      </c>
      <c r="AR2385" s="8">
        <v>51.9</v>
      </c>
      <c r="AS2385" s="8">
        <v>2.8</v>
      </c>
      <c r="AT2385" s="12">
        <f t="shared" si="379"/>
        <v>63.7</v>
      </c>
      <c r="AV2385" s="11">
        <f t="shared" si="381"/>
        <v>34.480159999999998</v>
      </c>
      <c r="AW2385" s="13">
        <f t="shared" si="382"/>
        <v>0</v>
      </c>
      <c r="AX2385" s="13">
        <f t="shared" si="383"/>
        <v>1.1073920000000002</v>
      </c>
      <c r="AY2385" s="13">
        <f t="shared" si="384"/>
        <v>0</v>
      </c>
      <c r="AZ2385" s="13">
        <f t="shared" si="385"/>
        <v>0</v>
      </c>
      <c r="BA2385" s="13">
        <f t="shared" si="386"/>
        <v>0.37751999999999997</v>
      </c>
      <c r="BB2385" s="13">
        <f t="shared" si="387"/>
        <v>6.5310959999999998</v>
      </c>
      <c r="BC2385" s="13">
        <f t="shared" si="388"/>
        <v>0.352352</v>
      </c>
    </row>
    <row r="2386" spans="1:55" x14ac:dyDescent="0.3">
      <c r="A2386" s="8" t="s">
        <v>234</v>
      </c>
      <c r="B2386" s="8" t="s">
        <v>240</v>
      </c>
      <c r="C2386" s="8" t="s">
        <v>177</v>
      </c>
      <c r="D2386" s="8" t="s">
        <v>248</v>
      </c>
      <c r="E2386" s="7" t="s">
        <v>14</v>
      </c>
      <c r="F2386" s="8">
        <v>134</v>
      </c>
      <c r="H2386" s="8">
        <v>1</v>
      </c>
      <c r="L2386" s="8">
        <v>0.14299999999999999</v>
      </c>
      <c r="M2386" s="8">
        <f t="shared" si="380"/>
        <v>19.161999999999999</v>
      </c>
      <c r="O2386" s="8">
        <v>115</v>
      </c>
      <c r="AE2386" s="7" t="s">
        <v>296</v>
      </c>
      <c r="AF2386" s="8" t="s">
        <v>303</v>
      </c>
      <c r="AL2386" s="7">
        <v>163</v>
      </c>
      <c r="AN2386" s="8">
        <v>6.3</v>
      </c>
      <c r="AQ2386" s="8">
        <v>1.4</v>
      </c>
      <c r="AR2386" s="8">
        <v>31.1</v>
      </c>
      <c r="AT2386" s="12">
        <f t="shared" si="379"/>
        <v>38.799999999999997</v>
      </c>
      <c r="AV2386" s="11">
        <f t="shared" si="381"/>
        <v>31.234059999999999</v>
      </c>
      <c r="AW2386" s="13">
        <f t="shared" si="382"/>
        <v>0.19161999999999998</v>
      </c>
      <c r="AX2386" s="13">
        <f t="shared" si="383"/>
        <v>1.207206</v>
      </c>
      <c r="AY2386" s="13">
        <f t="shared" si="384"/>
        <v>0.19161999999999998</v>
      </c>
      <c r="AZ2386" s="13">
        <f t="shared" si="385"/>
        <v>0.19161999999999998</v>
      </c>
      <c r="BA2386" s="13">
        <f t="shared" si="386"/>
        <v>0.26826800000000001</v>
      </c>
      <c r="BB2386" s="13">
        <f t="shared" si="387"/>
        <v>5.9593820000000006</v>
      </c>
      <c r="BC2386" s="13">
        <f t="shared" si="388"/>
        <v>0.19161999999999998</v>
      </c>
    </row>
    <row r="2387" spans="1:55" x14ac:dyDescent="0.3">
      <c r="A2387" s="8" t="s">
        <v>234</v>
      </c>
      <c r="B2387" s="8" t="s">
        <v>240</v>
      </c>
      <c r="C2387" s="8" t="s">
        <v>177</v>
      </c>
      <c r="D2387" s="8" t="s">
        <v>27</v>
      </c>
      <c r="E2387" s="7" t="s">
        <v>14</v>
      </c>
      <c r="F2387" s="8">
        <v>114</v>
      </c>
      <c r="G2387" s="8">
        <v>1</v>
      </c>
      <c r="L2387" s="8">
        <v>1</v>
      </c>
      <c r="M2387" s="8">
        <f t="shared" si="380"/>
        <v>114</v>
      </c>
      <c r="O2387" s="8">
        <v>115</v>
      </c>
      <c r="AE2387" s="7" t="s">
        <v>296</v>
      </c>
      <c r="AF2387" s="8" t="s">
        <v>304</v>
      </c>
      <c r="AL2387" s="7">
        <v>125</v>
      </c>
      <c r="AN2387" s="8">
        <v>2.1</v>
      </c>
      <c r="AQ2387" s="8">
        <v>1.3</v>
      </c>
      <c r="AR2387" s="8">
        <v>26.2</v>
      </c>
      <c r="AT2387" s="12">
        <f t="shared" si="379"/>
        <v>29.6</v>
      </c>
      <c r="AV2387" s="11">
        <f t="shared" si="381"/>
        <v>142.5</v>
      </c>
      <c r="AW2387" s="13">
        <f t="shared" si="382"/>
        <v>1.1399999999999999</v>
      </c>
      <c r="AX2387" s="13">
        <f t="shared" si="383"/>
        <v>2.3940000000000001</v>
      </c>
      <c r="AY2387" s="13">
        <f t="shared" si="384"/>
        <v>1.1399999999999999</v>
      </c>
      <c r="AZ2387" s="13">
        <f t="shared" si="385"/>
        <v>1.1399999999999999</v>
      </c>
      <c r="BA2387" s="13">
        <f t="shared" si="386"/>
        <v>1.4820000000000002</v>
      </c>
      <c r="BB2387" s="13">
        <f t="shared" si="387"/>
        <v>29.867999999999999</v>
      </c>
      <c r="BC2387" s="13">
        <f t="shared" si="388"/>
        <v>1.1399999999999999</v>
      </c>
    </row>
    <row r="2388" spans="1:55" x14ac:dyDescent="0.3">
      <c r="A2388" s="8" t="s">
        <v>234</v>
      </c>
      <c r="B2388" s="8" t="s">
        <v>240</v>
      </c>
      <c r="C2388" s="8" t="s">
        <v>177</v>
      </c>
      <c r="D2388" s="8" t="s">
        <v>32</v>
      </c>
      <c r="E2388" s="7" t="s">
        <v>14</v>
      </c>
      <c r="F2388" s="8">
        <v>83</v>
      </c>
      <c r="G2388" s="8">
        <v>1</v>
      </c>
      <c r="L2388" s="8">
        <v>1</v>
      </c>
      <c r="M2388" s="8">
        <f t="shared" si="380"/>
        <v>83</v>
      </c>
      <c r="O2388" s="8">
        <v>115</v>
      </c>
      <c r="AI2388" s="7">
        <v>8012</v>
      </c>
      <c r="AJ2388" s="8">
        <v>0</v>
      </c>
      <c r="AK2388" s="8" t="s">
        <v>307</v>
      </c>
      <c r="AL2388" s="7">
        <v>332</v>
      </c>
      <c r="AM2388" s="8">
        <v>0</v>
      </c>
      <c r="AN2388" s="8">
        <v>10.3</v>
      </c>
      <c r="AO2388" s="8">
        <v>0</v>
      </c>
      <c r="AP2388" s="8">
        <v>0</v>
      </c>
      <c r="AQ2388" s="8">
        <v>3</v>
      </c>
      <c r="AR2388" s="8">
        <v>73.7</v>
      </c>
      <c r="AS2388" s="8">
        <v>12.7</v>
      </c>
      <c r="AT2388" s="12">
        <f t="shared" si="379"/>
        <v>87</v>
      </c>
      <c r="AV2388" s="11">
        <f t="shared" si="381"/>
        <v>275.56</v>
      </c>
      <c r="AW2388" s="13">
        <f t="shared" si="382"/>
        <v>0</v>
      </c>
      <c r="AX2388" s="13">
        <f t="shared" si="383"/>
        <v>8.5490000000000013</v>
      </c>
      <c r="AY2388" s="13">
        <f t="shared" si="384"/>
        <v>0</v>
      </c>
      <c r="AZ2388" s="13">
        <f t="shared" si="385"/>
        <v>0</v>
      </c>
      <c r="BA2388" s="13">
        <f t="shared" si="386"/>
        <v>2.4900000000000002</v>
      </c>
      <c r="BB2388" s="13">
        <f t="shared" si="387"/>
        <v>61.171000000000006</v>
      </c>
      <c r="BC2388" s="13">
        <f t="shared" si="388"/>
        <v>10.540999999999999</v>
      </c>
    </row>
    <row r="2389" spans="1:55" x14ac:dyDescent="0.3">
      <c r="A2389" s="8" t="s">
        <v>234</v>
      </c>
      <c r="B2389" s="8" t="s">
        <v>240</v>
      </c>
      <c r="C2389" s="8" t="s">
        <v>177</v>
      </c>
      <c r="D2389" s="8" t="s">
        <v>74</v>
      </c>
      <c r="E2389" s="7" t="s">
        <v>14</v>
      </c>
      <c r="F2389" s="8">
        <v>340</v>
      </c>
      <c r="G2389" s="8">
        <v>1</v>
      </c>
      <c r="L2389" s="8">
        <v>1</v>
      </c>
      <c r="M2389" s="8">
        <f t="shared" si="380"/>
        <v>340</v>
      </c>
      <c r="O2389" s="8">
        <v>115</v>
      </c>
      <c r="AI2389" s="7">
        <v>404</v>
      </c>
      <c r="AJ2389" s="8">
        <v>14400</v>
      </c>
      <c r="AK2389" s="8" t="s">
        <v>308</v>
      </c>
      <c r="AL2389" s="7">
        <v>41</v>
      </c>
      <c r="AM2389" s="8">
        <v>0</v>
      </c>
      <c r="AN2389" s="8">
        <v>0</v>
      </c>
      <c r="AO2389" s="8">
        <v>0</v>
      </c>
      <c r="AP2389" s="8">
        <v>0</v>
      </c>
      <c r="AQ2389" s="8">
        <v>0</v>
      </c>
      <c r="AR2389" s="8">
        <v>10.4</v>
      </c>
      <c r="AS2389" s="8">
        <v>0</v>
      </c>
      <c r="AT2389" s="12">
        <f t="shared" si="379"/>
        <v>10.4</v>
      </c>
      <c r="AV2389" s="11">
        <f t="shared" si="381"/>
        <v>139.4</v>
      </c>
      <c r="AW2389" s="13">
        <f t="shared" si="382"/>
        <v>0</v>
      </c>
      <c r="AX2389" s="13">
        <f t="shared" si="383"/>
        <v>0</v>
      </c>
      <c r="AY2389" s="13">
        <f t="shared" si="384"/>
        <v>0</v>
      </c>
      <c r="AZ2389" s="13">
        <f t="shared" si="385"/>
        <v>0</v>
      </c>
      <c r="BA2389" s="13">
        <f t="shared" si="386"/>
        <v>0</v>
      </c>
      <c r="BB2389" s="13">
        <f t="shared" si="387"/>
        <v>35.36</v>
      </c>
      <c r="BC2389" s="13">
        <f t="shared" si="388"/>
        <v>0</v>
      </c>
    </row>
    <row r="2390" spans="1:55" x14ac:dyDescent="0.3">
      <c r="A2390" s="8" t="s">
        <v>234</v>
      </c>
      <c r="B2390" s="8" t="s">
        <v>240</v>
      </c>
      <c r="C2390" s="8" t="s">
        <v>177</v>
      </c>
      <c r="D2390" s="8" t="s">
        <v>33</v>
      </c>
      <c r="E2390" s="7" t="s">
        <v>14</v>
      </c>
      <c r="F2390" s="8">
        <v>20</v>
      </c>
      <c r="J2390" s="8">
        <v>1</v>
      </c>
      <c r="L2390" s="8">
        <v>3.0000000000000001E-3</v>
      </c>
      <c r="M2390" s="8">
        <f t="shared" si="380"/>
        <v>0.06</v>
      </c>
      <c r="O2390" s="8">
        <v>115</v>
      </c>
      <c r="AI2390" s="7">
        <v>1134</v>
      </c>
      <c r="AJ2390" s="8">
        <v>19296</v>
      </c>
      <c r="AK2390" s="8" t="s">
        <v>323</v>
      </c>
      <c r="AL2390" s="7">
        <v>304</v>
      </c>
      <c r="AM2390" s="8">
        <v>0</v>
      </c>
      <c r="AN2390" s="8">
        <v>0.3</v>
      </c>
      <c r="AO2390" s="8">
        <v>0</v>
      </c>
      <c r="AP2390" s="8">
        <v>0</v>
      </c>
      <c r="AQ2390" s="8">
        <v>0</v>
      </c>
      <c r="AR2390" s="8">
        <v>82.4</v>
      </c>
      <c r="AS2390" s="8">
        <v>0</v>
      </c>
      <c r="AT2390" s="12">
        <f t="shared" si="379"/>
        <v>82.7</v>
      </c>
      <c r="AV2390" s="11">
        <f t="shared" si="381"/>
        <v>0.18239999999999998</v>
      </c>
      <c r="AW2390" s="13">
        <f t="shared" si="382"/>
        <v>0</v>
      </c>
      <c r="AX2390" s="13">
        <f t="shared" si="383"/>
        <v>1.7999999999999998E-4</v>
      </c>
      <c r="AY2390" s="13">
        <f t="shared" si="384"/>
        <v>0</v>
      </c>
      <c r="AZ2390" s="13">
        <f t="shared" si="385"/>
        <v>0</v>
      </c>
      <c r="BA2390" s="13">
        <f t="shared" si="386"/>
        <v>0</v>
      </c>
      <c r="BB2390" s="13">
        <f t="shared" si="387"/>
        <v>4.9439999999999998E-2</v>
      </c>
      <c r="BC2390" s="13">
        <f t="shared" si="388"/>
        <v>0</v>
      </c>
    </row>
    <row r="2391" spans="1:55" x14ac:dyDescent="0.3">
      <c r="A2391" s="8" t="s">
        <v>232</v>
      </c>
      <c r="B2391" s="8" t="s">
        <v>240</v>
      </c>
      <c r="C2391" s="8" t="s">
        <v>178</v>
      </c>
      <c r="D2391" s="8" t="s">
        <v>13</v>
      </c>
      <c r="E2391" s="7" t="s">
        <v>21</v>
      </c>
      <c r="K2391" s="8">
        <v>1</v>
      </c>
      <c r="L2391" s="8">
        <v>0</v>
      </c>
      <c r="M2391" s="8">
        <f t="shared" si="380"/>
        <v>0</v>
      </c>
      <c r="N2391" s="8">
        <v>2</v>
      </c>
      <c r="O2391" s="8">
        <v>116</v>
      </c>
      <c r="AI2391" s="7">
        <v>8067</v>
      </c>
      <c r="AJ2391" s="8">
        <v>0</v>
      </c>
      <c r="AK2391" s="8" t="s">
        <v>265</v>
      </c>
      <c r="AL2391" s="7">
        <v>269</v>
      </c>
      <c r="AM2391" s="8">
        <v>269</v>
      </c>
      <c r="AN2391" s="8">
        <v>24.9</v>
      </c>
      <c r="AO2391" s="8">
        <v>24.9</v>
      </c>
      <c r="AP2391" s="8">
        <v>24.9</v>
      </c>
      <c r="AQ2391" s="8">
        <v>18</v>
      </c>
      <c r="AR2391" s="8">
        <v>0</v>
      </c>
      <c r="AS2391" s="8">
        <v>0</v>
      </c>
      <c r="AT2391" s="12">
        <f t="shared" si="379"/>
        <v>42.9</v>
      </c>
      <c r="AV2391" s="11">
        <f t="shared" si="381"/>
        <v>0</v>
      </c>
      <c r="AW2391" s="13">
        <f t="shared" si="382"/>
        <v>0</v>
      </c>
      <c r="AX2391" s="13">
        <f t="shared" si="383"/>
        <v>0</v>
      </c>
      <c r="AY2391" s="13">
        <f t="shared" si="384"/>
        <v>0</v>
      </c>
      <c r="AZ2391" s="13">
        <f t="shared" si="385"/>
        <v>0</v>
      </c>
      <c r="BA2391" s="13">
        <f t="shared" si="386"/>
        <v>0</v>
      </c>
      <c r="BB2391" s="13">
        <f t="shared" si="387"/>
        <v>0</v>
      </c>
      <c r="BC2391" s="13">
        <f t="shared" si="388"/>
        <v>0</v>
      </c>
    </row>
    <row r="2392" spans="1:55" x14ac:dyDescent="0.3">
      <c r="A2392" s="8" t="s">
        <v>232</v>
      </c>
      <c r="B2392" s="8" t="s">
        <v>240</v>
      </c>
      <c r="C2392" s="8" t="s">
        <v>178</v>
      </c>
      <c r="D2392" s="8" t="s">
        <v>15</v>
      </c>
      <c r="E2392" s="7" t="s">
        <v>14</v>
      </c>
      <c r="F2392" s="8">
        <v>85</v>
      </c>
      <c r="H2392" s="8">
        <v>3</v>
      </c>
      <c r="L2392" s="8">
        <v>0.42899999999999999</v>
      </c>
      <c r="M2392" s="8">
        <f t="shared" si="380"/>
        <v>36.464999999999996</v>
      </c>
      <c r="O2392" s="8">
        <v>116</v>
      </c>
      <c r="AE2392" s="7" t="s">
        <v>296</v>
      </c>
      <c r="AF2392" s="8" t="s">
        <v>298</v>
      </c>
      <c r="AG2392" s="7" t="s">
        <v>299</v>
      </c>
      <c r="AL2392" s="7">
        <v>241</v>
      </c>
      <c r="AN2392" s="8">
        <v>32.9</v>
      </c>
      <c r="AQ2392" s="8">
        <v>10.9</v>
      </c>
      <c r="AR2392" s="8">
        <v>0.5</v>
      </c>
      <c r="AS2392" s="8">
        <v>0</v>
      </c>
      <c r="AT2392" s="12">
        <f t="shared" si="379"/>
        <v>44.3</v>
      </c>
      <c r="AV2392" s="11">
        <f t="shared" si="381"/>
        <v>87.880649999999989</v>
      </c>
      <c r="AW2392" s="13">
        <f t="shared" si="382"/>
        <v>0.36464999999999997</v>
      </c>
      <c r="AX2392" s="13">
        <f t="shared" si="383"/>
        <v>11.996984999999997</v>
      </c>
      <c r="AY2392" s="13">
        <f t="shared" si="384"/>
        <v>0.36464999999999997</v>
      </c>
      <c r="AZ2392" s="13">
        <f t="shared" si="385"/>
        <v>0.36464999999999997</v>
      </c>
      <c r="BA2392" s="13">
        <f t="shared" si="386"/>
        <v>3.9746849999999996</v>
      </c>
      <c r="BB2392" s="13">
        <f t="shared" si="387"/>
        <v>0.18232499999999999</v>
      </c>
      <c r="BC2392" s="13">
        <f t="shared" si="388"/>
        <v>0</v>
      </c>
    </row>
    <row r="2393" spans="1:55" x14ac:dyDescent="0.3">
      <c r="A2393" s="8" t="s">
        <v>232</v>
      </c>
      <c r="B2393" s="8" t="s">
        <v>240</v>
      </c>
      <c r="C2393" s="8" t="s">
        <v>178</v>
      </c>
      <c r="D2393" s="8" t="s">
        <v>17</v>
      </c>
      <c r="E2393" s="7" t="s">
        <v>21</v>
      </c>
      <c r="K2393" s="8">
        <v>1</v>
      </c>
      <c r="L2393" s="8">
        <v>0</v>
      </c>
      <c r="M2393" s="8">
        <f t="shared" si="380"/>
        <v>0</v>
      </c>
      <c r="O2393" s="8">
        <v>116</v>
      </c>
      <c r="AE2393" s="7" t="s">
        <v>300</v>
      </c>
      <c r="AF2393" s="8" t="s">
        <v>301</v>
      </c>
      <c r="AG2393" s="7" t="s">
        <v>272</v>
      </c>
      <c r="AL2393" s="7">
        <v>265</v>
      </c>
      <c r="AN2393" s="8">
        <v>16.899999999999999</v>
      </c>
      <c r="AQ2393" s="8">
        <v>21.4</v>
      </c>
      <c r="AR2393" s="8">
        <v>0</v>
      </c>
      <c r="AS2393" s="8">
        <v>0</v>
      </c>
      <c r="AT2393" s="12">
        <f t="shared" si="379"/>
        <v>38.299999999999997</v>
      </c>
      <c r="AV2393" s="11">
        <f t="shared" si="381"/>
        <v>0</v>
      </c>
      <c r="AW2393" s="13">
        <f t="shared" si="382"/>
        <v>0</v>
      </c>
      <c r="AX2393" s="13">
        <f t="shared" si="383"/>
        <v>0</v>
      </c>
      <c r="AY2393" s="13">
        <f t="shared" si="384"/>
        <v>0</v>
      </c>
      <c r="AZ2393" s="13">
        <f t="shared" si="385"/>
        <v>0</v>
      </c>
      <c r="BA2393" s="13">
        <f t="shared" si="386"/>
        <v>0</v>
      </c>
      <c r="BB2393" s="13">
        <f t="shared" si="387"/>
        <v>0</v>
      </c>
      <c r="BC2393" s="13">
        <f t="shared" si="388"/>
        <v>0</v>
      </c>
    </row>
    <row r="2394" spans="1:55" x14ac:dyDescent="0.3">
      <c r="A2394" s="8" t="s">
        <v>232</v>
      </c>
      <c r="B2394" s="8" t="s">
        <v>240</v>
      </c>
      <c r="C2394" s="8" t="s">
        <v>178</v>
      </c>
      <c r="D2394" s="8" t="s">
        <v>18</v>
      </c>
      <c r="E2394" s="7" t="s">
        <v>21</v>
      </c>
      <c r="K2394" s="8">
        <v>1</v>
      </c>
      <c r="L2394" s="8">
        <v>0</v>
      </c>
      <c r="M2394" s="8">
        <f t="shared" si="380"/>
        <v>0</v>
      </c>
      <c r="O2394" s="8">
        <v>116</v>
      </c>
      <c r="S2394" s="8">
        <v>1095</v>
      </c>
      <c r="T2394" s="8" t="s">
        <v>275</v>
      </c>
      <c r="AL2394" s="7">
        <v>267</v>
      </c>
      <c r="AN2394" s="8">
        <v>19.600000000000001</v>
      </c>
      <c r="AQ2394" s="8">
        <v>20.3</v>
      </c>
      <c r="AT2394" s="12">
        <f t="shared" si="379"/>
        <v>39.900000000000006</v>
      </c>
      <c r="AV2394" s="11">
        <f t="shared" si="381"/>
        <v>0</v>
      </c>
      <c r="AW2394" s="13">
        <f t="shared" si="382"/>
        <v>0</v>
      </c>
      <c r="AX2394" s="13">
        <f t="shared" si="383"/>
        <v>0</v>
      </c>
      <c r="AY2394" s="13">
        <f t="shared" si="384"/>
        <v>0</v>
      </c>
      <c r="AZ2394" s="13">
        <f t="shared" si="385"/>
        <v>0</v>
      </c>
      <c r="BA2394" s="13">
        <f t="shared" si="386"/>
        <v>0</v>
      </c>
      <c r="BB2394" s="13">
        <f t="shared" si="387"/>
        <v>0</v>
      </c>
      <c r="BC2394" s="13">
        <f t="shared" si="388"/>
        <v>0</v>
      </c>
    </row>
    <row r="2395" spans="1:55" x14ac:dyDescent="0.3">
      <c r="A2395" s="8" t="s">
        <v>232</v>
      </c>
      <c r="B2395" s="8" t="s">
        <v>240</v>
      </c>
      <c r="C2395" s="8" t="s">
        <v>178</v>
      </c>
      <c r="D2395" s="8" t="s">
        <v>19</v>
      </c>
      <c r="E2395" s="7" t="s">
        <v>14</v>
      </c>
      <c r="F2395" s="8">
        <v>112</v>
      </c>
      <c r="H2395" s="8">
        <v>3</v>
      </c>
      <c r="L2395" s="8">
        <v>0.42899999999999999</v>
      </c>
      <c r="M2395" s="8">
        <f t="shared" si="380"/>
        <v>48.048000000000002</v>
      </c>
      <c r="O2395" s="8">
        <v>116</v>
      </c>
      <c r="AI2395" s="7">
        <v>8063</v>
      </c>
      <c r="AJ2395" s="8">
        <v>5124</v>
      </c>
      <c r="AK2395" s="8" t="s">
        <v>273</v>
      </c>
      <c r="AL2395" s="7">
        <v>285</v>
      </c>
      <c r="AM2395" s="8">
        <v>285</v>
      </c>
      <c r="AN2395" s="8">
        <v>26.9</v>
      </c>
      <c r="AO2395" s="8">
        <v>26.9</v>
      </c>
      <c r="AP2395" s="8">
        <v>26.9</v>
      </c>
      <c r="AQ2395" s="8">
        <v>18.899999999999999</v>
      </c>
      <c r="AR2395" s="8">
        <v>0</v>
      </c>
      <c r="AS2395" s="8">
        <v>0</v>
      </c>
      <c r="AT2395" s="12">
        <f t="shared" si="379"/>
        <v>45.8</v>
      </c>
      <c r="AV2395" s="11">
        <f t="shared" si="381"/>
        <v>136.93680000000001</v>
      </c>
      <c r="AW2395" s="13">
        <f t="shared" si="382"/>
        <v>136.93680000000001</v>
      </c>
      <c r="AX2395" s="13">
        <f t="shared" si="383"/>
        <v>12.924911999999999</v>
      </c>
      <c r="AY2395" s="13">
        <f t="shared" si="384"/>
        <v>12.924911999999999</v>
      </c>
      <c r="AZ2395" s="13">
        <f t="shared" si="385"/>
        <v>12.924911999999999</v>
      </c>
      <c r="BA2395" s="13">
        <f t="shared" si="386"/>
        <v>9.0810719999999989</v>
      </c>
      <c r="BB2395" s="13">
        <f t="shared" si="387"/>
        <v>0</v>
      </c>
      <c r="BC2395" s="13">
        <f t="shared" si="388"/>
        <v>0</v>
      </c>
    </row>
    <row r="2396" spans="1:55" x14ac:dyDescent="0.3">
      <c r="A2396" s="8" t="s">
        <v>232</v>
      </c>
      <c r="B2396" s="8" t="s">
        <v>240</v>
      </c>
      <c r="C2396" s="8" t="s">
        <v>178</v>
      </c>
      <c r="D2396" s="8" t="s">
        <v>22</v>
      </c>
      <c r="E2396" s="7" t="s">
        <v>21</v>
      </c>
      <c r="K2396" s="8">
        <v>1</v>
      </c>
      <c r="L2396" s="8">
        <v>0</v>
      </c>
      <c r="M2396" s="8">
        <f t="shared" si="380"/>
        <v>0</v>
      </c>
      <c r="O2396" s="8">
        <v>116</v>
      </c>
      <c r="AI2396" s="7">
        <v>8063</v>
      </c>
      <c r="AJ2396" s="8">
        <v>5124</v>
      </c>
      <c r="AK2396" s="8" t="s">
        <v>273</v>
      </c>
      <c r="AL2396" s="7">
        <v>285</v>
      </c>
      <c r="AM2396" s="8">
        <v>285</v>
      </c>
      <c r="AN2396" s="8">
        <v>26.9</v>
      </c>
      <c r="AO2396" s="8">
        <v>26.9</v>
      </c>
      <c r="AP2396" s="8">
        <v>26.9</v>
      </c>
      <c r="AQ2396" s="8">
        <v>18.899999999999999</v>
      </c>
      <c r="AR2396" s="8">
        <v>0</v>
      </c>
      <c r="AS2396" s="8">
        <v>0</v>
      </c>
      <c r="AT2396" s="12">
        <f t="shared" si="379"/>
        <v>45.8</v>
      </c>
      <c r="AV2396" s="11">
        <f t="shared" si="381"/>
        <v>0</v>
      </c>
      <c r="AW2396" s="13">
        <f t="shared" si="382"/>
        <v>0</v>
      </c>
      <c r="AX2396" s="13">
        <f t="shared" si="383"/>
        <v>0</v>
      </c>
      <c r="AY2396" s="13">
        <f t="shared" si="384"/>
        <v>0</v>
      </c>
      <c r="AZ2396" s="13">
        <f t="shared" si="385"/>
        <v>0</v>
      </c>
      <c r="BA2396" s="13">
        <f t="shared" si="386"/>
        <v>0</v>
      </c>
      <c r="BB2396" s="13">
        <f t="shared" si="387"/>
        <v>0</v>
      </c>
      <c r="BC2396" s="13">
        <f t="shared" si="388"/>
        <v>0</v>
      </c>
    </row>
    <row r="2397" spans="1:55" x14ac:dyDescent="0.3">
      <c r="A2397" s="8" t="s">
        <v>232</v>
      </c>
      <c r="B2397" s="8" t="s">
        <v>240</v>
      </c>
      <c r="C2397" s="8" t="s">
        <v>178</v>
      </c>
      <c r="D2397" s="8" t="s">
        <v>136</v>
      </c>
      <c r="E2397" s="7" t="s">
        <v>14</v>
      </c>
      <c r="F2397" s="8">
        <v>56</v>
      </c>
      <c r="H2397" s="8">
        <v>4</v>
      </c>
      <c r="L2397" s="8">
        <v>0.57099999999999995</v>
      </c>
      <c r="M2397" s="8">
        <f t="shared" si="380"/>
        <v>31.975999999999999</v>
      </c>
      <c r="O2397" s="8">
        <v>116</v>
      </c>
      <c r="AI2397" s="7">
        <v>1683</v>
      </c>
      <c r="AJ2397" s="8">
        <v>10188</v>
      </c>
      <c r="AK2397" s="8" t="s">
        <v>360</v>
      </c>
      <c r="AL2397" s="7">
        <v>273</v>
      </c>
      <c r="AM2397" s="8">
        <v>273</v>
      </c>
      <c r="AN2397" s="8">
        <v>27.6</v>
      </c>
      <c r="AO2397" s="8">
        <v>27.6</v>
      </c>
      <c r="AP2397" s="8">
        <v>27.6</v>
      </c>
      <c r="AQ2397" s="8">
        <v>17.2</v>
      </c>
      <c r="AR2397" s="8">
        <v>0</v>
      </c>
      <c r="AS2397" s="8">
        <v>0</v>
      </c>
      <c r="AT2397" s="12">
        <f t="shared" si="379"/>
        <v>44.8</v>
      </c>
      <c r="AV2397" s="11">
        <f t="shared" si="381"/>
        <v>87.294480000000007</v>
      </c>
      <c r="AW2397" s="13">
        <f t="shared" si="382"/>
        <v>87.294480000000007</v>
      </c>
      <c r="AX2397" s="13">
        <f t="shared" si="383"/>
        <v>8.8253760000000003</v>
      </c>
      <c r="AY2397" s="13">
        <f t="shared" si="384"/>
        <v>8.8253760000000003</v>
      </c>
      <c r="AZ2397" s="13">
        <f t="shared" si="385"/>
        <v>8.8253760000000003</v>
      </c>
      <c r="BA2397" s="13">
        <f t="shared" si="386"/>
        <v>5.499871999999999</v>
      </c>
      <c r="BB2397" s="13">
        <f t="shared" si="387"/>
        <v>0</v>
      </c>
      <c r="BC2397" s="13">
        <f t="shared" si="388"/>
        <v>0</v>
      </c>
    </row>
    <row r="2398" spans="1:55" x14ac:dyDescent="0.3">
      <c r="A2398" s="8" t="s">
        <v>232</v>
      </c>
      <c r="B2398" s="8" t="s">
        <v>240</v>
      </c>
      <c r="C2398" s="8" t="s">
        <v>178</v>
      </c>
      <c r="D2398" s="8" t="s">
        <v>23</v>
      </c>
      <c r="E2398" s="7" t="s">
        <v>14</v>
      </c>
      <c r="F2398" s="8">
        <v>64</v>
      </c>
      <c r="H2398" s="8">
        <v>1</v>
      </c>
      <c r="L2398" s="8">
        <v>0.14299999999999999</v>
      </c>
      <c r="M2398" s="8">
        <f t="shared" si="380"/>
        <v>9.1519999999999992</v>
      </c>
      <c r="O2398" s="8">
        <v>116</v>
      </c>
      <c r="AI2398" s="7">
        <v>974</v>
      </c>
      <c r="AJ2398" s="8">
        <v>1129</v>
      </c>
      <c r="AK2398" s="8" t="s">
        <v>279</v>
      </c>
      <c r="AL2398" s="7">
        <v>155</v>
      </c>
      <c r="AM2398" s="8">
        <v>155</v>
      </c>
      <c r="AN2398" s="8">
        <v>12.6</v>
      </c>
      <c r="AO2398" s="8">
        <v>12.6</v>
      </c>
      <c r="AP2398" s="8">
        <v>0</v>
      </c>
      <c r="AQ2398" s="8">
        <v>10.6</v>
      </c>
      <c r="AR2398" s="8">
        <v>1.1000000000000001</v>
      </c>
      <c r="AS2398" s="8">
        <v>0</v>
      </c>
      <c r="AT2398" s="12">
        <f t="shared" si="379"/>
        <v>24.3</v>
      </c>
      <c r="AV2398" s="11">
        <f t="shared" si="381"/>
        <v>14.185599999999999</v>
      </c>
      <c r="AW2398" s="13">
        <f t="shared" si="382"/>
        <v>14.185599999999999</v>
      </c>
      <c r="AX2398" s="13">
        <f t="shared" si="383"/>
        <v>1.153152</v>
      </c>
      <c r="AY2398" s="13">
        <f t="shared" si="384"/>
        <v>1.153152</v>
      </c>
      <c r="AZ2398" s="13">
        <f t="shared" si="385"/>
        <v>0</v>
      </c>
      <c r="BA2398" s="13">
        <f t="shared" si="386"/>
        <v>0.97011199999999986</v>
      </c>
      <c r="BB2398" s="13">
        <f t="shared" si="387"/>
        <v>0.100672</v>
      </c>
      <c r="BC2398" s="13">
        <f t="shared" si="388"/>
        <v>0</v>
      </c>
    </row>
    <row r="2399" spans="1:55" x14ac:dyDescent="0.3">
      <c r="A2399" s="8" t="s">
        <v>232</v>
      </c>
      <c r="B2399" s="8" t="s">
        <v>240</v>
      </c>
      <c r="C2399" s="8" t="s">
        <v>178</v>
      </c>
      <c r="D2399" s="8" t="s">
        <v>24</v>
      </c>
      <c r="E2399" s="7" t="s">
        <v>14</v>
      </c>
      <c r="F2399" s="8">
        <v>184</v>
      </c>
      <c r="G2399" s="8">
        <v>1</v>
      </c>
      <c r="L2399" s="8">
        <v>1</v>
      </c>
      <c r="M2399" s="8">
        <f t="shared" si="380"/>
        <v>184</v>
      </c>
      <c r="O2399" s="8">
        <v>116</v>
      </c>
      <c r="AI2399" s="7">
        <v>7075</v>
      </c>
      <c r="AJ2399" s="8">
        <v>1106</v>
      </c>
      <c r="AK2399" s="8" t="s">
        <v>280</v>
      </c>
      <c r="AL2399" s="7">
        <v>69</v>
      </c>
      <c r="AM2399" s="8">
        <v>69</v>
      </c>
      <c r="AN2399" s="8">
        <v>3.6</v>
      </c>
      <c r="AO2399" s="8">
        <v>3.6</v>
      </c>
      <c r="AP2399" s="8">
        <v>0</v>
      </c>
      <c r="AQ2399" s="8">
        <v>4.0999999999999996</v>
      </c>
      <c r="AR2399" s="8">
        <v>4.5</v>
      </c>
      <c r="AS2399" s="8">
        <v>0</v>
      </c>
      <c r="AT2399" s="12">
        <f t="shared" si="379"/>
        <v>12.2</v>
      </c>
      <c r="AV2399" s="11">
        <f t="shared" si="381"/>
        <v>126.96</v>
      </c>
      <c r="AW2399" s="13">
        <f t="shared" si="382"/>
        <v>126.96</v>
      </c>
      <c r="AX2399" s="13">
        <f t="shared" si="383"/>
        <v>6.6239999999999997</v>
      </c>
      <c r="AY2399" s="13">
        <f t="shared" si="384"/>
        <v>6.6239999999999997</v>
      </c>
      <c r="AZ2399" s="13">
        <f t="shared" si="385"/>
        <v>0</v>
      </c>
      <c r="BA2399" s="13">
        <f t="shared" si="386"/>
        <v>7.5439999999999996</v>
      </c>
      <c r="BB2399" s="13">
        <f t="shared" si="387"/>
        <v>8.2799999999999994</v>
      </c>
      <c r="BC2399" s="13">
        <f t="shared" si="388"/>
        <v>0</v>
      </c>
    </row>
    <row r="2400" spans="1:55" x14ac:dyDescent="0.3">
      <c r="A2400" s="8" t="s">
        <v>232</v>
      </c>
      <c r="B2400" s="8" t="s">
        <v>240</v>
      </c>
      <c r="C2400" s="8" t="s">
        <v>178</v>
      </c>
      <c r="D2400" s="8" t="s">
        <v>25</v>
      </c>
      <c r="E2400" s="7" t="s">
        <v>21</v>
      </c>
      <c r="K2400" s="8">
        <v>1</v>
      </c>
      <c r="L2400" s="8">
        <v>0</v>
      </c>
      <c r="M2400" s="8">
        <f t="shared" si="380"/>
        <v>0</v>
      </c>
      <c r="O2400" s="8">
        <v>116</v>
      </c>
      <c r="AI2400" s="7">
        <v>646</v>
      </c>
      <c r="AJ2400" s="8">
        <v>1009</v>
      </c>
      <c r="AK2400" s="8" t="s">
        <v>286</v>
      </c>
      <c r="AL2400" s="7">
        <v>403</v>
      </c>
      <c r="AM2400" s="8">
        <v>403</v>
      </c>
      <c r="AN2400" s="8">
        <v>24.9</v>
      </c>
      <c r="AO2400" s="8">
        <v>24.9</v>
      </c>
      <c r="AP2400" s="8">
        <v>0</v>
      </c>
      <c r="AQ2400" s="8">
        <v>33.1</v>
      </c>
      <c r="AR2400" s="8">
        <v>1.3</v>
      </c>
      <c r="AS2400" s="8">
        <v>0</v>
      </c>
      <c r="AT2400" s="12">
        <f t="shared" si="379"/>
        <v>59.3</v>
      </c>
      <c r="AV2400" s="11">
        <f t="shared" si="381"/>
        <v>0</v>
      </c>
      <c r="AW2400" s="13">
        <f t="shared" si="382"/>
        <v>0</v>
      </c>
      <c r="AX2400" s="13">
        <f t="shared" si="383"/>
        <v>0</v>
      </c>
      <c r="AY2400" s="13">
        <f t="shared" si="384"/>
        <v>0</v>
      </c>
      <c r="AZ2400" s="13">
        <f t="shared" si="385"/>
        <v>0</v>
      </c>
      <c r="BA2400" s="13">
        <f t="shared" si="386"/>
        <v>0</v>
      </c>
      <c r="BB2400" s="13">
        <f t="shared" si="387"/>
        <v>0</v>
      </c>
      <c r="BC2400" s="13">
        <f t="shared" si="388"/>
        <v>0</v>
      </c>
    </row>
    <row r="2401" spans="1:55" x14ac:dyDescent="0.3">
      <c r="A2401" s="8" t="s">
        <v>20</v>
      </c>
      <c r="B2401" s="8" t="s">
        <v>240</v>
      </c>
      <c r="C2401" s="8" t="s">
        <v>178</v>
      </c>
      <c r="D2401" s="8" t="s">
        <v>20</v>
      </c>
      <c r="E2401" s="7" t="s">
        <v>14</v>
      </c>
      <c r="F2401" s="8">
        <v>112</v>
      </c>
      <c r="G2401" s="8">
        <v>1</v>
      </c>
      <c r="L2401" s="8">
        <v>1</v>
      </c>
      <c r="M2401" s="8">
        <f t="shared" si="380"/>
        <v>112</v>
      </c>
      <c r="O2401" s="8">
        <v>116</v>
      </c>
      <c r="AI2401">
        <v>8041</v>
      </c>
      <c r="AJ2401">
        <v>15233</v>
      </c>
      <c r="AK2401" t="s">
        <v>378</v>
      </c>
      <c r="AL2401">
        <v>105</v>
      </c>
      <c r="AM2401">
        <v>105</v>
      </c>
      <c r="AN2401">
        <v>18.5</v>
      </c>
      <c r="AO2401">
        <v>18.5</v>
      </c>
      <c r="AP2401">
        <v>18.5</v>
      </c>
      <c r="AQ2401">
        <v>2.9</v>
      </c>
      <c r="AR2401">
        <v>0</v>
      </c>
      <c r="AS2401">
        <v>0</v>
      </c>
      <c r="AT2401" s="12">
        <f t="shared" si="379"/>
        <v>21.4</v>
      </c>
      <c r="AV2401" s="11">
        <f t="shared" si="381"/>
        <v>117.6</v>
      </c>
      <c r="AW2401" s="13">
        <f t="shared" si="382"/>
        <v>117.6</v>
      </c>
      <c r="AX2401" s="13">
        <f t="shared" si="383"/>
        <v>20.72</v>
      </c>
      <c r="AY2401" s="13">
        <f t="shared" si="384"/>
        <v>20.72</v>
      </c>
      <c r="AZ2401" s="13">
        <f t="shared" si="385"/>
        <v>20.72</v>
      </c>
      <c r="BA2401" s="13">
        <f t="shared" si="386"/>
        <v>3.2480000000000002</v>
      </c>
      <c r="BB2401" s="13">
        <f t="shared" si="387"/>
        <v>0</v>
      </c>
      <c r="BC2401" s="13">
        <f t="shared" si="388"/>
        <v>0</v>
      </c>
    </row>
    <row r="2402" spans="1:55" x14ac:dyDescent="0.3">
      <c r="A2402" s="8" t="s">
        <v>233</v>
      </c>
      <c r="B2402" s="8" t="s">
        <v>240</v>
      </c>
      <c r="C2402" s="8" t="s">
        <v>178</v>
      </c>
      <c r="D2402" s="8" t="s">
        <v>26</v>
      </c>
      <c r="E2402" s="7" t="s">
        <v>14</v>
      </c>
      <c r="F2402" s="8">
        <v>175</v>
      </c>
      <c r="G2402" s="8">
        <v>1</v>
      </c>
      <c r="L2402" s="8">
        <v>1</v>
      </c>
      <c r="M2402" s="8">
        <f t="shared" si="380"/>
        <v>175</v>
      </c>
      <c r="O2402" s="8">
        <v>116</v>
      </c>
      <c r="AI2402" s="7">
        <v>7200</v>
      </c>
      <c r="AJ2402" s="8">
        <v>20051</v>
      </c>
      <c r="AK2402" s="8" t="s">
        <v>282</v>
      </c>
      <c r="AL2402" s="7">
        <v>130</v>
      </c>
      <c r="AM2402" s="8">
        <v>0</v>
      </c>
      <c r="AN2402" s="8">
        <v>2.4</v>
      </c>
      <c r="AO2402" s="8">
        <v>0</v>
      </c>
      <c r="AP2402" s="8">
        <v>0</v>
      </c>
      <c r="AQ2402" s="8">
        <v>0.2</v>
      </c>
      <c r="AR2402" s="8">
        <v>28.6</v>
      </c>
      <c r="AS2402" s="8">
        <v>0.3</v>
      </c>
      <c r="AT2402" s="12">
        <f t="shared" si="379"/>
        <v>31.200000000000003</v>
      </c>
      <c r="AV2402" s="11">
        <f t="shared" si="381"/>
        <v>227.5</v>
      </c>
      <c r="AW2402" s="13">
        <f t="shared" si="382"/>
        <v>0</v>
      </c>
      <c r="AX2402" s="13">
        <f t="shared" si="383"/>
        <v>4.2</v>
      </c>
      <c r="AY2402" s="13">
        <f t="shared" si="384"/>
        <v>0</v>
      </c>
      <c r="AZ2402" s="13">
        <f t="shared" si="385"/>
        <v>0</v>
      </c>
      <c r="BA2402" s="13">
        <f t="shared" si="386"/>
        <v>0.35</v>
      </c>
      <c r="BB2402" s="13">
        <f t="shared" si="387"/>
        <v>50.05</v>
      </c>
      <c r="BC2402" s="13">
        <f t="shared" si="388"/>
        <v>0.52500000000000002</v>
      </c>
    </row>
    <row r="2403" spans="1:55" x14ac:dyDescent="0.3">
      <c r="A2403" s="8" t="s">
        <v>233</v>
      </c>
      <c r="B2403" s="8" t="s">
        <v>240</v>
      </c>
      <c r="C2403" s="8" t="s">
        <v>178</v>
      </c>
      <c r="D2403" s="8" t="s">
        <v>28</v>
      </c>
      <c r="E2403" s="7" t="s">
        <v>14</v>
      </c>
      <c r="F2403" s="8">
        <v>185</v>
      </c>
      <c r="H2403" s="8">
        <v>3</v>
      </c>
      <c r="L2403" s="8">
        <v>0.42899999999999999</v>
      </c>
      <c r="M2403" s="8">
        <f t="shared" si="380"/>
        <v>79.364999999999995</v>
      </c>
      <c r="O2403" s="8">
        <v>116</v>
      </c>
      <c r="AI2403" s="7">
        <v>7005</v>
      </c>
      <c r="AJ2403" s="8">
        <v>16028</v>
      </c>
      <c r="AK2403" s="8" t="s">
        <v>283</v>
      </c>
      <c r="AL2403" s="7">
        <v>127</v>
      </c>
      <c r="AM2403" s="8">
        <v>0</v>
      </c>
      <c r="AN2403" s="8">
        <v>8.6999999999999993</v>
      </c>
      <c r="AO2403" s="8">
        <v>0</v>
      </c>
      <c r="AP2403" s="8">
        <v>0</v>
      </c>
      <c r="AQ2403" s="8">
        <v>0.5</v>
      </c>
      <c r="AR2403" s="8">
        <v>22.8</v>
      </c>
      <c r="AS2403" s="8">
        <v>6.4</v>
      </c>
      <c r="AT2403" s="12">
        <f t="shared" si="379"/>
        <v>32</v>
      </c>
      <c r="AV2403" s="11">
        <f t="shared" si="381"/>
        <v>100.79355</v>
      </c>
      <c r="AW2403" s="13">
        <f t="shared" si="382"/>
        <v>0</v>
      </c>
      <c r="AX2403" s="13">
        <f t="shared" si="383"/>
        <v>6.9047549999999989</v>
      </c>
      <c r="AY2403" s="13">
        <f t="shared" si="384"/>
        <v>0</v>
      </c>
      <c r="AZ2403" s="13">
        <f t="shared" si="385"/>
        <v>0</v>
      </c>
      <c r="BA2403" s="13">
        <f t="shared" si="386"/>
        <v>0.39682499999999998</v>
      </c>
      <c r="BB2403" s="13">
        <f t="shared" si="387"/>
        <v>18.095219999999998</v>
      </c>
      <c r="BC2403" s="13">
        <f t="shared" si="388"/>
        <v>5.0793599999999994</v>
      </c>
    </row>
    <row r="2404" spans="1:55" x14ac:dyDescent="0.3">
      <c r="A2404" s="8" t="s">
        <v>233</v>
      </c>
      <c r="B2404" s="8" t="s">
        <v>240</v>
      </c>
      <c r="C2404" s="8" t="s">
        <v>178</v>
      </c>
      <c r="D2404" s="8" t="s">
        <v>29</v>
      </c>
      <c r="E2404" s="7" t="s">
        <v>14</v>
      </c>
      <c r="F2404" s="8">
        <v>60</v>
      </c>
      <c r="G2404" s="8">
        <v>1</v>
      </c>
      <c r="K2404" s="8">
        <v>1</v>
      </c>
      <c r="L2404" s="8">
        <v>1</v>
      </c>
      <c r="M2404" s="8">
        <f t="shared" si="380"/>
        <v>60</v>
      </c>
      <c r="O2404" s="8">
        <v>116</v>
      </c>
      <c r="AI2404" s="7">
        <v>513</v>
      </c>
      <c r="AJ2404" s="8">
        <v>11110</v>
      </c>
      <c r="AK2404" s="8" t="s">
        <v>290</v>
      </c>
      <c r="AL2404" s="7">
        <v>22</v>
      </c>
      <c r="AM2404" s="8">
        <v>0</v>
      </c>
      <c r="AN2404" s="8">
        <v>1</v>
      </c>
      <c r="AO2404" s="8">
        <v>0</v>
      </c>
      <c r="AP2404" s="8">
        <v>0</v>
      </c>
      <c r="AQ2404" s="8">
        <v>0.4</v>
      </c>
      <c r="AR2404" s="8">
        <v>4.5</v>
      </c>
      <c r="AS2404" s="8">
        <v>2.8</v>
      </c>
      <c r="AT2404" s="12">
        <f t="shared" si="379"/>
        <v>5.9</v>
      </c>
      <c r="AV2404" s="11">
        <f t="shared" si="381"/>
        <v>13.2</v>
      </c>
      <c r="AW2404" s="13">
        <f t="shared" si="382"/>
        <v>0</v>
      </c>
      <c r="AX2404" s="13">
        <f t="shared" si="383"/>
        <v>0.6</v>
      </c>
      <c r="AY2404" s="13">
        <f t="shared" si="384"/>
        <v>0</v>
      </c>
      <c r="AZ2404" s="13">
        <f t="shared" si="385"/>
        <v>0</v>
      </c>
      <c r="BA2404" s="13">
        <f t="shared" si="386"/>
        <v>0.24</v>
      </c>
      <c r="BB2404" s="13">
        <f t="shared" si="387"/>
        <v>2.7</v>
      </c>
      <c r="BC2404" s="13">
        <f t="shared" si="388"/>
        <v>1.68</v>
      </c>
    </row>
    <row r="2405" spans="1:55" x14ac:dyDescent="0.3">
      <c r="A2405" s="8" t="s">
        <v>233</v>
      </c>
      <c r="B2405" s="8" t="s">
        <v>240</v>
      </c>
      <c r="C2405" s="8" t="s">
        <v>178</v>
      </c>
      <c r="D2405" s="8" t="s">
        <v>30</v>
      </c>
      <c r="E2405" s="7" t="s">
        <v>14</v>
      </c>
      <c r="F2405" s="8">
        <v>119</v>
      </c>
      <c r="G2405" s="8">
        <v>1</v>
      </c>
      <c r="L2405" s="8">
        <v>1</v>
      </c>
      <c r="M2405" s="8">
        <f t="shared" si="380"/>
        <v>119</v>
      </c>
      <c r="O2405" s="8">
        <v>116</v>
      </c>
      <c r="AI2405" s="7">
        <v>141</v>
      </c>
      <c r="AJ2405" s="8">
        <v>9040</v>
      </c>
      <c r="AK2405" s="8" t="s">
        <v>287</v>
      </c>
      <c r="AL2405" s="7">
        <v>92</v>
      </c>
      <c r="AM2405" s="8">
        <v>0</v>
      </c>
      <c r="AN2405" s="8">
        <v>1</v>
      </c>
      <c r="AO2405" s="8">
        <v>0</v>
      </c>
      <c r="AP2405" s="8">
        <v>0</v>
      </c>
      <c r="AQ2405" s="8">
        <v>0.5</v>
      </c>
      <c r="AR2405" s="8">
        <v>23.4</v>
      </c>
      <c r="AS2405" s="8">
        <v>2.4</v>
      </c>
      <c r="AT2405" s="12">
        <f t="shared" si="379"/>
        <v>24.9</v>
      </c>
      <c r="AV2405" s="11">
        <f t="shared" si="381"/>
        <v>109.48</v>
      </c>
      <c r="AW2405" s="13">
        <f t="shared" si="382"/>
        <v>0</v>
      </c>
      <c r="AX2405" s="13">
        <f t="shared" si="383"/>
        <v>1.19</v>
      </c>
      <c r="AY2405" s="13">
        <f t="shared" si="384"/>
        <v>0</v>
      </c>
      <c r="AZ2405" s="13">
        <f t="shared" si="385"/>
        <v>0</v>
      </c>
      <c r="BA2405" s="13">
        <f t="shared" si="386"/>
        <v>0.59499999999999997</v>
      </c>
      <c r="BB2405" s="13">
        <f t="shared" si="387"/>
        <v>27.846</v>
      </c>
      <c r="BC2405" s="13">
        <f t="shared" si="388"/>
        <v>2.8559999999999999</v>
      </c>
    </row>
    <row r="2406" spans="1:55" x14ac:dyDescent="0.3">
      <c r="A2406" s="8" t="s">
        <v>233</v>
      </c>
      <c r="B2406" s="8" t="s">
        <v>240</v>
      </c>
      <c r="C2406" s="8" t="s">
        <v>178</v>
      </c>
      <c r="D2406" s="8" t="s">
        <v>31</v>
      </c>
      <c r="E2406" s="7" t="s">
        <v>14</v>
      </c>
      <c r="F2406" s="8">
        <v>122</v>
      </c>
      <c r="H2406" s="8">
        <v>4</v>
      </c>
      <c r="L2406" s="8">
        <v>0.57099999999999995</v>
      </c>
      <c r="M2406" s="8">
        <f t="shared" si="380"/>
        <v>69.661999999999992</v>
      </c>
      <c r="O2406" s="8">
        <v>116</v>
      </c>
      <c r="AI2406" s="7">
        <v>1786</v>
      </c>
      <c r="AJ2406" s="8">
        <v>11363</v>
      </c>
      <c r="AK2406" s="8" t="s">
        <v>289</v>
      </c>
      <c r="AL2406" s="7">
        <v>93</v>
      </c>
      <c r="AM2406" s="8">
        <v>0</v>
      </c>
      <c r="AN2406" s="8">
        <v>2</v>
      </c>
      <c r="AO2406" s="8">
        <v>0</v>
      </c>
      <c r="AP2406" s="8">
        <v>0</v>
      </c>
      <c r="AQ2406" s="8">
        <v>0.1</v>
      </c>
      <c r="AR2406" s="8">
        <v>21.6</v>
      </c>
      <c r="AS2406" s="8">
        <v>1.5</v>
      </c>
      <c r="AT2406" s="12">
        <f t="shared" si="379"/>
        <v>23.700000000000003</v>
      </c>
      <c r="AV2406" s="11">
        <f t="shared" si="381"/>
        <v>64.785659999999993</v>
      </c>
      <c r="AW2406" s="13">
        <f t="shared" si="382"/>
        <v>0</v>
      </c>
      <c r="AX2406" s="13">
        <f t="shared" si="383"/>
        <v>1.3932399999999998</v>
      </c>
      <c r="AY2406" s="13">
        <f t="shared" si="384"/>
        <v>0</v>
      </c>
      <c r="AZ2406" s="13">
        <f t="shared" si="385"/>
        <v>0</v>
      </c>
      <c r="BA2406" s="13">
        <f t="shared" si="386"/>
        <v>6.9662000000000002E-2</v>
      </c>
      <c r="BB2406" s="13">
        <f t="shared" si="387"/>
        <v>15.046991999999999</v>
      </c>
      <c r="BC2406" s="13">
        <f t="shared" si="388"/>
        <v>1.0449299999999999</v>
      </c>
    </row>
    <row r="2407" spans="1:55" x14ac:dyDescent="0.3">
      <c r="A2407" s="8" t="s">
        <v>233</v>
      </c>
      <c r="B2407" s="8" t="s">
        <v>240</v>
      </c>
      <c r="C2407" s="8" t="s">
        <v>178</v>
      </c>
      <c r="D2407" s="8" t="s">
        <v>128</v>
      </c>
      <c r="E2407" s="7" t="s">
        <v>14</v>
      </c>
      <c r="F2407" s="8">
        <v>62</v>
      </c>
      <c r="H2407" s="8">
        <v>3</v>
      </c>
      <c r="L2407" s="8">
        <v>0.42899999999999999</v>
      </c>
      <c r="M2407" s="8">
        <f t="shared" si="380"/>
        <v>26.597999999999999</v>
      </c>
      <c r="O2407" s="8">
        <v>116</v>
      </c>
      <c r="AI2407" s="7">
        <v>620</v>
      </c>
      <c r="AJ2407" s="8">
        <v>11125</v>
      </c>
      <c r="AK2407" s="8" t="s">
        <v>356</v>
      </c>
      <c r="AL2407" s="7">
        <v>45</v>
      </c>
      <c r="AM2407" s="8">
        <v>0</v>
      </c>
      <c r="AN2407" s="8">
        <v>1.1000000000000001</v>
      </c>
      <c r="AO2407" s="8">
        <v>0</v>
      </c>
      <c r="AP2407" s="8">
        <v>0</v>
      </c>
      <c r="AQ2407" s="8">
        <v>0.2</v>
      </c>
      <c r="AR2407" s="8">
        <v>10.5</v>
      </c>
      <c r="AS2407" s="8">
        <v>3.3</v>
      </c>
      <c r="AT2407" s="12">
        <f t="shared" si="379"/>
        <v>11.8</v>
      </c>
      <c r="AV2407" s="11">
        <f t="shared" si="381"/>
        <v>11.969099999999999</v>
      </c>
      <c r="AW2407" s="13">
        <f t="shared" si="382"/>
        <v>0</v>
      </c>
      <c r="AX2407" s="13">
        <f t="shared" si="383"/>
        <v>0.292578</v>
      </c>
      <c r="AY2407" s="13">
        <f t="shared" si="384"/>
        <v>0</v>
      </c>
      <c r="AZ2407" s="13">
        <f t="shared" si="385"/>
        <v>0</v>
      </c>
      <c r="BA2407" s="13">
        <f t="shared" si="386"/>
        <v>5.3196E-2</v>
      </c>
      <c r="BB2407" s="13">
        <f t="shared" si="387"/>
        <v>2.7927900000000001</v>
      </c>
      <c r="BC2407" s="13">
        <f t="shared" si="388"/>
        <v>0.8777339999999999</v>
      </c>
    </row>
    <row r="2408" spans="1:55" x14ac:dyDescent="0.3">
      <c r="A2408" s="8" t="s">
        <v>233</v>
      </c>
      <c r="B2408" s="8" t="s">
        <v>240</v>
      </c>
      <c r="C2408" s="8" t="s">
        <v>178</v>
      </c>
      <c r="D2408" s="8" t="s">
        <v>87</v>
      </c>
      <c r="E2408" s="7" t="s">
        <v>14</v>
      </c>
      <c r="F2408" s="8">
        <v>171</v>
      </c>
      <c r="G2408" s="8">
        <v>1</v>
      </c>
      <c r="L2408" s="8">
        <v>1</v>
      </c>
      <c r="M2408" s="8">
        <f t="shared" si="380"/>
        <v>171</v>
      </c>
      <c r="O2408" s="8">
        <v>116</v>
      </c>
      <c r="AI2408" s="7">
        <v>7060</v>
      </c>
      <c r="AJ2408" s="8">
        <v>16063</v>
      </c>
      <c r="AK2408" s="8" t="s">
        <v>328</v>
      </c>
      <c r="AL2408" s="7">
        <v>116</v>
      </c>
      <c r="AM2408" s="8">
        <v>0</v>
      </c>
      <c r="AN2408" s="8">
        <v>7.7</v>
      </c>
      <c r="AO2408" s="8">
        <v>0</v>
      </c>
      <c r="AP2408" s="8">
        <v>0</v>
      </c>
      <c r="AQ2408" s="8">
        <v>0.5</v>
      </c>
      <c r="AR2408" s="8">
        <v>20.8</v>
      </c>
      <c r="AS2408" s="8">
        <v>6.5</v>
      </c>
      <c r="AT2408" s="12">
        <f t="shared" si="379"/>
        <v>29</v>
      </c>
      <c r="AV2408" s="11">
        <f t="shared" si="381"/>
        <v>198.36</v>
      </c>
      <c r="AW2408" s="13">
        <f t="shared" si="382"/>
        <v>0</v>
      </c>
      <c r="AX2408" s="13">
        <f t="shared" si="383"/>
        <v>13.167</v>
      </c>
      <c r="AY2408" s="13">
        <f t="shared" si="384"/>
        <v>0</v>
      </c>
      <c r="AZ2408" s="13">
        <f t="shared" si="385"/>
        <v>0</v>
      </c>
      <c r="BA2408" s="13">
        <f t="shared" si="386"/>
        <v>0.85499999999999998</v>
      </c>
      <c r="BB2408" s="13">
        <f t="shared" si="387"/>
        <v>35.568000000000005</v>
      </c>
      <c r="BC2408" s="13">
        <f t="shared" si="388"/>
        <v>11.115</v>
      </c>
    </row>
    <row r="2409" spans="1:55" x14ac:dyDescent="0.3">
      <c r="A2409" s="8" t="s">
        <v>233</v>
      </c>
      <c r="B2409" s="8" t="s">
        <v>240</v>
      </c>
      <c r="C2409" s="8" t="s">
        <v>178</v>
      </c>
      <c r="D2409" s="8" t="s">
        <v>171</v>
      </c>
      <c r="E2409" s="7" t="s">
        <v>14</v>
      </c>
      <c r="F2409" s="8">
        <v>44</v>
      </c>
      <c r="H2409" s="8">
        <v>1.5</v>
      </c>
      <c r="L2409" s="8">
        <v>0.214</v>
      </c>
      <c r="M2409" s="8">
        <f t="shared" si="380"/>
        <v>9.4160000000000004</v>
      </c>
      <c r="O2409" s="8">
        <v>116</v>
      </c>
      <c r="AI2409" s="7">
        <v>7016</v>
      </c>
      <c r="AJ2409" s="8">
        <v>18029</v>
      </c>
      <c r="AK2409" s="8" t="s">
        <v>369</v>
      </c>
      <c r="AL2409" s="7">
        <v>274</v>
      </c>
      <c r="AM2409" s="8">
        <v>0</v>
      </c>
      <c r="AN2409" s="8">
        <v>8.8000000000000007</v>
      </c>
      <c r="AO2409" s="8">
        <v>0</v>
      </c>
      <c r="AP2409" s="8">
        <v>0</v>
      </c>
      <c r="AQ2409" s="8">
        <v>3</v>
      </c>
      <c r="AR2409" s="8">
        <v>51.9</v>
      </c>
      <c r="AS2409" s="8">
        <v>2.8</v>
      </c>
      <c r="AT2409" s="12">
        <f t="shared" si="379"/>
        <v>63.7</v>
      </c>
      <c r="AV2409" s="11">
        <f t="shared" si="381"/>
        <v>25.79984</v>
      </c>
      <c r="AW2409" s="13">
        <f t="shared" si="382"/>
        <v>0</v>
      </c>
      <c r="AX2409" s="13">
        <f t="shared" si="383"/>
        <v>0.82860800000000012</v>
      </c>
      <c r="AY2409" s="13">
        <f t="shared" si="384"/>
        <v>0</v>
      </c>
      <c r="AZ2409" s="13">
        <f t="shared" si="385"/>
        <v>0</v>
      </c>
      <c r="BA2409" s="13">
        <f t="shared" si="386"/>
        <v>0.28248000000000001</v>
      </c>
      <c r="BB2409" s="13">
        <f t="shared" si="387"/>
        <v>4.8869040000000004</v>
      </c>
      <c r="BC2409" s="13">
        <f t="shared" si="388"/>
        <v>0.26364799999999999</v>
      </c>
    </row>
    <row r="2410" spans="1:55" x14ac:dyDescent="0.3">
      <c r="A2410" s="8" t="s">
        <v>234</v>
      </c>
      <c r="B2410" s="8" t="s">
        <v>240</v>
      </c>
      <c r="C2410" s="8" t="s">
        <v>178</v>
      </c>
      <c r="D2410" s="8" t="s">
        <v>248</v>
      </c>
      <c r="E2410" s="7" t="s">
        <v>14</v>
      </c>
      <c r="F2410" s="8">
        <v>134</v>
      </c>
      <c r="H2410" s="8">
        <v>3</v>
      </c>
      <c r="L2410" s="8">
        <v>0.42899999999999999</v>
      </c>
      <c r="M2410" s="8">
        <f t="shared" si="380"/>
        <v>57.485999999999997</v>
      </c>
      <c r="O2410" s="8">
        <v>116</v>
      </c>
      <c r="AE2410" s="7" t="s">
        <v>296</v>
      </c>
      <c r="AF2410" s="8" t="s">
        <v>303</v>
      </c>
      <c r="AL2410" s="7">
        <v>163</v>
      </c>
      <c r="AN2410" s="8">
        <v>6.3</v>
      </c>
      <c r="AQ2410" s="8">
        <v>1.4</v>
      </c>
      <c r="AR2410" s="8">
        <v>31.1</v>
      </c>
      <c r="AT2410" s="12">
        <f t="shared" si="379"/>
        <v>38.799999999999997</v>
      </c>
      <c r="AV2410" s="11">
        <f t="shared" si="381"/>
        <v>93.702179999999984</v>
      </c>
      <c r="AW2410" s="13">
        <f t="shared" si="382"/>
        <v>0.57485999999999993</v>
      </c>
      <c r="AX2410" s="13">
        <f t="shared" si="383"/>
        <v>3.6216179999999998</v>
      </c>
      <c r="AY2410" s="13">
        <f t="shared" si="384"/>
        <v>0.57485999999999993</v>
      </c>
      <c r="AZ2410" s="13">
        <f t="shared" si="385"/>
        <v>0.57485999999999993</v>
      </c>
      <c r="BA2410" s="13">
        <f t="shared" si="386"/>
        <v>0.80480399999999985</v>
      </c>
      <c r="BB2410" s="13">
        <f t="shared" si="387"/>
        <v>17.878146000000001</v>
      </c>
      <c r="BC2410" s="13">
        <f t="shared" si="388"/>
        <v>0.57485999999999993</v>
      </c>
    </row>
    <row r="2411" spans="1:55" x14ac:dyDescent="0.3">
      <c r="A2411" s="8" t="s">
        <v>234</v>
      </c>
      <c r="B2411" s="8" t="s">
        <v>240</v>
      </c>
      <c r="C2411" s="8" t="s">
        <v>178</v>
      </c>
      <c r="D2411" s="8" t="s">
        <v>27</v>
      </c>
      <c r="E2411" s="7" t="s">
        <v>14</v>
      </c>
      <c r="F2411" s="8">
        <v>114</v>
      </c>
      <c r="G2411" s="8">
        <v>1</v>
      </c>
      <c r="L2411" s="8">
        <v>1</v>
      </c>
      <c r="M2411" s="8">
        <f t="shared" si="380"/>
        <v>114</v>
      </c>
      <c r="O2411" s="8">
        <v>116</v>
      </c>
      <c r="AE2411" s="7" t="s">
        <v>296</v>
      </c>
      <c r="AF2411" s="8" t="s">
        <v>304</v>
      </c>
      <c r="AL2411" s="7">
        <v>125</v>
      </c>
      <c r="AN2411" s="8">
        <v>2.1</v>
      </c>
      <c r="AQ2411" s="8">
        <v>1.3</v>
      </c>
      <c r="AR2411" s="8">
        <v>26.2</v>
      </c>
      <c r="AT2411" s="12">
        <f t="shared" si="379"/>
        <v>29.6</v>
      </c>
      <c r="AV2411" s="11">
        <f t="shared" si="381"/>
        <v>142.5</v>
      </c>
      <c r="AW2411" s="13">
        <f t="shared" si="382"/>
        <v>1.1399999999999999</v>
      </c>
      <c r="AX2411" s="13">
        <f t="shared" si="383"/>
        <v>2.3940000000000001</v>
      </c>
      <c r="AY2411" s="13">
        <f t="shared" si="384"/>
        <v>1.1399999999999999</v>
      </c>
      <c r="AZ2411" s="13">
        <f t="shared" si="385"/>
        <v>1.1399999999999999</v>
      </c>
      <c r="BA2411" s="13">
        <f t="shared" si="386"/>
        <v>1.4820000000000002</v>
      </c>
      <c r="BB2411" s="13">
        <f t="shared" si="387"/>
        <v>29.867999999999999</v>
      </c>
      <c r="BC2411" s="13">
        <f t="shared" si="388"/>
        <v>1.1399999999999999</v>
      </c>
    </row>
    <row r="2412" spans="1:55" x14ac:dyDescent="0.3">
      <c r="A2412" s="8" t="s">
        <v>234</v>
      </c>
      <c r="B2412" s="8" t="s">
        <v>240</v>
      </c>
      <c r="C2412" s="8" t="s">
        <v>178</v>
      </c>
      <c r="D2412" s="8" t="s">
        <v>32</v>
      </c>
      <c r="E2412" s="7" t="s">
        <v>14</v>
      </c>
      <c r="F2412" s="8">
        <v>83</v>
      </c>
      <c r="G2412" s="8">
        <v>1</v>
      </c>
      <c r="L2412" s="8">
        <v>1</v>
      </c>
      <c r="M2412" s="8">
        <f t="shared" si="380"/>
        <v>83</v>
      </c>
      <c r="O2412" s="8">
        <v>116</v>
      </c>
      <c r="AI2412" s="7">
        <v>8012</v>
      </c>
      <c r="AJ2412" s="8">
        <v>0</v>
      </c>
      <c r="AK2412" s="8" t="s">
        <v>307</v>
      </c>
      <c r="AL2412" s="7">
        <v>332</v>
      </c>
      <c r="AM2412" s="8">
        <v>0</v>
      </c>
      <c r="AN2412" s="8">
        <v>10.3</v>
      </c>
      <c r="AO2412" s="8">
        <v>0</v>
      </c>
      <c r="AP2412" s="8">
        <v>0</v>
      </c>
      <c r="AQ2412" s="8">
        <v>3</v>
      </c>
      <c r="AR2412" s="8">
        <v>73.7</v>
      </c>
      <c r="AS2412" s="8">
        <v>12.7</v>
      </c>
      <c r="AT2412" s="12">
        <f t="shared" si="379"/>
        <v>87</v>
      </c>
      <c r="AV2412" s="11">
        <f t="shared" si="381"/>
        <v>275.56</v>
      </c>
      <c r="AW2412" s="13">
        <f t="shared" si="382"/>
        <v>0</v>
      </c>
      <c r="AX2412" s="13">
        <f t="shared" si="383"/>
        <v>8.5490000000000013</v>
      </c>
      <c r="AY2412" s="13">
        <f t="shared" si="384"/>
        <v>0</v>
      </c>
      <c r="AZ2412" s="13">
        <f t="shared" si="385"/>
        <v>0</v>
      </c>
      <c r="BA2412" s="13">
        <f t="shared" si="386"/>
        <v>2.4900000000000002</v>
      </c>
      <c r="BB2412" s="13">
        <f t="shared" si="387"/>
        <v>61.171000000000006</v>
      </c>
      <c r="BC2412" s="13">
        <f t="shared" si="388"/>
        <v>10.540999999999999</v>
      </c>
    </row>
    <row r="2413" spans="1:55" x14ac:dyDescent="0.3">
      <c r="A2413" s="8" t="s">
        <v>234</v>
      </c>
      <c r="B2413" s="8" t="s">
        <v>240</v>
      </c>
      <c r="C2413" s="8" t="s">
        <v>178</v>
      </c>
      <c r="D2413" s="8" t="s">
        <v>74</v>
      </c>
      <c r="E2413" s="7" t="s">
        <v>14</v>
      </c>
      <c r="F2413" s="8">
        <v>340</v>
      </c>
      <c r="G2413" s="8">
        <v>1</v>
      </c>
      <c r="L2413" s="8">
        <v>1</v>
      </c>
      <c r="M2413" s="8">
        <f t="shared" si="380"/>
        <v>340</v>
      </c>
      <c r="O2413" s="8">
        <v>116</v>
      </c>
      <c r="AI2413" s="7">
        <v>404</v>
      </c>
      <c r="AJ2413" s="8">
        <v>14400</v>
      </c>
      <c r="AK2413" s="8" t="s">
        <v>308</v>
      </c>
      <c r="AL2413" s="7">
        <v>41</v>
      </c>
      <c r="AM2413" s="8">
        <v>0</v>
      </c>
      <c r="AN2413" s="8">
        <v>0</v>
      </c>
      <c r="AO2413" s="8">
        <v>0</v>
      </c>
      <c r="AP2413" s="8">
        <v>0</v>
      </c>
      <c r="AQ2413" s="8">
        <v>0</v>
      </c>
      <c r="AR2413" s="8">
        <v>10.4</v>
      </c>
      <c r="AS2413" s="8">
        <v>0</v>
      </c>
      <c r="AT2413" s="12">
        <f t="shared" ref="AT2413:AT2476" si="389">SUM(AN2413,AQ2413,AR2413)</f>
        <v>10.4</v>
      </c>
      <c r="AV2413" s="11">
        <f t="shared" si="381"/>
        <v>139.4</v>
      </c>
      <c r="AW2413" s="13">
        <f t="shared" si="382"/>
        <v>0</v>
      </c>
      <c r="AX2413" s="13">
        <f t="shared" si="383"/>
        <v>0</v>
      </c>
      <c r="AY2413" s="13">
        <f t="shared" si="384"/>
        <v>0</v>
      </c>
      <c r="AZ2413" s="13">
        <f t="shared" si="385"/>
        <v>0</v>
      </c>
      <c r="BA2413" s="13">
        <f t="shared" si="386"/>
        <v>0</v>
      </c>
      <c r="BB2413" s="13">
        <f t="shared" si="387"/>
        <v>35.36</v>
      </c>
      <c r="BC2413" s="13">
        <f t="shared" si="388"/>
        <v>0</v>
      </c>
    </row>
    <row r="2414" spans="1:55" x14ac:dyDescent="0.3">
      <c r="A2414" s="8" t="s">
        <v>234</v>
      </c>
      <c r="B2414" s="8" t="s">
        <v>240</v>
      </c>
      <c r="C2414" s="8" t="s">
        <v>178</v>
      </c>
      <c r="D2414" s="8" t="s">
        <v>33</v>
      </c>
      <c r="E2414" s="7" t="s">
        <v>14</v>
      </c>
      <c r="F2414" s="8">
        <v>20</v>
      </c>
      <c r="H2414" s="8">
        <v>1</v>
      </c>
      <c r="L2414" s="8">
        <v>0.14299999999999999</v>
      </c>
      <c r="M2414" s="8">
        <f t="shared" si="380"/>
        <v>2.86</v>
      </c>
      <c r="O2414" s="8">
        <v>116</v>
      </c>
      <c r="AI2414" s="7">
        <v>1134</v>
      </c>
      <c r="AJ2414" s="8">
        <v>19296</v>
      </c>
      <c r="AK2414" s="8" t="s">
        <v>323</v>
      </c>
      <c r="AL2414" s="7">
        <v>304</v>
      </c>
      <c r="AM2414" s="8">
        <v>0</v>
      </c>
      <c r="AN2414" s="8">
        <v>0.3</v>
      </c>
      <c r="AO2414" s="8">
        <v>0</v>
      </c>
      <c r="AP2414" s="8">
        <v>0</v>
      </c>
      <c r="AQ2414" s="8">
        <v>0</v>
      </c>
      <c r="AR2414" s="8">
        <v>82.4</v>
      </c>
      <c r="AS2414" s="8">
        <v>0</v>
      </c>
      <c r="AT2414" s="12">
        <f t="shared" si="389"/>
        <v>82.7</v>
      </c>
      <c r="AV2414" s="11">
        <f t="shared" si="381"/>
        <v>8.6943999999999999</v>
      </c>
      <c r="AW2414" s="13">
        <f t="shared" si="382"/>
        <v>0</v>
      </c>
      <c r="AX2414" s="13">
        <f t="shared" si="383"/>
        <v>8.5799999999999991E-3</v>
      </c>
      <c r="AY2414" s="13">
        <f t="shared" si="384"/>
        <v>0</v>
      </c>
      <c r="AZ2414" s="13">
        <f t="shared" si="385"/>
        <v>0</v>
      </c>
      <c r="BA2414" s="13">
        <f t="shared" si="386"/>
        <v>0</v>
      </c>
      <c r="BB2414" s="13">
        <f t="shared" si="387"/>
        <v>2.3566400000000001</v>
      </c>
      <c r="BC2414" s="13">
        <f t="shared" si="388"/>
        <v>0</v>
      </c>
    </row>
    <row r="2415" spans="1:55" x14ac:dyDescent="0.3">
      <c r="A2415" s="8" t="s">
        <v>232</v>
      </c>
      <c r="B2415" s="8" t="s">
        <v>240</v>
      </c>
      <c r="C2415" s="8" t="s">
        <v>179</v>
      </c>
      <c r="D2415" s="8" t="s">
        <v>13</v>
      </c>
      <c r="E2415" s="7" t="s">
        <v>14</v>
      </c>
      <c r="F2415" s="8">
        <v>112</v>
      </c>
      <c r="I2415" s="8">
        <v>2</v>
      </c>
      <c r="L2415" s="8">
        <v>6.7000000000000004E-2</v>
      </c>
      <c r="M2415" s="8">
        <f t="shared" si="380"/>
        <v>7.5040000000000004</v>
      </c>
      <c r="N2415" s="8">
        <v>3</v>
      </c>
      <c r="O2415" s="8">
        <v>117</v>
      </c>
      <c r="AI2415" s="7">
        <v>8067</v>
      </c>
      <c r="AJ2415" s="8">
        <v>0</v>
      </c>
      <c r="AK2415" s="8" t="s">
        <v>265</v>
      </c>
      <c r="AL2415" s="7">
        <v>269</v>
      </c>
      <c r="AM2415" s="8">
        <v>269</v>
      </c>
      <c r="AN2415" s="8">
        <v>24.9</v>
      </c>
      <c r="AO2415" s="8">
        <v>24.9</v>
      </c>
      <c r="AP2415" s="8">
        <v>24.9</v>
      </c>
      <c r="AQ2415" s="8">
        <v>18</v>
      </c>
      <c r="AR2415" s="8">
        <v>0</v>
      </c>
      <c r="AS2415" s="8">
        <v>0</v>
      </c>
      <c r="AT2415" s="12">
        <f t="shared" si="389"/>
        <v>42.9</v>
      </c>
      <c r="AV2415" s="11">
        <f t="shared" si="381"/>
        <v>20.185760000000002</v>
      </c>
      <c r="AW2415" s="13">
        <f t="shared" si="382"/>
        <v>20.185760000000002</v>
      </c>
      <c r="AX2415" s="13">
        <f t="shared" si="383"/>
        <v>1.8684960000000002</v>
      </c>
      <c r="AY2415" s="13">
        <f t="shared" si="384"/>
        <v>1.8684960000000002</v>
      </c>
      <c r="AZ2415" s="13">
        <f t="shared" si="385"/>
        <v>1.8684960000000002</v>
      </c>
      <c r="BA2415" s="13">
        <f t="shared" si="386"/>
        <v>1.3507199999999999</v>
      </c>
      <c r="BB2415" s="13">
        <f t="shared" si="387"/>
        <v>0</v>
      </c>
      <c r="BC2415" s="13">
        <f t="shared" si="388"/>
        <v>0</v>
      </c>
    </row>
    <row r="2416" spans="1:55" x14ac:dyDescent="0.3">
      <c r="A2416" s="8" t="s">
        <v>232</v>
      </c>
      <c r="B2416" s="8" t="s">
        <v>240</v>
      </c>
      <c r="C2416" s="8" t="s">
        <v>179</v>
      </c>
      <c r="D2416" s="8" t="s">
        <v>15</v>
      </c>
      <c r="E2416" s="7" t="s">
        <v>14</v>
      </c>
      <c r="F2416" s="8">
        <v>85</v>
      </c>
      <c r="I2416" s="8">
        <v>2</v>
      </c>
      <c r="L2416" s="8">
        <v>6.7000000000000004E-2</v>
      </c>
      <c r="M2416" s="8">
        <f t="shared" si="380"/>
        <v>5.6950000000000003</v>
      </c>
      <c r="O2416" s="8">
        <v>117</v>
      </c>
      <c r="AE2416" s="7" t="s">
        <v>296</v>
      </c>
      <c r="AF2416" s="8" t="s">
        <v>298</v>
      </c>
      <c r="AG2416" s="7" t="s">
        <v>299</v>
      </c>
      <c r="AL2416" s="7">
        <v>241</v>
      </c>
      <c r="AN2416" s="8">
        <v>32.9</v>
      </c>
      <c r="AQ2416" s="8">
        <v>10.9</v>
      </c>
      <c r="AR2416" s="8">
        <v>0.5</v>
      </c>
      <c r="AS2416" s="8">
        <v>0</v>
      </c>
      <c r="AT2416" s="12">
        <f t="shared" si="389"/>
        <v>44.3</v>
      </c>
      <c r="AV2416" s="11">
        <f t="shared" si="381"/>
        <v>13.724950000000002</v>
      </c>
      <c r="AW2416" s="13">
        <f t="shared" si="382"/>
        <v>5.6950000000000001E-2</v>
      </c>
      <c r="AX2416" s="13">
        <f t="shared" si="383"/>
        <v>1.8736550000000001</v>
      </c>
      <c r="AY2416" s="13">
        <f t="shared" si="384"/>
        <v>5.6950000000000001E-2</v>
      </c>
      <c r="AZ2416" s="13">
        <f t="shared" si="385"/>
        <v>5.6950000000000001E-2</v>
      </c>
      <c r="BA2416" s="13">
        <f t="shared" si="386"/>
        <v>0.62075500000000006</v>
      </c>
      <c r="BB2416" s="13">
        <f t="shared" si="387"/>
        <v>2.8475E-2</v>
      </c>
      <c r="BC2416" s="13">
        <f t="shared" si="388"/>
        <v>0</v>
      </c>
    </row>
    <row r="2417" spans="1:55" x14ac:dyDescent="0.3">
      <c r="A2417" s="8" t="s">
        <v>232</v>
      </c>
      <c r="B2417" s="8" t="s">
        <v>240</v>
      </c>
      <c r="C2417" s="8" t="s">
        <v>179</v>
      </c>
      <c r="D2417" s="8" t="s">
        <v>17</v>
      </c>
      <c r="E2417" s="7" t="s">
        <v>14</v>
      </c>
      <c r="F2417" s="8">
        <v>85</v>
      </c>
      <c r="I2417" s="8">
        <v>2</v>
      </c>
      <c r="L2417" s="8">
        <v>6.7000000000000004E-2</v>
      </c>
      <c r="M2417" s="8">
        <f t="shared" si="380"/>
        <v>5.6950000000000003</v>
      </c>
      <c r="O2417" s="8">
        <v>117</v>
      </c>
      <c r="AE2417" s="7" t="s">
        <v>300</v>
      </c>
      <c r="AF2417" s="8" t="s">
        <v>301</v>
      </c>
      <c r="AG2417" s="7" t="s">
        <v>272</v>
      </c>
      <c r="AL2417" s="7">
        <v>265</v>
      </c>
      <c r="AN2417" s="8">
        <v>16.899999999999999</v>
      </c>
      <c r="AQ2417" s="8">
        <v>21.4</v>
      </c>
      <c r="AR2417" s="8">
        <v>0</v>
      </c>
      <c r="AS2417" s="8">
        <v>0</v>
      </c>
      <c r="AT2417" s="12">
        <f t="shared" si="389"/>
        <v>38.299999999999997</v>
      </c>
      <c r="AV2417" s="11">
        <f t="shared" si="381"/>
        <v>15.091750000000001</v>
      </c>
      <c r="AW2417" s="13">
        <f t="shared" si="382"/>
        <v>5.6950000000000001E-2</v>
      </c>
      <c r="AX2417" s="13">
        <f t="shared" si="383"/>
        <v>0.96245499999999995</v>
      </c>
      <c r="AY2417" s="13">
        <f t="shared" si="384"/>
        <v>5.6950000000000001E-2</v>
      </c>
      <c r="AZ2417" s="13">
        <f t="shared" si="385"/>
        <v>5.6950000000000001E-2</v>
      </c>
      <c r="BA2417" s="13">
        <f t="shared" si="386"/>
        <v>1.2187300000000001</v>
      </c>
      <c r="BB2417" s="13">
        <f t="shared" si="387"/>
        <v>0</v>
      </c>
      <c r="BC2417" s="13">
        <f t="shared" si="388"/>
        <v>0</v>
      </c>
    </row>
    <row r="2418" spans="1:55" x14ac:dyDescent="0.3">
      <c r="A2418" s="8" t="s">
        <v>232</v>
      </c>
      <c r="B2418" s="8" t="s">
        <v>240</v>
      </c>
      <c r="C2418" s="8" t="s">
        <v>179</v>
      </c>
      <c r="D2418" s="8" t="s">
        <v>18</v>
      </c>
      <c r="E2418" s="7" t="s">
        <v>21</v>
      </c>
      <c r="K2418" s="8">
        <v>1</v>
      </c>
      <c r="L2418" s="8">
        <v>0</v>
      </c>
      <c r="M2418" s="8">
        <f t="shared" si="380"/>
        <v>0</v>
      </c>
      <c r="O2418" s="8">
        <v>117</v>
      </c>
      <c r="S2418" s="8">
        <v>1095</v>
      </c>
      <c r="T2418" s="8" t="s">
        <v>275</v>
      </c>
      <c r="AL2418" s="7">
        <v>267</v>
      </c>
      <c r="AN2418" s="8">
        <v>19.600000000000001</v>
      </c>
      <c r="AQ2418" s="8">
        <v>20.3</v>
      </c>
      <c r="AT2418" s="12">
        <f t="shared" si="389"/>
        <v>39.900000000000006</v>
      </c>
      <c r="AV2418" s="11">
        <f t="shared" si="381"/>
        <v>0</v>
      </c>
      <c r="AW2418" s="13">
        <f t="shared" si="382"/>
        <v>0</v>
      </c>
      <c r="AX2418" s="13">
        <f t="shared" si="383"/>
        <v>0</v>
      </c>
      <c r="AY2418" s="13">
        <f t="shared" si="384"/>
        <v>0</v>
      </c>
      <c r="AZ2418" s="13">
        <f t="shared" si="385"/>
        <v>0</v>
      </c>
      <c r="BA2418" s="13">
        <f t="shared" si="386"/>
        <v>0</v>
      </c>
      <c r="BB2418" s="13">
        <f t="shared" si="387"/>
        <v>0</v>
      </c>
      <c r="BC2418" s="13">
        <f t="shared" si="388"/>
        <v>0</v>
      </c>
    </row>
    <row r="2419" spans="1:55" x14ac:dyDescent="0.3">
      <c r="A2419" s="8" t="s">
        <v>232</v>
      </c>
      <c r="B2419" s="8" t="s">
        <v>240</v>
      </c>
      <c r="C2419" s="8" t="s">
        <v>179</v>
      </c>
      <c r="D2419" s="8" t="s">
        <v>19</v>
      </c>
      <c r="E2419" s="7" t="s">
        <v>14</v>
      </c>
      <c r="F2419" s="8">
        <v>112</v>
      </c>
      <c r="H2419" s="8">
        <v>1</v>
      </c>
      <c r="L2419" s="8">
        <v>0.14299999999999999</v>
      </c>
      <c r="M2419" s="8">
        <f t="shared" si="380"/>
        <v>16.015999999999998</v>
      </c>
      <c r="O2419" s="8">
        <v>117</v>
      </c>
      <c r="AI2419" s="7">
        <v>8063</v>
      </c>
      <c r="AJ2419" s="8">
        <v>5124</v>
      </c>
      <c r="AK2419" s="8" t="s">
        <v>273</v>
      </c>
      <c r="AL2419" s="7">
        <v>285</v>
      </c>
      <c r="AM2419" s="8">
        <v>285</v>
      </c>
      <c r="AN2419" s="8">
        <v>26.9</v>
      </c>
      <c r="AO2419" s="8">
        <v>26.9</v>
      </c>
      <c r="AP2419" s="8">
        <v>26.9</v>
      </c>
      <c r="AQ2419" s="8">
        <v>18.899999999999999</v>
      </c>
      <c r="AR2419" s="8">
        <v>0</v>
      </c>
      <c r="AS2419" s="8">
        <v>0</v>
      </c>
      <c r="AT2419" s="12">
        <f t="shared" si="389"/>
        <v>45.8</v>
      </c>
      <c r="AV2419" s="11">
        <f t="shared" si="381"/>
        <v>45.645599999999995</v>
      </c>
      <c r="AW2419" s="13">
        <f t="shared" si="382"/>
        <v>45.645599999999995</v>
      </c>
      <c r="AX2419" s="13">
        <f t="shared" si="383"/>
        <v>4.3083039999999997</v>
      </c>
      <c r="AY2419" s="13">
        <f t="shared" si="384"/>
        <v>4.3083039999999997</v>
      </c>
      <c r="AZ2419" s="13">
        <f t="shared" si="385"/>
        <v>4.3083039999999997</v>
      </c>
      <c r="BA2419" s="13">
        <f t="shared" si="386"/>
        <v>3.0270239999999995</v>
      </c>
      <c r="BB2419" s="13">
        <f t="shared" si="387"/>
        <v>0</v>
      </c>
      <c r="BC2419" s="13">
        <f t="shared" si="388"/>
        <v>0</v>
      </c>
    </row>
    <row r="2420" spans="1:55" x14ac:dyDescent="0.3">
      <c r="A2420" s="8" t="s">
        <v>232</v>
      </c>
      <c r="B2420" s="8" t="s">
        <v>240</v>
      </c>
      <c r="C2420" s="8" t="s">
        <v>179</v>
      </c>
      <c r="D2420" s="8" t="s">
        <v>22</v>
      </c>
      <c r="E2420" s="7" t="s">
        <v>21</v>
      </c>
      <c r="K2420" s="8">
        <v>1</v>
      </c>
      <c r="L2420" s="8">
        <v>0</v>
      </c>
      <c r="M2420" s="8">
        <f t="shared" si="380"/>
        <v>0</v>
      </c>
      <c r="O2420" s="8">
        <v>117</v>
      </c>
      <c r="AI2420" s="7">
        <v>8063</v>
      </c>
      <c r="AJ2420" s="8">
        <v>5124</v>
      </c>
      <c r="AK2420" s="8" t="s">
        <v>273</v>
      </c>
      <c r="AL2420" s="7">
        <v>285</v>
      </c>
      <c r="AM2420" s="8">
        <v>285</v>
      </c>
      <c r="AN2420" s="8">
        <v>26.9</v>
      </c>
      <c r="AO2420" s="8">
        <v>26.9</v>
      </c>
      <c r="AP2420" s="8">
        <v>26.9</v>
      </c>
      <c r="AQ2420" s="8">
        <v>18.899999999999999</v>
      </c>
      <c r="AR2420" s="8">
        <v>0</v>
      </c>
      <c r="AS2420" s="8">
        <v>0</v>
      </c>
      <c r="AT2420" s="12">
        <f t="shared" si="389"/>
        <v>45.8</v>
      </c>
      <c r="AV2420" s="11">
        <f t="shared" si="381"/>
        <v>0</v>
      </c>
      <c r="AW2420" s="13">
        <f t="shared" si="382"/>
        <v>0</v>
      </c>
      <c r="AX2420" s="13">
        <f t="shared" si="383"/>
        <v>0</v>
      </c>
      <c r="AY2420" s="13">
        <f t="shared" si="384"/>
        <v>0</v>
      </c>
      <c r="AZ2420" s="13">
        <f t="shared" si="385"/>
        <v>0</v>
      </c>
      <c r="BA2420" s="13">
        <f t="shared" si="386"/>
        <v>0</v>
      </c>
      <c r="BB2420" s="13">
        <f t="shared" si="387"/>
        <v>0</v>
      </c>
      <c r="BC2420" s="13">
        <f t="shared" si="388"/>
        <v>0</v>
      </c>
    </row>
    <row r="2421" spans="1:55" x14ac:dyDescent="0.3">
      <c r="A2421" s="8" t="s">
        <v>232</v>
      </c>
      <c r="B2421" s="8" t="s">
        <v>240</v>
      </c>
      <c r="C2421" s="8" t="s">
        <v>179</v>
      </c>
      <c r="D2421" s="8" t="s">
        <v>136</v>
      </c>
      <c r="E2421" s="7" t="s">
        <v>14</v>
      </c>
      <c r="F2421" s="8">
        <v>56</v>
      </c>
      <c r="H2421" s="8">
        <v>1</v>
      </c>
      <c r="L2421" s="8">
        <v>0.14299999999999999</v>
      </c>
      <c r="M2421" s="8">
        <f t="shared" si="380"/>
        <v>8.0079999999999991</v>
      </c>
      <c r="O2421" s="8">
        <v>117</v>
      </c>
      <c r="AI2421" s="7">
        <v>1683</v>
      </c>
      <c r="AJ2421" s="8">
        <v>10188</v>
      </c>
      <c r="AK2421" s="8" t="s">
        <v>360</v>
      </c>
      <c r="AL2421" s="7">
        <v>273</v>
      </c>
      <c r="AM2421" s="8">
        <v>273</v>
      </c>
      <c r="AN2421" s="8">
        <v>27.6</v>
      </c>
      <c r="AO2421" s="8">
        <v>27.6</v>
      </c>
      <c r="AP2421" s="8">
        <v>27.6</v>
      </c>
      <c r="AQ2421" s="8">
        <v>17.2</v>
      </c>
      <c r="AR2421" s="8">
        <v>0</v>
      </c>
      <c r="AS2421" s="8">
        <v>0</v>
      </c>
      <c r="AT2421" s="12">
        <f t="shared" si="389"/>
        <v>44.8</v>
      </c>
      <c r="AV2421" s="11">
        <f t="shared" si="381"/>
        <v>21.861839999999997</v>
      </c>
      <c r="AW2421" s="13">
        <f t="shared" si="382"/>
        <v>21.861839999999997</v>
      </c>
      <c r="AX2421" s="13">
        <f t="shared" si="383"/>
        <v>2.2102079999999997</v>
      </c>
      <c r="AY2421" s="13">
        <f t="shared" si="384"/>
        <v>2.2102079999999997</v>
      </c>
      <c r="AZ2421" s="13">
        <f t="shared" si="385"/>
        <v>2.2102079999999997</v>
      </c>
      <c r="BA2421" s="13">
        <f t="shared" si="386"/>
        <v>1.3773759999999999</v>
      </c>
      <c r="BB2421" s="13">
        <f t="shared" si="387"/>
        <v>0</v>
      </c>
      <c r="BC2421" s="13">
        <f t="shared" si="388"/>
        <v>0</v>
      </c>
    </row>
    <row r="2422" spans="1:55" x14ac:dyDescent="0.3">
      <c r="A2422" s="8" t="s">
        <v>232</v>
      </c>
      <c r="B2422" s="8" t="s">
        <v>240</v>
      </c>
      <c r="C2422" s="8" t="s">
        <v>179</v>
      </c>
      <c r="D2422" s="8" t="s">
        <v>23</v>
      </c>
      <c r="E2422" s="7" t="s">
        <v>14</v>
      </c>
      <c r="F2422" s="8">
        <v>64</v>
      </c>
      <c r="H2422" s="8">
        <v>1</v>
      </c>
      <c r="L2422" s="8">
        <v>0.14299999999999999</v>
      </c>
      <c r="M2422" s="8">
        <f t="shared" si="380"/>
        <v>9.1519999999999992</v>
      </c>
      <c r="O2422" s="8">
        <v>117</v>
      </c>
      <c r="AI2422" s="7">
        <v>974</v>
      </c>
      <c r="AJ2422" s="8">
        <v>1129</v>
      </c>
      <c r="AK2422" s="8" t="s">
        <v>279</v>
      </c>
      <c r="AL2422" s="7">
        <v>155</v>
      </c>
      <c r="AM2422" s="8">
        <v>155</v>
      </c>
      <c r="AN2422" s="8">
        <v>12.6</v>
      </c>
      <c r="AO2422" s="8">
        <v>12.6</v>
      </c>
      <c r="AP2422" s="8">
        <v>0</v>
      </c>
      <c r="AQ2422" s="8">
        <v>10.6</v>
      </c>
      <c r="AR2422" s="8">
        <v>1.1000000000000001</v>
      </c>
      <c r="AS2422" s="8">
        <v>0</v>
      </c>
      <c r="AT2422" s="12">
        <f t="shared" si="389"/>
        <v>24.3</v>
      </c>
      <c r="AV2422" s="11">
        <f t="shared" si="381"/>
        <v>14.185599999999999</v>
      </c>
      <c r="AW2422" s="13">
        <f t="shared" si="382"/>
        <v>14.185599999999999</v>
      </c>
      <c r="AX2422" s="13">
        <f t="shared" si="383"/>
        <v>1.153152</v>
      </c>
      <c r="AY2422" s="13">
        <f t="shared" si="384"/>
        <v>1.153152</v>
      </c>
      <c r="AZ2422" s="13">
        <f t="shared" si="385"/>
        <v>0</v>
      </c>
      <c r="BA2422" s="13">
        <f t="shared" si="386"/>
        <v>0.97011199999999986</v>
      </c>
      <c r="BB2422" s="13">
        <f t="shared" si="387"/>
        <v>0.100672</v>
      </c>
      <c r="BC2422" s="13">
        <f t="shared" si="388"/>
        <v>0</v>
      </c>
    </row>
    <row r="2423" spans="1:55" x14ac:dyDescent="0.3">
      <c r="A2423" s="8" t="s">
        <v>232</v>
      </c>
      <c r="B2423" s="8" t="s">
        <v>240</v>
      </c>
      <c r="C2423" s="8" t="s">
        <v>179</v>
      </c>
      <c r="D2423" s="8" t="s">
        <v>24</v>
      </c>
      <c r="E2423" s="7" t="s">
        <v>14</v>
      </c>
      <c r="F2423" s="8">
        <v>184</v>
      </c>
      <c r="H2423" s="8">
        <v>4</v>
      </c>
      <c r="L2423" s="8">
        <v>0.57099999999999995</v>
      </c>
      <c r="M2423" s="8">
        <f t="shared" si="380"/>
        <v>105.06399999999999</v>
      </c>
      <c r="O2423" s="8">
        <v>117</v>
      </c>
      <c r="AI2423" s="7">
        <v>7075</v>
      </c>
      <c r="AJ2423" s="8">
        <v>1106</v>
      </c>
      <c r="AK2423" s="8" t="s">
        <v>280</v>
      </c>
      <c r="AL2423" s="7">
        <v>69</v>
      </c>
      <c r="AM2423" s="8">
        <v>69</v>
      </c>
      <c r="AN2423" s="8">
        <v>3.6</v>
      </c>
      <c r="AO2423" s="8">
        <v>3.6</v>
      </c>
      <c r="AP2423" s="8">
        <v>0</v>
      </c>
      <c r="AQ2423" s="8">
        <v>4.0999999999999996</v>
      </c>
      <c r="AR2423" s="8">
        <v>4.5</v>
      </c>
      <c r="AS2423" s="8">
        <v>0</v>
      </c>
      <c r="AT2423" s="12">
        <f t="shared" si="389"/>
        <v>12.2</v>
      </c>
      <c r="AV2423" s="11">
        <f t="shared" si="381"/>
        <v>72.494159999999994</v>
      </c>
      <c r="AW2423" s="13">
        <f t="shared" si="382"/>
        <v>72.494159999999994</v>
      </c>
      <c r="AX2423" s="13">
        <f t="shared" si="383"/>
        <v>3.7823039999999999</v>
      </c>
      <c r="AY2423" s="13">
        <f t="shared" si="384"/>
        <v>3.7823039999999999</v>
      </c>
      <c r="AZ2423" s="13">
        <f t="shared" si="385"/>
        <v>0</v>
      </c>
      <c r="BA2423" s="13">
        <f t="shared" si="386"/>
        <v>4.3076239999999997</v>
      </c>
      <c r="BB2423" s="13">
        <f t="shared" si="387"/>
        <v>4.7278799999999999</v>
      </c>
      <c r="BC2423" s="13">
        <f t="shared" si="388"/>
        <v>0</v>
      </c>
    </row>
    <row r="2424" spans="1:55" x14ac:dyDescent="0.3">
      <c r="A2424" s="8" t="s">
        <v>232</v>
      </c>
      <c r="B2424" s="8" t="s">
        <v>240</v>
      </c>
      <c r="C2424" s="8" t="s">
        <v>179</v>
      </c>
      <c r="D2424" s="8" t="s">
        <v>25</v>
      </c>
      <c r="E2424" s="7" t="s">
        <v>21</v>
      </c>
      <c r="K2424" s="8">
        <v>1</v>
      </c>
      <c r="L2424" s="8">
        <v>0</v>
      </c>
      <c r="M2424" s="8">
        <f t="shared" si="380"/>
        <v>0</v>
      </c>
      <c r="O2424" s="8">
        <v>117</v>
      </c>
      <c r="AI2424" s="7">
        <v>646</v>
      </c>
      <c r="AJ2424" s="8">
        <v>1009</v>
      </c>
      <c r="AK2424" s="8" t="s">
        <v>286</v>
      </c>
      <c r="AL2424" s="7">
        <v>403</v>
      </c>
      <c r="AM2424" s="8">
        <v>403</v>
      </c>
      <c r="AN2424" s="8">
        <v>24.9</v>
      </c>
      <c r="AO2424" s="8">
        <v>24.9</v>
      </c>
      <c r="AP2424" s="8">
        <v>0</v>
      </c>
      <c r="AQ2424" s="8">
        <v>33.1</v>
      </c>
      <c r="AR2424" s="8">
        <v>1.3</v>
      </c>
      <c r="AS2424" s="8">
        <v>0</v>
      </c>
      <c r="AT2424" s="12">
        <f t="shared" si="389"/>
        <v>59.3</v>
      </c>
      <c r="AV2424" s="11">
        <f t="shared" si="381"/>
        <v>0</v>
      </c>
      <c r="AW2424" s="13">
        <f t="shared" si="382"/>
        <v>0</v>
      </c>
      <c r="AX2424" s="13">
        <f t="shared" si="383"/>
        <v>0</v>
      </c>
      <c r="AY2424" s="13">
        <f t="shared" si="384"/>
        <v>0</v>
      </c>
      <c r="AZ2424" s="13">
        <f t="shared" si="385"/>
        <v>0</v>
      </c>
      <c r="BA2424" s="13">
        <f t="shared" si="386"/>
        <v>0</v>
      </c>
      <c r="BB2424" s="13">
        <f t="shared" si="387"/>
        <v>0</v>
      </c>
      <c r="BC2424" s="13">
        <f t="shared" si="388"/>
        <v>0</v>
      </c>
    </row>
    <row r="2425" spans="1:55" x14ac:dyDescent="0.3">
      <c r="A2425" s="8" t="s">
        <v>20</v>
      </c>
      <c r="B2425" s="8" t="s">
        <v>240</v>
      </c>
      <c r="C2425" s="8" t="s">
        <v>179</v>
      </c>
      <c r="D2425" s="8" t="s">
        <v>20</v>
      </c>
      <c r="E2425" s="7" t="s">
        <v>21</v>
      </c>
      <c r="K2425" s="8">
        <v>1</v>
      </c>
      <c r="L2425" s="8">
        <v>0</v>
      </c>
      <c r="M2425" s="8">
        <f t="shared" si="380"/>
        <v>0</v>
      </c>
      <c r="O2425" s="8">
        <v>117</v>
      </c>
      <c r="AI2425">
        <v>8041</v>
      </c>
      <c r="AJ2425">
        <v>15233</v>
      </c>
      <c r="AK2425" t="s">
        <v>378</v>
      </c>
      <c r="AL2425">
        <v>105</v>
      </c>
      <c r="AM2425">
        <v>105</v>
      </c>
      <c r="AN2425">
        <v>18.5</v>
      </c>
      <c r="AO2425">
        <v>18.5</v>
      </c>
      <c r="AP2425">
        <v>18.5</v>
      </c>
      <c r="AQ2425">
        <v>2.9</v>
      </c>
      <c r="AR2425">
        <v>0</v>
      </c>
      <c r="AS2425">
        <v>0</v>
      </c>
      <c r="AT2425" s="12">
        <f t="shared" si="389"/>
        <v>21.4</v>
      </c>
      <c r="AV2425" s="11">
        <f t="shared" si="381"/>
        <v>0</v>
      </c>
      <c r="AW2425" s="13">
        <f t="shared" si="382"/>
        <v>0</v>
      </c>
      <c r="AX2425" s="13">
        <f t="shared" si="383"/>
        <v>0</v>
      </c>
      <c r="AY2425" s="13">
        <f t="shared" si="384"/>
        <v>0</v>
      </c>
      <c r="AZ2425" s="13">
        <f t="shared" si="385"/>
        <v>0</v>
      </c>
      <c r="BA2425" s="13">
        <f t="shared" si="386"/>
        <v>0</v>
      </c>
      <c r="BB2425" s="13">
        <f t="shared" si="387"/>
        <v>0</v>
      </c>
      <c r="BC2425" s="13">
        <f t="shared" si="388"/>
        <v>0</v>
      </c>
    </row>
    <row r="2426" spans="1:55" x14ac:dyDescent="0.3">
      <c r="A2426" s="8" t="s">
        <v>233</v>
      </c>
      <c r="B2426" s="8" t="s">
        <v>240</v>
      </c>
      <c r="C2426" s="8" t="s">
        <v>179</v>
      </c>
      <c r="D2426" s="8" t="s">
        <v>26</v>
      </c>
      <c r="E2426" s="7" t="s">
        <v>14</v>
      </c>
      <c r="F2426" s="8">
        <v>175</v>
      </c>
      <c r="H2426" s="8">
        <v>1</v>
      </c>
      <c r="L2426" s="8">
        <v>0.14299999999999999</v>
      </c>
      <c r="M2426" s="8">
        <f t="shared" si="380"/>
        <v>25.024999999999999</v>
      </c>
      <c r="O2426" s="8">
        <v>117</v>
      </c>
      <c r="AI2426" s="7">
        <v>7200</v>
      </c>
      <c r="AJ2426" s="8">
        <v>20051</v>
      </c>
      <c r="AK2426" s="8" t="s">
        <v>282</v>
      </c>
      <c r="AL2426" s="7">
        <v>130</v>
      </c>
      <c r="AM2426" s="8">
        <v>0</v>
      </c>
      <c r="AN2426" s="8">
        <v>2.4</v>
      </c>
      <c r="AO2426" s="8">
        <v>0</v>
      </c>
      <c r="AP2426" s="8">
        <v>0</v>
      </c>
      <c r="AQ2426" s="8">
        <v>0.2</v>
      </c>
      <c r="AR2426" s="8">
        <v>28.6</v>
      </c>
      <c r="AS2426" s="8">
        <v>0.3</v>
      </c>
      <c r="AT2426" s="12">
        <f t="shared" si="389"/>
        <v>31.200000000000003</v>
      </c>
      <c r="AV2426" s="11">
        <f t="shared" si="381"/>
        <v>32.532499999999999</v>
      </c>
      <c r="AW2426" s="13">
        <f t="shared" si="382"/>
        <v>0</v>
      </c>
      <c r="AX2426" s="13">
        <f t="shared" si="383"/>
        <v>0.60059999999999991</v>
      </c>
      <c r="AY2426" s="13">
        <f t="shared" si="384"/>
        <v>0</v>
      </c>
      <c r="AZ2426" s="13">
        <f t="shared" si="385"/>
        <v>0</v>
      </c>
      <c r="BA2426" s="13">
        <f t="shared" si="386"/>
        <v>5.0049999999999997E-2</v>
      </c>
      <c r="BB2426" s="13">
        <f t="shared" si="387"/>
        <v>7.1571500000000006</v>
      </c>
      <c r="BC2426" s="13">
        <f t="shared" si="388"/>
        <v>7.5074999999999989E-2</v>
      </c>
    </row>
    <row r="2427" spans="1:55" x14ac:dyDescent="0.3">
      <c r="A2427" s="8" t="s">
        <v>233</v>
      </c>
      <c r="B2427" s="8" t="s">
        <v>240</v>
      </c>
      <c r="C2427" s="8" t="s">
        <v>179</v>
      </c>
      <c r="D2427" s="8" t="s">
        <v>28</v>
      </c>
      <c r="E2427" s="7" t="s">
        <v>14</v>
      </c>
      <c r="F2427" s="8">
        <v>185</v>
      </c>
      <c r="H2427" s="8">
        <v>1</v>
      </c>
      <c r="L2427" s="8">
        <v>0.14299999999999999</v>
      </c>
      <c r="M2427" s="8">
        <f t="shared" si="380"/>
        <v>26.454999999999998</v>
      </c>
      <c r="O2427" s="8">
        <v>117</v>
      </c>
      <c r="AI2427" s="7">
        <v>7005</v>
      </c>
      <c r="AJ2427" s="8">
        <v>16028</v>
      </c>
      <c r="AK2427" s="8" t="s">
        <v>283</v>
      </c>
      <c r="AL2427" s="7">
        <v>127</v>
      </c>
      <c r="AM2427" s="8">
        <v>0</v>
      </c>
      <c r="AN2427" s="8">
        <v>8.6999999999999993</v>
      </c>
      <c r="AO2427" s="8">
        <v>0</v>
      </c>
      <c r="AP2427" s="8">
        <v>0</v>
      </c>
      <c r="AQ2427" s="8">
        <v>0.5</v>
      </c>
      <c r="AR2427" s="8">
        <v>22.8</v>
      </c>
      <c r="AS2427" s="8">
        <v>6.4</v>
      </c>
      <c r="AT2427" s="12">
        <f t="shared" si="389"/>
        <v>32</v>
      </c>
      <c r="AV2427" s="11">
        <f t="shared" si="381"/>
        <v>33.597850000000001</v>
      </c>
      <c r="AW2427" s="13">
        <f t="shared" si="382"/>
        <v>0</v>
      </c>
      <c r="AX2427" s="13">
        <f t="shared" si="383"/>
        <v>2.3015849999999998</v>
      </c>
      <c r="AY2427" s="13">
        <f t="shared" si="384"/>
        <v>0</v>
      </c>
      <c r="AZ2427" s="13">
        <f t="shared" si="385"/>
        <v>0</v>
      </c>
      <c r="BA2427" s="13">
        <f t="shared" si="386"/>
        <v>0.132275</v>
      </c>
      <c r="BB2427" s="13">
        <f t="shared" si="387"/>
        <v>6.0317400000000001</v>
      </c>
      <c r="BC2427" s="13">
        <f t="shared" si="388"/>
        <v>1.6931200000000002</v>
      </c>
    </row>
    <row r="2428" spans="1:55" x14ac:dyDescent="0.3">
      <c r="A2428" s="8" t="s">
        <v>233</v>
      </c>
      <c r="B2428" s="8" t="s">
        <v>240</v>
      </c>
      <c r="C2428" s="8" t="s">
        <v>179</v>
      </c>
      <c r="D2428" s="8" t="s">
        <v>29</v>
      </c>
      <c r="E2428" s="7" t="s">
        <v>14</v>
      </c>
      <c r="F2428" s="8">
        <v>60</v>
      </c>
      <c r="G2428" s="8">
        <v>1</v>
      </c>
      <c r="L2428" s="8">
        <v>1</v>
      </c>
      <c r="M2428" s="8">
        <f t="shared" si="380"/>
        <v>60</v>
      </c>
      <c r="O2428" s="8">
        <v>117</v>
      </c>
      <c r="AI2428" s="7">
        <v>513</v>
      </c>
      <c r="AJ2428" s="8">
        <v>11110</v>
      </c>
      <c r="AK2428" s="8" t="s">
        <v>290</v>
      </c>
      <c r="AL2428" s="7">
        <v>22</v>
      </c>
      <c r="AM2428" s="8">
        <v>0</v>
      </c>
      <c r="AN2428" s="8">
        <v>1</v>
      </c>
      <c r="AO2428" s="8">
        <v>0</v>
      </c>
      <c r="AP2428" s="8">
        <v>0</v>
      </c>
      <c r="AQ2428" s="8">
        <v>0.4</v>
      </c>
      <c r="AR2428" s="8">
        <v>4.5</v>
      </c>
      <c r="AS2428" s="8">
        <v>2.8</v>
      </c>
      <c r="AT2428" s="12">
        <f t="shared" si="389"/>
        <v>5.9</v>
      </c>
      <c r="AV2428" s="11">
        <f t="shared" si="381"/>
        <v>13.2</v>
      </c>
      <c r="AW2428" s="13">
        <f t="shared" si="382"/>
        <v>0</v>
      </c>
      <c r="AX2428" s="13">
        <f t="shared" si="383"/>
        <v>0.6</v>
      </c>
      <c r="AY2428" s="13">
        <f t="shared" si="384"/>
        <v>0</v>
      </c>
      <c r="AZ2428" s="13">
        <f t="shared" si="385"/>
        <v>0</v>
      </c>
      <c r="BA2428" s="13">
        <f t="shared" si="386"/>
        <v>0.24</v>
      </c>
      <c r="BB2428" s="13">
        <f t="shared" si="387"/>
        <v>2.7</v>
      </c>
      <c r="BC2428" s="13">
        <f t="shared" si="388"/>
        <v>1.68</v>
      </c>
    </row>
    <row r="2429" spans="1:55" x14ac:dyDescent="0.3">
      <c r="A2429" s="8" t="s">
        <v>233</v>
      </c>
      <c r="B2429" s="8" t="s">
        <v>240</v>
      </c>
      <c r="C2429" s="8" t="s">
        <v>179</v>
      </c>
      <c r="D2429" s="8" t="s">
        <v>30</v>
      </c>
      <c r="E2429" s="7" t="s">
        <v>14</v>
      </c>
      <c r="F2429" s="8">
        <v>119</v>
      </c>
      <c r="G2429" s="8">
        <v>1</v>
      </c>
      <c r="L2429" s="8">
        <v>1</v>
      </c>
      <c r="M2429" s="8">
        <f t="shared" si="380"/>
        <v>119</v>
      </c>
      <c r="O2429" s="8">
        <v>117</v>
      </c>
      <c r="AI2429" s="7">
        <v>141</v>
      </c>
      <c r="AJ2429" s="8">
        <v>9040</v>
      </c>
      <c r="AK2429" s="8" t="s">
        <v>287</v>
      </c>
      <c r="AL2429" s="7">
        <v>92</v>
      </c>
      <c r="AM2429" s="8">
        <v>0</v>
      </c>
      <c r="AN2429" s="8">
        <v>1</v>
      </c>
      <c r="AO2429" s="8">
        <v>0</v>
      </c>
      <c r="AP2429" s="8">
        <v>0</v>
      </c>
      <c r="AQ2429" s="8">
        <v>0.5</v>
      </c>
      <c r="AR2429" s="8">
        <v>23.4</v>
      </c>
      <c r="AS2429" s="8">
        <v>2.4</v>
      </c>
      <c r="AT2429" s="12">
        <f t="shared" si="389"/>
        <v>24.9</v>
      </c>
      <c r="AV2429" s="11">
        <f t="shared" si="381"/>
        <v>109.48</v>
      </c>
      <c r="AW2429" s="13">
        <f t="shared" si="382"/>
        <v>0</v>
      </c>
      <c r="AX2429" s="13">
        <f t="shared" si="383"/>
        <v>1.19</v>
      </c>
      <c r="AY2429" s="13">
        <f t="shared" si="384"/>
        <v>0</v>
      </c>
      <c r="AZ2429" s="13">
        <f t="shared" si="385"/>
        <v>0</v>
      </c>
      <c r="BA2429" s="13">
        <f t="shared" si="386"/>
        <v>0.59499999999999997</v>
      </c>
      <c r="BB2429" s="13">
        <f t="shared" si="387"/>
        <v>27.846</v>
      </c>
      <c r="BC2429" s="13">
        <f t="shared" si="388"/>
        <v>2.8559999999999999</v>
      </c>
    </row>
    <row r="2430" spans="1:55" x14ac:dyDescent="0.3">
      <c r="A2430" s="8" t="s">
        <v>233</v>
      </c>
      <c r="B2430" s="8" t="s">
        <v>240</v>
      </c>
      <c r="C2430" s="8" t="s">
        <v>179</v>
      </c>
      <c r="D2430" s="8" t="s">
        <v>31</v>
      </c>
      <c r="E2430" s="7" t="s">
        <v>14</v>
      </c>
      <c r="F2430" s="8">
        <v>122</v>
      </c>
      <c r="I2430" s="8">
        <v>2</v>
      </c>
      <c r="L2430" s="8">
        <v>6.7000000000000004E-2</v>
      </c>
      <c r="M2430" s="8">
        <f t="shared" ref="M2430:M2493" si="390">F2430*L2430</f>
        <v>8.1740000000000013</v>
      </c>
      <c r="O2430" s="8">
        <v>117</v>
      </c>
      <c r="AI2430" s="7">
        <v>1786</v>
      </c>
      <c r="AJ2430" s="8">
        <v>11363</v>
      </c>
      <c r="AK2430" s="8" t="s">
        <v>289</v>
      </c>
      <c r="AL2430" s="7">
        <v>93</v>
      </c>
      <c r="AM2430" s="8">
        <v>0</v>
      </c>
      <c r="AN2430" s="8">
        <v>2</v>
      </c>
      <c r="AO2430" s="8">
        <v>0</v>
      </c>
      <c r="AP2430" s="8">
        <v>0</v>
      </c>
      <c r="AQ2430" s="8">
        <v>0.1</v>
      </c>
      <c r="AR2430" s="8">
        <v>21.6</v>
      </c>
      <c r="AS2430" s="8">
        <v>1.5</v>
      </c>
      <c r="AT2430" s="12">
        <f t="shared" si="389"/>
        <v>23.700000000000003</v>
      </c>
      <c r="AV2430" s="11">
        <f t="shared" si="381"/>
        <v>7.6018200000000009</v>
      </c>
      <c r="AW2430" s="13">
        <f t="shared" si="382"/>
        <v>0</v>
      </c>
      <c r="AX2430" s="13">
        <f t="shared" si="383"/>
        <v>0.16348000000000001</v>
      </c>
      <c r="AY2430" s="13">
        <f t="shared" si="384"/>
        <v>0</v>
      </c>
      <c r="AZ2430" s="13">
        <f t="shared" si="385"/>
        <v>0</v>
      </c>
      <c r="BA2430" s="13">
        <f t="shared" si="386"/>
        <v>8.1740000000000007E-3</v>
      </c>
      <c r="BB2430" s="13">
        <f t="shared" si="387"/>
        <v>1.7655840000000003</v>
      </c>
      <c r="BC2430" s="13">
        <f t="shared" si="388"/>
        <v>0.12261000000000002</v>
      </c>
    </row>
    <row r="2431" spans="1:55" x14ac:dyDescent="0.3">
      <c r="A2431" s="8" t="s">
        <v>233</v>
      </c>
      <c r="B2431" s="8" t="s">
        <v>240</v>
      </c>
      <c r="C2431" s="8" t="s">
        <v>179</v>
      </c>
      <c r="D2431" s="8" t="s">
        <v>128</v>
      </c>
      <c r="E2431" s="7" t="s">
        <v>14</v>
      </c>
      <c r="F2431" s="8">
        <v>62</v>
      </c>
      <c r="I2431" s="8">
        <v>2</v>
      </c>
      <c r="L2431" s="8">
        <v>6.7000000000000004E-2</v>
      </c>
      <c r="M2431" s="8">
        <f t="shared" si="390"/>
        <v>4.1539999999999999</v>
      </c>
      <c r="O2431" s="8">
        <v>117</v>
      </c>
      <c r="AI2431" s="7">
        <v>620</v>
      </c>
      <c r="AJ2431" s="8">
        <v>11125</v>
      </c>
      <c r="AK2431" s="8" t="s">
        <v>356</v>
      </c>
      <c r="AL2431" s="7">
        <v>45</v>
      </c>
      <c r="AM2431" s="8">
        <v>0</v>
      </c>
      <c r="AN2431" s="8">
        <v>1.1000000000000001</v>
      </c>
      <c r="AO2431" s="8">
        <v>0</v>
      </c>
      <c r="AP2431" s="8">
        <v>0</v>
      </c>
      <c r="AQ2431" s="8">
        <v>0.2</v>
      </c>
      <c r="AR2431" s="8">
        <v>10.5</v>
      </c>
      <c r="AS2431" s="8">
        <v>3.3</v>
      </c>
      <c r="AT2431" s="12">
        <f t="shared" si="389"/>
        <v>11.8</v>
      </c>
      <c r="AV2431" s="11">
        <f t="shared" si="381"/>
        <v>1.8693</v>
      </c>
      <c r="AW2431" s="13">
        <f t="shared" si="382"/>
        <v>0</v>
      </c>
      <c r="AX2431" s="13">
        <f t="shared" si="383"/>
        <v>4.5693999999999999E-2</v>
      </c>
      <c r="AY2431" s="13">
        <f t="shared" si="384"/>
        <v>0</v>
      </c>
      <c r="AZ2431" s="13">
        <f t="shared" si="385"/>
        <v>0</v>
      </c>
      <c r="BA2431" s="13">
        <f t="shared" si="386"/>
        <v>8.3079999999999994E-3</v>
      </c>
      <c r="BB2431" s="13">
        <f t="shared" si="387"/>
        <v>0.43616999999999995</v>
      </c>
      <c r="BC2431" s="13">
        <f t="shared" si="388"/>
        <v>0.13708200000000001</v>
      </c>
    </row>
    <row r="2432" spans="1:55" x14ac:dyDescent="0.3">
      <c r="A2432" s="8" t="s">
        <v>233</v>
      </c>
      <c r="B2432" s="8" t="s">
        <v>240</v>
      </c>
      <c r="C2432" s="8" t="s">
        <v>179</v>
      </c>
      <c r="D2432" s="8" t="s">
        <v>87</v>
      </c>
      <c r="E2432" s="7" t="s">
        <v>14</v>
      </c>
      <c r="F2432" s="8">
        <v>171</v>
      </c>
      <c r="I2432" s="8">
        <v>2</v>
      </c>
      <c r="L2432" s="8">
        <v>6.7000000000000004E-2</v>
      </c>
      <c r="M2432" s="8">
        <f t="shared" si="390"/>
        <v>11.457000000000001</v>
      </c>
      <c r="O2432" s="8">
        <v>117</v>
      </c>
      <c r="AI2432" s="7">
        <v>7060</v>
      </c>
      <c r="AJ2432" s="8">
        <v>16063</v>
      </c>
      <c r="AK2432" s="8" t="s">
        <v>328</v>
      </c>
      <c r="AL2432" s="7">
        <v>116</v>
      </c>
      <c r="AM2432" s="8">
        <v>0</v>
      </c>
      <c r="AN2432" s="8">
        <v>7.7</v>
      </c>
      <c r="AO2432" s="8">
        <v>0</v>
      </c>
      <c r="AP2432" s="8">
        <v>0</v>
      </c>
      <c r="AQ2432" s="8">
        <v>0.5</v>
      </c>
      <c r="AR2432" s="8">
        <v>20.8</v>
      </c>
      <c r="AS2432" s="8">
        <v>6.5</v>
      </c>
      <c r="AT2432" s="12">
        <f t="shared" si="389"/>
        <v>29</v>
      </c>
      <c r="AV2432" s="11">
        <f t="shared" si="381"/>
        <v>13.290120000000002</v>
      </c>
      <c r="AW2432" s="13">
        <f t="shared" si="382"/>
        <v>0</v>
      </c>
      <c r="AX2432" s="13">
        <f t="shared" si="383"/>
        <v>0.882189</v>
      </c>
      <c r="AY2432" s="13">
        <f t="shared" si="384"/>
        <v>0</v>
      </c>
      <c r="AZ2432" s="13">
        <f t="shared" si="385"/>
        <v>0</v>
      </c>
      <c r="BA2432" s="13">
        <f t="shared" si="386"/>
        <v>5.7285000000000003E-2</v>
      </c>
      <c r="BB2432" s="13">
        <f t="shared" si="387"/>
        <v>2.3830560000000003</v>
      </c>
      <c r="BC2432" s="13">
        <f t="shared" si="388"/>
        <v>0.74470500000000006</v>
      </c>
    </row>
    <row r="2433" spans="1:55" x14ac:dyDescent="0.3">
      <c r="A2433" s="8" t="s">
        <v>233</v>
      </c>
      <c r="B2433" s="8" t="s">
        <v>240</v>
      </c>
      <c r="C2433" s="8" t="s">
        <v>179</v>
      </c>
      <c r="D2433" s="8" t="s">
        <v>171</v>
      </c>
      <c r="E2433" s="7" t="s">
        <v>14</v>
      </c>
      <c r="F2433" s="8">
        <v>44</v>
      </c>
      <c r="G2433" s="8">
        <v>1</v>
      </c>
      <c r="L2433" s="8">
        <v>1</v>
      </c>
      <c r="M2433" s="8">
        <f t="shared" si="390"/>
        <v>44</v>
      </c>
      <c r="O2433" s="8">
        <v>117</v>
      </c>
      <c r="AI2433" s="7">
        <v>7016</v>
      </c>
      <c r="AJ2433" s="8">
        <v>18029</v>
      </c>
      <c r="AK2433" s="8" t="s">
        <v>369</v>
      </c>
      <c r="AL2433" s="7">
        <v>274</v>
      </c>
      <c r="AM2433" s="8">
        <v>0</v>
      </c>
      <c r="AN2433" s="8">
        <v>8.8000000000000007</v>
      </c>
      <c r="AO2433" s="8">
        <v>0</v>
      </c>
      <c r="AP2433" s="8">
        <v>0</v>
      </c>
      <c r="AQ2433" s="8">
        <v>3</v>
      </c>
      <c r="AR2433" s="8">
        <v>51.9</v>
      </c>
      <c r="AS2433" s="8">
        <v>2.8</v>
      </c>
      <c r="AT2433" s="12">
        <f t="shared" si="389"/>
        <v>63.7</v>
      </c>
      <c r="AV2433" s="11">
        <f t="shared" si="381"/>
        <v>120.56</v>
      </c>
      <c r="AW2433" s="13">
        <f t="shared" si="382"/>
        <v>0</v>
      </c>
      <c r="AX2433" s="13">
        <f t="shared" si="383"/>
        <v>3.8720000000000003</v>
      </c>
      <c r="AY2433" s="13">
        <f t="shared" si="384"/>
        <v>0</v>
      </c>
      <c r="AZ2433" s="13">
        <f t="shared" si="385"/>
        <v>0</v>
      </c>
      <c r="BA2433" s="13">
        <f t="shared" si="386"/>
        <v>1.32</v>
      </c>
      <c r="BB2433" s="13">
        <f t="shared" si="387"/>
        <v>22.835999999999999</v>
      </c>
      <c r="BC2433" s="13">
        <f t="shared" si="388"/>
        <v>1.232</v>
      </c>
    </row>
    <row r="2434" spans="1:55" x14ac:dyDescent="0.3">
      <c r="A2434" s="8" t="s">
        <v>234</v>
      </c>
      <c r="B2434" s="8" t="s">
        <v>240</v>
      </c>
      <c r="C2434" s="8" t="s">
        <v>179</v>
      </c>
      <c r="D2434" s="8" t="s">
        <v>248</v>
      </c>
      <c r="E2434" s="7" t="s">
        <v>14</v>
      </c>
      <c r="F2434" s="8">
        <v>134</v>
      </c>
      <c r="H2434" s="8">
        <v>4</v>
      </c>
      <c r="L2434" s="8">
        <v>0.57099999999999995</v>
      </c>
      <c r="M2434" s="8">
        <f t="shared" si="390"/>
        <v>76.513999999999996</v>
      </c>
      <c r="O2434" s="8">
        <v>117</v>
      </c>
      <c r="AE2434" s="7" t="s">
        <v>296</v>
      </c>
      <c r="AF2434" s="8" t="s">
        <v>303</v>
      </c>
      <c r="AL2434" s="7">
        <v>163</v>
      </c>
      <c r="AN2434" s="8">
        <v>6.3</v>
      </c>
      <c r="AQ2434" s="8">
        <v>1.4</v>
      </c>
      <c r="AR2434" s="8">
        <v>31.1</v>
      </c>
      <c r="AT2434" s="12">
        <f t="shared" si="389"/>
        <v>38.799999999999997</v>
      </c>
      <c r="AV2434" s="11">
        <f t="shared" si="381"/>
        <v>124.71781999999999</v>
      </c>
      <c r="AW2434" s="13">
        <f t="shared" si="382"/>
        <v>0.76513999999999993</v>
      </c>
      <c r="AX2434" s="13">
        <f t="shared" si="383"/>
        <v>4.8203819999999995</v>
      </c>
      <c r="AY2434" s="13">
        <f t="shared" si="384"/>
        <v>0.76513999999999993</v>
      </c>
      <c r="AZ2434" s="13">
        <f t="shared" si="385"/>
        <v>0.76513999999999993</v>
      </c>
      <c r="BA2434" s="13">
        <f t="shared" si="386"/>
        <v>1.0711959999999998</v>
      </c>
      <c r="BB2434" s="13">
        <f t="shared" si="387"/>
        <v>23.795853999999999</v>
      </c>
      <c r="BC2434" s="13">
        <f t="shared" si="388"/>
        <v>0.76513999999999993</v>
      </c>
    </row>
    <row r="2435" spans="1:55" x14ac:dyDescent="0.3">
      <c r="A2435" s="8" t="s">
        <v>234</v>
      </c>
      <c r="B2435" s="8" t="s">
        <v>240</v>
      </c>
      <c r="C2435" s="8" t="s">
        <v>179</v>
      </c>
      <c r="D2435" s="8" t="s">
        <v>27</v>
      </c>
      <c r="E2435" s="7" t="s">
        <v>14</v>
      </c>
      <c r="F2435" s="8">
        <v>114</v>
      </c>
      <c r="G2435" s="8">
        <v>1</v>
      </c>
      <c r="L2435" s="8">
        <v>1</v>
      </c>
      <c r="M2435" s="8">
        <f t="shared" si="390"/>
        <v>114</v>
      </c>
      <c r="O2435" s="8">
        <v>117</v>
      </c>
      <c r="AE2435" s="7" t="s">
        <v>296</v>
      </c>
      <c r="AF2435" s="8" t="s">
        <v>304</v>
      </c>
      <c r="AL2435" s="7">
        <v>125</v>
      </c>
      <c r="AN2435" s="8">
        <v>2.1</v>
      </c>
      <c r="AQ2435" s="8">
        <v>1.3</v>
      </c>
      <c r="AR2435" s="8">
        <v>26.2</v>
      </c>
      <c r="AT2435" s="12">
        <f t="shared" si="389"/>
        <v>29.6</v>
      </c>
      <c r="AV2435" s="11">
        <f t="shared" si="381"/>
        <v>142.5</v>
      </c>
      <c r="AW2435" s="13">
        <f t="shared" si="382"/>
        <v>1.1399999999999999</v>
      </c>
      <c r="AX2435" s="13">
        <f t="shared" si="383"/>
        <v>2.3940000000000001</v>
      </c>
      <c r="AY2435" s="13">
        <f t="shared" si="384"/>
        <v>1.1399999999999999</v>
      </c>
      <c r="AZ2435" s="13">
        <f t="shared" si="385"/>
        <v>1.1399999999999999</v>
      </c>
      <c r="BA2435" s="13">
        <f t="shared" si="386"/>
        <v>1.4820000000000002</v>
      </c>
      <c r="BB2435" s="13">
        <f t="shared" si="387"/>
        <v>29.867999999999999</v>
      </c>
      <c r="BC2435" s="13">
        <f t="shared" si="388"/>
        <v>1.1399999999999999</v>
      </c>
    </row>
    <row r="2436" spans="1:55" x14ac:dyDescent="0.3">
      <c r="A2436" s="8" t="s">
        <v>234</v>
      </c>
      <c r="B2436" s="8" t="s">
        <v>240</v>
      </c>
      <c r="C2436" s="8" t="s">
        <v>179</v>
      </c>
      <c r="D2436" s="8" t="s">
        <v>32</v>
      </c>
      <c r="E2436" s="7" t="s">
        <v>14</v>
      </c>
      <c r="F2436" s="8">
        <v>83</v>
      </c>
      <c r="G2436" s="8">
        <v>1</v>
      </c>
      <c r="L2436" s="8">
        <v>1</v>
      </c>
      <c r="M2436" s="8">
        <f t="shared" si="390"/>
        <v>83</v>
      </c>
      <c r="O2436" s="8">
        <v>117</v>
      </c>
      <c r="AI2436" s="7">
        <v>8012</v>
      </c>
      <c r="AJ2436" s="8">
        <v>0</v>
      </c>
      <c r="AK2436" s="8" t="s">
        <v>307</v>
      </c>
      <c r="AL2436" s="7">
        <v>332</v>
      </c>
      <c r="AM2436" s="8">
        <v>0</v>
      </c>
      <c r="AN2436" s="8">
        <v>10.3</v>
      </c>
      <c r="AO2436" s="8">
        <v>0</v>
      </c>
      <c r="AP2436" s="8">
        <v>0</v>
      </c>
      <c r="AQ2436" s="8">
        <v>3</v>
      </c>
      <c r="AR2436" s="8">
        <v>73.7</v>
      </c>
      <c r="AS2436" s="8">
        <v>12.7</v>
      </c>
      <c r="AT2436" s="12">
        <f t="shared" si="389"/>
        <v>87</v>
      </c>
      <c r="AV2436" s="11">
        <f t="shared" si="381"/>
        <v>275.56</v>
      </c>
      <c r="AW2436" s="13">
        <f t="shared" si="382"/>
        <v>0</v>
      </c>
      <c r="AX2436" s="13">
        <f t="shared" si="383"/>
        <v>8.5490000000000013</v>
      </c>
      <c r="AY2436" s="13">
        <f t="shared" si="384"/>
        <v>0</v>
      </c>
      <c r="AZ2436" s="13">
        <f t="shared" si="385"/>
        <v>0</v>
      </c>
      <c r="BA2436" s="13">
        <f t="shared" si="386"/>
        <v>2.4900000000000002</v>
      </c>
      <c r="BB2436" s="13">
        <f t="shared" si="387"/>
        <v>61.171000000000006</v>
      </c>
      <c r="BC2436" s="13">
        <f t="shared" si="388"/>
        <v>10.540999999999999</v>
      </c>
    </row>
    <row r="2437" spans="1:55" x14ac:dyDescent="0.3">
      <c r="A2437" s="8" t="s">
        <v>234</v>
      </c>
      <c r="B2437" s="8" t="s">
        <v>240</v>
      </c>
      <c r="C2437" s="8" t="s">
        <v>179</v>
      </c>
      <c r="D2437" s="8" t="s">
        <v>74</v>
      </c>
      <c r="E2437" s="7" t="s">
        <v>14</v>
      </c>
      <c r="F2437" s="8">
        <v>340</v>
      </c>
      <c r="G2437" s="8">
        <v>1</v>
      </c>
      <c r="L2437" s="8">
        <v>1</v>
      </c>
      <c r="M2437" s="8">
        <f t="shared" si="390"/>
        <v>340</v>
      </c>
      <c r="O2437" s="8">
        <v>117</v>
      </c>
      <c r="AI2437" s="7">
        <v>404</v>
      </c>
      <c r="AJ2437" s="8">
        <v>14400</v>
      </c>
      <c r="AK2437" s="8" t="s">
        <v>308</v>
      </c>
      <c r="AL2437" s="7">
        <v>41</v>
      </c>
      <c r="AM2437" s="8">
        <v>0</v>
      </c>
      <c r="AN2437" s="8">
        <v>0</v>
      </c>
      <c r="AO2437" s="8">
        <v>0</v>
      </c>
      <c r="AP2437" s="8">
        <v>0</v>
      </c>
      <c r="AQ2437" s="8">
        <v>0</v>
      </c>
      <c r="AR2437" s="8">
        <v>10.4</v>
      </c>
      <c r="AS2437" s="8">
        <v>0</v>
      </c>
      <c r="AT2437" s="12">
        <f t="shared" si="389"/>
        <v>10.4</v>
      </c>
      <c r="AV2437" s="11">
        <f t="shared" ref="AV2437:AV2500" si="391">PRODUCT($M2437,$Y2437,AL2437)/100</f>
        <v>139.4</v>
      </c>
      <c r="AW2437" s="13">
        <f t="shared" si="382"/>
        <v>0</v>
      </c>
      <c r="AX2437" s="13">
        <f t="shared" si="383"/>
        <v>0</v>
      </c>
      <c r="AY2437" s="13">
        <f t="shared" si="384"/>
        <v>0</v>
      </c>
      <c r="AZ2437" s="13">
        <f t="shared" si="385"/>
        <v>0</v>
      </c>
      <c r="BA2437" s="13">
        <f t="shared" si="386"/>
        <v>0</v>
      </c>
      <c r="BB2437" s="13">
        <f t="shared" si="387"/>
        <v>35.36</v>
      </c>
      <c r="BC2437" s="13">
        <f t="shared" si="388"/>
        <v>0</v>
      </c>
    </row>
    <row r="2438" spans="1:55" x14ac:dyDescent="0.3">
      <c r="A2438" s="8" t="s">
        <v>227</v>
      </c>
      <c r="B2438" s="8" t="s">
        <v>240</v>
      </c>
      <c r="C2438" s="8" t="s">
        <v>179</v>
      </c>
      <c r="D2438" s="8" t="s">
        <v>33</v>
      </c>
      <c r="E2438" s="7" t="s">
        <v>14</v>
      </c>
      <c r="F2438" s="8">
        <v>20</v>
      </c>
      <c r="I2438" s="8">
        <v>1</v>
      </c>
      <c r="L2438" s="8">
        <v>3.3000000000000002E-2</v>
      </c>
      <c r="M2438" s="8">
        <f t="shared" si="390"/>
        <v>0.66</v>
      </c>
      <c r="O2438" s="8">
        <v>117</v>
      </c>
      <c r="AI2438" s="7">
        <v>1134</v>
      </c>
      <c r="AJ2438" s="8">
        <v>19296</v>
      </c>
      <c r="AK2438" s="8" t="s">
        <v>323</v>
      </c>
      <c r="AL2438" s="7">
        <v>304</v>
      </c>
      <c r="AM2438" s="8">
        <v>0</v>
      </c>
      <c r="AN2438" s="8">
        <v>0.3</v>
      </c>
      <c r="AO2438" s="8">
        <v>0</v>
      </c>
      <c r="AP2438" s="8">
        <v>0</v>
      </c>
      <c r="AQ2438" s="8">
        <v>0</v>
      </c>
      <c r="AR2438" s="8">
        <v>82.4</v>
      </c>
      <c r="AS2438" s="8">
        <v>0</v>
      </c>
      <c r="AT2438" s="12">
        <f t="shared" si="389"/>
        <v>82.7</v>
      </c>
      <c r="AV2438" s="11">
        <f t="shared" si="391"/>
        <v>2.0064000000000002</v>
      </c>
      <c r="AW2438" s="13">
        <f t="shared" ref="AW2438:AW2501" si="392">PRODUCT($M2438,$Y2438,AM2438)/100</f>
        <v>0</v>
      </c>
      <c r="AX2438" s="13">
        <f t="shared" ref="AX2438:AX2501" si="393">PRODUCT($M2438,$Y2438,AN2438)/100</f>
        <v>1.98E-3</v>
      </c>
      <c r="AY2438" s="13">
        <f t="shared" ref="AY2438:AY2501" si="394">PRODUCT($M2438,$Y2438,AO2438)/100</f>
        <v>0</v>
      </c>
      <c r="AZ2438" s="13">
        <f t="shared" ref="AZ2438:AZ2501" si="395">PRODUCT($M2438,$Y2438,AP2438)/100</f>
        <v>0</v>
      </c>
      <c r="BA2438" s="13">
        <f t="shared" ref="BA2438:BA2501" si="396">PRODUCT($M2438,$Y2438,AQ2438)/100</f>
        <v>0</v>
      </c>
      <c r="BB2438" s="13">
        <f t="shared" ref="BB2438:BB2501" si="397">PRODUCT($M2438,$Y2438,AR2438)/100</f>
        <v>0.5438400000000001</v>
      </c>
      <c r="BC2438" s="13">
        <f t="shared" ref="BC2438:BC2501" si="398">PRODUCT($M2438,$Y2438,AS2438)/100</f>
        <v>0</v>
      </c>
    </row>
    <row r="2439" spans="1:55" x14ac:dyDescent="0.3">
      <c r="A2439" s="8" t="s">
        <v>232</v>
      </c>
      <c r="B2439" s="8" t="s">
        <v>240</v>
      </c>
      <c r="C2439" s="8" t="s">
        <v>180</v>
      </c>
      <c r="D2439" s="8" t="s">
        <v>13</v>
      </c>
      <c r="E2439" s="7" t="s">
        <v>14</v>
      </c>
      <c r="F2439" s="8">
        <v>112</v>
      </c>
      <c r="H2439" s="8">
        <v>3</v>
      </c>
      <c r="L2439" s="8">
        <v>0.42899999999999999</v>
      </c>
      <c r="M2439" s="8">
        <f t="shared" si="390"/>
        <v>48.048000000000002</v>
      </c>
      <c r="N2439" s="8">
        <v>3</v>
      </c>
      <c r="O2439" s="8">
        <v>118</v>
      </c>
      <c r="AI2439" s="7">
        <v>8067</v>
      </c>
      <c r="AJ2439" s="8">
        <v>0</v>
      </c>
      <c r="AK2439" s="8" t="s">
        <v>265</v>
      </c>
      <c r="AL2439" s="7">
        <v>269</v>
      </c>
      <c r="AM2439" s="8">
        <v>269</v>
      </c>
      <c r="AN2439" s="8">
        <v>24.9</v>
      </c>
      <c r="AO2439" s="8">
        <v>24.9</v>
      </c>
      <c r="AP2439" s="8">
        <v>24.9</v>
      </c>
      <c r="AQ2439" s="8">
        <v>18</v>
      </c>
      <c r="AR2439" s="8">
        <v>0</v>
      </c>
      <c r="AS2439" s="8">
        <v>0</v>
      </c>
      <c r="AT2439" s="12">
        <f t="shared" si="389"/>
        <v>42.9</v>
      </c>
      <c r="AV2439" s="11">
        <f t="shared" si="391"/>
        <v>129.24912</v>
      </c>
      <c r="AW2439" s="13">
        <f t="shared" si="392"/>
        <v>129.24912</v>
      </c>
      <c r="AX2439" s="13">
        <f t="shared" si="393"/>
        <v>11.963951999999999</v>
      </c>
      <c r="AY2439" s="13">
        <f t="shared" si="394"/>
        <v>11.963951999999999</v>
      </c>
      <c r="AZ2439" s="13">
        <f t="shared" si="395"/>
        <v>11.963951999999999</v>
      </c>
      <c r="BA2439" s="13">
        <f t="shared" si="396"/>
        <v>8.6486400000000003</v>
      </c>
      <c r="BB2439" s="13">
        <f t="shared" si="397"/>
        <v>0</v>
      </c>
      <c r="BC2439" s="13">
        <f t="shared" si="398"/>
        <v>0</v>
      </c>
    </row>
    <row r="2440" spans="1:55" x14ac:dyDescent="0.3">
      <c r="A2440" s="8" t="s">
        <v>232</v>
      </c>
      <c r="B2440" s="8" t="s">
        <v>240</v>
      </c>
      <c r="C2440" s="8" t="s">
        <v>180</v>
      </c>
      <c r="D2440" s="8" t="s">
        <v>15</v>
      </c>
      <c r="E2440" s="7" t="s">
        <v>14</v>
      </c>
      <c r="F2440" s="8">
        <v>85</v>
      </c>
      <c r="I2440" s="8">
        <v>1</v>
      </c>
      <c r="L2440" s="8">
        <v>3.3000000000000002E-2</v>
      </c>
      <c r="M2440" s="8">
        <f t="shared" si="390"/>
        <v>2.8050000000000002</v>
      </c>
      <c r="O2440" s="8">
        <v>118</v>
      </c>
      <c r="AE2440" s="7" t="s">
        <v>296</v>
      </c>
      <c r="AF2440" s="8" t="s">
        <v>298</v>
      </c>
      <c r="AG2440" s="7" t="s">
        <v>299</v>
      </c>
      <c r="AL2440" s="7">
        <v>241</v>
      </c>
      <c r="AN2440" s="8">
        <v>32.9</v>
      </c>
      <c r="AQ2440" s="8">
        <v>10.9</v>
      </c>
      <c r="AR2440" s="8">
        <v>0.5</v>
      </c>
      <c r="AS2440" s="8">
        <v>0</v>
      </c>
      <c r="AT2440" s="12">
        <f t="shared" si="389"/>
        <v>44.3</v>
      </c>
      <c r="AV2440" s="11">
        <f t="shared" si="391"/>
        <v>6.7600499999999997</v>
      </c>
      <c r="AW2440" s="13">
        <f t="shared" si="392"/>
        <v>2.8050000000000002E-2</v>
      </c>
      <c r="AX2440" s="13">
        <f t="shared" si="393"/>
        <v>0.92284499999999992</v>
      </c>
      <c r="AY2440" s="13">
        <f t="shared" si="394"/>
        <v>2.8050000000000002E-2</v>
      </c>
      <c r="AZ2440" s="13">
        <f t="shared" si="395"/>
        <v>2.8050000000000002E-2</v>
      </c>
      <c r="BA2440" s="13">
        <f t="shared" si="396"/>
        <v>0.30574500000000004</v>
      </c>
      <c r="BB2440" s="13">
        <f t="shared" si="397"/>
        <v>1.4025000000000001E-2</v>
      </c>
      <c r="BC2440" s="13">
        <f t="shared" si="398"/>
        <v>0</v>
      </c>
    </row>
    <row r="2441" spans="1:55" x14ac:dyDescent="0.3">
      <c r="A2441" s="8" t="s">
        <v>232</v>
      </c>
      <c r="B2441" s="8" t="s">
        <v>240</v>
      </c>
      <c r="C2441" s="8" t="s">
        <v>180</v>
      </c>
      <c r="D2441" s="8" t="s">
        <v>17</v>
      </c>
      <c r="E2441" s="7" t="s">
        <v>14</v>
      </c>
      <c r="F2441" s="8">
        <v>85</v>
      </c>
      <c r="I2441" s="8">
        <v>2</v>
      </c>
      <c r="L2441" s="8">
        <v>6.7000000000000004E-2</v>
      </c>
      <c r="M2441" s="8">
        <f t="shared" si="390"/>
        <v>5.6950000000000003</v>
      </c>
      <c r="O2441" s="8">
        <v>118</v>
      </c>
      <c r="AE2441" s="7" t="s">
        <v>300</v>
      </c>
      <c r="AF2441" s="8" t="s">
        <v>301</v>
      </c>
      <c r="AG2441" s="7" t="s">
        <v>272</v>
      </c>
      <c r="AL2441" s="7">
        <v>265</v>
      </c>
      <c r="AN2441" s="8">
        <v>16.899999999999999</v>
      </c>
      <c r="AQ2441" s="8">
        <v>21.4</v>
      </c>
      <c r="AR2441" s="8">
        <v>0</v>
      </c>
      <c r="AS2441" s="8">
        <v>0</v>
      </c>
      <c r="AT2441" s="12">
        <f t="shared" si="389"/>
        <v>38.299999999999997</v>
      </c>
      <c r="AV2441" s="11">
        <f t="shared" si="391"/>
        <v>15.091750000000001</v>
      </c>
      <c r="AW2441" s="13">
        <f t="shared" si="392"/>
        <v>5.6950000000000001E-2</v>
      </c>
      <c r="AX2441" s="13">
        <f t="shared" si="393"/>
        <v>0.96245499999999995</v>
      </c>
      <c r="AY2441" s="13">
        <f t="shared" si="394"/>
        <v>5.6950000000000001E-2</v>
      </c>
      <c r="AZ2441" s="13">
        <f t="shared" si="395"/>
        <v>5.6950000000000001E-2</v>
      </c>
      <c r="BA2441" s="13">
        <f t="shared" si="396"/>
        <v>1.2187300000000001</v>
      </c>
      <c r="BB2441" s="13">
        <f t="shared" si="397"/>
        <v>0</v>
      </c>
      <c r="BC2441" s="13">
        <f t="shared" si="398"/>
        <v>0</v>
      </c>
    </row>
    <row r="2442" spans="1:55" x14ac:dyDescent="0.3">
      <c r="A2442" s="8" t="s">
        <v>232</v>
      </c>
      <c r="B2442" s="8" t="s">
        <v>240</v>
      </c>
      <c r="C2442" s="8" t="s">
        <v>180</v>
      </c>
      <c r="D2442" s="8" t="s">
        <v>18</v>
      </c>
      <c r="E2442" s="7" t="s">
        <v>21</v>
      </c>
      <c r="K2442" s="8">
        <v>1</v>
      </c>
      <c r="L2442" s="8">
        <v>0</v>
      </c>
      <c r="M2442" s="8">
        <f t="shared" si="390"/>
        <v>0</v>
      </c>
      <c r="O2442" s="8">
        <v>118</v>
      </c>
      <c r="S2442" s="8">
        <v>1095</v>
      </c>
      <c r="T2442" s="8" t="s">
        <v>275</v>
      </c>
      <c r="AL2442" s="7">
        <v>267</v>
      </c>
      <c r="AN2442" s="8">
        <v>19.600000000000001</v>
      </c>
      <c r="AQ2442" s="8">
        <v>20.3</v>
      </c>
      <c r="AT2442" s="12">
        <f t="shared" si="389"/>
        <v>39.900000000000006</v>
      </c>
      <c r="AV2442" s="11">
        <f t="shared" si="391"/>
        <v>0</v>
      </c>
      <c r="AW2442" s="13">
        <f t="shared" si="392"/>
        <v>0</v>
      </c>
      <c r="AX2442" s="13">
        <f t="shared" si="393"/>
        <v>0</v>
      </c>
      <c r="AY2442" s="13">
        <f t="shared" si="394"/>
        <v>0</v>
      </c>
      <c r="AZ2442" s="13">
        <f t="shared" si="395"/>
        <v>0</v>
      </c>
      <c r="BA2442" s="13">
        <f t="shared" si="396"/>
        <v>0</v>
      </c>
      <c r="BB2442" s="13">
        <f t="shared" si="397"/>
        <v>0</v>
      </c>
      <c r="BC2442" s="13">
        <f t="shared" si="398"/>
        <v>0</v>
      </c>
    </row>
    <row r="2443" spans="1:55" x14ac:dyDescent="0.3">
      <c r="A2443" s="8" t="s">
        <v>232</v>
      </c>
      <c r="B2443" s="8" t="s">
        <v>240</v>
      </c>
      <c r="C2443" s="8" t="s">
        <v>180</v>
      </c>
      <c r="D2443" s="8" t="s">
        <v>19</v>
      </c>
      <c r="E2443" s="7" t="s">
        <v>14</v>
      </c>
      <c r="F2443" s="8">
        <v>112</v>
      </c>
      <c r="H2443" s="8">
        <v>1</v>
      </c>
      <c r="L2443" s="8">
        <v>0.14299999999999999</v>
      </c>
      <c r="M2443" s="8">
        <f t="shared" si="390"/>
        <v>16.015999999999998</v>
      </c>
      <c r="O2443" s="8">
        <v>118</v>
      </c>
      <c r="AI2443" s="7">
        <v>8063</v>
      </c>
      <c r="AJ2443" s="8">
        <v>5124</v>
      </c>
      <c r="AK2443" s="8" t="s">
        <v>273</v>
      </c>
      <c r="AL2443" s="7">
        <v>285</v>
      </c>
      <c r="AM2443" s="8">
        <v>285</v>
      </c>
      <c r="AN2443" s="8">
        <v>26.9</v>
      </c>
      <c r="AO2443" s="8">
        <v>26.9</v>
      </c>
      <c r="AP2443" s="8">
        <v>26.9</v>
      </c>
      <c r="AQ2443" s="8">
        <v>18.899999999999999</v>
      </c>
      <c r="AR2443" s="8">
        <v>0</v>
      </c>
      <c r="AS2443" s="8">
        <v>0</v>
      </c>
      <c r="AT2443" s="12">
        <f t="shared" si="389"/>
        <v>45.8</v>
      </c>
      <c r="AV2443" s="11">
        <f t="shared" si="391"/>
        <v>45.645599999999995</v>
      </c>
      <c r="AW2443" s="13">
        <f t="shared" si="392"/>
        <v>45.645599999999995</v>
      </c>
      <c r="AX2443" s="13">
        <f t="shared" si="393"/>
        <v>4.3083039999999997</v>
      </c>
      <c r="AY2443" s="13">
        <f t="shared" si="394"/>
        <v>4.3083039999999997</v>
      </c>
      <c r="AZ2443" s="13">
        <f t="shared" si="395"/>
        <v>4.3083039999999997</v>
      </c>
      <c r="BA2443" s="13">
        <f t="shared" si="396"/>
        <v>3.0270239999999995</v>
      </c>
      <c r="BB2443" s="13">
        <f t="shared" si="397"/>
        <v>0</v>
      </c>
      <c r="BC2443" s="13">
        <f t="shared" si="398"/>
        <v>0</v>
      </c>
    </row>
    <row r="2444" spans="1:55" x14ac:dyDescent="0.3">
      <c r="A2444" s="8" t="s">
        <v>232</v>
      </c>
      <c r="B2444" s="8" t="s">
        <v>240</v>
      </c>
      <c r="C2444" s="8" t="s">
        <v>180</v>
      </c>
      <c r="D2444" s="8" t="s">
        <v>22</v>
      </c>
      <c r="E2444" s="7" t="s">
        <v>21</v>
      </c>
      <c r="K2444" s="8">
        <v>1</v>
      </c>
      <c r="L2444" s="8">
        <v>0</v>
      </c>
      <c r="M2444" s="8">
        <f t="shared" si="390"/>
        <v>0</v>
      </c>
      <c r="O2444" s="8">
        <v>118</v>
      </c>
      <c r="AI2444" s="7">
        <v>8063</v>
      </c>
      <c r="AJ2444" s="8">
        <v>5124</v>
      </c>
      <c r="AK2444" s="8" t="s">
        <v>273</v>
      </c>
      <c r="AL2444" s="7">
        <v>285</v>
      </c>
      <c r="AM2444" s="8">
        <v>285</v>
      </c>
      <c r="AN2444" s="8">
        <v>26.9</v>
      </c>
      <c r="AO2444" s="8">
        <v>26.9</v>
      </c>
      <c r="AP2444" s="8">
        <v>26.9</v>
      </c>
      <c r="AQ2444" s="8">
        <v>18.899999999999999</v>
      </c>
      <c r="AR2444" s="8">
        <v>0</v>
      </c>
      <c r="AS2444" s="8">
        <v>0</v>
      </c>
      <c r="AT2444" s="12">
        <f t="shared" si="389"/>
        <v>45.8</v>
      </c>
      <c r="AV2444" s="11">
        <f t="shared" si="391"/>
        <v>0</v>
      </c>
      <c r="AW2444" s="13">
        <f t="shared" si="392"/>
        <v>0</v>
      </c>
      <c r="AX2444" s="13">
        <f t="shared" si="393"/>
        <v>0</v>
      </c>
      <c r="AY2444" s="13">
        <f t="shared" si="394"/>
        <v>0</v>
      </c>
      <c r="AZ2444" s="13">
        <f t="shared" si="395"/>
        <v>0</v>
      </c>
      <c r="BA2444" s="13">
        <f t="shared" si="396"/>
        <v>0</v>
      </c>
      <c r="BB2444" s="13">
        <f t="shared" si="397"/>
        <v>0</v>
      </c>
      <c r="BC2444" s="13">
        <f t="shared" si="398"/>
        <v>0</v>
      </c>
    </row>
    <row r="2445" spans="1:55" x14ac:dyDescent="0.3">
      <c r="A2445" s="8" t="s">
        <v>232</v>
      </c>
      <c r="B2445" s="8" t="s">
        <v>240</v>
      </c>
      <c r="C2445" s="8" t="s">
        <v>180</v>
      </c>
      <c r="D2445" s="8" t="s">
        <v>23</v>
      </c>
      <c r="E2445" s="7" t="s">
        <v>14</v>
      </c>
      <c r="F2445" s="8">
        <v>64</v>
      </c>
      <c r="H2445" s="8">
        <v>3</v>
      </c>
      <c r="L2445" s="8">
        <v>0.42899999999999999</v>
      </c>
      <c r="M2445" s="8">
        <f t="shared" si="390"/>
        <v>27.456</v>
      </c>
      <c r="O2445" s="8">
        <v>118</v>
      </c>
      <c r="AI2445" s="7">
        <v>974</v>
      </c>
      <c r="AJ2445" s="8">
        <v>1129</v>
      </c>
      <c r="AK2445" s="8" t="s">
        <v>279</v>
      </c>
      <c r="AL2445" s="7">
        <v>155</v>
      </c>
      <c r="AM2445" s="8">
        <v>155</v>
      </c>
      <c r="AN2445" s="8">
        <v>12.6</v>
      </c>
      <c r="AO2445" s="8">
        <v>12.6</v>
      </c>
      <c r="AP2445" s="8">
        <v>0</v>
      </c>
      <c r="AQ2445" s="8">
        <v>10.6</v>
      </c>
      <c r="AR2445" s="8">
        <v>1.1000000000000001</v>
      </c>
      <c r="AS2445" s="8">
        <v>0</v>
      </c>
      <c r="AT2445" s="12">
        <f t="shared" si="389"/>
        <v>24.3</v>
      </c>
      <c r="AV2445" s="11">
        <f t="shared" si="391"/>
        <v>42.556800000000003</v>
      </c>
      <c r="AW2445" s="13">
        <f t="shared" si="392"/>
        <v>42.556800000000003</v>
      </c>
      <c r="AX2445" s="13">
        <f t="shared" si="393"/>
        <v>3.4594559999999994</v>
      </c>
      <c r="AY2445" s="13">
        <f t="shared" si="394"/>
        <v>3.4594559999999994</v>
      </c>
      <c r="AZ2445" s="13">
        <f t="shared" si="395"/>
        <v>0</v>
      </c>
      <c r="BA2445" s="13">
        <f t="shared" si="396"/>
        <v>2.9103359999999996</v>
      </c>
      <c r="BB2445" s="13">
        <f t="shared" si="397"/>
        <v>0.30201600000000001</v>
      </c>
      <c r="BC2445" s="13">
        <f t="shared" si="398"/>
        <v>0</v>
      </c>
    </row>
    <row r="2446" spans="1:55" x14ac:dyDescent="0.3">
      <c r="A2446" s="8" t="s">
        <v>232</v>
      </c>
      <c r="B2446" s="8" t="s">
        <v>240</v>
      </c>
      <c r="C2446" s="8" t="s">
        <v>180</v>
      </c>
      <c r="D2446" s="8" t="s">
        <v>24</v>
      </c>
      <c r="E2446" s="7" t="s">
        <v>14</v>
      </c>
      <c r="F2446" s="8">
        <v>184</v>
      </c>
      <c r="G2446" s="8">
        <v>1</v>
      </c>
      <c r="L2446" s="8">
        <v>1</v>
      </c>
      <c r="M2446" s="8">
        <f t="shared" si="390"/>
        <v>184</v>
      </c>
      <c r="O2446" s="8">
        <v>118</v>
      </c>
      <c r="AI2446" s="7">
        <v>7075</v>
      </c>
      <c r="AJ2446" s="8">
        <v>1106</v>
      </c>
      <c r="AK2446" s="8" t="s">
        <v>280</v>
      </c>
      <c r="AL2446" s="7">
        <v>69</v>
      </c>
      <c r="AM2446" s="8">
        <v>69</v>
      </c>
      <c r="AN2446" s="8">
        <v>3.6</v>
      </c>
      <c r="AO2446" s="8">
        <v>3.6</v>
      </c>
      <c r="AP2446" s="8">
        <v>0</v>
      </c>
      <c r="AQ2446" s="8">
        <v>4.0999999999999996</v>
      </c>
      <c r="AR2446" s="8">
        <v>4.5</v>
      </c>
      <c r="AS2446" s="8">
        <v>0</v>
      </c>
      <c r="AT2446" s="12">
        <f t="shared" si="389"/>
        <v>12.2</v>
      </c>
      <c r="AV2446" s="11">
        <f t="shared" si="391"/>
        <v>126.96</v>
      </c>
      <c r="AW2446" s="13">
        <f t="shared" si="392"/>
        <v>126.96</v>
      </c>
      <c r="AX2446" s="13">
        <f t="shared" si="393"/>
        <v>6.6239999999999997</v>
      </c>
      <c r="AY2446" s="13">
        <f t="shared" si="394"/>
        <v>6.6239999999999997</v>
      </c>
      <c r="AZ2446" s="13">
        <f t="shared" si="395"/>
        <v>0</v>
      </c>
      <c r="BA2446" s="13">
        <f t="shared" si="396"/>
        <v>7.5439999999999996</v>
      </c>
      <c r="BB2446" s="13">
        <f t="shared" si="397"/>
        <v>8.2799999999999994</v>
      </c>
      <c r="BC2446" s="13">
        <f t="shared" si="398"/>
        <v>0</v>
      </c>
    </row>
    <row r="2447" spans="1:55" x14ac:dyDescent="0.3">
      <c r="A2447" s="8" t="s">
        <v>232</v>
      </c>
      <c r="B2447" s="8" t="s">
        <v>240</v>
      </c>
      <c r="C2447" s="8" t="s">
        <v>180</v>
      </c>
      <c r="D2447" s="8" t="s">
        <v>25</v>
      </c>
      <c r="E2447" s="7" t="s">
        <v>21</v>
      </c>
      <c r="K2447" s="8">
        <v>1</v>
      </c>
      <c r="L2447" s="8">
        <v>0</v>
      </c>
      <c r="M2447" s="8">
        <f t="shared" si="390"/>
        <v>0</v>
      </c>
      <c r="O2447" s="8">
        <v>118</v>
      </c>
      <c r="AI2447" s="7">
        <v>646</v>
      </c>
      <c r="AJ2447" s="8">
        <v>1009</v>
      </c>
      <c r="AK2447" s="8" t="s">
        <v>286</v>
      </c>
      <c r="AL2447" s="7">
        <v>403</v>
      </c>
      <c r="AM2447" s="8">
        <v>403</v>
      </c>
      <c r="AN2447" s="8">
        <v>24.9</v>
      </c>
      <c r="AO2447" s="8">
        <v>24.9</v>
      </c>
      <c r="AP2447" s="8">
        <v>0</v>
      </c>
      <c r="AQ2447" s="8">
        <v>33.1</v>
      </c>
      <c r="AR2447" s="8">
        <v>1.3</v>
      </c>
      <c r="AS2447" s="8">
        <v>0</v>
      </c>
      <c r="AT2447" s="12">
        <f t="shared" si="389"/>
        <v>59.3</v>
      </c>
      <c r="AV2447" s="11">
        <f t="shared" si="391"/>
        <v>0</v>
      </c>
      <c r="AW2447" s="13">
        <f t="shared" si="392"/>
        <v>0</v>
      </c>
      <c r="AX2447" s="13">
        <f t="shared" si="393"/>
        <v>0</v>
      </c>
      <c r="AY2447" s="13">
        <f t="shared" si="394"/>
        <v>0</v>
      </c>
      <c r="AZ2447" s="13">
        <f t="shared" si="395"/>
        <v>0</v>
      </c>
      <c r="BA2447" s="13">
        <f t="shared" si="396"/>
        <v>0</v>
      </c>
      <c r="BB2447" s="13">
        <f t="shared" si="397"/>
        <v>0</v>
      </c>
      <c r="BC2447" s="13">
        <f t="shared" si="398"/>
        <v>0</v>
      </c>
    </row>
    <row r="2448" spans="1:55" x14ac:dyDescent="0.3">
      <c r="A2448" s="8" t="s">
        <v>20</v>
      </c>
      <c r="B2448" s="8" t="s">
        <v>240</v>
      </c>
      <c r="C2448" s="8" t="s">
        <v>180</v>
      </c>
      <c r="D2448" s="8" t="s">
        <v>20</v>
      </c>
      <c r="E2448" s="7" t="s">
        <v>14</v>
      </c>
      <c r="F2448" s="8">
        <v>112</v>
      </c>
      <c r="G2448" s="8">
        <v>1</v>
      </c>
      <c r="L2448" s="8">
        <v>1</v>
      </c>
      <c r="M2448" s="8">
        <f t="shared" si="390"/>
        <v>112</v>
      </c>
      <c r="O2448" s="8">
        <v>118</v>
      </c>
      <c r="AI2448">
        <v>8041</v>
      </c>
      <c r="AJ2448">
        <v>15233</v>
      </c>
      <c r="AK2448" t="s">
        <v>378</v>
      </c>
      <c r="AL2448">
        <v>105</v>
      </c>
      <c r="AM2448">
        <v>105</v>
      </c>
      <c r="AN2448">
        <v>18.5</v>
      </c>
      <c r="AO2448">
        <v>18.5</v>
      </c>
      <c r="AP2448">
        <v>18.5</v>
      </c>
      <c r="AQ2448">
        <v>2.9</v>
      </c>
      <c r="AR2448">
        <v>0</v>
      </c>
      <c r="AS2448">
        <v>0</v>
      </c>
      <c r="AT2448" s="12">
        <f t="shared" si="389"/>
        <v>21.4</v>
      </c>
      <c r="AV2448" s="11">
        <f t="shared" si="391"/>
        <v>117.6</v>
      </c>
      <c r="AW2448" s="13">
        <f t="shared" si="392"/>
        <v>117.6</v>
      </c>
      <c r="AX2448" s="13">
        <f t="shared" si="393"/>
        <v>20.72</v>
      </c>
      <c r="AY2448" s="13">
        <f t="shared" si="394"/>
        <v>20.72</v>
      </c>
      <c r="AZ2448" s="13">
        <f t="shared" si="395"/>
        <v>20.72</v>
      </c>
      <c r="BA2448" s="13">
        <f t="shared" si="396"/>
        <v>3.2480000000000002</v>
      </c>
      <c r="BB2448" s="13">
        <f t="shared" si="397"/>
        <v>0</v>
      </c>
      <c r="BC2448" s="13">
        <f t="shared" si="398"/>
        <v>0</v>
      </c>
    </row>
    <row r="2449" spans="1:55" x14ac:dyDescent="0.3">
      <c r="A2449" s="8" t="s">
        <v>233</v>
      </c>
      <c r="B2449" s="8" t="s">
        <v>240</v>
      </c>
      <c r="C2449" s="8" t="s">
        <v>180</v>
      </c>
      <c r="D2449" s="8" t="s">
        <v>26</v>
      </c>
      <c r="E2449" s="7" t="s">
        <v>14</v>
      </c>
      <c r="F2449" s="8">
        <v>175</v>
      </c>
      <c r="H2449" s="8">
        <v>4</v>
      </c>
      <c r="L2449" s="8">
        <v>0.57099999999999995</v>
      </c>
      <c r="M2449" s="8">
        <f t="shared" si="390"/>
        <v>99.924999999999997</v>
      </c>
      <c r="O2449" s="8">
        <v>118</v>
      </c>
      <c r="AI2449" s="7">
        <v>7200</v>
      </c>
      <c r="AJ2449" s="8">
        <v>20051</v>
      </c>
      <c r="AK2449" s="8" t="s">
        <v>282</v>
      </c>
      <c r="AL2449" s="7">
        <v>130</v>
      </c>
      <c r="AM2449" s="8">
        <v>0</v>
      </c>
      <c r="AN2449" s="8">
        <v>2.4</v>
      </c>
      <c r="AO2449" s="8">
        <v>0</v>
      </c>
      <c r="AP2449" s="8">
        <v>0</v>
      </c>
      <c r="AQ2449" s="8">
        <v>0.2</v>
      </c>
      <c r="AR2449" s="8">
        <v>28.6</v>
      </c>
      <c r="AS2449" s="8">
        <v>0.3</v>
      </c>
      <c r="AT2449" s="12">
        <f t="shared" si="389"/>
        <v>31.200000000000003</v>
      </c>
      <c r="AV2449" s="11">
        <f t="shared" si="391"/>
        <v>129.9025</v>
      </c>
      <c r="AW2449" s="13">
        <f t="shared" si="392"/>
        <v>0</v>
      </c>
      <c r="AX2449" s="13">
        <f t="shared" si="393"/>
        <v>2.3982000000000001</v>
      </c>
      <c r="AY2449" s="13">
        <f t="shared" si="394"/>
        <v>0</v>
      </c>
      <c r="AZ2449" s="13">
        <f t="shared" si="395"/>
        <v>0</v>
      </c>
      <c r="BA2449" s="13">
        <f t="shared" si="396"/>
        <v>0.19985</v>
      </c>
      <c r="BB2449" s="13">
        <f t="shared" si="397"/>
        <v>28.57855</v>
      </c>
      <c r="BC2449" s="13">
        <f t="shared" si="398"/>
        <v>0.29977500000000001</v>
      </c>
    </row>
    <row r="2450" spans="1:55" x14ac:dyDescent="0.3">
      <c r="A2450" s="8" t="s">
        <v>233</v>
      </c>
      <c r="B2450" s="8" t="s">
        <v>240</v>
      </c>
      <c r="C2450" s="8" t="s">
        <v>180</v>
      </c>
      <c r="D2450" s="8" t="s">
        <v>28</v>
      </c>
      <c r="E2450" s="7" t="s">
        <v>14</v>
      </c>
      <c r="F2450" s="8">
        <v>185</v>
      </c>
      <c r="G2450" s="8">
        <v>1</v>
      </c>
      <c r="L2450" s="8">
        <v>1</v>
      </c>
      <c r="M2450" s="8">
        <f t="shared" si="390"/>
        <v>185</v>
      </c>
      <c r="O2450" s="8">
        <v>118</v>
      </c>
      <c r="AI2450" s="7">
        <v>7005</v>
      </c>
      <c r="AJ2450" s="8">
        <v>16028</v>
      </c>
      <c r="AK2450" s="8" t="s">
        <v>283</v>
      </c>
      <c r="AL2450" s="7">
        <v>127</v>
      </c>
      <c r="AM2450" s="8">
        <v>0</v>
      </c>
      <c r="AN2450" s="8">
        <v>8.6999999999999993</v>
      </c>
      <c r="AO2450" s="8">
        <v>0</v>
      </c>
      <c r="AP2450" s="8">
        <v>0</v>
      </c>
      <c r="AQ2450" s="8">
        <v>0.5</v>
      </c>
      <c r="AR2450" s="8">
        <v>22.8</v>
      </c>
      <c r="AS2450" s="8">
        <v>6.4</v>
      </c>
      <c r="AT2450" s="12">
        <f t="shared" si="389"/>
        <v>32</v>
      </c>
      <c r="AV2450" s="11">
        <f t="shared" si="391"/>
        <v>234.95</v>
      </c>
      <c r="AW2450" s="13">
        <f t="shared" si="392"/>
        <v>0</v>
      </c>
      <c r="AX2450" s="13">
        <f t="shared" si="393"/>
        <v>16.094999999999999</v>
      </c>
      <c r="AY2450" s="13">
        <f t="shared" si="394"/>
        <v>0</v>
      </c>
      <c r="AZ2450" s="13">
        <f t="shared" si="395"/>
        <v>0</v>
      </c>
      <c r="BA2450" s="13">
        <f t="shared" si="396"/>
        <v>0.92500000000000004</v>
      </c>
      <c r="BB2450" s="13">
        <f t="shared" si="397"/>
        <v>42.18</v>
      </c>
      <c r="BC2450" s="13">
        <f t="shared" si="398"/>
        <v>11.84</v>
      </c>
    </row>
    <row r="2451" spans="1:55" x14ac:dyDescent="0.3">
      <c r="A2451" s="8" t="s">
        <v>233</v>
      </c>
      <c r="B2451" s="8" t="s">
        <v>240</v>
      </c>
      <c r="C2451" s="8" t="s">
        <v>180</v>
      </c>
      <c r="D2451" s="8" t="s">
        <v>29</v>
      </c>
      <c r="E2451" s="7" t="s">
        <v>14</v>
      </c>
      <c r="F2451" s="8">
        <v>60</v>
      </c>
      <c r="G2451" s="8">
        <v>1</v>
      </c>
      <c r="L2451" s="8">
        <v>1</v>
      </c>
      <c r="M2451" s="8">
        <f t="shared" si="390"/>
        <v>60</v>
      </c>
      <c r="O2451" s="8">
        <v>118</v>
      </c>
      <c r="AI2451" s="7">
        <v>513</v>
      </c>
      <c r="AJ2451" s="8">
        <v>11110</v>
      </c>
      <c r="AK2451" s="8" t="s">
        <v>290</v>
      </c>
      <c r="AL2451" s="7">
        <v>22</v>
      </c>
      <c r="AM2451" s="8">
        <v>0</v>
      </c>
      <c r="AN2451" s="8">
        <v>1</v>
      </c>
      <c r="AO2451" s="8">
        <v>0</v>
      </c>
      <c r="AP2451" s="8">
        <v>0</v>
      </c>
      <c r="AQ2451" s="8">
        <v>0.4</v>
      </c>
      <c r="AR2451" s="8">
        <v>4.5</v>
      </c>
      <c r="AS2451" s="8">
        <v>2.8</v>
      </c>
      <c r="AT2451" s="12">
        <f t="shared" si="389"/>
        <v>5.9</v>
      </c>
      <c r="AV2451" s="11">
        <f t="shared" si="391"/>
        <v>13.2</v>
      </c>
      <c r="AW2451" s="13">
        <f t="shared" si="392"/>
        <v>0</v>
      </c>
      <c r="AX2451" s="13">
        <f t="shared" si="393"/>
        <v>0.6</v>
      </c>
      <c r="AY2451" s="13">
        <f t="shared" si="394"/>
        <v>0</v>
      </c>
      <c r="AZ2451" s="13">
        <f t="shared" si="395"/>
        <v>0</v>
      </c>
      <c r="BA2451" s="13">
        <f t="shared" si="396"/>
        <v>0.24</v>
      </c>
      <c r="BB2451" s="13">
        <f t="shared" si="397"/>
        <v>2.7</v>
      </c>
      <c r="BC2451" s="13">
        <f t="shared" si="398"/>
        <v>1.68</v>
      </c>
    </row>
    <row r="2452" spans="1:55" x14ac:dyDescent="0.3">
      <c r="A2452" s="8" t="s">
        <v>233</v>
      </c>
      <c r="B2452" s="8" t="s">
        <v>240</v>
      </c>
      <c r="C2452" s="8" t="s">
        <v>180</v>
      </c>
      <c r="D2452" s="8" t="s">
        <v>128</v>
      </c>
      <c r="E2452" s="7" t="s">
        <v>14</v>
      </c>
      <c r="F2452" s="8">
        <v>62</v>
      </c>
      <c r="J2452" s="8">
        <v>1</v>
      </c>
      <c r="L2452" s="8">
        <v>3.0000000000000001E-3</v>
      </c>
      <c r="M2452" s="8">
        <f t="shared" si="390"/>
        <v>0.186</v>
      </c>
      <c r="O2452" s="8">
        <v>118</v>
      </c>
      <c r="AI2452" s="7">
        <v>620</v>
      </c>
      <c r="AJ2452" s="8">
        <v>11125</v>
      </c>
      <c r="AK2452" s="8" t="s">
        <v>356</v>
      </c>
      <c r="AL2452" s="7">
        <v>45</v>
      </c>
      <c r="AM2452" s="8">
        <v>0</v>
      </c>
      <c r="AN2452" s="8">
        <v>1.1000000000000001</v>
      </c>
      <c r="AO2452" s="8">
        <v>0</v>
      </c>
      <c r="AP2452" s="8">
        <v>0</v>
      </c>
      <c r="AQ2452" s="8">
        <v>0.2</v>
      </c>
      <c r="AR2452" s="8">
        <v>10.5</v>
      </c>
      <c r="AS2452" s="8">
        <v>3.3</v>
      </c>
      <c r="AT2452" s="12">
        <f t="shared" si="389"/>
        <v>11.8</v>
      </c>
      <c r="AV2452" s="11">
        <f t="shared" si="391"/>
        <v>8.3699999999999997E-2</v>
      </c>
      <c r="AW2452" s="13">
        <f t="shared" si="392"/>
        <v>0</v>
      </c>
      <c r="AX2452" s="13">
        <f t="shared" si="393"/>
        <v>2.0460000000000001E-3</v>
      </c>
      <c r="AY2452" s="13">
        <f t="shared" si="394"/>
        <v>0</v>
      </c>
      <c r="AZ2452" s="13">
        <f t="shared" si="395"/>
        <v>0</v>
      </c>
      <c r="BA2452" s="13">
        <f t="shared" si="396"/>
        <v>3.7200000000000004E-4</v>
      </c>
      <c r="BB2452" s="13">
        <f t="shared" si="397"/>
        <v>1.9530000000000002E-2</v>
      </c>
      <c r="BC2452" s="13">
        <f t="shared" si="398"/>
        <v>6.1380000000000002E-3</v>
      </c>
    </row>
    <row r="2453" spans="1:55" x14ac:dyDescent="0.3">
      <c r="A2453" s="8" t="s">
        <v>233</v>
      </c>
      <c r="B2453" s="8" t="s">
        <v>240</v>
      </c>
      <c r="C2453" s="8" t="s">
        <v>180</v>
      </c>
      <c r="D2453" s="8" t="s">
        <v>167</v>
      </c>
      <c r="E2453" s="7" t="s">
        <v>14</v>
      </c>
      <c r="F2453" s="8">
        <v>62</v>
      </c>
      <c r="G2453" s="8">
        <v>1</v>
      </c>
      <c r="L2453" s="8">
        <v>1</v>
      </c>
      <c r="M2453" s="8">
        <f t="shared" si="390"/>
        <v>62</v>
      </c>
      <c r="O2453" s="8">
        <v>118</v>
      </c>
      <c r="AI2453" s="7">
        <v>2282</v>
      </c>
      <c r="AJ2453" s="8">
        <v>11529</v>
      </c>
      <c r="AK2453" s="8" t="s">
        <v>368</v>
      </c>
      <c r="AL2453" s="7">
        <v>21</v>
      </c>
      <c r="AM2453" s="8">
        <v>0</v>
      </c>
      <c r="AN2453" s="8">
        <v>0.9</v>
      </c>
      <c r="AO2453" s="8">
        <v>0</v>
      </c>
      <c r="AP2453" s="8">
        <v>0</v>
      </c>
      <c r="AQ2453" s="8">
        <v>0.3</v>
      </c>
      <c r="AR2453" s="8">
        <v>4.5999999999999996</v>
      </c>
      <c r="AS2453" s="8">
        <v>1.1000000000000001</v>
      </c>
      <c r="AT2453" s="12">
        <f t="shared" si="389"/>
        <v>5.8</v>
      </c>
      <c r="AV2453" s="11">
        <f t="shared" si="391"/>
        <v>13.02</v>
      </c>
      <c r="AW2453" s="13">
        <f t="shared" si="392"/>
        <v>0</v>
      </c>
      <c r="AX2453" s="13">
        <f t="shared" si="393"/>
        <v>0.55800000000000005</v>
      </c>
      <c r="AY2453" s="13">
        <f t="shared" si="394"/>
        <v>0</v>
      </c>
      <c r="AZ2453" s="13">
        <f t="shared" si="395"/>
        <v>0</v>
      </c>
      <c r="BA2453" s="13">
        <f t="shared" si="396"/>
        <v>0.18599999999999997</v>
      </c>
      <c r="BB2453" s="13">
        <f t="shared" si="397"/>
        <v>2.8519999999999999</v>
      </c>
      <c r="BC2453" s="13">
        <f t="shared" si="398"/>
        <v>0.68200000000000005</v>
      </c>
    </row>
    <row r="2454" spans="1:55" x14ac:dyDescent="0.3">
      <c r="A2454" s="8" t="s">
        <v>233</v>
      </c>
      <c r="B2454" s="8" t="s">
        <v>240</v>
      </c>
      <c r="C2454" s="8" t="s">
        <v>180</v>
      </c>
      <c r="D2454" s="8" t="s">
        <v>87</v>
      </c>
      <c r="E2454" s="7" t="s">
        <v>14</v>
      </c>
      <c r="F2454" s="8">
        <v>171</v>
      </c>
      <c r="I2454" s="8">
        <v>3</v>
      </c>
      <c r="L2454" s="8">
        <v>0.1</v>
      </c>
      <c r="M2454" s="8">
        <f t="shared" si="390"/>
        <v>17.100000000000001</v>
      </c>
      <c r="O2454" s="8">
        <v>118</v>
      </c>
      <c r="AI2454" s="7">
        <v>7060</v>
      </c>
      <c r="AJ2454" s="8">
        <v>16063</v>
      </c>
      <c r="AK2454" s="8" t="s">
        <v>328</v>
      </c>
      <c r="AL2454" s="7">
        <v>116</v>
      </c>
      <c r="AM2454" s="8">
        <v>0</v>
      </c>
      <c r="AN2454" s="8">
        <v>7.7</v>
      </c>
      <c r="AO2454" s="8">
        <v>0</v>
      </c>
      <c r="AP2454" s="8">
        <v>0</v>
      </c>
      <c r="AQ2454" s="8">
        <v>0.5</v>
      </c>
      <c r="AR2454" s="8">
        <v>20.8</v>
      </c>
      <c r="AS2454" s="8">
        <v>6.5</v>
      </c>
      <c r="AT2454" s="12">
        <f t="shared" si="389"/>
        <v>29</v>
      </c>
      <c r="AV2454" s="11">
        <f t="shared" si="391"/>
        <v>19.836000000000002</v>
      </c>
      <c r="AW2454" s="13">
        <f t="shared" si="392"/>
        <v>0</v>
      </c>
      <c r="AX2454" s="13">
        <f t="shared" si="393"/>
        <v>1.3167000000000002</v>
      </c>
      <c r="AY2454" s="13">
        <f t="shared" si="394"/>
        <v>0</v>
      </c>
      <c r="AZ2454" s="13">
        <f t="shared" si="395"/>
        <v>0</v>
      </c>
      <c r="BA2454" s="13">
        <f t="shared" si="396"/>
        <v>8.5500000000000007E-2</v>
      </c>
      <c r="BB2454" s="13">
        <f t="shared" si="397"/>
        <v>3.5568000000000008</v>
      </c>
      <c r="BC2454" s="13">
        <f t="shared" si="398"/>
        <v>1.1115000000000002</v>
      </c>
    </row>
    <row r="2455" spans="1:55" x14ac:dyDescent="0.3">
      <c r="A2455" s="8" t="s">
        <v>233</v>
      </c>
      <c r="B2455" s="8" t="s">
        <v>240</v>
      </c>
      <c r="C2455" s="8" t="s">
        <v>180</v>
      </c>
      <c r="D2455" s="8" t="s">
        <v>171</v>
      </c>
      <c r="E2455" s="7" t="s">
        <v>14</v>
      </c>
      <c r="F2455" s="8">
        <v>44</v>
      </c>
      <c r="H2455" s="8">
        <v>2</v>
      </c>
      <c r="L2455" s="8">
        <v>0.28599999999999998</v>
      </c>
      <c r="M2455" s="8">
        <f t="shared" si="390"/>
        <v>12.584</v>
      </c>
      <c r="O2455" s="8">
        <v>118</v>
      </c>
      <c r="AI2455" s="7">
        <v>7016</v>
      </c>
      <c r="AJ2455" s="8">
        <v>18029</v>
      </c>
      <c r="AK2455" s="8" t="s">
        <v>369</v>
      </c>
      <c r="AL2455" s="7">
        <v>274</v>
      </c>
      <c r="AM2455" s="8">
        <v>0</v>
      </c>
      <c r="AN2455" s="8">
        <v>8.8000000000000007</v>
      </c>
      <c r="AO2455" s="8">
        <v>0</v>
      </c>
      <c r="AP2455" s="8">
        <v>0</v>
      </c>
      <c r="AQ2455" s="8">
        <v>3</v>
      </c>
      <c r="AR2455" s="8">
        <v>51.9</v>
      </c>
      <c r="AS2455" s="8">
        <v>2.8</v>
      </c>
      <c r="AT2455" s="12">
        <f t="shared" si="389"/>
        <v>63.7</v>
      </c>
      <c r="AV2455" s="11">
        <f t="shared" si="391"/>
        <v>34.480159999999998</v>
      </c>
      <c r="AW2455" s="13">
        <f t="shared" si="392"/>
        <v>0</v>
      </c>
      <c r="AX2455" s="13">
        <f t="shared" si="393"/>
        <v>1.1073920000000002</v>
      </c>
      <c r="AY2455" s="13">
        <f t="shared" si="394"/>
        <v>0</v>
      </c>
      <c r="AZ2455" s="13">
        <f t="shared" si="395"/>
        <v>0</v>
      </c>
      <c r="BA2455" s="13">
        <f t="shared" si="396"/>
        <v>0.37751999999999997</v>
      </c>
      <c r="BB2455" s="13">
        <f t="shared" si="397"/>
        <v>6.5310959999999998</v>
      </c>
      <c r="BC2455" s="13">
        <f t="shared" si="398"/>
        <v>0.352352</v>
      </c>
    </row>
    <row r="2456" spans="1:55" x14ac:dyDescent="0.3">
      <c r="A2456" s="8" t="s">
        <v>234</v>
      </c>
      <c r="B2456" s="8" t="s">
        <v>240</v>
      </c>
      <c r="C2456" s="8" t="s">
        <v>180</v>
      </c>
      <c r="D2456" s="8" t="s">
        <v>248</v>
      </c>
      <c r="E2456" s="7" t="s">
        <v>14</v>
      </c>
      <c r="F2456" s="8">
        <v>134</v>
      </c>
      <c r="I2456" s="8">
        <v>3</v>
      </c>
      <c r="L2456" s="8">
        <v>0.1</v>
      </c>
      <c r="M2456" s="8">
        <f t="shared" si="390"/>
        <v>13.4</v>
      </c>
      <c r="O2456" s="8">
        <v>118</v>
      </c>
      <c r="AE2456" s="7" t="s">
        <v>296</v>
      </c>
      <c r="AF2456" s="8" t="s">
        <v>303</v>
      </c>
      <c r="AL2456" s="7">
        <v>163</v>
      </c>
      <c r="AN2456" s="8">
        <v>6.3</v>
      </c>
      <c r="AQ2456" s="8">
        <v>1.4</v>
      </c>
      <c r="AR2456" s="8">
        <v>31.1</v>
      </c>
      <c r="AT2456" s="12">
        <f t="shared" si="389"/>
        <v>38.799999999999997</v>
      </c>
      <c r="AV2456" s="11">
        <f t="shared" si="391"/>
        <v>21.842000000000002</v>
      </c>
      <c r="AW2456" s="13">
        <f t="shared" si="392"/>
        <v>0.13400000000000001</v>
      </c>
      <c r="AX2456" s="13">
        <f t="shared" si="393"/>
        <v>0.84420000000000006</v>
      </c>
      <c r="AY2456" s="13">
        <f t="shared" si="394"/>
        <v>0.13400000000000001</v>
      </c>
      <c r="AZ2456" s="13">
        <f t="shared" si="395"/>
        <v>0.13400000000000001</v>
      </c>
      <c r="BA2456" s="13">
        <f t="shared" si="396"/>
        <v>0.18759999999999999</v>
      </c>
      <c r="BB2456" s="13">
        <f t="shared" si="397"/>
        <v>4.1673999999999998</v>
      </c>
      <c r="BC2456" s="13">
        <f t="shared" si="398"/>
        <v>0.13400000000000001</v>
      </c>
    </row>
    <row r="2457" spans="1:55" x14ac:dyDescent="0.3">
      <c r="A2457" s="8" t="s">
        <v>234</v>
      </c>
      <c r="B2457" s="8" t="s">
        <v>240</v>
      </c>
      <c r="C2457" s="8" t="s">
        <v>180</v>
      </c>
      <c r="D2457" s="8" t="s">
        <v>27</v>
      </c>
      <c r="E2457" s="7" t="s">
        <v>14</v>
      </c>
      <c r="F2457" s="8">
        <v>114</v>
      </c>
      <c r="G2457" s="8">
        <v>1</v>
      </c>
      <c r="L2457" s="8">
        <v>1</v>
      </c>
      <c r="M2457" s="8">
        <f t="shared" si="390"/>
        <v>114</v>
      </c>
      <c r="O2457" s="8">
        <v>118</v>
      </c>
      <c r="AE2457" s="7" t="s">
        <v>296</v>
      </c>
      <c r="AF2457" s="8" t="s">
        <v>304</v>
      </c>
      <c r="AL2457" s="7">
        <v>125</v>
      </c>
      <c r="AN2457" s="8">
        <v>2.1</v>
      </c>
      <c r="AQ2457" s="8">
        <v>1.3</v>
      </c>
      <c r="AR2457" s="8">
        <v>26.2</v>
      </c>
      <c r="AT2457" s="12">
        <f t="shared" si="389"/>
        <v>29.6</v>
      </c>
      <c r="AV2457" s="11">
        <f t="shared" si="391"/>
        <v>142.5</v>
      </c>
      <c r="AW2457" s="13">
        <f t="shared" si="392"/>
        <v>1.1399999999999999</v>
      </c>
      <c r="AX2457" s="13">
        <f t="shared" si="393"/>
        <v>2.3940000000000001</v>
      </c>
      <c r="AY2457" s="13">
        <f t="shared" si="394"/>
        <v>1.1399999999999999</v>
      </c>
      <c r="AZ2457" s="13">
        <f t="shared" si="395"/>
        <v>1.1399999999999999</v>
      </c>
      <c r="BA2457" s="13">
        <f t="shared" si="396"/>
        <v>1.4820000000000002</v>
      </c>
      <c r="BB2457" s="13">
        <f t="shared" si="397"/>
        <v>29.867999999999999</v>
      </c>
      <c r="BC2457" s="13">
        <f t="shared" si="398"/>
        <v>1.1399999999999999</v>
      </c>
    </row>
    <row r="2458" spans="1:55" x14ac:dyDescent="0.3">
      <c r="A2458" s="8" t="s">
        <v>234</v>
      </c>
      <c r="B2458" s="8" t="s">
        <v>240</v>
      </c>
      <c r="C2458" s="8" t="s">
        <v>180</v>
      </c>
      <c r="D2458" s="8" t="s">
        <v>32</v>
      </c>
      <c r="E2458" s="7" t="s">
        <v>14</v>
      </c>
      <c r="F2458" s="8">
        <v>83</v>
      </c>
      <c r="G2458" s="8">
        <v>1</v>
      </c>
      <c r="L2458" s="8">
        <v>1</v>
      </c>
      <c r="M2458" s="8">
        <f t="shared" si="390"/>
        <v>83</v>
      </c>
      <c r="O2458" s="8">
        <v>118</v>
      </c>
      <c r="AI2458" s="7">
        <v>8012</v>
      </c>
      <c r="AJ2458" s="8">
        <v>0</v>
      </c>
      <c r="AK2458" s="8" t="s">
        <v>307</v>
      </c>
      <c r="AL2458" s="7">
        <v>332</v>
      </c>
      <c r="AM2458" s="8">
        <v>0</v>
      </c>
      <c r="AN2458" s="8">
        <v>10.3</v>
      </c>
      <c r="AO2458" s="8">
        <v>0</v>
      </c>
      <c r="AP2458" s="8">
        <v>0</v>
      </c>
      <c r="AQ2458" s="8">
        <v>3</v>
      </c>
      <c r="AR2458" s="8">
        <v>73.7</v>
      </c>
      <c r="AS2458" s="8">
        <v>12.7</v>
      </c>
      <c r="AT2458" s="12">
        <f t="shared" si="389"/>
        <v>87</v>
      </c>
      <c r="AV2458" s="11">
        <f t="shared" si="391"/>
        <v>275.56</v>
      </c>
      <c r="AW2458" s="13">
        <f t="shared" si="392"/>
        <v>0</v>
      </c>
      <c r="AX2458" s="13">
        <f t="shared" si="393"/>
        <v>8.5490000000000013</v>
      </c>
      <c r="AY2458" s="13">
        <f t="shared" si="394"/>
        <v>0</v>
      </c>
      <c r="AZ2458" s="13">
        <f t="shared" si="395"/>
        <v>0</v>
      </c>
      <c r="BA2458" s="13">
        <f t="shared" si="396"/>
        <v>2.4900000000000002</v>
      </c>
      <c r="BB2458" s="13">
        <f t="shared" si="397"/>
        <v>61.171000000000006</v>
      </c>
      <c r="BC2458" s="13">
        <f t="shared" si="398"/>
        <v>10.540999999999999</v>
      </c>
    </row>
    <row r="2459" spans="1:55" x14ac:dyDescent="0.3">
      <c r="A2459" s="8" t="s">
        <v>234</v>
      </c>
      <c r="B2459" s="8" t="s">
        <v>240</v>
      </c>
      <c r="C2459" s="8" t="s">
        <v>180</v>
      </c>
      <c r="D2459" s="8" t="s">
        <v>74</v>
      </c>
      <c r="E2459" s="7" t="s">
        <v>14</v>
      </c>
      <c r="F2459" s="8">
        <v>340</v>
      </c>
      <c r="G2459" s="8">
        <v>1</v>
      </c>
      <c r="L2459" s="8">
        <v>1</v>
      </c>
      <c r="M2459" s="8">
        <f t="shared" si="390"/>
        <v>340</v>
      </c>
      <c r="O2459" s="8">
        <v>118</v>
      </c>
      <c r="AI2459" s="7">
        <v>404</v>
      </c>
      <c r="AJ2459" s="8">
        <v>14400</v>
      </c>
      <c r="AK2459" s="8" t="s">
        <v>308</v>
      </c>
      <c r="AL2459" s="7">
        <v>41</v>
      </c>
      <c r="AM2459" s="8">
        <v>0</v>
      </c>
      <c r="AN2459" s="8">
        <v>0</v>
      </c>
      <c r="AO2459" s="8">
        <v>0</v>
      </c>
      <c r="AP2459" s="8">
        <v>0</v>
      </c>
      <c r="AQ2459" s="8">
        <v>0</v>
      </c>
      <c r="AR2459" s="8">
        <v>10.4</v>
      </c>
      <c r="AS2459" s="8">
        <v>0</v>
      </c>
      <c r="AT2459" s="12">
        <f t="shared" si="389"/>
        <v>10.4</v>
      </c>
      <c r="AV2459" s="11">
        <f t="shared" si="391"/>
        <v>139.4</v>
      </c>
      <c r="AW2459" s="13">
        <f t="shared" si="392"/>
        <v>0</v>
      </c>
      <c r="AX2459" s="13">
        <f t="shared" si="393"/>
        <v>0</v>
      </c>
      <c r="AY2459" s="13">
        <f t="shared" si="394"/>
        <v>0</v>
      </c>
      <c r="AZ2459" s="13">
        <f t="shared" si="395"/>
        <v>0</v>
      </c>
      <c r="BA2459" s="13">
        <f t="shared" si="396"/>
        <v>0</v>
      </c>
      <c r="BB2459" s="13">
        <f t="shared" si="397"/>
        <v>35.36</v>
      </c>
      <c r="BC2459" s="13">
        <f t="shared" si="398"/>
        <v>0</v>
      </c>
    </row>
    <row r="2460" spans="1:55" x14ac:dyDescent="0.3">
      <c r="A2460" s="8" t="s">
        <v>232</v>
      </c>
      <c r="B2460" s="8" t="s">
        <v>239</v>
      </c>
      <c r="C2460" s="8" t="s">
        <v>181</v>
      </c>
      <c r="D2460" s="8" t="s">
        <v>13</v>
      </c>
      <c r="E2460" s="7" t="s">
        <v>14</v>
      </c>
      <c r="F2460" s="8">
        <v>112</v>
      </c>
      <c r="I2460" s="8">
        <v>1</v>
      </c>
      <c r="L2460" s="8">
        <v>3.3000000000000002E-2</v>
      </c>
      <c r="M2460" s="8">
        <f t="shared" si="390"/>
        <v>3.6960000000000002</v>
      </c>
      <c r="N2460" s="8">
        <v>2</v>
      </c>
      <c r="O2460" s="8">
        <v>119</v>
      </c>
      <c r="AI2460" s="7">
        <v>8067</v>
      </c>
      <c r="AJ2460" s="8">
        <v>0</v>
      </c>
      <c r="AK2460" s="8" t="s">
        <v>265</v>
      </c>
      <c r="AL2460" s="7">
        <v>269</v>
      </c>
      <c r="AM2460" s="8">
        <v>269</v>
      </c>
      <c r="AN2460" s="8">
        <v>24.9</v>
      </c>
      <c r="AO2460" s="8">
        <v>24.9</v>
      </c>
      <c r="AP2460" s="8">
        <v>24.9</v>
      </c>
      <c r="AQ2460" s="8">
        <v>18</v>
      </c>
      <c r="AR2460" s="8">
        <v>0</v>
      </c>
      <c r="AS2460" s="8">
        <v>0</v>
      </c>
      <c r="AT2460" s="12">
        <f t="shared" si="389"/>
        <v>42.9</v>
      </c>
      <c r="AV2460" s="11">
        <f t="shared" si="391"/>
        <v>9.94224</v>
      </c>
      <c r="AW2460" s="13">
        <f t="shared" si="392"/>
        <v>9.94224</v>
      </c>
      <c r="AX2460" s="13">
        <f t="shared" si="393"/>
        <v>0.92030400000000001</v>
      </c>
      <c r="AY2460" s="13">
        <f t="shared" si="394"/>
        <v>0.92030400000000001</v>
      </c>
      <c r="AZ2460" s="13">
        <f t="shared" si="395"/>
        <v>0.92030400000000001</v>
      </c>
      <c r="BA2460" s="13">
        <f t="shared" si="396"/>
        <v>0.66528000000000009</v>
      </c>
      <c r="BB2460" s="13">
        <f t="shared" si="397"/>
        <v>0</v>
      </c>
      <c r="BC2460" s="13">
        <f t="shared" si="398"/>
        <v>0</v>
      </c>
    </row>
    <row r="2461" spans="1:55" x14ac:dyDescent="0.3">
      <c r="A2461" s="8" t="s">
        <v>232</v>
      </c>
      <c r="B2461" s="8" t="s">
        <v>239</v>
      </c>
      <c r="C2461" s="8" t="s">
        <v>181</v>
      </c>
      <c r="D2461" s="8" t="s">
        <v>15</v>
      </c>
      <c r="E2461" s="7" t="s">
        <v>21</v>
      </c>
      <c r="K2461" s="8">
        <v>1</v>
      </c>
      <c r="L2461" s="8">
        <v>0</v>
      </c>
      <c r="M2461" s="8">
        <f t="shared" si="390"/>
        <v>0</v>
      </c>
      <c r="O2461" s="8">
        <v>119</v>
      </c>
      <c r="AE2461" s="7" t="s">
        <v>296</v>
      </c>
      <c r="AF2461" s="8" t="s">
        <v>298</v>
      </c>
      <c r="AG2461" s="7" t="s">
        <v>299</v>
      </c>
      <c r="AL2461" s="7">
        <v>241</v>
      </c>
      <c r="AN2461" s="8">
        <v>32.9</v>
      </c>
      <c r="AQ2461" s="8">
        <v>10.9</v>
      </c>
      <c r="AR2461" s="8">
        <v>0.5</v>
      </c>
      <c r="AS2461" s="8">
        <v>0</v>
      </c>
      <c r="AT2461" s="12">
        <f t="shared" si="389"/>
        <v>44.3</v>
      </c>
      <c r="AV2461" s="11">
        <f t="shared" si="391"/>
        <v>0</v>
      </c>
      <c r="AW2461" s="13">
        <f t="shared" si="392"/>
        <v>0</v>
      </c>
      <c r="AX2461" s="13">
        <f t="shared" si="393"/>
        <v>0</v>
      </c>
      <c r="AY2461" s="13">
        <f t="shared" si="394"/>
        <v>0</v>
      </c>
      <c r="AZ2461" s="13">
        <f t="shared" si="395"/>
        <v>0</v>
      </c>
      <c r="BA2461" s="13">
        <f t="shared" si="396"/>
        <v>0</v>
      </c>
      <c r="BB2461" s="13">
        <f t="shared" si="397"/>
        <v>0</v>
      </c>
      <c r="BC2461" s="13">
        <f t="shared" si="398"/>
        <v>0</v>
      </c>
    </row>
    <row r="2462" spans="1:55" x14ac:dyDescent="0.3">
      <c r="A2462" s="8" t="s">
        <v>232</v>
      </c>
      <c r="B2462" s="8" t="s">
        <v>239</v>
      </c>
      <c r="C2462" s="8" t="s">
        <v>181</v>
      </c>
      <c r="D2462" s="8" t="s">
        <v>17</v>
      </c>
      <c r="E2462" s="7" t="s">
        <v>21</v>
      </c>
      <c r="K2462" s="8">
        <v>1</v>
      </c>
      <c r="L2462" s="8">
        <v>0</v>
      </c>
      <c r="M2462" s="8">
        <f t="shared" si="390"/>
        <v>0</v>
      </c>
      <c r="O2462" s="8">
        <v>119</v>
      </c>
      <c r="AE2462" s="7" t="s">
        <v>300</v>
      </c>
      <c r="AF2462" s="8" t="s">
        <v>301</v>
      </c>
      <c r="AG2462" s="7" t="s">
        <v>272</v>
      </c>
      <c r="AL2462" s="7">
        <v>265</v>
      </c>
      <c r="AN2462" s="8">
        <v>16.899999999999999</v>
      </c>
      <c r="AQ2462" s="8">
        <v>21.4</v>
      </c>
      <c r="AR2462" s="8">
        <v>0</v>
      </c>
      <c r="AS2462" s="8">
        <v>0</v>
      </c>
      <c r="AT2462" s="12">
        <f t="shared" si="389"/>
        <v>38.299999999999997</v>
      </c>
      <c r="AV2462" s="11">
        <f t="shared" si="391"/>
        <v>0</v>
      </c>
      <c r="AW2462" s="13">
        <f t="shared" si="392"/>
        <v>0</v>
      </c>
      <c r="AX2462" s="13">
        <f t="shared" si="393"/>
        <v>0</v>
      </c>
      <c r="AY2462" s="13">
        <f t="shared" si="394"/>
        <v>0</v>
      </c>
      <c r="AZ2462" s="13">
        <f t="shared" si="395"/>
        <v>0</v>
      </c>
      <c r="BA2462" s="13">
        <f t="shared" si="396"/>
        <v>0</v>
      </c>
      <c r="BB2462" s="13">
        <f t="shared" si="397"/>
        <v>0</v>
      </c>
      <c r="BC2462" s="13">
        <f t="shared" si="398"/>
        <v>0</v>
      </c>
    </row>
    <row r="2463" spans="1:55" x14ac:dyDescent="0.3">
      <c r="A2463" s="8" t="s">
        <v>232</v>
      </c>
      <c r="B2463" s="8" t="s">
        <v>239</v>
      </c>
      <c r="C2463" s="8" t="s">
        <v>181</v>
      </c>
      <c r="D2463" s="8" t="s">
        <v>18</v>
      </c>
      <c r="E2463" s="7" t="s">
        <v>21</v>
      </c>
      <c r="K2463" s="8">
        <v>1</v>
      </c>
      <c r="L2463" s="8">
        <v>0</v>
      </c>
      <c r="M2463" s="8">
        <f t="shared" si="390"/>
        <v>0</v>
      </c>
      <c r="O2463" s="8">
        <v>119</v>
      </c>
      <c r="S2463" s="8">
        <v>1095</v>
      </c>
      <c r="T2463" s="8" t="s">
        <v>275</v>
      </c>
      <c r="AL2463" s="7">
        <v>267</v>
      </c>
      <c r="AN2463" s="8">
        <v>19.600000000000001</v>
      </c>
      <c r="AQ2463" s="8">
        <v>20.3</v>
      </c>
      <c r="AT2463" s="12">
        <f t="shared" si="389"/>
        <v>39.900000000000006</v>
      </c>
      <c r="AV2463" s="11">
        <f t="shared" si="391"/>
        <v>0</v>
      </c>
      <c r="AW2463" s="13">
        <f t="shared" si="392"/>
        <v>0</v>
      </c>
      <c r="AX2463" s="13">
        <f t="shared" si="393"/>
        <v>0</v>
      </c>
      <c r="AY2463" s="13">
        <f t="shared" si="394"/>
        <v>0</v>
      </c>
      <c r="AZ2463" s="13">
        <f t="shared" si="395"/>
        <v>0</v>
      </c>
      <c r="BA2463" s="13">
        <f t="shared" si="396"/>
        <v>0</v>
      </c>
      <c r="BB2463" s="13">
        <f t="shared" si="397"/>
        <v>0</v>
      </c>
      <c r="BC2463" s="13">
        <f t="shared" si="398"/>
        <v>0</v>
      </c>
    </row>
    <row r="2464" spans="1:55" x14ac:dyDescent="0.3">
      <c r="A2464" s="8" t="s">
        <v>232</v>
      </c>
      <c r="B2464" s="8" t="s">
        <v>239</v>
      </c>
      <c r="C2464" s="8" t="s">
        <v>181</v>
      </c>
      <c r="D2464" s="8" t="s">
        <v>19</v>
      </c>
      <c r="E2464" s="7" t="s">
        <v>14</v>
      </c>
      <c r="F2464" s="8">
        <v>112</v>
      </c>
      <c r="H2464" s="8">
        <v>1</v>
      </c>
      <c r="L2464" s="8">
        <v>0.14299999999999999</v>
      </c>
      <c r="M2464" s="8">
        <f t="shared" si="390"/>
        <v>16.015999999999998</v>
      </c>
      <c r="O2464" s="8">
        <v>119</v>
      </c>
      <c r="AI2464" s="7">
        <v>8063</v>
      </c>
      <c r="AJ2464" s="8">
        <v>5124</v>
      </c>
      <c r="AK2464" s="8" t="s">
        <v>273</v>
      </c>
      <c r="AL2464" s="7">
        <v>285</v>
      </c>
      <c r="AM2464" s="8">
        <v>285</v>
      </c>
      <c r="AN2464" s="8">
        <v>26.9</v>
      </c>
      <c r="AO2464" s="8">
        <v>26.9</v>
      </c>
      <c r="AP2464" s="8">
        <v>26.9</v>
      </c>
      <c r="AQ2464" s="8">
        <v>18.899999999999999</v>
      </c>
      <c r="AR2464" s="8">
        <v>0</v>
      </c>
      <c r="AS2464" s="8">
        <v>0</v>
      </c>
      <c r="AT2464" s="12">
        <f t="shared" si="389"/>
        <v>45.8</v>
      </c>
      <c r="AV2464" s="11">
        <f t="shared" si="391"/>
        <v>45.645599999999995</v>
      </c>
      <c r="AW2464" s="13">
        <f t="shared" si="392"/>
        <v>45.645599999999995</v>
      </c>
      <c r="AX2464" s="13">
        <f t="shared" si="393"/>
        <v>4.3083039999999997</v>
      </c>
      <c r="AY2464" s="13">
        <f t="shared" si="394"/>
        <v>4.3083039999999997</v>
      </c>
      <c r="AZ2464" s="13">
        <f t="shared" si="395"/>
        <v>4.3083039999999997</v>
      </c>
      <c r="BA2464" s="13">
        <f t="shared" si="396"/>
        <v>3.0270239999999995</v>
      </c>
      <c r="BB2464" s="13">
        <f t="shared" si="397"/>
        <v>0</v>
      </c>
      <c r="BC2464" s="13">
        <f t="shared" si="398"/>
        <v>0</v>
      </c>
    </row>
    <row r="2465" spans="1:59" x14ac:dyDescent="0.3">
      <c r="A2465" s="8" t="s">
        <v>232</v>
      </c>
      <c r="B2465" s="8" t="s">
        <v>239</v>
      </c>
      <c r="C2465" s="8" t="s">
        <v>181</v>
      </c>
      <c r="D2465" s="8" t="s">
        <v>22</v>
      </c>
      <c r="E2465" s="7" t="s">
        <v>21</v>
      </c>
      <c r="K2465" s="8">
        <v>1</v>
      </c>
      <c r="L2465" s="8">
        <v>0</v>
      </c>
      <c r="M2465" s="8">
        <f t="shared" si="390"/>
        <v>0</v>
      </c>
      <c r="O2465" s="8">
        <v>119</v>
      </c>
      <c r="AI2465" s="7">
        <v>8063</v>
      </c>
      <c r="AJ2465" s="8">
        <v>5124</v>
      </c>
      <c r="AK2465" s="8" t="s">
        <v>273</v>
      </c>
      <c r="AL2465" s="7">
        <v>285</v>
      </c>
      <c r="AM2465" s="8">
        <v>285</v>
      </c>
      <c r="AN2465" s="8">
        <v>26.9</v>
      </c>
      <c r="AO2465" s="8">
        <v>26.9</v>
      </c>
      <c r="AP2465" s="8">
        <v>26.9</v>
      </c>
      <c r="AQ2465" s="8">
        <v>18.899999999999999</v>
      </c>
      <c r="AR2465" s="8">
        <v>0</v>
      </c>
      <c r="AS2465" s="8">
        <v>0</v>
      </c>
      <c r="AT2465" s="12">
        <f t="shared" si="389"/>
        <v>45.8</v>
      </c>
      <c r="AV2465" s="11">
        <f t="shared" si="391"/>
        <v>0</v>
      </c>
      <c r="AW2465" s="13">
        <f t="shared" si="392"/>
        <v>0</v>
      </c>
      <c r="AX2465" s="13">
        <f t="shared" si="393"/>
        <v>0</v>
      </c>
      <c r="AY2465" s="13">
        <f t="shared" si="394"/>
        <v>0</v>
      </c>
      <c r="AZ2465" s="13">
        <f t="shared" si="395"/>
        <v>0</v>
      </c>
      <c r="BA2465" s="13">
        <f t="shared" si="396"/>
        <v>0</v>
      </c>
      <c r="BB2465" s="13">
        <f t="shared" si="397"/>
        <v>0</v>
      </c>
      <c r="BC2465" s="13">
        <f t="shared" si="398"/>
        <v>0</v>
      </c>
    </row>
    <row r="2466" spans="1:59" x14ac:dyDescent="0.3">
      <c r="A2466" s="8" t="s">
        <v>232</v>
      </c>
      <c r="B2466" s="8" t="s">
        <v>239</v>
      </c>
      <c r="C2466" s="8" t="s">
        <v>181</v>
      </c>
      <c r="D2466" s="8" t="s">
        <v>136</v>
      </c>
      <c r="E2466" s="7" t="s">
        <v>14</v>
      </c>
      <c r="F2466" s="8">
        <v>56</v>
      </c>
      <c r="H2466" s="8">
        <v>2</v>
      </c>
      <c r="L2466" s="8">
        <v>0.28599999999999998</v>
      </c>
      <c r="M2466" s="8">
        <f t="shared" si="390"/>
        <v>16.015999999999998</v>
      </c>
      <c r="O2466" s="8">
        <v>119</v>
      </c>
      <c r="AI2466" s="7">
        <v>1683</v>
      </c>
      <c r="AJ2466" s="8">
        <v>10188</v>
      </c>
      <c r="AK2466" s="8" t="s">
        <v>360</v>
      </c>
      <c r="AL2466" s="7">
        <v>273</v>
      </c>
      <c r="AM2466" s="8">
        <v>273</v>
      </c>
      <c r="AN2466" s="8">
        <v>27.6</v>
      </c>
      <c r="AO2466" s="8">
        <v>27.6</v>
      </c>
      <c r="AP2466" s="8">
        <v>27.6</v>
      </c>
      <c r="AQ2466" s="8">
        <v>17.2</v>
      </c>
      <c r="AR2466" s="8">
        <v>0</v>
      </c>
      <c r="AS2466" s="8">
        <v>0</v>
      </c>
      <c r="AT2466" s="12">
        <f t="shared" si="389"/>
        <v>44.8</v>
      </c>
      <c r="AV2466" s="11">
        <f t="shared" si="391"/>
        <v>43.723679999999995</v>
      </c>
      <c r="AW2466" s="13">
        <f t="shared" si="392"/>
        <v>43.723679999999995</v>
      </c>
      <c r="AX2466" s="13">
        <f t="shared" si="393"/>
        <v>4.4204159999999995</v>
      </c>
      <c r="AY2466" s="13">
        <f t="shared" si="394"/>
        <v>4.4204159999999995</v>
      </c>
      <c r="AZ2466" s="13">
        <f t="shared" si="395"/>
        <v>4.4204159999999995</v>
      </c>
      <c r="BA2466" s="13">
        <f t="shared" si="396"/>
        <v>2.7547519999999999</v>
      </c>
      <c r="BB2466" s="13">
        <f t="shared" si="397"/>
        <v>0</v>
      </c>
      <c r="BC2466" s="13">
        <f t="shared" si="398"/>
        <v>0</v>
      </c>
    </row>
    <row r="2467" spans="1:59" x14ac:dyDescent="0.3">
      <c r="A2467" s="8" t="s">
        <v>232</v>
      </c>
      <c r="B2467" s="8" t="s">
        <v>239</v>
      </c>
      <c r="C2467" s="8" t="s">
        <v>181</v>
      </c>
      <c r="D2467" s="8" t="s">
        <v>23</v>
      </c>
      <c r="E2467" s="7" t="s">
        <v>14</v>
      </c>
      <c r="F2467" s="8">
        <v>64</v>
      </c>
      <c r="G2467" s="8">
        <v>1</v>
      </c>
      <c r="L2467" s="8">
        <v>1</v>
      </c>
      <c r="M2467" s="8">
        <f t="shared" si="390"/>
        <v>64</v>
      </c>
      <c r="O2467" s="8">
        <v>119</v>
      </c>
      <c r="AI2467" s="7">
        <v>974</v>
      </c>
      <c r="AJ2467" s="8">
        <v>1129</v>
      </c>
      <c r="AK2467" s="8" t="s">
        <v>279</v>
      </c>
      <c r="AL2467" s="7">
        <v>155</v>
      </c>
      <c r="AM2467" s="8">
        <v>155</v>
      </c>
      <c r="AN2467" s="8">
        <v>12.6</v>
      </c>
      <c r="AO2467" s="8">
        <v>12.6</v>
      </c>
      <c r="AP2467" s="8">
        <v>0</v>
      </c>
      <c r="AQ2467" s="8">
        <v>10.6</v>
      </c>
      <c r="AR2467" s="8">
        <v>1.1000000000000001</v>
      </c>
      <c r="AS2467" s="8">
        <v>0</v>
      </c>
      <c r="AT2467" s="12">
        <f t="shared" si="389"/>
        <v>24.3</v>
      </c>
      <c r="AV2467" s="11">
        <f t="shared" si="391"/>
        <v>99.2</v>
      </c>
      <c r="AW2467" s="13">
        <f t="shared" si="392"/>
        <v>99.2</v>
      </c>
      <c r="AX2467" s="13">
        <f t="shared" si="393"/>
        <v>8.0640000000000001</v>
      </c>
      <c r="AY2467" s="13">
        <f t="shared" si="394"/>
        <v>8.0640000000000001</v>
      </c>
      <c r="AZ2467" s="13">
        <f t="shared" si="395"/>
        <v>0</v>
      </c>
      <c r="BA2467" s="13">
        <f t="shared" si="396"/>
        <v>6.7839999999999998</v>
      </c>
      <c r="BB2467" s="13">
        <f t="shared" si="397"/>
        <v>0.70400000000000007</v>
      </c>
      <c r="BC2467" s="13">
        <f t="shared" si="398"/>
        <v>0</v>
      </c>
    </row>
    <row r="2468" spans="1:59" x14ac:dyDescent="0.3">
      <c r="A2468" s="8" t="s">
        <v>232</v>
      </c>
      <c r="B2468" s="8" t="s">
        <v>239</v>
      </c>
      <c r="C2468" s="8" t="s">
        <v>181</v>
      </c>
      <c r="D2468" s="8" t="s">
        <v>24</v>
      </c>
      <c r="E2468" s="7" t="s">
        <v>21</v>
      </c>
      <c r="K2468" s="8">
        <v>1</v>
      </c>
      <c r="L2468" s="8">
        <v>0</v>
      </c>
      <c r="M2468" s="8">
        <f t="shared" si="390"/>
        <v>0</v>
      </c>
      <c r="O2468" s="8">
        <v>119</v>
      </c>
      <c r="AI2468" s="7">
        <v>7075</v>
      </c>
      <c r="AJ2468" s="8">
        <v>1106</v>
      </c>
      <c r="AK2468" s="8" t="s">
        <v>280</v>
      </c>
      <c r="AL2468" s="7">
        <v>69</v>
      </c>
      <c r="AM2468" s="8">
        <v>69</v>
      </c>
      <c r="AN2468" s="8">
        <v>3.6</v>
      </c>
      <c r="AO2468" s="8">
        <v>3.6</v>
      </c>
      <c r="AP2468" s="8">
        <v>0</v>
      </c>
      <c r="AQ2468" s="8">
        <v>4.0999999999999996</v>
      </c>
      <c r="AR2468" s="8">
        <v>4.5</v>
      </c>
      <c r="AS2468" s="8">
        <v>0</v>
      </c>
      <c r="AT2468" s="12">
        <f t="shared" si="389"/>
        <v>12.2</v>
      </c>
      <c r="AV2468" s="11">
        <f t="shared" si="391"/>
        <v>0</v>
      </c>
      <c r="AW2468" s="13">
        <f t="shared" si="392"/>
        <v>0</v>
      </c>
      <c r="AX2468" s="13">
        <f t="shared" si="393"/>
        <v>0</v>
      </c>
      <c r="AY2468" s="13">
        <f t="shared" si="394"/>
        <v>0</v>
      </c>
      <c r="AZ2468" s="13">
        <f t="shared" si="395"/>
        <v>0</v>
      </c>
      <c r="BA2468" s="13">
        <f t="shared" si="396"/>
        <v>0</v>
      </c>
      <c r="BB2468" s="13">
        <f t="shared" si="397"/>
        <v>0</v>
      </c>
      <c r="BC2468" s="13">
        <f t="shared" si="398"/>
        <v>0</v>
      </c>
    </row>
    <row r="2469" spans="1:59" x14ac:dyDescent="0.3">
      <c r="A2469" s="8" t="s">
        <v>232</v>
      </c>
      <c r="B2469" s="8" t="s">
        <v>239</v>
      </c>
      <c r="C2469" s="8" t="s">
        <v>181</v>
      </c>
      <c r="D2469" s="8" t="s">
        <v>25</v>
      </c>
      <c r="E2469" s="7" t="s">
        <v>21</v>
      </c>
      <c r="K2469" s="8">
        <v>1</v>
      </c>
      <c r="L2469" s="8">
        <v>0</v>
      </c>
      <c r="M2469" s="8">
        <f t="shared" si="390"/>
        <v>0</v>
      </c>
      <c r="O2469" s="8">
        <v>119</v>
      </c>
      <c r="AI2469" s="7">
        <v>646</v>
      </c>
      <c r="AJ2469" s="8">
        <v>1009</v>
      </c>
      <c r="AK2469" s="8" t="s">
        <v>286</v>
      </c>
      <c r="AL2469" s="7">
        <v>403</v>
      </c>
      <c r="AM2469" s="8">
        <v>403</v>
      </c>
      <c r="AN2469" s="8">
        <v>24.9</v>
      </c>
      <c r="AO2469" s="8">
        <v>24.9</v>
      </c>
      <c r="AP2469" s="8">
        <v>0</v>
      </c>
      <c r="AQ2469" s="8">
        <v>33.1</v>
      </c>
      <c r="AR2469" s="8">
        <v>1.3</v>
      </c>
      <c r="AS2469" s="8">
        <v>0</v>
      </c>
      <c r="AT2469" s="12">
        <f t="shared" si="389"/>
        <v>59.3</v>
      </c>
      <c r="AV2469" s="11">
        <f t="shared" si="391"/>
        <v>0</v>
      </c>
      <c r="AW2469" s="13">
        <f t="shared" si="392"/>
        <v>0</v>
      </c>
      <c r="AX2469" s="13">
        <f t="shared" si="393"/>
        <v>0</v>
      </c>
      <c r="AY2469" s="13">
        <f t="shared" si="394"/>
        <v>0</v>
      </c>
      <c r="AZ2469" s="13">
        <f t="shared" si="395"/>
        <v>0</v>
      </c>
      <c r="BA2469" s="13">
        <f t="shared" si="396"/>
        <v>0</v>
      </c>
      <c r="BB2469" s="13">
        <f t="shared" si="397"/>
        <v>0</v>
      </c>
      <c r="BC2469" s="13">
        <f t="shared" si="398"/>
        <v>0</v>
      </c>
    </row>
    <row r="2470" spans="1:59" s="24" customFormat="1" x14ac:dyDescent="0.3">
      <c r="A2470" s="24" t="s">
        <v>20</v>
      </c>
      <c r="B2470" s="24" t="s">
        <v>239</v>
      </c>
      <c r="C2470" s="24" t="s">
        <v>181</v>
      </c>
      <c r="D2470" s="24" t="s">
        <v>20</v>
      </c>
      <c r="E2470" s="25" t="s">
        <v>14</v>
      </c>
      <c r="F2470" s="24">
        <v>112</v>
      </c>
      <c r="G2470" s="24">
        <v>1</v>
      </c>
      <c r="L2470" s="24">
        <v>1</v>
      </c>
      <c r="M2470" s="24">
        <f t="shared" si="390"/>
        <v>112</v>
      </c>
      <c r="O2470" s="24">
        <v>119</v>
      </c>
      <c r="P2470" s="25"/>
      <c r="R2470" s="25"/>
      <c r="U2470" s="25"/>
      <c r="Z2470" s="25"/>
      <c r="AE2470" s="25"/>
      <c r="AG2470" s="25"/>
      <c r="AI2470" s="26">
        <v>8041</v>
      </c>
      <c r="AJ2470" s="26">
        <v>15233</v>
      </c>
      <c r="AK2470" s="26" t="s">
        <v>378</v>
      </c>
      <c r="AL2470" s="26">
        <v>105</v>
      </c>
      <c r="AM2470" s="26">
        <v>105</v>
      </c>
      <c r="AN2470" s="26">
        <v>18.5</v>
      </c>
      <c r="AO2470" s="26">
        <v>18.5</v>
      </c>
      <c r="AP2470" s="26">
        <v>18.5</v>
      </c>
      <c r="AQ2470" s="26">
        <v>2.9</v>
      </c>
      <c r="AR2470" s="26">
        <v>0</v>
      </c>
      <c r="AS2470" s="26">
        <v>0</v>
      </c>
      <c r="AT2470" s="12">
        <f t="shared" si="389"/>
        <v>21.4</v>
      </c>
      <c r="AV2470" s="27">
        <f t="shared" si="391"/>
        <v>117.6</v>
      </c>
      <c r="AW2470" s="28">
        <f t="shared" si="392"/>
        <v>117.6</v>
      </c>
      <c r="AX2470" s="28">
        <f t="shared" si="393"/>
        <v>20.72</v>
      </c>
      <c r="AY2470" s="28">
        <f t="shared" si="394"/>
        <v>20.72</v>
      </c>
      <c r="AZ2470" s="28">
        <f t="shared" si="395"/>
        <v>20.72</v>
      </c>
      <c r="BA2470" s="28">
        <f t="shared" si="396"/>
        <v>3.2480000000000002</v>
      </c>
      <c r="BB2470" s="28">
        <f t="shared" si="397"/>
        <v>0</v>
      </c>
      <c r="BC2470" s="28">
        <f t="shared" si="398"/>
        <v>0</v>
      </c>
      <c r="BD2470" s="29"/>
      <c r="BE2470" s="26"/>
      <c r="BF2470" s="26"/>
      <c r="BG2470" s="26"/>
    </row>
    <row r="2471" spans="1:59" x14ac:dyDescent="0.3">
      <c r="A2471" s="8" t="s">
        <v>233</v>
      </c>
      <c r="B2471" s="8" t="s">
        <v>239</v>
      </c>
      <c r="C2471" s="8" t="s">
        <v>181</v>
      </c>
      <c r="D2471" s="8" t="s">
        <v>26</v>
      </c>
      <c r="E2471" s="7" t="s">
        <v>14</v>
      </c>
      <c r="F2471" s="8">
        <v>175</v>
      </c>
      <c r="G2471" s="8">
        <v>1</v>
      </c>
      <c r="L2471" s="8">
        <v>1</v>
      </c>
      <c r="M2471" s="8">
        <f t="shared" si="390"/>
        <v>175</v>
      </c>
      <c r="O2471" s="8">
        <v>119</v>
      </c>
      <c r="AI2471" s="7">
        <v>7200</v>
      </c>
      <c r="AJ2471" s="8">
        <v>20051</v>
      </c>
      <c r="AK2471" s="8" t="s">
        <v>282</v>
      </c>
      <c r="AL2471" s="7">
        <v>130</v>
      </c>
      <c r="AM2471" s="8">
        <v>0</v>
      </c>
      <c r="AN2471" s="8">
        <v>2.4</v>
      </c>
      <c r="AO2471" s="8">
        <v>0</v>
      </c>
      <c r="AP2471" s="8">
        <v>0</v>
      </c>
      <c r="AQ2471" s="8">
        <v>0.2</v>
      </c>
      <c r="AR2471" s="8">
        <v>28.6</v>
      </c>
      <c r="AS2471" s="8">
        <v>0.3</v>
      </c>
      <c r="AT2471" s="12">
        <f t="shared" si="389"/>
        <v>31.200000000000003</v>
      </c>
      <c r="AV2471" s="11">
        <f t="shared" si="391"/>
        <v>227.5</v>
      </c>
      <c r="AW2471" s="13">
        <f t="shared" si="392"/>
        <v>0</v>
      </c>
      <c r="AX2471" s="13">
        <f t="shared" si="393"/>
        <v>4.2</v>
      </c>
      <c r="AY2471" s="13">
        <f t="shared" si="394"/>
        <v>0</v>
      </c>
      <c r="AZ2471" s="13">
        <f t="shared" si="395"/>
        <v>0</v>
      </c>
      <c r="BA2471" s="13">
        <f t="shared" si="396"/>
        <v>0.35</v>
      </c>
      <c r="BB2471" s="13">
        <f t="shared" si="397"/>
        <v>50.05</v>
      </c>
      <c r="BC2471" s="13">
        <f t="shared" si="398"/>
        <v>0.52500000000000002</v>
      </c>
    </row>
    <row r="2472" spans="1:59" x14ac:dyDescent="0.3">
      <c r="A2472" s="8" t="s">
        <v>233</v>
      </c>
      <c r="B2472" s="8" t="s">
        <v>239</v>
      </c>
      <c r="C2472" s="8" t="s">
        <v>181</v>
      </c>
      <c r="D2472" s="8" t="s">
        <v>28</v>
      </c>
      <c r="E2472" s="7" t="s">
        <v>14</v>
      </c>
      <c r="F2472" s="8">
        <v>185</v>
      </c>
      <c r="G2472" s="8">
        <v>1</v>
      </c>
      <c r="L2472" s="8">
        <v>1</v>
      </c>
      <c r="M2472" s="8">
        <f t="shared" si="390"/>
        <v>185</v>
      </c>
      <c r="O2472" s="8">
        <v>119</v>
      </c>
      <c r="AI2472" s="7">
        <v>7005</v>
      </c>
      <c r="AJ2472" s="8">
        <v>16028</v>
      </c>
      <c r="AK2472" s="8" t="s">
        <v>283</v>
      </c>
      <c r="AL2472" s="7">
        <v>127</v>
      </c>
      <c r="AM2472" s="8">
        <v>0</v>
      </c>
      <c r="AN2472" s="8">
        <v>8.6999999999999993</v>
      </c>
      <c r="AO2472" s="8">
        <v>0</v>
      </c>
      <c r="AP2472" s="8">
        <v>0</v>
      </c>
      <c r="AQ2472" s="8">
        <v>0.5</v>
      </c>
      <c r="AR2472" s="8">
        <v>22.8</v>
      </c>
      <c r="AS2472" s="8">
        <v>6.4</v>
      </c>
      <c r="AT2472" s="12">
        <f t="shared" si="389"/>
        <v>32</v>
      </c>
      <c r="AV2472" s="11">
        <f t="shared" si="391"/>
        <v>234.95</v>
      </c>
      <c r="AW2472" s="13">
        <f t="shared" si="392"/>
        <v>0</v>
      </c>
      <c r="AX2472" s="13">
        <f t="shared" si="393"/>
        <v>16.094999999999999</v>
      </c>
      <c r="AY2472" s="13">
        <f t="shared" si="394"/>
        <v>0</v>
      </c>
      <c r="AZ2472" s="13">
        <f t="shared" si="395"/>
        <v>0</v>
      </c>
      <c r="BA2472" s="13">
        <f t="shared" si="396"/>
        <v>0.92500000000000004</v>
      </c>
      <c r="BB2472" s="13">
        <f t="shared" si="397"/>
        <v>42.18</v>
      </c>
      <c r="BC2472" s="13">
        <f t="shared" si="398"/>
        <v>11.84</v>
      </c>
    </row>
    <row r="2473" spans="1:59" x14ac:dyDescent="0.3">
      <c r="A2473" s="8" t="s">
        <v>233</v>
      </c>
      <c r="B2473" s="8" t="s">
        <v>239</v>
      </c>
      <c r="C2473" s="8" t="s">
        <v>181</v>
      </c>
      <c r="D2473" s="8" t="s">
        <v>29</v>
      </c>
      <c r="E2473" s="7" t="s">
        <v>14</v>
      </c>
      <c r="F2473" s="8">
        <v>60</v>
      </c>
      <c r="H2473" s="8">
        <v>6</v>
      </c>
      <c r="L2473" s="8">
        <v>0.85699999999999998</v>
      </c>
      <c r="M2473" s="8">
        <f t="shared" si="390"/>
        <v>51.42</v>
      </c>
      <c r="O2473" s="8">
        <v>119</v>
      </c>
      <c r="AI2473" s="7">
        <v>513</v>
      </c>
      <c r="AJ2473" s="8">
        <v>11110</v>
      </c>
      <c r="AK2473" s="8" t="s">
        <v>290</v>
      </c>
      <c r="AL2473" s="7">
        <v>22</v>
      </c>
      <c r="AM2473" s="8">
        <v>0</v>
      </c>
      <c r="AN2473" s="8">
        <v>1</v>
      </c>
      <c r="AO2473" s="8">
        <v>0</v>
      </c>
      <c r="AP2473" s="8">
        <v>0</v>
      </c>
      <c r="AQ2473" s="8">
        <v>0.4</v>
      </c>
      <c r="AR2473" s="8">
        <v>4.5</v>
      </c>
      <c r="AS2473" s="8">
        <v>2.8</v>
      </c>
      <c r="AT2473" s="12">
        <f t="shared" si="389"/>
        <v>5.9</v>
      </c>
      <c r="AV2473" s="11">
        <f t="shared" si="391"/>
        <v>11.3124</v>
      </c>
      <c r="AW2473" s="13">
        <f t="shared" si="392"/>
        <v>0</v>
      </c>
      <c r="AX2473" s="13">
        <f t="shared" si="393"/>
        <v>0.51419999999999999</v>
      </c>
      <c r="AY2473" s="13">
        <f t="shared" si="394"/>
        <v>0</v>
      </c>
      <c r="AZ2473" s="13">
        <f t="shared" si="395"/>
        <v>0</v>
      </c>
      <c r="BA2473" s="13">
        <f t="shared" si="396"/>
        <v>0.20568</v>
      </c>
      <c r="BB2473" s="13">
        <f t="shared" si="397"/>
        <v>2.3139000000000003</v>
      </c>
      <c r="BC2473" s="13">
        <f t="shared" si="398"/>
        <v>1.4397599999999999</v>
      </c>
    </row>
    <row r="2474" spans="1:59" x14ac:dyDescent="0.3">
      <c r="A2474" s="8" t="s">
        <v>233</v>
      </c>
      <c r="B2474" s="8" t="s">
        <v>239</v>
      </c>
      <c r="C2474" s="8" t="s">
        <v>181</v>
      </c>
      <c r="D2474" s="8" t="s">
        <v>30</v>
      </c>
      <c r="E2474" s="7" t="s">
        <v>14</v>
      </c>
      <c r="F2474" s="8">
        <v>119</v>
      </c>
      <c r="H2474" s="8">
        <v>2</v>
      </c>
      <c r="L2474" s="8">
        <v>0.28599999999999998</v>
      </c>
      <c r="M2474" s="8">
        <f t="shared" si="390"/>
        <v>34.033999999999999</v>
      </c>
      <c r="O2474" s="8">
        <v>119</v>
      </c>
      <c r="AI2474" s="7">
        <v>141</v>
      </c>
      <c r="AJ2474" s="8">
        <v>9040</v>
      </c>
      <c r="AK2474" s="8" t="s">
        <v>287</v>
      </c>
      <c r="AL2474" s="7">
        <v>92</v>
      </c>
      <c r="AM2474" s="8">
        <v>0</v>
      </c>
      <c r="AN2474" s="8">
        <v>1</v>
      </c>
      <c r="AO2474" s="8">
        <v>0</v>
      </c>
      <c r="AP2474" s="8">
        <v>0</v>
      </c>
      <c r="AQ2474" s="8">
        <v>0.5</v>
      </c>
      <c r="AR2474" s="8">
        <v>23.4</v>
      </c>
      <c r="AS2474" s="8">
        <v>2.4</v>
      </c>
      <c r="AT2474" s="12">
        <f t="shared" si="389"/>
        <v>24.9</v>
      </c>
      <c r="AV2474" s="11">
        <f t="shared" si="391"/>
        <v>31.311279999999996</v>
      </c>
      <c r="AW2474" s="13">
        <f t="shared" si="392"/>
        <v>0</v>
      </c>
      <c r="AX2474" s="13">
        <f t="shared" si="393"/>
        <v>0.34033999999999998</v>
      </c>
      <c r="AY2474" s="13">
        <f t="shared" si="394"/>
        <v>0</v>
      </c>
      <c r="AZ2474" s="13">
        <f t="shared" si="395"/>
        <v>0</v>
      </c>
      <c r="BA2474" s="13">
        <f t="shared" si="396"/>
        <v>0.17016999999999999</v>
      </c>
      <c r="BB2474" s="13">
        <f t="shared" si="397"/>
        <v>7.9639559999999996</v>
      </c>
      <c r="BC2474" s="13">
        <f t="shared" si="398"/>
        <v>0.81681599999999988</v>
      </c>
    </row>
    <row r="2475" spans="1:59" x14ac:dyDescent="0.3">
      <c r="A2475" s="8" t="s">
        <v>233</v>
      </c>
      <c r="B2475" s="8" t="s">
        <v>239</v>
      </c>
      <c r="C2475" s="8" t="s">
        <v>181</v>
      </c>
      <c r="D2475" s="8" t="s">
        <v>31</v>
      </c>
      <c r="E2475" s="7" t="s">
        <v>14</v>
      </c>
      <c r="F2475" s="8">
        <v>122</v>
      </c>
      <c r="H2475" s="8">
        <v>2</v>
      </c>
      <c r="L2475" s="8">
        <v>0.28599999999999998</v>
      </c>
      <c r="M2475" s="8">
        <f t="shared" si="390"/>
        <v>34.891999999999996</v>
      </c>
      <c r="O2475" s="8">
        <v>119</v>
      </c>
      <c r="AI2475" s="7">
        <v>1786</v>
      </c>
      <c r="AJ2475" s="8">
        <v>11363</v>
      </c>
      <c r="AK2475" s="8" t="s">
        <v>289</v>
      </c>
      <c r="AL2475" s="7">
        <v>93</v>
      </c>
      <c r="AM2475" s="8">
        <v>0</v>
      </c>
      <c r="AN2475" s="8">
        <v>2</v>
      </c>
      <c r="AO2475" s="8">
        <v>0</v>
      </c>
      <c r="AP2475" s="8">
        <v>0</v>
      </c>
      <c r="AQ2475" s="8">
        <v>0.1</v>
      </c>
      <c r="AR2475" s="8">
        <v>21.6</v>
      </c>
      <c r="AS2475" s="8">
        <v>1.5</v>
      </c>
      <c r="AT2475" s="12">
        <f t="shared" si="389"/>
        <v>23.700000000000003</v>
      </c>
      <c r="AV2475" s="11">
        <f t="shared" si="391"/>
        <v>32.449559999999998</v>
      </c>
      <c r="AW2475" s="13">
        <f t="shared" si="392"/>
        <v>0</v>
      </c>
      <c r="AX2475" s="13">
        <f t="shared" si="393"/>
        <v>0.6978399999999999</v>
      </c>
      <c r="AY2475" s="13">
        <f t="shared" si="394"/>
        <v>0</v>
      </c>
      <c r="AZ2475" s="13">
        <f t="shared" si="395"/>
        <v>0</v>
      </c>
      <c r="BA2475" s="13">
        <f t="shared" si="396"/>
        <v>3.4891999999999999E-2</v>
      </c>
      <c r="BB2475" s="13">
        <f t="shared" si="397"/>
        <v>7.5366719999999994</v>
      </c>
      <c r="BC2475" s="13">
        <f t="shared" si="398"/>
        <v>0.52337999999999996</v>
      </c>
    </row>
    <row r="2476" spans="1:59" x14ac:dyDescent="0.3">
      <c r="A2476" s="8" t="s">
        <v>233</v>
      </c>
      <c r="B2476" s="8" t="s">
        <v>239</v>
      </c>
      <c r="C2476" s="8" t="s">
        <v>181</v>
      </c>
      <c r="D2476" s="8" t="s">
        <v>87</v>
      </c>
      <c r="E2476" s="7" t="s">
        <v>14</v>
      </c>
      <c r="F2476" s="8">
        <v>171</v>
      </c>
      <c r="I2476" s="8">
        <v>1</v>
      </c>
      <c r="L2476" s="8">
        <v>3.3000000000000002E-2</v>
      </c>
      <c r="M2476" s="8">
        <f t="shared" si="390"/>
        <v>5.6430000000000007</v>
      </c>
      <c r="O2476" s="8">
        <v>119</v>
      </c>
      <c r="AI2476" s="7">
        <v>7060</v>
      </c>
      <c r="AJ2476" s="8">
        <v>16063</v>
      </c>
      <c r="AK2476" s="8" t="s">
        <v>328</v>
      </c>
      <c r="AL2476" s="7">
        <v>116</v>
      </c>
      <c r="AM2476" s="8">
        <v>0</v>
      </c>
      <c r="AN2476" s="8">
        <v>7.7</v>
      </c>
      <c r="AO2476" s="8">
        <v>0</v>
      </c>
      <c r="AP2476" s="8">
        <v>0</v>
      </c>
      <c r="AQ2476" s="8">
        <v>0.5</v>
      </c>
      <c r="AR2476" s="8">
        <v>20.8</v>
      </c>
      <c r="AS2476" s="8">
        <v>6.5</v>
      </c>
      <c r="AT2476" s="12">
        <f t="shared" si="389"/>
        <v>29</v>
      </c>
      <c r="AV2476" s="11">
        <f t="shared" si="391"/>
        <v>6.5458800000000004</v>
      </c>
      <c r="AW2476" s="13">
        <f t="shared" si="392"/>
        <v>0</v>
      </c>
      <c r="AX2476" s="13">
        <f t="shared" si="393"/>
        <v>0.43451100000000004</v>
      </c>
      <c r="AY2476" s="13">
        <f t="shared" si="394"/>
        <v>0</v>
      </c>
      <c r="AZ2476" s="13">
        <f t="shared" si="395"/>
        <v>0</v>
      </c>
      <c r="BA2476" s="13">
        <f t="shared" si="396"/>
        <v>2.8215000000000004E-2</v>
      </c>
      <c r="BB2476" s="13">
        <f t="shared" si="397"/>
        <v>1.1737440000000001</v>
      </c>
      <c r="BC2476" s="13">
        <f t="shared" si="398"/>
        <v>0.36679500000000004</v>
      </c>
    </row>
    <row r="2477" spans="1:59" x14ac:dyDescent="0.3">
      <c r="A2477" s="8" t="s">
        <v>233</v>
      </c>
      <c r="B2477" s="8" t="s">
        <v>239</v>
      </c>
      <c r="C2477" s="8" t="s">
        <v>181</v>
      </c>
      <c r="D2477" s="8" t="s">
        <v>171</v>
      </c>
      <c r="E2477" s="7" t="s">
        <v>14</v>
      </c>
      <c r="F2477" s="8">
        <v>44</v>
      </c>
      <c r="G2477" s="8">
        <v>1</v>
      </c>
      <c r="L2477" s="8">
        <v>1</v>
      </c>
      <c r="M2477" s="8">
        <f t="shared" si="390"/>
        <v>44</v>
      </c>
      <c r="O2477" s="8">
        <v>119</v>
      </c>
      <c r="AI2477" s="7">
        <v>7016</v>
      </c>
      <c r="AJ2477" s="8">
        <v>18029</v>
      </c>
      <c r="AK2477" s="8" t="s">
        <v>369</v>
      </c>
      <c r="AL2477" s="7">
        <v>274</v>
      </c>
      <c r="AM2477" s="8">
        <v>0</v>
      </c>
      <c r="AN2477" s="8">
        <v>8.8000000000000007</v>
      </c>
      <c r="AO2477" s="8">
        <v>0</v>
      </c>
      <c r="AP2477" s="8">
        <v>0</v>
      </c>
      <c r="AQ2477" s="8">
        <v>3</v>
      </c>
      <c r="AR2477" s="8">
        <v>51.9</v>
      </c>
      <c r="AS2477" s="8">
        <v>2.8</v>
      </c>
      <c r="AT2477" s="12">
        <f t="shared" ref="AT2477:AT2540" si="399">SUM(AN2477,AQ2477,AR2477)</f>
        <v>63.7</v>
      </c>
      <c r="AV2477" s="11">
        <f t="shared" si="391"/>
        <v>120.56</v>
      </c>
      <c r="AW2477" s="13">
        <f t="shared" si="392"/>
        <v>0</v>
      </c>
      <c r="AX2477" s="13">
        <f t="shared" si="393"/>
        <v>3.8720000000000003</v>
      </c>
      <c r="AY2477" s="13">
        <f t="shared" si="394"/>
        <v>0</v>
      </c>
      <c r="AZ2477" s="13">
        <f t="shared" si="395"/>
        <v>0</v>
      </c>
      <c r="BA2477" s="13">
        <f t="shared" si="396"/>
        <v>1.32</v>
      </c>
      <c r="BB2477" s="13">
        <f t="shared" si="397"/>
        <v>22.835999999999999</v>
      </c>
      <c r="BC2477" s="13">
        <f t="shared" si="398"/>
        <v>1.232</v>
      </c>
    </row>
    <row r="2478" spans="1:59" x14ac:dyDescent="0.3">
      <c r="A2478" s="8" t="s">
        <v>234</v>
      </c>
      <c r="B2478" s="8" t="s">
        <v>239</v>
      </c>
      <c r="C2478" s="8" t="s">
        <v>181</v>
      </c>
      <c r="D2478" s="8" t="s">
        <v>248</v>
      </c>
      <c r="E2478" s="7" t="s">
        <v>14</v>
      </c>
      <c r="F2478" s="8">
        <v>134</v>
      </c>
      <c r="I2478" s="8">
        <v>1</v>
      </c>
      <c r="L2478" s="8">
        <v>3.3000000000000002E-2</v>
      </c>
      <c r="M2478" s="8">
        <f t="shared" si="390"/>
        <v>4.4220000000000006</v>
      </c>
      <c r="O2478" s="8">
        <v>119</v>
      </c>
      <c r="AE2478" s="7" t="s">
        <v>296</v>
      </c>
      <c r="AF2478" s="8" t="s">
        <v>303</v>
      </c>
      <c r="AL2478" s="7">
        <v>163</v>
      </c>
      <c r="AN2478" s="8">
        <v>6.3</v>
      </c>
      <c r="AQ2478" s="8">
        <v>1.4</v>
      </c>
      <c r="AR2478" s="8">
        <v>31.1</v>
      </c>
      <c r="AT2478" s="12">
        <f t="shared" si="399"/>
        <v>38.799999999999997</v>
      </c>
      <c r="AV2478" s="11">
        <f t="shared" si="391"/>
        <v>7.2078600000000002</v>
      </c>
      <c r="AW2478" s="13">
        <f t="shared" si="392"/>
        <v>4.4220000000000009E-2</v>
      </c>
      <c r="AX2478" s="13">
        <f t="shared" si="393"/>
        <v>0.278586</v>
      </c>
      <c r="AY2478" s="13">
        <f t="shared" si="394"/>
        <v>4.4220000000000009E-2</v>
      </c>
      <c r="AZ2478" s="13">
        <f t="shared" si="395"/>
        <v>4.4220000000000009E-2</v>
      </c>
      <c r="BA2478" s="13">
        <f t="shared" si="396"/>
        <v>6.1908000000000005E-2</v>
      </c>
      <c r="BB2478" s="13">
        <f t="shared" si="397"/>
        <v>1.3752420000000003</v>
      </c>
      <c r="BC2478" s="13">
        <f t="shared" si="398"/>
        <v>4.4220000000000009E-2</v>
      </c>
    </row>
    <row r="2479" spans="1:59" x14ac:dyDescent="0.3">
      <c r="A2479" s="8" t="s">
        <v>234</v>
      </c>
      <c r="B2479" s="8" t="s">
        <v>239</v>
      </c>
      <c r="C2479" s="8" t="s">
        <v>181</v>
      </c>
      <c r="D2479" s="8" t="s">
        <v>27</v>
      </c>
      <c r="E2479" s="7" t="s">
        <v>14</v>
      </c>
      <c r="F2479" s="8">
        <v>114</v>
      </c>
      <c r="G2479" s="8">
        <v>1</v>
      </c>
      <c r="L2479" s="8">
        <v>1</v>
      </c>
      <c r="M2479" s="8">
        <f t="shared" si="390"/>
        <v>114</v>
      </c>
      <c r="O2479" s="8">
        <v>119</v>
      </c>
      <c r="AE2479" s="7" t="s">
        <v>296</v>
      </c>
      <c r="AF2479" s="8" t="s">
        <v>304</v>
      </c>
      <c r="AL2479" s="7">
        <v>125</v>
      </c>
      <c r="AN2479" s="8">
        <v>2.1</v>
      </c>
      <c r="AQ2479" s="8">
        <v>1.3</v>
      </c>
      <c r="AR2479" s="8">
        <v>26.2</v>
      </c>
      <c r="AT2479" s="12">
        <f t="shared" si="399"/>
        <v>29.6</v>
      </c>
      <c r="AV2479" s="11">
        <f t="shared" si="391"/>
        <v>142.5</v>
      </c>
      <c r="AW2479" s="13">
        <f t="shared" si="392"/>
        <v>1.1399999999999999</v>
      </c>
      <c r="AX2479" s="13">
        <f t="shared" si="393"/>
        <v>2.3940000000000001</v>
      </c>
      <c r="AY2479" s="13">
        <f t="shared" si="394"/>
        <v>1.1399999999999999</v>
      </c>
      <c r="AZ2479" s="13">
        <f t="shared" si="395"/>
        <v>1.1399999999999999</v>
      </c>
      <c r="BA2479" s="13">
        <f t="shared" si="396"/>
        <v>1.4820000000000002</v>
      </c>
      <c r="BB2479" s="13">
        <f t="shared" si="397"/>
        <v>29.867999999999999</v>
      </c>
      <c r="BC2479" s="13">
        <f t="shared" si="398"/>
        <v>1.1399999999999999</v>
      </c>
    </row>
    <row r="2480" spans="1:59" x14ac:dyDescent="0.3">
      <c r="A2480" s="8" t="s">
        <v>234</v>
      </c>
      <c r="B2480" s="8" t="s">
        <v>239</v>
      </c>
      <c r="C2480" s="8" t="s">
        <v>181</v>
      </c>
      <c r="D2480" s="8" t="s">
        <v>32</v>
      </c>
      <c r="E2480" s="7" t="s">
        <v>14</v>
      </c>
      <c r="F2480" s="8">
        <v>83</v>
      </c>
      <c r="G2480" s="8">
        <v>2</v>
      </c>
      <c r="L2480" s="8">
        <v>2</v>
      </c>
      <c r="M2480" s="8">
        <f t="shared" si="390"/>
        <v>166</v>
      </c>
      <c r="O2480" s="8">
        <v>119</v>
      </c>
      <c r="AI2480" s="7">
        <v>8012</v>
      </c>
      <c r="AJ2480" s="8">
        <v>0</v>
      </c>
      <c r="AK2480" s="8" t="s">
        <v>307</v>
      </c>
      <c r="AL2480" s="7">
        <v>332</v>
      </c>
      <c r="AM2480" s="8">
        <v>0</v>
      </c>
      <c r="AN2480" s="8">
        <v>10.3</v>
      </c>
      <c r="AO2480" s="8">
        <v>0</v>
      </c>
      <c r="AP2480" s="8">
        <v>0</v>
      </c>
      <c r="AQ2480" s="8">
        <v>3</v>
      </c>
      <c r="AR2480" s="8">
        <v>73.7</v>
      </c>
      <c r="AS2480" s="8">
        <v>12.7</v>
      </c>
      <c r="AT2480" s="12">
        <f t="shared" si="399"/>
        <v>87</v>
      </c>
      <c r="AV2480" s="11">
        <f t="shared" si="391"/>
        <v>551.12</v>
      </c>
      <c r="AW2480" s="13">
        <f t="shared" si="392"/>
        <v>0</v>
      </c>
      <c r="AX2480" s="13">
        <f t="shared" si="393"/>
        <v>17.098000000000003</v>
      </c>
      <c r="AY2480" s="13">
        <f t="shared" si="394"/>
        <v>0</v>
      </c>
      <c r="AZ2480" s="13">
        <f t="shared" si="395"/>
        <v>0</v>
      </c>
      <c r="BA2480" s="13">
        <f t="shared" si="396"/>
        <v>4.9800000000000004</v>
      </c>
      <c r="BB2480" s="13">
        <f t="shared" si="397"/>
        <v>122.34200000000001</v>
      </c>
      <c r="BC2480" s="13">
        <f t="shared" si="398"/>
        <v>21.081999999999997</v>
      </c>
    </row>
    <row r="2481" spans="1:55" x14ac:dyDescent="0.3">
      <c r="A2481" s="8" t="s">
        <v>234</v>
      </c>
      <c r="B2481" s="8" t="s">
        <v>239</v>
      </c>
      <c r="C2481" s="8" t="s">
        <v>181</v>
      </c>
      <c r="D2481" s="8" t="s">
        <v>74</v>
      </c>
      <c r="E2481" s="7" t="s">
        <v>14</v>
      </c>
      <c r="F2481" s="8">
        <v>340</v>
      </c>
      <c r="G2481" s="8">
        <v>1</v>
      </c>
      <c r="L2481" s="8">
        <v>1</v>
      </c>
      <c r="M2481" s="8">
        <f t="shared" si="390"/>
        <v>340</v>
      </c>
      <c r="O2481" s="8">
        <v>119</v>
      </c>
      <c r="AI2481" s="7">
        <v>404</v>
      </c>
      <c r="AJ2481" s="8">
        <v>14400</v>
      </c>
      <c r="AK2481" s="8" t="s">
        <v>308</v>
      </c>
      <c r="AL2481" s="7">
        <v>41</v>
      </c>
      <c r="AM2481" s="8">
        <v>0</v>
      </c>
      <c r="AN2481" s="8">
        <v>0</v>
      </c>
      <c r="AO2481" s="8">
        <v>0</v>
      </c>
      <c r="AP2481" s="8">
        <v>0</v>
      </c>
      <c r="AQ2481" s="8">
        <v>0</v>
      </c>
      <c r="AR2481" s="8">
        <v>10.4</v>
      </c>
      <c r="AS2481" s="8">
        <v>0</v>
      </c>
      <c r="AT2481" s="12">
        <f t="shared" si="399"/>
        <v>10.4</v>
      </c>
      <c r="AV2481" s="11">
        <f t="shared" si="391"/>
        <v>139.4</v>
      </c>
      <c r="AW2481" s="13">
        <f t="shared" si="392"/>
        <v>0</v>
      </c>
      <c r="AX2481" s="13">
        <f t="shared" si="393"/>
        <v>0</v>
      </c>
      <c r="AY2481" s="13">
        <f t="shared" si="394"/>
        <v>0</v>
      </c>
      <c r="AZ2481" s="13">
        <f t="shared" si="395"/>
        <v>0</v>
      </c>
      <c r="BA2481" s="13">
        <f t="shared" si="396"/>
        <v>0</v>
      </c>
      <c r="BB2481" s="13">
        <f t="shared" si="397"/>
        <v>35.36</v>
      </c>
      <c r="BC2481" s="13">
        <f t="shared" si="398"/>
        <v>0</v>
      </c>
    </row>
    <row r="2482" spans="1:55" x14ac:dyDescent="0.3">
      <c r="A2482" s="8" t="s">
        <v>232</v>
      </c>
      <c r="B2482" s="8" t="s">
        <v>240</v>
      </c>
      <c r="C2482" s="8" t="s">
        <v>182</v>
      </c>
      <c r="D2482" s="8" t="s">
        <v>13</v>
      </c>
      <c r="E2482" s="7" t="s">
        <v>14</v>
      </c>
      <c r="F2482" s="8">
        <v>112</v>
      </c>
      <c r="I2482" s="8">
        <v>3</v>
      </c>
      <c r="L2482" s="8">
        <v>0.1</v>
      </c>
      <c r="M2482" s="8">
        <f t="shared" si="390"/>
        <v>11.200000000000001</v>
      </c>
      <c r="N2482" s="8">
        <v>3</v>
      </c>
      <c r="O2482" s="8">
        <v>120</v>
      </c>
      <c r="AI2482" s="7">
        <v>8067</v>
      </c>
      <c r="AJ2482" s="8">
        <v>0</v>
      </c>
      <c r="AK2482" s="8" t="s">
        <v>265</v>
      </c>
      <c r="AL2482" s="7">
        <v>269</v>
      </c>
      <c r="AM2482" s="8">
        <v>269</v>
      </c>
      <c r="AN2482" s="8">
        <v>24.9</v>
      </c>
      <c r="AO2482" s="8">
        <v>24.9</v>
      </c>
      <c r="AP2482" s="8">
        <v>24.9</v>
      </c>
      <c r="AQ2482" s="8">
        <v>18</v>
      </c>
      <c r="AR2482" s="8">
        <v>0</v>
      </c>
      <c r="AS2482" s="8">
        <v>0</v>
      </c>
      <c r="AT2482" s="12">
        <f t="shared" si="399"/>
        <v>42.9</v>
      </c>
      <c r="AV2482" s="11">
        <f t="shared" si="391"/>
        <v>30.128</v>
      </c>
      <c r="AW2482" s="13">
        <f t="shared" si="392"/>
        <v>30.128</v>
      </c>
      <c r="AX2482" s="13">
        <f t="shared" si="393"/>
        <v>2.7888000000000002</v>
      </c>
      <c r="AY2482" s="13">
        <f t="shared" si="394"/>
        <v>2.7888000000000002</v>
      </c>
      <c r="AZ2482" s="13">
        <f t="shared" si="395"/>
        <v>2.7888000000000002</v>
      </c>
      <c r="BA2482" s="13">
        <f t="shared" si="396"/>
        <v>2.016</v>
      </c>
      <c r="BB2482" s="13">
        <f t="shared" si="397"/>
        <v>0</v>
      </c>
      <c r="BC2482" s="13">
        <f t="shared" si="398"/>
        <v>0</v>
      </c>
    </row>
    <row r="2483" spans="1:55" x14ac:dyDescent="0.3">
      <c r="A2483" s="8" t="s">
        <v>232</v>
      </c>
      <c r="B2483" s="8" t="s">
        <v>240</v>
      </c>
      <c r="C2483" s="8" t="s">
        <v>182</v>
      </c>
      <c r="D2483" s="8" t="s">
        <v>15</v>
      </c>
      <c r="E2483" s="7" t="s">
        <v>21</v>
      </c>
      <c r="K2483" s="8">
        <v>1</v>
      </c>
      <c r="L2483" s="8">
        <v>0</v>
      </c>
      <c r="M2483" s="8">
        <f t="shared" si="390"/>
        <v>0</v>
      </c>
      <c r="O2483" s="8">
        <v>120</v>
      </c>
      <c r="AE2483" s="7" t="s">
        <v>296</v>
      </c>
      <c r="AF2483" s="8" t="s">
        <v>298</v>
      </c>
      <c r="AG2483" s="7" t="s">
        <v>299</v>
      </c>
      <c r="AL2483" s="7">
        <v>241</v>
      </c>
      <c r="AN2483" s="8">
        <v>32.9</v>
      </c>
      <c r="AQ2483" s="8">
        <v>10.9</v>
      </c>
      <c r="AR2483" s="8">
        <v>0.5</v>
      </c>
      <c r="AS2483" s="8">
        <v>0</v>
      </c>
      <c r="AT2483" s="12">
        <f t="shared" si="399"/>
        <v>44.3</v>
      </c>
      <c r="AV2483" s="11">
        <f t="shared" si="391"/>
        <v>0</v>
      </c>
      <c r="AW2483" s="13">
        <f t="shared" si="392"/>
        <v>0</v>
      </c>
      <c r="AX2483" s="13">
        <f t="shared" si="393"/>
        <v>0</v>
      </c>
      <c r="AY2483" s="13">
        <f t="shared" si="394"/>
        <v>0</v>
      </c>
      <c r="AZ2483" s="13">
        <f t="shared" si="395"/>
        <v>0</v>
      </c>
      <c r="BA2483" s="13">
        <f t="shared" si="396"/>
        <v>0</v>
      </c>
      <c r="BB2483" s="13">
        <f t="shared" si="397"/>
        <v>0</v>
      </c>
      <c r="BC2483" s="13">
        <f t="shared" si="398"/>
        <v>0</v>
      </c>
    </row>
    <row r="2484" spans="1:55" x14ac:dyDescent="0.3">
      <c r="A2484" s="8" t="s">
        <v>232</v>
      </c>
      <c r="B2484" s="8" t="s">
        <v>240</v>
      </c>
      <c r="C2484" s="8" t="s">
        <v>182</v>
      </c>
      <c r="D2484" s="8" t="s">
        <v>17</v>
      </c>
      <c r="E2484" s="7" t="s">
        <v>21</v>
      </c>
      <c r="K2484" s="8">
        <v>1</v>
      </c>
      <c r="L2484" s="8">
        <v>0</v>
      </c>
      <c r="M2484" s="8">
        <f t="shared" si="390"/>
        <v>0</v>
      </c>
      <c r="O2484" s="8">
        <v>120</v>
      </c>
      <c r="AE2484" s="7" t="s">
        <v>300</v>
      </c>
      <c r="AF2484" s="8" t="s">
        <v>301</v>
      </c>
      <c r="AG2484" s="7" t="s">
        <v>272</v>
      </c>
      <c r="AL2484" s="7">
        <v>265</v>
      </c>
      <c r="AN2484" s="8">
        <v>16.899999999999999</v>
      </c>
      <c r="AQ2484" s="8">
        <v>21.4</v>
      </c>
      <c r="AR2484" s="8">
        <v>0</v>
      </c>
      <c r="AS2484" s="8">
        <v>0</v>
      </c>
      <c r="AT2484" s="12">
        <f t="shared" si="399"/>
        <v>38.299999999999997</v>
      </c>
      <c r="AV2484" s="11">
        <f t="shared" si="391"/>
        <v>0</v>
      </c>
      <c r="AW2484" s="13">
        <f t="shared" si="392"/>
        <v>0</v>
      </c>
      <c r="AX2484" s="13">
        <f t="shared" si="393"/>
        <v>0</v>
      </c>
      <c r="AY2484" s="13">
        <f t="shared" si="394"/>
        <v>0</v>
      </c>
      <c r="AZ2484" s="13">
        <f t="shared" si="395"/>
        <v>0</v>
      </c>
      <c r="BA2484" s="13">
        <f t="shared" si="396"/>
        <v>0</v>
      </c>
      <c r="BB2484" s="13">
        <f t="shared" si="397"/>
        <v>0</v>
      </c>
      <c r="BC2484" s="13">
        <f t="shared" si="398"/>
        <v>0</v>
      </c>
    </row>
    <row r="2485" spans="1:55" x14ac:dyDescent="0.3">
      <c r="A2485" s="8" t="s">
        <v>232</v>
      </c>
      <c r="B2485" s="8" t="s">
        <v>240</v>
      </c>
      <c r="C2485" s="8" t="s">
        <v>182</v>
      </c>
      <c r="D2485" s="8" t="s">
        <v>18</v>
      </c>
      <c r="E2485" s="7" t="s">
        <v>21</v>
      </c>
      <c r="K2485" s="8">
        <v>1</v>
      </c>
      <c r="L2485" s="8">
        <v>0</v>
      </c>
      <c r="M2485" s="8">
        <f t="shared" si="390"/>
        <v>0</v>
      </c>
      <c r="O2485" s="8">
        <v>120</v>
      </c>
      <c r="S2485" s="8">
        <v>1095</v>
      </c>
      <c r="T2485" s="8" t="s">
        <v>275</v>
      </c>
      <c r="AL2485" s="7">
        <v>267</v>
      </c>
      <c r="AN2485" s="8">
        <v>19.600000000000001</v>
      </c>
      <c r="AQ2485" s="8">
        <v>20.3</v>
      </c>
      <c r="AT2485" s="12">
        <f t="shared" si="399"/>
        <v>39.900000000000006</v>
      </c>
      <c r="AV2485" s="11">
        <f t="shared" si="391"/>
        <v>0</v>
      </c>
      <c r="AW2485" s="13">
        <f t="shared" si="392"/>
        <v>0</v>
      </c>
      <c r="AX2485" s="13">
        <f t="shared" si="393"/>
        <v>0</v>
      </c>
      <c r="AY2485" s="13">
        <f t="shared" si="394"/>
        <v>0</v>
      </c>
      <c r="AZ2485" s="13">
        <f t="shared" si="395"/>
        <v>0</v>
      </c>
      <c r="BA2485" s="13">
        <f t="shared" si="396"/>
        <v>0</v>
      </c>
      <c r="BB2485" s="13">
        <f t="shared" si="397"/>
        <v>0</v>
      </c>
      <c r="BC2485" s="13">
        <f t="shared" si="398"/>
        <v>0</v>
      </c>
    </row>
    <row r="2486" spans="1:55" x14ac:dyDescent="0.3">
      <c r="A2486" s="8" t="s">
        <v>232</v>
      </c>
      <c r="B2486" s="8" t="s">
        <v>240</v>
      </c>
      <c r="C2486" s="8" t="s">
        <v>182</v>
      </c>
      <c r="D2486" s="8" t="s">
        <v>19</v>
      </c>
      <c r="E2486" s="7" t="s">
        <v>14</v>
      </c>
      <c r="F2486" s="8">
        <v>112</v>
      </c>
      <c r="H2486" s="8">
        <v>2</v>
      </c>
      <c r="L2486" s="8">
        <v>0.28599999999999998</v>
      </c>
      <c r="M2486" s="8">
        <f t="shared" si="390"/>
        <v>32.031999999999996</v>
      </c>
      <c r="O2486" s="8">
        <v>120</v>
      </c>
      <c r="AI2486" s="7">
        <v>8063</v>
      </c>
      <c r="AJ2486" s="8">
        <v>5124</v>
      </c>
      <c r="AK2486" s="8" t="s">
        <v>273</v>
      </c>
      <c r="AL2486" s="7">
        <v>285</v>
      </c>
      <c r="AM2486" s="8">
        <v>285</v>
      </c>
      <c r="AN2486" s="8">
        <v>26.9</v>
      </c>
      <c r="AO2486" s="8">
        <v>26.9</v>
      </c>
      <c r="AP2486" s="8">
        <v>26.9</v>
      </c>
      <c r="AQ2486" s="8">
        <v>18.899999999999999</v>
      </c>
      <c r="AR2486" s="8">
        <v>0</v>
      </c>
      <c r="AS2486" s="8">
        <v>0</v>
      </c>
      <c r="AT2486" s="12">
        <f t="shared" si="399"/>
        <v>45.8</v>
      </c>
      <c r="AV2486" s="11">
        <f t="shared" si="391"/>
        <v>91.291199999999989</v>
      </c>
      <c r="AW2486" s="13">
        <f t="shared" si="392"/>
        <v>91.291199999999989</v>
      </c>
      <c r="AX2486" s="13">
        <f t="shared" si="393"/>
        <v>8.6166079999999994</v>
      </c>
      <c r="AY2486" s="13">
        <f t="shared" si="394"/>
        <v>8.6166079999999994</v>
      </c>
      <c r="AZ2486" s="13">
        <f t="shared" si="395"/>
        <v>8.6166079999999994</v>
      </c>
      <c r="BA2486" s="13">
        <f t="shared" si="396"/>
        <v>6.054047999999999</v>
      </c>
      <c r="BB2486" s="13">
        <f t="shared" si="397"/>
        <v>0</v>
      </c>
      <c r="BC2486" s="13">
        <f t="shared" si="398"/>
        <v>0</v>
      </c>
    </row>
    <row r="2487" spans="1:55" x14ac:dyDescent="0.3">
      <c r="A2487" s="8" t="s">
        <v>232</v>
      </c>
      <c r="B2487" s="8" t="s">
        <v>240</v>
      </c>
      <c r="C2487" s="8" t="s">
        <v>182</v>
      </c>
      <c r="D2487" s="8" t="s">
        <v>22</v>
      </c>
      <c r="E2487" s="7" t="s">
        <v>21</v>
      </c>
      <c r="K2487" s="8">
        <v>1</v>
      </c>
      <c r="L2487" s="8">
        <v>0</v>
      </c>
      <c r="M2487" s="8">
        <f t="shared" si="390"/>
        <v>0</v>
      </c>
      <c r="O2487" s="8">
        <v>120</v>
      </c>
      <c r="AI2487" s="7">
        <v>8063</v>
      </c>
      <c r="AJ2487" s="8">
        <v>5124</v>
      </c>
      <c r="AK2487" s="8" t="s">
        <v>273</v>
      </c>
      <c r="AL2487" s="7">
        <v>285</v>
      </c>
      <c r="AM2487" s="8">
        <v>285</v>
      </c>
      <c r="AN2487" s="8">
        <v>26.9</v>
      </c>
      <c r="AO2487" s="8">
        <v>26.9</v>
      </c>
      <c r="AP2487" s="8">
        <v>26.9</v>
      </c>
      <c r="AQ2487" s="8">
        <v>18.899999999999999</v>
      </c>
      <c r="AR2487" s="8">
        <v>0</v>
      </c>
      <c r="AS2487" s="8">
        <v>0</v>
      </c>
      <c r="AT2487" s="12">
        <f t="shared" si="399"/>
        <v>45.8</v>
      </c>
      <c r="AV2487" s="11">
        <f t="shared" si="391"/>
        <v>0</v>
      </c>
      <c r="AW2487" s="13">
        <f t="shared" si="392"/>
        <v>0</v>
      </c>
      <c r="AX2487" s="13">
        <f t="shared" si="393"/>
        <v>0</v>
      </c>
      <c r="AY2487" s="13">
        <f t="shared" si="394"/>
        <v>0</v>
      </c>
      <c r="AZ2487" s="13">
        <f t="shared" si="395"/>
        <v>0</v>
      </c>
      <c r="BA2487" s="13">
        <f t="shared" si="396"/>
        <v>0</v>
      </c>
      <c r="BB2487" s="13">
        <f t="shared" si="397"/>
        <v>0</v>
      </c>
      <c r="BC2487" s="13">
        <f t="shared" si="398"/>
        <v>0</v>
      </c>
    </row>
    <row r="2488" spans="1:55" x14ac:dyDescent="0.3">
      <c r="A2488" s="8" t="s">
        <v>232</v>
      </c>
      <c r="B2488" s="8" t="s">
        <v>240</v>
      </c>
      <c r="C2488" s="8" t="s">
        <v>182</v>
      </c>
      <c r="D2488" s="8" t="s">
        <v>23</v>
      </c>
      <c r="E2488" s="7" t="s">
        <v>14</v>
      </c>
      <c r="F2488" s="8">
        <v>64</v>
      </c>
      <c r="H2488" s="8">
        <v>2</v>
      </c>
      <c r="L2488" s="8">
        <v>0.28599999999999998</v>
      </c>
      <c r="M2488" s="8">
        <f t="shared" si="390"/>
        <v>18.303999999999998</v>
      </c>
      <c r="O2488" s="8">
        <v>120</v>
      </c>
      <c r="AI2488" s="7">
        <v>974</v>
      </c>
      <c r="AJ2488" s="8">
        <v>1129</v>
      </c>
      <c r="AK2488" s="8" t="s">
        <v>279</v>
      </c>
      <c r="AL2488" s="7">
        <v>155</v>
      </c>
      <c r="AM2488" s="8">
        <v>155</v>
      </c>
      <c r="AN2488" s="8">
        <v>12.6</v>
      </c>
      <c r="AO2488" s="8">
        <v>12.6</v>
      </c>
      <c r="AP2488" s="8">
        <v>0</v>
      </c>
      <c r="AQ2488" s="8">
        <v>10.6</v>
      </c>
      <c r="AR2488" s="8">
        <v>1.1000000000000001</v>
      </c>
      <c r="AS2488" s="8">
        <v>0</v>
      </c>
      <c r="AT2488" s="12">
        <f t="shared" si="399"/>
        <v>24.3</v>
      </c>
      <c r="AV2488" s="11">
        <f t="shared" si="391"/>
        <v>28.371199999999998</v>
      </c>
      <c r="AW2488" s="13">
        <f t="shared" si="392"/>
        <v>28.371199999999998</v>
      </c>
      <c r="AX2488" s="13">
        <f t="shared" si="393"/>
        <v>2.3063039999999999</v>
      </c>
      <c r="AY2488" s="13">
        <f t="shared" si="394"/>
        <v>2.3063039999999999</v>
      </c>
      <c r="AZ2488" s="13">
        <f t="shared" si="395"/>
        <v>0</v>
      </c>
      <c r="BA2488" s="13">
        <f t="shared" si="396"/>
        <v>1.9402239999999997</v>
      </c>
      <c r="BB2488" s="13">
        <f t="shared" si="397"/>
        <v>0.201344</v>
      </c>
      <c r="BC2488" s="13">
        <f t="shared" si="398"/>
        <v>0</v>
      </c>
    </row>
    <row r="2489" spans="1:55" x14ac:dyDescent="0.3">
      <c r="A2489" s="8" t="s">
        <v>232</v>
      </c>
      <c r="B2489" s="8" t="s">
        <v>240</v>
      </c>
      <c r="C2489" s="8" t="s">
        <v>182</v>
      </c>
      <c r="D2489" s="8" t="s">
        <v>24</v>
      </c>
      <c r="E2489" s="7" t="s">
        <v>14</v>
      </c>
      <c r="F2489" s="8">
        <v>184</v>
      </c>
      <c r="G2489" s="8">
        <v>1</v>
      </c>
      <c r="L2489" s="8">
        <v>1</v>
      </c>
      <c r="M2489" s="8">
        <f t="shared" si="390"/>
        <v>184</v>
      </c>
      <c r="O2489" s="8">
        <v>120</v>
      </c>
      <c r="AI2489" s="7">
        <v>7075</v>
      </c>
      <c r="AJ2489" s="8">
        <v>1106</v>
      </c>
      <c r="AK2489" s="8" t="s">
        <v>280</v>
      </c>
      <c r="AL2489" s="7">
        <v>69</v>
      </c>
      <c r="AM2489" s="8">
        <v>69</v>
      </c>
      <c r="AN2489" s="8">
        <v>3.6</v>
      </c>
      <c r="AO2489" s="8">
        <v>3.6</v>
      </c>
      <c r="AP2489" s="8">
        <v>0</v>
      </c>
      <c r="AQ2489" s="8">
        <v>4.0999999999999996</v>
      </c>
      <c r="AR2489" s="8">
        <v>4.5</v>
      </c>
      <c r="AS2489" s="8">
        <v>0</v>
      </c>
      <c r="AT2489" s="12">
        <f t="shared" si="399"/>
        <v>12.2</v>
      </c>
      <c r="AV2489" s="11">
        <f t="shared" si="391"/>
        <v>126.96</v>
      </c>
      <c r="AW2489" s="13">
        <f t="shared" si="392"/>
        <v>126.96</v>
      </c>
      <c r="AX2489" s="13">
        <f t="shared" si="393"/>
        <v>6.6239999999999997</v>
      </c>
      <c r="AY2489" s="13">
        <f t="shared" si="394"/>
        <v>6.6239999999999997</v>
      </c>
      <c r="AZ2489" s="13">
        <f t="shared" si="395"/>
        <v>0</v>
      </c>
      <c r="BA2489" s="13">
        <f t="shared" si="396"/>
        <v>7.5439999999999996</v>
      </c>
      <c r="BB2489" s="13">
        <f t="shared" si="397"/>
        <v>8.2799999999999994</v>
      </c>
      <c r="BC2489" s="13">
        <f t="shared" si="398"/>
        <v>0</v>
      </c>
    </row>
    <row r="2490" spans="1:55" x14ac:dyDescent="0.3">
      <c r="A2490" s="8" t="s">
        <v>232</v>
      </c>
      <c r="B2490" s="8" t="s">
        <v>240</v>
      </c>
      <c r="C2490" s="8" t="s">
        <v>182</v>
      </c>
      <c r="D2490" s="8" t="s">
        <v>25</v>
      </c>
      <c r="E2490" s="7" t="s">
        <v>21</v>
      </c>
      <c r="K2490" s="8">
        <v>1</v>
      </c>
      <c r="L2490" s="8">
        <v>0</v>
      </c>
      <c r="M2490" s="8">
        <f t="shared" si="390"/>
        <v>0</v>
      </c>
      <c r="O2490" s="8">
        <v>120</v>
      </c>
      <c r="AI2490" s="7">
        <v>646</v>
      </c>
      <c r="AJ2490" s="8">
        <v>1009</v>
      </c>
      <c r="AK2490" s="8" t="s">
        <v>286</v>
      </c>
      <c r="AL2490" s="7">
        <v>403</v>
      </c>
      <c r="AM2490" s="8">
        <v>403</v>
      </c>
      <c r="AN2490" s="8">
        <v>24.9</v>
      </c>
      <c r="AO2490" s="8">
        <v>24.9</v>
      </c>
      <c r="AP2490" s="8">
        <v>0</v>
      </c>
      <c r="AQ2490" s="8">
        <v>33.1</v>
      </c>
      <c r="AR2490" s="8">
        <v>1.3</v>
      </c>
      <c r="AS2490" s="8">
        <v>0</v>
      </c>
      <c r="AT2490" s="12">
        <f t="shared" si="399"/>
        <v>59.3</v>
      </c>
      <c r="AV2490" s="11">
        <f t="shared" si="391"/>
        <v>0</v>
      </c>
      <c r="AW2490" s="13">
        <f t="shared" si="392"/>
        <v>0</v>
      </c>
      <c r="AX2490" s="13">
        <f t="shared" si="393"/>
        <v>0</v>
      </c>
      <c r="AY2490" s="13">
        <f t="shared" si="394"/>
        <v>0</v>
      </c>
      <c r="AZ2490" s="13">
        <f t="shared" si="395"/>
        <v>0</v>
      </c>
      <c r="BA2490" s="13">
        <f t="shared" si="396"/>
        <v>0</v>
      </c>
      <c r="BB2490" s="13">
        <f t="shared" si="397"/>
        <v>0</v>
      </c>
      <c r="BC2490" s="13">
        <f t="shared" si="398"/>
        <v>0</v>
      </c>
    </row>
    <row r="2491" spans="1:55" x14ac:dyDescent="0.3">
      <c r="A2491" s="8" t="s">
        <v>20</v>
      </c>
      <c r="B2491" s="8" t="s">
        <v>240</v>
      </c>
      <c r="C2491" s="8" t="s">
        <v>182</v>
      </c>
      <c r="D2491" s="8" t="s">
        <v>20</v>
      </c>
      <c r="E2491" s="7" t="s">
        <v>14</v>
      </c>
      <c r="F2491" s="8">
        <v>112</v>
      </c>
      <c r="G2491" s="8">
        <v>1</v>
      </c>
      <c r="L2491" s="8">
        <v>1</v>
      </c>
      <c r="M2491" s="8">
        <f t="shared" si="390"/>
        <v>112</v>
      </c>
      <c r="O2491" s="8">
        <v>120</v>
      </c>
      <c r="AI2491">
        <v>8041</v>
      </c>
      <c r="AJ2491">
        <v>15233</v>
      </c>
      <c r="AK2491" t="s">
        <v>378</v>
      </c>
      <c r="AL2491">
        <v>105</v>
      </c>
      <c r="AM2491">
        <v>105</v>
      </c>
      <c r="AN2491">
        <v>18.5</v>
      </c>
      <c r="AO2491">
        <v>18.5</v>
      </c>
      <c r="AP2491">
        <v>18.5</v>
      </c>
      <c r="AQ2491">
        <v>2.9</v>
      </c>
      <c r="AR2491">
        <v>0</v>
      </c>
      <c r="AS2491">
        <v>0</v>
      </c>
      <c r="AT2491" s="12">
        <f t="shared" si="399"/>
        <v>21.4</v>
      </c>
      <c r="AV2491" s="11">
        <f t="shared" si="391"/>
        <v>117.6</v>
      </c>
      <c r="AW2491" s="13">
        <f t="shared" si="392"/>
        <v>117.6</v>
      </c>
      <c r="AX2491" s="13">
        <f t="shared" si="393"/>
        <v>20.72</v>
      </c>
      <c r="AY2491" s="13">
        <f t="shared" si="394"/>
        <v>20.72</v>
      </c>
      <c r="AZ2491" s="13">
        <f t="shared" si="395"/>
        <v>20.72</v>
      </c>
      <c r="BA2491" s="13">
        <f t="shared" si="396"/>
        <v>3.2480000000000002</v>
      </c>
      <c r="BB2491" s="13">
        <f t="shared" si="397"/>
        <v>0</v>
      </c>
      <c r="BC2491" s="13">
        <f t="shared" si="398"/>
        <v>0</v>
      </c>
    </row>
    <row r="2492" spans="1:55" x14ac:dyDescent="0.3">
      <c r="A2492" s="8" t="s">
        <v>233</v>
      </c>
      <c r="B2492" s="8" t="s">
        <v>240</v>
      </c>
      <c r="C2492" s="8" t="s">
        <v>182</v>
      </c>
      <c r="D2492" s="8" t="s">
        <v>26</v>
      </c>
      <c r="E2492" s="7" t="s">
        <v>14</v>
      </c>
      <c r="F2492" s="8">
        <v>175</v>
      </c>
      <c r="H2492" s="8">
        <v>2</v>
      </c>
      <c r="L2492" s="8">
        <v>0.28599999999999998</v>
      </c>
      <c r="M2492" s="8">
        <f t="shared" si="390"/>
        <v>50.05</v>
      </c>
      <c r="O2492" s="8">
        <v>120</v>
      </c>
      <c r="AI2492" s="7">
        <v>7200</v>
      </c>
      <c r="AJ2492" s="8">
        <v>20051</v>
      </c>
      <c r="AK2492" s="8" t="s">
        <v>282</v>
      </c>
      <c r="AL2492" s="7">
        <v>130</v>
      </c>
      <c r="AM2492" s="8">
        <v>0</v>
      </c>
      <c r="AN2492" s="8">
        <v>2.4</v>
      </c>
      <c r="AO2492" s="8">
        <v>0</v>
      </c>
      <c r="AP2492" s="8">
        <v>0</v>
      </c>
      <c r="AQ2492" s="8">
        <v>0.2</v>
      </c>
      <c r="AR2492" s="8">
        <v>28.6</v>
      </c>
      <c r="AS2492" s="8">
        <v>0.3</v>
      </c>
      <c r="AT2492" s="12">
        <f t="shared" si="399"/>
        <v>31.200000000000003</v>
      </c>
      <c r="AV2492" s="11">
        <f t="shared" si="391"/>
        <v>65.064999999999998</v>
      </c>
      <c r="AW2492" s="13">
        <f t="shared" si="392"/>
        <v>0</v>
      </c>
      <c r="AX2492" s="13">
        <f t="shared" si="393"/>
        <v>1.2011999999999998</v>
      </c>
      <c r="AY2492" s="13">
        <f t="shared" si="394"/>
        <v>0</v>
      </c>
      <c r="AZ2492" s="13">
        <f t="shared" si="395"/>
        <v>0</v>
      </c>
      <c r="BA2492" s="13">
        <f t="shared" si="396"/>
        <v>0.10009999999999999</v>
      </c>
      <c r="BB2492" s="13">
        <f t="shared" si="397"/>
        <v>14.314300000000001</v>
      </c>
      <c r="BC2492" s="13">
        <f t="shared" si="398"/>
        <v>0.15014999999999998</v>
      </c>
    </row>
    <row r="2493" spans="1:55" x14ac:dyDescent="0.3">
      <c r="A2493" s="8" t="s">
        <v>233</v>
      </c>
      <c r="B2493" s="8" t="s">
        <v>240</v>
      </c>
      <c r="C2493" s="8" t="s">
        <v>182</v>
      </c>
      <c r="D2493" s="8" t="s">
        <v>28</v>
      </c>
      <c r="E2493" s="7" t="s">
        <v>14</v>
      </c>
      <c r="F2493" s="8">
        <v>185</v>
      </c>
      <c r="I2493" s="8">
        <v>3</v>
      </c>
      <c r="L2493" s="8">
        <v>0.1</v>
      </c>
      <c r="M2493" s="8">
        <f t="shared" si="390"/>
        <v>18.5</v>
      </c>
      <c r="O2493" s="8">
        <v>120</v>
      </c>
      <c r="AI2493" s="7">
        <v>7005</v>
      </c>
      <c r="AJ2493" s="8">
        <v>16028</v>
      </c>
      <c r="AK2493" s="8" t="s">
        <v>283</v>
      </c>
      <c r="AL2493" s="7">
        <v>127</v>
      </c>
      <c r="AM2493" s="8">
        <v>0</v>
      </c>
      <c r="AN2493" s="8">
        <v>8.6999999999999993</v>
      </c>
      <c r="AO2493" s="8">
        <v>0</v>
      </c>
      <c r="AP2493" s="8">
        <v>0</v>
      </c>
      <c r="AQ2493" s="8">
        <v>0.5</v>
      </c>
      <c r="AR2493" s="8">
        <v>22.8</v>
      </c>
      <c r="AS2493" s="8">
        <v>6.4</v>
      </c>
      <c r="AT2493" s="12">
        <f t="shared" si="399"/>
        <v>32</v>
      </c>
      <c r="AV2493" s="11">
        <f t="shared" si="391"/>
        <v>23.495000000000001</v>
      </c>
      <c r="AW2493" s="13">
        <f t="shared" si="392"/>
        <v>0</v>
      </c>
      <c r="AX2493" s="13">
        <f t="shared" si="393"/>
        <v>1.6094999999999999</v>
      </c>
      <c r="AY2493" s="13">
        <f t="shared" si="394"/>
        <v>0</v>
      </c>
      <c r="AZ2493" s="13">
        <f t="shared" si="395"/>
        <v>0</v>
      </c>
      <c r="BA2493" s="13">
        <f t="shared" si="396"/>
        <v>9.2499999999999999E-2</v>
      </c>
      <c r="BB2493" s="13">
        <f t="shared" si="397"/>
        <v>4.218</v>
      </c>
      <c r="BC2493" s="13">
        <f t="shared" si="398"/>
        <v>1.1840000000000002</v>
      </c>
    </row>
    <row r="2494" spans="1:55" x14ac:dyDescent="0.3">
      <c r="A2494" s="8" t="s">
        <v>233</v>
      </c>
      <c r="B2494" s="8" t="s">
        <v>240</v>
      </c>
      <c r="C2494" s="8" t="s">
        <v>182</v>
      </c>
      <c r="D2494" s="8" t="s">
        <v>29</v>
      </c>
      <c r="E2494" s="7" t="s">
        <v>14</v>
      </c>
      <c r="F2494" s="8">
        <v>60</v>
      </c>
      <c r="G2494" s="8">
        <v>1</v>
      </c>
      <c r="L2494" s="8">
        <v>1</v>
      </c>
      <c r="M2494" s="8">
        <f t="shared" ref="M2494:M2557" si="400">F2494*L2494</f>
        <v>60</v>
      </c>
      <c r="O2494" s="8">
        <v>120</v>
      </c>
      <c r="AI2494" s="7">
        <v>513</v>
      </c>
      <c r="AJ2494" s="8">
        <v>11110</v>
      </c>
      <c r="AK2494" s="8" t="s">
        <v>290</v>
      </c>
      <c r="AL2494" s="7">
        <v>22</v>
      </c>
      <c r="AM2494" s="8">
        <v>0</v>
      </c>
      <c r="AN2494" s="8">
        <v>1</v>
      </c>
      <c r="AO2494" s="8">
        <v>0</v>
      </c>
      <c r="AP2494" s="8">
        <v>0</v>
      </c>
      <c r="AQ2494" s="8">
        <v>0.4</v>
      </c>
      <c r="AR2494" s="8">
        <v>4.5</v>
      </c>
      <c r="AS2494" s="8">
        <v>2.8</v>
      </c>
      <c r="AT2494" s="12">
        <f t="shared" si="399"/>
        <v>5.9</v>
      </c>
      <c r="AV2494" s="11">
        <f t="shared" si="391"/>
        <v>13.2</v>
      </c>
      <c r="AW2494" s="13">
        <f t="shared" si="392"/>
        <v>0</v>
      </c>
      <c r="AX2494" s="13">
        <f t="shared" si="393"/>
        <v>0.6</v>
      </c>
      <c r="AY2494" s="13">
        <f t="shared" si="394"/>
        <v>0</v>
      </c>
      <c r="AZ2494" s="13">
        <f t="shared" si="395"/>
        <v>0</v>
      </c>
      <c r="BA2494" s="13">
        <f t="shared" si="396"/>
        <v>0.24</v>
      </c>
      <c r="BB2494" s="13">
        <f t="shared" si="397"/>
        <v>2.7</v>
      </c>
      <c r="BC2494" s="13">
        <f t="shared" si="398"/>
        <v>1.68</v>
      </c>
    </row>
    <row r="2495" spans="1:55" x14ac:dyDescent="0.3">
      <c r="A2495" s="8" t="s">
        <v>233</v>
      </c>
      <c r="B2495" s="8" t="s">
        <v>240</v>
      </c>
      <c r="C2495" s="8" t="s">
        <v>182</v>
      </c>
      <c r="D2495" s="8" t="s">
        <v>30</v>
      </c>
      <c r="E2495" s="7" t="s">
        <v>14</v>
      </c>
      <c r="F2495" s="8">
        <v>119</v>
      </c>
      <c r="H2495" s="8">
        <v>3</v>
      </c>
      <c r="L2495" s="8">
        <v>0.42899999999999999</v>
      </c>
      <c r="M2495" s="8">
        <f t="shared" si="400"/>
        <v>51.051000000000002</v>
      </c>
      <c r="O2495" s="8">
        <v>120</v>
      </c>
      <c r="AI2495" s="7">
        <v>141</v>
      </c>
      <c r="AJ2495" s="8">
        <v>9040</v>
      </c>
      <c r="AK2495" s="8" t="s">
        <v>287</v>
      </c>
      <c r="AL2495" s="7">
        <v>92</v>
      </c>
      <c r="AM2495" s="8">
        <v>0</v>
      </c>
      <c r="AN2495" s="8">
        <v>1</v>
      </c>
      <c r="AO2495" s="8">
        <v>0</v>
      </c>
      <c r="AP2495" s="8">
        <v>0</v>
      </c>
      <c r="AQ2495" s="8">
        <v>0.5</v>
      </c>
      <c r="AR2495" s="8">
        <v>23.4</v>
      </c>
      <c r="AS2495" s="8">
        <v>2.4</v>
      </c>
      <c r="AT2495" s="12">
        <f t="shared" si="399"/>
        <v>24.9</v>
      </c>
      <c r="AV2495" s="11">
        <f t="shared" si="391"/>
        <v>46.966920000000002</v>
      </c>
      <c r="AW2495" s="13">
        <f t="shared" si="392"/>
        <v>0</v>
      </c>
      <c r="AX2495" s="13">
        <f t="shared" si="393"/>
        <v>0.51051000000000002</v>
      </c>
      <c r="AY2495" s="13">
        <f t="shared" si="394"/>
        <v>0</v>
      </c>
      <c r="AZ2495" s="13">
        <f t="shared" si="395"/>
        <v>0</v>
      </c>
      <c r="BA2495" s="13">
        <f t="shared" si="396"/>
        <v>0.25525500000000001</v>
      </c>
      <c r="BB2495" s="13">
        <f t="shared" si="397"/>
        <v>11.945933999999999</v>
      </c>
      <c r="BC2495" s="13">
        <f t="shared" si="398"/>
        <v>1.2252240000000001</v>
      </c>
    </row>
    <row r="2496" spans="1:55" x14ac:dyDescent="0.3">
      <c r="A2496" s="8" t="s">
        <v>233</v>
      </c>
      <c r="B2496" s="8" t="s">
        <v>240</v>
      </c>
      <c r="C2496" s="8" t="s">
        <v>182</v>
      </c>
      <c r="D2496" s="8" t="s">
        <v>31</v>
      </c>
      <c r="E2496" s="7" t="s">
        <v>14</v>
      </c>
      <c r="F2496" s="8">
        <v>122</v>
      </c>
      <c r="H2496" s="8">
        <v>2</v>
      </c>
      <c r="L2496" s="8">
        <v>0.28599999999999998</v>
      </c>
      <c r="M2496" s="8">
        <f t="shared" si="400"/>
        <v>34.891999999999996</v>
      </c>
      <c r="O2496" s="8">
        <v>120</v>
      </c>
      <c r="AI2496" s="7">
        <v>1786</v>
      </c>
      <c r="AJ2496" s="8">
        <v>11363</v>
      </c>
      <c r="AK2496" s="8" t="s">
        <v>289</v>
      </c>
      <c r="AL2496" s="7">
        <v>93</v>
      </c>
      <c r="AM2496" s="8">
        <v>0</v>
      </c>
      <c r="AN2496" s="8">
        <v>2</v>
      </c>
      <c r="AO2496" s="8">
        <v>0</v>
      </c>
      <c r="AP2496" s="8">
        <v>0</v>
      </c>
      <c r="AQ2496" s="8">
        <v>0.1</v>
      </c>
      <c r="AR2496" s="8">
        <v>21.6</v>
      </c>
      <c r="AS2496" s="8">
        <v>1.5</v>
      </c>
      <c r="AT2496" s="12">
        <f t="shared" si="399"/>
        <v>23.700000000000003</v>
      </c>
      <c r="AV2496" s="11">
        <f t="shared" si="391"/>
        <v>32.449559999999998</v>
      </c>
      <c r="AW2496" s="13">
        <f t="shared" si="392"/>
        <v>0</v>
      </c>
      <c r="AX2496" s="13">
        <f t="shared" si="393"/>
        <v>0.6978399999999999</v>
      </c>
      <c r="AY2496" s="13">
        <f t="shared" si="394"/>
        <v>0</v>
      </c>
      <c r="AZ2496" s="13">
        <f t="shared" si="395"/>
        <v>0</v>
      </c>
      <c r="BA2496" s="13">
        <f t="shared" si="396"/>
        <v>3.4891999999999999E-2</v>
      </c>
      <c r="BB2496" s="13">
        <f t="shared" si="397"/>
        <v>7.5366719999999994</v>
      </c>
      <c r="BC2496" s="13">
        <f t="shared" si="398"/>
        <v>0.52337999999999996</v>
      </c>
    </row>
    <row r="2497" spans="1:55" x14ac:dyDescent="0.3">
      <c r="A2497" s="8" t="s">
        <v>233</v>
      </c>
      <c r="B2497" s="8" t="s">
        <v>240</v>
      </c>
      <c r="C2497" s="8" t="s">
        <v>182</v>
      </c>
      <c r="D2497" s="8" t="s">
        <v>167</v>
      </c>
      <c r="E2497" s="7" t="s">
        <v>14</v>
      </c>
      <c r="F2497" s="8">
        <v>62</v>
      </c>
      <c r="G2497" s="8">
        <v>1</v>
      </c>
      <c r="L2497" s="8">
        <v>1</v>
      </c>
      <c r="M2497" s="8">
        <f t="shared" si="400"/>
        <v>62</v>
      </c>
      <c r="O2497" s="8">
        <v>120</v>
      </c>
      <c r="AI2497" s="7">
        <v>2282</v>
      </c>
      <c r="AJ2497" s="8">
        <v>11529</v>
      </c>
      <c r="AK2497" s="8" t="s">
        <v>368</v>
      </c>
      <c r="AL2497" s="7">
        <v>21</v>
      </c>
      <c r="AM2497" s="8">
        <v>0</v>
      </c>
      <c r="AN2497" s="8">
        <v>0.9</v>
      </c>
      <c r="AO2497" s="8">
        <v>0</v>
      </c>
      <c r="AP2497" s="8">
        <v>0</v>
      </c>
      <c r="AQ2497" s="8">
        <v>0.3</v>
      </c>
      <c r="AR2497" s="8">
        <v>4.5999999999999996</v>
      </c>
      <c r="AS2497" s="8">
        <v>1.1000000000000001</v>
      </c>
      <c r="AT2497" s="12">
        <f t="shared" si="399"/>
        <v>5.8</v>
      </c>
      <c r="AV2497" s="11">
        <f t="shared" si="391"/>
        <v>13.02</v>
      </c>
      <c r="AW2497" s="13">
        <f t="shared" si="392"/>
        <v>0</v>
      </c>
      <c r="AX2497" s="13">
        <f t="shared" si="393"/>
        <v>0.55800000000000005</v>
      </c>
      <c r="AY2497" s="13">
        <f t="shared" si="394"/>
        <v>0</v>
      </c>
      <c r="AZ2497" s="13">
        <f t="shared" si="395"/>
        <v>0</v>
      </c>
      <c r="BA2497" s="13">
        <f t="shared" si="396"/>
        <v>0.18599999999999997</v>
      </c>
      <c r="BB2497" s="13">
        <f t="shared" si="397"/>
        <v>2.8519999999999999</v>
      </c>
      <c r="BC2497" s="13">
        <f t="shared" si="398"/>
        <v>0.68200000000000005</v>
      </c>
    </row>
    <row r="2498" spans="1:55" x14ac:dyDescent="0.3">
      <c r="A2498" s="8" t="s">
        <v>233</v>
      </c>
      <c r="B2498" s="8" t="s">
        <v>240</v>
      </c>
      <c r="C2498" s="8" t="s">
        <v>182</v>
      </c>
      <c r="D2498" s="8" t="s">
        <v>87</v>
      </c>
      <c r="E2498" s="7" t="s">
        <v>14</v>
      </c>
      <c r="F2498" s="8">
        <v>171</v>
      </c>
      <c r="I2498" s="8">
        <v>2</v>
      </c>
      <c r="L2498" s="8">
        <v>6.7000000000000004E-2</v>
      </c>
      <c r="M2498" s="8">
        <f t="shared" si="400"/>
        <v>11.457000000000001</v>
      </c>
      <c r="O2498" s="8">
        <v>120</v>
      </c>
      <c r="AI2498" s="7">
        <v>7060</v>
      </c>
      <c r="AJ2498" s="8">
        <v>16063</v>
      </c>
      <c r="AK2498" s="8" t="s">
        <v>328</v>
      </c>
      <c r="AL2498" s="7">
        <v>116</v>
      </c>
      <c r="AM2498" s="8">
        <v>0</v>
      </c>
      <c r="AN2498" s="8">
        <v>7.7</v>
      </c>
      <c r="AO2498" s="8">
        <v>0</v>
      </c>
      <c r="AP2498" s="8">
        <v>0</v>
      </c>
      <c r="AQ2498" s="8">
        <v>0.5</v>
      </c>
      <c r="AR2498" s="8">
        <v>20.8</v>
      </c>
      <c r="AS2498" s="8">
        <v>6.5</v>
      </c>
      <c r="AT2498" s="12">
        <f t="shared" si="399"/>
        <v>29</v>
      </c>
      <c r="AV2498" s="11">
        <f t="shared" si="391"/>
        <v>13.290120000000002</v>
      </c>
      <c r="AW2498" s="13">
        <f t="shared" si="392"/>
        <v>0</v>
      </c>
      <c r="AX2498" s="13">
        <f t="shared" si="393"/>
        <v>0.882189</v>
      </c>
      <c r="AY2498" s="13">
        <f t="shared" si="394"/>
        <v>0</v>
      </c>
      <c r="AZ2498" s="13">
        <f t="shared" si="395"/>
        <v>0</v>
      </c>
      <c r="BA2498" s="13">
        <f t="shared" si="396"/>
        <v>5.7285000000000003E-2</v>
      </c>
      <c r="BB2498" s="13">
        <f t="shared" si="397"/>
        <v>2.3830560000000003</v>
      </c>
      <c r="BC2498" s="13">
        <f t="shared" si="398"/>
        <v>0.74470500000000006</v>
      </c>
    </row>
    <row r="2499" spans="1:55" x14ac:dyDescent="0.3">
      <c r="A2499" s="8" t="s">
        <v>233</v>
      </c>
      <c r="B2499" s="8" t="s">
        <v>240</v>
      </c>
      <c r="C2499" s="8" t="s">
        <v>182</v>
      </c>
      <c r="D2499" s="8" t="s">
        <v>171</v>
      </c>
      <c r="E2499" s="7" t="s">
        <v>14</v>
      </c>
      <c r="F2499" s="8">
        <v>44</v>
      </c>
      <c r="H2499" s="8">
        <v>2</v>
      </c>
      <c r="L2499" s="8">
        <v>0.28599999999999998</v>
      </c>
      <c r="M2499" s="8">
        <f t="shared" si="400"/>
        <v>12.584</v>
      </c>
      <c r="O2499" s="8">
        <v>120</v>
      </c>
      <c r="AI2499" s="7">
        <v>7016</v>
      </c>
      <c r="AJ2499" s="8">
        <v>18029</v>
      </c>
      <c r="AK2499" s="8" t="s">
        <v>369</v>
      </c>
      <c r="AL2499" s="7">
        <v>274</v>
      </c>
      <c r="AM2499" s="8">
        <v>0</v>
      </c>
      <c r="AN2499" s="8">
        <v>8.8000000000000007</v>
      </c>
      <c r="AO2499" s="8">
        <v>0</v>
      </c>
      <c r="AP2499" s="8">
        <v>0</v>
      </c>
      <c r="AQ2499" s="8">
        <v>3</v>
      </c>
      <c r="AR2499" s="8">
        <v>51.9</v>
      </c>
      <c r="AS2499" s="8">
        <v>2.8</v>
      </c>
      <c r="AT2499" s="12">
        <f t="shared" si="399"/>
        <v>63.7</v>
      </c>
      <c r="AV2499" s="11">
        <f t="shared" si="391"/>
        <v>34.480159999999998</v>
      </c>
      <c r="AW2499" s="13">
        <f t="shared" si="392"/>
        <v>0</v>
      </c>
      <c r="AX2499" s="13">
        <f t="shared" si="393"/>
        <v>1.1073920000000002</v>
      </c>
      <c r="AY2499" s="13">
        <f t="shared" si="394"/>
        <v>0</v>
      </c>
      <c r="AZ2499" s="13">
        <f t="shared" si="395"/>
        <v>0</v>
      </c>
      <c r="BA2499" s="13">
        <f t="shared" si="396"/>
        <v>0.37751999999999997</v>
      </c>
      <c r="BB2499" s="13">
        <f t="shared" si="397"/>
        <v>6.5310959999999998</v>
      </c>
      <c r="BC2499" s="13">
        <f t="shared" si="398"/>
        <v>0.352352</v>
      </c>
    </row>
    <row r="2500" spans="1:55" x14ac:dyDescent="0.3">
      <c r="A2500" s="8" t="s">
        <v>234</v>
      </c>
      <c r="B2500" s="8" t="s">
        <v>240</v>
      </c>
      <c r="C2500" s="8" t="s">
        <v>182</v>
      </c>
      <c r="D2500" s="8" t="s">
        <v>248</v>
      </c>
      <c r="E2500" s="7" t="s">
        <v>14</v>
      </c>
      <c r="F2500" s="8">
        <v>134</v>
      </c>
      <c r="G2500" s="8">
        <v>1</v>
      </c>
      <c r="L2500" s="8">
        <v>1</v>
      </c>
      <c r="M2500" s="8">
        <f t="shared" si="400"/>
        <v>134</v>
      </c>
      <c r="O2500" s="8">
        <v>120</v>
      </c>
      <c r="AE2500" s="7" t="s">
        <v>296</v>
      </c>
      <c r="AF2500" s="8" t="s">
        <v>303</v>
      </c>
      <c r="AL2500" s="7">
        <v>163</v>
      </c>
      <c r="AN2500" s="8">
        <v>6.3</v>
      </c>
      <c r="AQ2500" s="8">
        <v>1.4</v>
      </c>
      <c r="AR2500" s="8">
        <v>31.1</v>
      </c>
      <c r="AT2500" s="12">
        <f t="shared" si="399"/>
        <v>38.799999999999997</v>
      </c>
      <c r="AV2500" s="11">
        <f t="shared" si="391"/>
        <v>218.42</v>
      </c>
      <c r="AW2500" s="13">
        <f t="shared" si="392"/>
        <v>1.34</v>
      </c>
      <c r="AX2500" s="13">
        <f t="shared" si="393"/>
        <v>8.4420000000000002</v>
      </c>
      <c r="AY2500" s="13">
        <f t="shared" si="394"/>
        <v>1.34</v>
      </c>
      <c r="AZ2500" s="13">
        <f t="shared" si="395"/>
        <v>1.34</v>
      </c>
      <c r="BA2500" s="13">
        <f t="shared" si="396"/>
        <v>1.8759999999999999</v>
      </c>
      <c r="BB2500" s="13">
        <f t="shared" si="397"/>
        <v>41.674000000000007</v>
      </c>
      <c r="BC2500" s="13">
        <f t="shared" si="398"/>
        <v>1.34</v>
      </c>
    </row>
    <row r="2501" spans="1:55" x14ac:dyDescent="0.3">
      <c r="A2501" s="8" t="s">
        <v>234</v>
      </c>
      <c r="B2501" s="8" t="s">
        <v>240</v>
      </c>
      <c r="C2501" s="8" t="s">
        <v>182</v>
      </c>
      <c r="D2501" s="8" t="s">
        <v>27</v>
      </c>
      <c r="E2501" s="7" t="s">
        <v>14</v>
      </c>
      <c r="F2501" s="8">
        <v>114</v>
      </c>
      <c r="G2501" s="8">
        <v>1</v>
      </c>
      <c r="L2501" s="8">
        <v>1</v>
      </c>
      <c r="M2501" s="8">
        <f t="shared" si="400"/>
        <v>114</v>
      </c>
      <c r="O2501" s="8">
        <v>120</v>
      </c>
      <c r="AE2501" s="7" t="s">
        <v>296</v>
      </c>
      <c r="AF2501" s="8" t="s">
        <v>304</v>
      </c>
      <c r="AL2501" s="7">
        <v>125</v>
      </c>
      <c r="AN2501" s="8">
        <v>2.1</v>
      </c>
      <c r="AQ2501" s="8">
        <v>1.3</v>
      </c>
      <c r="AR2501" s="8">
        <v>26.2</v>
      </c>
      <c r="AT2501" s="12">
        <f t="shared" si="399"/>
        <v>29.6</v>
      </c>
      <c r="AV2501" s="11">
        <f t="shared" ref="AV2501:AV2564" si="401">PRODUCT($M2501,$Y2501,AL2501)/100</f>
        <v>142.5</v>
      </c>
      <c r="AW2501" s="13">
        <f t="shared" si="392"/>
        <v>1.1399999999999999</v>
      </c>
      <c r="AX2501" s="13">
        <f t="shared" si="393"/>
        <v>2.3940000000000001</v>
      </c>
      <c r="AY2501" s="13">
        <f t="shared" si="394"/>
        <v>1.1399999999999999</v>
      </c>
      <c r="AZ2501" s="13">
        <f t="shared" si="395"/>
        <v>1.1399999999999999</v>
      </c>
      <c r="BA2501" s="13">
        <f t="shared" si="396"/>
        <v>1.4820000000000002</v>
      </c>
      <c r="BB2501" s="13">
        <f t="shared" si="397"/>
        <v>29.867999999999999</v>
      </c>
      <c r="BC2501" s="13">
        <f t="shared" si="398"/>
        <v>1.1399999999999999</v>
      </c>
    </row>
    <row r="2502" spans="1:55" x14ac:dyDescent="0.3">
      <c r="A2502" s="8" t="s">
        <v>234</v>
      </c>
      <c r="B2502" s="8" t="s">
        <v>240</v>
      </c>
      <c r="C2502" s="8" t="s">
        <v>182</v>
      </c>
      <c r="D2502" s="8" t="s">
        <v>32</v>
      </c>
      <c r="E2502" s="7" t="s">
        <v>14</v>
      </c>
      <c r="F2502" s="8">
        <v>83</v>
      </c>
      <c r="H2502" s="8">
        <v>2</v>
      </c>
      <c r="L2502" s="8">
        <v>0.28599999999999998</v>
      </c>
      <c r="M2502" s="8">
        <f t="shared" si="400"/>
        <v>23.738</v>
      </c>
      <c r="O2502" s="8">
        <v>120</v>
      </c>
      <c r="AI2502" s="7">
        <v>8012</v>
      </c>
      <c r="AJ2502" s="8">
        <v>0</v>
      </c>
      <c r="AK2502" s="8" t="s">
        <v>307</v>
      </c>
      <c r="AL2502" s="7">
        <v>332</v>
      </c>
      <c r="AM2502" s="8">
        <v>0</v>
      </c>
      <c r="AN2502" s="8">
        <v>10.3</v>
      </c>
      <c r="AO2502" s="8">
        <v>0</v>
      </c>
      <c r="AP2502" s="8">
        <v>0</v>
      </c>
      <c r="AQ2502" s="8">
        <v>3</v>
      </c>
      <c r="AR2502" s="8">
        <v>73.7</v>
      </c>
      <c r="AS2502" s="8">
        <v>12.7</v>
      </c>
      <c r="AT2502" s="12">
        <f t="shared" si="399"/>
        <v>87</v>
      </c>
      <c r="AV2502" s="11">
        <f t="shared" si="401"/>
        <v>78.810159999999996</v>
      </c>
      <c r="AW2502" s="13">
        <f t="shared" ref="AW2502:AW2565" si="402">PRODUCT($M2502,$Y2502,AM2502)/100</f>
        <v>0</v>
      </c>
      <c r="AX2502" s="13">
        <f t="shared" ref="AX2502:AX2565" si="403">PRODUCT($M2502,$Y2502,AN2502)/100</f>
        <v>2.445014</v>
      </c>
      <c r="AY2502" s="13">
        <f t="shared" ref="AY2502:AY2565" si="404">PRODUCT($M2502,$Y2502,AO2502)/100</f>
        <v>0</v>
      </c>
      <c r="AZ2502" s="13">
        <f t="shared" ref="AZ2502:AZ2565" si="405">PRODUCT($M2502,$Y2502,AP2502)/100</f>
        <v>0</v>
      </c>
      <c r="BA2502" s="13">
        <f t="shared" ref="BA2502:BA2565" si="406">PRODUCT($M2502,$Y2502,AQ2502)/100</f>
        <v>0.71214</v>
      </c>
      <c r="BB2502" s="13">
        <f t="shared" ref="BB2502:BB2565" si="407">PRODUCT($M2502,$Y2502,AR2502)/100</f>
        <v>17.494906</v>
      </c>
      <c r="BC2502" s="13">
        <f t="shared" ref="BC2502:BC2565" si="408">PRODUCT($M2502,$Y2502,AS2502)/100</f>
        <v>3.014726</v>
      </c>
    </row>
    <row r="2503" spans="1:55" x14ac:dyDescent="0.3">
      <c r="A2503" s="8" t="s">
        <v>234</v>
      </c>
      <c r="B2503" s="8" t="s">
        <v>240</v>
      </c>
      <c r="C2503" s="8" t="s">
        <v>182</v>
      </c>
      <c r="D2503" s="8" t="s">
        <v>74</v>
      </c>
      <c r="E2503" s="7" t="s">
        <v>14</v>
      </c>
      <c r="F2503" s="8">
        <v>340</v>
      </c>
      <c r="G2503" s="8">
        <v>1</v>
      </c>
      <c r="L2503" s="8">
        <v>1</v>
      </c>
      <c r="M2503" s="8">
        <f t="shared" si="400"/>
        <v>340</v>
      </c>
      <c r="O2503" s="8">
        <v>120</v>
      </c>
      <c r="AI2503" s="7">
        <v>404</v>
      </c>
      <c r="AJ2503" s="8">
        <v>14400</v>
      </c>
      <c r="AK2503" s="8" t="s">
        <v>308</v>
      </c>
      <c r="AL2503" s="7">
        <v>41</v>
      </c>
      <c r="AM2503" s="8">
        <v>0</v>
      </c>
      <c r="AN2503" s="8">
        <v>0</v>
      </c>
      <c r="AO2503" s="8">
        <v>0</v>
      </c>
      <c r="AP2503" s="8">
        <v>0</v>
      </c>
      <c r="AQ2503" s="8">
        <v>0</v>
      </c>
      <c r="AR2503" s="8">
        <v>10.4</v>
      </c>
      <c r="AS2503" s="8">
        <v>0</v>
      </c>
      <c r="AT2503" s="12">
        <f t="shared" si="399"/>
        <v>10.4</v>
      </c>
      <c r="AV2503" s="11">
        <f t="shared" si="401"/>
        <v>139.4</v>
      </c>
      <c r="AW2503" s="13">
        <f t="shared" si="402"/>
        <v>0</v>
      </c>
      <c r="AX2503" s="13">
        <f t="shared" si="403"/>
        <v>0</v>
      </c>
      <c r="AY2503" s="13">
        <f t="shared" si="404"/>
        <v>0</v>
      </c>
      <c r="AZ2503" s="13">
        <f t="shared" si="405"/>
        <v>0</v>
      </c>
      <c r="BA2503" s="13">
        <f t="shared" si="406"/>
        <v>0</v>
      </c>
      <c r="BB2503" s="13">
        <f t="shared" si="407"/>
        <v>35.36</v>
      </c>
      <c r="BC2503" s="13">
        <f t="shared" si="408"/>
        <v>0</v>
      </c>
    </row>
    <row r="2504" spans="1:55" x14ac:dyDescent="0.3">
      <c r="A2504" s="8" t="s">
        <v>232</v>
      </c>
      <c r="B2504" s="8" t="s">
        <v>239</v>
      </c>
      <c r="C2504" s="8" t="s">
        <v>183</v>
      </c>
      <c r="D2504" s="8" t="s">
        <v>13</v>
      </c>
      <c r="E2504" s="7" t="s">
        <v>14</v>
      </c>
      <c r="F2504" s="8">
        <v>112</v>
      </c>
      <c r="H2504" s="8">
        <v>1</v>
      </c>
      <c r="L2504" s="8">
        <v>0.14299999999999999</v>
      </c>
      <c r="M2504" s="8">
        <f t="shared" si="400"/>
        <v>16.015999999999998</v>
      </c>
      <c r="N2504" s="8">
        <v>2</v>
      </c>
      <c r="O2504" s="8">
        <v>121</v>
      </c>
      <c r="AI2504" s="7">
        <v>8067</v>
      </c>
      <c r="AJ2504" s="8">
        <v>0</v>
      </c>
      <c r="AK2504" s="8" t="s">
        <v>265</v>
      </c>
      <c r="AL2504" s="7">
        <v>269</v>
      </c>
      <c r="AM2504" s="8">
        <v>269</v>
      </c>
      <c r="AN2504" s="8">
        <v>24.9</v>
      </c>
      <c r="AO2504" s="8">
        <v>24.9</v>
      </c>
      <c r="AP2504" s="8">
        <v>24.9</v>
      </c>
      <c r="AQ2504" s="8">
        <v>18</v>
      </c>
      <c r="AR2504" s="8">
        <v>0</v>
      </c>
      <c r="AS2504" s="8">
        <v>0</v>
      </c>
      <c r="AT2504" s="12">
        <f t="shared" si="399"/>
        <v>42.9</v>
      </c>
      <c r="AV2504" s="11">
        <f t="shared" si="401"/>
        <v>43.08303999999999</v>
      </c>
      <c r="AW2504" s="13">
        <f t="shared" si="402"/>
        <v>43.08303999999999</v>
      </c>
      <c r="AX2504" s="13">
        <f t="shared" si="403"/>
        <v>3.9879839999999995</v>
      </c>
      <c r="AY2504" s="13">
        <f t="shared" si="404"/>
        <v>3.9879839999999995</v>
      </c>
      <c r="AZ2504" s="13">
        <f t="shared" si="405"/>
        <v>3.9879839999999995</v>
      </c>
      <c r="BA2504" s="13">
        <f t="shared" si="406"/>
        <v>2.8828799999999997</v>
      </c>
      <c r="BB2504" s="13">
        <f t="shared" si="407"/>
        <v>0</v>
      </c>
      <c r="BC2504" s="13">
        <f t="shared" si="408"/>
        <v>0</v>
      </c>
    </row>
    <row r="2505" spans="1:55" x14ac:dyDescent="0.3">
      <c r="A2505" s="8" t="s">
        <v>232</v>
      </c>
      <c r="B2505" s="8" t="s">
        <v>239</v>
      </c>
      <c r="C2505" s="8" t="s">
        <v>183</v>
      </c>
      <c r="D2505" s="8" t="s">
        <v>15</v>
      </c>
      <c r="E2505" s="7" t="s">
        <v>21</v>
      </c>
      <c r="K2505" s="8">
        <v>1</v>
      </c>
      <c r="L2505" s="8">
        <v>0</v>
      </c>
      <c r="M2505" s="8">
        <f t="shared" si="400"/>
        <v>0</v>
      </c>
      <c r="O2505" s="8">
        <v>121</v>
      </c>
      <c r="AE2505" s="7" t="s">
        <v>296</v>
      </c>
      <c r="AF2505" s="8" t="s">
        <v>298</v>
      </c>
      <c r="AG2505" s="7" t="s">
        <v>299</v>
      </c>
      <c r="AL2505" s="7">
        <v>241</v>
      </c>
      <c r="AN2505" s="8">
        <v>32.9</v>
      </c>
      <c r="AQ2505" s="8">
        <v>10.9</v>
      </c>
      <c r="AR2505" s="8">
        <v>0.5</v>
      </c>
      <c r="AS2505" s="8">
        <v>0</v>
      </c>
      <c r="AT2505" s="12">
        <f t="shared" si="399"/>
        <v>44.3</v>
      </c>
      <c r="AV2505" s="11">
        <f t="shared" si="401"/>
        <v>0</v>
      </c>
      <c r="AW2505" s="13">
        <f t="shared" si="402"/>
        <v>0</v>
      </c>
      <c r="AX2505" s="13">
        <f t="shared" si="403"/>
        <v>0</v>
      </c>
      <c r="AY2505" s="13">
        <f t="shared" si="404"/>
        <v>0</v>
      </c>
      <c r="AZ2505" s="13">
        <f t="shared" si="405"/>
        <v>0</v>
      </c>
      <c r="BA2505" s="13">
        <f t="shared" si="406"/>
        <v>0</v>
      </c>
      <c r="BB2505" s="13">
        <f t="shared" si="407"/>
        <v>0</v>
      </c>
      <c r="BC2505" s="13">
        <f t="shared" si="408"/>
        <v>0</v>
      </c>
    </row>
    <row r="2506" spans="1:55" x14ac:dyDescent="0.3">
      <c r="A2506" s="8" t="s">
        <v>232</v>
      </c>
      <c r="B2506" s="8" t="s">
        <v>239</v>
      </c>
      <c r="C2506" s="8" t="s">
        <v>183</v>
      </c>
      <c r="D2506" s="8" t="s">
        <v>17</v>
      </c>
      <c r="E2506" s="7" t="s">
        <v>21</v>
      </c>
      <c r="K2506" s="8">
        <v>1</v>
      </c>
      <c r="L2506" s="8">
        <v>0</v>
      </c>
      <c r="M2506" s="8">
        <f t="shared" si="400"/>
        <v>0</v>
      </c>
      <c r="O2506" s="8">
        <v>121</v>
      </c>
      <c r="AE2506" s="7" t="s">
        <v>300</v>
      </c>
      <c r="AF2506" s="8" t="s">
        <v>301</v>
      </c>
      <c r="AG2506" s="7" t="s">
        <v>272</v>
      </c>
      <c r="AL2506" s="7">
        <v>265</v>
      </c>
      <c r="AN2506" s="8">
        <v>16.899999999999999</v>
      </c>
      <c r="AQ2506" s="8">
        <v>21.4</v>
      </c>
      <c r="AR2506" s="8">
        <v>0</v>
      </c>
      <c r="AS2506" s="8">
        <v>0</v>
      </c>
      <c r="AT2506" s="12">
        <f t="shared" si="399"/>
        <v>38.299999999999997</v>
      </c>
      <c r="AV2506" s="11">
        <f t="shared" si="401"/>
        <v>0</v>
      </c>
      <c r="AW2506" s="13">
        <f t="shared" si="402"/>
        <v>0</v>
      </c>
      <c r="AX2506" s="13">
        <f t="shared" si="403"/>
        <v>0</v>
      </c>
      <c r="AY2506" s="13">
        <f t="shared" si="404"/>
        <v>0</v>
      </c>
      <c r="AZ2506" s="13">
        <f t="shared" si="405"/>
        <v>0</v>
      </c>
      <c r="BA2506" s="13">
        <f t="shared" si="406"/>
        <v>0</v>
      </c>
      <c r="BB2506" s="13">
        <f t="shared" si="407"/>
        <v>0</v>
      </c>
      <c r="BC2506" s="13">
        <f t="shared" si="408"/>
        <v>0</v>
      </c>
    </row>
    <row r="2507" spans="1:55" x14ac:dyDescent="0.3">
      <c r="A2507" s="8" t="s">
        <v>232</v>
      </c>
      <c r="B2507" s="8" t="s">
        <v>239</v>
      </c>
      <c r="C2507" s="8" t="s">
        <v>183</v>
      </c>
      <c r="D2507" s="8" t="s">
        <v>18</v>
      </c>
      <c r="E2507" s="7" t="s">
        <v>21</v>
      </c>
      <c r="K2507" s="8">
        <v>1</v>
      </c>
      <c r="L2507" s="8">
        <v>0</v>
      </c>
      <c r="M2507" s="8">
        <f t="shared" si="400"/>
        <v>0</v>
      </c>
      <c r="O2507" s="8">
        <v>121</v>
      </c>
      <c r="S2507" s="8">
        <v>1095</v>
      </c>
      <c r="T2507" s="8" t="s">
        <v>275</v>
      </c>
      <c r="AL2507" s="7">
        <v>267</v>
      </c>
      <c r="AN2507" s="8">
        <v>19.600000000000001</v>
      </c>
      <c r="AQ2507" s="8">
        <v>20.3</v>
      </c>
      <c r="AT2507" s="12">
        <f t="shared" si="399"/>
        <v>39.900000000000006</v>
      </c>
      <c r="AV2507" s="11">
        <f t="shared" si="401"/>
        <v>0</v>
      </c>
      <c r="AW2507" s="13">
        <f t="shared" si="402"/>
        <v>0</v>
      </c>
      <c r="AX2507" s="13">
        <f t="shared" si="403"/>
        <v>0</v>
      </c>
      <c r="AY2507" s="13">
        <f t="shared" si="404"/>
        <v>0</v>
      </c>
      <c r="AZ2507" s="13">
        <f t="shared" si="405"/>
        <v>0</v>
      </c>
      <c r="BA2507" s="13">
        <f t="shared" si="406"/>
        <v>0</v>
      </c>
      <c r="BB2507" s="13">
        <f t="shared" si="407"/>
        <v>0</v>
      </c>
      <c r="BC2507" s="13">
        <f t="shared" si="408"/>
        <v>0</v>
      </c>
    </row>
    <row r="2508" spans="1:55" x14ac:dyDescent="0.3">
      <c r="A2508" s="8" t="s">
        <v>232</v>
      </c>
      <c r="B2508" s="8" t="s">
        <v>239</v>
      </c>
      <c r="C2508" s="8" t="s">
        <v>183</v>
      </c>
      <c r="D2508" s="8" t="s">
        <v>19</v>
      </c>
      <c r="E2508" s="7" t="s">
        <v>14</v>
      </c>
      <c r="F2508" s="8">
        <v>112</v>
      </c>
      <c r="J2508" s="8">
        <v>2</v>
      </c>
      <c r="L2508" s="8">
        <v>5.0000000000000001E-3</v>
      </c>
      <c r="M2508" s="8">
        <f t="shared" si="400"/>
        <v>0.56000000000000005</v>
      </c>
      <c r="O2508" s="8">
        <v>121</v>
      </c>
      <c r="AI2508" s="7">
        <v>8063</v>
      </c>
      <c r="AJ2508" s="8">
        <v>5124</v>
      </c>
      <c r="AK2508" s="8" t="s">
        <v>273</v>
      </c>
      <c r="AL2508" s="7">
        <v>285</v>
      </c>
      <c r="AM2508" s="8">
        <v>285</v>
      </c>
      <c r="AN2508" s="8">
        <v>26.9</v>
      </c>
      <c r="AO2508" s="8">
        <v>26.9</v>
      </c>
      <c r="AP2508" s="8">
        <v>26.9</v>
      </c>
      <c r="AQ2508" s="8">
        <v>18.899999999999999</v>
      </c>
      <c r="AR2508" s="8">
        <v>0</v>
      </c>
      <c r="AS2508" s="8">
        <v>0</v>
      </c>
      <c r="AT2508" s="12">
        <f t="shared" si="399"/>
        <v>45.8</v>
      </c>
      <c r="AV2508" s="11">
        <f t="shared" si="401"/>
        <v>1.5960000000000003</v>
      </c>
      <c r="AW2508" s="13">
        <f t="shared" si="402"/>
        <v>1.5960000000000003</v>
      </c>
      <c r="AX2508" s="13">
        <f t="shared" si="403"/>
        <v>0.15064</v>
      </c>
      <c r="AY2508" s="13">
        <f t="shared" si="404"/>
        <v>0.15064</v>
      </c>
      <c r="AZ2508" s="13">
        <f t="shared" si="405"/>
        <v>0.15064</v>
      </c>
      <c r="BA2508" s="13">
        <f t="shared" si="406"/>
        <v>0.10583999999999999</v>
      </c>
      <c r="BB2508" s="13">
        <f t="shared" si="407"/>
        <v>0</v>
      </c>
      <c r="BC2508" s="13">
        <f t="shared" si="408"/>
        <v>0</v>
      </c>
    </row>
    <row r="2509" spans="1:55" x14ac:dyDescent="0.3">
      <c r="A2509" s="8" t="s">
        <v>232</v>
      </c>
      <c r="B2509" s="8" t="s">
        <v>239</v>
      </c>
      <c r="C2509" s="8" t="s">
        <v>183</v>
      </c>
      <c r="D2509" s="8" t="s">
        <v>22</v>
      </c>
      <c r="E2509" s="7" t="s">
        <v>21</v>
      </c>
      <c r="K2509" s="8">
        <v>1</v>
      </c>
      <c r="L2509" s="8">
        <v>0</v>
      </c>
      <c r="M2509" s="8">
        <f t="shared" si="400"/>
        <v>0</v>
      </c>
      <c r="O2509" s="8">
        <v>121</v>
      </c>
      <c r="AI2509" s="7">
        <v>8063</v>
      </c>
      <c r="AJ2509" s="8">
        <v>5124</v>
      </c>
      <c r="AK2509" s="8" t="s">
        <v>273</v>
      </c>
      <c r="AL2509" s="7">
        <v>285</v>
      </c>
      <c r="AM2509" s="8">
        <v>285</v>
      </c>
      <c r="AN2509" s="8">
        <v>26.9</v>
      </c>
      <c r="AO2509" s="8">
        <v>26.9</v>
      </c>
      <c r="AP2509" s="8">
        <v>26.9</v>
      </c>
      <c r="AQ2509" s="8">
        <v>18.899999999999999</v>
      </c>
      <c r="AR2509" s="8">
        <v>0</v>
      </c>
      <c r="AS2509" s="8">
        <v>0</v>
      </c>
      <c r="AT2509" s="12">
        <f t="shared" si="399"/>
        <v>45.8</v>
      </c>
      <c r="AV2509" s="11">
        <f t="shared" si="401"/>
        <v>0</v>
      </c>
      <c r="AW2509" s="13">
        <f t="shared" si="402"/>
        <v>0</v>
      </c>
      <c r="AX2509" s="13">
        <f t="shared" si="403"/>
        <v>0</v>
      </c>
      <c r="AY2509" s="13">
        <f t="shared" si="404"/>
        <v>0</v>
      </c>
      <c r="AZ2509" s="13">
        <f t="shared" si="405"/>
        <v>0</v>
      </c>
      <c r="BA2509" s="13">
        <f t="shared" si="406"/>
        <v>0</v>
      </c>
      <c r="BB2509" s="13">
        <f t="shared" si="407"/>
        <v>0</v>
      </c>
      <c r="BC2509" s="13">
        <f t="shared" si="408"/>
        <v>0</v>
      </c>
    </row>
    <row r="2510" spans="1:55" x14ac:dyDescent="0.3">
      <c r="A2510" s="8" t="s">
        <v>232</v>
      </c>
      <c r="B2510" s="8" t="s">
        <v>239</v>
      </c>
      <c r="C2510" s="8" t="s">
        <v>183</v>
      </c>
      <c r="D2510" s="8" t="s">
        <v>136</v>
      </c>
      <c r="E2510" s="7" t="s">
        <v>14</v>
      </c>
      <c r="F2510" s="8">
        <v>56</v>
      </c>
      <c r="H2510" s="8">
        <v>1</v>
      </c>
      <c r="L2510" s="8">
        <v>0.14299999999999999</v>
      </c>
      <c r="M2510" s="8">
        <f t="shared" si="400"/>
        <v>8.0079999999999991</v>
      </c>
      <c r="O2510" s="8">
        <v>121</v>
      </c>
      <c r="AI2510" s="7">
        <v>1683</v>
      </c>
      <c r="AJ2510" s="8">
        <v>10188</v>
      </c>
      <c r="AK2510" s="8" t="s">
        <v>360</v>
      </c>
      <c r="AL2510" s="7">
        <v>273</v>
      </c>
      <c r="AM2510" s="8">
        <v>273</v>
      </c>
      <c r="AN2510" s="8">
        <v>27.6</v>
      </c>
      <c r="AO2510" s="8">
        <v>27.6</v>
      </c>
      <c r="AP2510" s="8">
        <v>27.6</v>
      </c>
      <c r="AQ2510" s="8">
        <v>17.2</v>
      </c>
      <c r="AR2510" s="8">
        <v>0</v>
      </c>
      <c r="AS2510" s="8">
        <v>0</v>
      </c>
      <c r="AT2510" s="12">
        <f t="shared" si="399"/>
        <v>44.8</v>
      </c>
      <c r="AV2510" s="11">
        <f t="shared" si="401"/>
        <v>21.861839999999997</v>
      </c>
      <c r="AW2510" s="13">
        <f t="shared" si="402"/>
        <v>21.861839999999997</v>
      </c>
      <c r="AX2510" s="13">
        <f t="shared" si="403"/>
        <v>2.2102079999999997</v>
      </c>
      <c r="AY2510" s="13">
        <f t="shared" si="404"/>
        <v>2.2102079999999997</v>
      </c>
      <c r="AZ2510" s="13">
        <f t="shared" si="405"/>
        <v>2.2102079999999997</v>
      </c>
      <c r="BA2510" s="13">
        <f t="shared" si="406"/>
        <v>1.3773759999999999</v>
      </c>
      <c r="BB2510" s="13">
        <f t="shared" si="407"/>
        <v>0</v>
      </c>
      <c r="BC2510" s="13">
        <f t="shared" si="408"/>
        <v>0</v>
      </c>
    </row>
    <row r="2511" spans="1:55" x14ac:dyDescent="0.3">
      <c r="A2511" s="8" t="s">
        <v>232</v>
      </c>
      <c r="B2511" s="8" t="s">
        <v>239</v>
      </c>
      <c r="C2511" s="8" t="s">
        <v>183</v>
      </c>
      <c r="D2511" s="8" t="s">
        <v>23</v>
      </c>
      <c r="E2511" s="7" t="s">
        <v>14</v>
      </c>
      <c r="F2511" s="8">
        <v>64</v>
      </c>
      <c r="H2511" s="8">
        <v>1</v>
      </c>
      <c r="L2511" s="8">
        <v>0.14299999999999999</v>
      </c>
      <c r="M2511" s="8">
        <f t="shared" si="400"/>
        <v>9.1519999999999992</v>
      </c>
      <c r="O2511" s="8">
        <v>121</v>
      </c>
      <c r="AI2511" s="7">
        <v>974</v>
      </c>
      <c r="AJ2511" s="8">
        <v>1129</v>
      </c>
      <c r="AK2511" s="8" t="s">
        <v>279</v>
      </c>
      <c r="AL2511" s="7">
        <v>155</v>
      </c>
      <c r="AM2511" s="8">
        <v>155</v>
      </c>
      <c r="AN2511" s="8">
        <v>12.6</v>
      </c>
      <c r="AO2511" s="8">
        <v>12.6</v>
      </c>
      <c r="AP2511" s="8">
        <v>0</v>
      </c>
      <c r="AQ2511" s="8">
        <v>10.6</v>
      </c>
      <c r="AR2511" s="8">
        <v>1.1000000000000001</v>
      </c>
      <c r="AS2511" s="8">
        <v>0</v>
      </c>
      <c r="AT2511" s="12">
        <f t="shared" si="399"/>
        <v>24.3</v>
      </c>
      <c r="AV2511" s="11">
        <f t="shared" si="401"/>
        <v>14.185599999999999</v>
      </c>
      <c r="AW2511" s="13">
        <f t="shared" si="402"/>
        <v>14.185599999999999</v>
      </c>
      <c r="AX2511" s="13">
        <f t="shared" si="403"/>
        <v>1.153152</v>
      </c>
      <c r="AY2511" s="13">
        <f t="shared" si="404"/>
        <v>1.153152</v>
      </c>
      <c r="AZ2511" s="13">
        <f t="shared" si="405"/>
        <v>0</v>
      </c>
      <c r="BA2511" s="13">
        <f t="shared" si="406"/>
        <v>0.97011199999999986</v>
      </c>
      <c r="BB2511" s="13">
        <f t="shared" si="407"/>
        <v>0.100672</v>
      </c>
      <c r="BC2511" s="13">
        <f t="shared" si="408"/>
        <v>0</v>
      </c>
    </row>
    <row r="2512" spans="1:55" x14ac:dyDescent="0.3">
      <c r="A2512" s="8" t="s">
        <v>232</v>
      </c>
      <c r="B2512" s="8" t="s">
        <v>239</v>
      </c>
      <c r="C2512" s="8" t="s">
        <v>183</v>
      </c>
      <c r="D2512" s="8" t="s">
        <v>24</v>
      </c>
      <c r="E2512" s="7" t="s">
        <v>14</v>
      </c>
      <c r="F2512" s="8">
        <v>184</v>
      </c>
      <c r="H2512" s="8">
        <v>2</v>
      </c>
      <c r="L2512" s="8">
        <v>0.28599999999999998</v>
      </c>
      <c r="M2512" s="8">
        <f t="shared" si="400"/>
        <v>52.623999999999995</v>
      </c>
      <c r="O2512" s="8">
        <v>121</v>
      </c>
      <c r="AI2512" s="7">
        <v>7075</v>
      </c>
      <c r="AJ2512" s="8">
        <v>1106</v>
      </c>
      <c r="AK2512" s="8" t="s">
        <v>280</v>
      </c>
      <c r="AL2512" s="7">
        <v>69</v>
      </c>
      <c r="AM2512" s="8">
        <v>69</v>
      </c>
      <c r="AN2512" s="8">
        <v>3.6</v>
      </c>
      <c r="AO2512" s="8">
        <v>3.6</v>
      </c>
      <c r="AP2512" s="8">
        <v>0</v>
      </c>
      <c r="AQ2512" s="8">
        <v>4.0999999999999996</v>
      </c>
      <c r="AR2512" s="8">
        <v>4.5</v>
      </c>
      <c r="AS2512" s="8">
        <v>0</v>
      </c>
      <c r="AT2512" s="12">
        <f t="shared" si="399"/>
        <v>12.2</v>
      </c>
      <c r="AV2512" s="11">
        <f t="shared" si="401"/>
        <v>36.310559999999995</v>
      </c>
      <c r="AW2512" s="13">
        <f t="shared" si="402"/>
        <v>36.310559999999995</v>
      </c>
      <c r="AX2512" s="13">
        <f t="shared" si="403"/>
        <v>1.8944639999999999</v>
      </c>
      <c r="AY2512" s="13">
        <f t="shared" si="404"/>
        <v>1.8944639999999999</v>
      </c>
      <c r="AZ2512" s="13">
        <f t="shared" si="405"/>
        <v>0</v>
      </c>
      <c r="BA2512" s="13">
        <f t="shared" si="406"/>
        <v>2.1575839999999995</v>
      </c>
      <c r="BB2512" s="13">
        <f t="shared" si="407"/>
        <v>2.36808</v>
      </c>
      <c r="BC2512" s="13">
        <f t="shared" si="408"/>
        <v>0</v>
      </c>
    </row>
    <row r="2513" spans="1:55" x14ac:dyDescent="0.3">
      <c r="A2513" s="8" t="s">
        <v>232</v>
      </c>
      <c r="B2513" s="8" t="s">
        <v>239</v>
      </c>
      <c r="C2513" s="8" t="s">
        <v>183</v>
      </c>
      <c r="D2513" s="8" t="s">
        <v>25</v>
      </c>
      <c r="E2513" s="7" t="s">
        <v>21</v>
      </c>
      <c r="K2513" s="8">
        <v>1</v>
      </c>
      <c r="L2513" s="8">
        <v>0</v>
      </c>
      <c r="M2513" s="8">
        <f t="shared" si="400"/>
        <v>0</v>
      </c>
      <c r="O2513" s="8">
        <v>121</v>
      </c>
      <c r="AI2513" s="7">
        <v>646</v>
      </c>
      <c r="AJ2513" s="8">
        <v>1009</v>
      </c>
      <c r="AK2513" s="8" t="s">
        <v>286</v>
      </c>
      <c r="AL2513" s="7">
        <v>403</v>
      </c>
      <c r="AM2513" s="8">
        <v>403</v>
      </c>
      <c r="AN2513" s="8">
        <v>24.9</v>
      </c>
      <c r="AO2513" s="8">
        <v>24.9</v>
      </c>
      <c r="AP2513" s="8">
        <v>0</v>
      </c>
      <c r="AQ2513" s="8">
        <v>33.1</v>
      </c>
      <c r="AR2513" s="8">
        <v>1.3</v>
      </c>
      <c r="AS2513" s="8">
        <v>0</v>
      </c>
      <c r="AT2513" s="12">
        <f t="shared" si="399"/>
        <v>59.3</v>
      </c>
      <c r="AV2513" s="11">
        <f t="shared" si="401"/>
        <v>0</v>
      </c>
      <c r="AW2513" s="13">
        <f t="shared" si="402"/>
        <v>0</v>
      </c>
      <c r="AX2513" s="13">
        <f t="shared" si="403"/>
        <v>0</v>
      </c>
      <c r="AY2513" s="13">
        <f t="shared" si="404"/>
        <v>0</v>
      </c>
      <c r="AZ2513" s="13">
        <f t="shared" si="405"/>
        <v>0</v>
      </c>
      <c r="BA2513" s="13">
        <f t="shared" si="406"/>
        <v>0</v>
      </c>
      <c r="BB2513" s="13">
        <f t="shared" si="407"/>
        <v>0</v>
      </c>
      <c r="BC2513" s="13">
        <f t="shared" si="408"/>
        <v>0</v>
      </c>
    </row>
    <row r="2514" spans="1:55" x14ac:dyDescent="0.3">
      <c r="A2514" s="8" t="s">
        <v>20</v>
      </c>
      <c r="B2514" s="8" t="s">
        <v>239</v>
      </c>
      <c r="C2514" s="8" t="s">
        <v>183</v>
      </c>
      <c r="D2514" s="8" t="s">
        <v>20</v>
      </c>
      <c r="E2514" s="7" t="s">
        <v>14</v>
      </c>
      <c r="F2514" s="8">
        <v>112</v>
      </c>
      <c r="G2514" s="8">
        <v>1</v>
      </c>
      <c r="L2514" s="8">
        <v>1</v>
      </c>
      <c r="M2514" s="8">
        <f t="shared" si="400"/>
        <v>112</v>
      </c>
      <c r="O2514" s="8">
        <v>121</v>
      </c>
      <c r="AI2514">
        <v>8041</v>
      </c>
      <c r="AJ2514">
        <v>15233</v>
      </c>
      <c r="AK2514" t="s">
        <v>378</v>
      </c>
      <c r="AL2514">
        <v>105</v>
      </c>
      <c r="AM2514">
        <v>105</v>
      </c>
      <c r="AN2514">
        <v>18.5</v>
      </c>
      <c r="AO2514">
        <v>18.5</v>
      </c>
      <c r="AP2514">
        <v>18.5</v>
      </c>
      <c r="AQ2514">
        <v>2.9</v>
      </c>
      <c r="AR2514">
        <v>0</v>
      </c>
      <c r="AS2514">
        <v>0</v>
      </c>
      <c r="AT2514" s="12">
        <f t="shared" si="399"/>
        <v>21.4</v>
      </c>
      <c r="AV2514" s="11">
        <f t="shared" si="401"/>
        <v>117.6</v>
      </c>
      <c r="AW2514" s="13">
        <f t="shared" si="402"/>
        <v>117.6</v>
      </c>
      <c r="AX2514" s="13">
        <f t="shared" si="403"/>
        <v>20.72</v>
      </c>
      <c r="AY2514" s="13">
        <f t="shared" si="404"/>
        <v>20.72</v>
      </c>
      <c r="AZ2514" s="13">
        <f t="shared" si="405"/>
        <v>20.72</v>
      </c>
      <c r="BA2514" s="13">
        <f t="shared" si="406"/>
        <v>3.2480000000000002</v>
      </c>
      <c r="BB2514" s="13">
        <f t="shared" si="407"/>
        <v>0</v>
      </c>
      <c r="BC2514" s="13">
        <f t="shared" si="408"/>
        <v>0</v>
      </c>
    </row>
    <row r="2515" spans="1:55" x14ac:dyDescent="0.3">
      <c r="A2515" s="8" t="s">
        <v>233</v>
      </c>
      <c r="B2515" s="8" t="s">
        <v>239</v>
      </c>
      <c r="C2515" s="8" t="s">
        <v>183</v>
      </c>
      <c r="D2515" s="8" t="s">
        <v>26</v>
      </c>
      <c r="E2515" s="7" t="s">
        <v>14</v>
      </c>
      <c r="F2515" s="8">
        <v>175</v>
      </c>
      <c r="H2515" s="8">
        <v>2</v>
      </c>
      <c r="L2515" s="8">
        <v>0.28599999999999998</v>
      </c>
      <c r="M2515" s="8">
        <f t="shared" si="400"/>
        <v>50.05</v>
      </c>
      <c r="O2515" s="8">
        <v>121</v>
      </c>
      <c r="AI2515" s="7">
        <v>7200</v>
      </c>
      <c r="AJ2515" s="8">
        <v>20051</v>
      </c>
      <c r="AK2515" s="8" t="s">
        <v>282</v>
      </c>
      <c r="AL2515" s="7">
        <v>130</v>
      </c>
      <c r="AM2515" s="8">
        <v>0</v>
      </c>
      <c r="AN2515" s="8">
        <v>2.4</v>
      </c>
      <c r="AO2515" s="8">
        <v>0</v>
      </c>
      <c r="AP2515" s="8">
        <v>0</v>
      </c>
      <c r="AQ2515" s="8">
        <v>0.2</v>
      </c>
      <c r="AR2515" s="8">
        <v>28.6</v>
      </c>
      <c r="AS2515" s="8">
        <v>0.3</v>
      </c>
      <c r="AT2515" s="12">
        <f t="shared" si="399"/>
        <v>31.200000000000003</v>
      </c>
      <c r="AV2515" s="11">
        <f t="shared" si="401"/>
        <v>65.064999999999998</v>
      </c>
      <c r="AW2515" s="13">
        <f t="shared" si="402"/>
        <v>0</v>
      </c>
      <c r="AX2515" s="13">
        <f t="shared" si="403"/>
        <v>1.2011999999999998</v>
      </c>
      <c r="AY2515" s="13">
        <f t="shared" si="404"/>
        <v>0</v>
      </c>
      <c r="AZ2515" s="13">
        <f t="shared" si="405"/>
        <v>0</v>
      </c>
      <c r="BA2515" s="13">
        <f t="shared" si="406"/>
        <v>0.10009999999999999</v>
      </c>
      <c r="BB2515" s="13">
        <f t="shared" si="407"/>
        <v>14.314300000000001</v>
      </c>
      <c r="BC2515" s="13">
        <f t="shared" si="408"/>
        <v>0.15014999999999998</v>
      </c>
    </row>
    <row r="2516" spans="1:55" x14ac:dyDescent="0.3">
      <c r="A2516" s="8" t="s">
        <v>233</v>
      </c>
      <c r="B2516" s="8" t="s">
        <v>239</v>
      </c>
      <c r="C2516" s="8" t="s">
        <v>183</v>
      </c>
      <c r="D2516" s="8" t="s">
        <v>28</v>
      </c>
      <c r="E2516" s="7" t="s">
        <v>14</v>
      </c>
      <c r="F2516" s="8">
        <v>185</v>
      </c>
      <c r="G2516" s="8">
        <v>1</v>
      </c>
      <c r="L2516" s="8">
        <v>1</v>
      </c>
      <c r="M2516" s="8">
        <f t="shared" si="400"/>
        <v>185</v>
      </c>
      <c r="O2516" s="8">
        <v>121</v>
      </c>
      <c r="AI2516" s="7">
        <v>7005</v>
      </c>
      <c r="AJ2516" s="8">
        <v>16028</v>
      </c>
      <c r="AK2516" s="8" t="s">
        <v>283</v>
      </c>
      <c r="AL2516" s="7">
        <v>127</v>
      </c>
      <c r="AM2516" s="8">
        <v>0</v>
      </c>
      <c r="AN2516" s="8">
        <v>8.6999999999999993</v>
      </c>
      <c r="AO2516" s="8">
        <v>0</v>
      </c>
      <c r="AP2516" s="8">
        <v>0</v>
      </c>
      <c r="AQ2516" s="8">
        <v>0.5</v>
      </c>
      <c r="AR2516" s="8">
        <v>22.8</v>
      </c>
      <c r="AS2516" s="8">
        <v>6.4</v>
      </c>
      <c r="AT2516" s="12">
        <f t="shared" si="399"/>
        <v>32</v>
      </c>
      <c r="AV2516" s="11">
        <f t="shared" si="401"/>
        <v>234.95</v>
      </c>
      <c r="AW2516" s="13">
        <f t="shared" si="402"/>
        <v>0</v>
      </c>
      <c r="AX2516" s="13">
        <f t="shared" si="403"/>
        <v>16.094999999999999</v>
      </c>
      <c r="AY2516" s="13">
        <f t="shared" si="404"/>
        <v>0</v>
      </c>
      <c r="AZ2516" s="13">
        <f t="shared" si="405"/>
        <v>0</v>
      </c>
      <c r="BA2516" s="13">
        <f t="shared" si="406"/>
        <v>0.92500000000000004</v>
      </c>
      <c r="BB2516" s="13">
        <f t="shared" si="407"/>
        <v>42.18</v>
      </c>
      <c r="BC2516" s="13">
        <f t="shared" si="408"/>
        <v>11.84</v>
      </c>
    </row>
    <row r="2517" spans="1:55" x14ac:dyDescent="0.3">
      <c r="A2517" s="8" t="s">
        <v>233</v>
      </c>
      <c r="B2517" s="8" t="s">
        <v>239</v>
      </c>
      <c r="C2517" s="8" t="s">
        <v>183</v>
      </c>
      <c r="D2517" s="8" t="s">
        <v>29</v>
      </c>
      <c r="E2517" s="7" t="s">
        <v>14</v>
      </c>
      <c r="F2517" s="8">
        <v>60</v>
      </c>
      <c r="H2517" s="8">
        <v>4</v>
      </c>
      <c r="L2517" s="8">
        <v>0.57099999999999995</v>
      </c>
      <c r="M2517" s="8">
        <f t="shared" si="400"/>
        <v>34.26</v>
      </c>
      <c r="O2517" s="8">
        <v>121</v>
      </c>
      <c r="AI2517" s="7">
        <v>513</v>
      </c>
      <c r="AJ2517" s="8">
        <v>11110</v>
      </c>
      <c r="AK2517" s="8" t="s">
        <v>290</v>
      </c>
      <c r="AL2517" s="7">
        <v>22</v>
      </c>
      <c r="AM2517" s="8">
        <v>0</v>
      </c>
      <c r="AN2517" s="8">
        <v>1</v>
      </c>
      <c r="AO2517" s="8">
        <v>0</v>
      </c>
      <c r="AP2517" s="8">
        <v>0</v>
      </c>
      <c r="AQ2517" s="8">
        <v>0.4</v>
      </c>
      <c r="AR2517" s="8">
        <v>4.5</v>
      </c>
      <c r="AS2517" s="8">
        <v>2.8</v>
      </c>
      <c r="AT2517" s="12">
        <f t="shared" si="399"/>
        <v>5.9</v>
      </c>
      <c r="AV2517" s="11">
        <f t="shared" si="401"/>
        <v>7.5371999999999995</v>
      </c>
      <c r="AW2517" s="13">
        <f t="shared" si="402"/>
        <v>0</v>
      </c>
      <c r="AX2517" s="13">
        <f t="shared" si="403"/>
        <v>0.34259999999999996</v>
      </c>
      <c r="AY2517" s="13">
        <f t="shared" si="404"/>
        <v>0</v>
      </c>
      <c r="AZ2517" s="13">
        <f t="shared" si="405"/>
        <v>0</v>
      </c>
      <c r="BA2517" s="13">
        <f t="shared" si="406"/>
        <v>0.13704</v>
      </c>
      <c r="BB2517" s="13">
        <f t="shared" si="407"/>
        <v>1.5416999999999998</v>
      </c>
      <c r="BC2517" s="13">
        <f t="shared" si="408"/>
        <v>0.9592799999999998</v>
      </c>
    </row>
    <row r="2518" spans="1:55" x14ac:dyDescent="0.3">
      <c r="A2518" s="8" t="s">
        <v>233</v>
      </c>
      <c r="B2518" s="8" t="s">
        <v>239</v>
      </c>
      <c r="C2518" s="8" t="s">
        <v>183</v>
      </c>
      <c r="D2518" s="8" t="s">
        <v>30</v>
      </c>
      <c r="E2518" s="7" t="s">
        <v>14</v>
      </c>
      <c r="F2518" s="8">
        <v>119</v>
      </c>
      <c r="H2518" s="8">
        <v>1</v>
      </c>
      <c r="L2518" s="8">
        <v>0.14299999999999999</v>
      </c>
      <c r="M2518" s="8">
        <f t="shared" si="400"/>
        <v>17.016999999999999</v>
      </c>
      <c r="O2518" s="8">
        <v>121</v>
      </c>
      <c r="AI2518" s="7">
        <v>141</v>
      </c>
      <c r="AJ2518" s="8">
        <v>9040</v>
      </c>
      <c r="AK2518" s="8" t="s">
        <v>287</v>
      </c>
      <c r="AL2518" s="7">
        <v>92</v>
      </c>
      <c r="AM2518" s="8">
        <v>0</v>
      </c>
      <c r="AN2518" s="8">
        <v>1</v>
      </c>
      <c r="AO2518" s="8">
        <v>0</v>
      </c>
      <c r="AP2518" s="8">
        <v>0</v>
      </c>
      <c r="AQ2518" s="8">
        <v>0.5</v>
      </c>
      <c r="AR2518" s="8">
        <v>23.4</v>
      </c>
      <c r="AS2518" s="8">
        <v>2.4</v>
      </c>
      <c r="AT2518" s="12">
        <f t="shared" si="399"/>
        <v>24.9</v>
      </c>
      <c r="AV2518" s="11">
        <f t="shared" si="401"/>
        <v>15.655639999999998</v>
      </c>
      <c r="AW2518" s="13">
        <f t="shared" si="402"/>
        <v>0</v>
      </c>
      <c r="AX2518" s="13">
        <f t="shared" si="403"/>
        <v>0.17016999999999999</v>
      </c>
      <c r="AY2518" s="13">
        <f t="shared" si="404"/>
        <v>0</v>
      </c>
      <c r="AZ2518" s="13">
        <f t="shared" si="405"/>
        <v>0</v>
      </c>
      <c r="BA2518" s="13">
        <f t="shared" si="406"/>
        <v>8.5084999999999994E-2</v>
      </c>
      <c r="BB2518" s="13">
        <f t="shared" si="407"/>
        <v>3.9819779999999998</v>
      </c>
      <c r="BC2518" s="13">
        <f t="shared" si="408"/>
        <v>0.40840799999999994</v>
      </c>
    </row>
    <row r="2519" spans="1:55" x14ac:dyDescent="0.3">
      <c r="A2519" s="8" t="s">
        <v>233</v>
      </c>
      <c r="B2519" s="8" t="s">
        <v>239</v>
      </c>
      <c r="C2519" s="8" t="s">
        <v>183</v>
      </c>
      <c r="D2519" s="8" t="s">
        <v>31</v>
      </c>
      <c r="E2519" s="7" t="s">
        <v>14</v>
      </c>
      <c r="F2519" s="8">
        <v>122</v>
      </c>
      <c r="H2519" s="8">
        <v>4</v>
      </c>
      <c r="L2519" s="8">
        <v>0.57099999999999995</v>
      </c>
      <c r="M2519" s="8">
        <f t="shared" si="400"/>
        <v>69.661999999999992</v>
      </c>
      <c r="O2519" s="8">
        <v>121</v>
      </c>
      <c r="AI2519" s="7">
        <v>1786</v>
      </c>
      <c r="AJ2519" s="8">
        <v>11363</v>
      </c>
      <c r="AK2519" s="8" t="s">
        <v>289</v>
      </c>
      <c r="AL2519" s="7">
        <v>93</v>
      </c>
      <c r="AM2519" s="8">
        <v>0</v>
      </c>
      <c r="AN2519" s="8">
        <v>2</v>
      </c>
      <c r="AO2519" s="8">
        <v>0</v>
      </c>
      <c r="AP2519" s="8">
        <v>0</v>
      </c>
      <c r="AQ2519" s="8">
        <v>0.1</v>
      </c>
      <c r="AR2519" s="8">
        <v>21.6</v>
      </c>
      <c r="AS2519" s="8">
        <v>1.5</v>
      </c>
      <c r="AT2519" s="12">
        <f t="shared" si="399"/>
        <v>23.700000000000003</v>
      </c>
      <c r="AV2519" s="11">
        <f t="shared" si="401"/>
        <v>64.785659999999993</v>
      </c>
      <c r="AW2519" s="13">
        <f t="shared" si="402"/>
        <v>0</v>
      </c>
      <c r="AX2519" s="13">
        <f t="shared" si="403"/>
        <v>1.3932399999999998</v>
      </c>
      <c r="AY2519" s="13">
        <f t="shared" si="404"/>
        <v>0</v>
      </c>
      <c r="AZ2519" s="13">
        <f t="shared" si="405"/>
        <v>0</v>
      </c>
      <c r="BA2519" s="13">
        <f t="shared" si="406"/>
        <v>6.9662000000000002E-2</v>
      </c>
      <c r="BB2519" s="13">
        <f t="shared" si="407"/>
        <v>15.046991999999999</v>
      </c>
      <c r="BC2519" s="13">
        <f t="shared" si="408"/>
        <v>1.0449299999999999</v>
      </c>
    </row>
    <row r="2520" spans="1:55" x14ac:dyDescent="0.3">
      <c r="A2520" s="8" t="s">
        <v>233</v>
      </c>
      <c r="B2520" s="8" t="s">
        <v>239</v>
      </c>
      <c r="C2520" s="8" t="s">
        <v>183</v>
      </c>
      <c r="D2520" s="8" t="s">
        <v>87</v>
      </c>
      <c r="E2520" s="7" t="s">
        <v>14</v>
      </c>
      <c r="F2520" s="8">
        <v>171</v>
      </c>
      <c r="I2520" s="8">
        <v>2</v>
      </c>
      <c r="L2520" s="8">
        <v>6.7000000000000004E-2</v>
      </c>
      <c r="M2520" s="8">
        <f t="shared" si="400"/>
        <v>11.457000000000001</v>
      </c>
      <c r="O2520" s="8">
        <v>121</v>
      </c>
      <c r="AI2520" s="7">
        <v>7060</v>
      </c>
      <c r="AJ2520" s="8">
        <v>16063</v>
      </c>
      <c r="AK2520" s="8" t="s">
        <v>328</v>
      </c>
      <c r="AL2520" s="7">
        <v>116</v>
      </c>
      <c r="AM2520" s="8">
        <v>0</v>
      </c>
      <c r="AN2520" s="8">
        <v>7.7</v>
      </c>
      <c r="AO2520" s="8">
        <v>0</v>
      </c>
      <c r="AP2520" s="8">
        <v>0</v>
      </c>
      <c r="AQ2520" s="8">
        <v>0.5</v>
      </c>
      <c r="AR2520" s="8">
        <v>20.8</v>
      </c>
      <c r="AS2520" s="8">
        <v>6.5</v>
      </c>
      <c r="AT2520" s="12">
        <f t="shared" si="399"/>
        <v>29</v>
      </c>
      <c r="AV2520" s="11">
        <f t="shared" si="401"/>
        <v>13.290120000000002</v>
      </c>
      <c r="AW2520" s="13">
        <f t="shared" si="402"/>
        <v>0</v>
      </c>
      <c r="AX2520" s="13">
        <f t="shared" si="403"/>
        <v>0.882189</v>
      </c>
      <c r="AY2520" s="13">
        <f t="shared" si="404"/>
        <v>0</v>
      </c>
      <c r="AZ2520" s="13">
        <f t="shared" si="405"/>
        <v>0</v>
      </c>
      <c r="BA2520" s="13">
        <f t="shared" si="406"/>
        <v>5.7285000000000003E-2</v>
      </c>
      <c r="BB2520" s="13">
        <f t="shared" si="407"/>
        <v>2.3830560000000003</v>
      </c>
      <c r="BC2520" s="13">
        <f t="shared" si="408"/>
        <v>0.74470500000000006</v>
      </c>
    </row>
    <row r="2521" spans="1:55" x14ac:dyDescent="0.3">
      <c r="A2521" s="8" t="s">
        <v>233</v>
      </c>
      <c r="B2521" s="8" t="s">
        <v>239</v>
      </c>
      <c r="C2521" s="8" t="s">
        <v>183</v>
      </c>
      <c r="D2521" s="8" t="s">
        <v>171</v>
      </c>
      <c r="E2521" s="7" t="s">
        <v>14</v>
      </c>
      <c r="F2521" s="8">
        <v>44</v>
      </c>
      <c r="G2521" s="8">
        <v>1</v>
      </c>
      <c r="L2521" s="8">
        <v>1</v>
      </c>
      <c r="M2521" s="8">
        <f t="shared" si="400"/>
        <v>44</v>
      </c>
      <c r="O2521" s="8">
        <v>121</v>
      </c>
      <c r="AI2521" s="7">
        <v>7016</v>
      </c>
      <c r="AJ2521" s="8">
        <v>18029</v>
      </c>
      <c r="AK2521" s="8" t="s">
        <v>369</v>
      </c>
      <c r="AL2521" s="7">
        <v>274</v>
      </c>
      <c r="AM2521" s="8">
        <v>0</v>
      </c>
      <c r="AN2521" s="8">
        <v>8.8000000000000007</v>
      </c>
      <c r="AO2521" s="8">
        <v>0</v>
      </c>
      <c r="AP2521" s="8">
        <v>0</v>
      </c>
      <c r="AQ2521" s="8">
        <v>3</v>
      </c>
      <c r="AR2521" s="8">
        <v>51.9</v>
      </c>
      <c r="AS2521" s="8">
        <v>2.8</v>
      </c>
      <c r="AT2521" s="12">
        <f t="shared" si="399"/>
        <v>63.7</v>
      </c>
      <c r="AV2521" s="11">
        <f t="shared" si="401"/>
        <v>120.56</v>
      </c>
      <c r="AW2521" s="13">
        <f t="shared" si="402"/>
        <v>0</v>
      </c>
      <c r="AX2521" s="13">
        <f t="shared" si="403"/>
        <v>3.8720000000000003</v>
      </c>
      <c r="AY2521" s="13">
        <f t="shared" si="404"/>
        <v>0</v>
      </c>
      <c r="AZ2521" s="13">
        <f t="shared" si="405"/>
        <v>0</v>
      </c>
      <c r="BA2521" s="13">
        <f t="shared" si="406"/>
        <v>1.32</v>
      </c>
      <c r="BB2521" s="13">
        <f t="shared" si="407"/>
        <v>22.835999999999999</v>
      </c>
      <c r="BC2521" s="13">
        <f t="shared" si="408"/>
        <v>1.232</v>
      </c>
    </row>
    <row r="2522" spans="1:55" x14ac:dyDescent="0.3">
      <c r="A2522" s="8" t="s">
        <v>234</v>
      </c>
      <c r="B2522" s="8" t="s">
        <v>239</v>
      </c>
      <c r="C2522" s="8" t="s">
        <v>183</v>
      </c>
      <c r="D2522" s="8" t="s">
        <v>248</v>
      </c>
      <c r="M2522" s="8">
        <f t="shared" si="400"/>
        <v>0</v>
      </c>
      <c r="O2522" s="8">
        <v>121</v>
      </c>
      <c r="AE2522" s="7" t="s">
        <v>296</v>
      </c>
      <c r="AF2522" s="8" t="s">
        <v>303</v>
      </c>
      <c r="AL2522" s="7">
        <v>163</v>
      </c>
      <c r="AN2522" s="8">
        <v>6.3</v>
      </c>
      <c r="AQ2522" s="8">
        <v>1.4</v>
      </c>
      <c r="AR2522" s="8">
        <v>31.1</v>
      </c>
      <c r="AT2522" s="12">
        <f t="shared" si="399"/>
        <v>38.799999999999997</v>
      </c>
      <c r="AV2522" s="11">
        <f t="shared" si="401"/>
        <v>0</v>
      </c>
      <c r="AW2522" s="13">
        <f t="shared" si="402"/>
        <v>0</v>
      </c>
      <c r="AX2522" s="13">
        <f t="shared" si="403"/>
        <v>0</v>
      </c>
      <c r="AY2522" s="13">
        <f t="shared" si="404"/>
        <v>0</v>
      </c>
      <c r="AZ2522" s="13">
        <f t="shared" si="405"/>
        <v>0</v>
      </c>
      <c r="BA2522" s="13">
        <f t="shared" si="406"/>
        <v>0</v>
      </c>
      <c r="BB2522" s="13">
        <f t="shared" si="407"/>
        <v>0</v>
      </c>
      <c r="BC2522" s="13">
        <f t="shared" si="408"/>
        <v>0</v>
      </c>
    </row>
    <row r="2523" spans="1:55" x14ac:dyDescent="0.3">
      <c r="A2523" s="8" t="s">
        <v>234</v>
      </c>
      <c r="B2523" s="8" t="s">
        <v>239</v>
      </c>
      <c r="C2523" s="8" t="s">
        <v>183</v>
      </c>
      <c r="D2523" s="8" t="s">
        <v>27</v>
      </c>
      <c r="E2523" s="7" t="s">
        <v>14</v>
      </c>
      <c r="F2523" s="8">
        <v>114</v>
      </c>
      <c r="G2523" s="8">
        <v>1</v>
      </c>
      <c r="L2523" s="8">
        <v>1</v>
      </c>
      <c r="M2523" s="8">
        <f t="shared" si="400"/>
        <v>114</v>
      </c>
      <c r="O2523" s="8">
        <v>121</v>
      </c>
      <c r="AE2523" s="7" t="s">
        <v>296</v>
      </c>
      <c r="AF2523" s="8" t="s">
        <v>304</v>
      </c>
      <c r="AL2523" s="7">
        <v>125</v>
      </c>
      <c r="AN2523" s="8">
        <v>2.1</v>
      </c>
      <c r="AQ2523" s="8">
        <v>1.3</v>
      </c>
      <c r="AR2523" s="8">
        <v>26.2</v>
      </c>
      <c r="AT2523" s="12">
        <f t="shared" si="399"/>
        <v>29.6</v>
      </c>
      <c r="AV2523" s="11">
        <f t="shared" si="401"/>
        <v>142.5</v>
      </c>
      <c r="AW2523" s="13">
        <f t="shared" si="402"/>
        <v>1.1399999999999999</v>
      </c>
      <c r="AX2523" s="13">
        <f t="shared" si="403"/>
        <v>2.3940000000000001</v>
      </c>
      <c r="AY2523" s="13">
        <f t="shared" si="404"/>
        <v>1.1399999999999999</v>
      </c>
      <c r="AZ2523" s="13">
        <f t="shared" si="405"/>
        <v>1.1399999999999999</v>
      </c>
      <c r="BA2523" s="13">
        <f t="shared" si="406"/>
        <v>1.4820000000000002</v>
      </c>
      <c r="BB2523" s="13">
        <f t="shared" si="407"/>
        <v>29.867999999999999</v>
      </c>
      <c r="BC2523" s="13">
        <f t="shared" si="408"/>
        <v>1.1399999999999999</v>
      </c>
    </row>
    <row r="2524" spans="1:55" x14ac:dyDescent="0.3">
      <c r="A2524" s="8" t="s">
        <v>234</v>
      </c>
      <c r="B2524" s="8" t="s">
        <v>239</v>
      </c>
      <c r="C2524" s="8" t="s">
        <v>183</v>
      </c>
      <c r="D2524" s="8" t="s">
        <v>32</v>
      </c>
      <c r="E2524" s="7" t="s">
        <v>14</v>
      </c>
      <c r="F2524" s="8">
        <v>83</v>
      </c>
      <c r="H2524" s="8">
        <v>2</v>
      </c>
      <c r="L2524" s="8">
        <v>0.28599999999999998</v>
      </c>
      <c r="M2524" s="8">
        <f t="shared" si="400"/>
        <v>23.738</v>
      </c>
      <c r="O2524" s="8">
        <v>121</v>
      </c>
      <c r="AI2524" s="7">
        <v>8012</v>
      </c>
      <c r="AJ2524" s="8">
        <v>0</v>
      </c>
      <c r="AK2524" s="8" t="s">
        <v>307</v>
      </c>
      <c r="AL2524" s="7">
        <v>332</v>
      </c>
      <c r="AM2524" s="8">
        <v>0</v>
      </c>
      <c r="AN2524" s="8">
        <v>10.3</v>
      </c>
      <c r="AO2524" s="8">
        <v>0</v>
      </c>
      <c r="AP2524" s="8">
        <v>0</v>
      </c>
      <c r="AQ2524" s="8">
        <v>3</v>
      </c>
      <c r="AR2524" s="8">
        <v>73.7</v>
      </c>
      <c r="AS2524" s="8">
        <v>12.7</v>
      </c>
      <c r="AT2524" s="12">
        <f t="shared" si="399"/>
        <v>87</v>
      </c>
      <c r="AV2524" s="11">
        <f t="shared" si="401"/>
        <v>78.810159999999996</v>
      </c>
      <c r="AW2524" s="13">
        <f t="shared" si="402"/>
        <v>0</v>
      </c>
      <c r="AX2524" s="13">
        <f t="shared" si="403"/>
        <v>2.445014</v>
      </c>
      <c r="AY2524" s="13">
        <f t="shared" si="404"/>
        <v>0</v>
      </c>
      <c r="AZ2524" s="13">
        <f t="shared" si="405"/>
        <v>0</v>
      </c>
      <c r="BA2524" s="13">
        <f t="shared" si="406"/>
        <v>0.71214</v>
      </c>
      <c r="BB2524" s="13">
        <f t="shared" si="407"/>
        <v>17.494906</v>
      </c>
      <c r="BC2524" s="13">
        <f t="shared" si="408"/>
        <v>3.014726</v>
      </c>
    </row>
    <row r="2525" spans="1:55" x14ac:dyDescent="0.3">
      <c r="A2525" s="8" t="s">
        <v>234</v>
      </c>
      <c r="B2525" s="8" t="s">
        <v>239</v>
      </c>
      <c r="C2525" s="8" t="s">
        <v>183</v>
      </c>
      <c r="D2525" s="8" t="s">
        <v>74</v>
      </c>
      <c r="E2525" s="7" t="s">
        <v>14</v>
      </c>
      <c r="F2525" s="8">
        <v>340</v>
      </c>
      <c r="G2525" s="8">
        <v>1</v>
      </c>
      <c r="L2525" s="8">
        <v>1</v>
      </c>
      <c r="M2525" s="8">
        <f t="shared" si="400"/>
        <v>340</v>
      </c>
      <c r="O2525" s="8">
        <v>121</v>
      </c>
      <c r="AI2525" s="7">
        <v>404</v>
      </c>
      <c r="AJ2525" s="8">
        <v>14400</v>
      </c>
      <c r="AK2525" s="8" t="s">
        <v>308</v>
      </c>
      <c r="AL2525" s="7">
        <v>41</v>
      </c>
      <c r="AM2525" s="8">
        <v>0</v>
      </c>
      <c r="AN2525" s="8">
        <v>0</v>
      </c>
      <c r="AO2525" s="8">
        <v>0</v>
      </c>
      <c r="AP2525" s="8">
        <v>0</v>
      </c>
      <c r="AQ2525" s="8">
        <v>0</v>
      </c>
      <c r="AR2525" s="8">
        <v>10.4</v>
      </c>
      <c r="AS2525" s="8">
        <v>0</v>
      </c>
      <c r="AT2525" s="12">
        <f t="shared" si="399"/>
        <v>10.4</v>
      </c>
      <c r="AV2525" s="11">
        <f t="shared" si="401"/>
        <v>139.4</v>
      </c>
      <c r="AW2525" s="13">
        <f t="shared" si="402"/>
        <v>0</v>
      </c>
      <c r="AX2525" s="13">
        <f t="shared" si="403"/>
        <v>0</v>
      </c>
      <c r="AY2525" s="13">
        <f t="shared" si="404"/>
        <v>0</v>
      </c>
      <c r="AZ2525" s="13">
        <f t="shared" si="405"/>
        <v>0</v>
      </c>
      <c r="BA2525" s="13">
        <f t="shared" si="406"/>
        <v>0</v>
      </c>
      <c r="BB2525" s="13">
        <f t="shared" si="407"/>
        <v>35.36</v>
      </c>
      <c r="BC2525" s="13">
        <f t="shared" si="408"/>
        <v>0</v>
      </c>
    </row>
    <row r="2526" spans="1:55" x14ac:dyDescent="0.3">
      <c r="A2526" s="8" t="s">
        <v>232</v>
      </c>
      <c r="B2526" s="8" t="s">
        <v>240</v>
      </c>
      <c r="C2526" s="8" t="s">
        <v>184</v>
      </c>
      <c r="D2526" s="8" t="s">
        <v>13</v>
      </c>
      <c r="E2526" s="7" t="s">
        <v>14</v>
      </c>
      <c r="F2526" s="8">
        <v>112</v>
      </c>
      <c r="I2526" s="8">
        <v>3</v>
      </c>
      <c r="L2526" s="8">
        <v>0.1</v>
      </c>
      <c r="M2526" s="8">
        <f t="shared" si="400"/>
        <v>11.200000000000001</v>
      </c>
      <c r="N2526" s="8">
        <v>3</v>
      </c>
      <c r="O2526" s="8">
        <v>122</v>
      </c>
      <c r="AI2526" s="7">
        <v>8067</v>
      </c>
      <c r="AJ2526" s="8">
        <v>0</v>
      </c>
      <c r="AK2526" s="8" t="s">
        <v>265</v>
      </c>
      <c r="AL2526" s="7">
        <v>269</v>
      </c>
      <c r="AM2526" s="8">
        <v>269</v>
      </c>
      <c r="AN2526" s="8">
        <v>24.9</v>
      </c>
      <c r="AO2526" s="8">
        <v>24.9</v>
      </c>
      <c r="AP2526" s="8">
        <v>24.9</v>
      </c>
      <c r="AQ2526" s="8">
        <v>18</v>
      </c>
      <c r="AR2526" s="8">
        <v>0</v>
      </c>
      <c r="AS2526" s="8">
        <v>0</v>
      </c>
      <c r="AT2526" s="12">
        <f t="shared" si="399"/>
        <v>42.9</v>
      </c>
      <c r="AV2526" s="11">
        <f t="shared" si="401"/>
        <v>30.128</v>
      </c>
      <c r="AW2526" s="13">
        <f t="shared" si="402"/>
        <v>30.128</v>
      </c>
      <c r="AX2526" s="13">
        <f t="shared" si="403"/>
        <v>2.7888000000000002</v>
      </c>
      <c r="AY2526" s="13">
        <f t="shared" si="404"/>
        <v>2.7888000000000002</v>
      </c>
      <c r="AZ2526" s="13">
        <f t="shared" si="405"/>
        <v>2.7888000000000002</v>
      </c>
      <c r="BA2526" s="13">
        <f t="shared" si="406"/>
        <v>2.016</v>
      </c>
      <c r="BB2526" s="13">
        <f t="shared" si="407"/>
        <v>0</v>
      </c>
      <c r="BC2526" s="13">
        <f t="shared" si="408"/>
        <v>0</v>
      </c>
    </row>
    <row r="2527" spans="1:55" x14ac:dyDescent="0.3">
      <c r="A2527" s="8" t="s">
        <v>232</v>
      </c>
      <c r="B2527" s="8" t="s">
        <v>240</v>
      </c>
      <c r="C2527" s="8" t="s">
        <v>184</v>
      </c>
      <c r="D2527" s="8" t="s">
        <v>15</v>
      </c>
      <c r="E2527" s="7" t="s">
        <v>14</v>
      </c>
      <c r="F2527" s="8">
        <v>85</v>
      </c>
      <c r="I2527" s="8">
        <v>1</v>
      </c>
      <c r="L2527" s="8">
        <v>3.3000000000000002E-2</v>
      </c>
      <c r="M2527" s="8">
        <f t="shared" si="400"/>
        <v>2.8050000000000002</v>
      </c>
      <c r="O2527" s="8">
        <v>122</v>
      </c>
      <c r="AE2527" s="7" t="s">
        <v>296</v>
      </c>
      <c r="AF2527" s="8" t="s">
        <v>298</v>
      </c>
      <c r="AG2527" s="7" t="s">
        <v>299</v>
      </c>
      <c r="AL2527" s="7">
        <v>241</v>
      </c>
      <c r="AN2527" s="8">
        <v>32.9</v>
      </c>
      <c r="AQ2527" s="8">
        <v>10.9</v>
      </c>
      <c r="AR2527" s="8">
        <v>0.5</v>
      </c>
      <c r="AS2527" s="8">
        <v>0</v>
      </c>
      <c r="AT2527" s="12">
        <f t="shared" si="399"/>
        <v>44.3</v>
      </c>
      <c r="AV2527" s="11">
        <f t="shared" si="401"/>
        <v>6.7600499999999997</v>
      </c>
      <c r="AW2527" s="13">
        <f t="shared" si="402"/>
        <v>2.8050000000000002E-2</v>
      </c>
      <c r="AX2527" s="13">
        <f t="shared" si="403"/>
        <v>0.92284499999999992</v>
      </c>
      <c r="AY2527" s="13">
        <f t="shared" si="404"/>
        <v>2.8050000000000002E-2</v>
      </c>
      <c r="AZ2527" s="13">
        <f t="shared" si="405"/>
        <v>2.8050000000000002E-2</v>
      </c>
      <c r="BA2527" s="13">
        <f t="shared" si="406"/>
        <v>0.30574500000000004</v>
      </c>
      <c r="BB2527" s="13">
        <f t="shared" si="407"/>
        <v>1.4025000000000001E-2</v>
      </c>
      <c r="BC2527" s="13">
        <f t="shared" si="408"/>
        <v>0</v>
      </c>
    </row>
    <row r="2528" spans="1:55" x14ac:dyDescent="0.3">
      <c r="A2528" s="8" t="s">
        <v>232</v>
      </c>
      <c r="B2528" s="8" t="s">
        <v>240</v>
      </c>
      <c r="C2528" s="8" t="s">
        <v>184</v>
      </c>
      <c r="D2528" s="8" t="s">
        <v>17</v>
      </c>
      <c r="E2528" s="7" t="s">
        <v>14</v>
      </c>
      <c r="F2528" s="8">
        <v>85</v>
      </c>
      <c r="H2528" s="8">
        <v>1</v>
      </c>
      <c r="L2528" s="8">
        <v>0.14299999999999999</v>
      </c>
      <c r="M2528" s="8">
        <f t="shared" si="400"/>
        <v>12.154999999999999</v>
      </c>
      <c r="O2528" s="8">
        <v>122</v>
      </c>
      <c r="AE2528" s="7" t="s">
        <v>300</v>
      </c>
      <c r="AF2528" s="8" t="s">
        <v>301</v>
      </c>
      <c r="AG2528" s="7" t="s">
        <v>272</v>
      </c>
      <c r="AL2528" s="7">
        <v>265</v>
      </c>
      <c r="AN2528" s="8">
        <v>16.899999999999999</v>
      </c>
      <c r="AQ2528" s="8">
        <v>21.4</v>
      </c>
      <c r="AR2528" s="8">
        <v>0</v>
      </c>
      <c r="AS2528" s="8">
        <v>0</v>
      </c>
      <c r="AT2528" s="12">
        <f t="shared" si="399"/>
        <v>38.299999999999997</v>
      </c>
      <c r="AV2528" s="11">
        <f t="shared" si="401"/>
        <v>32.210749999999997</v>
      </c>
      <c r="AW2528" s="13">
        <f t="shared" si="402"/>
        <v>0.12154999999999999</v>
      </c>
      <c r="AX2528" s="13">
        <f t="shared" si="403"/>
        <v>2.0541949999999995</v>
      </c>
      <c r="AY2528" s="13">
        <f t="shared" si="404"/>
        <v>0.12154999999999999</v>
      </c>
      <c r="AZ2528" s="13">
        <f t="shared" si="405"/>
        <v>0.12154999999999999</v>
      </c>
      <c r="BA2528" s="13">
        <f t="shared" si="406"/>
        <v>2.6011699999999998</v>
      </c>
      <c r="BB2528" s="13">
        <f t="shared" si="407"/>
        <v>0</v>
      </c>
      <c r="BC2528" s="13">
        <f t="shared" si="408"/>
        <v>0</v>
      </c>
    </row>
    <row r="2529" spans="1:55" x14ac:dyDescent="0.3">
      <c r="A2529" s="8" t="s">
        <v>232</v>
      </c>
      <c r="B2529" s="8" t="s">
        <v>240</v>
      </c>
      <c r="C2529" s="8" t="s">
        <v>184</v>
      </c>
      <c r="D2529" s="8" t="s">
        <v>18</v>
      </c>
      <c r="E2529" s="7" t="s">
        <v>21</v>
      </c>
      <c r="K2529" s="8">
        <v>1</v>
      </c>
      <c r="L2529" s="8">
        <v>0</v>
      </c>
      <c r="M2529" s="8">
        <f t="shared" si="400"/>
        <v>0</v>
      </c>
      <c r="O2529" s="8">
        <v>122</v>
      </c>
      <c r="S2529" s="8">
        <v>1095</v>
      </c>
      <c r="T2529" s="8" t="s">
        <v>275</v>
      </c>
      <c r="AL2529" s="7">
        <v>267</v>
      </c>
      <c r="AN2529" s="8">
        <v>19.600000000000001</v>
      </c>
      <c r="AQ2529" s="8">
        <v>20.3</v>
      </c>
      <c r="AT2529" s="12">
        <f t="shared" si="399"/>
        <v>39.900000000000006</v>
      </c>
      <c r="AV2529" s="11">
        <f t="shared" si="401"/>
        <v>0</v>
      </c>
      <c r="AW2529" s="13">
        <f t="shared" si="402"/>
        <v>0</v>
      </c>
      <c r="AX2529" s="13">
        <f t="shared" si="403"/>
        <v>0</v>
      </c>
      <c r="AY2529" s="13">
        <f t="shared" si="404"/>
        <v>0</v>
      </c>
      <c r="AZ2529" s="13">
        <f t="shared" si="405"/>
        <v>0</v>
      </c>
      <c r="BA2529" s="13">
        <f t="shared" si="406"/>
        <v>0</v>
      </c>
      <c r="BB2529" s="13">
        <f t="shared" si="407"/>
        <v>0</v>
      </c>
      <c r="BC2529" s="13">
        <f t="shared" si="408"/>
        <v>0</v>
      </c>
    </row>
    <row r="2530" spans="1:55" x14ac:dyDescent="0.3">
      <c r="A2530" s="8" t="s">
        <v>232</v>
      </c>
      <c r="B2530" s="8" t="s">
        <v>240</v>
      </c>
      <c r="C2530" s="8" t="s">
        <v>184</v>
      </c>
      <c r="D2530" s="8" t="s">
        <v>19</v>
      </c>
      <c r="E2530" s="7" t="s">
        <v>21</v>
      </c>
      <c r="K2530" s="8">
        <v>1</v>
      </c>
      <c r="L2530" s="8">
        <v>0</v>
      </c>
      <c r="M2530" s="8">
        <f t="shared" si="400"/>
        <v>0</v>
      </c>
      <c r="O2530" s="8">
        <v>122</v>
      </c>
      <c r="AI2530" s="7">
        <v>8063</v>
      </c>
      <c r="AJ2530" s="8">
        <v>5124</v>
      </c>
      <c r="AK2530" s="8" t="s">
        <v>273</v>
      </c>
      <c r="AL2530" s="7">
        <v>285</v>
      </c>
      <c r="AM2530" s="8">
        <v>285</v>
      </c>
      <c r="AN2530" s="8">
        <v>26.9</v>
      </c>
      <c r="AO2530" s="8">
        <v>26.9</v>
      </c>
      <c r="AP2530" s="8">
        <v>26.9</v>
      </c>
      <c r="AQ2530" s="8">
        <v>18.899999999999999</v>
      </c>
      <c r="AR2530" s="8">
        <v>0</v>
      </c>
      <c r="AS2530" s="8">
        <v>0</v>
      </c>
      <c r="AT2530" s="12">
        <f t="shared" si="399"/>
        <v>45.8</v>
      </c>
      <c r="AV2530" s="11">
        <f t="shared" si="401"/>
        <v>0</v>
      </c>
      <c r="AW2530" s="13">
        <f t="shared" si="402"/>
        <v>0</v>
      </c>
      <c r="AX2530" s="13">
        <f t="shared" si="403"/>
        <v>0</v>
      </c>
      <c r="AY2530" s="13">
        <f t="shared" si="404"/>
        <v>0</v>
      </c>
      <c r="AZ2530" s="13">
        <f t="shared" si="405"/>
        <v>0</v>
      </c>
      <c r="BA2530" s="13">
        <f t="shared" si="406"/>
        <v>0</v>
      </c>
      <c r="BB2530" s="13">
        <f t="shared" si="407"/>
        <v>0</v>
      </c>
      <c r="BC2530" s="13">
        <f t="shared" si="408"/>
        <v>0</v>
      </c>
    </row>
    <row r="2531" spans="1:55" x14ac:dyDescent="0.3">
      <c r="A2531" s="8" t="s">
        <v>232</v>
      </c>
      <c r="B2531" s="8" t="s">
        <v>240</v>
      </c>
      <c r="C2531" s="8" t="s">
        <v>184</v>
      </c>
      <c r="D2531" s="8" t="s">
        <v>22</v>
      </c>
      <c r="E2531" s="7" t="s">
        <v>21</v>
      </c>
      <c r="K2531" s="8">
        <v>1</v>
      </c>
      <c r="L2531" s="8">
        <v>0</v>
      </c>
      <c r="M2531" s="8">
        <f t="shared" si="400"/>
        <v>0</v>
      </c>
      <c r="O2531" s="8">
        <v>122</v>
      </c>
      <c r="AI2531" s="7">
        <v>8063</v>
      </c>
      <c r="AJ2531" s="8">
        <v>5124</v>
      </c>
      <c r="AK2531" s="8" t="s">
        <v>273</v>
      </c>
      <c r="AL2531" s="7">
        <v>285</v>
      </c>
      <c r="AM2531" s="8">
        <v>285</v>
      </c>
      <c r="AN2531" s="8">
        <v>26.9</v>
      </c>
      <c r="AO2531" s="8">
        <v>26.9</v>
      </c>
      <c r="AP2531" s="8">
        <v>26.9</v>
      </c>
      <c r="AQ2531" s="8">
        <v>18.899999999999999</v>
      </c>
      <c r="AR2531" s="8">
        <v>0</v>
      </c>
      <c r="AS2531" s="8">
        <v>0</v>
      </c>
      <c r="AT2531" s="12">
        <f t="shared" si="399"/>
        <v>45.8</v>
      </c>
      <c r="AV2531" s="11">
        <f t="shared" si="401"/>
        <v>0</v>
      </c>
      <c r="AW2531" s="13">
        <f t="shared" si="402"/>
        <v>0</v>
      </c>
      <c r="AX2531" s="13">
        <f t="shared" si="403"/>
        <v>0</v>
      </c>
      <c r="AY2531" s="13">
        <f t="shared" si="404"/>
        <v>0</v>
      </c>
      <c r="AZ2531" s="13">
        <f t="shared" si="405"/>
        <v>0</v>
      </c>
      <c r="BA2531" s="13">
        <f t="shared" si="406"/>
        <v>0</v>
      </c>
      <c r="BB2531" s="13">
        <f t="shared" si="407"/>
        <v>0</v>
      </c>
      <c r="BC2531" s="13">
        <f t="shared" si="408"/>
        <v>0</v>
      </c>
    </row>
    <row r="2532" spans="1:55" x14ac:dyDescent="0.3">
      <c r="A2532" s="8" t="s">
        <v>232</v>
      </c>
      <c r="B2532" s="8" t="s">
        <v>240</v>
      </c>
      <c r="C2532" s="8" t="s">
        <v>184</v>
      </c>
      <c r="D2532" s="8" t="s">
        <v>23</v>
      </c>
      <c r="E2532" s="7" t="s">
        <v>14</v>
      </c>
      <c r="F2532" s="8">
        <v>64</v>
      </c>
      <c r="H2532" s="8">
        <v>3</v>
      </c>
      <c r="L2532" s="8">
        <v>0.42899999999999999</v>
      </c>
      <c r="M2532" s="8">
        <f t="shared" si="400"/>
        <v>27.456</v>
      </c>
      <c r="O2532" s="8">
        <v>122</v>
      </c>
      <c r="AI2532" s="7">
        <v>974</v>
      </c>
      <c r="AJ2532" s="8">
        <v>1129</v>
      </c>
      <c r="AK2532" s="8" t="s">
        <v>279</v>
      </c>
      <c r="AL2532" s="7">
        <v>155</v>
      </c>
      <c r="AM2532" s="8">
        <v>155</v>
      </c>
      <c r="AN2532" s="8">
        <v>12.6</v>
      </c>
      <c r="AO2532" s="8">
        <v>12.6</v>
      </c>
      <c r="AP2532" s="8">
        <v>0</v>
      </c>
      <c r="AQ2532" s="8">
        <v>10.6</v>
      </c>
      <c r="AR2532" s="8">
        <v>1.1000000000000001</v>
      </c>
      <c r="AS2532" s="8">
        <v>0</v>
      </c>
      <c r="AT2532" s="12">
        <f t="shared" si="399"/>
        <v>24.3</v>
      </c>
      <c r="AV2532" s="11">
        <f t="shared" si="401"/>
        <v>42.556800000000003</v>
      </c>
      <c r="AW2532" s="13">
        <f t="shared" si="402"/>
        <v>42.556800000000003</v>
      </c>
      <c r="AX2532" s="13">
        <f t="shared" si="403"/>
        <v>3.4594559999999994</v>
      </c>
      <c r="AY2532" s="13">
        <f t="shared" si="404"/>
        <v>3.4594559999999994</v>
      </c>
      <c r="AZ2532" s="13">
        <f t="shared" si="405"/>
        <v>0</v>
      </c>
      <c r="BA2532" s="13">
        <f t="shared" si="406"/>
        <v>2.9103359999999996</v>
      </c>
      <c r="BB2532" s="13">
        <f t="shared" si="407"/>
        <v>0.30201600000000001</v>
      </c>
      <c r="BC2532" s="13">
        <f t="shared" si="408"/>
        <v>0</v>
      </c>
    </row>
    <row r="2533" spans="1:55" x14ac:dyDescent="0.3">
      <c r="A2533" s="8" t="s">
        <v>232</v>
      </c>
      <c r="B2533" s="8" t="s">
        <v>240</v>
      </c>
      <c r="C2533" s="8" t="s">
        <v>184</v>
      </c>
      <c r="D2533" s="8" t="s">
        <v>24</v>
      </c>
      <c r="E2533" s="7" t="s">
        <v>14</v>
      </c>
      <c r="F2533" s="8">
        <v>184</v>
      </c>
      <c r="G2533" s="8">
        <v>1</v>
      </c>
      <c r="L2533" s="8">
        <v>1</v>
      </c>
      <c r="M2533" s="8">
        <f t="shared" si="400"/>
        <v>184</v>
      </c>
      <c r="O2533" s="8">
        <v>122</v>
      </c>
      <c r="AI2533" s="7">
        <v>7075</v>
      </c>
      <c r="AJ2533" s="8">
        <v>1106</v>
      </c>
      <c r="AK2533" s="8" t="s">
        <v>280</v>
      </c>
      <c r="AL2533" s="7">
        <v>69</v>
      </c>
      <c r="AM2533" s="8">
        <v>69</v>
      </c>
      <c r="AN2533" s="8">
        <v>3.6</v>
      </c>
      <c r="AO2533" s="8">
        <v>3.6</v>
      </c>
      <c r="AP2533" s="8">
        <v>0</v>
      </c>
      <c r="AQ2533" s="8">
        <v>4.0999999999999996</v>
      </c>
      <c r="AR2533" s="8">
        <v>4.5</v>
      </c>
      <c r="AS2533" s="8">
        <v>0</v>
      </c>
      <c r="AT2533" s="12">
        <f t="shared" si="399"/>
        <v>12.2</v>
      </c>
      <c r="AV2533" s="11">
        <f t="shared" si="401"/>
        <v>126.96</v>
      </c>
      <c r="AW2533" s="13">
        <f t="shared" si="402"/>
        <v>126.96</v>
      </c>
      <c r="AX2533" s="13">
        <f t="shared" si="403"/>
        <v>6.6239999999999997</v>
      </c>
      <c r="AY2533" s="13">
        <f t="shared" si="404"/>
        <v>6.6239999999999997</v>
      </c>
      <c r="AZ2533" s="13">
        <f t="shared" si="405"/>
        <v>0</v>
      </c>
      <c r="BA2533" s="13">
        <f t="shared" si="406"/>
        <v>7.5439999999999996</v>
      </c>
      <c r="BB2533" s="13">
        <f t="shared" si="407"/>
        <v>8.2799999999999994</v>
      </c>
      <c r="BC2533" s="13">
        <f t="shared" si="408"/>
        <v>0</v>
      </c>
    </row>
    <row r="2534" spans="1:55" x14ac:dyDescent="0.3">
      <c r="A2534" s="8" t="s">
        <v>232</v>
      </c>
      <c r="B2534" s="8" t="s">
        <v>240</v>
      </c>
      <c r="C2534" s="8" t="s">
        <v>184</v>
      </c>
      <c r="D2534" s="8" t="s">
        <v>25</v>
      </c>
      <c r="E2534" s="7" t="s">
        <v>21</v>
      </c>
      <c r="K2534" s="8">
        <v>1</v>
      </c>
      <c r="L2534" s="8">
        <v>0</v>
      </c>
      <c r="M2534" s="8">
        <f t="shared" si="400"/>
        <v>0</v>
      </c>
      <c r="O2534" s="8">
        <v>122</v>
      </c>
      <c r="AI2534" s="7">
        <v>646</v>
      </c>
      <c r="AJ2534" s="8">
        <v>1009</v>
      </c>
      <c r="AK2534" s="8" t="s">
        <v>286</v>
      </c>
      <c r="AL2534" s="7">
        <v>403</v>
      </c>
      <c r="AM2534" s="8">
        <v>403</v>
      </c>
      <c r="AN2534" s="8">
        <v>24.9</v>
      </c>
      <c r="AO2534" s="8">
        <v>24.9</v>
      </c>
      <c r="AP2534" s="8">
        <v>0</v>
      </c>
      <c r="AQ2534" s="8">
        <v>33.1</v>
      </c>
      <c r="AR2534" s="8">
        <v>1.3</v>
      </c>
      <c r="AS2534" s="8">
        <v>0</v>
      </c>
      <c r="AT2534" s="12">
        <f t="shared" si="399"/>
        <v>59.3</v>
      </c>
      <c r="AV2534" s="11">
        <f t="shared" si="401"/>
        <v>0</v>
      </c>
      <c r="AW2534" s="13">
        <f t="shared" si="402"/>
        <v>0</v>
      </c>
      <c r="AX2534" s="13">
        <f t="shared" si="403"/>
        <v>0</v>
      </c>
      <c r="AY2534" s="13">
        <f t="shared" si="404"/>
        <v>0</v>
      </c>
      <c r="AZ2534" s="13">
        <f t="shared" si="405"/>
        <v>0</v>
      </c>
      <c r="BA2534" s="13">
        <f t="shared" si="406"/>
        <v>0</v>
      </c>
      <c r="BB2534" s="13">
        <f t="shared" si="407"/>
        <v>0</v>
      </c>
      <c r="BC2534" s="13">
        <f t="shared" si="408"/>
        <v>0</v>
      </c>
    </row>
    <row r="2535" spans="1:55" x14ac:dyDescent="0.3">
      <c r="A2535" s="8" t="s">
        <v>20</v>
      </c>
      <c r="B2535" s="8" t="s">
        <v>240</v>
      </c>
      <c r="C2535" s="8" t="s">
        <v>184</v>
      </c>
      <c r="D2535" s="8" t="s">
        <v>20</v>
      </c>
      <c r="E2535" s="7" t="s">
        <v>14</v>
      </c>
      <c r="F2535" s="8">
        <v>112</v>
      </c>
      <c r="G2535" s="8">
        <v>1</v>
      </c>
      <c r="L2535" s="8">
        <v>1</v>
      </c>
      <c r="M2535" s="8">
        <f t="shared" si="400"/>
        <v>112</v>
      </c>
      <c r="O2535" s="8">
        <v>122</v>
      </c>
      <c r="AI2535">
        <v>8041</v>
      </c>
      <c r="AJ2535">
        <v>15233</v>
      </c>
      <c r="AK2535" t="s">
        <v>378</v>
      </c>
      <c r="AL2535">
        <v>105</v>
      </c>
      <c r="AM2535">
        <v>105</v>
      </c>
      <c r="AN2535">
        <v>18.5</v>
      </c>
      <c r="AO2535">
        <v>18.5</v>
      </c>
      <c r="AP2535">
        <v>18.5</v>
      </c>
      <c r="AQ2535">
        <v>2.9</v>
      </c>
      <c r="AR2535">
        <v>0</v>
      </c>
      <c r="AS2535">
        <v>0</v>
      </c>
      <c r="AT2535" s="12">
        <f t="shared" si="399"/>
        <v>21.4</v>
      </c>
      <c r="AV2535" s="11">
        <f t="shared" si="401"/>
        <v>117.6</v>
      </c>
      <c r="AW2535" s="13">
        <f t="shared" si="402"/>
        <v>117.6</v>
      </c>
      <c r="AX2535" s="13">
        <f t="shared" si="403"/>
        <v>20.72</v>
      </c>
      <c r="AY2535" s="13">
        <f t="shared" si="404"/>
        <v>20.72</v>
      </c>
      <c r="AZ2535" s="13">
        <f t="shared" si="405"/>
        <v>20.72</v>
      </c>
      <c r="BA2535" s="13">
        <f t="shared" si="406"/>
        <v>3.2480000000000002</v>
      </c>
      <c r="BB2535" s="13">
        <f t="shared" si="407"/>
        <v>0</v>
      </c>
      <c r="BC2535" s="13">
        <f t="shared" si="408"/>
        <v>0</v>
      </c>
    </row>
    <row r="2536" spans="1:55" x14ac:dyDescent="0.3">
      <c r="A2536" s="8" t="s">
        <v>233</v>
      </c>
      <c r="B2536" s="8" t="s">
        <v>240</v>
      </c>
      <c r="C2536" s="8" t="s">
        <v>184</v>
      </c>
      <c r="D2536" s="8" t="s">
        <v>26</v>
      </c>
      <c r="E2536" s="7" t="s">
        <v>14</v>
      </c>
      <c r="F2536" s="8">
        <v>175</v>
      </c>
      <c r="H2536" s="8">
        <v>2</v>
      </c>
      <c r="L2536" s="8">
        <v>0.28599999999999998</v>
      </c>
      <c r="M2536" s="8">
        <f t="shared" si="400"/>
        <v>50.05</v>
      </c>
      <c r="O2536" s="8">
        <v>122</v>
      </c>
      <c r="AI2536" s="7">
        <v>7200</v>
      </c>
      <c r="AJ2536" s="8">
        <v>20051</v>
      </c>
      <c r="AK2536" s="8" t="s">
        <v>282</v>
      </c>
      <c r="AL2536" s="7">
        <v>130</v>
      </c>
      <c r="AM2536" s="8">
        <v>0</v>
      </c>
      <c r="AN2536" s="8">
        <v>2.4</v>
      </c>
      <c r="AO2536" s="8">
        <v>0</v>
      </c>
      <c r="AP2536" s="8">
        <v>0</v>
      </c>
      <c r="AQ2536" s="8">
        <v>0.2</v>
      </c>
      <c r="AR2536" s="8">
        <v>28.6</v>
      </c>
      <c r="AS2536" s="8">
        <v>0.3</v>
      </c>
      <c r="AT2536" s="12">
        <f t="shared" si="399"/>
        <v>31.200000000000003</v>
      </c>
      <c r="AV2536" s="11">
        <f t="shared" si="401"/>
        <v>65.064999999999998</v>
      </c>
      <c r="AW2536" s="13">
        <f t="shared" si="402"/>
        <v>0</v>
      </c>
      <c r="AX2536" s="13">
        <f t="shared" si="403"/>
        <v>1.2011999999999998</v>
      </c>
      <c r="AY2536" s="13">
        <f t="shared" si="404"/>
        <v>0</v>
      </c>
      <c r="AZ2536" s="13">
        <f t="shared" si="405"/>
        <v>0</v>
      </c>
      <c r="BA2536" s="13">
        <f t="shared" si="406"/>
        <v>0.10009999999999999</v>
      </c>
      <c r="BB2536" s="13">
        <f t="shared" si="407"/>
        <v>14.314300000000001</v>
      </c>
      <c r="BC2536" s="13">
        <f t="shared" si="408"/>
        <v>0.15014999999999998</v>
      </c>
    </row>
    <row r="2537" spans="1:55" x14ac:dyDescent="0.3">
      <c r="A2537" s="8" t="s">
        <v>233</v>
      </c>
      <c r="B2537" s="8" t="s">
        <v>240</v>
      </c>
      <c r="C2537" s="8" t="s">
        <v>184</v>
      </c>
      <c r="D2537" s="8" t="s">
        <v>28</v>
      </c>
      <c r="E2537" s="7" t="s">
        <v>14</v>
      </c>
      <c r="F2537" s="8">
        <v>185</v>
      </c>
      <c r="H2537" s="8">
        <v>1</v>
      </c>
      <c r="L2537" s="8">
        <v>0.14299999999999999</v>
      </c>
      <c r="M2537" s="8">
        <f t="shared" si="400"/>
        <v>26.454999999999998</v>
      </c>
      <c r="O2537" s="8">
        <v>122</v>
      </c>
      <c r="AI2537" s="7">
        <v>7005</v>
      </c>
      <c r="AJ2537" s="8">
        <v>16028</v>
      </c>
      <c r="AK2537" s="8" t="s">
        <v>283</v>
      </c>
      <c r="AL2537" s="7">
        <v>127</v>
      </c>
      <c r="AM2537" s="8">
        <v>0</v>
      </c>
      <c r="AN2537" s="8">
        <v>8.6999999999999993</v>
      </c>
      <c r="AO2537" s="8">
        <v>0</v>
      </c>
      <c r="AP2537" s="8">
        <v>0</v>
      </c>
      <c r="AQ2537" s="8">
        <v>0.5</v>
      </c>
      <c r="AR2537" s="8">
        <v>22.8</v>
      </c>
      <c r="AS2537" s="8">
        <v>6.4</v>
      </c>
      <c r="AT2537" s="12">
        <f t="shared" si="399"/>
        <v>32</v>
      </c>
      <c r="AV2537" s="11">
        <f t="shared" si="401"/>
        <v>33.597850000000001</v>
      </c>
      <c r="AW2537" s="13">
        <f t="shared" si="402"/>
        <v>0</v>
      </c>
      <c r="AX2537" s="13">
        <f t="shared" si="403"/>
        <v>2.3015849999999998</v>
      </c>
      <c r="AY2537" s="13">
        <f t="shared" si="404"/>
        <v>0</v>
      </c>
      <c r="AZ2537" s="13">
        <f t="shared" si="405"/>
        <v>0</v>
      </c>
      <c r="BA2537" s="13">
        <f t="shared" si="406"/>
        <v>0.132275</v>
      </c>
      <c r="BB2537" s="13">
        <f t="shared" si="407"/>
        <v>6.0317400000000001</v>
      </c>
      <c r="BC2537" s="13">
        <f t="shared" si="408"/>
        <v>1.6931200000000002</v>
      </c>
    </row>
    <row r="2538" spans="1:55" x14ac:dyDescent="0.3">
      <c r="A2538" s="8" t="s">
        <v>233</v>
      </c>
      <c r="B2538" s="8" t="s">
        <v>240</v>
      </c>
      <c r="C2538" s="8" t="s">
        <v>184</v>
      </c>
      <c r="D2538" s="8" t="s">
        <v>29</v>
      </c>
      <c r="E2538" s="7" t="s">
        <v>14</v>
      </c>
      <c r="F2538" s="8">
        <v>60</v>
      </c>
      <c r="H2538" s="8">
        <v>2</v>
      </c>
      <c r="L2538" s="8">
        <v>0.28599999999999998</v>
      </c>
      <c r="M2538" s="8">
        <f t="shared" si="400"/>
        <v>17.16</v>
      </c>
      <c r="O2538" s="8">
        <v>122</v>
      </c>
      <c r="AI2538" s="7">
        <v>513</v>
      </c>
      <c r="AJ2538" s="8">
        <v>11110</v>
      </c>
      <c r="AK2538" s="8" t="s">
        <v>290</v>
      </c>
      <c r="AL2538" s="7">
        <v>22</v>
      </c>
      <c r="AM2538" s="8">
        <v>0</v>
      </c>
      <c r="AN2538" s="8">
        <v>1</v>
      </c>
      <c r="AO2538" s="8">
        <v>0</v>
      </c>
      <c r="AP2538" s="8">
        <v>0</v>
      </c>
      <c r="AQ2538" s="8">
        <v>0.4</v>
      </c>
      <c r="AR2538" s="8">
        <v>4.5</v>
      </c>
      <c r="AS2538" s="8">
        <v>2.8</v>
      </c>
      <c r="AT2538" s="12">
        <f t="shared" si="399"/>
        <v>5.9</v>
      </c>
      <c r="AV2538" s="11">
        <f t="shared" si="401"/>
        <v>3.7751999999999999</v>
      </c>
      <c r="AW2538" s="13">
        <f t="shared" si="402"/>
        <v>0</v>
      </c>
      <c r="AX2538" s="13">
        <f t="shared" si="403"/>
        <v>0.1716</v>
      </c>
      <c r="AY2538" s="13">
        <f t="shared" si="404"/>
        <v>0</v>
      </c>
      <c r="AZ2538" s="13">
        <f t="shared" si="405"/>
        <v>0</v>
      </c>
      <c r="BA2538" s="13">
        <f t="shared" si="406"/>
        <v>6.8640000000000007E-2</v>
      </c>
      <c r="BB2538" s="13">
        <f t="shared" si="407"/>
        <v>0.7722</v>
      </c>
      <c r="BC2538" s="13">
        <f t="shared" si="408"/>
        <v>0.48047999999999996</v>
      </c>
    </row>
    <row r="2539" spans="1:55" x14ac:dyDescent="0.3">
      <c r="A2539" s="8" t="s">
        <v>233</v>
      </c>
      <c r="B2539" s="8" t="s">
        <v>240</v>
      </c>
      <c r="C2539" s="8" t="s">
        <v>184</v>
      </c>
      <c r="D2539" s="8" t="s">
        <v>30</v>
      </c>
      <c r="E2539" s="7" t="s">
        <v>14</v>
      </c>
      <c r="F2539" s="8">
        <v>119</v>
      </c>
      <c r="G2539" s="8">
        <v>1</v>
      </c>
      <c r="L2539" s="8">
        <v>1</v>
      </c>
      <c r="M2539" s="8">
        <f t="shared" si="400"/>
        <v>119</v>
      </c>
      <c r="O2539" s="8">
        <v>122</v>
      </c>
      <c r="AI2539" s="7">
        <v>141</v>
      </c>
      <c r="AJ2539" s="8">
        <v>9040</v>
      </c>
      <c r="AK2539" s="8" t="s">
        <v>287</v>
      </c>
      <c r="AL2539" s="7">
        <v>92</v>
      </c>
      <c r="AM2539" s="8">
        <v>0</v>
      </c>
      <c r="AN2539" s="8">
        <v>1</v>
      </c>
      <c r="AO2539" s="8">
        <v>0</v>
      </c>
      <c r="AP2539" s="8">
        <v>0</v>
      </c>
      <c r="AQ2539" s="8">
        <v>0.5</v>
      </c>
      <c r="AR2539" s="8">
        <v>23.4</v>
      </c>
      <c r="AS2539" s="8">
        <v>2.4</v>
      </c>
      <c r="AT2539" s="12">
        <f t="shared" si="399"/>
        <v>24.9</v>
      </c>
      <c r="AV2539" s="11">
        <f t="shared" si="401"/>
        <v>109.48</v>
      </c>
      <c r="AW2539" s="13">
        <f t="shared" si="402"/>
        <v>0</v>
      </c>
      <c r="AX2539" s="13">
        <f t="shared" si="403"/>
        <v>1.19</v>
      </c>
      <c r="AY2539" s="13">
        <f t="shared" si="404"/>
        <v>0</v>
      </c>
      <c r="AZ2539" s="13">
        <f t="shared" si="405"/>
        <v>0</v>
      </c>
      <c r="BA2539" s="13">
        <f t="shared" si="406"/>
        <v>0.59499999999999997</v>
      </c>
      <c r="BB2539" s="13">
        <f t="shared" si="407"/>
        <v>27.846</v>
      </c>
      <c r="BC2539" s="13">
        <f t="shared" si="408"/>
        <v>2.8559999999999999</v>
      </c>
    </row>
    <row r="2540" spans="1:55" x14ac:dyDescent="0.3">
      <c r="A2540" s="8" t="s">
        <v>233</v>
      </c>
      <c r="B2540" s="8" t="s">
        <v>240</v>
      </c>
      <c r="C2540" s="8" t="s">
        <v>184</v>
      </c>
      <c r="D2540" s="8" t="s">
        <v>128</v>
      </c>
      <c r="E2540" s="7" t="s">
        <v>14</v>
      </c>
      <c r="F2540" s="8">
        <v>62</v>
      </c>
      <c r="H2540" s="8">
        <v>1</v>
      </c>
      <c r="L2540" s="8">
        <v>0.14299999999999999</v>
      </c>
      <c r="M2540" s="8">
        <f t="shared" si="400"/>
        <v>8.8659999999999997</v>
      </c>
      <c r="O2540" s="8">
        <v>122</v>
      </c>
      <c r="AI2540" s="7">
        <v>620</v>
      </c>
      <c r="AJ2540" s="8">
        <v>11125</v>
      </c>
      <c r="AK2540" s="8" t="s">
        <v>356</v>
      </c>
      <c r="AL2540" s="7">
        <v>45</v>
      </c>
      <c r="AM2540" s="8">
        <v>0</v>
      </c>
      <c r="AN2540" s="8">
        <v>1.1000000000000001</v>
      </c>
      <c r="AO2540" s="8">
        <v>0</v>
      </c>
      <c r="AP2540" s="8">
        <v>0</v>
      </c>
      <c r="AQ2540" s="8">
        <v>0.2</v>
      </c>
      <c r="AR2540" s="8">
        <v>10.5</v>
      </c>
      <c r="AS2540" s="8">
        <v>3.3</v>
      </c>
      <c r="AT2540" s="12">
        <f t="shared" si="399"/>
        <v>11.8</v>
      </c>
      <c r="AV2540" s="11">
        <f t="shared" si="401"/>
        <v>3.9896999999999996</v>
      </c>
      <c r="AW2540" s="13">
        <f t="shared" si="402"/>
        <v>0</v>
      </c>
      <c r="AX2540" s="13">
        <f t="shared" si="403"/>
        <v>9.7526000000000015E-2</v>
      </c>
      <c r="AY2540" s="13">
        <f t="shared" si="404"/>
        <v>0</v>
      </c>
      <c r="AZ2540" s="13">
        <f t="shared" si="405"/>
        <v>0</v>
      </c>
      <c r="BA2540" s="13">
        <f t="shared" si="406"/>
        <v>1.7732000000000001E-2</v>
      </c>
      <c r="BB2540" s="13">
        <f t="shared" si="407"/>
        <v>0.93092999999999992</v>
      </c>
      <c r="BC2540" s="13">
        <f t="shared" si="408"/>
        <v>0.29257799999999995</v>
      </c>
    </row>
    <row r="2541" spans="1:55" x14ac:dyDescent="0.3">
      <c r="A2541" s="8" t="s">
        <v>233</v>
      </c>
      <c r="B2541" s="8" t="s">
        <v>240</v>
      </c>
      <c r="C2541" s="8" t="s">
        <v>184</v>
      </c>
      <c r="D2541" s="8" t="s">
        <v>171</v>
      </c>
      <c r="E2541" s="7" t="s">
        <v>14</v>
      </c>
      <c r="F2541" s="8">
        <v>44</v>
      </c>
      <c r="H2541" s="8">
        <v>3</v>
      </c>
      <c r="L2541" s="8">
        <v>0.42899999999999999</v>
      </c>
      <c r="M2541" s="8">
        <f t="shared" si="400"/>
        <v>18.876000000000001</v>
      </c>
      <c r="O2541" s="8">
        <v>122</v>
      </c>
      <c r="AI2541" s="7">
        <v>7016</v>
      </c>
      <c r="AJ2541" s="8">
        <v>18029</v>
      </c>
      <c r="AK2541" s="8" t="s">
        <v>369</v>
      </c>
      <c r="AL2541" s="7">
        <v>274</v>
      </c>
      <c r="AM2541" s="8">
        <v>0</v>
      </c>
      <c r="AN2541" s="8">
        <v>8.8000000000000007</v>
      </c>
      <c r="AO2541" s="8">
        <v>0</v>
      </c>
      <c r="AP2541" s="8">
        <v>0</v>
      </c>
      <c r="AQ2541" s="8">
        <v>3</v>
      </c>
      <c r="AR2541" s="8">
        <v>51.9</v>
      </c>
      <c r="AS2541" s="8">
        <v>2.8</v>
      </c>
      <c r="AT2541" s="12">
        <f t="shared" ref="AT2541:AT2604" si="409">SUM(AN2541,AQ2541,AR2541)</f>
        <v>63.7</v>
      </c>
      <c r="AV2541" s="11">
        <f t="shared" si="401"/>
        <v>51.720240000000004</v>
      </c>
      <c r="AW2541" s="13">
        <f t="shared" si="402"/>
        <v>0</v>
      </c>
      <c r="AX2541" s="13">
        <f t="shared" si="403"/>
        <v>1.6610880000000003</v>
      </c>
      <c r="AY2541" s="13">
        <f t="shared" si="404"/>
        <v>0</v>
      </c>
      <c r="AZ2541" s="13">
        <f t="shared" si="405"/>
        <v>0</v>
      </c>
      <c r="BA2541" s="13">
        <f t="shared" si="406"/>
        <v>0.56628000000000001</v>
      </c>
      <c r="BB2541" s="13">
        <f t="shared" si="407"/>
        <v>9.7966440000000006</v>
      </c>
      <c r="BC2541" s="13">
        <f t="shared" si="408"/>
        <v>0.528528</v>
      </c>
    </row>
    <row r="2542" spans="1:55" x14ac:dyDescent="0.3">
      <c r="A2542" s="8" t="s">
        <v>234</v>
      </c>
      <c r="B2542" s="8" t="s">
        <v>240</v>
      </c>
      <c r="C2542" s="8" t="s">
        <v>184</v>
      </c>
      <c r="D2542" s="8" t="s">
        <v>248</v>
      </c>
      <c r="E2542" s="7" t="s">
        <v>14</v>
      </c>
      <c r="F2542" s="8">
        <v>134</v>
      </c>
      <c r="H2542" s="8">
        <v>2</v>
      </c>
      <c r="L2542" s="8">
        <v>0.28599999999999998</v>
      </c>
      <c r="M2542" s="8">
        <f t="shared" si="400"/>
        <v>38.323999999999998</v>
      </c>
      <c r="O2542" s="8">
        <v>122</v>
      </c>
      <c r="AE2542" s="7" t="s">
        <v>296</v>
      </c>
      <c r="AF2542" s="8" t="s">
        <v>303</v>
      </c>
      <c r="AL2542" s="7">
        <v>163</v>
      </c>
      <c r="AN2542" s="8">
        <v>6.3</v>
      </c>
      <c r="AQ2542" s="8">
        <v>1.4</v>
      </c>
      <c r="AR2542" s="8">
        <v>31.1</v>
      </c>
      <c r="AT2542" s="12">
        <f t="shared" si="409"/>
        <v>38.799999999999997</v>
      </c>
      <c r="AV2542" s="11">
        <f t="shared" si="401"/>
        <v>62.468119999999999</v>
      </c>
      <c r="AW2542" s="13">
        <f t="shared" si="402"/>
        <v>0.38323999999999997</v>
      </c>
      <c r="AX2542" s="13">
        <f t="shared" si="403"/>
        <v>2.414412</v>
      </c>
      <c r="AY2542" s="13">
        <f t="shared" si="404"/>
        <v>0.38323999999999997</v>
      </c>
      <c r="AZ2542" s="13">
        <f t="shared" si="405"/>
        <v>0.38323999999999997</v>
      </c>
      <c r="BA2542" s="13">
        <f t="shared" si="406"/>
        <v>0.53653600000000001</v>
      </c>
      <c r="BB2542" s="13">
        <f t="shared" si="407"/>
        <v>11.918764000000001</v>
      </c>
      <c r="BC2542" s="13">
        <f t="shared" si="408"/>
        <v>0.38323999999999997</v>
      </c>
    </row>
    <row r="2543" spans="1:55" x14ac:dyDescent="0.3">
      <c r="A2543" s="8" t="s">
        <v>234</v>
      </c>
      <c r="B2543" s="8" t="s">
        <v>240</v>
      </c>
      <c r="C2543" s="8" t="s">
        <v>184</v>
      </c>
      <c r="D2543" s="8" t="s">
        <v>27</v>
      </c>
      <c r="E2543" s="7" t="s">
        <v>14</v>
      </c>
      <c r="F2543" s="8">
        <v>114</v>
      </c>
      <c r="G2543" s="8">
        <v>1</v>
      </c>
      <c r="L2543" s="8">
        <v>1</v>
      </c>
      <c r="M2543" s="8">
        <f t="shared" si="400"/>
        <v>114</v>
      </c>
      <c r="O2543" s="8">
        <v>122</v>
      </c>
      <c r="AE2543" s="7" t="s">
        <v>296</v>
      </c>
      <c r="AF2543" s="8" t="s">
        <v>304</v>
      </c>
      <c r="AL2543" s="7">
        <v>125</v>
      </c>
      <c r="AN2543" s="8">
        <v>2.1</v>
      </c>
      <c r="AQ2543" s="8">
        <v>1.3</v>
      </c>
      <c r="AR2543" s="8">
        <v>26.2</v>
      </c>
      <c r="AT2543" s="12">
        <f t="shared" si="409"/>
        <v>29.6</v>
      </c>
      <c r="AV2543" s="11">
        <f t="shared" si="401"/>
        <v>142.5</v>
      </c>
      <c r="AW2543" s="13">
        <f t="shared" si="402"/>
        <v>1.1399999999999999</v>
      </c>
      <c r="AX2543" s="13">
        <f t="shared" si="403"/>
        <v>2.3940000000000001</v>
      </c>
      <c r="AY2543" s="13">
        <f t="shared" si="404"/>
        <v>1.1399999999999999</v>
      </c>
      <c r="AZ2543" s="13">
        <f t="shared" si="405"/>
        <v>1.1399999999999999</v>
      </c>
      <c r="BA2543" s="13">
        <f t="shared" si="406"/>
        <v>1.4820000000000002</v>
      </c>
      <c r="BB2543" s="13">
        <f t="shared" si="407"/>
        <v>29.867999999999999</v>
      </c>
      <c r="BC2543" s="13">
        <f t="shared" si="408"/>
        <v>1.1399999999999999</v>
      </c>
    </row>
    <row r="2544" spans="1:55" x14ac:dyDescent="0.3">
      <c r="A2544" s="8" t="s">
        <v>234</v>
      </c>
      <c r="B2544" s="8" t="s">
        <v>240</v>
      </c>
      <c r="C2544" s="8" t="s">
        <v>184</v>
      </c>
      <c r="D2544" s="8" t="s">
        <v>32</v>
      </c>
      <c r="E2544" s="7" t="s">
        <v>14</v>
      </c>
      <c r="F2544" s="8">
        <v>83</v>
      </c>
      <c r="H2544" s="8">
        <v>2</v>
      </c>
      <c r="L2544" s="8">
        <v>0.28599999999999998</v>
      </c>
      <c r="M2544" s="8">
        <f t="shared" si="400"/>
        <v>23.738</v>
      </c>
      <c r="O2544" s="8">
        <v>122</v>
      </c>
      <c r="AI2544" s="7">
        <v>8012</v>
      </c>
      <c r="AJ2544" s="8">
        <v>0</v>
      </c>
      <c r="AK2544" s="8" t="s">
        <v>307</v>
      </c>
      <c r="AL2544" s="7">
        <v>332</v>
      </c>
      <c r="AM2544" s="8">
        <v>0</v>
      </c>
      <c r="AN2544" s="8">
        <v>10.3</v>
      </c>
      <c r="AO2544" s="8">
        <v>0</v>
      </c>
      <c r="AP2544" s="8">
        <v>0</v>
      </c>
      <c r="AQ2544" s="8">
        <v>3</v>
      </c>
      <c r="AR2544" s="8">
        <v>73.7</v>
      </c>
      <c r="AS2544" s="8">
        <v>12.7</v>
      </c>
      <c r="AT2544" s="12">
        <f t="shared" si="409"/>
        <v>87</v>
      </c>
      <c r="AV2544" s="11">
        <f t="shared" si="401"/>
        <v>78.810159999999996</v>
      </c>
      <c r="AW2544" s="13">
        <f t="shared" si="402"/>
        <v>0</v>
      </c>
      <c r="AX2544" s="13">
        <f t="shared" si="403"/>
        <v>2.445014</v>
      </c>
      <c r="AY2544" s="13">
        <f t="shared" si="404"/>
        <v>0</v>
      </c>
      <c r="AZ2544" s="13">
        <f t="shared" si="405"/>
        <v>0</v>
      </c>
      <c r="BA2544" s="13">
        <f t="shared" si="406"/>
        <v>0.71214</v>
      </c>
      <c r="BB2544" s="13">
        <f t="shared" si="407"/>
        <v>17.494906</v>
      </c>
      <c r="BC2544" s="13">
        <f t="shared" si="408"/>
        <v>3.014726</v>
      </c>
    </row>
    <row r="2545" spans="1:55" x14ac:dyDescent="0.3">
      <c r="A2545" s="8" t="s">
        <v>232</v>
      </c>
      <c r="B2545" s="8" t="s">
        <v>240</v>
      </c>
      <c r="C2545" s="8" t="s">
        <v>185</v>
      </c>
      <c r="D2545" s="8" t="s">
        <v>13</v>
      </c>
      <c r="E2545" s="7" t="s">
        <v>14</v>
      </c>
      <c r="F2545" s="8">
        <v>112</v>
      </c>
      <c r="H2545" s="8">
        <v>1</v>
      </c>
      <c r="L2545" s="8">
        <v>0.14299999999999999</v>
      </c>
      <c r="M2545" s="8">
        <f t="shared" si="400"/>
        <v>16.015999999999998</v>
      </c>
      <c r="N2545" s="8">
        <v>3</v>
      </c>
      <c r="O2545" s="8">
        <v>123</v>
      </c>
      <c r="AI2545" s="7">
        <v>8067</v>
      </c>
      <c r="AJ2545" s="8">
        <v>0</v>
      </c>
      <c r="AK2545" s="8" t="s">
        <v>265</v>
      </c>
      <c r="AL2545" s="7">
        <v>269</v>
      </c>
      <c r="AM2545" s="8">
        <v>269</v>
      </c>
      <c r="AN2545" s="8">
        <v>24.9</v>
      </c>
      <c r="AO2545" s="8">
        <v>24.9</v>
      </c>
      <c r="AP2545" s="8">
        <v>24.9</v>
      </c>
      <c r="AQ2545" s="8">
        <v>18</v>
      </c>
      <c r="AR2545" s="8">
        <v>0</v>
      </c>
      <c r="AS2545" s="8">
        <v>0</v>
      </c>
      <c r="AT2545" s="12">
        <f t="shared" si="409"/>
        <v>42.9</v>
      </c>
      <c r="AV2545" s="11">
        <f t="shared" si="401"/>
        <v>43.08303999999999</v>
      </c>
      <c r="AW2545" s="13">
        <f t="shared" si="402"/>
        <v>43.08303999999999</v>
      </c>
      <c r="AX2545" s="13">
        <f t="shared" si="403"/>
        <v>3.9879839999999995</v>
      </c>
      <c r="AY2545" s="13">
        <f t="shared" si="404"/>
        <v>3.9879839999999995</v>
      </c>
      <c r="AZ2545" s="13">
        <f t="shared" si="405"/>
        <v>3.9879839999999995</v>
      </c>
      <c r="BA2545" s="13">
        <f t="shared" si="406"/>
        <v>2.8828799999999997</v>
      </c>
      <c r="BB2545" s="13">
        <f t="shared" si="407"/>
        <v>0</v>
      </c>
      <c r="BC2545" s="13">
        <f t="shared" si="408"/>
        <v>0</v>
      </c>
    </row>
    <row r="2546" spans="1:55" x14ac:dyDescent="0.3">
      <c r="A2546" s="8" t="s">
        <v>232</v>
      </c>
      <c r="B2546" s="8" t="s">
        <v>240</v>
      </c>
      <c r="C2546" s="8" t="s">
        <v>185</v>
      </c>
      <c r="D2546" s="8" t="s">
        <v>15</v>
      </c>
      <c r="E2546" s="7" t="s">
        <v>21</v>
      </c>
      <c r="K2546" s="8">
        <v>1</v>
      </c>
      <c r="L2546" s="8">
        <v>0</v>
      </c>
      <c r="M2546" s="8">
        <f t="shared" si="400"/>
        <v>0</v>
      </c>
      <c r="O2546" s="8">
        <v>123</v>
      </c>
      <c r="AE2546" s="7" t="s">
        <v>296</v>
      </c>
      <c r="AF2546" s="8" t="s">
        <v>298</v>
      </c>
      <c r="AG2546" s="7" t="s">
        <v>299</v>
      </c>
      <c r="AL2546" s="7">
        <v>241</v>
      </c>
      <c r="AN2546" s="8">
        <v>32.9</v>
      </c>
      <c r="AQ2546" s="8">
        <v>10.9</v>
      </c>
      <c r="AR2546" s="8">
        <v>0.5</v>
      </c>
      <c r="AS2546" s="8">
        <v>0</v>
      </c>
      <c r="AT2546" s="12">
        <f t="shared" si="409"/>
        <v>44.3</v>
      </c>
      <c r="AV2546" s="11">
        <f t="shared" si="401"/>
        <v>0</v>
      </c>
      <c r="AW2546" s="13">
        <f t="shared" si="402"/>
        <v>0</v>
      </c>
      <c r="AX2546" s="13">
        <f t="shared" si="403"/>
        <v>0</v>
      </c>
      <c r="AY2546" s="13">
        <f t="shared" si="404"/>
        <v>0</v>
      </c>
      <c r="AZ2546" s="13">
        <f t="shared" si="405"/>
        <v>0</v>
      </c>
      <c r="BA2546" s="13">
        <f t="shared" si="406"/>
        <v>0</v>
      </c>
      <c r="BB2546" s="13">
        <f t="shared" si="407"/>
        <v>0</v>
      </c>
      <c r="BC2546" s="13">
        <f t="shared" si="408"/>
        <v>0</v>
      </c>
    </row>
    <row r="2547" spans="1:55" x14ac:dyDescent="0.3">
      <c r="A2547" s="8" t="s">
        <v>232</v>
      </c>
      <c r="B2547" s="8" t="s">
        <v>240</v>
      </c>
      <c r="C2547" s="8" t="s">
        <v>185</v>
      </c>
      <c r="D2547" s="8" t="s">
        <v>17</v>
      </c>
      <c r="E2547" s="7" t="s">
        <v>21</v>
      </c>
      <c r="K2547" s="8">
        <v>1</v>
      </c>
      <c r="L2547" s="8">
        <v>0</v>
      </c>
      <c r="M2547" s="8">
        <f t="shared" si="400"/>
        <v>0</v>
      </c>
      <c r="O2547" s="8">
        <v>123</v>
      </c>
      <c r="AE2547" s="7" t="s">
        <v>300</v>
      </c>
      <c r="AF2547" s="8" t="s">
        <v>301</v>
      </c>
      <c r="AG2547" s="7" t="s">
        <v>272</v>
      </c>
      <c r="AL2547" s="7">
        <v>265</v>
      </c>
      <c r="AN2547" s="8">
        <v>16.899999999999999</v>
      </c>
      <c r="AQ2547" s="8">
        <v>21.4</v>
      </c>
      <c r="AR2547" s="8">
        <v>0</v>
      </c>
      <c r="AS2547" s="8">
        <v>0</v>
      </c>
      <c r="AT2547" s="12">
        <f t="shared" si="409"/>
        <v>38.299999999999997</v>
      </c>
      <c r="AV2547" s="11">
        <f t="shared" si="401"/>
        <v>0</v>
      </c>
      <c r="AW2547" s="13">
        <f t="shared" si="402"/>
        <v>0</v>
      </c>
      <c r="AX2547" s="13">
        <f t="shared" si="403"/>
        <v>0</v>
      </c>
      <c r="AY2547" s="13">
        <f t="shared" si="404"/>
        <v>0</v>
      </c>
      <c r="AZ2547" s="13">
        <f t="shared" si="405"/>
        <v>0</v>
      </c>
      <c r="BA2547" s="13">
        <f t="shared" si="406"/>
        <v>0</v>
      </c>
      <c r="BB2547" s="13">
        <f t="shared" si="407"/>
        <v>0</v>
      </c>
      <c r="BC2547" s="13">
        <f t="shared" si="408"/>
        <v>0</v>
      </c>
    </row>
    <row r="2548" spans="1:55" x14ac:dyDescent="0.3">
      <c r="A2548" s="8" t="s">
        <v>232</v>
      </c>
      <c r="B2548" s="8" t="s">
        <v>240</v>
      </c>
      <c r="C2548" s="8" t="s">
        <v>185</v>
      </c>
      <c r="D2548" s="8" t="s">
        <v>18</v>
      </c>
      <c r="E2548" s="7" t="s">
        <v>21</v>
      </c>
      <c r="K2548" s="8">
        <v>1</v>
      </c>
      <c r="L2548" s="8">
        <v>0</v>
      </c>
      <c r="M2548" s="8">
        <f t="shared" si="400"/>
        <v>0</v>
      </c>
      <c r="O2548" s="8">
        <v>123</v>
      </c>
      <c r="S2548" s="8">
        <v>1095</v>
      </c>
      <c r="T2548" s="8" t="s">
        <v>275</v>
      </c>
      <c r="AL2548" s="7">
        <v>267</v>
      </c>
      <c r="AN2548" s="8">
        <v>19.600000000000001</v>
      </c>
      <c r="AQ2548" s="8">
        <v>20.3</v>
      </c>
      <c r="AT2548" s="12">
        <f t="shared" si="409"/>
        <v>39.900000000000006</v>
      </c>
      <c r="AV2548" s="11">
        <f t="shared" si="401"/>
        <v>0</v>
      </c>
      <c r="AW2548" s="13">
        <f t="shared" si="402"/>
        <v>0</v>
      </c>
      <c r="AX2548" s="13">
        <f t="shared" si="403"/>
        <v>0</v>
      </c>
      <c r="AY2548" s="13">
        <f t="shared" si="404"/>
        <v>0</v>
      </c>
      <c r="AZ2548" s="13">
        <f t="shared" si="405"/>
        <v>0</v>
      </c>
      <c r="BA2548" s="13">
        <f t="shared" si="406"/>
        <v>0</v>
      </c>
      <c r="BB2548" s="13">
        <f t="shared" si="407"/>
        <v>0</v>
      </c>
      <c r="BC2548" s="13">
        <f t="shared" si="408"/>
        <v>0</v>
      </c>
    </row>
    <row r="2549" spans="1:55" x14ac:dyDescent="0.3">
      <c r="A2549" s="8" t="s">
        <v>232</v>
      </c>
      <c r="B2549" s="8" t="s">
        <v>240</v>
      </c>
      <c r="C2549" s="8" t="s">
        <v>185</v>
      </c>
      <c r="D2549" s="8" t="s">
        <v>19</v>
      </c>
      <c r="E2549" s="7" t="s">
        <v>14</v>
      </c>
      <c r="F2549" s="8">
        <v>112</v>
      </c>
      <c r="H2549" s="8">
        <v>1</v>
      </c>
      <c r="L2549" s="8">
        <v>0.14299999999999999</v>
      </c>
      <c r="M2549" s="8">
        <f t="shared" si="400"/>
        <v>16.015999999999998</v>
      </c>
      <c r="O2549" s="8">
        <v>123</v>
      </c>
      <c r="AI2549" s="7">
        <v>8063</v>
      </c>
      <c r="AJ2549" s="8">
        <v>5124</v>
      </c>
      <c r="AK2549" s="8" t="s">
        <v>273</v>
      </c>
      <c r="AL2549" s="7">
        <v>285</v>
      </c>
      <c r="AM2549" s="8">
        <v>285</v>
      </c>
      <c r="AN2549" s="8">
        <v>26.9</v>
      </c>
      <c r="AO2549" s="8">
        <v>26.9</v>
      </c>
      <c r="AP2549" s="8">
        <v>26.9</v>
      </c>
      <c r="AQ2549" s="8">
        <v>18.899999999999999</v>
      </c>
      <c r="AR2549" s="8">
        <v>0</v>
      </c>
      <c r="AS2549" s="8">
        <v>0</v>
      </c>
      <c r="AT2549" s="12">
        <f t="shared" si="409"/>
        <v>45.8</v>
      </c>
      <c r="AV2549" s="11">
        <f t="shared" si="401"/>
        <v>45.645599999999995</v>
      </c>
      <c r="AW2549" s="13">
        <f t="shared" si="402"/>
        <v>45.645599999999995</v>
      </c>
      <c r="AX2549" s="13">
        <f t="shared" si="403"/>
        <v>4.3083039999999997</v>
      </c>
      <c r="AY2549" s="13">
        <f t="shared" si="404"/>
        <v>4.3083039999999997</v>
      </c>
      <c r="AZ2549" s="13">
        <f t="shared" si="405"/>
        <v>4.3083039999999997</v>
      </c>
      <c r="BA2549" s="13">
        <f t="shared" si="406"/>
        <v>3.0270239999999995</v>
      </c>
      <c r="BB2549" s="13">
        <f t="shared" si="407"/>
        <v>0</v>
      </c>
      <c r="BC2549" s="13">
        <f t="shared" si="408"/>
        <v>0</v>
      </c>
    </row>
    <row r="2550" spans="1:55" x14ac:dyDescent="0.3">
      <c r="A2550" s="8" t="s">
        <v>232</v>
      </c>
      <c r="B2550" s="8" t="s">
        <v>240</v>
      </c>
      <c r="C2550" s="8" t="s">
        <v>185</v>
      </c>
      <c r="D2550" s="8" t="s">
        <v>22</v>
      </c>
      <c r="E2550" s="7" t="s">
        <v>21</v>
      </c>
      <c r="K2550" s="8">
        <v>1</v>
      </c>
      <c r="L2550" s="8">
        <v>0</v>
      </c>
      <c r="M2550" s="8">
        <f t="shared" si="400"/>
        <v>0</v>
      </c>
      <c r="O2550" s="8">
        <v>123</v>
      </c>
      <c r="AI2550" s="7">
        <v>8063</v>
      </c>
      <c r="AJ2550" s="8">
        <v>5124</v>
      </c>
      <c r="AK2550" s="8" t="s">
        <v>273</v>
      </c>
      <c r="AL2550" s="7">
        <v>285</v>
      </c>
      <c r="AM2550" s="8">
        <v>285</v>
      </c>
      <c r="AN2550" s="8">
        <v>26.9</v>
      </c>
      <c r="AO2550" s="8">
        <v>26.9</v>
      </c>
      <c r="AP2550" s="8">
        <v>26.9</v>
      </c>
      <c r="AQ2550" s="8">
        <v>18.899999999999999</v>
      </c>
      <c r="AR2550" s="8">
        <v>0</v>
      </c>
      <c r="AS2550" s="8">
        <v>0</v>
      </c>
      <c r="AT2550" s="12">
        <f t="shared" si="409"/>
        <v>45.8</v>
      </c>
      <c r="AV2550" s="11">
        <f t="shared" si="401"/>
        <v>0</v>
      </c>
      <c r="AW2550" s="13">
        <f t="shared" si="402"/>
        <v>0</v>
      </c>
      <c r="AX2550" s="13">
        <f t="shared" si="403"/>
        <v>0</v>
      </c>
      <c r="AY2550" s="13">
        <f t="shared" si="404"/>
        <v>0</v>
      </c>
      <c r="AZ2550" s="13">
        <f t="shared" si="405"/>
        <v>0</v>
      </c>
      <c r="BA2550" s="13">
        <f t="shared" si="406"/>
        <v>0</v>
      </c>
      <c r="BB2550" s="13">
        <f t="shared" si="407"/>
        <v>0</v>
      </c>
      <c r="BC2550" s="13">
        <f t="shared" si="408"/>
        <v>0</v>
      </c>
    </row>
    <row r="2551" spans="1:55" x14ac:dyDescent="0.3">
      <c r="A2551" s="8" t="s">
        <v>232</v>
      </c>
      <c r="B2551" s="8" t="s">
        <v>240</v>
      </c>
      <c r="C2551" s="8" t="s">
        <v>185</v>
      </c>
      <c r="D2551" s="8" t="s">
        <v>136</v>
      </c>
      <c r="E2551" s="7" t="s">
        <v>14</v>
      </c>
      <c r="F2551" s="8">
        <v>56</v>
      </c>
      <c r="H2551" s="8">
        <v>2</v>
      </c>
      <c r="L2551" s="8">
        <v>0.28599999999999998</v>
      </c>
      <c r="M2551" s="8">
        <f t="shared" si="400"/>
        <v>16.015999999999998</v>
      </c>
      <c r="O2551" s="8">
        <v>123</v>
      </c>
      <c r="AI2551" s="7">
        <v>1683</v>
      </c>
      <c r="AJ2551" s="8">
        <v>10188</v>
      </c>
      <c r="AK2551" s="8" t="s">
        <v>360</v>
      </c>
      <c r="AL2551" s="7">
        <v>273</v>
      </c>
      <c r="AM2551" s="8">
        <v>273</v>
      </c>
      <c r="AN2551" s="8">
        <v>27.6</v>
      </c>
      <c r="AO2551" s="8">
        <v>27.6</v>
      </c>
      <c r="AP2551" s="8">
        <v>27.6</v>
      </c>
      <c r="AQ2551" s="8">
        <v>17.2</v>
      </c>
      <c r="AR2551" s="8">
        <v>0</v>
      </c>
      <c r="AS2551" s="8">
        <v>0</v>
      </c>
      <c r="AT2551" s="12">
        <f t="shared" si="409"/>
        <v>44.8</v>
      </c>
      <c r="AV2551" s="11">
        <f t="shared" si="401"/>
        <v>43.723679999999995</v>
      </c>
      <c r="AW2551" s="13">
        <f t="shared" si="402"/>
        <v>43.723679999999995</v>
      </c>
      <c r="AX2551" s="13">
        <f t="shared" si="403"/>
        <v>4.4204159999999995</v>
      </c>
      <c r="AY2551" s="13">
        <f t="shared" si="404"/>
        <v>4.4204159999999995</v>
      </c>
      <c r="AZ2551" s="13">
        <f t="shared" si="405"/>
        <v>4.4204159999999995</v>
      </c>
      <c r="BA2551" s="13">
        <f t="shared" si="406"/>
        <v>2.7547519999999999</v>
      </c>
      <c r="BB2551" s="13">
        <f t="shared" si="407"/>
        <v>0</v>
      </c>
      <c r="BC2551" s="13">
        <f t="shared" si="408"/>
        <v>0</v>
      </c>
    </row>
    <row r="2552" spans="1:55" x14ac:dyDescent="0.3">
      <c r="A2552" s="8" t="s">
        <v>232</v>
      </c>
      <c r="B2552" s="8" t="s">
        <v>240</v>
      </c>
      <c r="C2552" s="8" t="s">
        <v>185</v>
      </c>
      <c r="D2552" s="8" t="s">
        <v>23</v>
      </c>
      <c r="E2552" s="7" t="s">
        <v>14</v>
      </c>
      <c r="F2552" s="8">
        <v>64</v>
      </c>
      <c r="G2552" s="8">
        <v>1</v>
      </c>
      <c r="L2552" s="8">
        <v>1</v>
      </c>
      <c r="M2552" s="8">
        <f t="shared" si="400"/>
        <v>64</v>
      </c>
      <c r="O2552" s="8">
        <v>123</v>
      </c>
      <c r="AI2552" s="7">
        <v>974</v>
      </c>
      <c r="AJ2552" s="8">
        <v>1129</v>
      </c>
      <c r="AK2552" s="8" t="s">
        <v>279</v>
      </c>
      <c r="AL2552" s="7">
        <v>155</v>
      </c>
      <c r="AM2552" s="8">
        <v>155</v>
      </c>
      <c r="AN2552" s="8">
        <v>12.6</v>
      </c>
      <c r="AO2552" s="8">
        <v>12.6</v>
      </c>
      <c r="AP2552" s="8">
        <v>0</v>
      </c>
      <c r="AQ2552" s="8">
        <v>10.6</v>
      </c>
      <c r="AR2552" s="8">
        <v>1.1000000000000001</v>
      </c>
      <c r="AS2552" s="8">
        <v>0</v>
      </c>
      <c r="AT2552" s="12">
        <f t="shared" si="409"/>
        <v>24.3</v>
      </c>
      <c r="AV2552" s="11">
        <f t="shared" si="401"/>
        <v>99.2</v>
      </c>
      <c r="AW2552" s="13">
        <f t="shared" si="402"/>
        <v>99.2</v>
      </c>
      <c r="AX2552" s="13">
        <f t="shared" si="403"/>
        <v>8.0640000000000001</v>
      </c>
      <c r="AY2552" s="13">
        <f t="shared" si="404"/>
        <v>8.0640000000000001</v>
      </c>
      <c r="AZ2552" s="13">
        <f t="shared" si="405"/>
        <v>0</v>
      </c>
      <c r="BA2552" s="13">
        <f t="shared" si="406"/>
        <v>6.7839999999999998</v>
      </c>
      <c r="BB2552" s="13">
        <f t="shared" si="407"/>
        <v>0.70400000000000007</v>
      </c>
      <c r="BC2552" s="13">
        <f t="shared" si="408"/>
        <v>0</v>
      </c>
    </row>
    <row r="2553" spans="1:55" x14ac:dyDescent="0.3">
      <c r="A2553" s="8" t="s">
        <v>232</v>
      </c>
      <c r="B2553" s="8" t="s">
        <v>240</v>
      </c>
      <c r="C2553" s="8" t="s">
        <v>185</v>
      </c>
      <c r="D2553" s="8" t="s">
        <v>24</v>
      </c>
      <c r="E2553" s="7" t="s">
        <v>14</v>
      </c>
      <c r="F2553" s="8">
        <v>184</v>
      </c>
      <c r="G2553" s="8">
        <v>1</v>
      </c>
      <c r="L2553" s="8">
        <v>1</v>
      </c>
      <c r="M2553" s="8">
        <f t="shared" si="400"/>
        <v>184</v>
      </c>
      <c r="O2553" s="8">
        <v>123</v>
      </c>
      <c r="AI2553" s="7">
        <v>7075</v>
      </c>
      <c r="AJ2553" s="8">
        <v>1106</v>
      </c>
      <c r="AK2553" s="8" t="s">
        <v>280</v>
      </c>
      <c r="AL2553" s="7">
        <v>69</v>
      </c>
      <c r="AM2553" s="8">
        <v>69</v>
      </c>
      <c r="AN2553" s="8">
        <v>3.6</v>
      </c>
      <c r="AO2553" s="8">
        <v>3.6</v>
      </c>
      <c r="AP2553" s="8">
        <v>0</v>
      </c>
      <c r="AQ2553" s="8">
        <v>4.0999999999999996</v>
      </c>
      <c r="AR2553" s="8">
        <v>4.5</v>
      </c>
      <c r="AS2553" s="8">
        <v>0</v>
      </c>
      <c r="AT2553" s="12">
        <f t="shared" si="409"/>
        <v>12.2</v>
      </c>
      <c r="AV2553" s="11">
        <f t="shared" si="401"/>
        <v>126.96</v>
      </c>
      <c r="AW2553" s="13">
        <f t="shared" si="402"/>
        <v>126.96</v>
      </c>
      <c r="AX2553" s="13">
        <f t="shared" si="403"/>
        <v>6.6239999999999997</v>
      </c>
      <c r="AY2553" s="13">
        <f t="shared" si="404"/>
        <v>6.6239999999999997</v>
      </c>
      <c r="AZ2553" s="13">
        <f t="shared" si="405"/>
        <v>0</v>
      </c>
      <c r="BA2553" s="13">
        <f t="shared" si="406"/>
        <v>7.5439999999999996</v>
      </c>
      <c r="BB2553" s="13">
        <f t="shared" si="407"/>
        <v>8.2799999999999994</v>
      </c>
      <c r="BC2553" s="13">
        <f t="shared" si="408"/>
        <v>0</v>
      </c>
    </row>
    <row r="2554" spans="1:55" x14ac:dyDescent="0.3">
      <c r="A2554" s="8" t="s">
        <v>232</v>
      </c>
      <c r="B2554" s="8" t="s">
        <v>240</v>
      </c>
      <c r="C2554" s="8" t="s">
        <v>185</v>
      </c>
      <c r="D2554" s="8" t="s">
        <v>25</v>
      </c>
      <c r="E2554" s="7" t="s">
        <v>21</v>
      </c>
      <c r="K2554" s="8">
        <v>1</v>
      </c>
      <c r="L2554" s="8">
        <v>0</v>
      </c>
      <c r="M2554" s="8">
        <f t="shared" si="400"/>
        <v>0</v>
      </c>
      <c r="O2554" s="8">
        <v>123</v>
      </c>
      <c r="AI2554" s="7">
        <v>646</v>
      </c>
      <c r="AJ2554" s="8">
        <v>1009</v>
      </c>
      <c r="AK2554" s="8" t="s">
        <v>286</v>
      </c>
      <c r="AL2554" s="7">
        <v>403</v>
      </c>
      <c r="AM2554" s="8">
        <v>403</v>
      </c>
      <c r="AN2554" s="8">
        <v>24.9</v>
      </c>
      <c r="AO2554" s="8">
        <v>24.9</v>
      </c>
      <c r="AP2554" s="8">
        <v>0</v>
      </c>
      <c r="AQ2554" s="8">
        <v>33.1</v>
      </c>
      <c r="AR2554" s="8">
        <v>1.3</v>
      </c>
      <c r="AS2554" s="8">
        <v>0</v>
      </c>
      <c r="AT2554" s="12">
        <f t="shared" si="409"/>
        <v>59.3</v>
      </c>
      <c r="AV2554" s="11">
        <f t="shared" si="401"/>
        <v>0</v>
      </c>
      <c r="AW2554" s="13">
        <f t="shared" si="402"/>
        <v>0</v>
      </c>
      <c r="AX2554" s="13">
        <f t="shared" si="403"/>
        <v>0</v>
      </c>
      <c r="AY2554" s="13">
        <f t="shared" si="404"/>
        <v>0</v>
      </c>
      <c r="AZ2554" s="13">
        <f t="shared" si="405"/>
        <v>0</v>
      </c>
      <c r="BA2554" s="13">
        <f t="shared" si="406"/>
        <v>0</v>
      </c>
      <c r="BB2554" s="13">
        <f t="shared" si="407"/>
        <v>0</v>
      </c>
      <c r="BC2554" s="13">
        <f t="shared" si="408"/>
        <v>0</v>
      </c>
    </row>
    <row r="2555" spans="1:55" x14ac:dyDescent="0.3">
      <c r="A2555" s="8" t="s">
        <v>20</v>
      </c>
      <c r="B2555" s="8" t="s">
        <v>240</v>
      </c>
      <c r="C2555" s="8" t="s">
        <v>185</v>
      </c>
      <c r="D2555" s="8" t="s">
        <v>20</v>
      </c>
      <c r="E2555" s="7" t="s">
        <v>14</v>
      </c>
      <c r="F2555" s="8">
        <v>112</v>
      </c>
      <c r="G2555" s="8">
        <v>1</v>
      </c>
      <c r="L2555" s="8">
        <v>1</v>
      </c>
      <c r="M2555" s="8">
        <f t="shared" si="400"/>
        <v>112</v>
      </c>
      <c r="O2555" s="8">
        <v>123</v>
      </c>
      <c r="AI2555">
        <v>8041</v>
      </c>
      <c r="AJ2555">
        <v>15233</v>
      </c>
      <c r="AK2555" t="s">
        <v>378</v>
      </c>
      <c r="AL2555">
        <v>105</v>
      </c>
      <c r="AM2555">
        <v>105</v>
      </c>
      <c r="AN2555">
        <v>18.5</v>
      </c>
      <c r="AO2555">
        <v>18.5</v>
      </c>
      <c r="AP2555">
        <v>18.5</v>
      </c>
      <c r="AQ2555">
        <v>2.9</v>
      </c>
      <c r="AR2555">
        <v>0</v>
      </c>
      <c r="AS2555">
        <v>0</v>
      </c>
      <c r="AT2555" s="12">
        <f t="shared" si="409"/>
        <v>21.4</v>
      </c>
      <c r="AV2555" s="11">
        <f t="shared" si="401"/>
        <v>117.6</v>
      </c>
      <c r="AW2555" s="13">
        <f t="shared" si="402"/>
        <v>117.6</v>
      </c>
      <c r="AX2555" s="13">
        <f t="shared" si="403"/>
        <v>20.72</v>
      </c>
      <c r="AY2555" s="13">
        <f t="shared" si="404"/>
        <v>20.72</v>
      </c>
      <c r="AZ2555" s="13">
        <f t="shared" si="405"/>
        <v>20.72</v>
      </c>
      <c r="BA2555" s="13">
        <f t="shared" si="406"/>
        <v>3.2480000000000002</v>
      </c>
      <c r="BB2555" s="13">
        <f t="shared" si="407"/>
        <v>0</v>
      </c>
      <c r="BC2555" s="13">
        <f t="shared" si="408"/>
        <v>0</v>
      </c>
    </row>
    <row r="2556" spans="1:55" x14ac:dyDescent="0.3">
      <c r="A2556" s="8" t="s">
        <v>233</v>
      </c>
      <c r="B2556" s="8" t="s">
        <v>240</v>
      </c>
      <c r="C2556" s="8" t="s">
        <v>185</v>
      </c>
      <c r="D2556" s="8" t="s">
        <v>26</v>
      </c>
      <c r="E2556" s="7" t="s">
        <v>14</v>
      </c>
      <c r="F2556" s="8">
        <v>175</v>
      </c>
      <c r="G2556" s="8">
        <v>1</v>
      </c>
      <c r="L2556" s="8">
        <v>1</v>
      </c>
      <c r="M2556" s="8">
        <f t="shared" si="400"/>
        <v>175</v>
      </c>
      <c r="O2556" s="8">
        <v>123</v>
      </c>
      <c r="AI2556" s="7">
        <v>7200</v>
      </c>
      <c r="AJ2556" s="8">
        <v>20051</v>
      </c>
      <c r="AK2556" s="8" t="s">
        <v>282</v>
      </c>
      <c r="AL2556" s="7">
        <v>130</v>
      </c>
      <c r="AM2556" s="8">
        <v>0</v>
      </c>
      <c r="AN2556" s="8">
        <v>2.4</v>
      </c>
      <c r="AO2556" s="8">
        <v>0</v>
      </c>
      <c r="AP2556" s="8">
        <v>0</v>
      </c>
      <c r="AQ2556" s="8">
        <v>0.2</v>
      </c>
      <c r="AR2556" s="8">
        <v>28.6</v>
      </c>
      <c r="AS2556" s="8">
        <v>0.3</v>
      </c>
      <c r="AT2556" s="12">
        <f t="shared" si="409"/>
        <v>31.200000000000003</v>
      </c>
      <c r="AV2556" s="11">
        <f t="shared" si="401"/>
        <v>227.5</v>
      </c>
      <c r="AW2556" s="13">
        <f t="shared" si="402"/>
        <v>0</v>
      </c>
      <c r="AX2556" s="13">
        <f t="shared" si="403"/>
        <v>4.2</v>
      </c>
      <c r="AY2556" s="13">
        <f t="shared" si="404"/>
        <v>0</v>
      </c>
      <c r="AZ2556" s="13">
        <f t="shared" si="405"/>
        <v>0</v>
      </c>
      <c r="BA2556" s="13">
        <f t="shared" si="406"/>
        <v>0.35</v>
      </c>
      <c r="BB2556" s="13">
        <f t="shared" si="407"/>
        <v>50.05</v>
      </c>
      <c r="BC2556" s="13">
        <f t="shared" si="408"/>
        <v>0.52500000000000002</v>
      </c>
    </row>
    <row r="2557" spans="1:55" x14ac:dyDescent="0.3">
      <c r="A2557" s="8" t="s">
        <v>233</v>
      </c>
      <c r="B2557" s="8" t="s">
        <v>240</v>
      </c>
      <c r="C2557" s="8" t="s">
        <v>185</v>
      </c>
      <c r="D2557" s="8" t="s">
        <v>28</v>
      </c>
      <c r="E2557" s="7" t="s">
        <v>14</v>
      </c>
      <c r="F2557" s="8">
        <v>185</v>
      </c>
      <c r="H2557" s="8">
        <v>1</v>
      </c>
      <c r="L2557" s="8">
        <v>0.14299999999999999</v>
      </c>
      <c r="M2557" s="8">
        <f t="shared" si="400"/>
        <v>26.454999999999998</v>
      </c>
      <c r="O2557" s="8">
        <v>123</v>
      </c>
      <c r="AI2557" s="7">
        <v>7005</v>
      </c>
      <c r="AJ2557" s="8">
        <v>16028</v>
      </c>
      <c r="AK2557" s="8" t="s">
        <v>283</v>
      </c>
      <c r="AL2557" s="7">
        <v>127</v>
      </c>
      <c r="AM2557" s="8">
        <v>0</v>
      </c>
      <c r="AN2557" s="8">
        <v>8.6999999999999993</v>
      </c>
      <c r="AO2557" s="8">
        <v>0</v>
      </c>
      <c r="AP2557" s="8">
        <v>0</v>
      </c>
      <c r="AQ2557" s="8">
        <v>0.5</v>
      </c>
      <c r="AR2557" s="8">
        <v>22.8</v>
      </c>
      <c r="AS2557" s="8">
        <v>6.4</v>
      </c>
      <c r="AT2557" s="12">
        <f t="shared" si="409"/>
        <v>32</v>
      </c>
      <c r="AV2557" s="11">
        <f t="shared" si="401"/>
        <v>33.597850000000001</v>
      </c>
      <c r="AW2557" s="13">
        <f t="shared" si="402"/>
        <v>0</v>
      </c>
      <c r="AX2557" s="13">
        <f t="shared" si="403"/>
        <v>2.3015849999999998</v>
      </c>
      <c r="AY2557" s="13">
        <f t="shared" si="404"/>
        <v>0</v>
      </c>
      <c r="AZ2557" s="13">
        <f t="shared" si="405"/>
        <v>0</v>
      </c>
      <c r="BA2557" s="13">
        <f t="shared" si="406"/>
        <v>0.132275</v>
      </c>
      <c r="BB2557" s="13">
        <f t="shared" si="407"/>
        <v>6.0317400000000001</v>
      </c>
      <c r="BC2557" s="13">
        <f t="shared" si="408"/>
        <v>1.6931200000000002</v>
      </c>
    </row>
    <row r="2558" spans="1:55" x14ac:dyDescent="0.3">
      <c r="A2558" s="8" t="s">
        <v>233</v>
      </c>
      <c r="B2558" s="8" t="s">
        <v>240</v>
      </c>
      <c r="C2558" s="8" t="s">
        <v>185</v>
      </c>
      <c r="D2558" s="8" t="s">
        <v>29</v>
      </c>
      <c r="E2558" s="7" t="s">
        <v>14</v>
      </c>
      <c r="F2558" s="8">
        <v>60</v>
      </c>
      <c r="G2558" s="8">
        <v>1</v>
      </c>
      <c r="L2558" s="8">
        <v>1</v>
      </c>
      <c r="M2558" s="8">
        <f t="shared" ref="M2558:M2621" si="410">F2558*L2558</f>
        <v>60</v>
      </c>
      <c r="O2558" s="8">
        <v>123</v>
      </c>
      <c r="AI2558" s="7">
        <v>513</v>
      </c>
      <c r="AJ2558" s="8">
        <v>11110</v>
      </c>
      <c r="AK2558" s="8" t="s">
        <v>290</v>
      </c>
      <c r="AL2558" s="7">
        <v>22</v>
      </c>
      <c r="AM2558" s="8">
        <v>0</v>
      </c>
      <c r="AN2558" s="8">
        <v>1</v>
      </c>
      <c r="AO2558" s="8">
        <v>0</v>
      </c>
      <c r="AP2558" s="8">
        <v>0</v>
      </c>
      <c r="AQ2558" s="8">
        <v>0.4</v>
      </c>
      <c r="AR2558" s="8">
        <v>4.5</v>
      </c>
      <c r="AS2558" s="8">
        <v>2.8</v>
      </c>
      <c r="AT2558" s="12">
        <f t="shared" si="409"/>
        <v>5.9</v>
      </c>
      <c r="AV2558" s="11">
        <f t="shared" si="401"/>
        <v>13.2</v>
      </c>
      <c r="AW2558" s="13">
        <f t="shared" si="402"/>
        <v>0</v>
      </c>
      <c r="AX2558" s="13">
        <f t="shared" si="403"/>
        <v>0.6</v>
      </c>
      <c r="AY2558" s="13">
        <f t="shared" si="404"/>
        <v>0</v>
      </c>
      <c r="AZ2558" s="13">
        <f t="shared" si="405"/>
        <v>0</v>
      </c>
      <c r="BA2558" s="13">
        <f t="shared" si="406"/>
        <v>0.24</v>
      </c>
      <c r="BB2558" s="13">
        <f t="shared" si="407"/>
        <v>2.7</v>
      </c>
      <c r="BC2558" s="13">
        <f t="shared" si="408"/>
        <v>1.68</v>
      </c>
    </row>
    <row r="2559" spans="1:55" x14ac:dyDescent="0.3">
      <c r="A2559" s="8" t="s">
        <v>233</v>
      </c>
      <c r="B2559" s="8" t="s">
        <v>240</v>
      </c>
      <c r="C2559" s="8" t="s">
        <v>185</v>
      </c>
      <c r="D2559" s="8" t="s">
        <v>30</v>
      </c>
      <c r="E2559" s="7" t="s">
        <v>14</v>
      </c>
      <c r="F2559" s="8">
        <v>119</v>
      </c>
      <c r="G2559" s="8">
        <v>1</v>
      </c>
      <c r="L2559" s="8">
        <v>1</v>
      </c>
      <c r="M2559" s="8">
        <f t="shared" si="410"/>
        <v>119</v>
      </c>
      <c r="O2559" s="8">
        <v>123</v>
      </c>
      <c r="AI2559" s="7">
        <v>141</v>
      </c>
      <c r="AJ2559" s="8">
        <v>9040</v>
      </c>
      <c r="AK2559" s="8" t="s">
        <v>287</v>
      </c>
      <c r="AL2559" s="7">
        <v>92</v>
      </c>
      <c r="AM2559" s="8">
        <v>0</v>
      </c>
      <c r="AN2559" s="8">
        <v>1</v>
      </c>
      <c r="AO2559" s="8">
        <v>0</v>
      </c>
      <c r="AP2559" s="8">
        <v>0</v>
      </c>
      <c r="AQ2559" s="8">
        <v>0.5</v>
      </c>
      <c r="AR2559" s="8">
        <v>23.4</v>
      </c>
      <c r="AS2559" s="8">
        <v>2.4</v>
      </c>
      <c r="AT2559" s="12">
        <f t="shared" si="409"/>
        <v>24.9</v>
      </c>
      <c r="AV2559" s="11">
        <f t="shared" si="401"/>
        <v>109.48</v>
      </c>
      <c r="AW2559" s="13">
        <f t="shared" si="402"/>
        <v>0</v>
      </c>
      <c r="AX2559" s="13">
        <f t="shared" si="403"/>
        <v>1.19</v>
      </c>
      <c r="AY2559" s="13">
        <f t="shared" si="404"/>
        <v>0</v>
      </c>
      <c r="AZ2559" s="13">
        <f t="shared" si="405"/>
        <v>0</v>
      </c>
      <c r="BA2559" s="13">
        <f t="shared" si="406"/>
        <v>0.59499999999999997</v>
      </c>
      <c r="BB2559" s="13">
        <f t="shared" si="407"/>
        <v>27.846</v>
      </c>
      <c r="BC2559" s="13">
        <f t="shared" si="408"/>
        <v>2.8559999999999999</v>
      </c>
    </row>
    <row r="2560" spans="1:55" x14ac:dyDescent="0.3">
      <c r="A2560" s="8" t="s">
        <v>233</v>
      </c>
      <c r="B2560" s="8" t="s">
        <v>240</v>
      </c>
      <c r="C2560" s="8" t="s">
        <v>185</v>
      </c>
      <c r="D2560" s="8" t="s">
        <v>31</v>
      </c>
      <c r="E2560" s="7" t="s">
        <v>21</v>
      </c>
      <c r="K2560" s="8">
        <v>1</v>
      </c>
      <c r="L2560" s="8">
        <v>0</v>
      </c>
      <c r="M2560" s="8">
        <f t="shared" si="410"/>
        <v>0</v>
      </c>
      <c r="O2560" s="8">
        <v>123</v>
      </c>
      <c r="AI2560" s="7">
        <v>1786</v>
      </c>
      <c r="AJ2560" s="8">
        <v>11363</v>
      </c>
      <c r="AK2560" s="8" t="s">
        <v>289</v>
      </c>
      <c r="AL2560" s="7">
        <v>93</v>
      </c>
      <c r="AM2560" s="8">
        <v>0</v>
      </c>
      <c r="AN2560" s="8">
        <v>2</v>
      </c>
      <c r="AO2560" s="8">
        <v>0</v>
      </c>
      <c r="AP2560" s="8">
        <v>0</v>
      </c>
      <c r="AQ2560" s="8">
        <v>0.1</v>
      </c>
      <c r="AR2560" s="8">
        <v>21.6</v>
      </c>
      <c r="AS2560" s="8">
        <v>1.5</v>
      </c>
      <c r="AT2560" s="12">
        <f t="shared" si="409"/>
        <v>23.700000000000003</v>
      </c>
      <c r="AV2560" s="11">
        <f t="shared" si="401"/>
        <v>0</v>
      </c>
      <c r="AW2560" s="13">
        <f t="shared" si="402"/>
        <v>0</v>
      </c>
      <c r="AX2560" s="13">
        <f t="shared" si="403"/>
        <v>0</v>
      </c>
      <c r="AY2560" s="13">
        <f t="shared" si="404"/>
        <v>0</v>
      </c>
      <c r="AZ2560" s="13">
        <f t="shared" si="405"/>
        <v>0</v>
      </c>
      <c r="BA2560" s="13">
        <f t="shared" si="406"/>
        <v>0</v>
      </c>
      <c r="BB2560" s="13">
        <f t="shared" si="407"/>
        <v>0</v>
      </c>
      <c r="BC2560" s="13">
        <f t="shared" si="408"/>
        <v>0</v>
      </c>
    </row>
    <row r="2561" spans="1:55" x14ac:dyDescent="0.3">
      <c r="A2561" s="8" t="s">
        <v>233</v>
      </c>
      <c r="B2561" s="8" t="s">
        <v>240</v>
      </c>
      <c r="C2561" s="8" t="s">
        <v>185</v>
      </c>
      <c r="D2561" s="8" t="s">
        <v>87</v>
      </c>
      <c r="E2561" s="7" t="s">
        <v>14</v>
      </c>
      <c r="F2561" s="8">
        <v>171</v>
      </c>
      <c r="H2561" s="8">
        <v>2</v>
      </c>
      <c r="L2561" s="8">
        <v>0.28599999999999998</v>
      </c>
      <c r="M2561" s="8">
        <f t="shared" si="410"/>
        <v>48.905999999999999</v>
      </c>
      <c r="O2561" s="8">
        <v>123</v>
      </c>
      <c r="AI2561" s="7">
        <v>7060</v>
      </c>
      <c r="AJ2561" s="8">
        <v>16063</v>
      </c>
      <c r="AK2561" s="8" t="s">
        <v>328</v>
      </c>
      <c r="AL2561" s="7">
        <v>116</v>
      </c>
      <c r="AM2561" s="8">
        <v>0</v>
      </c>
      <c r="AN2561" s="8">
        <v>7.7</v>
      </c>
      <c r="AO2561" s="8">
        <v>0</v>
      </c>
      <c r="AP2561" s="8">
        <v>0</v>
      </c>
      <c r="AQ2561" s="8">
        <v>0.5</v>
      </c>
      <c r="AR2561" s="8">
        <v>20.8</v>
      </c>
      <c r="AS2561" s="8">
        <v>6.5</v>
      </c>
      <c r="AT2561" s="12">
        <f t="shared" si="409"/>
        <v>29</v>
      </c>
      <c r="AV2561" s="11">
        <f t="shared" si="401"/>
        <v>56.730959999999996</v>
      </c>
      <c r="AW2561" s="13">
        <f t="shared" si="402"/>
        <v>0</v>
      </c>
      <c r="AX2561" s="13">
        <f t="shared" si="403"/>
        <v>3.7657619999999996</v>
      </c>
      <c r="AY2561" s="13">
        <f t="shared" si="404"/>
        <v>0</v>
      </c>
      <c r="AZ2561" s="13">
        <f t="shared" si="405"/>
        <v>0</v>
      </c>
      <c r="BA2561" s="13">
        <f t="shared" si="406"/>
        <v>0.24453</v>
      </c>
      <c r="BB2561" s="13">
        <f t="shared" si="407"/>
        <v>10.172448000000001</v>
      </c>
      <c r="BC2561" s="13">
        <f t="shared" si="408"/>
        <v>3.17889</v>
      </c>
    </row>
    <row r="2562" spans="1:55" x14ac:dyDescent="0.3">
      <c r="A2562" s="8" t="s">
        <v>233</v>
      </c>
      <c r="B2562" s="8" t="s">
        <v>240</v>
      </c>
      <c r="C2562" s="8" t="s">
        <v>185</v>
      </c>
      <c r="D2562" s="8" t="s">
        <v>171</v>
      </c>
      <c r="E2562" s="7" t="s">
        <v>14</v>
      </c>
      <c r="F2562" s="8">
        <v>44</v>
      </c>
      <c r="G2562" s="8">
        <v>1</v>
      </c>
      <c r="L2562" s="8">
        <v>1</v>
      </c>
      <c r="M2562" s="8">
        <f t="shared" si="410"/>
        <v>44</v>
      </c>
      <c r="O2562" s="8">
        <v>123</v>
      </c>
      <c r="AI2562" s="7">
        <v>7016</v>
      </c>
      <c r="AJ2562" s="8">
        <v>18029</v>
      </c>
      <c r="AK2562" s="8" t="s">
        <v>369</v>
      </c>
      <c r="AL2562" s="7">
        <v>274</v>
      </c>
      <c r="AM2562" s="8">
        <v>0</v>
      </c>
      <c r="AN2562" s="8">
        <v>8.8000000000000007</v>
      </c>
      <c r="AO2562" s="8">
        <v>0</v>
      </c>
      <c r="AP2562" s="8">
        <v>0</v>
      </c>
      <c r="AQ2562" s="8">
        <v>3</v>
      </c>
      <c r="AR2562" s="8">
        <v>51.9</v>
      </c>
      <c r="AS2562" s="8">
        <v>2.8</v>
      </c>
      <c r="AT2562" s="12">
        <f t="shared" si="409"/>
        <v>63.7</v>
      </c>
      <c r="AV2562" s="11">
        <f t="shared" si="401"/>
        <v>120.56</v>
      </c>
      <c r="AW2562" s="13">
        <f t="shared" si="402"/>
        <v>0</v>
      </c>
      <c r="AX2562" s="13">
        <f t="shared" si="403"/>
        <v>3.8720000000000003</v>
      </c>
      <c r="AY2562" s="13">
        <f t="shared" si="404"/>
        <v>0</v>
      </c>
      <c r="AZ2562" s="13">
        <f t="shared" si="405"/>
        <v>0</v>
      </c>
      <c r="BA2562" s="13">
        <f t="shared" si="406"/>
        <v>1.32</v>
      </c>
      <c r="BB2562" s="13">
        <f t="shared" si="407"/>
        <v>22.835999999999999</v>
      </c>
      <c r="BC2562" s="13">
        <f t="shared" si="408"/>
        <v>1.232</v>
      </c>
    </row>
    <row r="2563" spans="1:55" x14ac:dyDescent="0.3">
      <c r="A2563" s="8" t="s">
        <v>234</v>
      </c>
      <c r="B2563" s="8" t="s">
        <v>240</v>
      </c>
      <c r="C2563" s="8" t="s">
        <v>185</v>
      </c>
      <c r="D2563" s="8" t="s">
        <v>248</v>
      </c>
      <c r="E2563" s="7" t="s">
        <v>14</v>
      </c>
      <c r="F2563" s="8">
        <v>134</v>
      </c>
      <c r="H2563" s="8">
        <v>2</v>
      </c>
      <c r="L2563" s="8">
        <v>0.28599999999999998</v>
      </c>
      <c r="M2563" s="8">
        <f t="shared" si="410"/>
        <v>38.323999999999998</v>
      </c>
      <c r="O2563" s="8">
        <v>123</v>
      </c>
      <c r="AE2563" s="7" t="s">
        <v>296</v>
      </c>
      <c r="AF2563" s="8" t="s">
        <v>303</v>
      </c>
      <c r="AL2563" s="7">
        <v>163</v>
      </c>
      <c r="AN2563" s="8">
        <v>6.3</v>
      </c>
      <c r="AQ2563" s="8">
        <v>1.4</v>
      </c>
      <c r="AR2563" s="8">
        <v>31.1</v>
      </c>
      <c r="AT2563" s="12">
        <f t="shared" si="409"/>
        <v>38.799999999999997</v>
      </c>
      <c r="AV2563" s="11">
        <f t="shared" si="401"/>
        <v>62.468119999999999</v>
      </c>
      <c r="AW2563" s="13">
        <f t="shared" si="402"/>
        <v>0.38323999999999997</v>
      </c>
      <c r="AX2563" s="13">
        <f t="shared" si="403"/>
        <v>2.414412</v>
      </c>
      <c r="AY2563" s="13">
        <f t="shared" si="404"/>
        <v>0.38323999999999997</v>
      </c>
      <c r="AZ2563" s="13">
        <f t="shared" si="405"/>
        <v>0.38323999999999997</v>
      </c>
      <c r="BA2563" s="13">
        <f t="shared" si="406"/>
        <v>0.53653600000000001</v>
      </c>
      <c r="BB2563" s="13">
        <f t="shared" si="407"/>
        <v>11.918764000000001</v>
      </c>
      <c r="BC2563" s="13">
        <f t="shared" si="408"/>
        <v>0.38323999999999997</v>
      </c>
    </row>
    <row r="2564" spans="1:55" x14ac:dyDescent="0.3">
      <c r="A2564" s="8" t="s">
        <v>234</v>
      </c>
      <c r="B2564" s="8" t="s">
        <v>240</v>
      </c>
      <c r="C2564" s="8" t="s">
        <v>185</v>
      </c>
      <c r="D2564" s="8" t="s">
        <v>27</v>
      </c>
      <c r="E2564" s="7" t="s">
        <v>14</v>
      </c>
      <c r="F2564" s="8">
        <v>114</v>
      </c>
      <c r="G2564" s="8">
        <v>1</v>
      </c>
      <c r="L2564" s="8">
        <v>1</v>
      </c>
      <c r="M2564" s="8">
        <f t="shared" si="410"/>
        <v>114</v>
      </c>
      <c r="O2564" s="8">
        <v>123</v>
      </c>
      <c r="AE2564" s="7" t="s">
        <v>296</v>
      </c>
      <c r="AF2564" s="8" t="s">
        <v>304</v>
      </c>
      <c r="AL2564" s="7">
        <v>125</v>
      </c>
      <c r="AN2564" s="8">
        <v>2.1</v>
      </c>
      <c r="AQ2564" s="8">
        <v>1.3</v>
      </c>
      <c r="AR2564" s="8">
        <v>26.2</v>
      </c>
      <c r="AT2564" s="12">
        <f t="shared" si="409"/>
        <v>29.6</v>
      </c>
      <c r="AV2564" s="11">
        <f t="shared" si="401"/>
        <v>142.5</v>
      </c>
      <c r="AW2564" s="13">
        <f t="shared" si="402"/>
        <v>1.1399999999999999</v>
      </c>
      <c r="AX2564" s="13">
        <f t="shared" si="403"/>
        <v>2.3940000000000001</v>
      </c>
      <c r="AY2564" s="13">
        <f t="shared" si="404"/>
        <v>1.1399999999999999</v>
      </c>
      <c r="AZ2564" s="13">
        <f t="shared" si="405"/>
        <v>1.1399999999999999</v>
      </c>
      <c r="BA2564" s="13">
        <f t="shared" si="406"/>
        <v>1.4820000000000002</v>
      </c>
      <c r="BB2564" s="13">
        <f t="shared" si="407"/>
        <v>29.867999999999999</v>
      </c>
      <c r="BC2564" s="13">
        <f t="shared" si="408"/>
        <v>1.1399999999999999</v>
      </c>
    </row>
    <row r="2565" spans="1:55" x14ac:dyDescent="0.3">
      <c r="A2565" s="8" t="s">
        <v>234</v>
      </c>
      <c r="B2565" s="8" t="s">
        <v>240</v>
      </c>
      <c r="C2565" s="8" t="s">
        <v>185</v>
      </c>
      <c r="D2565" s="8" t="s">
        <v>32</v>
      </c>
      <c r="E2565" s="7" t="s">
        <v>14</v>
      </c>
      <c r="F2565" s="8">
        <v>83</v>
      </c>
      <c r="G2565" s="8">
        <v>1</v>
      </c>
      <c r="L2565" s="8">
        <v>1</v>
      </c>
      <c r="M2565" s="8">
        <f t="shared" si="410"/>
        <v>83</v>
      </c>
      <c r="O2565" s="8">
        <v>123</v>
      </c>
      <c r="AI2565" s="7">
        <v>8012</v>
      </c>
      <c r="AJ2565" s="8">
        <v>0</v>
      </c>
      <c r="AK2565" s="8" t="s">
        <v>307</v>
      </c>
      <c r="AL2565" s="7">
        <v>332</v>
      </c>
      <c r="AM2565" s="8">
        <v>0</v>
      </c>
      <c r="AN2565" s="8">
        <v>10.3</v>
      </c>
      <c r="AO2565" s="8">
        <v>0</v>
      </c>
      <c r="AP2565" s="8">
        <v>0</v>
      </c>
      <c r="AQ2565" s="8">
        <v>3</v>
      </c>
      <c r="AR2565" s="8">
        <v>73.7</v>
      </c>
      <c r="AS2565" s="8">
        <v>12.7</v>
      </c>
      <c r="AT2565" s="12">
        <f t="shared" si="409"/>
        <v>87</v>
      </c>
      <c r="AV2565" s="11">
        <f t="shared" ref="AV2565:AV2628" si="411">PRODUCT($M2565,$Y2565,AL2565)/100</f>
        <v>275.56</v>
      </c>
      <c r="AW2565" s="13">
        <f t="shared" si="402"/>
        <v>0</v>
      </c>
      <c r="AX2565" s="13">
        <f t="shared" si="403"/>
        <v>8.5490000000000013</v>
      </c>
      <c r="AY2565" s="13">
        <f t="shared" si="404"/>
        <v>0</v>
      </c>
      <c r="AZ2565" s="13">
        <f t="shared" si="405"/>
        <v>0</v>
      </c>
      <c r="BA2565" s="13">
        <f t="shared" si="406"/>
        <v>2.4900000000000002</v>
      </c>
      <c r="BB2565" s="13">
        <f t="shared" si="407"/>
        <v>61.171000000000006</v>
      </c>
      <c r="BC2565" s="13">
        <f t="shared" si="408"/>
        <v>10.540999999999999</v>
      </c>
    </row>
    <row r="2566" spans="1:55" x14ac:dyDescent="0.3">
      <c r="A2566" s="8" t="s">
        <v>234</v>
      </c>
      <c r="B2566" s="8" t="s">
        <v>240</v>
      </c>
      <c r="C2566" s="8" t="s">
        <v>185</v>
      </c>
      <c r="D2566" s="8" t="s">
        <v>74</v>
      </c>
      <c r="E2566" s="7" t="s">
        <v>14</v>
      </c>
      <c r="F2566" s="8">
        <v>340</v>
      </c>
      <c r="G2566" s="8">
        <v>1</v>
      </c>
      <c r="L2566" s="8">
        <v>1</v>
      </c>
      <c r="M2566" s="8">
        <f t="shared" si="410"/>
        <v>340</v>
      </c>
      <c r="O2566" s="8">
        <v>123</v>
      </c>
      <c r="AI2566" s="7">
        <v>404</v>
      </c>
      <c r="AJ2566" s="8">
        <v>14400</v>
      </c>
      <c r="AK2566" s="8" t="s">
        <v>308</v>
      </c>
      <c r="AL2566" s="7">
        <v>41</v>
      </c>
      <c r="AM2566" s="8">
        <v>0</v>
      </c>
      <c r="AN2566" s="8">
        <v>0</v>
      </c>
      <c r="AO2566" s="8">
        <v>0</v>
      </c>
      <c r="AP2566" s="8">
        <v>0</v>
      </c>
      <c r="AQ2566" s="8">
        <v>0</v>
      </c>
      <c r="AR2566" s="8">
        <v>10.4</v>
      </c>
      <c r="AS2566" s="8">
        <v>0</v>
      </c>
      <c r="AT2566" s="12">
        <f t="shared" si="409"/>
        <v>10.4</v>
      </c>
      <c r="AV2566" s="11">
        <f t="shared" si="411"/>
        <v>139.4</v>
      </c>
      <c r="AW2566" s="13">
        <f t="shared" ref="AW2566:AW2629" si="412">PRODUCT($M2566,$Y2566,AM2566)/100</f>
        <v>0</v>
      </c>
      <c r="AX2566" s="13">
        <f t="shared" ref="AX2566:AX2629" si="413">PRODUCT($M2566,$Y2566,AN2566)/100</f>
        <v>0</v>
      </c>
      <c r="AY2566" s="13">
        <f t="shared" ref="AY2566:AY2629" si="414">PRODUCT($M2566,$Y2566,AO2566)/100</f>
        <v>0</v>
      </c>
      <c r="AZ2566" s="13">
        <f t="shared" ref="AZ2566:AZ2629" si="415">PRODUCT($M2566,$Y2566,AP2566)/100</f>
        <v>0</v>
      </c>
      <c r="BA2566" s="13">
        <f t="shared" ref="BA2566:BA2629" si="416">PRODUCT($M2566,$Y2566,AQ2566)/100</f>
        <v>0</v>
      </c>
      <c r="BB2566" s="13">
        <f t="shared" ref="BB2566:BB2629" si="417">PRODUCT($M2566,$Y2566,AR2566)/100</f>
        <v>35.36</v>
      </c>
      <c r="BC2566" s="13">
        <f t="shared" ref="BC2566:BC2629" si="418">PRODUCT($M2566,$Y2566,AS2566)/100</f>
        <v>0</v>
      </c>
    </row>
    <row r="2567" spans="1:55" x14ac:dyDescent="0.3">
      <c r="A2567" s="8" t="s">
        <v>232</v>
      </c>
      <c r="B2567" s="8" t="s">
        <v>240</v>
      </c>
      <c r="C2567" s="8" t="s">
        <v>186</v>
      </c>
      <c r="D2567" s="8" t="s">
        <v>13</v>
      </c>
      <c r="E2567" s="7" t="s">
        <v>14</v>
      </c>
      <c r="F2567" s="8">
        <v>112</v>
      </c>
      <c r="I2567" s="8">
        <v>2</v>
      </c>
      <c r="L2567" s="8">
        <v>6.7000000000000004E-2</v>
      </c>
      <c r="M2567" s="8">
        <f t="shared" si="410"/>
        <v>7.5040000000000004</v>
      </c>
      <c r="N2567" s="8">
        <v>3</v>
      </c>
      <c r="O2567" s="8">
        <v>124</v>
      </c>
      <c r="AI2567" s="7">
        <v>8067</v>
      </c>
      <c r="AJ2567" s="8">
        <v>0</v>
      </c>
      <c r="AK2567" s="8" t="s">
        <v>265</v>
      </c>
      <c r="AL2567" s="7">
        <v>269</v>
      </c>
      <c r="AM2567" s="8">
        <v>269</v>
      </c>
      <c r="AN2567" s="8">
        <v>24.9</v>
      </c>
      <c r="AO2567" s="8">
        <v>24.9</v>
      </c>
      <c r="AP2567" s="8">
        <v>24.9</v>
      </c>
      <c r="AQ2567" s="8">
        <v>18</v>
      </c>
      <c r="AR2567" s="8">
        <v>0</v>
      </c>
      <c r="AS2567" s="8">
        <v>0</v>
      </c>
      <c r="AT2567" s="12">
        <f t="shared" si="409"/>
        <v>42.9</v>
      </c>
      <c r="AV2567" s="11">
        <f t="shared" si="411"/>
        <v>20.185760000000002</v>
      </c>
      <c r="AW2567" s="13">
        <f t="shared" si="412"/>
        <v>20.185760000000002</v>
      </c>
      <c r="AX2567" s="13">
        <f t="shared" si="413"/>
        <v>1.8684960000000002</v>
      </c>
      <c r="AY2567" s="13">
        <f t="shared" si="414"/>
        <v>1.8684960000000002</v>
      </c>
      <c r="AZ2567" s="13">
        <f t="shared" si="415"/>
        <v>1.8684960000000002</v>
      </c>
      <c r="BA2567" s="13">
        <f t="shared" si="416"/>
        <v>1.3507199999999999</v>
      </c>
      <c r="BB2567" s="13">
        <f t="shared" si="417"/>
        <v>0</v>
      </c>
      <c r="BC2567" s="13">
        <f t="shared" si="418"/>
        <v>0</v>
      </c>
    </row>
    <row r="2568" spans="1:55" x14ac:dyDescent="0.3">
      <c r="A2568" s="8" t="s">
        <v>232</v>
      </c>
      <c r="B2568" s="8" t="s">
        <v>240</v>
      </c>
      <c r="C2568" s="8" t="s">
        <v>186</v>
      </c>
      <c r="D2568" s="8" t="s">
        <v>15</v>
      </c>
      <c r="E2568" s="7" t="s">
        <v>21</v>
      </c>
      <c r="K2568" s="8">
        <v>1</v>
      </c>
      <c r="L2568" s="8">
        <v>0</v>
      </c>
      <c r="M2568" s="8">
        <f t="shared" si="410"/>
        <v>0</v>
      </c>
      <c r="O2568" s="8">
        <v>124</v>
      </c>
      <c r="AE2568" s="7" t="s">
        <v>296</v>
      </c>
      <c r="AF2568" s="8" t="s">
        <v>298</v>
      </c>
      <c r="AG2568" s="7" t="s">
        <v>299</v>
      </c>
      <c r="AL2568" s="7">
        <v>241</v>
      </c>
      <c r="AN2568" s="8">
        <v>32.9</v>
      </c>
      <c r="AQ2568" s="8">
        <v>10.9</v>
      </c>
      <c r="AR2568" s="8">
        <v>0.5</v>
      </c>
      <c r="AS2568" s="8">
        <v>0</v>
      </c>
      <c r="AT2568" s="12">
        <f t="shared" si="409"/>
        <v>44.3</v>
      </c>
      <c r="AV2568" s="11">
        <f t="shared" si="411"/>
        <v>0</v>
      </c>
      <c r="AW2568" s="13">
        <f t="shared" si="412"/>
        <v>0</v>
      </c>
      <c r="AX2568" s="13">
        <f t="shared" si="413"/>
        <v>0</v>
      </c>
      <c r="AY2568" s="13">
        <f t="shared" si="414"/>
        <v>0</v>
      </c>
      <c r="AZ2568" s="13">
        <f t="shared" si="415"/>
        <v>0</v>
      </c>
      <c r="BA2568" s="13">
        <f t="shared" si="416"/>
        <v>0</v>
      </c>
      <c r="BB2568" s="13">
        <f t="shared" si="417"/>
        <v>0</v>
      </c>
      <c r="BC2568" s="13">
        <f t="shared" si="418"/>
        <v>0</v>
      </c>
    </row>
    <row r="2569" spans="1:55" x14ac:dyDescent="0.3">
      <c r="A2569" s="8" t="s">
        <v>232</v>
      </c>
      <c r="B2569" s="8" t="s">
        <v>240</v>
      </c>
      <c r="C2569" s="8" t="s">
        <v>186</v>
      </c>
      <c r="D2569" s="8" t="s">
        <v>17</v>
      </c>
      <c r="E2569" s="7" t="s">
        <v>21</v>
      </c>
      <c r="K2569" s="8">
        <v>1</v>
      </c>
      <c r="L2569" s="8">
        <v>0</v>
      </c>
      <c r="M2569" s="8">
        <f t="shared" si="410"/>
        <v>0</v>
      </c>
      <c r="O2569" s="8">
        <v>124</v>
      </c>
      <c r="AE2569" s="7" t="s">
        <v>300</v>
      </c>
      <c r="AF2569" s="8" t="s">
        <v>301</v>
      </c>
      <c r="AG2569" s="7" t="s">
        <v>272</v>
      </c>
      <c r="AL2569" s="7">
        <v>265</v>
      </c>
      <c r="AN2569" s="8">
        <v>16.899999999999999</v>
      </c>
      <c r="AQ2569" s="8">
        <v>21.4</v>
      </c>
      <c r="AR2569" s="8">
        <v>0</v>
      </c>
      <c r="AS2569" s="8">
        <v>0</v>
      </c>
      <c r="AT2569" s="12">
        <f t="shared" si="409"/>
        <v>38.299999999999997</v>
      </c>
      <c r="AV2569" s="11">
        <f t="shared" si="411"/>
        <v>0</v>
      </c>
      <c r="AW2569" s="13">
        <f t="shared" si="412"/>
        <v>0</v>
      </c>
      <c r="AX2569" s="13">
        <f t="shared" si="413"/>
        <v>0</v>
      </c>
      <c r="AY2569" s="13">
        <f t="shared" si="414"/>
        <v>0</v>
      </c>
      <c r="AZ2569" s="13">
        <f t="shared" si="415"/>
        <v>0</v>
      </c>
      <c r="BA2569" s="13">
        <f t="shared" si="416"/>
        <v>0</v>
      </c>
      <c r="BB2569" s="13">
        <f t="shared" si="417"/>
        <v>0</v>
      </c>
      <c r="BC2569" s="13">
        <f t="shared" si="418"/>
        <v>0</v>
      </c>
    </row>
    <row r="2570" spans="1:55" x14ac:dyDescent="0.3">
      <c r="A2570" s="8" t="s">
        <v>232</v>
      </c>
      <c r="B2570" s="8" t="s">
        <v>240</v>
      </c>
      <c r="C2570" s="8" t="s">
        <v>186</v>
      </c>
      <c r="D2570" s="8" t="s">
        <v>18</v>
      </c>
      <c r="E2570" s="7" t="s">
        <v>21</v>
      </c>
      <c r="K2570" s="8">
        <v>1</v>
      </c>
      <c r="L2570" s="8">
        <v>0</v>
      </c>
      <c r="M2570" s="8">
        <f t="shared" si="410"/>
        <v>0</v>
      </c>
      <c r="O2570" s="8">
        <v>124</v>
      </c>
      <c r="S2570" s="8">
        <v>1095</v>
      </c>
      <c r="T2570" s="8" t="s">
        <v>275</v>
      </c>
      <c r="AL2570" s="7">
        <v>267</v>
      </c>
      <c r="AN2570" s="8">
        <v>19.600000000000001</v>
      </c>
      <c r="AQ2570" s="8">
        <v>20.3</v>
      </c>
      <c r="AT2570" s="12">
        <f t="shared" si="409"/>
        <v>39.900000000000006</v>
      </c>
      <c r="AV2570" s="11">
        <f t="shared" si="411"/>
        <v>0</v>
      </c>
      <c r="AW2570" s="13">
        <f t="shared" si="412"/>
        <v>0</v>
      </c>
      <c r="AX2570" s="13">
        <f t="shared" si="413"/>
        <v>0</v>
      </c>
      <c r="AY2570" s="13">
        <f t="shared" si="414"/>
        <v>0</v>
      </c>
      <c r="AZ2570" s="13">
        <f t="shared" si="415"/>
        <v>0</v>
      </c>
      <c r="BA2570" s="13">
        <f t="shared" si="416"/>
        <v>0</v>
      </c>
      <c r="BB2570" s="13">
        <f t="shared" si="417"/>
        <v>0</v>
      </c>
      <c r="BC2570" s="13">
        <f t="shared" si="418"/>
        <v>0</v>
      </c>
    </row>
    <row r="2571" spans="1:55" x14ac:dyDescent="0.3">
      <c r="A2571" s="8" t="s">
        <v>232</v>
      </c>
      <c r="B2571" s="8" t="s">
        <v>240</v>
      </c>
      <c r="C2571" s="8" t="s">
        <v>186</v>
      </c>
      <c r="D2571" s="8" t="s">
        <v>19</v>
      </c>
      <c r="E2571" s="7" t="s">
        <v>14</v>
      </c>
      <c r="F2571" s="8">
        <v>112</v>
      </c>
      <c r="I2571" s="8">
        <v>1</v>
      </c>
      <c r="L2571" s="8">
        <v>3.3000000000000002E-2</v>
      </c>
      <c r="M2571" s="8">
        <f t="shared" si="410"/>
        <v>3.6960000000000002</v>
      </c>
      <c r="O2571" s="8">
        <v>124</v>
      </c>
      <c r="AI2571" s="7">
        <v>8063</v>
      </c>
      <c r="AJ2571" s="8">
        <v>5124</v>
      </c>
      <c r="AK2571" s="8" t="s">
        <v>273</v>
      </c>
      <c r="AL2571" s="7">
        <v>285</v>
      </c>
      <c r="AM2571" s="8">
        <v>285</v>
      </c>
      <c r="AN2571" s="8">
        <v>26.9</v>
      </c>
      <c r="AO2571" s="8">
        <v>26.9</v>
      </c>
      <c r="AP2571" s="8">
        <v>26.9</v>
      </c>
      <c r="AQ2571" s="8">
        <v>18.899999999999999</v>
      </c>
      <c r="AR2571" s="8">
        <v>0</v>
      </c>
      <c r="AS2571" s="8">
        <v>0</v>
      </c>
      <c r="AT2571" s="12">
        <f t="shared" si="409"/>
        <v>45.8</v>
      </c>
      <c r="AV2571" s="11">
        <f t="shared" si="411"/>
        <v>10.533600000000002</v>
      </c>
      <c r="AW2571" s="13">
        <f t="shared" si="412"/>
        <v>10.533600000000002</v>
      </c>
      <c r="AX2571" s="13">
        <f t="shared" si="413"/>
        <v>0.994224</v>
      </c>
      <c r="AY2571" s="13">
        <f t="shared" si="414"/>
        <v>0.994224</v>
      </c>
      <c r="AZ2571" s="13">
        <f t="shared" si="415"/>
        <v>0.994224</v>
      </c>
      <c r="BA2571" s="13">
        <f t="shared" si="416"/>
        <v>0.69854399999999994</v>
      </c>
      <c r="BB2571" s="13">
        <f t="shared" si="417"/>
        <v>0</v>
      </c>
      <c r="BC2571" s="13">
        <f t="shared" si="418"/>
        <v>0</v>
      </c>
    </row>
    <row r="2572" spans="1:55" x14ac:dyDescent="0.3">
      <c r="A2572" s="8" t="s">
        <v>232</v>
      </c>
      <c r="B2572" s="8" t="s">
        <v>240</v>
      </c>
      <c r="C2572" s="8" t="s">
        <v>186</v>
      </c>
      <c r="D2572" s="8" t="s">
        <v>22</v>
      </c>
      <c r="E2572" s="7" t="s">
        <v>21</v>
      </c>
      <c r="K2572" s="8">
        <v>1</v>
      </c>
      <c r="L2572" s="8">
        <v>0</v>
      </c>
      <c r="M2572" s="8">
        <f t="shared" si="410"/>
        <v>0</v>
      </c>
      <c r="O2572" s="8">
        <v>124</v>
      </c>
      <c r="AI2572" s="7">
        <v>8063</v>
      </c>
      <c r="AJ2572" s="8">
        <v>5124</v>
      </c>
      <c r="AK2572" s="8" t="s">
        <v>273</v>
      </c>
      <c r="AL2572" s="7">
        <v>285</v>
      </c>
      <c r="AM2572" s="8">
        <v>285</v>
      </c>
      <c r="AN2572" s="8">
        <v>26.9</v>
      </c>
      <c r="AO2572" s="8">
        <v>26.9</v>
      </c>
      <c r="AP2572" s="8">
        <v>26.9</v>
      </c>
      <c r="AQ2572" s="8">
        <v>18.899999999999999</v>
      </c>
      <c r="AR2572" s="8">
        <v>0</v>
      </c>
      <c r="AS2572" s="8">
        <v>0</v>
      </c>
      <c r="AT2572" s="12">
        <f t="shared" si="409"/>
        <v>45.8</v>
      </c>
      <c r="AV2572" s="11">
        <f t="shared" si="411"/>
        <v>0</v>
      </c>
      <c r="AW2572" s="13">
        <f t="shared" si="412"/>
        <v>0</v>
      </c>
      <c r="AX2572" s="13">
        <f t="shared" si="413"/>
        <v>0</v>
      </c>
      <c r="AY2572" s="13">
        <f t="shared" si="414"/>
        <v>0</v>
      </c>
      <c r="AZ2572" s="13">
        <f t="shared" si="415"/>
        <v>0</v>
      </c>
      <c r="BA2572" s="13">
        <f t="shared" si="416"/>
        <v>0</v>
      </c>
      <c r="BB2572" s="13">
        <f t="shared" si="417"/>
        <v>0</v>
      </c>
      <c r="BC2572" s="13">
        <f t="shared" si="418"/>
        <v>0</v>
      </c>
    </row>
    <row r="2573" spans="1:55" x14ac:dyDescent="0.3">
      <c r="A2573" s="8" t="s">
        <v>232</v>
      </c>
      <c r="B2573" s="8" t="s">
        <v>240</v>
      </c>
      <c r="C2573" s="8" t="s">
        <v>186</v>
      </c>
      <c r="D2573" s="8" t="s">
        <v>23</v>
      </c>
      <c r="E2573" s="7" t="s">
        <v>14</v>
      </c>
      <c r="F2573" s="8">
        <v>64</v>
      </c>
      <c r="H2573" s="8">
        <v>2</v>
      </c>
      <c r="L2573" s="8">
        <v>0.28599999999999998</v>
      </c>
      <c r="M2573" s="8">
        <f t="shared" si="410"/>
        <v>18.303999999999998</v>
      </c>
      <c r="O2573" s="8">
        <v>124</v>
      </c>
      <c r="AI2573" s="7">
        <v>974</v>
      </c>
      <c r="AJ2573" s="8">
        <v>1129</v>
      </c>
      <c r="AK2573" s="8" t="s">
        <v>279</v>
      </c>
      <c r="AL2573" s="7">
        <v>155</v>
      </c>
      <c r="AM2573" s="8">
        <v>155</v>
      </c>
      <c r="AN2573" s="8">
        <v>12.6</v>
      </c>
      <c r="AO2573" s="8">
        <v>12.6</v>
      </c>
      <c r="AP2573" s="8">
        <v>0</v>
      </c>
      <c r="AQ2573" s="8">
        <v>10.6</v>
      </c>
      <c r="AR2573" s="8">
        <v>1.1000000000000001</v>
      </c>
      <c r="AS2573" s="8">
        <v>0</v>
      </c>
      <c r="AT2573" s="12">
        <f t="shared" si="409"/>
        <v>24.3</v>
      </c>
      <c r="AV2573" s="11">
        <f t="shared" si="411"/>
        <v>28.371199999999998</v>
      </c>
      <c r="AW2573" s="13">
        <f t="shared" si="412"/>
        <v>28.371199999999998</v>
      </c>
      <c r="AX2573" s="13">
        <f t="shared" si="413"/>
        <v>2.3063039999999999</v>
      </c>
      <c r="AY2573" s="13">
        <f t="shared" si="414"/>
        <v>2.3063039999999999</v>
      </c>
      <c r="AZ2573" s="13">
        <f t="shared" si="415"/>
        <v>0</v>
      </c>
      <c r="BA2573" s="13">
        <f t="shared" si="416"/>
        <v>1.9402239999999997</v>
      </c>
      <c r="BB2573" s="13">
        <f t="shared" si="417"/>
        <v>0.201344</v>
      </c>
      <c r="BC2573" s="13">
        <f t="shared" si="418"/>
        <v>0</v>
      </c>
    </row>
    <row r="2574" spans="1:55" x14ac:dyDescent="0.3">
      <c r="A2574" s="8" t="s">
        <v>232</v>
      </c>
      <c r="B2574" s="8" t="s">
        <v>240</v>
      </c>
      <c r="C2574" s="8" t="s">
        <v>186</v>
      </c>
      <c r="D2574" s="8" t="s">
        <v>24</v>
      </c>
      <c r="E2574" s="7" t="s">
        <v>14</v>
      </c>
      <c r="F2574" s="8">
        <v>184</v>
      </c>
      <c r="I2574" s="8">
        <v>1</v>
      </c>
      <c r="L2574" s="8">
        <v>3.3000000000000002E-2</v>
      </c>
      <c r="M2574" s="8">
        <f t="shared" si="410"/>
        <v>6.0720000000000001</v>
      </c>
      <c r="O2574" s="8">
        <v>124</v>
      </c>
      <c r="AI2574" s="7">
        <v>7075</v>
      </c>
      <c r="AJ2574" s="8">
        <v>1106</v>
      </c>
      <c r="AK2574" s="8" t="s">
        <v>280</v>
      </c>
      <c r="AL2574" s="7">
        <v>69</v>
      </c>
      <c r="AM2574" s="8">
        <v>69</v>
      </c>
      <c r="AN2574" s="8">
        <v>3.6</v>
      </c>
      <c r="AO2574" s="8">
        <v>3.6</v>
      </c>
      <c r="AP2574" s="8">
        <v>0</v>
      </c>
      <c r="AQ2574" s="8">
        <v>4.0999999999999996</v>
      </c>
      <c r="AR2574" s="8">
        <v>4.5</v>
      </c>
      <c r="AS2574" s="8">
        <v>0</v>
      </c>
      <c r="AT2574" s="12">
        <f t="shared" si="409"/>
        <v>12.2</v>
      </c>
      <c r="AV2574" s="11">
        <f t="shared" si="411"/>
        <v>4.1896800000000001</v>
      </c>
      <c r="AW2574" s="13">
        <f t="shared" si="412"/>
        <v>4.1896800000000001</v>
      </c>
      <c r="AX2574" s="13">
        <f t="shared" si="413"/>
        <v>0.21859200000000001</v>
      </c>
      <c r="AY2574" s="13">
        <f t="shared" si="414"/>
        <v>0.21859200000000001</v>
      </c>
      <c r="AZ2574" s="13">
        <f t="shared" si="415"/>
        <v>0</v>
      </c>
      <c r="BA2574" s="13">
        <f t="shared" si="416"/>
        <v>0.24895199999999998</v>
      </c>
      <c r="BB2574" s="13">
        <f t="shared" si="417"/>
        <v>0.27324000000000004</v>
      </c>
      <c r="BC2574" s="13">
        <f t="shared" si="418"/>
        <v>0</v>
      </c>
    </row>
    <row r="2575" spans="1:55" x14ac:dyDescent="0.3">
      <c r="A2575" s="8" t="s">
        <v>232</v>
      </c>
      <c r="B2575" s="8" t="s">
        <v>240</v>
      </c>
      <c r="C2575" s="8" t="s">
        <v>186</v>
      </c>
      <c r="D2575" s="8" t="s">
        <v>25</v>
      </c>
      <c r="E2575" s="7" t="s">
        <v>21</v>
      </c>
      <c r="K2575" s="8">
        <v>1</v>
      </c>
      <c r="L2575" s="8">
        <v>0</v>
      </c>
      <c r="M2575" s="8">
        <f t="shared" si="410"/>
        <v>0</v>
      </c>
      <c r="O2575" s="8">
        <v>124</v>
      </c>
      <c r="AI2575" s="7">
        <v>646</v>
      </c>
      <c r="AJ2575" s="8">
        <v>1009</v>
      </c>
      <c r="AK2575" s="8" t="s">
        <v>286</v>
      </c>
      <c r="AL2575" s="7">
        <v>403</v>
      </c>
      <c r="AM2575" s="8">
        <v>403</v>
      </c>
      <c r="AN2575" s="8">
        <v>24.9</v>
      </c>
      <c r="AO2575" s="8">
        <v>24.9</v>
      </c>
      <c r="AP2575" s="8">
        <v>0</v>
      </c>
      <c r="AQ2575" s="8">
        <v>33.1</v>
      </c>
      <c r="AR2575" s="8">
        <v>1.3</v>
      </c>
      <c r="AS2575" s="8">
        <v>0</v>
      </c>
      <c r="AT2575" s="12">
        <f t="shared" si="409"/>
        <v>59.3</v>
      </c>
      <c r="AV2575" s="11">
        <f t="shared" si="411"/>
        <v>0</v>
      </c>
      <c r="AW2575" s="13">
        <f t="shared" si="412"/>
        <v>0</v>
      </c>
      <c r="AX2575" s="13">
        <f t="shared" si="413"/>
        <v>0</v>
      </c>
      <c r="AY2575" s="13">
        <f t="shared" si="414"/>
        <v>0</v>
      </c>
      <c r="AZ2575" s="13">
        <f t="shared" si="415"/>
        <v>0</v>
      </c>
      <c r="BA2575" s="13">
        <f t="shared" si="416"/>
        <v>0</v>
      </c>
      <c r="BB2575" s="13">
        <f t="shared" si="417"/>
        <v>0</v>
      </c>
      <c r="BC2575" s="13">
        <f t="shared" si="418"/>
        <v>0</v>
      </c>
    </row>
    <row r="2576" spans="1:55" x14ac:dyDescent="0.3">
      <c r="A2576" s="8" t="s">
        <v>20</v>
      </c>
      <c r="B2576" s="8" t="s">
        <v>240</v>
      </c>
      <c r="C2576" s="8" t="s">
        <v>186</v>
      </c>
      <c r="D2576" s="8" t="s">
        <v>20</v>
      </c>
      <c r="E2576" s="7" t="s">
        <v>14</v>
      </c>
      <c r="F2576" s="8">
        <v>112</v>
      </c>
      <c r="G2576" s="8">
        <v>1</v>
      </c>
      <c r="L2576" s="8">
        <v>1</v>
      </c>
      <c r="M2576" s="8">
        <f t="shared" si="410"/>
        <v>112</v>
      </c>
      <c r="O2576" s="8">
        <v>124</v>
      </c>
      <c r="AI2576">
        <v>8041</v>
      </c>
      <c r="AJ2576">
        <v>15233</v>
      </c>
      <c r="AK2576" t="s">
        <v>378</v>
      </c>
      <c r="AL2576">
        <v>105</v>
      </c>
      <c r="AM2576">
        <v>105</v>
      </c>
      <c r="AN2576">
        <v>18.5</v>
      </c>
      <c r="AO2576">
        <v>18.5</v>
      </c>
      <c r="AP2576">
        <v>18.5</v>
      </c>
      <c r="AQ2576">
        <v>2.9</v>
      </c>
      <c r="AR2576">
        <v>0</v>
      </c>
      <c r="AS2576">
        <v>0</v>
      </c>
      <c r="AT2576" s="12">
        <f t="shared" si="409"/>
        <v>21.4</v>
      </c>
      <c r="AV2576" s="11">
        <f t="shared" si="411"/>
        <v>117.6</v>
      </c>
      <c r="AW2576" s="13">
        <f t="shared" si="412"/>
        <v>117.6</v>
      </c>
      <c r="AX2576" s="13">
        <f t="shared" si="413"/>
        <v>20.72</v>
      </c>
      <c r="AY2576" s="13">
        <f t="shared" si="414"/>
        <v>20.72</v>
      </c>
      <c r="AZ2576" s="13">
        <f t="shared" si="415"/>
        <v>20.72</v>
      </c>
      <c r="BA2576" s="13">
        <f t="shared" si="416"/>
        <v>3.2480000000000002</v>
      </c>
      <c r="BB2576" s="13">
        <f t="shared" si="417"/>
        <v>0</v>
      </c>
      <c r="BC2576" s="13">
        <f t="shared" si="418"/>
        <v>0</v>
      </c>
    </row>
    <row r="2577" spans="1:55" x14ac:dyDescent="0.3">
      <c r="A2577" s="8" t="s">
        <v>233</v>
      </c>
      <c r="B2577" s="8" t="s">
        <v>240</v>
      </c>
      <c r="C2577" s="8" t="s">
        <v>186</v>
      </c>
      <c r="D2577" s="8" t="s">
        <v>26</v>
      </c>
      <c r="E2577" s="7" t="s">
        <v>14</v>
      </c>
      <c r="F2577" s="8">
        <v>175</v>
      </c>
      <c r="H2577" s="8">
        <v>4</v>
      </c>
      <c r="L2577" s="8">
        <v>0.57099999999999995</v>
      </c>
      <c r="M2577" s="8">
        <f t="shared" si="410"/>
        <v>99.924999999999997</v>
      </c>
      <c r="O2577" s="8">
        <v>124</v>
      </c>
      <c r="AI2577" s="7">
        <v>7200</v>
      </c>
      <c r="AJ2577" s="8">
        <v>20051</v>
      </c>
      <c r="AK2577" s="8" t="s">
        <v>282</v>
      </c>
      <c r="AL2577" s="7">
        <v>130</v>
      </c>
      <c r="AM2577" s="8">
        <v>0</v>
      </c>
      <c r="AN2577" s="8">
        <v>2.4</v>
      </c>
      <c r="AO2577" s="8">
        <v>0</v>
      </c>
      <c r="AP2577" s="8">
        <v>0</v>
      </c>
      <c r="AQ2577" s="8">
        <v>0.2</v>
      </c>
      <c r="AR2577" s="8">
        <v>28.6</v>
      </c>
      <c r="AS2577" s="8">
        <v>0.3</v>
      </c>
      <c r="AT2577" s="12">
        <f t="shared" si="409"/>
        <v>31.200000000000003</v>
      </c>
      <c r="AV2577" s="11">
        <f t="shared" si="411"/>
        <v>129.9025</v>
      </c>
      <c r="AW2577" s="13">
        <f t="shared" si="412"/>
        <v>0</v>
      </c>
      <c r="AX2577" s="13">
        <f t="shared" si="413"/>
        <v>2.3982000000000001</v>
      </c>
      <c r="AY2577" s="13">
        <f t="shared" si="414"/>
        <v>0</v>
      </c>
      <c r="AZ2577" s="13">
        <f t="shared" si="415"/>
        <v>0</v>
      </c>
      <c r="BA2577" s="13">
        <f t="shared" si="416"/>
        <v>0.19985</v>
      </c>
      <c r="BB2577" s="13">
        <f t="shared" si="417"/>
        <v>28.57855</v>
      </c>
      <c r="BC2577" s="13">
        <f t="shared" si="418"/>
        <v>0.29977500000000001</v>
      </c>
    </row>
    <row r="2578" spans="1:55" x14ac:dyDescent="0.3">
      <c r="A2578" s="8" t="s">
        <v>233</v>
      </c>
      <c r="B2578" s="8" t="s">
        <v>240</v>
      </c>
      <c r="C2578" s="8" t="s">
        <v>186</v>
      </c>
      <c r="D2578" s="8" t="s">
        <v>28</v>
      </c>
      <c r="E2578" s="7" t="s">
        <v>14</v>
      </c>
      <c r="F2578" s="8">
        <v>185</v>
      </c>
      <c r="H2578" s="8">
        <v>2</v>
      </c>
      <c r="L2578" s="8">
        <v>0.28599999999999998</v>
      </c>
      <c r="M2578" s="8">
        <f t="shared" si="410"/>
        <v>52.91</v>
      </c>
      <c r="O2578" s="8">
        <v>124</v>
      </c>
      <c r="AI2578" s="7">
        <v>7005</v>
      </c>
      <c r="AJ2578" s="8">
        <v>16028</v>
      </c>
      <c r="AK2578" s="8" t="s">
        <v>283</v>
      </c>
      <c r="AL2578" s="7">
        <v>127</v>
      </c>
      <c r="AM2578" s="8">
        <v>0</v>
      </c>
      <c r="AN2578" s="8">
        <v>8.6999999999999993</v>
      </c>
      <c r="AO2578" s="8">
        <v>0</v>
      </c>
      <c r="AP2578" s="8">
        <v>0</v>
      </c>
      <c r="AQ2578" s="8">
        <v>0.5</v>
      </c>
      <c r="AR2578" s="8">
        <v>22.8</v>
      </c>
      <c r="AS2578" s="8">
        <v>6.4</v>
      </c>
      <c r="AT2578" s="12">
        <f t="shared" si="409"/>
        <v>32</v>
      </c>
      <c r="AV2578" s="11">
        <f t="shared" si="411"/>
        <v>67.195700000000002</v>
      </c>
      <c r="AW2578" s="13">
        <f t="shared" si="412"/>
        <v>0</v>
      </c>
      <c r="AX2578" s="13">
        <f t="shared" si="413"/>
        <v>4.6031699999999995</v>
      </c>
      <c r="AY2578" s="13">
        <f t="shared" si="414"/>
        <v>0</v>
      </c>
      <c r="AZ2578" s="13">
        <f t="shared" si="415"/>
        <v>0</v>
      </c>
      <c r="BA2578" s="13">
        <f t="shared" si="416"/>
        <v>0.26455000000000001</v>
      </c>
      <c r="BB2578" s="13">
        <f t="shared" si="417"/>
        <v>12.06348</v>
      </c>
      <c r="BC2578" s="13">
        <f t="shared" si="418"/>
        <v>3.3862400000000004</v>
      </c>
    </row>
    <row r="2579" spans="1:55" x14ac:dyDescent="0.3">
      <c r="A2579" s="8" t="s">
        <v>233</v>
      </c>
      <c r="B2579" s="8" t="s">
        <v>240</v>
      </c>
      <c r="C2579" s="8" t="s">
        <v>186</v>
      </c>
      <c r="D2579" s="8" t="s">
        <v>29</v>
      </c>
      <c r="E2579" s="7" t="s">
        <v>14</v>
      </c>
      <c r="F2579" s="8">
        <v>60</v>
      </c>
      <c r="G2579" s="8">
        <v>1</v>
      </c>
      <c r="L2579" s="8">
        <v>1</v>
      </c>
      <c r="M2579" s="8">
        <f t="shared" si="410"/>
        <v>60</v>
      </c>
      <c r="O2579" s="8">
        <v>124</v>
      </c>
      <c r="AI2579" s="7">
        <v>513</v>
      </c>
      <c r="AJ2579" s="8">
        <v>11110</v>
      </c>
      <c r="AK2579" s="8" t="s">
        <v>290</v>
      </c>
      <c r="AL2579" s="7">
        <v>22</v>
      </c>
      <c r="AM2579" s="8">
        <v>0</v>
      </c>
      <c r="AN2579" s="8">
        <v>1</v>
      </c>
      <c r="AO2579" s="8">
        <v>0</v>
      </c>
      <c r="AP2579" s="8">
        <v>0</v>
      </c>
      <c r="AQ2579" s="8">
        <v>0.4</v>
      </c>
      <c r="AR2579" s="8">
        <v>4.5</v>
      </c>
      <c r="AS2579" s="8">
        <v>2.8</v>
      </c>
      <c r="AT2579" s="12">
        <f t="shared" si="409"/>
        <v>5.9</v>
      </c>
      <c r="AV2579" s="11">
        <f t="shared" si="411"/>
        <v>13.2</v>
      </c>
      <c r="AW2579" s="13">
        <f t="shared" si="412"/>
        <v>0</v>
      </c>
      <c r="AX2579" s="13">
        <f t="shared" si="413"/>
        <v>0.6</v>
      </c>
      <c r="AY2579" s="13">
        <f t="shared" si="414"/>
        <v>0</v>
      </c>
      <c r="AZ2579" s="13">
        <f t="shared" si="415"/>
        <v>0</v>
      </c>
      <c r="BA2579" s="13">
        <f t="shared" si="416"/>
        <v>0.24</v>
      </c>
      <c r="BB2579" s="13">
        <f t="shared" si="417"/>
        <v>2.7</v>
      </c>
      <c r="BC2579" s="13">
        <f t="shared" si="418"/>
        <v>1.68</v>
      </c>
    </row>
    <row r="2580" spans="1:55" x14ac:dyDescent="0.3">
      <c r="A2580" s="8" t="s">
        <v>233</v>
      </c>
      <c r="B2580" s="8" t="s">
        <v>240</v>
      </c>
      <c r="C2580" s="8" t="s">
        <v>186</v>
      </c>
      <c r="D2580" s="8" t="s">
        <v>30</v>
      </c>
      <c r="E2580" s="7" t="s">
        <v>14</v>
      </c>
      <c r="F2580" s="8">
        <v>119</v>
      </c>
      <c r="G2580" s="8">
        <v>1</v>
      </c>
      <c r="L2580" s="8">
        <v>1</v>
      </c>
      <c r="M2580" s="8">
        <f t="shared" si="410"/>
        <v>119</v>
      </c>
      <c r="O2580" s="8">
        <v>124</v>
      </c>
      <c r="AI2580" s="7">
        <v>141</v>
      </c>
      <c r="AJ2580" s="8">
        <v>9040</v>
      </c>
      <c r="AK2580" s="8" t="s">
        <v>287</v>
      </c>
      <c r="AL2580" s="7">
        <v>92</v>
      </c>
      <c r="AM2580" s="8">
        <v>0</v>
      </c>
      <c r="AN2580" s="8">
        <v>1</v>
      </c>
      <c r="AO2580" s="8">
        <v>0</v>
      </c>
      <c r="AP2580" s="8">
        <v>0</v>
      </c>
      <c r="AQ2580" s="8">
        <v>0.5</v>
      </c>
      <c r="AR2580" s="8">
        <v>23.4</v>
      </c>
      <c r="AS2580" s="8">
        <v>2.4</v>
      </c>
      <c r="AT2580" s="12">
        <f t="shared" si="409"/>
        <v>24.9</v>
      </c>
      <c r="AV2580" s="11">
        <f t="shared" si="411"/>
        <v>109.48</v>
      </c>
      <c r="AW2580" s="13">
        <f t="shared" si="412"/>
        <v>0</v>
      </c>
      <c r="AX2580" s="13">
        <f t="shared" si="413"/>
        <v>1.19</v>
      </c>
      <c r="AY2580" s="13">
        <f t="shared" si="414"/>
        <v>0</v>
      </c>
      <c r="AZ2580" s="13">
        <f t="shared" si="415"/>
        <v>0</v>
      </c>
      <c r="BA2580" s="13">
        <f t="shared" si="416"/>
        <v>0.59499999999999997</v>
      </c>
      <c r="BB2580" s="13">
        <f t="shared" si="417"/>
        <v>27.846</v>
      </c>
      <c r="BC2580" s="13">
        <f t="shared" si="418"/>
        <v>2.8559999999999999</v>
      </c>
    </row>
    <row r="2581" spans="1:55" x14ac:dyDescent="0.3">
      <c r="A2581" s="8" t="s">
        <v>233</v>
      </c>
      <c r="B2581" s="8" t="s">
        <v>240</v>
      </c>
      <c r="C2581" s="8" t="s">
        <v>186</v>
      </c>
      <c r="D2581" s="8" t="s">
        <v>31</v>
      </c>
      <c r="E2581" s="7" t="s">
        <v>14</v>
      </c>
      <c r="F2581" s="8">
        <v>122</v>
      </c>
      <c r="H2581" s="8">
        <v>2</v>
      </c>
      <c r="L2581" s="8">
        <v>0.28599999999999998</v>
      </c>
      <c r="M2581" s="8">
        <f t="shared" si="410"/>
        <v>34.891999999999996</v>
      </c>
      <c r="O2581" s="8">
        <v>124</v>
      </c>
      <c r="AI2581" s="7">
        <v>1786</v>
      </c>
      <c r="AJ2581" s="8">
        <v>11363</v>
      </c>
      <c r="AK2581" s="8" t="s">
        <v>289</v>
      </c>
      <c r="AL2581" s="7">
        <v>93</v>
      </c>
      <c r="AM2581" s="8">
        <v>0</v>
      </c>
      <c r="AN2581" s="8">
        <v>2</v>
      </c>
      <c r="AO2581" s="8">
        <v>0</v>
      </c>
      <c r="AP2581" s="8">
        <v>0</v>
      </c>
      <c r="AQ2581" s="8">
        <v>0.1</v>
      </c>
      <c r="AR2581" s="8">
        <v>21.6</v>
      </c>
      <c r="AS2581" s="8">
        <v>1.5</v>
      </c>
      <c r="AT2581" s="12">
        <f t="shared" si="409"/>
        <v>23.700000000000003</v>
      </c>
      <c r="AV2581" s="11">
        <f t="shared" si="411"/>
        <v>32.449559999999998</v>
      </c>
      <c r="AW2581" s="13">
        <f t="shared" si="412"/>
        <v>0</v>
      </c>
      <c r="AX2581" s="13">
        <f t="shared" si="413"/>
        <v>0.6978399999999999</v>
      </c>
      <c r="AY2581" s="13">
        <f t="shared" si="414"/>
        <v>0</v>
      </c>
      <c r="AZ2581" s="13">
        <f t="shared" si="415"/>
        <v>0</v>
      </c>
      <c r="BA2581" s="13">
        <f t="shared" si="416"/>
        <v>3.4891999999999999E-2</v>
      </c>
      <c r="BB2581" s="13">
        <f t="shared" si="417"/>
        <v>7.5366719999999994</v>
      </c>
      <c r="BC2581" s="13">
        <f t="shared" si="418"/>
        <v>0.52337999999999996</v>
      </c>
    </row>
    <row r="2582" spans="1:55" x14ac:dyDescent="0.3">
      <c r="A2582" s="8" t="s">
        <v>233</v>
      </c>
      <c r="B2582" s="8" t="s">
        <v>240</v>
      </c>
      <c r="C2582" s="8" t="s">
        <v>186</v>
      </c>
      <c r="D2582" s="8" t="s">
        <v>128</v>
      </c>
      <c r="E2582" s="7" t="s">
        <v>14</v>
      </c>
      <c r="F2582" s="8">
        <v>62</v>
      </c>
      <c r="H2582" s="8">
        <v>2</v>
      </c>
      <c r="L2582" s="8">
        <v>0.28599999999999998</v>
      </c>
      <c r="M2582" s="8">
        <f t="shared" si="410"/>
        <v>17.731999999999999</v>
      </c>
      <c r="O2582" s="8">
        <v>124</v>
      </c>
      <c r="AI2582" s="7">
        <v>620</v>
      </c>
      <c r="AJ2582" s="8">
        <v>11125</v>
      </c>
      <c r="AK2582" s="8" t="s">
        <v>356</v>
      </c>
      <c r="AL2582" s="7">
        <v>45</v>
      </c>
      <c r="AM2582" s="8">
        <v>0</v>
      </c>
      <c r="AN2582" s="8">
        <v>1.1000000000000001</v>
      </c>
      <c r="AO2582" s="8">
        <v>0</v>
      </c>
      <c r="AP2582" s="8">
        <v>0</v>
      </c>
      <c r="AQ2582" s="8">
        <v>0.2</v>
      </c>
      <c r="AR2582" s="8">
        <v>10.5</v>
      </c>
      <c r="AS2582" s="8">
        <v>3.3</v>
      </c>
      <c r="AT2582" s="12">
        <f t="shared" si="409"/>
        <v>11.8</v>
      </c>
      <c r="AV2582" s="11">
        <f t="shared" si="411"/>
        <v>7.9793999999999992</v>
      </c>
      <c r="AW2582" s="13">
        <f t="shared" si="412"/>
        <v>0</v>
      </c>
      <c r="AX2582" s="13">
        <f t="shared" si="413"/>
        <v>0.19505200000000003</v>
      </c>
      <c r="AY2582" s="13">
        <f t="shared" si="414"/>
        <v>0</v>
      </c>
      <c r="AZ2582" s="13">
        <f t="shared" si="415"/>
        <v>0</v>
      </c>
      <c r="BA2582" s="13">
        <f t="shared" si="416"/>
        <v>3.5464000000000002E-2</v>
      </c>
      <c r="BB2582" s="13">
        <f t="shared" si="417"/>
        <v>1.8618599999999998</v>
      </c>
      <c r="BC2582" s="13">
        <f t="shared" si="418"/>
        <v>0.5851559999999999</v>
      </c>
    </row>
    <row r="2583" spans="1:55" x14ac:dyDescent="0.3">
      <c r="A2583" s="8" t="s">
        <v>233</v>
      </c>
      <c r="B2583" s="8" t="s">
        <v>240</v>
      </c>
      <c r="C2583" s="8" t="s">
        <v>186</v>
      </c>
      <c r="D2583" s="8" t="s">
        <v>167</v>
      </c>
      <c r="E2583" s="7" t="s">
        <v>14</v>
      </c>
      <c r="F2583" s="8">
        <v>62</v>
      </c>
      <c r="G2583" s="8">
        <v>1</v>
      </c>
      <c r="L2583" s="8">
        <v>1</v>
      </c>
      <c r="M2583" s="8">
        <f t="shared" si="410"/>
        <v>62</v>
      </c>
      <c r="O2583" s="8">
        <v>124</v>
      </c>
      <c r="AI2583" s="7">
        <v>2282</v>
      </c>
      <c r="AJ2583" s="8">
        <v>11529</v>
      </c>
      <c r="AK2583" s="8" t="s">
        <v>368</v>
      </c>
      <c r="AL2583" s="7">
        <v>21</v>
      </c>
      <c r="AM2583" s="8">
        <v>0</v>
      </c>
      <c r="AN2583" s="8">
        <v>0.9</v>
      </c>
      <c r="AO2583" s="8">
        <v>0</v>
      </c>
      <c r="AP2583" s="8">
        <v>0</v>
      </c>
      <c r="AQ2583" s="8">
        <v>0.3</v>
      </c>
      <c r="AR2583" s="8">
        <v>4.5999999999999996</v>
      </c>
      <c r="AS2583" s="8">
        <v>1.1000000000000001</v>
      </c>
      <c r="AT2583" s="12">
        <f t="shared" si="409"/>
        <v>5.8</v>
      </c>
      <c r="AV2583" s="11">
        <f t="shared" si="411"/>
        <v>13.02</v>
      </c>
      <c r="AW2583" s="13">
        <f t="shared" si="412"/>
        <v>0</v>
      </c>
      <c r="AX2583" s="13">
        <f t="shared" si="413"/>
        <v>0.55800000000000005</v>
      </c>
      <c r="AY2583" s="13">
        <f t="shared" si="414"/>
        <v>0</v>
      </c>
      <c r="AZ2583" s="13">
        <f t="shared" si="415"/>
        <v>0</v>
      </c>
      <c r="BA2583" s="13">
        <f t="shared" si="416"/>
        <v>0.18599999999999997</v>
      </c>
      <c r="BB2583" s="13">
        <f t="shared" si="417"/>
        <v>2.8519999999999999</v>
      </c>
      <c r="BC2583" s="13">
        <f t="shared" si="418"/>
        <v>0.68200000000000005</v>
      </c>
    </row>
    <row r="2584" spans="1:55" x14ac:dyDescent="0.3">
      <c r="A2584" s="8" t="s">
        <v>233</v>
      </c>
      <c r="B2584" s="8" t="s">
        <v>240</v>
      </c>
      <c r="C2584" s="8" t="s">
        <v>186</v>
      </c>
      <c r="D2584" s="8" t="s">
        <v>87</v>
      </c>
      <c r="E2584" s="7" t="s">
        <v>14</v>
      </c>
      <c r="F2584" s="8">
        <v>171</v>
      </c>
      <c r="I2584" s="8">
        <v>1</v>
      </c>
      <c r="L2584" s="8">
        <v>3.3000000000000002E-2</v>
      </c>
      <c r="M2584" s="8">
        <f t="shared" si="410"/>
        <v>5.6430000000000007</v>
      </c>
      <c r="O2584" s="8">
        <v>124</v>
      </c>
      <c r="AI2584" s="7">
        <v>7060</v>
      </c>
      <c r="AJ2584" s="8">
        <v>16063</v>
      </c>
      <c r="AK2584" s="8" t="s">
        <v>328</v>
      </c>
      <c r="AL2584" s="7">
        <v>116</v>
      </c>
      <c r="AM2584" s="8">
        <v>0</v>
      </c>
      <c r="AN2584" s="8">
        <v>7.7</v>
      </c>
      <c r="AO2584" s="8">
        <v>0</v>
      </c>
      <c r="AP2584" s="8">
        <v>0</v>
      </c>
      <c r="AQ2584" s="8">
        <v>0.5</v>
      </c>
      <c r="AR2584" s="8">
        <v>20.8</v>
      </c>
      <c r="AS2584" s="8">
        <v>6.5</v>
      </c>
      <c r="AT2584" s="12">
        <f t="shared" si="409"/>
        <v>29</v>
      </c>
      <c r="AV2584" s="11">
        <f t="shared" si="411"/>
        <v>6.5458800000000004</v>
      </c>
      <c r="AW2584" s="13">
        <f t="shared" si="412"/>
        <v>0</v>
      </c>
      <c r="AX2584" s="13">
        <f t="shared" si="413"/>
        <v>0.43451100000000004</v>
      </c>
      <c r="AY2584" s="13">
        <f t="shared" si="414"/>
        <v>0</v>
      </c>
      <c r="AZ2584" s="13">
        <f t="shared" si="415"/>
        <v>0</v>
      </c>
      <c r="BA2584" s="13">
        <f t="shared" si="416"/>
        <v>2.8215000000000004E-2</v>
      </c>
      <c r="BB2584" s="13">
        <f t="shared" si="417"/>
        <v>1.1737440000000001</v>
      </c>
      <c r="BC2584" s="13">
        <f t="shared" si="418"/>
        <v>0.36679500000000004</v>
      </c>
    </row>
    <row r="2585" spans="1:55" x14ac:dyDescent="0.3">
      <c r="A2585" s="8" t="s">
        <v>233</v>
      </c>
      <c r="B2585" s="8" t="s">
        <v>240</v>
      </c>
      <c r="C2585" s="8" t="s">
        <v>186</v>
      </c>
      <c r="D2585" s="8" t="s">
        <v>171</v>
      </c>
      <c r="E2585" s="7" t="s">
        <v>14</v>
      </c>
      <c r="F2585" s="8">
        <v>44</v>
      </c>
      <c r="H2585" s="8">
        <v>3</v>
      </c>
      <c r="L2585" s="8">
        <v>0.42899999999999999</v>
      </c>
      <c r="M2585" s="8">
        <f t="shared" si="410"/>
        <v>18.876000000000001</v>
      </c>
      <c r="O2585" s="8">
        <v>124</v>
      </c>
      <c r="AI2585" s="7">
        <v>7016</v>
      </c>
      <c r="AJ2585" s="8">
        <v>18029</v>
      </c>
      <c r="AK2585" s="8" t="s">
        <v>369</v>
      </c>
      <c r="AL2585" s="7">
        <v>274</v>
      </c>
      <c r="AM2585" s="8">
        <v>0</v>
      </c>
      <c r="AN2585" s="8">
        <v>8.8000000000000007</v>
      </c>
      <c r="AO2585" s="8">
        <v>0</v>
      </c>
      <c r="AP2585" s="8">
        <v>0</v>
      </c>
      <c r="AQ2585" s="8">
        <v>3</v>
      </c>
      <c r="AR2585" s="8">
        <v>51.9</v>
      </c>
      <c r="AS2585" s="8">
        <v>2.8</v>
      </c>
      <c r="AT2585" s="12">
        <f t="shared" si="409"/>
        <v>63.7</v>
      </c>
      <c r="AV2585" s="11">
        <f t="shared" si="411"/>
        <v>51.720240000000004</v>
      </c>
      <c r="AW2585" s="13">
        <f t="shared" si="412"/>
        <v>0</v>
      </c>
      <c r="AX2585" s="13">
        <f t="shared" si="413"/>
        <v>1.6610880000000003</v>
      </c>
      <c r="AY2585" s="13">
        <f t="shared" si="414"/>
        <v>0</v>
      </c>
      <c r="AZ2585" s="13">
        <f t="shared" si="415"/>
        <v>0</v>
      </c>
      <c r="BA2585" s="13">
        <f t="shared" si="416"/>
        <v>0.56628000000000001</v>
      </c>
      <c r="BB2585" s="13">
        <f t="shared" si="417"/>
        <v>9.7966440000000006</v>
      </c>
      <c r="BC2585" s="13">
        <f t="shared" si="418"/>
        <v>0.528528</v>
      </c>
    </row>
    <row r="2586" spans="1:55" x14ac:dyDescent="0.3">
      <c r="A2586" s="8" t="s">
        <v>234</v>
      </c>
      <c r="B2586" s="8" t="s">
        <v>240</v>
      </c>
      <c r="C2586" s="8" t="s">
        <v>186</v>
      </c>
      <c r="D2586" s="8" t="s">
        <v>248</v>
      </c>
      <c r="E2586" s="7" t="s">
        <v>14</v>
      </c>
      <c r="F2586" s="8">
        <v>134</v>
      </c>
      <c r="I2586" s="8">
        <v>3</v>
      </c>
      <c r="L2586" s="8">
        <v>0.1</v>
      </c>
      <c r="M2586" s="8">
        <f t="shared" si="410"/>
        <v>13.4</v>
      </c>
      <c r="O2586" s="8">
        <v>124</v>
      </c>
      <c r="AE2586" s="7" t="s">
        <v>296</v>
      </c>
      <c r="AF2586" s="8" t="s">
        <v>303</v>
      </c>
      <c r="AL2586" s="7">
        <v>163</v>
      </c>
      <c r="AN2586" s="8">
        <v>6.3</v>
      </c>
      <c r="AQ2586" s="8">
        <v>1.4</v>
      </c>
      <c r="AR2586" s="8">
        <v>31.1</v>
      </c>
      <c r="AT2586" s="12">
        <f t="shared" si="409"/>
        <v>38.799999999999997</v>
      </c>
      <c r="AV2586" s="11">
        <f t="shared" si="411"/>
        <v>21.842000000000002</v>
      </c>
      <c r="AW2586" s="13">
        <f t="shared" si="412"/>
        <v>0.13400000000000001</v>
      </c>
      <c r="AX2586" s="13">
        <f t="shared" si="413"/>
        <v>0.84420000000000006</v>
      </c>
      <c r="AY2586" s="13">
        <f t="shared" si="414"/>
        <v>0.13400000000000001</v>
      </c>
      <c r="AZ2586" s="13">
        <f t="shared" si="415"/>
        <v>0.13400000000000001</v>
      </c>
      <c r="BA2586" s="13">
        <f t="shared" si="416"/>
        <v>0.18759999999999999</v>
      </c>
      <c r="BB2586" s="13">
        <f t="shared" si="417"/>
        <v>4.1673999999999998</v>
      </c>
      <c r="BC2586" s="13">
        <f t="shared" si="418"/>
        <v>0.13400000000000001</v>
      </c>
    </row>
    <row r="2587" spans="1:55" x14ac:dyDescent="0.3">
      <c r="A2587" s="8" t="s">
        <v>234</v>
      </c>
      <c r="B2587" s="8" t="s">
        <v>240</v>
      </c>
      <c r="C2587" s="8" t="s">
        <v>186</v>
      </c>
      <c r="D2587" s="8" t="s">
        <v>27</v>
      </c>
      <c r="E2587" s="7" t="s">
        <v>14</v>
      </c>
      <c r="F2587" s="8">
        <v>114</v>
      </c>
      <c r="G2587" s="8">
        <v>1</v>
      </c>
      <c r="L2587" s="8">
        <v>1</v>
      </c>
      <c r="M2587" s="8">
        <f t="shared" si="410"/>
        <v>114</v>
      </c>
      <c r="O2587" s="8">
        <v>124</v>
      </c>
      <c r="AE2587" s="7" t="s">
        <v>296</v>
      </c>
      <c r="AF2587" s="8" t="s">
        <v>304</v>
      </c>
      <c r="AL2587" s="7">
        <v>125</v>
      </c>
      <c r="AN2587" s="8">
        <v>2.1</v>
      </c>
      <c r="AQ2587" s="8">
        <v>1.3</v>
      </c>
      <c r="AR2587" s="8">
        <v>26.2</v>
      </c>
      <c r="AT2587" s="12">
        <f t="shared" si="409"/>
        <v>29.6</v>
      </c>
      <c r="AV2587" s="11">
        <f t="shared" si="411"/>
        <v>142.5</v>
      </c>
      <c r="AW2587" s="13">
        <f t="shared" si="412"/>
        <v>1.1399999999999999</v>
      </c>
      <c r="AX2587" s="13">
        <f t="shared" si="413"/>
        <v>2.3940000000000001</v>
      </c>
      <c r="AY2587" s="13">
        <f t="shared" si="414"/>
        <v>1.1399999999999999</v>
      </c>
      <c r="AZ2587" s="13">
        <f t="shared" si="415"/>
        <v>1.1399999999999999</v>
      </c>
      <c r="BA2587" s="13">
        <f t="shared" si="416"/>
        <v>1.4820000000000002</v>
      </c>
      <c r="BB2587" s="13">
        <f t="shared" si="417"/>
        <v>29.867999999999999</v>
      </c>
      <c r="BC2587" s="13">
        <f t="shared" si="418"/>
        <v>1.1399999999999999</v>
      </c>
    </row>
    <row r="2588" spans="1:55" x14ac:dyDescent="0.3">
      <c r="A2588" s="8" t="s">
        <v>234</v>
      </c>
      <c r="B2588" s="8" t="s">
        <v>240</v>
      </c>
      <c r="C2588" s="8" t="s">
        <v>186</v>
      </c>
      <c r="D2588" s="8" t="s">
        <v>74</v>
      </c>
      <c r="E2588" s="7" t="s">
        <v>14</v>
      </c>
      <c r="F2588" s="8">
        <v>340</v>
      </c>
      <c r="H2588" s="8">
        <v>4</v>
      </c>
      <c r="L2588" s="8">
        <v>0.57099999999999995</v>
      </c>
      <c r="M2588" s="8">
        <f t="shared" si="410"/>
        <v>194.14</v>
      </c>
      <c r="O2588" s="8">
        <v>124</v>
      </c>
      <c r="AI2588" s="7">
        <v>404</v>
      </c>
      <c r="AJ2588" s="8">
        <v>14400</v>
      </c>
      <c r="AK2588" s="8" t="s">
        <v>308</v>
      </c>
      <c r="AL2588" s="7">
        <v>41</v>
      </c>
      <c r="AM2588" s="8">
        <v>0</v>
      </c>
      <c r="AN2588" s="8">
        <v>0</v>
      </c>
      <c r="AO2588" s="8">
        <v>0</v>
      </c>
      <c r="AP2588" s="8">
        <v>0</v>
      </c>
      <c r="AQ2588" s="8">
        <v>0</v>
      </c>
      <c r="AR2588" s="8">
        <v>10.4</v>
      </c>
      <c r="AS2588" s="8">
        <v>0</v>
      </c>
      <c r="AT2588" s="12">
        <f t="shared" si="409"/>
        <v>10.4</v>
      </c>
      <c r="AV2588" s="11">
        <f t="shared" si="411"/>
        <v>79.597399999999993</v>
      </c>
      <c r="AW2588" s="13">
        <f t="shared" si="412"/>
        <v>0</v>
      </c>
      <c r="AX2588" s="13">
        <f t="shared" si="413"/>
        <v>0</v>
      </c>
      <c r="AY2588" s="13">
        <f t="shared" si="414"/>
        <v>0</v>
      </c>
      <c r="AZ2588" s="13">
        <f t="shared" si="415"/>
        <v>0</v>
      </c>
      <c r="BA2588" s="13">
        <f t="shared" si="416"/>
        <v>0</v>
      </c>
      <c r="BB2588" s="13">
        <f t="shared" si="417"/>
        <v>20.190560000000001</v>
      </c>
      <c r="BC2588" s="13">
        <f t="shared" si="418"/>
        <v>0</v>
      </c>
    </row>
    <row r="2589" spans="1:55" x14ac:dyDescent="0.3">
      <c r="A2589" s="8" t="s">
        <v>232</v>
      </c>
      <c r="B2589" s="8" t="s">
        <v>240</v>
      </c>
      <c r="C2589" s="8" t="s">
        <v>187</v>
      </c>
      <c r="D2589" s="8" t="s">
        <v>13</v>
      </c>
      <c r="E2589" s="7" t="s">
        <v>14</v>
      </c>
      <c r="F2589" s="8">
        <v>112</v>
      </c>
      <c r="I2589" s="8">
        <v>1</v>
      </c>
      <c r="L2589" s="8">
        <v>3.3000000000000002E-2</v>
      </c>
      <c r="M2589" s="8">
        <f t="shared" si="410"/>
        <v>3.6960000000000002</v>
      </c>
      <c r="N2589" s="8">
        <v>3</v>
      </c>
      <c r="O2589" s="8">
        <v>125</v>
      </c>
      <c r="AI2589" s="7">
        <v>8067</v>
      </c>
      <c r="AJ2589" s="8">
        <v>0</v>
      </c>
      <c r="AK2589" s="8" t="s">
        <v>265</v>
      </c>
      <c r="AL2589" s="7">
        <v>269</v>
      </c>
      <c r="AM2589" s="8">
        <v>269</v>
      </c>
      <c r="AN2589" s="8">
        <v>24.9</v>
      </c>
      <c r="AO2589" s="8">
        <v>24.9</v>
      </c>
      <c r="AP2589" s="8">
        <v>24.9</v>
      </c>
      <c r="AQ2589" s="8">
        <v>18</v>
      </c>
      <c r="AR2589" s="8">
        <v>0</v>
      </c>
      <c r="AS2589" s="8">
        <v>0</v>
      </c>
      <c r="AT2589" s="12">
        <f t="shared" si="409"/>
        <v>42.9</v>
      </c>
      <c r="AV2589" s="11">
        <f t="shared" si="411"/>
        <v>9.94224</v>
      </c>
      <c r="AW2589" s="13">
        <f t="shared" si="412"/>
        <v>9.94224</v>
      </c>
      <c r="AX2589" s="13">
        <f t="shared" si="413"/>
        <v>0.92030400000000001</v>
      </c>
      <c r="AY2589" s="13">
        <f t="shared" si="414"/>
        <v>0.92030400000000001</v>
      </c>
      <c r="AZ2589" s="13">
        <f t="shared" si="415"/>
        <v>0.92030400000000001</v>
      </c>
      <c r="BA2589" s="13">
        <f t="shared" si="416"/>
        <v>0.66528000000000009</v>
      </c>
      <c r="BB2589" s="13">
        <f t="shared" si="417"/>
        <v>0</v>
      </c>
      <c r="BC2589" s="13">
        <f t="shared" si="418"/>
        <v>0</v>
      </c>
    </row>
    <row r="2590" spans="1:55" x14ac:dyDescent="0.3">
      <c r="A2590" s="8" t="s">
        <v>232</v>
      </c>
      <c r="B2590" s="8" t="s">
        <v>240</v>
      </c>
      <c r="C2590" s="8" t="s">
        <v>187</v>
      </c>
      <c r="D2590" s="8" t="s">
        <v>15</v>
      </c>
      <c r="E2590" s="7" t="s">
        <v>21</v>
      </c>
      <c r="K2590" s="8">
        <v>1</v>
      </c>
      <c r="L2590" s="8">
        <v>0</v>
      </c>
      <c r="M2590" s="8">
        <f t="shared" si="410"/>
        <v>0</v>
      </c>
      <c r="O2590" s="8">
        <v>125</v>
      </c>
      <c r="AE2590" s="7" t="s">
        <v>296</v>
      </c>
      <c r="AF2590" s="8" t="s">
        <v>298</v>
      </c>
      <c r="AG2590" s="7" t="s">
        <v>299</v>
      </c>
      <c r="AL2590" s="7">
        <v>241</v>
      </c>
      <c r="AN2590" s="8">
        <v>32.9</v>
      </c>
      <c r="AQ2590" s="8">
        <v>10.9</v>
      </c>
      <c r="AR2590" s="8">
        <v>0.5</v>
      </c>
      <c r="AS2590" s="8">
        <v>0</v>
      </c>
      <c r="AT2590" s="12">
        <f t="shared" si="409"/>
        <v>44.3</v>
      </c>
      <c r="AV2590" s="11">
        <f t="shared" si="411"/>
        <v>0</v>
      </c>
      <c r="AW2590" s="13">
        <f t="shared" si="412"/>
        <v>0</v>
      </c>
      <c r="AX2590" s="13">
        <f t="shared" si="413"/>
        <v>0</v>
      </c>
      <c r="AY2590" s="13">
        <f t="shared" si="414"/>
        <v>0</v>
      </c>
      <c r="AZ2590" s="13">
        <f t="shared" si="415"/>
        <v>0</v>
      </c>
      <c r="BA2590" s="13">
        <f t="shared" si="416"/>
        <v>0</v>
      </c>
      <c r="BB2590" s="13">
        <f t="shared" si="417"/>
        <v>0</v>
      </c>
      <c r="BC2590" s="13">
        <f t="shared" si="418"/>
        <v>0</v>
      </c>
    </row>
    <row r="2591" spans="1:55" x14ac:dyDescent="0.3">
      <c r="A2591" s="8" t="s">
        <v>232</v>
      </c>
      <c r="B2591" s="8" t="s">
        <v>240</v>
      </c>
      <c r="C2591" s="8" t="s">
        <v>187</v>
      </c>
      <c r="D2591" s="8" t="s">
        <v>17</v>
      </c>
      <c r="E2591" s="7" t="s">
        <v>21</v>
      </c>
      <c r="K2591" s="8">
        <v>1</v>
      </c>
      <c r="L2591" s="8">
        <v>0</v>
      </c>
      <c r="M2591" s="8">
        <f t="shared" si="410"/>
        <v>0</v>
      </c>
      <c r="O2591" s="8">
        <v>125</v>
      </c>
      <c r="AE2591" s="7" t="s">
        <v>300</v>
      </c>
      <c r="AF2591" s="8" t="s">
        <v>301</v>
      </c>
      <c r="AG2591" s="7" t="s">
        <v>272</v>
      </c>
      <c r="AL2591" s="7">
        <v>265</v>
      </c>
      <c r="AN2591" s="8">
        <v>16.899999999999999</v>
      </c>
      <c r="AQ2591" s="8">
        <v>21.4</v>
      </c>
      <c r="AR2591" s="8">
        <v>0</v>
      </c>
      <c r="AS2591" s="8">
        <v>0</v>
      </c>
      <c r="AT2591" s="12">
        <f t="shared" si="409"/>
        <v>38.299999999999997</v>
      </c>
      <c r="AV2591" s="11">
        <f t="shared" si="411"/>
        <v>0</v>
      </c>
      <c r="AW2591" s="13">
        <f t="shared" si="412"/>
        <v>0</v>
      </c>
      <c r="AX2591" s="13">
        <f t="shared" si="413"/>
        <v>0</v>
      </c>
      <c r="AY2591" s="13">
        <f t="shared" si="414"/>
        <v>0</v>
      </c>
      <c r="AZ2591" s="13">
        <f t="shared" si="415"/>
        <v>0</v>
      </c>
      <c r="BA2591" s="13">
        <f t="shared" si="416"/>
        <v>0</v>
      </c>
      <c r="BB2591" s="13">
        <f t="shared" si="417"/>
        <v>0</v>
      </c>
      <c r="BC2591" s="13">
        <f t="shared" si="418"/>
        <v>0</v>
      </c>
    </row>
    <row r="2592" spans="1:55" x14ac:dyDescent="0.3">
      <c r="A2592" s="8" t="s">
        <v>232</v>
      </c>
      <c r="B2592" s="8" t="s">
        <v>240</v>
      </c>
      <c r="C2592" s="8" t="s">
        <v>187</v>
      </c>
      <c r="D2592" s="8" t="s">
        <v>18</v>
      </c>
      <c r="E2592" s="7" t="s">
        <v>21</v>
      </c>
      <c r="K2592" s="8">
        <v>1</v>
      </c>
      <c r="L2592" s="8">
        <v>0</v>
      </c>
      <c r="M2592" s="8">
        <f t="shared" si="410"/>
        <v>0</v>
      </c>
      <c r="O2592" s="8">
        <v>125</v>
      </c>
      <c r="S2592" s="8">
        <v>1095</v>
      </c>
      <c r="T2592" s="8" t="s">
        <v>275</v>
      </c>
      <c r="AL2592" s="7">
        <v>267</v>
      </c>
      <c r="AN2592" s="8">
        <v>19.600000000000001</v>
      </c>
      <c r="AQ2592" s="8">
        <v>20.3</v>
      </c>
      <c r="AT2592" s="12">
        <f t="shared" si="409"/>
        <v>39.900000000000006</v>
      </c>
      <c r="AV2592" s="11">
        <f t="shared" si="411"/>
        <v>0</v>
      </c>
      <c r="AW2592" s="13">
        <f t="shared" si="412"/>
        <v>0</v>
      </c>
      <c r="AX2592" s="13">
        <f t="shared" si="413"/>
        <v>0</v>
      </c>
      <c r="AY2592" s="13">
        <f t="shared" si="414"/>
        <v>0</v>
      </c>
      <c r="AZ2592" s="13">
        <f t="shared" si="415"/>
        <v>0</v>
      </c>
      <c r="BA2592" s="13">
        <f t="shared" si="416"/>
        <v>0</v>
      </c>
      <c r="BB2592" s="13">
        <f t="shared" si="417"/>
        <v>0</v>
      </c>
      <c r="BC2592" s="13">
        <f t="shared" si="418"/>
        <v>0</v>
      </c>
    </row>
    <row r="2593" spans="1:55" x14ac:dyDescent="0.3">
      <c r="A2593" s="8" t="s">
        <v>232</v>
      </c>
      <c r="B2593" s="8" t="s">
        <v>240</v>
      </c>
      <c r="C2593" s="8" t="s">
        <v>187</v>
      </c>
      <c r="D2593" s="8" t="s">
        <v>19</v>
      </c>
      <c r="E2593" s="7" t="s">
        <v>14</v>
      </c>
      <c r="F2593" s="8">
        <v>112</v>
      </c>
      <c r="I2593" s="8">
        <v>1</v>
      </c>
      <c r="L2593" s="8">
        <v>3.3000000000000002E-2</v>
      </c>
      <c r="M2593" s="8">
        <f t="shared" si="410"/>
        <v>3.6960000000000002</v>
      </c>
      <c r="O2593" s="8">
        <v>125</v>
      </c>
      <c r="AI2593" s="7">
        <v>8063</v>
      </c>
      <c r="AJ2593" s="8">
        <v>5124</v>
      </c>
      <c r="AK2593" s="8" t="s">
        <v>273</v>
      </c>
      <c r="AL2593" s="7">
        <v>285</v>
      </c>
      <c r="AM2593" s="8">
        <v>285</v>
      </c>
      <c r="AN2593" s="8">
        <v>26.9</v>
      </c>
      <c r="AO2593" s="8">
        <v>26.9</v>
      </c>
      <c r="AP2593" s="8">
        <v>26.9</v>
      </c>
      <c r="AQ2593" s="8">
        <v>18.899999999999999</v>
      </c>
      <c r="AR2593" s="8">
        <v>0</v>
      </c>
      <c r="AS2593" s="8">
        <v>0</v>
      </c>
      <c r="AT2593" s="12">
        <f t="shared" si="409"/>
        <v>45.8</v>
      </c>
      <c r="AV2593" s="11">
        <f t="shared" si="411"/>
        <v>10.533600000000002</v>
      </c>
      <c r="AW2593" s="13">
        <f t="shared" si="412"/>
        <v>10.533600000000002</v>
      </c>
      <c r="AX2593" s="13">
        <f t="shared" si="413"/>
        <v>0.994224</v>
      </c>
      <c r="AY2593" s="13">
        <f t="shared" si="414"/>
        <v>0.994224</v>
      </c>
      <c r="AZ2593" s="13">
        <f t="shared" si="415"/>
        <v>0.994224</v>
      </c>
      <c r="BA2593" s="13">
        <f t="shared" si="416"/>
        <v>0.69854399999999994</v>
      </c>
      <c r="BB2593" s="13">
        <f t="shared" si="417"/>
        <v>0</v>
      </c>
      <c r="BC2593" s="13">
        <f t="shared" si="418"/>
        <v>0</v>
      </c>
    </row>
    <row r="2594" spans="1:55" x14ac:dyDescent="0.3">
      <c r="A2594" s="8" t="s">
        <v>232</v>
      </c>
      <c r="B2594" s="8" t="s">
        <v>240</v>
      </c>
      <c r="C2594" s="8" t="s">
        <v>187</v>
      </c>
      <c r="D2594" s="8" t="s">
        <v>22</v>
      </c>
      <c r="E2594" s="7" t="s">
        <v>21</v>
      </c>
      <c r="K2594" s="8">
        <v>1</v>
      </c>
      <c r="L2594" s="8">
        <v>0</v>
      </c>
      <c r="M2594" s="8">
        <f t="shared" si="410"/>
        <v>0</v>
      </c>
      <c r="O2594" s="8">
        <v>125</v>
      </c>
      <c r="AI2594" s="7">
        <v>8063</v>
      </c>
      <c r="AJ2594" s="8">
        <v>5124</v>
      </c>
      <c r="AK2594" s="8" t="s">
        <v>273</v>
      </c>
      <c r="AL2594" s="7">
        <v>285</v>
      </c>
      <c r="AM2594" s="8">
        <v>285</v>
      </c>
      <c r="AN2594" s="8">
        <v>26.9</v>
      </c>
      <c r="AO2594" s="8">
        <v>26.9</v>
      </c>
      <c r="AP2594" s="8">
        <v>26.9</v>
      </c>
      <c r="AQ2594" s="8">
        <v>18.899999999999999</v>
      </c>
      <c r="AR2594" s="8">
        <v>0</v>
      </c>
      <c r="AS2594" s="8">
        <v>0</v>
      </c>
      <c r="AT2594" s="12">
        <f t="shared" si="409"/>
        <v>45.8</v>
      </c>
      <c r="AV2594" s="11">
        <f t="shared" si="411"/>
        <v>0</v>
      </c>
      <c r="AW2594" s="13">
        <f t="shared" si="412"/>
        <v>0</v>
      </c>
      <c r="AX2594" s="13">
        <f t="shared" si="413"/>
        <v>0</v>
      </c>
      <c r="AY2594" s="13">
        <f t="shared" si="414"/>
        <v>0</v>
      </c>
      <c r="AZ2594" s="13">
        <f t="shared" si="415"/>
        <v>0</v>
      </c>
      <c r="BA2594" s="13">
        <f t="shared" si="416"/>
        <v>0</v>
      </c>
      <c r="BB2594" s="13">
        <f t="shared" si="417"/>
        <v>0</v>
      </c>
      <c r="BC2594" s="13">
        <f t="shared" si="418"/>
        <v>0</v>
      </c>
    </row>
    <row r="2595" spans="1:55" x14ac:dyDescent="0.3">
      <c r="A2595" s="8" t="s">
        <v>232</v>
      </c>
      <c r="B2595" s="8" t="s">
        <v>240</v>
      </c>
      <c r="C2595" s="8" t="s">
        <v>187</v>
      </c>
      <c r="D2595" s="8" t="s">
        <v>136</v>
      </c>
      <c r="E2595" s="7" t="s">
        <v>14</v>
      </c>
      <c r="F2595" s="8">
        <v>56</v>
      </c>
      <c r="I2595" s="8">
        <v>1</v>
      </c>
      <c r="L2595" s="8">
        <v>3.3000000000000002E-2</v>
      </c>
      <c r="M2595" s="8">
        <f t="shared" si="410"/>
        <v>1.8480000000000001</v>
      </c>
      <c r="O2595" s="8">
        <v>125</v>
      </c>
      <c r="AI2595" s="7">
        <v>1683</v>
      </c>
      <c r="AJ2595" s="8">
        <v>10188</v>
      </c>
      <c r="AK2595" s="8" t="s">
        <v>360</v>
      </c>
      <c r="AL2595" s="7">
        <v>273</v>
      </c>
      <c r="AM2595" s="8">
        <v>273</v>
      </c>
      <c r="AN2595" s="8">
        <v>27.6</v>
      </c>
      <c r="AO2595" s="8">
        <v>27.6</v>
      </c>
      <c r="AP2595" s="8">
        <v>27.6</v>
      </c>
      <c r="AQ2595" s="8">
        <v>17.2</v>
      </c>
      <c r="AR2595" s="8">
        <v>0</v>
      </c>
      <c r="AS2595" s="8">
        <v>0</v>
      </c>
      <c r="AT2595" s="12">
        <f t="shared" si="409"/>
        <v>44.8</v>
      </c>
      <c r="AV2595" s="11">
        <f t="shared" si="411"/>
        <v>5.0450400000000002</v>
      </c>
      <c r="AW2595" s="13">
        <f t="shared" si="412"/>
        <v>5.0450400000000002</v>
      </c>
      <c r="AX2595" s="13">
        <f t="shared" si="413"/>
        <v>0.51004800000000006</v>
      </c>
      <c r="AY2595" s="13">
        <f t="shared" si="414"/>
        <v>0.51004800000000006</v>
      </c>
      <c r="AZ2595" s="13">
        <f t="shared" si="415"/>
        <v>0.51004800000000006</v>
      </c>
      <c r="BA2595" s="13">
        <f t="shared" si="416"/>
        <v>0.31785599999999997</v>
      </c>
      <c r="BB2595" s="13">
        <f t="shared" si="417"/>
        <v>0</v>
      </c>
      <c r="BC2595" s="13">
        <f t="shared" si="418"/>
        <v>0</v>
      </c>
    </row>
    <row r="2596" spans="1:55" x14ac:dyDescent="0.3">
      <c r="A2596" s="8" t="s">
        <v>232</v>
      </c>
      <c r="B2596" s="8" t="s">
        <v>240</v>
      </c>
      <c r="C2596" s="8" t="s">
        <v>187</v>
      </c>
      <c r="D2596" s="8" t="s">
        <v>23</v>
      </c>
      <c r="E2596" s="7" t="s">
        <v>14</v>
      </c>
      <c r="F2596" s="8">
        <v>64</v>
      </c>
      <c r="H2596" s="8">
        <v>1</v>
      </c>
      <c r="L2596" s="8">
        <v>0.14299999999999999</v>
      </c>
      <c r="M2596" s="8">
        <f t="shared" si="410"/>
        <v>9.1519999999999992</v>
      </c>
      <c r="O2596" s="8">
        <v>125</v>
      </c>
      <c r="AI2596" s="7">
        <v>974</v>
      </c>
      <c r="AJ2596" s="8">
        <v>1129</v>
      </c>
      <c r="AK2596" s="8" t="s">
        <v>279</v>
      </c>
      <c r="AL2596" s="7">
        <v>155</v>
      </c>
      <c r="AM2596" s="8">
        <v>155</v>
      </c>
      <c r="AN2596" s="8">
        <v>12.6</v>
      </c>
      <c r="AO2596" s="8">
        <v>12.6</v>
      </c>
      <c r="AP2596" s="8">
        <v>0</v>
      </c>
      <c r="AQ2596" s="8">
        <v>10.6</v>
      </c>
      <c r="AR2596" s="8">
        <v>1.1000000000000001</v>
      </c>
      <c r="AS2596" s="8">
        <v>0</v>
      </c>
      <c r="AT2596" s="12">
        <f t="shared" si="409"/>
        <v>24.3</v>
      </c>
      <c r="AV2596" s="11">
        <f t="shared" si="411"/>
        <v>14.185599999999999</v>
      </c>
      <c r="AW2596" s="13">
        <f t="shared" si="412"/>
        <v>14.185599999999999</v>
      </c>
      <c r="AX2596" s="13">
        <f t="shared" si="413"/>
        <v>1.153152</v>
      </c>
      <c r="AY2596" s="13">
        <f t="shared" si="414"/>
        <v>1.153152</v>
      </c>
      <c r="AZ2596" s="13">
        <f t="shared" si="415"/>
        <v>0</v>
      </c>
      <c r="BA2596" s="13">
        <f t="shared" si="416"/>
        <v>0.97011199999999986</v>
      </c>
      <c r="BB2596" s="13">
        <f t="shared" si="417"/>
        <v>0.100672</v>
      </c>
      <c r="BC2596" s="13">
        <f t="shared" si="418"/>
        <v>0</v>
      </c>
    </row>
    <row r="2597" spans="1:55" x14ac:dyDescent="0.3">
      <c r="A2597" s="8" t="s">
        <v>232</v>
      </c>
      <c r="B2597" s="8" t="s">
        <v>240</v>
      </c>
      <c r="C2597" s="8" t="s">
        <v>187</v>
      </c>
      <c r="D2597" s="8" t="s">
        <v>24</v>
      </c>
      <c r="E2597" s="7" t="s">
        <v>14</v>
      </c>
      <c r="F2597" s="8">
        <v>184</v>
      </c>
      <c r="H2597" s="8">
        <v>1</v>
      </c>
      <c r="L2597" s="8">
        <v>0.14299999999999999</v>
      </c>
      <c r="M2597" s="8">
        <f t="shared" si="410"/>
        <v>26.311999999999998</v>
      </c>
      <c r="O2597" s="8">
        <v>125</v>
      </c>
      <c r="AI2597" s="7">
        <v>7075</v>
      </c>
      <c r="AJ2597" s="8">
        <v>1106</v>
      </c>
      <c r="AK2597" s="8" t="s">
        <v>280</v>
      </c>
      <c r="AL2597" s="7">
        <v>69</v>
      </c>
      <c r="AM2597" s="8">
        <v>69</v>
      </c>
      <c r="AN2597" s="8">
        <v>3.6</v>
      </c>
      <c r="AO2597" s="8">
        <v>3.6</v>
      </c>
      <c r="AP2597" s="8">
        <v>0</v>
      </c>
      <c r="AQ2597" s="8">
        <v>4.0999999999999996</v>
      </c>
      <c r="AR2597" s="8">
        <v>4.5</v>
      </c>
      <c r="AS2597" s="8">
        <v>0</v>
      </c>
      <c r="AT2597" s="12">
        <f t="shared" si="409"/>
        <v>12.2</v>
      </c>
      <c r="AV2597" s="11">
        <f t="shared" si="411"/>
        <v>18.155279999999998</v>
      </c>
      <c r="AW2597" s="13">
        <f t="shared" si="412"/>
        <v>18.155279999999998</v>
      </c>
      <c r="AX2597" s="13">
        <f t="shared" si="413"/>
        <v>0.94723199999999996</v>
      </c>
      <c r="AY2597" s="13">
        <f t="shared" si="414"/>
        <v>0.94723199999999996</v>
      </c>
      <c r="AZ2597" s="13">
        <f t="shared" si="415"/>
        <v>0</v>
      </c>
      <c r="BA2597" s="13">
        <f t="shared" si="416"/>
        <v>1.0787919999999998</v>
      </c>
      <c r="BB2597" s="13">
        <f t="shared" si="417"/>
        <v>1.18404</v>
      </c>
      <c r="BC2597" s="13">
        <f t="shared" si="418"/>
        <v>0</v>
      </c>
    </row>
    <row r="2598" spans="1:55" x14ac:dyDescent="0.3">
      <c r="A2598" s="8" t="s">
        <v>232</v>
      </c>
      <c r="B2598" s="8" t="s">
        <v>240</v>
      </c>
      <c r="C2598" s="8" t="s">
        <v>187</v>
      </c>
      <c r="D2598" s="8" t="s">
        <v>25</v>
      </c>
      <c r="E2598" s="7" t="s">
        <v>21</v>
      </c>
      <c r="K2598" s="8">
        <v>1</v>
      </c>
      <c r="L2598" s="8">
        <v>0</v>
      </c>
      <c r="M2598" s="8">
        <f t="shared" si="410"/>
        <v>0</v>
      </c>
      <c r="O2598" s="8">
        <v>125</v>
      </c>
      <c r="AI2598" s="7">
        <v>646</v>
      </c>
      <c r="AJ2598" s="8">
        <v>1009</v>
      </c>
      <c r="AK2598" s="8" t="s">
        <v>286</v>
      </c>
      <c r="AL2598" s="7">
        <v>403</v>
      </c>
      <c r="AM2598" s="8">
        <v>403</v>
      </c>
      <c r="AN2598" s="8">
        <v>24.9</v>
      </c>
      <c r="AO2598" s="8">
        <v>24.9</v>
      </c>
      <c r="AP2598" s="8">
        <v>0</v>
      </c>
      <c r="AQ2598" s="8">
        <v>33.1</v>
      </c>
      <c r="AR2598" s="8">
        <v>1.3</v>
      </c>
      <c r="AS2598" s="8">
        <v>0</v>
      </c>
      <c r="AT2598" s="12">
        <f t="shared" si="409"/>
        <v>59.3</v>
      </c>
      <c r="AV2598" s="11">
        <f t="shared" si="411"/>
        <v>0</v>
      </c>
      <c r="AW2598" s="13">
        <f t="shared" si="412"/>
        <v>0</v>
      </c>
      <c r="AX2598" s="13">
        <f t="shared" si="413"/>
        <v>0</v>
      </c>
      <c r="AY2598" s="13">
        <f t="shared" si="414"/>
        <v>0</v>
      </c>
      <c r="AZ2598" s="13">
        <f t="shared" si="415"/>
        <v>0</v>
      </c>
      <c r="BA2598" s="13">
        <f t="shared" si="416"/>
        <v>0</v>
      </c>
      <c r="BB2598" s="13">
        <f t="shared" si="417"/>
        <v>0</v>
      </c>
      <c r="BC2598" s="13">
        <f t="shared" si="418"/>
        <v>0</v>
      </c>
    </row>
    <row r="2599" spans="1:55" x14ac:dyDescent="0.3">
      <c r="A2599" s="8" t="s">
        <v>20</v>
      </c>
      <c r="B2599" s="8" t="s">
        <v>240</v>
      </c>
      <c r="C2599" s="8" t="s">
        <v>187</v>
      </c>
      <c r="D2599" s="8" t="s">
        <v>20</v>
      </c>
      <c r="E2599" s="7" t="s">
        <v>14</v>
      </c>
      <c r="F2599" s="8">
        <v>112</v>
      </c>
      <c r="G2599" s="8">
        <v>1</v>
      </c>
      <c r="L2599" s="8">
        <v>1</v>
      </c>
      <c r="M2599" s="8">
        <f t="shared" si="410"/>
        <v>112</v>
      </c>
      <c r="O2599" s="8">
        <v>125</v>
      </c>
      <c r="AI2599">
        <v>8041</v>
      </c>
      <c r="AJ2599">
        <v>15233</v>
      </c>
      <c r="AK2599" t="s">
        <v>378</v>
      </c>
      <c r="AL2599">
        <v>105</v>
      </c>
      <c r="AM2599">
        <v>105</v>
      </c>
      <c r="AN2599">
        <v>18.5</v>
      </c>
      <c r="AO2599">
        <v>18.5</v>
      </c>
      <c r="AP2599">
        <v>18.5</v>
      </c>
      <c r="AQ2599">
        <v>2.9</v>
      </c>
      <c r="AR2599">
        <v>0</v>
      </c>
      <c r="AS2599">
        <v>0</v>
      </c>
      <c r="AT2599" s="12">
        <f t="shared" si="409"/>
        <v>21.4</v>
      </c>
      <c r="AV2599" s="11">
        <f t="shared" si="411"/>
        <v>117.6</v>
      </c>
      <c r="AW2599" s="13">
        <f t="shared" si="412"/>
        <v>117.6</v>
      </c>
      <c r="AX2599" s="13">
        <f t="shared" si="413"/>
        <v>20.72</v>
      </c>
      <c r="AY2599" s="13">
        <f t="shared" si="414"/>
        <v>20.72</v>
      </c>
      <c r="AZ2599" s="13">
        <f t="shared" si="415"/>
        <v>20.72</v>
      </c>
      <c r="BA2599" s="13">
        <f t="shared" si="416"/>
        <v>3.2480000000000002</v>
      </c>
      <c r="BB2599" s="13">
        <f t="shared" si="417"/>
        <v>0</v>
      </c>
      <c r="BC2599" s="13">
        <f t="shared" si="418"/>
        <v>0</v>
      </c>
    </row>
    <row r="2600" spans="1:55" x14ac:dyDescent="0.3">
      <c r="A2600" s="8" t="s">
        <v>233</v>
      </c>
      <c r="B2600" s="8" t="s">
        <v>240</v>
      </c>
      <c r="C2600" s="8" t="s">
        <v>187</v>
      </c>
      <c r="D2600" s="8" t="s">
        <v>26</v>
      </c>
      <c r="E2600" s="7" t="s">
        <v>14</v>
      </c>
      <c r="F2600" s="8">
        <v>175</v>
      </c>
      <c r="H2600" s="8">
        <v>2</v>
      </c>
      <c r="L2600" s="8">
        <v>0.28599999999999998</v>
      </c>
      <c r="M2600" s="8">
        <f t="shared" si="410"/>
        <v>50.05</v>
      </c>
      <c r="O2600" s="8">
        <v>125</v>
      </c>
      <c r="AI2600" s="7">
        <v>7200</v>
      </c>
      <c r="AJ2600" s="8">
        <v>20051</v>
      </c>
      <c r="AK2600" s="8" t="s">
        <v>282</v>
      </c>
      <c r="AL2600" s="7">
        <v>130</v>
      </c>
      <c r="AM2600" s="8">
        <v>0</v>
      </c>
      <c r="AN2600" s="8">
        <v>2.4</v>
      </c>
      <c r="AO2600" s="8">
        <v>0</v>
      </c>
      <c r="AP2600" s="8">
        <v>0</v>
      </c>
      <c r="AQ2600" s="8">
        <v>0.2</v>
      </c>
      <c r="AR2600" s="8">
        <v>28.6</v>
      </c>
      <c r="AS2600" s="8">
        <v>0.3</v>
      </c>
      <c r="AT2600" s="12">
        <f t="shared" si="409"/>
        <v>31.200000000000003</v>
      </c>
      <c r="AV2600" s="11">
        <f t="shared" si="411"/>
        <v>65.064999999999998</v>
      </c>
      <c r="AW2600" s="13">
        <f t="shared" si="412"/>
        <v>0</v>
      </c>
      <c r="AX2600" s="13">
        <f t="shared" si="413"/>
        <v>1.2011999999999998</v>
      </c>
      <c r="AY2600" s="13">
        <f t="shared" si="414"/>
        <v>0</v>
      </c>
      <c r="AZ2600" s="13">
        <f t="shared" si="415"/>
        <v>0</v>
      </c>
      <c r="BA2600" s="13">
        <f t="shared" si="416"/>
        <v>0.10009999999999999</v>
      </c>
      <c r="BB2600" s="13">
        <f t="shared" si="417"/>
        <v>14.314300000000001</v>
      </c>
      <c r="BC2600" s="13">
        <f t="shared" si="418"/>
        <v>0.15014999999999998</v>
      </c>
    </row>
    <row r="2601" spans="1:55" x14ac:dyDescent="0.3">
      <c r="A2601" s="8" t="s">
        <v>233</v>
      </c>
      <c r="B2601" s="8" t="s">
        <v>240</v>
      </c>
      <c r="C2601" s="8" t="s">
        <v>187</v>
      </c>
      <c r="D2601" s="8" t="s">
        <v>28</v>
      </c>
      <c r="E2601" s="7" t="s">
        <v>14</v>
      </c>
      <c r="F2601" s="8">
        <v>185</v>
      </c>
      <c r="H2601" s="8">
        <v>3</v>
      </c>
      <c r="L2601" s="8">
        <v>0.42899999999999999</v>
      </c>
      <c r="M2601" s="8">
        <f t="shared" si="410"/>
        <v>79.364999999999995</v>
      </c>
      <c r="O2601" s="8">
        <v>125</v>
      </c>
      <c r="AI2601" s="7">
        <v>7005</v>
      </c>
      <c r="AJ2601" s="8">
        <v>16028</v>
      </c>
      <c r="AK2601" s="8" t="s">
        <v>283</v>
      </c>
      <c r="AL2601" s="7">
        <v>127</v>
      </c>
      <c r="AM2601" s="8">
        <v>0</v>
      </c>
      <c r="AN2601" s="8">
        <v>8.6999999999999993</v>
      </c>
      <c r="AO2601" s="8">
        <v>0</v>
      </c>
      <c r="AP2601" s="8">
        <v>0</v>
      </c>
      <c r="AQ2601" s="8">
        <v>0.5</v>
      </c>
      <c r="AR2601" s="8">
        <v>22.8</v>
      </c>
      <c r="AS2601" s="8">
        <v>6.4</v>
      </c>
      <c r="AT2601" s="12">
        <f t="shared" si="409"/>
        <v>32</v>
      </c>
      <c r="AV2601" s="11">
        <f t="shared" si="411"/>
        <v>100.79355</v>
      </c>
      <c r="AW2601" s="13">
        <f t="shared" si="412"/>
        <v>0</v>
      </c>
      <c r="AX2601" s="13">
        <f t="shared" si="413"/>
        <v>6.9047549999999989</v>
      </c>
      <c r="AY2601" s="13">
        <f t="shared" si="414"/>
        <v>0</v>
      </c>
      <c r="AZ2601" s="13">
        <f t="shared" si="415"/>
        <v>0</v>
      </c>
      <c r="BA2601" s="13">
        <f t="shared" si="416"/>
        <v>0.39682499999999998</v>
      </c>
      <c r="BB2601" s="13">
        <f t="shared" si="417"/>
        <v>18.095219999999998</v>
      </c>
      <c r="BC2601" s="13">
        <f t="shared" si="418"/>
        <v>5.0793599999999994</v>
      </c>
    </row>
    <row r="2602" spans="1:55" x14ac:dyDescent="0.3">
      <c r="A2602" s="8" t="s">
        <v>233</v>
      </c>
      <c r="B2602" s="8" t="s">
        <v>240</v>
      </c>
      <c r="C2602" s="8" t="s">
        <v>187</v>
      </c>
      <c r="D2602" s="8" t="s">
        <v>29</v>
      </c>
      <c r="E2602" s="7" t="s">
        <v>14</v>
      </c>
      <c r="F2602" s="8">
        <v>60</v>
      </c>
      <c r="G2602" s="8">
        <v>1</v>
      </c>
      <c r="L2602" s="8">
        <v>1</v>
      </c>
      <c r="M2602" s="8">
        <f t="shared" si="410"/>
        <v>60</v>
      </c>
      <c r="O2602" s="8">
        <v>125</v>
      </c>
      <c r="AI2602" s="7">
        <v>513</v>
      </c>
      <c r="AJ2602" s="8">
        <v>11110</v>
      </c>
      <c r="AK2602" s="8" t="s">
        <v>290</v>
      </c>
      <c r="AL2602" s="7">
        <v>22</v>
      </c>
      <c r="AM2602" s="8">
        <v>0</v>
      </c>
      <c r="AN2602" s="8">
        <v>1</v>
      </c>
      <c r="AO2602" s="8">
        <v>0</v>
      </c>
      <c r="AP2602" s="8">
        <v>0</v>
      </c>
      <c r="AQ2602" s="8">
        <v>0.4</v>
      </c>
      <c r="AR2602" s="8">
        <v>4.5</v>
      </c>
      <c r="AS2602" s="8">
        <v>2.8</v>
      </c>
      <c r="AT2602" s="12">
        <f t="shared" si="409"/>
        <v>5.9</v>
      </c>
      <c r="AV2602" s="11">
        <f t="shared" si="411"/>
        <v>13.2</v>
      </c>
      <c r="AW2602" s="13">
        <f t="shared" si="412"/>
        <v>0</v>
      </c>
      <c r="AX2602" s="13">
        <f t="shared" si="413"/>
        <v>0.6</v>
      </c>
      <c r="AY2602" s="13">
        <f t="shared" si="414"/>
        <v>0</v>
      </c>
      <c r="AZ2602" s="13">
        <f t="shared" si="415"/>
        <v>0</v>
      </c>
      <c r="BA2602" s="13">
        <f t="shared" si="416"/>
        <v>0.24</v>
      </c>
      <c r="BB2602" s="13">
        <f t="shared" si="417"/>
        <v>2.7</v>
      </c>
      <c r="BC2602" s="13">
        <f t="shared" si="418"/>
        <v>1.68</v>
      </c>
    </row>
    <row r="2603" spans="1:55" x14ac:dyDescent="0.3">
      <c r="A2603" s="8" t="s">
        <v>233</v>
      </c>
      <c r="B2603" s="8" t="s">
        <v>240</v>
      </c>
      <c r="C2603" s="8" t="s">
        <v>187</v>
      </c>
      <c r="D2603" s="8" t="s">
        <v>30</v>
      </c>
      <c r="E2603" s="7" t="s">
        <v>14</v>
      </c>
      <c r="F2603" s="8">
        <v>119</v>
      </c>
      <c r="I2603" s="8">
        <v>2</v>
      </c>
      <c r="L2603" s="8">
        <v>6.7000000000000004E-2</v>
      </c>
      <c r="M2603" s="8">
        <f t="shared" si="410"/>
        <v>7.9730000000000008</v>
      </c>
      <c r="O2603" s="8">
        <v>125</v>
      </c>
      <c r="AI2603" s="7">
        <v>141</v>
      </c>
      <c r="AJ2603" s="8">
        <v>9040</v>
      </c>
      <c r="AK2603" s="8" t="s">
        <v>287</v>
      </c>
      <c r="AL2603" s="7">
        <v>92</v>
      </c>
      <c r="AM2603" s="8">
        <v>0</v>
      </c>
      <c r="AN2603" s="8">
        <v>1</v>
      </c>
      <c r="AO2603" s="8">
        <v>0</v>
      </c>
      <c r="AP2603" s="8">
        <v>0</v>
      </c>
      <c r="AQ2603" s="8">
        <v>0.5</v>
      </c>
      <c r="AR2603" s="8">
        <v>23.4</v>
      </c>
      <c r="AS2603" s="8">
        <v>2.4</v>
      </c>
      <c r="AT2603" s="12">
        <f t="shared" si="409"/>
        <v>24.9</v>
      </c>
      <c r="AV2603" s="11">
        <f t="shared" si="411"/>
        <v>7.335160000000001</v>
      </c>
      <c r="AW2603" s="13">
        <f t="shared" si="412"/>
        <v>0</v>
      </c>
      <c r="AX2603" s="13">
        <f t="shared" si="413"/>
        <v>7.9730000000000009E-2</v>
      </c>
      <c r="AY2603" s="13">
        <f t="shared" si="414"/>
        <v>0</v>
      </c>
      <c r="AZ2603" s="13">
        <f t="shared" si="415"/>
        <v>0</v>
      </c>
      <c r="BA2603" s="13">
        <f t="shared" si="416"/>
        <v>3.9865000000000005E-2</v>
      </c>
      <c r="BB2603" s="13">
        <f t="shared" si="417"/>
        <v>1.8656820000000003</v>
      </c>
      <c r="BC2603" s="13">
        <f t="shared" si="418"/>
        <v>0.19135200000000002</v>
      </c>
    </row>
    <row r="2604" spans="1:55" x14ac:dyDescent="0.3">
      <c r="A2604" s="8" t="s">
        <v>233</v>
      </c>
      <c r="B2604" s="8" t="s">
        <v>240</v>
      </c>
      <c r="C2604" s="8" t="s">
        <v>187</v>
      </c>
      <c r="D2604" s="8" t="s">
        <v>31</v>
      </c>
      <c r="E2604" s="7" t="s">
        <v>14</v>
      </c>
      <c r="F2604" s="8">
        <v>122</v>
      </c>
      <c r="H2604" s="8">
        <v>1</v>
      </c>
      <c r="L2604" s="8">
        <v>0.14299999999999999</v>
      </c>
      <c r="M2604" s="8">
        <f t="shared" si="410"/>
        <v>17.445999999999998</v>
      </c>
      <c r="O2604" s="8">
        <v>125</v>
      </c>
      <c r="AI2604" s="7">
        <v>1786</v>
      </c>
      <c r="AJ2604" s="8">
        <v>11363</v>
      </c>
      <c r="AK2604" s="8" t="s">
        <v>289</v>
      </c>
      <c r="AL2604" s="7">
        <v>93</v>
      </c>
      <c r="AM2604" s="8">
        <v>0</v>
      </c>
      <c r="AN2604" s="8">
        <v>2</v>
      </c>
      <c r="AO2604" s="8">
        <v>0</v>
      </c>
      <c r="AP2604" s="8">
        <v>0</v>
      </c>
      <c r="AQ2604" s="8">
        <v>0.1</v>
      </c>
      <c r="AR2604" s="8">
        <v>21.6</v>
      </c>
      <c r="AS2604" s="8">
        <v>1.5</v>
      </c>
      <c r="AT2604" s="12">
        <f t="shared" si="409"/>
        <v>23.700000000000003</v>
      </c>
      <c r="AV2604" s="11">
        <f t="shared" si="411"/>
        <v>16.224779999999999</v>
      </c>
      <c r="AW2604" s="13">
        <f t="shared" si="412"/>
        <v>0</v>
      </c>
      <c r="AX2604" s="13">
        <f t="shared" si="413"/>
        <v>0.34891999999999995</v>
      </c>
      <c r="AY2604" s="13">
        <f t="shared" si="414"/>
        <v>0</v>
      </c>
      <c r="AZ2604" s="13">
        <f t="shared" si="415"/>
        <v>0</v>
      </c>
      <c r="BA2604" s="13">
        <f t="shared" si="416"/>
        <v>1.7446E-2</v>
      </c>
      <c r="BB2604" s="13">
        <f t="shared" si="417"/>
        <v>3.7683359999999997</v>
      </c>
      <c r="BC2604" s="13">
        <f t="shared" si="418"/>
        <v>0.26168999999999998</v>
      </c>
    </row>
    <row r="2605" spans="1:55" x14ac:dyDescent="0.3">
      <c r="A2605" s="8" t="s">
        <v>233</v>
      </c>
      <c r="B2605" s="8" t="s">
        <v>240</v>
      </c>
      <c r="C2605" s="8" t="s">
        <v>187</v>
      </c>
      <c r="D2605" s="8" t="s">
        <v>128</v>
      </c>
      <c r="E2605" s="7" t="s">
        <v>14</v>
      </c>
      <c r="F2605" s="8">
        <v>62</v>
      </c>
      <c r="J2605" s="8">
        <v>1</v>
      </c>
      <c r="L2605" s="8">
        <v>3.0000000000000001E-3</v>
      </c>
      <c r="M2605" s="8">
        <f t="shared" si="410"/>
        <v>0.186</v>
      </c>
      <c r="O2605" s="8">
        <v>125</v>
      </c>
      <c r="AI2605" s="7">
        <v>620</v>
      </c>
      <c r="AJ2605" s="8">
        <v>11125</v>
      </c>
      <c r="AK2605" s="8" t="s">
        <v>356</v>
      </c>
      <c r="AL2605" s="7">
        <v>45</v>
      </c>
      <c r="AM2605" s="8">
        <v>0</v>
      </c>
      <c r="AN2605" s="8">
        <v>1.1000000000000001</v>
      </c>
      <c r="AO2605" s="8">
        <v>0</v>
      </c>
      <c r="AP2605" s="8">
        <v>0</v>
      </c>
      <c r="AQ2605" s="8">
        <v>0.2</v>
      </c>
      <c r="AR2605" s="8">
        <v>10.5</v>
      </c>
      <c r="AS2605" s="8">
        <v>3.3</v>
      </c>
      <c r="AT2605" s="12">
        <f t="shared" ref="AT2605:AT2668" si="419">SUM(AN2605,AQ2605,AR2605)</f>
        <v>11.8</v>
      </c>
      <c r="AV2605" s="11">
        <f t="shared" si="411"/>
        <v>8.3699999999999997E-2</v>
      </c>
      <c r="AW2605" s="13">
        <f t="shared" si="412"/>
        <v>0</v>
      </c>
      <c r="AX2605" s="13">
        <f t="shared" si="413"/>
        <v>2.0460000000000001E-3</v>
      </c>
      <c r="AY2605" s="13">
        <f t="shared" si="414"/>
        <v>0</v>
      </c>
      <c r="AZ2605" s="13">
        <f t="shared" si="415"/>
        <v>0</v>
      </c>
      <c r="BA2605" s="13">
        <f t="shared" si="416"/>
        <v>3.7200000000000004E-4</v>
      </c>
      <c r="BB2605" s="13">
        <f t="shared" si="417"/>
        <v>1.9530000000000002E-2</v>
      </c>
      <c r="BC2605" s="13">
        <f t="shared" si="418"/>
        <v>6.1380000000000002E-3</v>
      </c>
    </row>
    <row r="2606" spans="1:55" x14ac:dyDescent="0.3">
      <c r="A2606" s="8" t="s">
        <v>233</v>
      </c>
      <c r="B2606" s="8" t="s">
        <v>240</v>
      </c>
      <c r="C2606" s="8" t="s">
        <v>187</v>
      </c>
      <c r="D2606" s="8" t="s">
        <v>167</v>
      </c>
      <c r="E2606" s="7" t="s">
        <v>14</v>
      </c>
      <c r="F2606" s="8">
        <v>62</v>
      </c>
      <c r="G2606" s="8">
        <v>1</v>
      </c>
      <c r="L2606" s="8">
        <v>1</v>
      </c>
      <c r="M2606" s="8">
        <f t="shared" si="410"/>
        <v>62</v>
      </c>
      <c r="O2606" s="8">
        <v>125</v>
      </c>
      <c r="AI2606" s="7">
        <v>2282</v>
      </c>
      <c r="AJ2606" s="8">
        <v>11529</v>
      </c>
      <c r="AK2606" s="8" t="s">
        <v>368</v>
      </c>
      <c r="AL2606" s="7">
        <v>21</v>
      </c>
      <c r="AM2606" s="8">
        <v>0</v>
      </c>
      <c r="AN2606" s="8">
        <v>0.9</v>
      </c>
      <c r="AO2606" s="8">
        <v>0</v>
      </c>
      <c r="AP2606" s="8">
        <v>0</v>
      </c>
      <c r="AQ2606" s="8">
        <v>0.3</v>
      </c>
      <c r="AR2606" s="8">
        <v>4.5999999999999996</v>
      </c>
      <c r="AS2606" s="8">
        <v>1.1000000000000001</v>
      </c>
      <c r="AT2606" s="12">
        <f t="shared" si="419"/>
        <v>5.8</v>
      </c>
      <c r="AV2606" s="11">
        <f t="shared" si="411"/>
        <v>13.02</v>
      </c>
      <c r="AW2606" s="13">
        <f t="shared" si="412"/>
        <v>0</v>
      </c>
      <c r="AX2606" s="13">
        <f t="shared" si="413"/>
        <v>0.55800000000000005</v>
      </c>
      <c r="AY2606" s="13">
        <f t="shared" si="414"/>
        <v>0</v>
      </c>
      <c r="AZ2606" s="13">
        <f t="shared" si="415"/>
        <v>0</v>
      </c>
      <c r="BA2606" s="13">
        <f t="shared" si="416"/>
        <v>0.18599999999999997</v>
      </c>
      <c r="BB2606" s="13">
        <f t="shared" si="417"/>
        <v>2.8519999999999999</v>
      </c>
      <c r="BC2606" s="13">
        <f t="shared" si="418"/>
        <v>0.68200000000000005</v>
      </c>
    </row>
    <row r="2607" spans="1:55" x14ac:dyDescent="0.3">
      <c r="A2607" s="8" t="s">
        <v>233</v>
      </c>
      <c r="B2607" s="8" t="s">
        <v>240</v>
      </c>
      <c r="C2607" s="8" t="s">
        <v>187</v>
      </c>
      <c r="D2607" s="8" t="s">
        <v>171</v>
      </c>
      <c r="E2607" s="7" t="s">
        <v>14</v>
      </c>
      <c r="F2607" s="8">
        <v>44</v>
      </c>
      <c r="G2607" s="8">
        <v>1</v>
      </c>
      <c r="L2607" s="8">
        <v>1</v>
      </c>
      <c r="M2607" s="8">
        <f t="shared" si="410"/>
        <v>44</v>
      </c>
      <c r="O2607" s="8">
        <v>125</v>
      </c>
      <c r="AI2607" s="7">
        <v>7016</v>
      </c>
      <c r="AJ2607" s="8">
        <v>18029</v>
      </c>
      <c r="AK2607" s="8" t="s">
        <v>369</v>
      </c>
      <c r="AL2607" s="7">
        <v>274</v>
      </c>
      <c r="AM2607" s="8">
        <v>0</v>
      </c>
      <c r="AN2607" s="8">
        <v>8.8000000000000007</v>
      </c>
      <c r="AO2607" s="8">
        <v>0</v>
      </c>
      <c r="AP2607" s="8">
        <v>0</v>
      </c>
      <c r="AQ2607" s="8">
        <v>3</v>
      </c>
      <c r="AR2607" s="8">
        <v>51.9</v>
      </c>
      <c r="AS2607" s="8">
        <v>2.8</v>
      </c>
      <c r="AT2607" s="12">
        <f t="shared" si="419"/>
        <v>63.7</v>
      </c>
      <c r="AV2607" s="11">
        <f t="shared" si="411"/>
        <v>120.56</v>
      </c>
      <c r="AW2607" s="13">
        <f t="shared" si="412"/>
        <v>0</v>
      </c>
      <c r="AX2607" s="13">
        <f t="shared" si="413"/>
        <v>3.8720000000000003</v>
      </c>
      <c r="AY2607" s="13">
        <f t="shared" si="414"/>
        <v>0</v>
      </c>
      <c r="AZ2607" s="13">
        <f t="shared" si="415"/>
        <v>0</v>
      </c>
      <c r="BA2607" s="13">
        <f t="shared" si="416"/>
        <v>1.32</v>
      </c>
      <c r="BB2607" s="13">
        <f t="shared" si="417"/>
        <v>22.835999999999999</v>
      </c>
      <c r="BC2607" s="13">
        <f t="shared" si="418"/>
        <v>1.232</v>
      </c>
    </row>
    <row r="2608" spans="1:55" x14ac:dyDescent="0.3">
      <c r="A2608" s="8" t="s">
        <v>233</v>
      </c>
      <c r="B2608" s="8" t="s">
        <v>240</v>
      </c>
      <c r="C2608" s="8" t="s">
        <v>187</v>
      </c>
      <c r="D2608" s="8" t="s">
        <v>44</v>
      </c>
      <c r="E2608" s="7" t="s">
        <v>14</v>
      </c>
      <c r="F2608" s="8">
        <v>250</v>
      </c>
      <c r="H2608" s="8">
        <v>1</v>
      </c>
      <c r="L2608" s="8">
        <v>0.14299999999999999</v>
      </c>
      <c r="M2608" s="8">
        <f t="shared" si="410"/>
        <v>35.75</v>
      </c>
      <c r="O2608" s="8">
        <v>125</v>
      </c>
      <c r="AI2608" s="7">
        <v>8009</v>
      </c>
      <c r="AJ2608" s="8">
        <v>20121</v>
      </c>
      <c r="AK2608" s="8" t="s">
        <v>370</v>
      </c>
      <c r="AL2608" s="7">
        <v>141</v>
      </c>
      <c r="AM2608" s="8">
        <v>0</v>
      </c>
      <c r="AN2608" s="8">
        <v>4.8</v>
      </c>
      <c r="AO2608" s="8">
        <v>0</v>
      </c>
      <c r="AP2608" s="8">
        <v>0</v>
      </c>
      <c r="AQ2608" s="8">
        <v>0.7</v>
      </c>
      <c r="AR2608" s="8">
        <v>28.3</v>
      </c>
      <c r="AS2608" s="8">
        <v>1.7</v>
      </c>
      <c r="AT2608" s="12">
        <f t="shared" si="419"/>
        <v>33.799999999999997</v>
      </c>
      <c r="AV2608" s="11">
        <f t="shared" si="411"/>
        <v>50.407499999999999</v>
      </c>
      <c r="AW2608" s="13">
        <f t="shared" si="412"/>
        <v>0</v>
      </c>
      <c r="AX2608" s="13">
        <f t="shared" si="413"/>
        <v>1.716</v>
      </c>
      <c r="AY2608" s="13">
        <f t="shared" si="414"/>
        <v>0</v>
      </c>
      <c r="AZ2608" s="13">
        <f t="shared" si="415"/>
        <v>0</v>
      </c>
      <c r="BA2608" s="13">
        <f t="shared" si="416"/>
        <v>0.25024999999999997</v>
      </c>
      <c r="BB2608" s="13">
        <f t="shared" si="417"/>
        <v>10.11725</v>
      </c>
      <c r="BC2608" s="13">
        <f t="shared" si="418"/>
        <v>0.60775000000000001</v>
      </c>
    </row>
    <row r="2609" spans="1:55" x14ac:dyDescent="0.3">
      <c r="A2609" s="8" t="s">
        <v>234</v>
      </c>
      <c r="B2609" s="8" t="s">
        <v>240</v>
      </c>
      <c r="C2609" s="8" t="s">
        <v>187</v>
      </c>
      <c r="D2609" s="8" t="s">
        <v>248</v>
      </c>
      <c r="E2609" s="7" t="s">
        <v>14</v>
      </c>
      <c r="F2609" s="8">
        <v>134</v>
      </c>
      <c r="H2609" s="8">
        <v>2</v>
      </c>
      <c r="L2609" s="8">
        <v>0.28599999999999998</v>
      </c>
      <c r="M2609" s="8">
        <f t="shared" si="410"/>
        <v>38.323999999999998</v>
      </c>
      <c r="O2609" s="8">
        <v>125</v>
      </c>
      <c r="AE2609" s="7" t="s">
        <v>296</v>
      </c>
      <c r="AF2609" s="8" t="s">
        <v>303</v>
      </c>
      <c r="AL2609" s="7">
        <v>163</v>
      </c>
      <c r="AN2609" s="8">
        <v>6.3</v>
      </c>
      <c r="AQ2609" s="8">
        <v>1.4</v>
      </c>
      <c r="AR2609" s="8">
        <v>31.1</v>
      </c>
      <c r="AT2609" s="12">
        <f t="shared" si="419"/>
        <v>38.799999999999997</v>
      </c>
      <c r="AV2609" s="11">
        <f t="shared" si="411"/>
        <v>62.468119999999999</v>
      </c>
      <c r="AW2609" s="13">
        <f t="shared" si="412"/>
        <v>0.38323999999999997</v>
      </c>
      <c r="AX2609" s="13">
        <f t="shared" si="413"/>
        <v>2.414412</v>
      </c>
      <c r="AY2609" s="13">
        <f t="shared" si="414"/>
        <v>0.38323999999999997</v>
      </c>
      <c r="AZ2609" s="13">
        <f t="shared" si="415"/>
        <v>0.38323999999999997</v>
      </c>
      <c r="BA2609" s="13">
        <f t="shared" si="416"/>
        <v>0.53653600000000001</v>
      </c>
      <c r="BB2609" s="13">
        <f t="shared" si="417"/>
        <v>11.918764000000001</v>
      </c>
      <c r="BC2609" s="13">
        <f t="shared" si="418"/>
        <v>0.38323999999999997</v>
      </c>
    </row>
    <row r="2610" spans="1:55" x14ac:dyDescent="0.3">
      <c r="A2610" s="8" t="s">
        <v>234</v>
      </c>
      <c r="B2610" s="8" t="s">
        <v>240</v>
      </c>
      <c r="C2610" s="8" t="s">
        <v>187</v>
      </c>
      <c r="D2610" s="8" t="s">
        <v>27</v>
      </c>
      <c r="E2610" s="7" t="s">
        <v>14</v>
      </c>
      <c r="F2610" s="8">
        <v>114</v>
      </c>
      <c r="G2610" s="8">
        <v>1</v>
      </c>
      <c r="L2610" s="8">
        <v>1</v>
      </c>
      <c r="M2610" s="8">
        <f t="shared" si="410"/>
        <v>114</v>
      </c>
      <c r="O2610" s="8">
        <v>125</v>
      </c>
      <c r="AE2610" s="7" t="s">
        <v>296</v>
      </c>
      <c r="AF2610" s="8" t="s">
        <v>304</v>
      </c>
      <c r="AL2610" s="7">
        <v>125</v>
      </c>
      <c r="AN2610" s="8">
        <v>2.1</v>
      </c>
      <c r="AQ2610" s="8">
        <v>1.3</v>
      </c>
      <c r="AR2610" s="8">
        <v>26.2</v>
      </c>
      <c r="AT2610" s="12">
        <f t="shared" si="419"/>
        <v>29.6</v>
      </c>
      <c r="AV2610" s="11">
        <f t="shared" si="411"/>
        <v>142.5</v>
      </c>
      <c r="AW2610" s="13">
        <f t="shared" si="412"/>
        <v>1.1399999999999999</v>
      </c>
      <c r="AX2610" s="13">
        <f t="shared" si="413"/>
        <v>2.3940000000000001</v>
      </c>
      <c r="AY2610" s="13">
        <f t="shared" si="414"/>
        <v>1.1399999999999999</v>
      </c>
      <c r="AZ2610" s="13">
        <f t="shared" si="415"/>
        <v>1.1399999999999999</v>
      </c>
      <c r="BA2610" s="13">
        <f t="shared" si="416"/>
        <v>1.4820000000000002</v>
      </c>
      <c r="BB2610" s="13">
        <f t="shared" si="417"/>
        <v>29.867999999999999</v>
      </c>
      <c r="BC2610" s="13">
        <f t="shared" si="418"/>
        <v>1.1399999999999999</v>
      </c>
    </row>
    <row r="2611" spans="1:55" x14ac:dyDescent="0.3">
      <c r="A2611" s="8" t="s">
        <v>234</v>
      </c>
      <c r="B2611" s="8" t="s">
        <v>240</v>
      </c>
      <c r="C2611" s="8" t="s">
        <v>187</v>
      </c>
      <c r="D2611" s="8" t="s">
        <v>32</v>
      </c>
      <c r="E2611" s="7" t="s">
        <v>21</v>
      </c>
      <c r="K2611" s="8">
        <v>1</v>
      </c>
      <c r="L2611" s="8">
        <v>0</v>
      </c>
      <c r="M2611" s="8">
        <f t="shared" si="410"/>
        <v>0</v>
      </c>
      <c r="O2611" s="8">
        <v>125</v>
      </c>
      <c r="AI2611" s="7">
        <v>8012</v>
      </c>
      <c r="AJ2611" s="8">
        <v>0</v>
      </c>
      <c r="AK2611" s="8" t="s">
        <v>307</v>
      </c>
      <c r="AL2611" s="7">
        <v>332</v>
      </c>
      <c r="AM2611" s="8">
        <v>0</v>
      </c>
      <c r="AN2611" s="8">
        <v>10.3</v>
      </c>
      <c r="AO2611" s="8">
        <v>0</v>
      </c>
      <c r="AP2611" s="8">
        <v>0</v>
      </c>
      <c r="AQ2611" s="8">
        <v>3</v>
      </c>
      <c r="AR2611" s="8">
        <v>73.7</v>
      </c>
      <c r="AS2611" s="8">
        <v>12.7</v>
      </c>
      <c r="AT2611" s="12">
        <f t="shared" si="419"/>
        <v>87</v>
      </c>
      <c r="AV2611" s="11">
        <f t="shared" si="411"/>
        <v>0</v>
      </c>
      <c r="AW2611" s="13">
        <f t="shared" si="412"/>
        <v>0</v>
      </c>
      <c r="AX2611" s="13">
        <f t="shared" si="413"/>
        <v>0</v>
      </c>
      <c r="AY2611" s="13">
        <f t="shared" si="414"/>
        <v>0</v>
      </c>
      <c r="AZ2611" s="13">
        <f t="shared" si="415"/>
        <v>0</v>
      </c>
      <c r="BA2611" s="13">
        <f t="shared" si="416"/>
        <v>0</v>
      </c>
      <c r="BB2611" s="13">
        <f t="shared" si="417"/>
        <v>0</v>
      </c>
      <c r="BC2611" s="13">
        <f t="shared" si="418"/>
        <v>0</v>
      </c>
    </row>
    <row r="2612" spans="1:55" x14ac:dyDescent="0.3">
      <c r="A2612" s="8" t="s">
        <v>234</v>
      </c>
      <c r="B2612" s="8" t="s">
        <v>240</v>
      </c>
      <c r="C2612" s="8" t="s">
        <v>187</v>
      </c>
      <c r="D2612" s="8" t="s">
        <v>74</v>
      </c>
      <c r="E2612" s="7" t="s">
        <v>14</v>
      </c>
      <c r="F2612" s="8">
        <v>340</v>
      </c>
      <c r="H2612" s="8">
        <v>1</v>
      </c>
      <c r="L2612" s="8">
        <v>0.14299999999999999</v>
      </c>
      <c r="M2612" s="8">
        <f t="shared" si="410"/>
        <v>48.62</v>
      </c>
      <c r="O2612" s="8">
        <v>125</v>
      </c>
      <c r="AI2612" s="7">
        <v>404</v>
      </c>
      <c r="AJ2612" s="8">
        <v>14400</v>
      </c>
      <c r="AK2612" s="8" t="s">
        <v>308</v>
      </c>
      <c r="AL2612" s="7">
        <v>41</v>
      </c>
      <c r="AM2612" s="8">
        <v>0</v>
      </c>
      <c r="AN2612" s="8">
        <v>0</v>
      </c>
      <c r="AO2612" s="8">
        <v>0</v>
      </c>
      <c r="AP2612" s="8">
        <v>0</v>
      </c>
      <c r="AQ2612" s="8">
        <v>0</v>
      </c>
      <c r="AR2612" s="8">
        <v>10.4</v>
      </c>
      <c r="AS2612" s="8">
        <v>0</v>
      </c>
      <c r="AT2612" s="12">
        <f t="shared" si="419"/>
        <v>10.4</v>
      </c>
      <c r="AV2612" s="11">
        <f t="shared" si="411"/>
        <v>19.934199999999997</v>
      </c>
      <c r="AW2612" s="13">
        <f t="shared" si="412"/>
        <v>0</v>
      </c>
      <c r="AX2612" s="13">
        <f t="shared" si="413"/>
        <v>0</v>
      </c>
      <c r="AY2612" s="13">
        <f t="shared" si="414"/>
        <v>0</v>
      </c>
      <c r="AZ2612" s="13">
        <f t="shared" si="415"/>
        <v>0</v>
      </c>
      <c r="BA2612" s="13">
        <f t="shared" si="416"/>
        <v>0</v>
      </c>
      <c r="BB2612" s="13">
        <f t="shared" si="417"/>
        <v>5.0564799999999996</v>
      </c>
      <c r="BC2612" s="13">
        <f t="shared" si="418"/>
        <v>0</v>
      </c>
    </row>
    <row r="2613" spans="1:55" x14ac:dyDescent="0.3">
      <c r="A2613" s="8" t="s">
        <v>232</v>
      </c>
      <c r="B2613" s="8" t="s">
        <v>239</v>
      </c>
      <c r="C2613" s="8" t="s">
        <v>188</v>
      </c>
      <c r="D2613" s="8" t="s">
        <v>13</v>
      </c>
      <c r="E2613" s="7" t="s">
        <v>14</v>
      </c>
      <c r="F2613" s="8">
        <v>112</v>
      </c>
      <c r="I2613" s="8">
        <v>1</v>
      </c>
      <c r="L2613" s="8">
        <v>3.3000000000000002E-2</v>
      </c>
      <c r="M2613" s="8">
        <f t="shared" si="410"/>
        <v>3.6960000000000002</v>
      </c>
      <c r="N2613" s="8">
        <v>3</v>
      </c>
      <c r="O2613" s="8">
        <v>126</v>
      </c>
      <c r="AI2613" s="7">
        <v>8067</v>
      </c>
      <c r="AJ2613" s="8">
        <v>0</v>
      </c>
      <c r="AK2613" s="8" t="s">
        <v>265</v>
      </c>
      <c r="AL2613" s="7">
        <v>269</v>
      </c>
      <c r="AM2613" s="8">
        <v>269</v>
      </c>
      <c r="AN2613" s="8">
        <v>24.9</v>
      </c>
      <c r="AO2613" s="8">
        <v>24.9</v>
      </c>
      <c r="AP2613" s="8">
        <v>24.9</v>
      </c>
      <c r="AQ2613" s="8">
        <v>18</v>
      </c>
      <c r="AR2613" s="8">
        <v>0</v>
      </c>
      <c r="AS2613" s="8">
        <v>0</v>
      </c>
      <c r="AT2613" s="12">
        <f t="shared" si="419"/>
        <v>42.9</v>
      </c>
      <c r="AV2613" s="11">
        <f t="shared" si="411"/>
        <v>9.94224</v>
      </c>
      <c r="AW2613" s="13">
        <f t="shared" si="412"/>
        <v>9.94224</v>
      </c>
      <c r="AX2613" s="13">
        <f t="shared" si="413"/>
        <v>0.92030400000000001</v>
      </c>
      <c r="AY2613" s="13">
        <f t="shared" si="414"/>
        <v>0.92030400000000001</v>
      </c>
      <c r="AZ2613" s="13">
        <f t="shared" si="415"/>
        <v>0.92030400000000001</v>
      </c>
      <c r="BA2613" s="13">
        <f t="shared" si="416"/>
        <v>0.66528000000000009</v>
      </c>
      <c r="BB2613" s="13">
        <f t="shared" si="417"/>
        <v>0</v>
      </c>
      <c r="BC2613" s="13">
        <f t="shared" si="418"/>
        <v>0</v>
      </c>
    </row>
    <row r="2614" spans="1:55" x14ac:dyDescent="0.3">
      <c r="A2614" s="8" t="s">
        <v>232</v>
      </c>
      <c r="B2614" s="8" t="s">
        <v>239</v>
      </c>
      <c r="C2614" s="8" t="s">
        <v>188</v>
      </c>
      <c r="D2614" s="8" t="s">
        <v>15</v>
      </c>
      <c r="E2614" s="7" t="s">
        <v>21</v>
      </c>
      <c r="K2614" s="8">
        <v>1</v>
      </c>
      <c r="L2614" s="8">
        <v>0</v>
      </c>
      <c r="M2614" s="8">
        <f t="shared" si="410"/>
        <v>0</v>
      </c>
      <c r="O2614" s="8">
        <v>126</v>
      </c>
      <c r="AE2614" s="7" t="s">
        <v>296</v>
      </c>
      <c r="AF2614" s="8" t="s">
        <v>298</v>
      </c>
      <c r="AG2614" s="7" t="s">
        <v>299</v>
      </c>
      <c r="AL2614" s="7">
        <v>241</v>
      </c>
      <c r="AN2614" s="8">
        <v>32.9</v>
      </c>
      <c r="AQ2614" s="8">
        <v>10.9</v>
      </c>
      <c r="AR2614" s="8">
        <v>0.5</v>
      </c>
      <c r="AS2614" s="8">
        <v>0</v>
      </c>
      <c r="AT2614" s="12">
        <f t="shared" si="419"/>
        <v>44.3</v>
      </c>
      <c r="AV2614" s="11">
        <f t="shared" si="411"/>
        <v>0</v>
      </c>
      <c r="AW2614" s="13">
        <f t="shared" si="412"/>
        <v>0</v>
      </c>
      <c r="AX2614" s="13">
        <f t="shared" si="413"/>
        <v>0</v>
      </c>
      <c r="AY2614" s="13">
        <f t="shared" si="414"/>
        <v>0</v>
      </c>
      <c r="AZ2614" s="13">
        <f t="shared" si="415"/>
        <v>0</v>
      </c>
      <c r="BA2614" s="13">
        <f t="shared" si="416"/>
        <v>0</v>
      </c>
      <c r="BB2614" s="13">
        <f t="shared" si="417"/>
        <v>0</v>
      </c>
      <c r="BC2614" s="13">
        <f t="shared" si="418"/>
        <v>0</v>
      </c>
    </row>
    <row r="2615" spans="1:55" x14ac:dyDescent="0.3">
      <c r="A2615" s="8" t="s">
        <v>232</v>
      </c>
      <c r="B2615" s="8" t="s">
        <v>239</v>
      </c>
      <c r="C2615" s="8" t="s">
        <v>188</v>
      </c>
      <c r="D2615" s="8" t="s">
        <v>17</v>
      </c>
      <c r="E2615" s="7" t="s">
        <v>21</v>
      </c>
      <c r="K2615" s="8">
        <v>1</v>
      </c>
      <c r="L2615" s="8">
        <v>0</v>
      </c>
      <c r="M2615" s="8">
        <f t="shared" si="410"/>
        <v>0</v>
      </c>
      <c r="O2615" s="8">
        <v>126</v>
      </c>
      <c r="AE2615" s="7" t="s">
        <v>300</v>
      </c>
      <c r="AF2615" s="8" t="s">
        <v>301</v>
      </c>
      <c r="AG2615" s="7" t="s">
        <v>272</v>
      </c>
      <c r="AL2615" s="7">
        <v>265</v>
      </c>
      <c r="AN2615" s="8">
        <v>16.899999999999999</v>
      </c>
      <c r="AQ2615" s="8">
        <v>21.4</v>
      </c>
      <c r="AR2615" s="8">
        <v>0</v>
      </c>
      <c r="AS2615" s="8">
        <v>0</v>
      </c>
      <c r="AT2615" s="12">
        <f t="shared" si="419"/>
        <v>38.299999999999997</v>
      </c>
      <c r="AV2615" s="11">
        <f t="shared" si="411"/>
        <v>0</v>
      </c>
      <c r="AW2615" s="13">
        <f t="shared" si="412"/>
        <v>0</v>
      </c>
      <c r="AX2615" s="13">
        <f t="shared" si="413"/>
        <v>0</v>
      </c>
      <c r="AY2615" s="13">
        <f t="shared" si="414"/>
        <v>0</v>
      </c>
      <c r="AZ2615" s="13">
        <f t="shared" si="415"/>
        <v>0</v>
      </c>
      <c r="BA2615" s="13">
        <f t="shared" si="416"/>
        <v>0</v>
      </c>
      <c r="BB2615" s="13">
        <f t="shared" si="417"/>
        <v>0</v>
      </c>
      <c r="BC2615" s="13">
        <f t="shared" si="418"/>
        <v>0</v>
      </c>
    </row>
    <row r="2616" spans="1:55" x14ac:dyDescent="0.3">
      <c r="A2616" s="8" t="s">
        <v>232</v>
      </c>
      <c r="B2616" s="8" t="s">
        <v>239</v>
      </c>
      <c r="C2616" s="8" t="s">
        <v>188</v>
      </c>
      <c r="D2616" s="8" t="s">
        <v>18</v>
      </c>
      <c r="E2616" s="7" t="s">
        <v>21</v>
      </c>
      <c r="K2616" s="8">
        <v>1</v>
      </c>
      <c r="L2616" s="8">
        <v>0</v>
      </c>
      <c r="M2616" s="8">
        <f t="shared" si="410"/>
        <v>0</v>
      </c>
      <c r="O2616" s="8">
        <v>126</v>
      </c>
      <c r="S2616" s="8">
        <v>1095</v>
      </c>
      <c r="T2616" s="8" t="s">
        <v>275</v>
      </c>
      <c r="AL2616" s="7">
        <v>267</v>
      </c>
      <c r="AN2616" s="8">
        <v>19.600000000000001</v>
      </c>
      <c r="AQ2616" s="8">
        <v>20.3</v>
      </c>
      <c r="AT2616" s="12">
        <f t="shared" si="419"/>
        <v>39.900000000000006</v>
      </c>
      <c r="AV2616" s="11">
        <f t="shared" si="411"/>
        <v>0</v>
      </c>
      <c r="AW2616" s="13">
        <f t="shared" si="412"/>
        <v>0</v>
      </c>
      <c r="AX2616" s="13">
        <f t="shared" si="413"/>
        <v>0</v>
      </c>
      <c r="AY2616" s="13">
        <f t="shared" si="414"/>
        <v>0</v>
      </c>
      <c r="AZ2616" s="13">
        <f t="shared" si="415"/>
        <v>0</v>
      </c>
      <c r="BA2616" s="13">
        <f t="shared" si="416"/>
        <v>0</v>
      </c>
      <c r="BB2616" s="13">
        <f t="shared" si="417"/>
        <v>0</v>
      </c>
      <c r="BC2616" s="13">
        <f t="shared" si="418"/>
        <v>0</v>
      </c>
    </row>
    <row r="2617" spans="1:55" x14ac:dyDescent="0.3">
      <c r="A2617" s="8" t="s">
        <v>232</v>
      </c>
      <c r="B2617" s="8" t="s">
        <v>239</v>
      </c>
      <c r="C2617" s="8" t="s">
        <v>188</v>
      </c>
      <c r="D2617" s="8" t="s">
        <v>19</v>
      </c>
      <c r="E2617" s="7" t="s">
        <v>14</v>
      </c>
      <c r="F2617" s="8">
        <v>112</v>
      </c>
      <c r="I2617" s="8">
        <v>1</v>
      </c>
      <c r="L2617" s="8">
        <v>3.3000000000000002E-2</v>
      </c>
      <c r="M2617" s="8">
        <f t="shared" si="410"/>
        <v>3.6960000000000002</v>
      </c>
      <c r="O2617" s="8">
        <v>126</v>
      </c>
      <c r="AI2617" s="7">
        <v>8063</v>
      </c>
      <c r="AJ2617" s="8">
        <v>5124</v>
      </c>
      <c r="AK2617" s="8" t="s">
        <v>273</v>
      </c>
      <c r="AL2617" s="7">
        <v>285</v>
      </c>
      <c r="AM2617" s="8">
        <v>285</v>
      </c>
      <c r="AN2617" s="8">
        <v>26.9</v>
      </c>
      <c r="AO2617" s="8">
        <v>26.9</v>
      </c>
      <c r="AP2617" s="8">
        <v>26.9</v>
      </c>
      <c r="AQ2617" s="8">
        <v>18.899999999999999</v>
      </c>
      <c r="AR2617" s="8">
        <v>0</v>
      </c>
      <c r="AS2617" s="8">
        <v>0</v>
      </c>
      <c r="AT2617" s="12">
        <f t="shared" si="419"/>
        <v>45.8</v>
      </c>
      <c r="AV2617" s="11">
        <f t="shared" si="411"/>
        <v>10.533600000000002</v>
      </c>
      <c r="AW2617" s="13">
        <f t="shared" si="412"/>
        <v>10.533600000000002</v>
      </c>
      <c r="AX2617" s="13">
        <f t="shared" si="413"/>
        <v>0.994224</v>
      </c>
      <c r="AY2617" s="13">
        <f t="shared" si="414"/>
        <v>0.994224</v>
      </c>
      <c r="AZ2617" s="13">
        <f t="shared" si="415"/>
        <v>0.994224</v>
      </c>
      <c r="BA2617" s="13">
        <f t="shared" si="416"/>
        <v>0.69854399999999994</v>
      </c>
      <c r="BB2617" s="13">
        <f t="shared" si="417"/>
        <v>0</v>
      </c>
      <c r="BC2617" s="13">
        <f t="shared" si="418"/>
        <v>0</v>
      </c>
    </row>
    <row r="2618" spans="1:55" x14ac:dyDescent="0.3">
      <c r="A2618" s="8" t="s">
        <v>232</v>
      </c>
      <c r="B2618" s="8" t="s">
        <v>239</v>
      </c>
      <c r="C2618" s="8" t="s">
        <v>188</v>
      </c>
      <c r="D2618" s="8" t="s">
        <v>22</v>
      </c>
      <c r="E2618" s="7" t="s">
        <v>21</v>
      </c>
      <c r="K2618" s="8">
        <v>1</v>
      </c>
      <c r="L2618" s="8">
        <v>0</v>
      </c>
      <c r="M2618" s="8">
        <f t="shared" si="410"/>
        <v>0</v>
      </c>
      <c r="O2618" s="8">
        <v>126</v>
      </c>
      <c r="AI2618" s="7">
        <v>8063</v>
      </c>
      <c r="AJ2618" s="8">
        <v>5124</v>
      </c>
      <c r="AK2618" s="8" t="s">
        <v>273</v>
      </c>
      <c r="AL2618" s="7">
        <v>285</v>
      </c>
      <c r="AM2618" s="8">
        <v>285</v>
      </c>
      <c r="AN2618" s="8">
        <v>26.9</v>
      </c>
      <c r="AO2618" s="8">
        <v>26.9</v>
      </c>
      <c r="AP2618" s="8">
        <v>26.9</v>
      </c>
      <c r="AQ2618" s="8">
        <v>18.899999999999999</v>
      </c>
      <c r="AR2618" s="8">
        <v>0</v>
      </c>
      <c r="AS2618" s="8">
        <v>0</v>
      </c>
      <c r="AT2618" s="12">
        <f t="shared" si="419"/>
        <v>45.8</v>
      </c>
      <c r="AV2618" s="11">
        <f t="shared" si="411"/>
        <v>0</v>
      </c>
      <c r="AW2618" s="13">
        <f t="shared" si="412"/>
        <v>0</v>
      </c>
      <c r="AX2618" s="13">
        <f t="shared" si="413"/>
        <v>0</v>
      </c>
      <c r="AY2618" s="13">
        <f t="shared" si="414"/>
        <v>0</v>
      </c>
      <c r="AZ2618" s="13">
        <f t="shared" si="415"/>
        <v>0</v>
      </c>
      <c r="BA2618" s="13">
        <f t="shared" si="416"/>
        <v>0</v>
      </c>
      <c r="BB2618" s="13">
        <f t="shared" si="417"/>
        <v>0</v>
      </c>
      <c r="BC2618" s="13">
        <f t="shared" si="418"/>
        <v>0</v>
      </c>
    </row>
    <row r="2619" spans="1:55" x14ac:dyDescent="0.3">
      <c r="A2619" s="8" t="s">
        <v>232</v>
      </c>
      <c r="B2619" s="8" t="s">
        <v>239</v>
      </c>
      <c r="C2619" s="8" t="s">
        <v>188</v>
      </c>
      <c r="D2619" s="8" t="s">
        <v>23</v>
      </c>
      <c r="E2619" s="7" t="s">
        <v>14</v>
      </c>
      <c r="F2619" s="8">
        <v>64</v>
      </c>
      <c r="H2619" s="8">
        <v>2</v>
      </c>
      <c r="L2619" s="8">
        <v>0.28599999999999998</v>
      </c>
      <c r="M2619" s="8">
        <f t="shared" si="410"/>
        <v>18.303999999999998</v>
      </c>
      <c r="O2619" s="8">
        <v>126</v>
      </c>
      <c r="AI2619" s="7">
        <v>974</v>
      </c>
      <c r="AJ2619" s="8">
        <v>1129</v>
      </c>
      <c r="AK2619" s="8" t="s">
        <v>279</v>
      </c>
      <c r="AL2619" s="7">
        <v>155</v>
      </c>
      <c r="AM2619" s="8">
        <v>155</v>
      </c>
      <c r="AN2619" s="8">
        <v>12.6</v>
      </c>
      <c r="AO2619" s="8">
        <v>12.6</v>
      </c>
      <c r="AP2619" s="8">
        <v>0</v>
      </c>
      <c r="AQ2619" s="8">
        <v>10.6</v>
      </c>
      <c r="AR2619" s="8">
        <v>1.1000000000000001</v>
      </c>
      <c r="AS2619" s="8">
        <v>0</v>
      </c>
      <c r="AT2619" s="12">
        <f t="shared" si="419"/>
        <v>24.3</v>
      </c>
      <c r="AV2619" s="11">
        <f t="shared" si="411"/>
        <v>28.371199999999998</v>
      </c>
      <c r="AW2619" s="13">
        <f t="shared" si="412"/>
        <v>28.371199999999998</v>
      </c>
      <c r="AX2619" s="13">
        <f t="shared" si="413"/>
        <v>2.3063039999999999</v>
      </c>
      <c r="AY2619" s="13">
        <f t="shared" si="414"/>
        <v>2.3063039999999999</v>
      </c>
      <c r="AZ2619" s="13">
        <f t="shared" si="415"/>
        <v>0</v>
      </c>
      <c r="BA2619" s="13">
        <f t="shared" si="416"/>
        <v>1.9402239999999997</v>
      </c>
      <c r="BB2619" s="13">
        <f t="shared" si="417"/>
        <v>0.201344</v>
      </c>
      <c r="BC2619" s="13">
        <f t="shared" si="418"/>
        <v>0</v>
      </c>
    </row>
    <row r="2620" spans="1:55" x14ac:dyDescent="0.3">
      <c r="A2620" s="8" t="s">
        <v>232</v>
      </c>
      <c r="B2620" s="8" t="s">
        <v>239</v>
      </c>
      <c r="C2620" s="8" t="s">
        <v>188</v>
      </c>
      <c r="D2620" s="8" t="s">
        <v>24</v>
      </c>
      <c r="E2620" s="7" t="s">
        <v>14</v>
      </c>
      <c r="F2620" s="8">
        <v>184</v>
      </c>
      <c r="G2620" s="8">
        <v>1</v>
      </c>
      <c r="L2620" s="8">
        <v>1</v>
      </c>
      <c r="M2620" s="8">
        <f t="shared" si="410"/>
        <v>184</v>
      </c>
      <c r="O2620" s="8">
        <v>126</v>
      </c>
      <c r="AI2620" s="7">
        <v>7075</v>
      </c>
      <c r="AJ2620" s="8">
        <v>1106</v>
      </c>
      <c r="AK2620" s="8" t="s">
        <v>280</v>
      </c>
      <c r="AL2620" s="7">
        <v>69</v>
      </c>
      <c r="AM2620" s="8">
        <v>69</v>
      </c>
      <c r="AN2620" s="8">
        <v>3.6</v>
      </c>
      <c r="AO2620" s="8">
        <v>3.6</v>
      </c>
      <c r="AP2620" s="8">
        <v>0</v>
      </c>
      <c r="AQ2620" s="8">
        <v>4.0999999999999996</v>
      </c>
      <c r="AR2620" s="8">
        <v>4.5</v>
      </c>
      <c r="AS2620" s="8">
        <v>0</v>
      </c>
      <c r="AT2620" s="12">
        <f t="shared" si="419"/>
        <v>12.2</v>
      </c>
      <c r="AV2620" s="11">
        <f t="shared" si="411"/>
        <v>126.96</v>
      </c>
      <c r="AW2620" s="13">
        <f t="shared" si="412"/>
        <v>126.96</v>
      </c>
      <c r="AX2620" s="13">
        <f t="shared" si="413"/>
        <v>6.6239999999999997</v>
      </c>
      <c r="AY2620" s="13">
        <f t="shared" si="414"/>
        <v>6.6239999999999997</v>
      </c>
      <c r="AZ2620" s="13">
        <f t="shared" si="415"/>
        <v>0</v>
      </c>
      <c r="BA2620" s="13">
        <f t="shared" si="416"/>
        <v>7.5439999999999996</v>
      </c>
      <c r="BB2620" s="13">
        <f t="shared" si="417"/>
        <v>8.2799999999999994</v>
      </c>
      <c r="BC2620" s="13">
        <f t="shared" si="418"/>
        <v>0</v>
      </c>
    </row>
    <row r="2621" spans="1:55" x14ac:dyDescent="0.3">
      <c r="A2621" s="8" t="s">
        <v>232</v>
      </c>
      <c r="B2621" s="8" t="s">
        <v>239</v>
      </c>
      <c r="C2621" s="8" t="s">
        <v>188</v>
      </c>
      <c r="D2621" s="8" t="s">
        <v>25</v>
      </c>
      <c r="E2621" s="7" t="s">
        <v>21</v>
      </c>
      <c r="K2621" s="8">
        <v>1</v>
      </c>
      <c r="L2621" s="8">
        <v>0</v>
      </c>
      <c r="M2621" s="8">
        <f t="shared" si="410"/>
        <v>0</v>
      </c>
      <c r="O2621" s="8">
        <v>126</v>
      </c>
      <c r="AI2621" s="7">
        <v>646</v>
      </c>
      <c r="AJ2621" s="8">
        <v>1009</v>
      </c>
      <c r="AK2621" s="8" t="s">
        <v>286</v>
      </c>
      <c r="AL2621" s="7">
        <v>403</v>
      </c>
      <c r="AM2621" s="8">
        <v>403</v>
      </c>
      <c r="AN2621" s="8">
        <v>24.9</v>
      </c>
      <c r="AO2621" s="8">
        <v>24.9</v>
      </c>
      <c r="AP2621" s="8">
        <v>0</v>
      </c>
      <c r="AQ2621" s="8">
        <v>33.1</v>
      </c>
      <c r="AR2621" s="8">
        <v>1.3</v>
      </c>
      <c r="AS2621" s="8">
        <v>0</v>
      </c>
      <c r="AT2621" s="12">
        <f t="shared" si="419"/>
        <v>59.3</v>
      </c>
      <c r="AV2621" s="11">
        <f t="shared" si="411"/>
        <v>0</v>
      </c>
      <c r="AW2621" s="13">
        <f t="shared" si="412"/>
        <v>0</v>
      </c>
      <c r="AX2621" s="13">
        <f t="shared" si="413"/>
        <v>0</v>
      </c>
      <c r="AY2621" s="13">
        <f t="shared" si="414"/>
        <v>0</v>
      </c>
      <c r="AZ2621" s="13">
        <f t="shared" si="415"/>
        <v>0</v>
      </c>
      <c r="BA2621" s="13">
        <f t="shared" si="416"/>
        <v>0</v>
      </c>
      <c r="BB2621" s="13">
        <f t="shared" si="417"/>
        <v>0</v>
      </c>
      <c r="BC2621" s="13">
        <f t="shared" si="418"/>
        <v>0</v>
      </c>
    </row>
    <row r="2622" spans="1:55" x14ac:dyDescent="0.3">
      <c r="A2622" s="8" t="s">
        <v>20</v>
      </c>
      <c r="B2622" s="8" t="s">
        <v>239</v>
      </c>
      <c r="C2622" s="8" t="s">
        <v>188</v>
      </c>
      <c r="D2622" s="8" t="s">
        <v>20</v>
      </c>
      <c r="E2622" s="7" t="s">
        <v>21</v>
      </c>
      <c r="K2622" s="8">
        <v>1</v>
      </c>
      <c r="L2622" s="8">
        <v>0</v>
      </c>
      <c r="M2622" s="8">
        <f t="shared" ref="M2622:M2685" si="420">F2622*L2622</f>
        <v>0</v>
      </c>
      <c r="O2622" s="8">
        <v>126</v>
      </c>
      <c r="AI2622">
        <v>8041</v>
      </c>
      <c r="AJ2622">
        <v>15233</v>
      </c>
      <c r="AK2622" t="s">
        <v>378</v>
      </c>
      <c r="AL2622">
        <v>105</v>
      </c>
      <c r="AM2622">
        <v>105</v>
      </c>
      <c r="AN2622">
        <v>18.5</v>
      </c>
      <c r="AO2622">
        <v>18.5</v>
      </c>
      <c r="AP2622">
        <v>18.5</v>
      </c>
      <c r="AQ2622">
        <v>2.9</v>
      </c>
      <c r="AR2622">
        <v>0</v>
      </c>
      <c r="AS2622">
        <v>0</v>
      </c>
      <c r="AT2622" s="12">
        <f t="shared" si="419"/>
        <v>21.4</v>
      </c>
      <c r="AV2622" s="11">
        <f t="shared" si="411"/>
        <v>0</v>
      </c>
      <c r="AW2622" s="13">
        <f t="shared" si="412"/>
        <v>0</v>
      </c>
      <c r="AX2622" s="13">
        <f t="shared" si="413"/>
        <v>0</v>
      </c>
      <c r="AY2622" s="13">
        <f t="shared" si="414"/>
        <v>0</v>
      </c>
      <c r="AZ2622" s="13">
        <f t="shared" si="415"/>
        <v>0</v>
      </c>
      <c r="BA2622" s="13">
        <f t="shared" si="416"/>
        <v>0</v>
      </c>
      <c r="BB2622" s="13">
        <f t="shared" si="417"/>
        <v>0</v>
      </c>
      <c r="BC2622" s="13">
        <f t="shared" si="418"/>
        <v>0</v>
      </c>
    </row>
    <row r="2623" spans="1:55" x14ac:dyDescent="0.3">
      <c r="A2623" s="8" t="s">
        <v>233</v>
      </c>
      <c r="B2623" s="8" t="s">
        <v>239</v>
      </c>
      <c r="C2623" s="8" t="s">
        <v>188</v>
      </c>
      <c r="D2623" s="8" t="s">
        <v>26</v>
      </c>
      <c r="E2623" s="7" t="s">
        <v>14</v>
      </c>
      <c r="F2623" s="8">
        <v>175</v>
      </c>
      <c r="H2623" s="8">
        <v>3</v>
      </c>
      <c r="L2623" s="8">
        <v>0.42899999999999999</v>
      </c>
      <c r="M2623" s="8">
        <f t="shared" si="420"/>
        <v>75.075000000000003</v>
      </c>
      <c r="O2623" s="8">
        <v>126</v>
      </c>
      <c r="AI2623" s="7">
        <v>7200</v>
      </c>
      <c r="AJ2623" s="8">
        <v>20051</v>
      </c>
      <c r="AK2623" s="8" t="s">
        <v>282</v>
      </c>
      <c r="AL2623" s="7">
        <v>130</v>
      </c>
      <c r="AM2623" s="8">
        <v>0</v>
      </c>
      <c r="AN2623" s="8">
        <v>2.4</v>
      </c>
      <c r="AO2623" s="8">
        <v>0</v>
      </c>
      <c r="AP2623" s="8">
        <v>0</v>
      </c>
      <c r="AQ2623" s="8">
        <v>0.2</v>
      </c>
      <c r="AR2623" s="8">
        <v>28.6</v>
      </c>
      <c r="AS2623" s="8">
        <v>0.3</v>
      </c>
      <c r="AT2623" s="12">
        <f t="shared" si="419"/>
        <v>31.200000000000003</v>
      </c>
      <c r="AV2623" s="11">
        <f t="shared" si="411"/>
        <v>97.597499999999997</v>
      </c>
      <c r="AW2623" s="13">
        <f t="shared" si="412"/>
        <v>0</v>
      </c>
      <c r="AX2623" s="13">
        <f t="shared" si="413"/>
        <v>1.8018000000000001</v>
      </c>
      <c r="AY2623" s="13">
        <f t="shared" si="414"/>
        <v>0</v>
      </c>
      <c r="AZ2623" s="13">
        <f t="shared" si="415"/>
        <v>0</v>
      </c>
      <c r="BA2623" s="13">
        <f t="shared" si="416"/>
        <v>0.15015000000000001</v>
      </c>
      <c r="BB2623" s="13">
        <f t="shared" si="417"/>
        <v>21.471450000000001</v>
      </c>
      <c r="BC2623" s="13">
        <f t="shared" si="418"/>
        <v>0.22522500000000001</v>
      </c>
    </row>
    <row r="2624" spans="1:55" x14ac:dyDescent="0.3">
      <c r="A2624" s="8" t="s">
        <v>233</v>
      </c>
      <c r="B2624" s="8" t="s">
        <v>239</v>
      </c>
      <c r="C2624" s="8" t="s">
        <v>188</v>
      </c>
      <c r="D2624" s="8" t="s">
        <v>28</v>
      </c>
      <c r="E2624" s="7" t="s">
        <v>14</v>
      </c>
      <c r="F2624" s="8">
        <v>185</v>
      </c>
      <c r="H2624" s="8">
        <v>2</v>
      </c>
      <c r="L2624" s="8">
        <v>0.28599999999999998</v>
      </c>
      <c r="M2624" s="8">
        <f t="shared" si="420"/>
        <v>52.91</v>
      </c>
      <c r="O2624" s="8">
        <v>126</v>
      </c>
      <c r="AI2624" s="7">
        <v>7005</v>
      </c>
      <c r="AJ2624" s="8">
        <v>16028</v>
      </c>
      <c r="AK2624" s="8" t="s">
        <v>283</v>
      </c>
      <c r="AL2624" s="7">
        <v>127</v>
      </c>
      <c r="AM2624" s="8">
        <v>0</v>
      </c>
      <c r="AN2624" s="8">
        <v>8.6999999999999993</v>
      </c>
      <c r="AO2624" s="8">
        <v>0</v>
      </c>
      <c r="AP2624" s="8">
        <v>0</v>
      </c>
      <c r="AQ2624" s="8">
        <v>0.5</v>
      </c>
      <c r="AR2624" s="8">
        <v>22.8</v>
      </c>
      <c r="AS2624" s="8">
        <v>6.4</v>
      </c>
      <c r="AT2624" s="12">
        <f t="shared" si="419"/>
        <v>32</v>
      </c>
      <c r="AV2624" s="11">
        <f t="shared" si="411"/>
        <v>67.195700000000002</v>
      </c>
      <c r="AW2624" s="13">
        <f t="shared" si="412"/>
        <v>0</v>
      </c>
      <c r="AX2624" s="13">
        <f t="shared" si="413"/>
        <v>4.6031699999999995</v>
      </c>
      <c r="AY2624" s="13">
        <f t="shared" si="414"/>
        <v>0</v>
      </c>
      <c r="AZ2624" s="13">
        <f t="shared" si="415"/>
        <v>0</v>
      </c>
      <c r="BA2624" s="13">
        <f t="shared" si="416"/>
        <v>0.26455000000000001</v>
      </c>
      <c r="BB2624" s="13">
        <f t="shared" si="417"/>
        <v>12.06348</v>
      </c>
      <c r="BC2624" s="13">
        <f t="shared" si="418"/>
        <v>3.3862400000000004</v>
      </c>
    </row>
    <row r="2625" spans="1:55" x14ac:dyDescent="0.3">
      <c r="A2625" s="8" t="s">
        <v>233</v>
      </c>
      <c r="B2625" s="8" t="s">
        <v>239</v>
      </c>
      <c r="C2625" s="8" t="s">
        <v>188</v>
      </c>
      <c r="D2625" s="8" t="s">
        <v>29</v>
      </c>
      <c r="E2625" s="7" t="s">
        <v>14</v>
      </c>
      <c r="F2625" s="8">
        <v>60</v>
      </c>
      <c r="M2625" s="8">
        <f t="shared" si="420"/>
        <v>0</v>
      </c>
      <c r="O2625" s="8">
        <v>126</v>
      </c>
      <c r="AI2625" s="7">
        <v>513</v>
      </c>
      <c r="AJ2625" s="8">
        <v>11110</v>
      </c>
      <c r="AK2625" s="8" t="s">
        <v>290</v>
      </c>
      <c r="AL2625" s="7">
        <v>22</v>
      </c>
      <c r="AM2625" s="8">
        <v>0</v>
      </c>
      <c r="AN2625" s="8">
        <v>1</v>
      </c>
      <c r="AO2625" s="8">
        <v>0</v>
      </c>
      <c r="AP2625" s="8">
        <v>0</v>
      </c>
      <c r="AQ2625" s="8">
        <v>0.4</v>
      </c>
      <c r="AR2625" s="8">
        <v>4.5</v>
      </c>
      <c r="AS2625" s="8">
        <v>2.8</v>
      </c>
      <c r="AT2625" s="12">
        <f t="shared" si="419"/>
        <v>5.9</v>
      </c>
      <c r="AV2625" s="11">
        <f t="shared" si="411"/>
        <v>0</v>
      </c>
      <c r="AW2625" s="13">
        <f t="shared" si="412"/>
        <v>0</v>
      </c>
      <c r="AX2625" s="13">
        <f t="shared" si="413"/>
        <v>0</v>
      </c>
      <c r="AY2625" s="13">
        <f t="shared" si="414"/>
        <v>0</v>
      </c>
      <c r="AZ2625" s="13">
        <f t="shared" si="415"/>
        <v>0</v>
      </c>
      <c r="BA2625" s="13">
        <f t="shared" si="416"/>
        <v>0</v>
      </c>
      <c r="BB2625" s="13">
        <f t="shared" si="417"/>
        <v>0</v>
      </c>
      <c r="BC2625" s="13">
        <f t="shared" si="418"/>
        <v>0</v>
      </c>
    </row>
    <row r="2626" spans="1:55" x14ac:dyDescent="0.3">
      <c r="A2626" s="8" t="s">
        <v>233</v>
      </c>
      <c r="B2626" s="8" t="s">
        <v>239</v>
      </c>
      <c r="C2626" s="8" t="s">
        <v>188</v>
      </c>
      <c r="D2626" s="8" t="s">
        <v>30</v>
      </c>
      <c r="E2626" s="7" t="s">
        <v>21</v>
      </c>
      <c r="K2626" s="8">
        <v>1</v>
      </c>
      <c r="L2626" s="8">
        <v>0</v>
      </c>
      <c r="M2626" s="8">
        <f t="shared" si="420"/>
        <v>0</v>
      </c>
      <c r="O2626" s="8">
        <v>126</v>
      </c>
      <c r="AI2626" s="7">
        <v>141</v>
      </c>
      <c r="AJ2626" s="8">
        <v>9040</v>
      </c>
      <c r="AK2626" s="8" t="s">
        <v>287</v>
      </c>
      <c r="AL2626" s="7">
        <v>92</v>
      </c>
      <c r="AM2626" s="8">
        <v>0</v>
      </c>
      <c r="AN2626" s="8">
        <v>1</v>
      </c>
      <c r="AO2626" s="8">
        <v>0</v>
      </c>
      <c r="AP2626" s="8">
        <v>0</v>
      </c>
      <c r="AQ2626" s="8">
        <v>0.5</v>
      </c>
      <c r="AR2626" s="8">
        <v>23.4</v>
      </c>
      <c r="AS2626" s="8">
        <v>2.4</v>
      </c>
      <c r="AT2626" s="12">
        <f t="shared" si="419"/>
        <v>24.9</v>
      </c>
      <c r="AV2626" s="11">
        <f t="shared" si="411"/>
        <v>0</v>
      </c>
      <c r="AW2626" s="13">
        <f t="shared" si="412"/>
        <v>0</v>
      </c>
      <c r="AX2626" s="13">
        <f t="shared" si="413"/>
        <v>0</v>
      </c>
      <c r="AY2626" s="13">
        <f t="shared" si="414"/>
        <v>0</v>
      </c>
      <c r="AZ2626" s="13">
        <f t="shared" si="415"/>
        <v>0</v>
      </c>
      <c r="BA2626" s="13">
        <f t="shared" si="416"/>
        <v>0</v>
      </c>
      <c r="BB2626" s="13">
        <f t="shared" si="417"/>
        <v>0</v>
      </c>
      <c r="BC2626" s="13">
        <f t="shared" si="418"/>
        <v>0</v>
      </c>
    </row>
    <row r="2627" spans="1:55" x14ac:dyDescent="0.3">
      <c r="A2627" s="8" t="s">
        <v>233</v>
      </c>
      <c r="B2627" s="8" t="s">
        <v>239</v>
      </c>
      <c r="C2627" s="8" t="s">
        <v>188</v>
      </c>
      <c r="D2627" s="8" t="s">
        <v>31</v>
      </c>
      <c r="E2627" s="7" t="s">
        <v>14</v>
      </c>
      <c r="F2627" s="8">
        <v>122</v>
      </c>
      <c r="H2627" s="8">
        <v>2</v>
      </c>
      <c r="L2627" s="8">
        <v>0.28599999999999998</v>
      </c>
      <c r="M2627" s="8">
        <f t="shared" si="420"/>
        <v>34.891999999999996</v>
      </c>
      <c r="O2627" s="8">
        <v>126</v>
      </c>
      <c r="AI2627" s="7">
        <v>1786</v>
      </c>
      <c r="AJ2627" s="8">
        <v>11363</v>
      </c>
      <c r="AK2627" s="8" t="s">
        <v>289</v>
      </c>
      <c r="AL2627" s="7">
        <v>93</v>
      </c>
      <c r="AM2627" s="8">
        <v>0</v>
      </c>
      <c r="AN2627" s="8">
        <v>2</v>
      </c>
      <c r="AO2627" s="8">
        <v>0</v>
      </c>
      <c r="AP2627" s="8">
        <v>0</v>
      </c>
      <c r="AQ2627" s="8">
        <v>0.1</v>
      </c>
      <c r="AR2627" s="8">
        <v>21.6</v>
      </c>
      <c r="AS2627" s="8">
        <v>1.5</v>
      </c>
      <c r="AT2627" s="12">
        <f t="shared" si="419"/>
        <v>23.700000000000003</v>
      </c>
      <c r="AV2627" s="11">
        <f t="shared" si="411"/>
        <v>32.449559999999998</v>
      </c>
      <c r="AW2627" s="13">
        <f t="shared" si="412"/>
        <v>0</v>
      </c>
      <c r="AX2627" s="13">
        <f t="shared" si="413"/>
        <v>0.6978399999999999</v>
      </c>
      <c r="AY2627" s="13">
        <f t="shared" si="414"/>
        <v>0</v>
      </c>
      <c r="AZ2627" s="13">
        <f t="shared" si="415"/>
        <v>0</v>
      </c>
      <c r="BA2627" s="13">
        <f t="shared" si="416"/>
        <v>3.4891999999999999E-2</v>
      </c>
      <c r="BB2627" s="13">
        <f t="shared" si="417"/>
        <v>7.5366719999999994</v>
      </c>
      <c r="BC2627" s="13">
        <f t="shared" si="418"/>
        <v>0.52337999999999996</v>
      </c>
    </row>
    <row r="2628" spans="1:55" x14ac:dyDescent="0.3">
      <c r="A2628" s="8" t="s">
        <v>233</v>
      </c>
      <c r="B2628" s="8" t="s">
        <v>239</v>
      </c>
      <c r="C2628" s="8" t="s">
        <v>188</v>
      </c>
      <c r="D2628" s="8" t="s">
        <v>167</v>
      </c>
      <c r="E2628" s="7" t="s">
        <v>14</v>
      </c>
      <c r="F2628" s="8">
        <v>62</v>
      </c>
      <c r="G2628" s="8">
        <v>1</v>
      </c>
      <c r="L2628" s="8">
        <v>1</v>
      </c>
      <c r="M2628" s="8">
        <f t="shared" si="420"/>
        <v>62</v>
      </c>
      <c r="O2628" s="8">
        <v>126</v>
      </c>
      <c r="AI2628" s="7">
        <v>2282</v>
      </c>
      <c r="AJ2628" s="8">
        <v>11529</v>
      </c>
      <c r="AK2628" s="8" t="s">
        <v>368</v>
      </c>
      <c r="AL2628" s="7">
        <v>21</v>
      </c>
      <c r="AM2628" s="8">
        <v>0</v>
      </c>
      <c r="AN2628" s="8">
        <v>0.9</v>
      </c>
      <c r="AO2628" s="8">
        <v>0</v>
      </c>
      <c r="AP2628" s="8">
        <v>0</v>
      </c>
      <c r="AQ2628" s="8">
        <v>0.3</v>
      </c>
      <c r="AR2628" s="8">
        <v>4.5999999999999996</v>
      </c>
      <c r="AS2628" s="8">
        <v>1.1000000000000001</v>
      </c>
      <c r="AT2628" s="12">
        <f t="shared" si="419"/>
        <v>5.8</v>
      </c>
      <c r="AV2628" s="11">
        <f t="shared" si="411"/>
        <v>13.02</v>
      </c>
      <c r="AW2628" s="13">
        <f t="shared" si="412"/>
        <v>0</v>
      </c>
      <c r="AX2628" s="13">
        <f t="shared" si="413"/>
        <v>0.55800000000000005</v>
      </c>
      <c r="AY2628" s="13">
        <f t="shared" si="414"/>
        <v>0</v>
      </c>
      <c r="AZ2628" s="13">
        <f t="shared" si="415"/>
        <v>0</v>
      </c>
      <c r="BA2628" s="13">
        <f t="shared" si="416"/>
        <v>0.18599999999999997</v>
      </c>
      <c r="BB2628" s="13">
        <f t="shared" si="417"/>
        <v>2.8519999999999999</v>
      </c>
      <c r="BC2628" s="13">
        <f t="shared" si="418"/>
        <v>0.68200000000000005</v>
      </c>
    </row>
    <row r="2629" spans="1:55" x14ac:dyDescent="0.3">
      <c r="A2629" s="8" t="s">
        <v>233</v>
      </c>
      <c r="B2629" s="8" t="s">
        <v>239</v>
      </c>
      <c r="C2629" s="8" t="s">
        <v>188</v>
      </c>
      <c r="D2629" s="8" t="s">
        <v>171</v>
      </c>
      <c r="E2629" s="7" t="s">
        <v>14</v>
      </c>
      <c r="F2629" s="8">
        <v>44</v>
      </c>
      <c r="G2629" s="8">
        <v>1</v>
      </c>
      <c r="L2629" s="8">
        <v>1</v>
      </c>
      <c r="M2629" s="8">
        <f t="shared" si="420"/>
        <v>44</v>
      </c>
      <c r="O2629" s="8">
        <v>126</v>
      </c>
      <c r="AI2629" s="7">
        <v>7016</v>
      </c>
      <c r="AJ2629" s="8">
        <v>18029</v>
      </c>
      <c r="AK2629" s="8" t="s">
        <v>369</v>
      </c>
      <c r="AL2629" s="7">
        <v>274</v>
      </c>
      <c r="AM2629" s="8">
        <v>0</v>
      </c>
      <c r="AN2629" s="8">
        <v>8.8000000000000007</v>
      </c>
      <c r="AO2629" s="8">
        <v>0</v>
      </c>
      <c r="AP2629" s="8">
        <v>0</v>
      </c>
      <c r="AQ2629" s="8">
        <v>3</v>
      </c>
      <c r="AR2629" s="8">
        <v>51.9</v>
      </c>
      <c r="AS2629" s="8">
        <v>2.8</v>
      </c>
      <c r="AT2629" s="12">
        <f t="shared" si="419"/>
        <v>63.7</v>
      </c>
      <c r="AV2629" s="11">
        <f t="shared" ref="AV2629:AV2692" si="421">PRODUCT($M2629,$Y2629,AL2629)/100</f>
        <v>120.56</v>
      </c>
      <c r="AW2629" s="13">
        <f t="shared" si="412"/>
        <v>0</v>
      </c>
      <c r="AX2629" s="13">
        <f t="shared" si="413"/>
        <v>3.8720000000000003</v>
      </c>
      <c r="AY2629" s="13">
        <f t="shared" si="414"/>
        <v>0</v>
      </c>
      <c r="AZ2629" s="13">
        <f t="shared" si="415"/>
        <v>0</v>
      </c>
      <c r="BA2629" s="13">
        <f t="shared" si="416"/>
        <v>1.32</v>
      </c>
      <c r="BB2629" s="13">
        <f t="shared" si="417"/>
        <v>22.835999999999999</v>
      </c>
      <c r="BC2629" s="13">
        <f t="shared" si="418"/>
        <v>1.232</v>
      </c>
    </row>
    <row r="2630" spans="1:55" x14ac:dyDescent="0.3">
      <c r="A2630" s="8" t="s">
        <v>233</v>
      </c>
      <c r="B2630" s="8" t="s">
        <v>239</v>
      </c>
      <c r="C2630" s="8" t="s">
        <v>188</v>
      </c>
      <c r="D2630" s="8" t="s">
        <v>87</v>
      </c>
      <c r="E2630" s="7" t="s">
        <v>14</v>
      </c>
      <c r="F2630" s="8">
        <v>171</v>
      </c>
      <c r="J2630" s="8">
        <v>1</v>
      </c>
      <c r="L2630" s="8">
        <v>3.0000000000000001E-3</v>
      </c>
      <c r="M2630" s="8">
        <f t="shared" si="420"/>
        <v>0.51300000000000001</v>
      </c>
      <c r="O2630" s="8">
        <v>126</v>
      </c>
      <c r="AI2630" s="7">
        <v>7060</v>
      </c>
      <c r="AJ2630" s="8">
        <v>16063</v>
      </c>
      <c r="AK2630" s="8" t="s">
        <v>328</v>
      </c>
      <c r="AL2630" s="7">
        <v>116</v>
      </c>
      <c r="AM2630" s="8">
        <v>0</v>
      </c>
      <c r="AN2630" s="8">
        <v>7.7</v>
      </c>
      <c r="AO2630" s="8">
        <v>0</v>
      </c>
      <c r="AP2630" s="8">
        <v>0</v>
      </c>
      <c r="AQ2630" s="8">
        <v>0.5</v>
      </c>
      <c r="AR2630" s="8">
        <v>20.8</v>
      </c>
      <c r="AS2630" s="8">
        <v>6.5</v>
      </c>
      <c r="AT2630" s="12">
        <f t="shared" si="419"/>
        <v>29</v>
      </c>
      <c r="AV2630" s="11">
        <f t="shared" si="421"/>
        <v>0.59508000000000005</v>
      </c>
      <c r="AW2630" s="13">
        <f t="shared" ref="AW2630:AW2693" si="422">PRODUCT($M2630,$Y2630,AM2630)/100</f>
        <v>0</v>
      </c>
      <c r="AX2630" s="13">
        <f t="shared" ref="AX2630:AX2693" si="423">PRODUCT($M2630,$Y2630,AN2630)/100</f>
        <v>3.9501000000000001E-2</v>
      </c>
      <c r="AY2630" s="13">
        <f t="shared" ref="AY2630:AY2693" si="424">PRODUCT($M2630,$Y2630,AO2630)/100</f>
        <v>0</v>
      </c>
      <c r="AZ2630" s="13">
        <f t="shared" ref="AZ2630:AZ2693" si="425">PRODUCT($M2630,$Y2630,AP2630)/100</f>
        <v>0</v>
      </c>
      <c r="BA2630" s="13">
        <f t="shared" ref="BA2630:BA2693" si="426">PRODUCT($M2630,$Y2630,AQ2630)/100</f>
        <v>2.565E-3</v>
      </c>
      <c r="BB2630" s="13">
        <f t="shared" ref="BB2630:BB2693" si="427">PRODUCT($M2630,$Y2630,AR2630)/100</f>
        <v>0.10670400000000001</v>
      </c>
      <c r="BC2630" s="13">
        <f t="shared" ref="BC2630:BC2693" si="428">PRODUCT($M2630,$Y2630,AS2630)/100</f>
        <v>3.3345E-2</v>
      </c>
    </row>
    <row r="2631" spans="1:55" x14ac:dyDescent="0.3">
      <c r="A2631" s="8" t="s">
        <v>234</v>
      </c>
      <c r="B2631" s="8" t="s">
        <v>239</v>
      </c>
      <c r="C2631" s="8" t="s">
        <v>188</v>
      </c>
      <c r="D2631" s="8" t="s">
        <v>248</v>
      </c>
      <c r="E2631" s="7" t="s">
        <v>14</v>
      </c>
      <c r="F2631" s="8">
        <v>134</v>
      </c>
      <c r="H2631" s="8">
        <v>3</v>
      </c>
      <c r="L2631" s="8">
        <v>0.42899999999999999</v>
      </c>
      <c r="M2631" s="8">
        <f t="shared" si="420"/>
        <v>57.485999999999997</v>
      </c>
      <c r="O2631" s="8">
        <v>126</v>
      </c>
      <c r="AE2631" s="7" t="s">
        <v>296</v>
      </c>
      <c r="AF2631" s="8" t="s">
        <v>303</v>
      </c>
      <c r="AL2631" s="7">
        <v>163</v>
      </c>
      <c r="AN2631" s="8">
        <v>6.3</v>
      </c>
      <c r="AQ2631" s="8">
        <v>1.4</v>
      </c>
      <c r="AR2631" s="8">
        <v>31.1</v>
      </c>
      <c r="AT2631" s="12">
        <f t="shared" si="419"/>
        <v>38.799999999999997</v>
      </c>
      <c r="AV2631" s="11">
        <f t="shared" si="421"/>
        <v>93.702179999999984</v>
      </c>
      <c r="AW2631" s="13">
        <f t="shared" si="422"/>
        <v>0.57485999999999993</v>
      </c>
      <c r="AX2631" s="13">
        <f t="shared" si="423"/>
        <v>3.6216179999999998</v>
      </c>
      <c r="AY2631" s="13">
        <f t="shared" si="424"/>
        <v>0.57485999999999993</v>
      </c>
      <c r="AZ2631" s="13">
        <f t="shared" si="425"/>
        <v>0.57485999999999993</v>
      </c>
      <c r="BA2631" s="13">
        <f t="shared" si="426"/>
        <v>0.80480399999999985</v>
      </c>
      <c r="BB2631" s="13">
        <f t="shared" si="427"/>
        <v>17.878146000000001</v>
      </c>
      <c r="BC2631" s="13">
        <f t="shared" si="428"/>
        <v>0.57485999999999993</v>
      </c>
    </row>
    <row r="2632" spans="1:55" x14ac:dyDescent="0.3">
      <c r="A2632" s="8" t="s">
        <v>234</v>
      </c>
      <c r="B2632" s="8" t="s">
        <v>239</v>
      </c>
      <c r="C2632" s="8" t="s">
        <v>188</v>
      </c>
      <c r="D2632" s="8" t="s">
        <v>27</v>
      </c>
      <c r="E2632" s="7" t="s">
        <v>14</v>
      </c>
      <c r="F2632" s="8">
        <v>114</v>
      </c>
      <c r="G2632" s="8">
        <v>1</v>
      </c>
      <c r="L2632" s="8">
        <v>1</v>
      </c>
      <c r="M2632" s="8">
        <f t="shared" si="420"/>
        <v>114</v>
      </c>
      <c r="O2632" s="8">
        <v>126</v>
      </c>
      <c r="AE2632" s="7" t="s">
        <v>296</v>
      </c>
      <c r="AF2632" s="8" t="s">
        <v>304</v>
      </c>
      <c r="AL2632" s="7">
        <v>125</v>
      </c>
      <c r="AN2632" s="8">
        <v>2.1</v>
      </c>
      <c r="AQ2632" s="8">
        <v>1.3</v>
      </c>
      <c r="AR2632" s="8">
        <v>26.2</v>
      </c>
      <c r="AT2632" s="12">
        <f t="shared" si="419"/>
        <v>29.6</v>
      </c>
      <c r="AV2632" s="11">
        <f t="shared" si="421"/>
        <v>142.5</v>
      </c>
      <c r="AW2632" s="13">
        <f t="shared" si="422"/>
        <v>1.1399999999999999</v>
      </c>
      <c r="AX2632" s="13">
        <f t="shared" si="423"/>
        <v>2.3940000000000001</v>
      </c>
      <c r="AY2632" s="13">
        <f t="shared" si="424"/>
        <v>1.1399999999999999</v>
      </c>
      <c r="AZ2632" s="13">
        <f t="shared" si="425"/>
        <v>1.1399999999999999</v>
      </c>
      <c r="BA2632" s="13">
        <f t="shared" si="426"/>
        <v>1.4820000000000002</v>
      </c>
      <c r="BB2632" s="13">
        <f t="shared" si="427"/>
        <v>29.867999999999999</v>
      </c>
      <c r="BC2632" s="13">
        <f t="shared" si="428"/>
        <v>1.1399999999999999</v>
      </c>
    </row>
    <row r="2633" spans="1:55" x14ac:dyDescent="0.3">
      <c r="A2633" s="8" t="s">
        <v>234</v>
      </c>
      <c r="B2633" s="8" t="s">
        <v>239</v>
      </c>
      <c r="C2633" s="8" t="s">
        <v>188</v>
      </c>
      <c r="D2633" s="8" t="s">
        <v>32</v>
      </c>
      <c r="E2633" s="7" t="s">
        <v>21</v>
      </c>
      <c r="K2633" s="8">
        <v>1</v>
      </c>
      <c r="L2633" s="8">
        <v>0</v>
      </c>
      <c r="M2633" s="8">
        <f t="shared" si="420"/>
        <v>0</v>
      </c>
      <c r="O2633" s="8">
        <v>126</v>
      </c>
      <c r="AI2633" s="7">
        <v>8012</v>
      </c>
      <c r="AJ2633" s="8">
        <v>0</v>
      </c>
      <c r="AK2633" s="8" t="s">
        <v>307</v>
      </c>
      <c r="AL2633" s="7">
        <v>332</v>
      </c>
      <c r="AM2633" s="8">
        <v>0</v>
      </c>
      <c r="AN2633" s="8">
        <v>10.3</v>
      </c>
      <c r="AO2633" s="8">
        <v>0</v>
      </c>
      <c r="AP2633" s="8">
        <v>0</v>
      </c>
      <c r="AQ2633" s="8">
        <v>3</v>
      </c>
      <c r="AR2633" s="8">
        <v>73.7</v>
      </c>
      <c r="AS2633" s="8">
        <v>12.7</v>
      </c>
      <c r="AT2633" s="12">
        <f t="shared" si="419"/>
        <v>87</v>
      </c>
      <c r="AV2633" s="11">
        <f t="shared" si="421"/>
        <v>0</v>
      </c>
      <c r="AW2633" s="13">
        <f t="shared" si="422"/>
        <v>0</v>
      </c>
      <c r="AX2633" s="13">
        <f t="shared" si="423"/>
        <v>0</v>
      </c>
      <c r="AY2633" s="13">
        <f t="shared" si="424"/>
        <v>0</v>
      </c>
      <c r="AZ2633" s="13">
        <f t="shared" si="425"/>
        <v>0</v>
      </c>
      <c r="BA2633" s="13">
        <f t="shared" si="426"/>
        <v>0</v>
      </c>
      <c r="BB2633" s="13">
        <f t="shared" si="427"/>
        <v>0</v>
      </c>
      <c r="BC2633" s="13">
        <f t="shared" si="428"/>
        <v>0</v>
      </c>
    </row>
    <row r="2634" spans="1:55" x14ac:dyDescent="0.3">
      <c r="A2634" s="8" t="s">
        <v>232</v>
      </c>
      <c r="B2634" s="8" t="s">
        <v>240</v>
      </c>
      <c r="C2634" s="8" t="s">
        <v>189</v>
      </c>
      <c r="D2634" s="8" t="s">
        <v>13</v>
      </c>
      <c r="E2634" s="7" t="s">
        <v>14</v>
      </c>
      <c r="F2634" s="8">
        <v>112</v>
      </c>
      <c r="H2634" s="8">
        <v>2</v>
      </c>
      <c r="L2634" s="8">
        <v>0.28599999999999998</v>
      </c>
      <c r="M2634" s="8">
        <f t="shared" si="420"/>
        <v>32.031999999999996</v>
      </c>
      <c r="N2634" s="8">
        <v>3</v>
      </c>
      <c r="O2634" s="8">
        <v>127</v>
      </c>
      <c r="AI2634" s="7">
        <v>8067</v>
      </c>
      <c r="AJ2634" s="8">
        <v>0</v>
      </c>
      <c r="AK2634" s="8" t="s">
        <v>265</v>
      </c>
      <c r="AL2634" s="7">
        <v>269</v>
      </c>
      <c r="AM2634" s="8">
        <v>269</v>
      </c>
      <c r="AN2634" s="8">
        <v>24.9</v>
      </c>
      <c r="AO2634" s="8">
        <v>24.9</v>
      </c>
      <c r="AP2634" s="8">
        <v>24.9</v>
      </c>
      <c r="AQ2634" s="8">
        <v>18</v>
      </c>
      <c r="AR2634" s="8">
        <v>0</v>
      </c>
      <c r="AS2634" s="8">
        <v>0</v>
      </c>
      <c r="AT2634" s="12">
        <f t="shared" si="419"/>
        <v>42.9</v>
      </c>
      <c r="AV2634" s="11">
        <f t="shared" si="421"/>
        <v>86.16607999999998</v>
      </c>
      <c r="AW2634" s="13">
        <f t="shared" si="422"/>
        <v>86.16607999999998</v>
      </c>
      <c r="AX2634" s="13">
        <f t="shared" si="423"/>
        <v>7.9759679999999991</v>
      </c>
      <c r="AY2634" s="13">
        <f t="shared" si="424"/>
        <v>7.9759679999999991</v>
      </c>
      <c r="AZ2634" s="13">
        <f t="shared" si="425"/>
        <v>7.9759679999999991</v>
      </c>
      <c r="BA2634" s="13">
        <f t="shared" si="426"/>
        <v>5.7657599999999993</v>
      </c>
      <c r="BB2634" s="13">
        <f t="shared" si="427"/>
        <v>0</v>
      </c>
      <c r="BC2634" s="13">
        <f t="shared" si="428"/>
        <v>0</v>
      </c>
    </row>
    <row r="2635" spans="1:55" x14ac:dyDescent="0.3">
      <c r="A2635" s="8" t="s">
        <v>232</v>
      </c>
      <c r="B2635" s="8" t="s">
        <v>240</v>
      </c>
      <c r="C2635" s="8" t="s">
        <v>189</v>
      </c>
      <c r="D2635" s="8" t="s">
        <v>15</v>
      </c>
      <c r="E2635" s="7" t="s">
        <v>14</v>
      </c>
      <c r="F2635" s="8">
        <v>85</v>
      </c>
      <c r="H2635" s="8">
        <v>2</v>
      </c>
      <c r="L2635" s="8">
        <v>0.28599999999999998</v>
      </c>
      <c r="M2635" s="8">
        <f t="shared" si="420"/>
        <v>24.31</v>
      </c>
      <c r="O2635" s="8">
        <v>127</v>
      </c>
      <c r="AE2635" s="7" t="s">
        <v>296</v>
      </c>
      <c r="AF2635" s="8" t="s">
        <v>298</v>
      </c>
      <c r="AG2635" s="7" t="s">
        <v>299</v>
      </c>
      <c r="AL2635" s="7">
        <v>241</v>
      </c>
      <c r="AN2635" s="8">
        <v>32.9</v>
      </c>
      <c r="AQ2635" s="8">
        <v>10.9</v>
      </c>
      <c r="AR2635" s="8">
        <v>0.5</v>
      </c>
      <c r="AS2635" s="8">
        <v>0</v>
      </c>
      <c r="AT2635" s="12">
        <f t="shared" si="419"/>
        <v>44.3</v>
      </c>
      <c r="AV2635" s="11">
        <f t="shared" si="421"/>
        <v>58.5871</v>
      </c>
      <c r="AW2635" s="13">
        <f t="shared" si="422"/>
        <v>0.24309999999999998</v>
      </c>
      <c r="AX2635" s="13">
        <f t="shared" si="423"/>
        <v>7.9979899999999997</v>
      </c>
      <c r="AY2635" s="13">
        <f t="shared" si="424"/>
        <v>0.24309999999999998</v>
      </c>
      <c r="AZ2635" s="13">
        <f t="shared" si="425"/>
        <v>0.24309999999999998</v>
      </c>
      <c r="BA2635" s="13">
        <f t="shared" si="426"/>
        <v>2.6497899999999999</v>
      </c>
      <c r="BB2635" s="13">
        <f t="shared" si="427"/>
        <v>0.12154999999999999</v>
      </c>
      <c r="BC2635" s="13">
        <f t="shared" si="428"/>
        <v>0</v>
      </c>
    </row>
    <row r="2636" spans="1:55" x14ac:dyDescent="0.3">
      <c r="A2636" s="8" t="s">
        <v>232</v>
      </c>
      <c r="B2636" s="8" t="s">
        <v>240</v>
      </c>
      <c r="C2636" s="8" t="s">
        <v>189</v>
      </c>
      <c r="D2636" s="8" t="s">
        <v>17</v>
      </c>
      <c r="E2636" s="7" t="s">
        <v>14</v>
      </c>
      <c r="F2636" s="8">
        <v>85</v>
      </c>
      <c r="H2636" s="8">
        <v>2</v>
      </c>
      <c r="L2636" s="8">
        <v>0.28599999999999998</v>
      </c>
      <c r="M2636" s="8">
        <f t="shared" si="420"/>
        <v>24.31</v>
      </c>
      <c r="O2636" s="8">
        <v>127</v>
      </c>
      <c r="AE2636" s="7" t="s">
        <v>300</v>
      </c>
      <c r="AF2636" s="8" t="s">
        <v>301</v>
      </c>
      <c r="AG2636" s="7" t="s">
        <v>272</v>
      </c>
      <c r="AL2636" s="7">
        <v>265</v>
      </c>
      <c r="AN2636" s="8">
        <v>16.899999999999999</v>
      </c>
      <c r="AQ2636" s="8">
        <v>21.4</v>
      </c>
      <c r="AR2636" s="8">
        <v>0</v>
      </c>
      <c r="AS2636" s="8">
        <v>0</v>
      </c>
      <c r="AT2636" s="12">
        <f t="shared" si="419"/>
        <v>38.299999999999997</v>
      </c>
      <c r="AV2636" s="11">
        <f t="shared" si="421"/>
        <v>64.421499999999995</v>
      </c>
      <c r="AW2636" s="13">
        <f t="shared" si="422"/>
        <v>0.24309999999999998</v>
      </c>
      <c r="AX2636" s="13">
        <f t="shared" si="423"/>
        <v>4.1083899999999991</v>
      </c>
      <c r="AY2636" s="13">
        <f t="shared" si="424"/>
        <v>0.24309999999999998</v>
      </c>
      <c r="AZ2636" s="13">
        <f t="shared" si="425"/>
        <v>0.24309999999999998</v>
      </c>
      <c r="BA2636" s="13">
        <f t="shared" si="426"/>
        <v>5.2023399999999995</v>
      </c>
      <c r="BB2636" s="13">
        <f t="shared" si="427"/>
        <v>0</v>
      </c>
      <c r="BC2636" s="13">
        <f t="shared" si="428"/>
        <v>0</v>
      </c>
    </row>
    <row r="2637" spans="1:55" x14ac:dyDescent="0.3">
      <c r="A2637" s="8" t="s">
        <v>232</v>
      </c>
      <c r="B2637" s="8" t="s">
        <v>240</v>
      </c>
      <c r="C2637" s="8" t="s">
        <v>189</v>
      </c>
      <c r="D2637" s="8" t="s">
        <v>18</v>
      </c>
      <c r="E2637" s="7" t="s">
        <v>21</v>
      </c>
      <c r="K2637" s="8">
        <v>1</v>
      </c>
      <c r="L2637" s="8">
        <v>0</v>
      </c>
      <c r="M2637" s="8">
        <f t="shared" si="420"/>
        <v>0</v>
      </c>
      <c r="O2637" s="8">
        <v>127</v>
      </c>
      <c r="S2637" s="8">
        <v>1095</v>
      </c>
      <c r="T2637" s="8" t="s">
        <v>275</v>
      </c>
      <c r="AL2637" s="7">
        <v>267</v>
      </c>
      <c r="AN2637" s="8">
        <v>19.600000000000001</v>
      </c>
      <c r="AQ2637" s="8">
        <v>20.3</v>
      </c>
      <c r="AT2637" s="12">
        <f t="shared" si="419"/>
        <v>39.900000000000006</v>
      </c>
      <c r="AV2637" s="11">
        <f t="shared" si="421"/>
        <v>0</v>
      </c>
      <c r="AW2637" s="13">
        <f t="shared" si="422"/>
        <v>0</v>
      </c>
      <c r="AX2637" s="13">
        <f t="shared" si="423"/>
        <v>0</v>
      </c>
      <c r="AY2637" s="13">
        <f t="shared" si="424"/>
        <v>0</v>
      </c>
      <c r="AZ2637" s="13">
        <f t="shared" si="425"/>
        <v>0</v>
      </c>
      <c r="BA2637" s="13">
        <f t="shared" si="426"/>
        <v>0</v>
      </c>
      <c r="BB2637" s="13">
        <f t="shared" si="427"/>
        <v>0</v>
      </c>
      <c r="BC2637" s="13">
        <f t="shared" si="428"/>
        <v>0</v>
      </c>
    </row>
    <row r="2638" spans="1:55" x14ac:dyDescent="0.3">
      <c r="A2638" s="8" t="s">
        <v>232</v>
      </c>
      <c r="B2638" s="8" t="s">
        <v>240</v>
      </c>
      <c r="C2638" s="8" t="s">
        <v>189</v>
      </c>
      <c r="D2638" s="8" t="s">
        <v>19</v>
      </c>
      <c r="E2638" s="7" t="s">
        <v>14</v>
      </c>
      <c r="F2638" s="8">
        <v>112</v>
      </c>
      <c r="I2638" s="8">
        <v>1</v>
      </c>
      <c r="L2638" s="8">
        <v>3.3000000000000002E-2</v>
      </c>
      <c r="M2638" s="8">
        <f t="shared" si="420"/>
        <v>3.6960000000000002</v>
      </c>
      <c r="O2638" s="8">
        <v>127</v>
      </c>
      <c r="AI2638" s="7">
        <v>8063</v>
      </c>
      <c r="AJ2638" s="8">
        <v>5124</v>
      </c>
      <c r="AK2638" s="8" t="s">
        <v>273</v>
      </c>
      <c r="AL2638" s="7">
        <v>285</v>
      </c>
      <c r="AM2638" s="8">
        <v>285</v>
      </c>
      <c r="AN2638" s="8">
        <v>26.9</v>
      </c>
      <c r="AO2638" s="8">
        <v>26.9</v>
      </c>
      <c r="AP2638" s="8">
        <v>26.9</v>
      </c>
      <c r="AQ2638" s="8">
        <v>18.899999999999999</v>
      </c>
      <c r="AR2638" s="8">
        <v>0</v>
      </c>
      <c r="AS2638" s="8">
        <v>0</v>
      </c>
      <c r="AT2638" s="12">
        <f t="shared" si="419"/>
        <v>45.8</v>
      </c>
      <c r="AV2638" s="11">
        <f t="shared" si="421"/>
        <v>10.533600000000002</v>
      </c>
      <c r="AW2638" s="13">
        <f t="shared" si="422"/>
        <v>10.533600000000002</v>
      </c>
      <c r="AX2638" s="13">
        <f t="shared" si="423"/>
        <v>0.994224</v>
      </c>
      <c r="AY2638" s="13">
        <f t="shared" si="424"/>
        <v>0.994224</v>
      </c>
      <c r="AZ2638" s="13">
        <f t="shared" si="425"/>
        <v>0.994224</v>
      </c>
      <c r="BA2638" s="13">
        <f t="shared" si="426"/>
        <v>0.69854399999999994</v>
      </c>
      <c r="BB2638" s="13">
        <f t="shared" si="427"/>
        <v>0</v>
      </c>
      <c r="BC2638" s="13">
        <f t="shared" si="428"/>
        <v>0</v>
      </c>
    </row>
    <row r="2639" spans="1:55" x14ac:dyDescent="0.3">
      <c r="A2639" s="8" t="s">
        <v>232</v>
      </c>
      <c r="B2639" s="8" t="s">
        <v>240</v>
      </c>
      <c r="C2639" s="8" t="s">
        <v>189</v>
      </c>
      <c r="D2639" s="8" t="s">
        <v>22</v>
      </c>
      <c r="E2639" s="7" t="s">
        <v>21</v>
      </c>
      <c r="K2639" s="8">
        <v>1</v>
      </c>
      <c r="L2639" s="8">
        <v>0</v>
      </c>
      <c r="M2639" s="8">
        <f t="shared" si="420"/>
        <v>0</v>
      </c>
      <c r="O2639" s="8">
        <v>127</v>
      </c>
      <c r="AI2639" s="7">
        <v>8063</v>
      </c>
      <c r="AJ2639" s="8">
        <v>5124</v>
      </c>
      <c r="AK2639" s="8" t="s">
        <v>273</v>
      </c>
      <c r="AL2639" s="7">
        <v>285</v>
      </c>
      <c r="AM2639" s="8">
        <v>285</v>
      </c>
      <c r="AN2639" s="8">
        <v>26.9</v>
      </c>
      <c r="AO2639" s="8">
        <v>26.9</v>
      </c>
      <c r="AP2639" s="8">
        <v>26.9</v>
      </c>
      <c r="AQ2639" s="8">
        <v>18.899999999999999</v>
      </c>
      <c r="AR2639" s="8">
        <v>0</v>
      </c>
      <c r="AS2639" s="8">
        <v>0</v>
      </c>
      <c r="AT2639" s="12">
        <f t="shared" si="419"/>
        <v>45.8</v>
      </c>
      <c r="AV2639" s="11">
        <f t="shared" si="421"/>
        <v>0</v>
      </c>
      <c r="AW2639" s="13">
        <f t="shared" si="422"/>
        <v>0</v>
      </c>
      <c r="AX2639" s="13">
        <f t="shared" si="423"/>
        <v>0</v>
      </c>
      <c r="AY2639" s="13">
        <f t="shared" si="424"/>
        <v>0</v>
      </c>
      <c r="AZ2639" s="13">
        <f t="shared" si="425"/>
        <v>0</v>
      </c>
      <c r="BA2639" s="13">
        <f t="shared" si="426"/>
        <v>0</v>
      </c>
      <c r="BB2639" s="13">
        <f t="shared" si="427"/>
        <v>0</v>
      </c>
      <c r="BC2639" s="13">
        <f t="shared" si="428"/>
        <v>0</v>
      </c>
    </row>
    <row r="2640" spans="1:55" x14ac:dyDescent="0.3">
      <c r="A2640" s="8" t="s">
        <v>232</v>
      </c>
      <c r="B2640" s="8" t="s">
        <v>240</v>
      </c>
      <c r="C2640" s="8" t="s">
        <v>189</v>
      </c>
      <c r="D2640" s="8" t="s">
        <v>23</v>
      </c>
      <c r="E2640" s="7" t="s">
        <v>14</v>
      </c>
      <c r="F2640" s="8">
        <v>64</v>
      </c>
      <c r="H2640" s="8">
        <v>3</v>
      </c>
      <c r="L2640" s="8">
        <v>0.42899999999999999</v>
      </c>
      <c r="M2640" s="8">
        <f t="shared" si="420"/>
        <v>27.456</v>
      </c>
      <c r="O2640" s="8">
        <v>127</v>
      </c>
      <c r="AI2640" s="7">
        <v>974</v>
      </c>
      <c r="AJ2640" s="8">
        <v>1129</v>
      </c>
      <c r="AK2640" s="8" t="s">
        <v>279</v>
      </c>
      <c r="AL2640" s="7">
        <v>155</v>
      </c>
      <c r="AM2640" s="8">
        <v>155</v>
      </c>
      <c r="AN2640" s="8">
        <v>12.6</v>
      </c>
      <c r="AO2640" s="8">
        <v>12.6</v>
      </c>
      <c r="AP2640" s="8">
        <v>0</v>
      </c>
      <c r="AQ2640" s="8">
        <v>10.6</v>
      </c>
      <c r="AR2640" s="8">
        <v>1.1000000000000001</v>
      </c>
      <c r="AS2640" s="8">
        <v>0</v>
      </c>
      <c r="AT2640" s="12">
        <f t="shared" si="419"/>
        <v>24.3</v>
      </c>
      <c r="AV2640" s="11">
        <f t="shared" si="421"/>
        <v>42.556800000000003</v>
      </c>
      <c r="AW2640" s="13">
        <f t="shared" si="422"/>
        <v>42.556800000000003</v>
      </c>
      <c r="AX2640" s="13">
        <f t="shared" si="423"/>
        <v>3.4594559999999994</v>
      </c>
      <c r="AY2640" s="13">
        <f t="shared" si="424"/>
        <v>3.4594559999999994</v>
      </c>
      <c r="AZ2640" s="13">
        <f t="shared" si="425"/>
        <v>0</v>
      </c>
      <c r="BA2640" s="13">
        <f t="shared" si="426"/>
        <v>2.9103359999999996</v>
      </c>
      <c r="BB2640" s="13">
        <f t="shared" si="427"/>
        <v>0.30201600000000001</v>
      </c>
      <c r="BC2640" s="13">
        <f t="shared" si="428"/>
        <v>0</v>
      </c>
    </row>
    <row r="2641" spans="1:55" x14ac:dyDescent="0.3">
      <c r="A2641" s="8" t="s">
        <v>232</v>
      </c>
      <c r="B2641" s="8" t="s">
        <v>240</v>
      </c>
      <c r="C2641" s="8" t="s">
        <v>189</v>
      </c>
      <c r="D2641" s="8" t="s">
        <v>24</v>
      </c>
      <c r="E2641" s="7" t="s">
        <v>14</v>
      </c>
      <c r="F2641" s="8">
        <v>184</v>
      </c>
      <c r="H2641" s="8">
        <v>4</v>
      </c>
      <c r="L2641" s="8">
        <v>0.57099999999999995</v>
      </c>
      <c r="M2641" s="8">
        <f t="shared" si="420"/>
        <v>105.06399999999999</v>
      </c>
      <c r="O2641" s="8">
        <v>127</v>
      </c>
      <c r="AI2641" s="7">
        <v>7075</v>
      </c>
      <c r="AJ2641" s="8">
        <v>1106</v>
      </c>
      <c r="AK2641" s="8" t="s">
        <v>280</v>
      </c>
      <c r="AL2641" s="7">
        <v>69</v>
      </c>
      <c r="AM2641" s="8">
        <v>69</v>
      </c>
      <c r="AN2641" s="8">
        <v>3.6</v>
      </c>
      <c r="AO2641" s="8">
        <v>3.6</v>
      </c>
      <c r="AP2641" s="8">
        <v>0</v>
      </c>
      <c r="AQ2641" s="8">
        <v>4.0999999999999996</v>
      </c>
      <c r="AR2641" s="8">
        <v>4.5</v>
      </c>
      <c r="AS2641" s="8">
        <v>0</v>
      </c>
      <c r="AT2641" s="12">
        <f t="shared" si="419"/>
        <v>12.2</v>
      </c>
      <c r="AV2641" s="11">
        <f t="shared" si="421"/>
        <v>72.494159999999994</v>
      </c>
      <c r="AW2641" s="13">
        <f t="shared" si="422"/>
        <v>72.494159999999994</v>
      </c>
      <c r="AX2641" s="13">
        <f t="shared" si="423"/>
        <v>3.7823039999999999</v>
      </c>
      <c r="AY2641" s="13">
        <f t="shared" si="424"/>
        <v>3.7823039999999999</v>
      </c>
      <c r="AZ2641" s="13">
        <f t="shared" si="425"/>
        <v>0</v>
      </c>
      <c r="BA2641" s="13">
        <f t="shared" si="426"/>
        <v>4.3076239999999997</v>
      </c>
      <c r="BB2641" s="13">
        <f t="shared" si="427"/>
        <v>4.7278799999999999</v>
      </c>
      <c r="BC2641" s="13">
        <f t="shared" si="428"/>
        <v>0</v>
      </c>
    </row>
    <row r="2642" spans="1:55" x14ac:dyDescent="0.3">
      <c r="A2642" s="8" t="s">
        <v>232</v>
      </c>
      <c r="B2642" s="8" t="s">
        <v>240</v>
      </c>
      <c r="C2642" s="8" t="s">
        <v>189</v>
      </c>
      <c r="D2642" s="8" t="s">
        <v>25</v>
      </c>
      <c r="E2642" s="7" t="s">
        <v>21</v>
      </c>
      <c r="K2642" s="8">
        <v>1</v>
      </c>
      <c r="L2642" s="8">
        <v>0</v>
      </c>
      <c r="M2642" s="8">
        <f t="shared" si="420"/>
        <v>0</v>
      </c>
      <c r="O2642" s="8">
        <v>127</v>
      </c>
      <c r="AI2642" s="7">
        <v>646</v>
      </c>
      <c r="AJ2642" s="8">
        <v>1009</v>
      </c>
      <c r="AK2642" s="8" t="s">
        <v>286</v>
      </c>
      <c r="AL2642" s="7">
        <v>403</v>
      </c>
      <c r="AM2642" s="8">
        <v>403</v>
      </c>
      <c r="AN2642" s="8">
        <v>24.9</v>
      </c>
      <c r="AO2642" s="8">
        <v>24.9</v>
      </c>
      <c r="AP2642" s="8">
        <v>0</v>
      </c>
      <c r="AQ2642" s="8">
        <v>33.1</v>
      </c>
      <c r="AR2642" s="8">
        <v>1.3</v>
      </c>
      <c r="AS2642" s="8">
        <v>0</v>
      </c>
      <c r="AT2642" s="12">
        <f t="shared" si="419"/>
        <v>59.3</v>
      </c>
      <c r="AV2642" s="11">
        <f t="shared" si="421"/>
        <v>0</v>
      </c>
      <c r="AW2642" s="13">
        <f t="shared" si="422"/>
        <v>0</v>
      </c>
      <c r="AX2642" s="13">
        <f t="shared" si="423"/>
        <v>0</v>
      </c>
      <c r="AY2642" s="13">
        <f t="shared" si="424"/>
        <v>0</v>
      </c>
      <c r="AZ2642" s="13">
        <f t="shared" si="425"/>
        <v>0</v>
      </c>
      <c r="BA2642" s="13">
        <f t="shared" si="426"/>
        <v>0</v>
      </c>
      <c r="BB2642" s="13">
        <f t="shared" si="427"/>
        <v>0</v>
      </c>
      <c r="BC2642" s="13">
        <f t="shared" si="428"/>
        <v>0</v>
      </c>
    </row>
    <row r="2643" spans="1:55" x14ac:dyDescent="0.3">
      <c r="A2643" s="8" t="s">
        <v>20</v>
      </c>
      <c r="B2643" s="8" t="s">
        <v>240</v>
      </c>
      <c r="C2643" s="8" t="s">
        <v>189</v>
      </c>
      <c r="D2643" s="8" t="s">
        <v>20</v>
      </c>
      <c r="E2643" s="7" t="s">
        <v>14</v>
      </c>
      <c r="F2643" s="8">
        <v>112</v>
      </c>
      <c r="G2643" s="8">
        <v>1</v>
      </c>
      <c r="L2643" s="8">
        <v>1</v>
      </c>
      <c r="M2643" s="8">
        <f t="shared" si="420"/>
        <v>112</v>
      </c>
      <c r="O2643" s="8">
        <v>127</v>
      </c>
      <c r="AI2643">
        <v>8041</v>
      </c>
      <c r="AJ2643">
        <v>15233</v>
      </c>
      <c r="AK2643" t="s">
        <v>378</v>
      </c>
      <c r="AL2643">
        <v>105</v>
      </c>
      <c r="AM2643">
        <v>105</v>
      </c>
      <c r="AN2643">
        <v>18.5</v>
      </c>
      <c r="AO2643">
        <v>18.5</v>
      </c>
      <c r="AP2643">
        <v>18.5</v>
      </c>
      <c r="AQ2643">
        <v>2.9</v>
      </c>
      <c r="AR2643">
        <v>0</v>
      </c>
      <c r="AS2643">
        <v>0</v>
      </c>
      <c r="AT2643" s="12">
        <f t="shared" si="419"/>
        <v>21.4</v>
      </c>
      <c r="AV2643" s="11">
        <f t="shared" si="421"/>
        <v>117.6</v>
      </c>
      <c r="AW2643" s="13">
        <f t="shared" si="422"/>
        <v>117.6</v>
      </c>
      <c r="AX2643" s="13">
        <f t="shared" si="423"/>
        <v>20.72</v>
      </c>
      <c r="AY2643" s="13">
        <f t="shared" si="424"/>
        <v>20.72</v>
      </c>
      <c r="AZ2643" s="13">
        <f t="shared" si="425"/>
        <v>20.72</v>
      </c>
      <c r="BA2643" s="13">
        <f t="shared" si="426"/>
        <v>3.2480000000000002</v>
      </c>
      <c r="BB2643" s="13">
        <f t="shared" si="427"/>
        <v>0</v>
      </c>
      <c r="BC2643" s="13">
        <f t="shared" si="428"/>
        <v>0</v>
      </c>
    </row>
    <row r="2644" spans="1:55" x14ac:dyDescent="0.3">
      <c r="A2644" s="8" t="s">
        <v>233</v>
      </c>
      <c r="B2644" s="8" t="s">
        <v>240</v>
      </c>
      <c r="C2644" s="8" t="s">
        <v>189</v>
      </c>
      <c r="D2644" s="8" t="s">
        <v>26</v>
      </c>
      <c r="E2644" s="7" t="s">
        <v>14</v>
      </c>
      <c r="F2644" s="8">
        <v>175</v>
      </c>
      <c r="H2644" s="8">
        <v>4</v>
      </c>
      <c r="L2644" s="8">
        <v>0.57099999999999995</v>
      </c>
      <c r="M2644" s="8">
        <f t="shared" si="420"/>
        <v>99.924999999999997</v>
      </c>
      <c r="O2644" s="8">
        <v>127</v>
      </c>
      <c r="AI2644" s="7">
        <v>7200</v>
      </c>
      <c r="AJ2644" s="8">
        <v>20051</v>
      </c>
      <c r="AK2644" s="8" t="s">
        <v>282</v>
      </c>
      <c r="AL2644" s="7">
        <v>130</v>
      </c>
      <c r="AM2644" s="8">
        <v>0</v>
      </c>
      <c r="AN2644" s="8">
        <v>2.4</v>
      </c>
      <c r="AO2644" s="8">
        <v>0</v>
      </c>
      <c r="AP2644" s="8">
        <v>0</v>
      </c>
      <c r="AQ2644" s="8">
        <v>0.2</v>
      </c>
      <c r="AR2644" s="8">
        <v>28.6</v>
      </c>
      <c r="AS2644" s="8">
        <v>0.3</v>
      </c>
      <c r="AT2644" s="12">
        <f t="shared" si="419"/>
        <v>31.200000000000003</v>
      </c>
      <c r="AV2644" s="11">
        <f t="shared" si="421"/>
        <v>129.9025</v>
      </c>
      <c r="AW2644" s="13">
        <f t="shared" si="422"/>
        <v>0</v>
      </c>
      <c r="AX2644" s="13">
        <f t="shared" si="423"/>
        <v>2.3982000000000001</v>
      </c>
      <c r="AY2644" s="13">
        <f t="shared" si="424"/>
        <v>0</v>
      </c>
      <c r="AZ2644" s="13">
        <f t="shared" si="425"/>
        <v>0</v>
      </c>
      <c r="BA2644" s="13">
        <f t="shared" si="426"/>
        <v>0.19985</v>
      </c>
      <c r="BB2644" s="13">
        <f t="shared" si="427"/>
        <v>28.57855</v>
      </c>
      <c r="BC2644" s="13">
        <f t="shared" si="428"/>
        <v>0.29977500000000001</v>
      </c>
    </row>
    <row r="2645" spans="1:55" x14ac:dyDescent="0.3">
      <c r="A2645" s="8" t="s">
        <v>233</v>
      </c>
      <c r="B2645" s="8" t="s">
        <v>240</v>
      </c>
      <c r="C2645" s="8" t="s">
        <v>189</v>
      </c>
      <c r="D2645" s="8" t="s">
        <v>28</v>
      </c>
      <c r="E2645" s="7" t="s">
        <v>14</v>
      </c>
      <c r="F2645" s="8">
        <v>185</v>
      </c>
      <c r="H2645" s="8">
        <v>2</v>
      </c>
      <c r="L2645" s="8">
        <v>0.28599999999999998</v>
      </c>
      <c r="M2645" s="8">
        <f t="shared" si="420"/>
        <v>52.91</v>
      </c>
      <c r="O2645" s="8">
        <v>127</v>
      </c>
      <c r="AI2645" s="7">
        <v>7005</v>
      </c>
      <c r="AJ2645" s="8">
        <v>16028</v>
      </c>
      <c r="AK2645" s="8" t="s">
        <v>283</v>
      </c>
      <c r="AL2645" s="7">
        <v>127</v>
      </c>
      <c r="AM2645" s="8">
        <v>0</v>
      </c>
      <c r="AN2645" s="8">
        <v>8.6999999999999993</v>
      </c>
      <c r="AO2645" s="8">
        <v>0</v>
      </c>
      <c r="AP2645" s="8">
        <v>0</v>
      </c>
      <c r="AQ2645" s="8">
        <v>0.5</v>
      </c>
      <c r="AR2645" s="8">
        <v>22.8</v>
      </c>
      <c r="AS2645" s="8">
        <v>6.4</v>
      </c>
      <c r="AT2645" s="12">
        <f t="shared" si="419"/>
        <v>32</v>
      </c>
      <c r="AV2645" s="11">
        <f t="shared" si="421"/>
        <v>67.195700000000002</v>
      </c>
      <c r="AW2645" s="13">
        <f t="shared" si="422"/>
        <v>0</v>
      </c>
      <c r="AX2645" s="13">
        <f t="shared" si="423"/>
        <v>4.6031699999999995</v>
      </c>
      <c r="AY2645" s="13">
        <f t="shared" si="424"/>
        <v>0</v>
      </c>
      <c r="AZ2645" s="13">
        <f t="shared" si="425"/>
        <v>0</v>
      </c>
      <c r="BA2645" s="13">
        <f t="shared" si="426"/>
        <v>0.26455000000000001</v>
      </c>
      <c r="BB2645" s="13">
        <f t="shared" si="427"/>
        <v>12.06348</v>
      </c>
      <c r="BC2645" s="13">
        <f t="shared" si="428"/>
        <v>3.3862400000000004</v>
      </c>
    </row>
    <row r="2646" spans="1:55" x14ac:dyDescent="0.3">
      <c r="A2646" s="8" t="s">
        <v>233</v>
      </c>
      <c r="B2646" s="8" t="s">
        <v>240</v>
      </c>
      <c r="C2646" s="8" t="s">
        <v>189</v>
      </c>
      <c r="D2646" s="8" t="s">
        <v>29</v>
      </c>
      <c r="E2646" s="7" t="s">
        <v>14</v>
      </c>
      <c r="F2646" s="8">
        <v>60</v>
      </c>
      <c r="G2646" s="8">
        <v>1</v>
      </c>
      <c r="L2646" s="8">
        <v>1</v>
      </c>
      <c r="M2646" s="8">
        <f t="shared" si="420"/>
        <v>60</v>
      </c>
      <c r="O2646" s="8">
        <v>127</v>
      </c>
      <c r="AI2646" s="7">
        <v>513</v>
      </c>
      <c r="AJ2646" s="8">
        <v>11110</v>
      </c>
      <c r="AK2646" s="8" t="s">
        <v>290</v>
      </c>
      <c r="AL2646" s="7">
        <v>22</v>
      </c>
      <c r="AM2646" s="8">
        <v>0</v>
      </c>
      <c r="AN2646" s="8">
        <v>1</v>
      </c>
      <c r="AO2646" s="8">
        <v>0</v>
      </c>
      <c r="AP2646" s="8">
        <v>0</v>
      </c>
      <c r="AQ2646" s="8">
        <v>0.4</v>
      </c>
      <c r="AR2646" s="8">
        <v>4.5</v>
      </c>
      <c r="AS2646" s="8">
        <v>2.8</v>
      </c>
      <c r="AT2646" s="12">
        <f t="shared" si="419"/>
        <v>5.9</v>
      </c>
      <c r="AV2646" s="11">
        <f t="shared" si="421"/>
        <v>13.2</v>
      </c>
      <c r="AW2646" s="13">
        <f t="shared" si="422"/>
        <v>0</v>
      </c>
      <c r="AX2646" s="13">
        <f t="shared" si="423"/>
        <v>0.6</v>
      </c>
      <c r="AY2646" s="13">
        <f t="shared" si="424"/>
        <v>0</v>
      </c>
      <c r="AZ2646" s="13">
        <f t="shared" si="425"/>
        <v>0</v>
      </c>
      <c r="BA2646" s="13">
        <f t="shared" si="426"/>
        <v>0.24</v>
      </c>
      <c r="BB2646" s="13">
        <f t="shared" si="427"/>
        <v>2.7</v>
      </c>
      <c r="BC2646" s="13">
        <f t="shared" si="428"/>
        <v>1.68</v>
      </c>
    </row>
    <row r="2647" spans="1:55" x14ac:dyDescent="0.3">
      <c r="A2647" s="8" t="s">
        <v>233</v>
      </c>
      <c r="B2647" s="8" t="s">
        <v>240</v>
      </c>
      <c r="C2647" s="8" t="s">
        <v>189</v>
      </c>
      <c r="D2647" s="8" t="s">
        <v>30</v>
      </c>
      <c r="E2647" s="7" t="s">
        <v>14</v>
      </c>
      <c r="F2647" s="8">
        <v>119</v>
      </c>
      <c r="H2647" s="8">
        <v>2</v>
      </c>
      <c r="L2647" s="8">
        <v>0.28599999999999998</v>
      </c>
      <c r="M2647" s="8">
        <f t="shared" si="420"/>
        <v>34.033999999999999</v>
      </c>
      <c r="O2647" s="8">
        <v>127</v>
      </c>
      <c r="AI2647" s="7">
        <v>141</v>
      </c>
      <c r="AJ2647" s="8">
        <v>9040</v>
      </c>
      <c r="AK2647" s="8" t="s">
        <v>287</v>
      </c>
      <c r="AL2647" s="7">
        <v>92</v>
      </c>
      <c r="AM2647" s="8">
        <v>0</v>
      </c>
      <c r="AN2647" s="8">
        <v>1</v>
      </c>
      <c r="AO2647" s="8">
        <v>0</v>
      </c>
      <c r="AP2647" s="8">
        <v>0</v>
      </c>
      <c r="AQ2647" s="8">
        <v>0.5</v>
      </c>
      <c r="AR2647" s="8">
        <v>23.4</v>
      </c>
      <c r="AS2647" s="8">
        <v>2.4</v>
      </c>
      <c r="AT2647" s="12">
        <f t="shared" si="419"/>
        <v>24.9</v>
      </c>
      <c r="AV2647" s="11">
        <f t="shared" si="421"/>
        <v>31.311279999999996</v>
      </c>
      <c r="AW2647" s="13">
        <f t="shared" si="422"/>
        <v>0</v>
      </c>
      <c r="AX2647" s="13">
        <f t="shared" si="423"/>
        <v>0.34033999999999998</v>
      </c>
      <c r="AY2647" s="13">
        <f t="shared" si="424"/>
        <v>0</v>
      </c>
      <c r="AZ2647" s="13">
        <f t="shared" si="425"/>
        <v>0</v>
      </c>
      <c r="BA2647" s="13">
        <f t="shared" si="426"/>
        <v>0.17016999999999999</v>
      </c>
      <c r="BB2647" s="13">
        <f t="shared" si="427"/>
        <v>7.9639559999999996</v>
      </c>
      <c r="BC2647" s="13">
        <f t="shared" si="428"/>
        <v>0.81681599999999988</v>
      </c>
    </row>
    <row r="2648" spans="1:55" x14ac:dyDescent="0.3">
      <c r="A2648" s="8" t="s">
        <v>233</v>
      </c>
      <c r="B2648" s="8" t="s">
        <v>240</v>
      </c>
      <c r="C2648" s="8" t="s">
        <v>189</v>
      </c>
      <c r="D2648" s="8" t="s">
        <v>31</v>
      </c>
      <c r="E2648" s="7" t="s">
        <v>14</v>
      </c>
      <c r="F2648" s="8">
        <v>122</v>
      </c>
      <c r="H2648" s="8">
        <v>3</v>
      </c>
      <c r="L2648" s="8">
        <v>0.42899999999999999</v>
      </c>
      <c r="M2648" s="8">
        <f t="shared" si="420"/>
        <v>52.338000000000001</v>
      </c>
      <c r="O2648" s="8">
        <v>127</v>
      </c>
      <c r="AI2648" s="7">
        <v>1786</v>
      </c>
      <c r="AJ2648" s="8">
        <v>11363</v>
      </c>
      <c r="AK2648" s="8" t="s">
        <v>289</v>
      </c>
      <c r="AL2648" s="7">
        <v>93</v>
      </c>
      <c r="AM2648" s="8">
        <v>0</v>
      </c>
      <c r="AN2648" s="8">
        <v>2</v>
      </c>
      <c r="AO2648" s="8">
        <v>0</v>
      </c>
      <c r="AP2648" s="8">
        <v>0</v>
      </c>
      <c r="AQ2648" s="8">
        <v>0.1</v>
      </c>
      <c r="AR2648" s="8">
        <v>21.6</v>
      </c>
      <c r="AS2648" s="8">
        <v>1.5</v>
      </c>
      <c r="AT2648" s="12">
        <f t="shared" si="419"/>
        <v>23.700000000000003</v>
      </c>
      <c r="AV2648" s="11">
        <f t="shared" si="421"/>
        <v>48.674340000000001</v>
      </c>
      <c r="AW2648" s="13">
        <f t="shared" si="422"/>
        <v>0</v>
      </c>
      <c r="AX2648" s="13">
        <f t="shared" si="423"/>
        <v>1.0467599999999999</v>
      </c>
      <c r="AY2648" s="13">
        <f t="shared" si="424"/>
        <v>0</v>
      </c>
      <c r="AZ2648" s="13">
        <f t="shared" si="425"/>
        <v>0</v>
      </c>
      <c r="BA2648" s="13">
        <f t="shared" si="426"/>
        <v>5.2338000000000003E-2</v>
      </c>
      <c r="BB2648" s="13">
        <f t="shared" si="427"/>
        <v>11.305008000000001</v>
      </c>
      <c r="BC2648" s="13">
        <f t="shared" si="428"/>
        <v>0.78507000000000005</v>
      </c>
    </row>
    <row r="2649" spans="1:55" x14ac:dyDescent="0.3">
      <c r="A2649" s="8" t="s">
        <v>233</v>
      </c>
      <c r="B2649" s="8" t="s">
        <v>240</v>
      </c>
      <c r="C2649" s="8" t="s">
        <v>189</v>
      </c>
      <c r="D2649" s="8" t="s">
        <v>128</v>
      </c>
      <c r="E2649" s="7" t="s">
        <v>14</v>
      </c>
      <c r="F2649" s="8">
        <v>62</v>
      </c>
      <c r="K2649" s="8">
        <v>1</v>
      </c>
      <c r="L2649" s="8">
        <v>0</v>
      </c>
      <c r="M2649" s="8">
        <f t="shared" si="420"/>
        <v>0</v>
      </c>
      <c r="O2649" s="8">
        <v>127</v>
      </c>
      <c r="AI2649" s="7">
        <v>620</v>
      </c>
      <c r="AJ2649" s="8">
        <v>11125</v>
      </c>
      <c r="AK2649" s="8" t="s">
        <v>356</v>
      </c>
      <c r="AL2649" s="7">
        <v>45</v>
      </c>
      <c r="AM2649" s="8">
        <v>0</v>
      </c>
      <c r="AN2649" s="8">
        <v>1.1000000000000001</v>
      </c>
      <c r="AO2649" s="8">
        <v>0</v>
      </c>
      <c r="AP2649" s="8">
        <v>0</v>
      </c>
      <c r="AQ2649" s="8">
        <v>0.2</v>
      </c>
      <c r="AR2649" s="8">
        <v>10.5</v>
      </c>
      <c r="AS2649" s="8">
        <v>3.3</v>
      </c>
      <c r="AT2649" s="12">
        <f t="shared" si="419"/>
        <v>11.8</v>
      </c>
      <c r="AV2649" s="11">
        <f t="shared" si="421"/>
        <v>0</v>
      </c>
      <c r="AW2649" s="13">
        <f t="shared" si="422"/>
        <v>0</v>
      </c>
      <c r="AX2649" s="13">
        <f t="shared" si="423"/>
        <v>0</v>
      </c>
      <c r="AY2649" s="13">
        <f t="shared" si="424"/>
        <v>0</v>
      </c>
      <c r="AZ2649" s="13">
        <f t="shared" si="425"/>
        <v>0</v>
      </c>
      <c r="BA2649" s="13">
        <f t="shared" si="426"/>
        <v>0</v>
      </c>
      <c r="BB2649" s="13">
        <f t="shared" si="427"/>
        <v>0</v>
      </c>
      <c r="BC2649" s="13">
        <f t="shared" si="428"/>
        <v>0</v>
      </c>
    </row>
    <row r="2650" spans="1:55" x14ac:dyDescent="0.3">
      <c r="A2650" s="8" t="s">
        <v>233</v>
      </c>
      <c r="B2650" s="8" t="s">
        <v>240</v>
      </c>
      <c r="C2650" s="8" t="s">
        <v>189</v>
      </c>
      <c r="D2650" s="8" t="s">
        <v>167</v>
      </c>
      <c r="E2650" s="7" t="s">
        <v>14</v>
      </c>
      <c r="F2650" s="8">
        <v>62</v>
      </c>
      <c r="G2650" s="8">
        <v>1</v>
      </c>
      <c r="L2650" s="8">
        <v>1</v>
      </c>
      <c r="M2650" s="8">
        <f t="shared" si="420"/>
        <v>62</v>
      </c>
      <c r="O2650" s="8">
        <v>127</v>
      </c>
      <c r="AI2650" s="7">
        <v>2282</v>
      </c>
      <c r="AJ2650" s="8">
        <v>11529</v>
      </c>
      <c r="AK2650" s="8" t="s">
        <v>368</v>
      </c>
      <c r="AL2650" s="7">
        <v>21</v>
      </c>
      <c r="AM2650" s="8">
        <v>0</v>
      </c>
      <c r="AN2650" s="8">
        <v>0.9</v>
      </c>
      <c r="AO2650" s="8">
        <v>0</v>
      </c>
      <c r="AP2650" s="8">
        <v>0</v>
      </c>
      <c r="AQ2650" s="8">
        <v>0.3</v>
      </c>
      <c r="AR2650" s="8">
        <v>4.5999999999999996</v>
      </c>
      <c r="AS2650" s="8">
        <v>1.1000000000000001</v>
      </c>
      <c r="AT2650" s="12">
        <f t="shared" si="419"/>
        <v>5.8</v>
      </c>
      <c r="AV2650" s="11">
        <f t="shared" si="421"/>
        <v>13.02</v>
      </c>
      <c r="AW2650" s="13">
        <f t="shared" si="422"/>
        <v>0</v>
      </c>
      <c r="AX2650" s="13">
        <f t="shared" si="423"/>
        <v>0.55800000000000005</v>
      </c>
      <c r="AY2650" s="13">
        <f t="shared" si="424"/>
        <v>0</v>
      </c>
      <c r="AZ2650" s="13">
        <f t="shared" si="425"/>
        <v>0</v>
      </c>
      <c r="BA2650" s="13">
        <f t="shared" si="426"/>
        <v>0.18599999999999997</v>
      </c>
      <c r="BB2650" s="13">
        <f t="shared" si="427"/>
        <v>2.8519999999999999</v>
      </c>
      <c r="BC2650" s="13">
        <f t="shared" si="428"/>
        <v>0.68200000000000005</v>
      </c>
    </row>
    <row r="2651" spans="1:55" x14ac:dyDescent="0.3">
      <c r="A2651" s="8" t="s">
        <v>233</v>
      </c>
      <c r="B2651" s="8" t="s">
        <v>240</v>
      </c>
      <c r="C2651" s="8" t="s">
        <v>189</v>
      </c>
      <c r="D2651" s="8" t="s">
        <v>171</v>
      </c>
      <c r="E2651" s="7" t="s">
        <v>14</v>
      </c>
      <c r="F2651" s="8">
        <v>44</v>
      </c>
      <c r="G2651" s="8">
        <v>1</v>
      </c>
      <c r="L2651" s="8">
        <v>1</v>
      </c>
      <c r="M2651" s="8">
        <f t="shared" si="420"/>
        <v>44</v>
      </c>
      <c r="O2651" s="8">
        <v>127</v>
      </c>
      <c r="AI2651" s="7">
        <v>7016</v>
      </c>
      <c r="AJ2651" s="8">
        <v>18029</v>
      </c>
      <c r="AK2651" s="8" t="s">
        <v>369</v>
      </c>
      <c r="AL2651" s="7">
        <v>274</v>
      </c>
      <c r="AM2651" s="8">
        <v>0</v>
      </c>
      <c r="AN2651" s="8">
        <v>8.8000000000000007</v>
      </c>
      <c r="AO2651" s="8">
        <v>0</v>
      </c>
      <c r="AP2651" s="8">
        <v>0</v>
      </c>
      <c r="AQ2651" s="8">
        <v>3</v>
      </c>
      <c r="AR2651" s="8">
        <v>51.9</v>
      </c>
      <c r="AS2651" s="8">
        <v>2.8</v>
      </c>
      <c r="AT2651" s="12">
        <f t="shared" si="419"/>
        <v>63.7</v>
      </c>
      <c r="AV2651" s="11">
        <f t="shared" si="421"/>
        <v>120.56</v>
      </c>
      <c r="AW2651" s="13">
        <f t="shared" si="422"/>
        <v>0</v>
      </c>
      <c r="AX2651" s="13">
        <f t="shared" si="423"/>
        <v>3.8720000000000003</v>
      </c>
      <c r="AY2651" s="13">
        <f t="shared" si="424"/>
        <v>0</v>
      </c>
      <c r="AZ2651" s="13">
        <f t="shared" si="425"/>
        <v>0</v>
      </c>
      <c r="BA2651" s="13">
        <f t="shared" si="426"/>
        <v>1.32</v>
      </c>
      <c r="BB2651" s="13">
        <f t="shared" si="427"/>
        <v>22.835999999999999</v>
      </c>
      <c r="BC2651" s="13">
        <f t="shared" si="428"/>
        <v>1.232</v>
      </c>
    </row>
    <row r="2652" spans="1:55" x14ac:dyDescent="0.3">
      <c r="A2652" s="8" t="s">
        <v>233</v>
      </c>
      <c r="B2652" s="8" t="s">
        <v>240</v>
      </c>
      <c r="C2652" s="8" t="s">
        <v>189</v>
      </c>
      <c r="D2652" s="8" t="s">
        <v>87</v>
      </c>
      <c r="E2652" s="7" t="s">
        <v>14</v>
      </c>
      <c r="F2652" s="8">
        <v>171</v>
      </c>
      <c r="H2652" s="8">
        <v>2</v>
      </c>
      <c r="L2652" s="8">
        <v>0.28599999999999998</v>
      </c>
      <c r="M2652" s="8">
        <f t="shared" si="420"/>
        <v>48.905999999999999</v>
      </c>
      <c r="O2652" s="8">
        <v>127</v>
      </c>
      <c r="AI2652" s="7">
        <v>7060</v>
      </c>
      <c r="AJ2652" s="8">
        <v>16063</v>
      </c>
      <c r="AK2652" s="8" t="s">
        <v>328</v>
      </c>
      <c r="AL2652" s="7">
        <v>116</v>
      </c>
      <c r="AM2652" s="8">
        <v>0</v>
      </c>
      <c r="AN2652" s="8">
        <v>7.7</v>
      </c>
      <c r="AO2652" s="8">
        <v>0</v>
      </c>
      <c r="AP2652" s="8">
        <v>0</v>
      </c>
      <c r="AQ2652" s="8">
        <v>0.5</v>
      </c>
      <c r="AR2652" s="8">
        <v>20.8</v>
      </c>
      <c r="AS2652" s="8">
        <v>6.5</v>
      </c>
      <c r="AT2652" s="12">
        <f t="shared" si="419"/>
        <v>29</v>
      </c>
      <c r="AV2652" s="11">
        <f t="shared" si="421"/>
        <v>56.730959999999996</v>
      </c>
      <c r="AW2652" s="13">
        <f t="shared" si="422"/>
        <v>0</v>
      </c>
      <c r="AX2652" s="13">
        <f t="shared" si="423"/>
        <v>3.7657619999999996</v>
      </c>
      <c r="AY2652" s="13">
        <f t="shared" si="424"/>
        <v>0</v>
      </c>
      <c r="AZ2652" s="13">
        <f t="shared" si="425"/>
        <v>0</v>
      </c>
      <c r="BA2652" s="13">
        <f t="shared" si="426"/>
        <v>0.24453</v>
      </c>
      <c r="BB2652" s="13">
        <f t="shared" si="427"/>
        <v>10.172448000000001</v>
      </c>
      <c r="BC2652" s="13">
        <f t="shared" si="428"/>
        <v>3.17889</v>
      </c>
    </row>
    <row r="2653" spans="1:55" x14ac:dyDescent="0.3">
      <c r="A2653" s="8" t="s">
        <v>234</v>
      </c>
      <c r="B2653" s="8" t="s">
        <v>240</v>
      </c>
      <c r="C2653" s="8" t="s">
        <v>189</v>
      </c>
      <c r="D2653" s="8" t="s">
        <v>248</v>
      </c>
      <c r="E2653" s="7" t="s">
        <v>14</v>
      </c>
      <c r="F2653" s="8">
        <v>134</v>
      </c>
      <c r="H2653" s="8">
        <v>3</v>
      </c>
      <c r="L2653" s="8">
        <v>0.42899999999999999</v>
      </c>
      <c r="M2653" s="8">
        <f t="shared" si="420"/>
        <v>57.485999999999997</v>
      </c>
      <c r="O2653" s="8">
        <v>127</v>
      </c>
      <c r="AE2653" s="7" t="s">
        <v>296</v>
      </c>
      <c r="AF2653" s="8" t="s">
        <v>303</v>
      </c>
      <c r="AL2653" s="7">
        <v>163</v>
      </c>
      <c r="AN2653" s="8">
        <v>6.3</v>
      </c>
      <c r="AQ2653" s="8">
        <v>1.4</v>
      </c>
      <c r="AR2653" s="8">
        <v>31.1</v>
      </c>
      <c r="AT2653" s="12">
        <f t="shared" si="419"/>
        <v>38.799999999999997</v>
      </c>
      <c r="AV2653" s="11">
        <f t="shared" si="421"/>
        <v>93.702179999999984</v>
      </c>
      <c r="AW2653" s="13">
        <f t="shared" si="422"/>
        <v>0.57485999999999993</v>
      </c>
      <c r="AX2653" s="13">
        <f t="shared" si="423"/>
        <v>3.6216179999999998</v>
      </c>
      <c r="AY2653" s="13">
        <f t="shared" si="424"/>
        <v>0.57485999999999993</v>
      </c>
      <c r="AZ2653" s="13">
        <f t="shared" si="425"/>
        <v>0.57485999999999993</v>
      </c>
      <c r="BA2653" s="13">
        <f t="shared" si="426"/>
        <v>0.80480399999999985</v>
      </c>
      <c r="BB2653" s="13">
        <f t="shared" si="427"/>
        <v>17.878146000000001</v>
      </c>
      <c r="BC2653" s="13">
        <f t="shared" si="428"/>
        <v>0.57485999999999993</v>
      </c>
    </row>
    <row r="2654" spans="1:55" x14ac:dyDescent="0.3">
      <c r="A2654" s="8" t="s">
        <v>234</v>
      </c>
      <c r="B2654" s="8" t="s">
        <v>240</v>
      </c>
      <c r="C2654" s="8" t="s">
        <v>189</v>
      </c>
      <c r="D2654" s="8" t="s">
        <v>27</v>
      </c>
      <c r="E2654" s="7" t="s">
        <v>14</v>
      </c>
      <c r="F2654" s="8">
        <v>114</v>
      </c>
      <c r="G2654" s="8">
        <v>1</v>
      </c>
      <c r="L2654" s="8">
        <v>1</v>
      </c>
      <c r="M2654" s="8">
        <f t="shared" si="420"/>
        <v>114</v>
      </c>
      <c r="O2654" s="8">
        <v>127</v>
      </c>
      <c r="AE2654" s="7" t="s">
        <v>296</v>
      </c>
      <c r="AF2654" s="8" t="s">
        <v>304</v>
      </c>
      <c r="AL2654" s="7">
        <v>125</v>
      </c>
      <c r="AN2654" s="8">
        <v>2.1</v>
      </c>
      <c r="AQ2654" s="8">
        <v>1.3</v>
      </c>
      <c r="AR2654" s="8">
        <v>26.2</v>
      </c>
      <c r="AT2654" s="12">
        <f t="shared" si="419"/>
        <v>29.6</v>
      </c>
      <c r="AV2654" s="11">
        <f t="shared" si="421"/>
        <v>142.5</v>
      </c>
      <c r="AW2654" s="13">
        <f t="shared" si="422"/>
        <v>1.1399999999999999</v>
      </c>
      <c r="AX2654" s="13">
        <f t="shared" si="423"/>
        <v>2.3940000000000001</v>
      </c>
      <c r="AY2654" s="13">
        <f t="shared" si="424"/>
        <v>1.1399999999999999</v>
      </c>
      <c r="AZ2654" s="13">
        <f t="shared" si="425"/>
        <v>1.1399999999999999</v>
      </c>
      <c r="BA2654" s="13">
        <f t="shared" si="426"/>
        <v>1.4820000000000002</v>
      </c>
      <c r="BB2654" s="13">
        <f t="shared" si="427"/>
        <v>29.867999999999999</v>
      </c>
      <c r="BC2654" s="13">
        <f t="shared" si="428"/>
        <v>1.1399999999999999</v>
      </c>
    </row>
    <row r="2655" spans="1:55" x14ac:dyDescent="0.3">
      <c r="A2655" s="8" t="s">
        <v>234</v>
      </c>
      <c r="B2655" s="8" t="s">
        <v>240</v>
      </c>
      <c r="C2655" s="8" t="s">
        <v>189</v>
      </c>
      <c r="D2655" s="8" t="s">
        <v>32</v>
      </c>
      <c r="E2655" s="7" t="s">
        <v>14</v>
      </c>
      <c r="F2655" s="8">
        <v>83</v>
      </c>
      <c r="H2655" s="8">
        <v>3</v>
      </c>
      <c r="L2655" s="8">
        <v>0.42899999999999999</v>
      </c>
      <c r="M2655" s="8">
        <f t="shared" si="420"/>
        <v>35.606999999999999</v>
      </c>
      <c r="O2655" s="8">
        <v>127</v>
      </c>
      <c r="AI2655" s="7">
        <v>8012</v>
      </c>
      <c r="AJ2655" s="8">
        <v>0</v>
      </c>
      <c r="AK2655" s="8" t="s">
        <v>307</v>
      </c>
      <c r="AL2655" s="7">
        <v>332</v>
      </c>
      <c r="AM2655" s="8">
        <v>0</v>
      </c>
      <c r="AN2655" s="8">
        <v>10.3</v>
      </c>
      <c r="AO2655" s="8">
        <v>0</v>
      </c>
      <c r="AP2655" s="8">
        <v>0</v>
      </c>
      <c r="AQ2655" s="8">
        <v>3</v>
      </c>
      <c r="AR2655" s="8">
        <v>73.7</v>
      </c>
      <c r="AS2655" s="8">
        <v>12.7</v>
      </c>
      <c r="AT2655" s="12">
        <f t="shared" si="419"/>
        <v>87</v>
      </c>
      <c r="AV2655" s="11">
        <f t="shared" si="421"/>
        <v>118.21523999999999</v>
      </c>
      <c r="AW2655" s="13">
        <f t="shared" si="422"/>
        <v>0</v>
      </c>
      <c r="AX2655" s="13">
        <f t="shared" si="423"/>
        <v>3.6675210000000003</v>
      </c>
      <c r="AY2655" s="13">
        <f t="shared" si="424"/>
        <v>0</v>
      </c>
      <c r="AZ2655" s="13">
        <f t="shared" si="425"/>
        <v>0</v>
      </c>
      <c r="BA2655" s="13">
        <f t="shared" si="426"/>
        <v>1.0682099999999999</v>
      </c>
      <c r="BB2655" s="13">
        <f t="shared" si="427"/>
        <v>26.242359</v>
      </c>
      <c r="BC2655" s="13">
        <f t="shared" si="428"/>
        <v>4.5220889999999994</v>
      </c>
    </row>
    <row r="2656" spans="1:55" x14ac:dyDescent="0.3">
      <c r="A2656" s="8" t="s">
        <v>234</v>
      </c>
      <c r="B2656" s="8" t="s">
        <v>240</v>
      </c>
      <c r="C2656" s="8" t="s">
        <v>189</v>
      </c>
      <c r="D2656" s="8" t="s">
        <v>74</v>
      </c>
      <c r="E2656" s="7" t="s">
        <v>14</v>
      </c>
      <c r="F2656" s="8">
        <v>340</v>
      </c>
      <c r="G2656" s="8">
        <v>1</v>
      </c>
      <c r="L2656" s="8">
        <v>1</v>
      </c>
      <c r="M2656" s="8">
        <f t="shared" si="420"/>
        <v>340</v>
      </c>
      <c r="O2656" s="8">
        <v>127</v>
      </c>
      <c r="AI2656" s="7">
        <v>404</v>
      </c>
      <c r="AJ2656" s="8">
        <v>14400</v>
      </c>
      <c r="AK2656" s="8" t="s">
        <v>308</v>
      </c>
      <c r="AL2656" s="7">
        <v>41</v>
      </c>
      <c r="AM2656" s="8">
        <v>0</v>
      </c>
      <c r="AN2656" s="8">
        <v>0</v>
      </c>
      <c r="AO2656" s="8">
        <v>0</v>
      </c>
      <c r="AP2656" s="8">
        <v>0</v>
      </c>
      <c r="AQ2656" s="8">
        <v>0</v>
      </c>
      <c r="AR2656" s="8">
        <v>10.4</v>
      </c>
      <c r="AS2656" s="8">
        <v>0</v>
      </c>
      <c r="AT2656" s="12">
        <f t="shared" si="419"/>
        <v>10.4</v>
      </c>
      <c r="AV2656" s="11">
        <f t="shared" si="421"/>
        <v>139.4</v>
      </c>
      <c r="AW2656" s="13">
        <f t="shared" si="422"/>
        <v>0</v>
      </c>
      <c r="AX2656" s="13">
        <f t="shared" si="423"/>
        <v>0</v>
      </c>
      <c r="AY2656" s="13">
        <f t="shared" si="424"/>
        <v>0</v>
      </c>
      <c r="AZ2656" s="13">
        <f t="shared" si="425"/>
        <v>0</v>
      </c>
      <c r="BA2656" s="13">
        <f t="shared" si="426"/>
        <v>0</v>
      </c>
      <c r="BB2656" s="13">
        <f t="shared" si="427"/>
        <v>35.36</v>
      </c>
      <c r="BC2656" s="13">
        <f t="shared" si="428"/>
        <v>0</v>
      </c>
    </row>
    <row r="2657" spans="1:55" x14ac:dyDescent="0.3">
      <c r="A2657" s="8" t="s">
        <v>232</v>
      </c>
      <c r="B2657" s="8" t="s">
        <v>239</v>
      </c>
      <c r="C2657" s="8" t="s">
        <v>190</v>
      </c>
      <c r="D2657" s="8" t="s">
        <v>13</v>
      </c>
      <c r="E2657" s="7" t="s">
        <v>21</v>
      </c>
      <c r="K2657" s="8">
        <v>1</v>
      </c>
      <c r="L2657" s="8">
        <v>0</v>
      </c>
      <c r="M2657" s="8">
        <f t="shared" si="420"/>
        <v>0</v>
      </c>
      <c r="N2657" s="8">
        <v>3</v>
      </c>
      <c r="O2657" s="8">
        <v>128</v>
      </c>
      <c r="AI2657" s="7">
        <v>8067</v>
      </c>
      <c r="AJ2657" s="8">
        <v>0</v>
      </c>
      <c r="AK2657" s="8" t="s">
        <v>265</v>
      </c>
      <c r="AL2657" s="7">
        <v>269</v>
      </c>
      <c r="AM2657" s="8">
        <v>269</v>
      </c>
      <c r="AN2657" s="8">
        <v>24.9</v>
      </c>
      <c r="AO2657" s="8">
        <v>24.9</v>
      </c>
      <c r="AP2657" s="8">
        <v>24.9</v>
      </c>
      <c r="AQ2657" s="8">
        <v>18</v>
      </c>
      <c r="AR2657" s="8">
        <v>0</v>
      </c>
      <c r="AS2657" s="8">
        <v>0</v>
      </c>
      <c r="AT2657" s="12">
        <f t="shared" si="419"/>
        <v>42.9</v>
      </c>
      <c r="AV2657" s="11">
        <f t="shared" si="421"/>
        <v>0</v>
      </c>
      <c r="AW2657" s="13">
        <f t="shared" si="422"/>
        <v>0</v>
      </c>
      <c r="AX2657" s="13">
        <f t="shared" si="423"/>
        <v>0</v>
      </c>
      <c r="AY2657" s="13">
        <f t="shared" si="424"/>
        <v>0</v>
      </c>
      <c r="AZ2657" s="13">
        <f t="shared" si="425"/>
        <v>0</v>
      </c>
      <c r="BA2657" s="13">
        <f t="shared" si="426"/>
        <v>0</v>
      </c>
      <c r="BB2657" s="13">
        <f t="shared" si="427"/>
        <v>0</v>
      </c>
      <c r="BC2657" s="13">
        <f t="shared" si="428"/>
        <v>0</v>
      </c>
    </row>
    <row r="2658" spans="1:55" x14ac:dyDescent="0.3">
      <c r="A2658" s="8" t="s">
        <v>232</v>
      </c>
      <c r="B2658" s="8" t="s">
        <v>239</v>
      </c>
      <c r="C2658" s="8" t="s">
        <v>190</v>
      </c>
      <c r="D2658" s="8" t="s">
        <v>15</v>
      </c>
      <c r="E2658" s="7" t="s">
        <v>21</v>
      </c>
      <c r="K2658" s="8">
        <v>1</v>
      </c>
      <c r="L2658" s="8">
        <v>0</v>
      </c>
      <c r="M2658" s="8">
        <f t="shared" si="420"/>
        <v>0</v>
      </c>
      <c r="O2658" s="8">
        <v>128</v>
      </c>
      <c r="AE2658" s="7" t="s">
        <v>296</v>
      </c>
      <c r="AF2658" s="8" t="s">
        <v>298</v>
      </c>
      <c r="AG2658" s="7" t="s">
        <v>299</v>
      </c>
      <c r="AL2658" s="7">
        <v>241</v>
      </c>
      <c r="AN2658" s="8">
        <v>32.9</v>
      </c>
      <c r="AQ2658" s="8">
        <v>10.9</v>
      </c>
      <c r="AR2658" s="8">
        <v>0.5</v>
      </c>
      <c r="AS2658" s="8">
        <v>0</v>
      </c>
      <c r="AT2658" s="12">
        <f t="shared" si="419"/>
        <v>44.3</v>
      </c>
      <c r="AV2658" s="11">
        <f t="shared" si="421"/>
        <v>0</v>
      </c>
      <c r="AW2658" s="13">
        <f t="shared" si="422"/>
        <v>0</v>
      </c>
      <c r="AX2658" s="13">
        <f t="shared" si="423"/>
        <v>0</v>
      </c>
      <c r="AY2658" s="13">
        <f t="shared" si="424"/>
        <v>0</v>
      </c>
      <c r="AZ2658" s="13">
        <f t="shared" si="425"/>
        <v>0</v>
      </c>
      <c r="BA2658" s="13">
        <f t="shared" si="426"/>
        <v>0</v>
      </c>
      <c r="BB2658" s="13">
        <f t="shared" si="427"/>
        <v>0</v>
      </c>
      <c r="BC2658" s="13">
        <f t="shared" si="428"/>
        <v>0</v>
      </c>
    </row>
    <row r="2659" spans="1:55" x14ac:dyDescent="0.3">
      <c r="A2659" s="8" t="s">
        <v>232</v>
      </c>
      <c r="B2659" s="8" t="s">
        <v>239</v>
      </c>
      <c r="C2659" s="8" t="s">
        <v>190</v>
      </c>
      <c r="D2659" s="8" t="s">
        <v>17</v>
      </c>
      <c r="E2659" s="7" t="s">
        <v>21</v>
      </c>
      <c r="K2659" s="8">
        <v>1</v>
      </c>
      <c r="L2659" s="8">
        <v>0</v>
      </c>
      <c r="M2659" s="8">
        <f t="shared" si="420"/>
        <v>0</v>
      </c>
      <c r="O2659" s="8">
        <v>128</v>
      </c>
      <c r="AE2659" s="7" t="s">
        <v>300</v>
      </c>
      <c r="AF2659" s="8" t="s">
        <v>301</v>
      </c>
      <c r="AG2659" s="7" t="s">
        <v>272</v>
      </c>
      <c r="AL2659" s="7">
        <v>265</v>
      </c>
      <c r="AN2659" s="8">
        <v>16.899999999999999</v>
      </c>
      <c r="AQ2659" s="8">
        <v>21.4</v>
      </c>
      <c r="AR2659" s="8">
        <v>0</v>
      </c>
      <c r="AS2659" s="8">
        <v>0</v>
      </c>
      <c r="AT2659" s="12">
        <f t="shared" si="419"/>
        <v>38.299999999999997</v>
      </c>
      <c r="AV2659" s="11">
        <f t="shared" si="421"/>
        <v>0</v>
      </c>
      <c r="AW2659" s="13">
        <f t="shared" si="422"/>
        <v>0</v>
      </c>
      <c r="AX2659" s="13">
        <f t="shared" si="423"/>
        <v>0</v>
      </c>
      <c r="AY2659" s="13">
        <f t="shared" si="424"/>
        <v>0</v>
      </c>
      <c r="AZ2659" s="13">
        <f t="shared" si="425"/>
        <v>0</v>
      </c>
      <c r="BA2659" s="13">
        <f t="shared" si="426"/>
        <v>0</v>
      </c>
      <c r="BB2659" s="13">
        <f t="shared" si="427"/>
        <v>0</v>
      </c>
      <c r="BC2659" s="13">
        <f t="shared" si="428"/>
        <v>0</v>
      </c>
    </row>
    <row r="2660" spans="1:55" x14ac:dyDescent="0.3">
      <c r="A2660" s="8" t="s">
        <v>232</v>
      </c>
      <c r="B2660" s="8" t="s">
        <v>239</v>
      </c>
      <c r="C2660" s="8" t="s">
        <v>190</v>
      </c>
      <c r="D2660" s="8" t="s">
        <v>18</v>
      </c>
      <c r="E2660" s="7" t="s">
        <v>21</v>
      </c>
      <c r="K2660" s="8">
        <v>1</v>
      </c>
      <c r="L2660" s="8">
        <v>0</v>
      </c>
      <c r="M2660" s="8">
        <f t="shared" si="420"/>
        <v>0</v>
      </c>
      <c r="O2660" s="8">
        <v>128</v>
      </c>
      <c r="S2660" s="8">
        <v>1095</v>
      </c>
      <c r="T2660" s="8" t="s">
        <v>275</v>
      </c>
      <c r="AL2660" s="7">
        <v>267</v>
      </c>
      <c r="AN2660" s="8">
        <v>19.600000000000001</v>
      </c>
      <c r="AQ2660" s="8">
        <v>20.3</v>
      </c>
      <c r="AT2660" s="12">
        <f t="shared" si="419"/>
        <v>39.900000000000006</v>
      </c>
      <c r="AV2660" s="11">
        <f t="shared" si="421"/>
        <v>0</v>
      </c>
      <c r="AW2660" s="13">
        <f t="shared" si="422"/>
        <v>0</v>
      </c>
      <c r="AX2660" s="13">
        <f t="shared" si="423"/>
        <v>0</v>
      </c>
      <c r="AY2660" s="13">
        <f t="shared" si="424"/>
        <v>0</v>
      </c>
      <c r="AZ2660" s="13">
        <f t="shared" si="425"/>
        <v>0</v>
      </c>
      <c r="BA2660" s="13">
        <f t="shared" si="426"/>
        <v>0</v>
      </c>
      <c r="BB2660" s="13">
        <f t="shared" si="427"/>
        <v>0</v>
      </c>
      <c r="BC2660" s="13">
        <f t="shared" si="428"/>
        <v>0</v>
      </c>
    </row>
    <row r="2661" spans="1:55" x14ac:dyDescent="0.3">
      <c r="A2661" s="8" t="s">
        <v>232</v>
      </c>
      <c r="B2661" s="8" t="s">
        <v>239</v>
      </c>
      <c r="C2661" s="8" t="s">
        <v>190</v>
      </c>
      <c r="D2661" s="8" t="s">
        <v>19</v>
      </c>
      <c r="E2661" s="7" t="s">
        <v>14</v>
      </c>
      <c r="F2661" s="8">
        <v>112</v>
      </c>
      <c r="I2661" s="8">
        <v>2</v>
      </c>
      <c r="L2661" s="8">
        <v>6.7000000000000004E-2</v>
      </c>
      <c r="M2661" s="8">
        <f t="shared" si="420"/>
        <v>7.5040000000000004</v>
      </c>
      <c r="O2661" s="8">
        <v>128</v>
      </c>
      <c r="AI2661" s="7">
        <v>8063</v>
      </c>
      <c r="AJ2661" s="8">
        <v>5124</v>
      </c>
      <c r="AK2661" s="8" t="s">
        <v>273</v>
      </c>
      <c r="AL2661" s="7">
        <v>285</v>
      </c>
      <c r="AM2661" s="8">
        <v>285</v>
      </c>
      <c r="AN2661" s="8">
        <v>26.9</v>
      </c>
      <c r="AO2661" s="8">
        <v>26.9</v>
      </c>
      <c r="AP2661" s="8">
        <v>26.9</v>
      </c>
      <c r="AQ2661" s="8">
        <v>18.899999999999999</v>
      </c>
      <c r="AR2661" s="8">
        <v>0</v>
      </c>
      <c r="AS2661" s="8">
        <v>0</v>
      </c>
      <c r="AT2661" s="12">
        <f t="shared" si="419"/>
        <v>45.8</v>
      </c>
      <c r="AV2661" s="11">
        <f t="shared" si="421"/>
        <v>21.386400000000002</v>
      </c>
      <c r="AW2661" s="13">
        <f t="shared" si="422"/>
        <v>21.386400000000002</v>
      </c>
      <c r="AX2661" s="13">
        <f t="shared" si="423"/>
        <v>2.0185759999999999</v>
      </c>
      <c r="AY2661" s="13">
        <f t="shared" si="424"/>
        <v>2.0185759999999999</v>
      </c>
      <c r="AZ2661" s="13">
        <f t="shared" si="425"/>
        <v>2.0185759999999999</v>
      </c>
      <c r="BA2661" s="13">
        <f t="shared" si="426"/>
        <v>1.4182560000000002</v>
      </c>
      <c r="BB2661" s="13">
        <f t="shared" si="427"/>
        <v>0</v>
      </c>
      <c r="BC2661" s="13">
        <f t="shared" si="428"/>
        <v>0</v>
      </c>
    </row>
    <row r="2662" spans="1:55" x14ac:dyDescent="0.3">
      <c r="A2662" s="8" t="s">
        <v>232</v>
      </c>
      <c r="B2662" s="8" t="s">
        <v>239</v>
      </c>
      <c r="C2662" s="8" t="s">
        <v>190</v>
      </c>
      <c r="D2662" s="8" t="s">
        <v>22</v>
      </c>
      <c r="E2662" s="7" t="s">
        <v>21</v>
      </c>
      <c r="K2662" s="8">
        <v>1</v>
      </c>
      <c r="L2662" s="8">
        <v>0</v>
      </c>
      <c r="M2662" s="8">
        <f t="shared" si="420"/>
        <v>0</v>
      </c>
      <c r="O2662" s="8">
        <v>128</v>
      </c>
      <c r="AI2662" s="7">
        <v>8063</v>
      </c>
      <c r="AJ2662" s="8">
        <v>5124</v>
      </c>
      <c r="AK2662" s="8" t="s">
        <v>273</v>
      </c>
      <c r="AL2662" s="7">
        <v>285</v>
      </c>
      <c r="AM2662" s="8">
        <v>285</v>
      </c>
      <c r="AN2662" s="8">
        <v>26.9</v>
      </c>
      <c r="AO2662" s="8">
        <v>26.9</v>
      </c>
      <c r="AP2662" s="8">
        <v>26.9</v>
      </c>
      <c r="AQ2662" s="8">
        <v>18.899999999999999</v>
      </c>
      <c r="AR2662" s="8">
        <v>0</v>
      </c>
      <c r="AS2662" s="8">
        <v>0</v>
      </c>
      <c r="AT2662" s="12">
        <f t="shared" si="419"/>
        <v>45.8</v>
      </c>
      <c r="AV2662" s="11">
        <f t="shared" si="421"/>
        <v>0</v>
      </c>
      <c r="AW2662" s="13">
        <f t="shared" si="422"/>
        <v>0</v>
      </c>
      <c r="AX2662" s="13">
        <f t="shared" si="423"/>
        <v>0</v>
      </c>
      <c r="AY2662" s="13">
        <f t="shared" si="424"/>
        <v>0</v>
      </c>
      <c r="AZ2662" s="13">
        <f t="shared" si="425"/>
        <v>0</v>
      </c>
      <c r="BA2662" s="13">
        <f t="shared" si="426"/>
        <v>0</v>
      </c>
      <c r="BB2662" s="13">
        <f t="shared" si="427"/>
        <v>0</v>
      </c>
      <c r="BC2662" s="13">
        <f t="shared" si="428"/>
        <v>0</v>
      </c>
    </row>
    <row r="2663" spans="1:55" x14ac:dyDescent="0.3">
      <c r="A2663" s="8" t="s">
        <v>232</v>
      </c>
      <c r="B2663" s="8" t="s">
        <v>239</v>
      </c>
      <c r="C2663" s="8" t="s">
        <v>190</v>
      </c>
      <c r="D2663" s="8" t="s">
        <v>23</v>
      </c>
      <c r="E2663" s="7" t="s">
        <v>14</v>
      </c>
      <c r="F2663" s="8">
        <v>112</v>
      </c>
      <c r="G2663" s="8">
        <v>1</v>
      </c>
      <c r="L2663" s="8">
        <v>1</v>
      </c>
      <c r="M2663" s="8">
        <f t="shared" si="420"/>
        <v>112</v>
      </c>
      <c r="O2663" s="8">
        <v>128</v>
      </c>
      <c r="AI2663" s="7">
        <v>974</v>
      </c>
      <c r="AJ2663" s="8">
        <v>1129</v>
      </c>
      <c r="AK2663" s="8" t="s">
        <v>279</v>
      </c>
      <c r="AL2663" s="7">
        <v>155</v>
      </c>
      <c r="AM2663" s="8">
        <v>155</v>
      </c>
      <c r="AN2663" s="8">
        <v>12.6</v>
      </c>
      <c r="AO2663" s="8">
        <v>12.6</v>
      </c>
      <c r="AP2663" s="8">
        <v>0</v>
      </c>
      <c r="AQ2663" s="8">
        <v>10.6</v>
      </c>
      <c r="AR2663" s="8">
        <v>1.1000000000000001</v>
      </c>
      <c r="AS2663" s="8">
        <v>0</v>
      </c>
      <c r="AT2663" s="12">
        <f t="shared" si="419"/>
        <v>24.3</v>
      </c>
      <c r="AV2663" s="11">
        <f t="shared" si="421"/>
        <v>173.6</v>
      </c>
      <c r="AW2663" s="13">
        <f t="shared" si="422"/>
        <v>173.6</v>
      </c>
      <c r="AX2663" s="13">
        <f t="shared" si="423"/>
        <v>14.112</v>
      </c>
      <c r="AY2663" s="13">
        <f t="shared" si="424"/>
        <v>14.112</v>
      </c>
      <c r="AZ2663" s="13">
        <f t="shared" si="425"/>
        <v>0</v>
      </c>
      <c r="BA2663" s="13">
        <f t="shared" si="426"/>
        <v>11.872</v>
      </c>
      <c r="BB2663" s="13">
        <f t="shared" si="427"/>
        <v>1.2320000000000002</v>
      </c>
      <c r="BC2663" s="13">
        <f t="shared" si="428"/>
        <v>0</v>
      </c>
    </row>
    <row r="2664" spans="1:55" x14ac:dyDescent="0.3">
      <c r="A2664" s="8" t="s">
        <v>232</v>
      </c>
      <c r="B2664" s="8" t="s">
        <v>239</v>
      </c>
      <c r="C2664" s="8" t="s">
        <v>190</v>
      </c>
      <c r="D2664" s="8" t="s">
        <v>24</v>
      </c>
      <c r="E2664" s="7" t="s">
        <v>14</v>
      </c>
      <c r="F2664" s="8">
        <v>184</v>
      </c>
      <c r="H2664" s="8">
        <v>2</v>
      </c>
      <c r="L2664" s="8">
        <v>0.28599999999999998</v>
      </c>
      <c r="M2664" s="8">
        <f t="shared" si="420"/>
        <v>52.623999999999995</v>
      </c>
      <c r="O2664" s="8">
        <v>128</v>
      </c>
      <c r="AI2664" s="7">
        <v>7075</v>
      </c>
      <c r="AJ2664" s="8">
        <v>1106</v>
      </c>
      <c r="AK2664" s="8" t="s">
        <v>280</v>
      </c>
      <c r="AL2664" s="7">
        <v>69</v>
      </c>
      <c r="AM2664" s="8">
        <v>69</v>
      </c>
      <c r="AN2664" s="8">
        <v>3.6</v>
      </c>
      <c r="AO2664" s="8">
        <v>3.6</v>
      </c>
      <c r="AP2664" s="8">
        <v>0</v>
      </c>
      <c r="AQ2664" s="8">
        <v>4.0999999999999996</v>
      </c>
      <c r="AR2664" s="8">
        <v>4.5</v>
      </c>
      <c r="AS2664" s="8">
        <v>0</v>
      </c>
      <c r="AT2664" s="12">
        <f t="shared" si="419"/>
        <v>12.2</v>
      </c>
      <c r="AV2664" s="11">
        <f t="shared" si="421"/>
        <v>36.310559999999995</v>
      </c>
      <c r="AW2664" s="13">
        <f t="shared" si="422"/>
        <v>36.310559999999995</v>
      </c>
      <c r="AX2664" s="13">
        <f t="shared" si="423"/>
        <v>1.8944639999999999</v>
      </c>
      <c r="AY2664" s="13">
        <f t="shared" si="424"/>
        <v>1.8944639999999999</v>
      </c>
      <c r="AZ2664" s="13">
        <f t="shared" si="425"/>
        <v>0</v>
      </c>
      <c r="BA2664" s="13">
        <f t="shared" si="426"/>
        <v>2.1575839999999995</v>
      </c>
      <c r="BB2664" s="13">
        <f t="shared" si="427"/>
        <v>2.36808</v>
      </c>
      <c r="BC2664" s="13">
        <f t="shared" si="428"/>
        <v>0</v>
      </c>
    </row>
    <row r="2665" spans="1:55" x14ac:dyDescent="0.3">
      <c r="A2665" s="8" t="s">
        <v>232</v>
      </c>
      <c r="B2665" s="8" t="s">
        <v>239</v>
      </c>
      <c r="C2665" s="8" t="s">
        <v>190</v>
      </c>
      <c r="D2665" s="8" t="s">
        <v>25</v>
      </c>
      <c r="E2665" s="7" t="s">
        <v>21</v>
      </c>
      <c r="K2665" s="8">
        <v>1</v>
      </c>
      <c r="L2665" s="8">
        <v>0</v>
      </c>
      <c r="M2665" s="8">
        <f t="shared" si="420"/>
        <v>0</v>
      </c>
      <c r="O2665" s="8">
        <v>128</v>
      </c>
      <c r="AI2665" s="7">
        <v>646</v>
      </c>
      <c r="AJ2665" s="8">
        <v>1009</v>
      </c>
      <c r="AK2665" s="8" t="s">
        <v>286</v>
      </c>
      <c r="AL2665" s="7">
        <v>403</v>
      </c>
      <c r="AM2665" s="8">
        <v>403</v>
      </c>
      <c r="AN2665" s="8">
        <v>24.9</v>
      </c>
      <c r="AO2665" s="8">
        <v>24.9</v>
      </c>
      <c r="AP2665" s="8">
        <v>0</v>
      </c>
      <c r="AQ2665" s="8">
        <v>33.1</v>
      </c>
      <c r="AR2665" s="8">
        <v>1.3</v>
      </c>
      <c r="AS2665" s="8">
        <v>0</v>
      </c>
      <c r="AT2665" s="12">
        <f t="shared" si="419"/>
        <v>59.3</v>
      </c>
      <c r="AV2665" s="11">
        <f t="shared" si="421"/>
        <v>0</v>
      </c>
      <c r="AW2665" s="13">
        <f t="shared" si="422"/>
        <v>0</v>
      </c>
      <c r="AX2665" s="13">
        <f t="shared" si="423"/>
        <v>0</v>
      </c>
      <c r="AY2665" s="13">
        <f t="shared" si="424"/>
        <v>0</v>
      </c>
      <c r="AZ2665" s="13">
        <f t="shared" si="425"/>
        <v>0</v>
      </c>
      <c r="BA2665" s="13">
        <f t="shared" si="426"/>
        <v>0</v>
      </c>
      <c r="BB2665" s="13">
        <f t="shared" si="427"/>
        <v>0</v>
      </c>
      <c r="BC2665" s="13">
        <f t="shared" si="428"/>
        <v>0</v>
      </c>
    </row>
    <row r="2666" spans="1:55" x14ac:dyDescent="0.3">
      <c r="A2666" s="8" t="s">
        <v>20</v>
      </c>
      <c r="B2666" s="8" t="s">
        <v>239</v>
      </c>
      <c r="C2666" s="8" t="s">
        <v>190</v>
      </c>
      <c r="D2666" s="8" t="s">
        <v>20</v>
      </c>
      <c r="E2666" s="7" t="s">
        <v>14</v>
      </c>
      <c r="F2666" s="8">
        <v>112</v>
      </c>
      <c r="H2666" s="8">
        <v>2</v>
      </c>
      <c r="L2666" s="8">
        <v>0.28599999999999998</v>
      </c>
      <c r="M2666" s="8">
        <f t="shared" si="420"/>
        <v>32.031999999999996</v>
      </c>
      <c r="O2666" s="8">
        <v>128</v>
      </c>
      <c r="AI2666">
        <v>8041</v>
      </c>
      <c r="AJ2666">
        <v>15233</v>
      </c>
      <c r="AK2666" t="s">
        <v>378</v>
      </c>
      <c r="AL2666">
        <v>105</v>
      </c>
      <c r="AM2666">
        <v>105</v>
      </c>
      <c r="AN2666">
        <v>18.5</v>
      </c>
      <c r="AO2666">
        <v>18.5</v>
      </c>
      <c r="AP2666">
        <v>18.5</v>
      </c>
      <c r="AQ2666">
        <v>2.9</v>
      </c>
      <c r="AR2666">
        <v>0</v>
      </c>
      <c r="AS2666">
        <v>0</v>
      </c>
      <c r="AT2666" s="12">
        <f t="shared" si="419"/>
        <v>21.4</v>
      </c>
      <c r="AV2666" s="11">
        <f t="shared" si="421"/>
        <v>33.633599999999994</v>
      </c>
      <c r="AW2666" s="13">
        <f t="shared" si="422"/>
        <v>33.633599999999994</v>
      </c>
      <c r="AX2666" s="13">
        <f t="shared" si="423"/>
        <v>5.9259199999999996</v>
      </c>
      <c r="AY2666" s="13">
        <f t="shared" si="424"/>
        <v>5.9259199999999996</v>
      </c>
      <c r="AZ2666" s="13">
        <f t="shared" si="425"/>
        <v>5.9259199999999996</v>
      </c>
      <c r="BA2666" s="13">
        <f t="shared" si="426"/>
        <v>0.92892799999999998</v>
      </c>
      <c r="BB2666" s="13">
        <f t="shared" si="427"/>
        <v>0</v>
      </c>
      <c r="BC2666" s="13">
        <f t="shared" si="428"/>
        <v>0</v>
      </c>
    </row>
    <row r="2667" spans="1:55" x14ac:dyDescent="0.3">
      <c r="A2667" s="8" t="s">
        <v>233</v>
      </c>
      <c r="B2667" s="8" t="s">
        <v>239</v>
      </c>
      <c r="C2667" s="8" t="s">
        <v>190</v>
      </c>
      <c r="D2667" s="8" t="s">
        <v>26</v>
      </c>
      <c r="E2667" s="7" t="s">
        <v>21</v>
      </c>
      <c r="K2667" s="8">
        <v>1</v>
      </c>
      <c r="L2667" s="8">
        <v>0</v>
      </c>
      <c r="M2667" s="8">
        <f t="shared" si="420"/>
        <v>0</v>
      </c>
      <c r="O2667" s="8">
        <v>128</v>
      </c>
      <c r="AI2667" s="7">
        <v>7200</v>
      </c>
      <c r="AJ2667" s="8">
        <v>20051</v>
      </c>
      <c r="AK2667" s="8" t="s">
        <v>282</v>
      </c>
      <c r="AL2667" s="7">
        <v>130</v>
      </c>
      <c r="AM2667" s="8">
        <v>0</v>
      </c>
      <c r="AN2667" s="8">
        <v>2.4</v>
      </c>
      <c r="AO2667" s="8">
        <v>0</v>
      </c>
      <c r="AP2667" s="8">
        <v>0</v>
      </c>
      <c r="AQ2667" s="8">
        <v>0.2</v>
      </c>
      <c r="AR2667" s="8">
        <v>28.6</v>
      </c>
      <c r="AS2667" s="8">
        <v>0.3</v>
      </c>
      <c r="AT2667" s="12">
        <f t="shared" si="419"/>
        <v>31.200000000000003</v>
      </c>
      <c r="AV2667" s="11">
        <f t="shared" si="421"/>
        <v>0</v>
      </c>
      <c r="AW2667" s="13">
        <f t="shared" si="422"/>
        <v>0</v>
      </c>
      <c r="AX2667" s="13">
        <f t="shared" si="423"/>
        <v>0</v>
      </c>
      <c r="AY2667" s="13">
        <f t="shared" si="424"/>
        <v>0</v>
      </c>
      <c r="AZ2667" s="13">
        <f t="shared" si="425"/>
        <v>0</v>
      </c>
      <c r="BA2667" s="13">
        <f t="shared" si="426"/>
        <v>0</v>
      </c>
      <c r="BB2667" s="13">
        <f t="shared" si="427"/>
        <v>0</v>
      </c>
      <c r="BC2667" s="13">
        <f t="shared" si="428"/>
        <v>0</v>
      </c>
    </row>
    <row r="2668" spans="1:55" x14ac:dyDescent="0.3">
      <c r="A2668" s="8" t="s">
        <v>233</v>
      </c>
      <c r="B2668" s="8" t="s">
        <v>239</v>
      </c>
      <c r="C2668" s="8" t="s">
        <v>190</v>
      </c>
      <c r="D2668" s="8" t="s">
        <v>28</v>
      </c>
      <c r="E2668" s="7" t="s">
        <v>14</v>
      </c>
      <c r="F2668" s="8">
        <v>185</v>
      </c>
      <c r="H2668" s="8">
        <v>2</v>
      </c>
      <c r="L2668" s="8">
        <v>0.28599999999999998</v>
      </c>
      <c r="M2668" s="8">
        <f t="shared" si="420"/>
        <v>52.91</v>
      </c>
      <c r="O2668" s="8">
        <v>128</v>
      </c>
      <c r="AI2668" s="7">
        <v>7005</v>
      </c>
      <c r="AJ2668" s="8">
        <v>16028</v>
      </c>
      <c r="AK2668" s="8" t="s">
        <v>283</v>
      </c>
      <c r="AL2668" s="7">
        <v>127</v>
      </c>
      <c r="AM2668" s="8">
        <v>0</v>
      </c>
      <c r="AN2668" s="8">
        <v>8.6999999999999993</v>
      </c>
      <c r="AO2668" s="8">
        <v>0</v>
      </c>
      <c r="AP2668" s="8">
        <v>0</v>
      </c>
      <c r="AQ2668" s="8">
        <v>0.5</v>
      </c>
      <c r="AR2668" s="8">
        <v>22.8</v>
      </c>
      <c r="AS2668" s="8">
        <v>6.4</v>
      </c>
      <c r="AT2668" s="12">
        <f t="shared" si="419"/>
        <v>32</v>
      </c>
      <c r="AV2668" s="11">
        <f t="shared" si="421"/>
        <v>67.195700000000002</v>
      </c>
      <c r="AW2668" s="13">
        <f t="shared" si="422"/>
        <v>0</v>
      </c>
      <c r="AX2668" s="13">
        <f t="shared" si="423"/>
        <v>4.6031699999999995</v>
      </c>
      <c r="AY2668" s="13">
        <f t="shared" si="424"/>
        <v>0</v>
      </c>
      <c r="AZ2668" s="13">
        <f t="shared" si="425"/>
        <v>0</v>
      </c>
      <c r="BA2668" s="13">
        <f t="shared" si="426"/>
        <v>0.26455000000000001</v>
      </c>
      <c r="BB2668" s="13">
        <f t="shared" si="427"/>
        <v>12.06348</v>
      </c>
      <c r="BC2668" s="13">
        <f t="shared" si="428"/>
        <v>3.3862400000000004</v>
      </c>
    </row>
    <row r="2669" spans="1:55" x14ac:dyDescent="0.3">
      <c r="A2669" s="8" t="s">
        <v>233</v>
      </c>
      <c r="B2669" s="8" t="s">
        <v>239</v>
      </c>
      <c r="C2669" s="8" t="s">
        <v>190</v>
      </c>
      <c r="D2669" s="8" t="s">
        <v>29</v>
      </c>
      <c r="E2669" s="7" t="s">
        <v>14</v>
      </c>
      <c r="F2669" s="8">
        <v>60</v>
      </c>
      <c r="G2669" s="8">
        <v>1</v>
      </c>
      <c r="L2669" s="8">
        <v>1</v>
      </c>
      <c r="M2669" s="8">
        <f t="shared" si="420"/>
        <v>60</v>
      </c>
      <c r="O2669" s="8">
        <v>128</v>
      </c>
      <c r="AI2669" s="7">
        <v>513</v>
      </c>
      <c r="AJ2669" s="8">
        <v>11110</v>
      </c>
      <c r="AK2669" s="8" t="s">
        <v>290</v>
      </c>
      <c r="AL2669" s="7">
        <v>22</v>
      </c>
      <c r="AM2669" s="8">
        <v>0</v>
      </c>
      <c r="AN2669" s="8">
        <v>1</v>
      </c>
      <c r="AO2669" s="8">
        <v>0</v>
      </c>
      <c r="AP2669" s="8">
        <v>0</v>
      </c>
      <c r="AQ2669" s="8">
        <v>0.4</v>
      </c>
      <c r="AR2669" s="8">
        <v>4.5</v>
      </c>
      <c r="AS2669" s="8">
        <v>2.8</v>
      </c>
      <c r="AT2669" s="12">
        <f t="shared" ref="AT2669:AT2732" si="429">SUM(AN2669,AQ2669,AR2669)</f>
        <v>5.9</v>
      </c>
      <c r="AV2669" s="11">
        <f t="shared" si="421"/>
        <v>13.2</v>
      </c>
      <c r="AW2669" s="13">
        <f t="shared" si="422"/>
        <v>0</v>
      </c>
      <c r="AX2669" s="13">
        <f t="shared" si="423"/>
        <v>0.6</v>
      </c>
      <c r="AY2669" s="13">
        <f t="shared" si="424"/>
        <v>0</v>
      </c>
      <c r="AZ2669" s="13">
        <f t="shared" si="425"/>
        <v>0</v>
      </c>
      <c r="BA2669" s="13">
        <f t="shared" si="426"/>
        <v>0.24</v>
      </c>
      <c r="BB2669" s="13">
        <f t="shared" si="427"/>
        <v>2.7</v>
      </c>
      <c r="BC2669" s="13">
        <f t="shared" si="428"/>
        <v>1.68</v>
      </c>
    </row>
    <row r="2670" spans="1:55" x14ac:dyDescent="0.3">
      <c r="A2670" s="8" t="s">
        <v>233</v>
      </c>
      <c r="B2670" s="8" t="s">
        <v>239</v>
      </c>
      <c r="C2670" s="8" t="s">
        <v>190</v>
      </c>
      <c r="D2670" s="8" t="s">
        <v>30</v>
      </c>
      <c r="E2670" s="7" t="s">
        <v>14</v>
      </c>
      <c r="F2670" s="8">
        <v>119</v>
      </c>
      <c r="H2670" s="8">
        <v>4</v>
      </c>
      <c r="L2670" s="8">
        <v>0.57099999999999995</v>
      </c>
      <c r="M2670" s="8">
        <f t="shared" si="420"/>
        <v>67.948999999999998</v>
      </c>
      <c r="O2670" s="8">
        <v>128</v>
      </c>
      <c r="AI2670" s="7">
        <v>141</v>
      </c>
      <c r="AJ2670" s="8">
        <v>9040</v>
      </c>
      <c r="AK2670" s="8" t="s">
        <v>287</v>
      </c>
      <c r="AL2670" s="7">
        <v>92</v>
      </c>
      <c r="AM2670" s="8">
        <v>0</v>
      </c>
      <c r="AN2670" s="8">
        <v>1</v>
      </c>
      <c r="AO2670" s="8">
        <v>0</v>
      </c>
      <c r="AP2670" s="8">
        <v>0</v>
      </c>
      <c r="AQ2670" s="8">
        <v>0.5</v>
      </c>
      <c r="AR2670" s="8">
        <v>23.4</v>
      </c>
      <c r="AS2670" s="8">
        <v>2.4</v>
      </c>
      <c r="AT2670" s="12">
        <f t="shared" si="429"/>
        <v>24.9</v>
      </c>
      <c r="AV2670" s="11">
        <f t="shared" si="421"/>
        <v>62.513080000000002</v>
      </c>
      <c r="AW2670" s="13">
        <f t="shared" si="422"/>
        <v>0</v>
      </c>
      <c r="AX2670" s="13">
        <f t="shared" si="423"/>
        <v>0.67948999999999993</v>
      </c>
      <c r="AY2670" s="13">
        <f t="shared" si="424"/>
        <v>0</v>
      </c>
      <c r="AZ2670" s="13">
        <f t="shared" si="425"/>
        <v>0</v>
      </c>
      <c r="BA2670" s="13">
        <f t="shared" si="426"/>
        <v>0.33974499999999996</v>
      </c>
      <c r="BB2670" s="13">
        <f t="shared" si="427"/>
        <v>15.900065999999999</v>
      </c>
      <c r="BC2670" s="13">
        <f t="shared" si="428"/>
        <v>1.630776</v>
      </c>
    </row>
    <row r="2671" spans="1:55" x14ac:dyDescent="0.3">
      <c r="A2671" s="8" t="s">
        <v>233</v>
      </c>
      <c r="B2671" s="8" t="s">
        <v>239</v>
      </c>
      <c r="C2671" s="8" t="s">
        <v>190</v>
      </c>
      <c r="D2671" s="8" t="s">
        <v>31</v>
      </c>
      <c r="E2671" s="7" t="s">
        <v>14</v>
      </c>
      <c r="F2671" s="8">
        <v>122</v>
      </c>
      <c r="H2671" s="8">
        <v>3</v>
      </c>
      <c r="L2671" s="8">
        <v>0.42899999999999999</v>
      </c>
      <c r="M2671" s="8">
        <f t="shared" si="420"/>
        <v>52.338000000000001</v>
      </c>
      <c r="O2671" s="8">
        <v>128</v>
      </c>
      <c r="AI2671" s="7">
        <v>1786</v>
      </c>
      <c r="AJ2671" s="8">
        <v>11363</v>
      </c>
      <c r="AK2671" s="8" t="s">
        <v>289</v>
      </c>
      <c r="AL2671" s="7">
        <v>93</v>
      </c>
      <c r="AM2671" s="8">
        <v>0</v>
      </c>
      <c r="AN2671" s="8">
        <v>2</v>
      </c>
      <c r="AO2671" s="8">
        <v>0</v>
      </c>
      <c r="AP2671" s="8">
        <v>0</v>
      </c>
      <c r="AQ2671" s="8">
        <v>0.1</v>
      </c>
      <c r="AR2671" s="8">
        <v>21.6</v>
      </c>
      <c r="AS2671" s="8">
        <v>1.5</v>
      </c>
      <c r="AT2671" s="12">
        <f t="shared" si="429"/>
        <v>23.700000000000003</v>
      </c>
      <c r="AV2671" s="11">
        <f t="shared" si="421"/>
        <v>48.674340000000001</v>
      </c>
      <c r="AW2671" s="13">
        <f t="shared" si="422"/>
        <v>0</v>
      </c>
      <c r="AX2671" s="13">
        <f t="shared" si="423"/>
        <v>1.0467599999999999</v>
      </c>
      <c r="AY2671" s="13">
        <f t="shared" si="424"/>
        <v>0</v>
      </c>
      <c r="AZ2671" s="13">
        <f t="shared" si="425"/>
        <v>0</v>
      </c>
      <c r="BA2671" s="13">
        <f t="shared" si="426"/>
        <v>5.2338000000000003E-2</v>
      </c>
      <c r="BB2671" s="13">
        <f t="shared" si="427"/>
        <v>11.305008000000001</v>
      </c>
      <c r="BC2671" s="13">
        <f t="shared" si="428"/>
        <v>0.78507000000000005</v>
      </c>
    </row>
    <row r="2672" spans="1:55" x14ac:dyDescent="0.3">
      <c r="A2672" s="8" t="s">
        <v>233</v>
      </c>
      <c r="B2672" s="8" t="s">
        <v>239</v>
      </c>
      <c r="C2672" s="8" t="s">
        <v>190</v>
      </c>
      <c r="D2672" s="8" t="s">
        <v>128</v>
      </c>
      <c r="E2672" s="7" t="s">
        <v>14</v>
      </c>
      <c r="F2672" s="8">
        <v>62</v>
      </c>
      <c r="J2672" s="8">
        <v>1</v>
      </c>
      <c r="L2672" s="8">
        <v>3.0000000000000001E-3</v>
      </c>
      <c r="M2672" s="8">
        <f t="shared" si="420"/>
        <v>0.186</v>
      </c>
      <c r="O2672" s="8">
        <v>128</v>
      </c>
      <c r="AI2672" s="7">
        <v>620</v>
      </c>
      <c r="AJ2672" s="8">
        <v>11125</v>
      </c>
      <c r="AK2672" s="8" t="s">
        <v>356</v>
      </c>
      <c r="AL2672" s="7">
        <v>45</v>
      </c>
      <c r="AM2672" s="8">
        <v>0</v>
      </c>
      <c r="AN2672" s="8">
        <v>1.1000000000000001</v>
      </c>
      <c r="AO2672" s="8">
        <v>0</v>
      </c>
      <c r="AP2672" s="8">
        <v>0</v>
      </c>
      <c r="AQ2672" s="8">
        <v>0.2</v>
      </c>
      <c r="AR2672" s="8">
        <v>10.5</v>
      </c>
      <c r="AS2672" s="8">
        <v>3.3</v>
      </c>
      <c r="AT2672" s="12">
        <f t="shared" si="429"/>
        <v>11.8</v>
      </c>
      <c r="AV2672" s="11">
        <f t="shared" si="421"/>
        <v>8.3699999999999997E-2</v>
      </c>
      <c r="AW2672" s="13">
        <f t="shared" si="422"/>
        <v>0</v>
      </c>
      <c r="AX2672" s="13">
        <f t="shared" si="423"/>
        <v>2.0460000000000001E-3</v>
      </c>
      <c r="AY2672" s="13">
        <f t="shared" si="424"/>
        <v>0</v>
      </c>
      <c r="AZ2672" s="13">
        <f t="shared" si="425"/>
        <v>0</v>
      </c>
      <c r="BA2672" s="13">
        <f t="shared" si="426"/>
        <v>3.7200000000000004E-4</v>
      </c>
      <c r="BB2672" s="13">
        <f t="shared" si="427"/>
        <v>1.9530000000000002E-2</v>
      </c>
      <c r="BC2672" s="13">
        <f t="shared" si="428"/>
        <v>6.1380000000000002E-3</v>
      </c>
    </row>
    <row r="2673" spans="1:55" x14ac:dyDescent="0.3">
      <c r="A2673" s="8" t="s">
        <v>233</v>
      </c>
      <c r="B2673" s="8" t="s">
        <v>239</v>
      </c>
      <c r="C2673" s="8" t="s">
        <v>190</v>
      </c>
      <c r="D2673" s="8" t="s">
        <v>167</v>
      </c>
      <c r="E2673" s="7" t="s">
        <v>14</v>
      </c>
      <c r="F2673" s="8">
        <v>62</v>
      </c>
      <c r="G2673" s="8">
        <v>1</v>
      </c>
      <c r="L2673" s="8">
        <v>1</v>
      </c>
      <c r="M2673" s="8">
        <f t="shared" si="420"/>
        <v>62</v>
      </c>
      <c r="O2673" s="8">
        <v>128</v>
      </c>
      <c r="AI2673" s="7">
        <v>2282</v>
      </c>
      <c r="AJ2673" s="8">
        <v>11529</v>
      </c>
      <c r="AK2673" s="8" t="s">
        <v>368</v>
      </c>
      <c r="AL2673" s="7">
        <v>21</v>
      </c>
      <c r="AM2673" s="8">
        <v>0</v>
      </c>
      <c r="AN2673" s="8">
        <v>0.9</v>
      </c>
      <c r="AO2673" s="8">
        <v>0</v>
      </c>
      <c r="AP2673" s="8">
        <v>0</v>
      </c>
      <c r="AQ2673" s="8">
        <v>0.3</v>
      </c>
      <c r="AR2673" s="8">
        <v>4.5999999999999996</v>
      </c>
      <c r="AS2673" s="8">
        <v>1.1000000000000001</v>
      </c>
      <c r="AT2673" s="12">
        <f t="shared" si="429"/>
        <v>5.8</v>
      </c>
      <c r="AV2673" s="11">
        <f t="shared" si="421"/>
        <v>13.02</v>
      </c>
      <c r="AW2673" s="13">
        <f t="shared" si="422"/>
        <v>0</v>
      </c>
      <c r="AX2673" s="13">
        <f t="shared" si="423"/>
        <v>0.55800000000000005</v>
      </c>
      <c r="AY2673" s="13">
        <f t="shared" si="424"/>
        <v>0</v>
      </c>
      <c r="AZ2673" s="13">
        <f t="shared" si="425"/>
        <v>0</v>
      </c>
      <c r="BA2673" s="13">
        <f t="shared" si="426"/>
        <v>0.18599999999999997</v>
      </c>
      <c r="BB2673" s="13">
        <f t="shared" si="427"/>
        <v>2.8519999999999999</v>
      </c>
      <c r="BC2673" s="13">
        <f t="shared" si="428"/>
        <v>0.68200000000000005</v>
      </c>
    </row>
    <row r="2674" spans="1:55" x14ac:dyDescent="0.3">
      <c r="A2674" s="8" t="s">
        <v>233</v>
      </c>
      <c r="B2674" s="8" t="s">
        <v>239</v>
      </c>
      <c r="C2674" s="8" t="s">
        <v>190</v>
      </c>
      <c r="D2674" s="8" t="s">
        <v>87</v>
      </c>
      <c r="E2674" s="7" t="s">
        <v>14</v>
      </c>
      <c r="F2674" s="8">
        <v>171</v>
      </c>
      <c r="I2674" s="8">
        <v>2</v>
      </c>
      <c r="L2674" s="8">
        <v>6.7000000000000004E-2</v>
      </c>
      <c r="M2674" s="8">
        <f t="shared" si="420"/>
        <v>11.457000000000001</v>
      </c>
      <c r="O2674" s="8">
        <v>128</v>
      </c>
      <c r="AI2674" s="7">
        <v>7060</v>
      </c>
      <c r="AJ2674" s="8">
        <v>16063</v>
      </c>
      <c r="AK2674" s="8" t="s">
        <v>328</v>
      </c>
      <c r="AL2674" s="7">
        <v>116</v>
      </c>
      <c r="AM2674" s="8">
        <v>0</v>
      </c>
      <c r="AN2674" s="8">
        <v>7.7</v>
      </c>
      <c r="AO2674" s="8">
        <v>0</v>
      </c>
      <c r="AP2674" s="8">
        <v>0</v>
      </c>
      <c r="AQ2674" s="8">
        <v>0.5</v>
      </c>
      <c r="AR2674" s="8">
        <v>20.8</v>
      </c>
      <c r="AS2674" s="8">
        <v>6.5</v>
      </c>
      <c r="AT2674" s="12">
        <f t="shared" si="429"/>
        <v>29</v>
      </c>
      <c r="AV2674" s="11">
        <f t="shared" si="421"/>
        <v>13.290120000000002</v>
      </c>
      <c r="AW2674" s="13">
        <f t="shared" si="422"/>
        <v>0</v>
      </c>
      <c r="AX2674" s="13">
        <f t="shared" si="423"/>
        <v>0.882189</v>
      </c>
      <c r="AY2674" s="13">
        <f t="shared" si="424"/>
        <v>0</v>
      </c>
      <c r="AZ2674" s="13">
        <f t="shared" si="425"/>
        <v>0</v>
      </c>
      <c r="BA2674" s="13">
        <f t="shared" si="426"/>
        <v>5.7285000000000003E-2</v>
      </c>
      <c r="BB2674" s="13">
        <f t="shared" si="427"/>
        <v>2.3830560000000003</v>
      </c>
      <c r="BC2674" s="13">
        <f t="shared" si="428"/>
        <v>0.74470500000000006</v>
      </c>
    </row>
    <row r="2675" spans="1:55" x14ac:dyDescent="0.3">
      <c r="A2675" s="8" t="s">
        <v>233</v>
      </c>
      <c r="B2675" s="8" t="s">
        <v>239</v>
      </c>
      <c r="C2675" s="8" t="s">
        <v>190</v>
      </c>
      <c r="D2675" s="8" t="s">
        <v>171</v>
      </c>
      <c r="E2675" s="7" t="s">
        <v>14</v>
      </c>
      <c r="F2675" s="8">
        <v>44</v>
      </c>
      <c r="G2675" s="8">
        <v>1</v>
      </c>
      <c r="L2675" s="8">
        <v>1</v>
      </c>
      <c r="M2675" s="8">
        <f t="shared" si="420"/>
        <v>44</v>
      </c>
      <c r="O2675" s="8">
        <v>128</v>
      </c>
      <c r="AI2675" s="7">
        <v>7016</v>
      </c>
      <c r="AJ2675" s="8">
        <v>18029</v>
      </c>
      <c r="AK2675" s="8" t="s">
        <v>369</v>
      </c>
      <c r="AL2675" s="7">
        <v>274</v>
      </c>
      <c r="AM2675" s="8">
        <v>0</v>
      </c>
      <c r="AN2675" s="8">
        <v>8.8000000000000007</v>
      </c>
      <c r="AO2675" s="8">
        <v>0</v>
      </c>
      <c r="AP2675" s="8">
        <v>0</v>
      </c>
      <c r="AQ2675" s="8">
        <v>3</v>
      </c>
      <c r="AR2675" s="8">
        <v>51.9</v>
      </c>
      <c r="AS2675" s="8">
        <v>2.8</v>
      </c>
      <c r="AT2675" s="12">
        <f t="shared" si="429"/>
        <v>63.7</v>
      </c>
      <c r="AV2675" s="11">
        <f t="shared" si="421"/>
        <v>120.56</v>
      </c>
      <c r="AW2675" s="13">
        <f t="shared" si="422"/>
        <v>0</v>
      </c>
      <c r="AX2675" s="13">
        <f t="shared" si="423"/>
        <v>3.8720000000000003</v>
      </c>
      <c r="AY2675" s="13">
        <f t="shared" si="424"/>
        <v>0</v>
      </c>
      <c r="AZ2675" s="13">
        <f t="shared" si="425"/>
        <v>0</v>
      </c>
      <c r="BA2675" s="13">
        <f t="shared" si="426"/>
        <v>1.32</v>
      </c>
      <c r="BB2675" s="13">
        <f t="shared" si="427"/>
        <v>22.835999999999999</v>
      </c>
      <c r="BC2675" s="13">
        <f t="shared" si="428"/>
        <v>1.232</v>
      </c>
    </row>
    <row r="2676" spans="1:55" x14ac:dyDescent="0.3">
      <c r="A2676" s="8" t="s">
        <v>234</v>
      </c>
      <c r="B2676" s="8" t="s">
        <v>239</v>
      </c>
      <c r="C2676" s="8" t="s">
        <v>190</v>
      </c>
      <c r="D2676" s="8" t="s">
        <v>248</v>
      </c>
      <c r="E2676" s="7" t="s">
        <v>14</v>
      </c>
      <c r="F2676" s="8">
        <v>134</v>
      </c>
      <c r="I2676" s="8">
        <v>2</v>
      </c>
      <c r="L2676" s="8">
        <v>6.7000000000000004E-2</v>
      </c>
      <c r="M2676" s="8">
        <f t="shared" si="420"/>
        <v>8.9779999999999998</v>
      </c>
      <c r="O2676" s="8">
        <v>128</v>
      </c>
      <c r="AE2676" s="7" t="s">
        <v>296</v>
      </c>
      <c r="AF2676" s="8" t="s">
        <v>303</v>
      </c>
      <c r="AL2676" s="7">
        <v>163</v>
      </c>
      <c r="AN2676" s="8">
        <v>6.3</v>
      </c>
      <c r="AQ2676" s="8">
        <v>1.4</v>
      </c>
      <c r="AR2676" s="8">
        <v>31.1</v>
      </c>
      <c r="AT2676" s="12">
        <f t="shared" si="429"/>
        <v>38.799999999999997</v>
      </c>
      <c r="AV2676" s="11">
        <f t="shared" si="421"/>
        <v>14.63414</v>
      </c>
      <c r="AW2676" s="13">
        <f t="shared" si="422"/>
        <v>8.9779999999999999E-2</v>
      </c>
      <c r="AX2676" s="13">
        <f t="shared" si="423"/>
        <v>0.56561399999999995</v>
      </c>
      <c r="AY2676" s="13">
        <f t="shared" si="424"/>
        <v>8.9779999999999999E-2</v>
      </c>
      <c r="AZ2676" s="13">
        <f t="shared" si="425"/>
        <v>8.9779999999999999E-2</v>
      </c>
      <c r="BA2676" s="13">
        <f t="shared" si="426"/>
        <v>0.125692</v>
      </c>
      <c r="BB2676" s="13">
        <f t="shared" si="427"/>
        <v>2.7921580000000001</v>
      </c>
      <c r="BC2676" s="13">
        <f t="shared" si="428"/>
        <v>8.9779999999999999E-2</v>
      </c>
    </row>
    <row r="2677" spans="1:55" x14ac:dyDescent="0.3">
      <c r="A2677" s="8" t="s">
        <v>234</v>
      </c>
      <c r="B2677" s="8" t="s">
        <v>239</v>
      </c>
      <c r="C2677" s="8" t="s">
        <v>190</v>
      </c>
      <c r="D2677" s="8" t="s">
        <v>27</v>
      </c>
      <c r="E2677" s="7" t="s">
        <v>14</v>
      </c>
      <c r="F2677" s="8">
        <v>114</v>
      </c>
      <c r="G2677" s="8">
        <v>1</v>
      </c>
      <c r="L2677" s="8">
        <v>1</v>
      </c>
      <c r="M2677" s="8">
        <f t="shared" si="420"/>
        <v>114</v>
      </c>
      <c r="O2677" s="8">
        <v>128</v>
      </c>
      <c r="AE2677" s="7" t="s">
        <v>296</v>
      </c>
      <c r="AF2677" s="8" t="s">
        <v>304</v>
      </c>
      <c r="AL2677" s="7">
        <v>125</v>
      </c>
      <c r="AN2677" s="8">
        <v>2.1</v>
      </c>
      <c r="AQ2677" s="8">
        <v>1.3</v>
      </c>
      <c r="AR2677" s="8">
        <v>26.2</v>
      </c>
      <c r="AT2677" s="12">
        <f t="shared" si="429"/>
        <v>29.6</v>
      </c>
      <c r="AV2677" s="11">
        <f t="shared" si="421"/>
        <v>142.5</v>
      </c>
      <c r="AW2677" s="13">
        <f t="shared" si="422"/>
        <v>1.1399999999999999</v>
      </c>
      <c r="AX2677" s="13">
        <f t="shared" si="423"/>
        <v>2.3940000000000001</v>
      </c>
      <c r="AY2677" s="13">
        <f t="shared" si="424"/>
        <v>1.1399999999999999</v>
      </c>
      <c r="AZ2677" s="13">
        <f t="shared" si="425"/>
        <v>1.1399999999999999</v>
      </c>
      <c r="BA2677" s="13">
        <f t="shared" si="426"/>
        <v>1.4820000000000002</v>
      </c>
      <c r="BB2677" s="13">
        <f t="shared" si="427"/>
        <v>29.867999999999999</v>
      </c>
      <c r="BC2677" s="13">
        <f t="shared" si="428"/>
        <v>1.1399999999999999</v>
      </c>
    </row>
    <row r="2678" spans="1:55" x14ac:dyDescent="0.3">
      <c r="A2678" s="8" t="s">
        <v>234</v>
      </c>
      <c r="B2678" s="8" t="s">
        <v>239</v>
      </c>
      <c r="C2678" s="8" t="s">
        <v>190</v>
      </c>
      <c r="D2678" s="8" t="s">
        <v>32</v>
      </c>
      <c r="E2678" s="7" t="s">
        <v>21</v>
      </c>
      <c r="K2678" s="8">
        <v>1</v>
      </c>
      <c r="L2678" s="8">
        <v>0</v>
      </c>
      <c r="M2678" s="8">
        <f t="shared" si="420"/>
        <v>0</v>
      </c>
      <c r="O2678" s="8">
        <v>128</v>
      </c>
      <c r="AI2678" s="7">
        <v>8012</v>
      </c>
      <c r="AJ2678" s="8">
        <v>0</v>
      </c>
      <c r="AK2678" s="8" t="s">
        <v>307</v>
      </c>
      <c r="AL2678" s="7">
        <v>332</v>
      </c>
      <c r="AM2678" s="8">
        <v>0</v>
      </c>
      <c r="AN2678" s="8">
        <v>10.3</v>
      </c>
      <c r="AO2678" s="8">
        <v>0</v>
      </c>
      <c r="AP2678" s="8">
        <v>0</v>
      </c>
      <c r="AQ2678" s="8">
        <v>3</v>
      </c>
      <c r="AR2678" s="8">
        <v>73.7</v>
      </c>
      <c r="AS2678" s="8">
        <v>12.7</v>
      </c>
      <c r="AT2678" s="12">
        <f t="shared" si="429"/>
        <v>87</v>
      </c>
      <c r="AV2678" s="11">
        <f t="shared" si="421"/>
        <v>0</v>
      </c>
      <c r="AW2678" s="13">
        <f t="shared" si="422"/>
        <v>0</v>
      </c>
      <c r="AX2678" s="13">
        <f t="shared" si="423"/>
        <v>0</v>
      </c>
      <c r="AY2678" s="13">
        <f t="shared" si="424"/>
        <v>0</v>
      </c>
      <c r="AZ2678" s="13">
        <f t="shared" si="425"/>
        <v>0</v>
      </c>
      <c r="BA2678" s="13">
        <f t="shared" si="426"/>
        <v>0</v>
      </c>
      <c r="BB2678" s="13">
        <f t="shared" si="427"/>
        <v>0</v>
      </c>
      <c r="BC2678" s="13">
        <f t="shared" si="428"/>
        <v>0</v>
      </c>
    </row>
    <row r="2679" spans="1:55" x14ac:dyDescent="0.3">
      <c r="A2679" s="8" t="s">
        <v>232</v>
      </c>
      <c r="B2679" s="8" t="s">
        <v>240</v>
      </c>
      <c r="C2679" s="8" t="s">
        <v>191</v>
      </c>
      <c r="D2679" s="8" t="s">
        <v>13</v>
      </c>
      <c r="E2679" s="7" t="s">
        <v>14</v>
      </c>
      <c r="F2679" s="8">
        <v>112</v>
      </c>
      <c r="I2679" s="8">
        <v>1</v>
      </c>
      <c r="L2679" s="8">
        <v>3.3000000000000002E-2</v>
      </c>
      <c r="M2679" s="8">
        <f t="shared" si="420"/>
        <v>3.6960000000000002</v>
      </c>
      <c r="N2679" s="8">
        <v>3</v>
      </c>
      <c r="O2679" s="8">
        <v>129</v>
      </c>
      <c r="AI2679" s="7">
        <v>8067</v>
      </c>
      <c r="AJ2679" s="8">
        <v>0</v>
      </c>
      <c r="AK2679" s="8" t="s">
        <v>265</v>
      </c>
      <c r="AL2679" s="7">
        <v>269</v>
      </c>
      <c r="AM2679" s="8">
        <v>269</v>
      </c>
      <c r="AN2679" s="8">
        <v>24.9</v>
      </c>
      <c r="AO2679" s="8">
        <v>24.9</v>
      </c>
      <c r="AP2679" s="8">
        <v>24.9</v>
      </c>
      <c r="AQ2679" s="8">
        <v>18</v>
      </c>
      <c r="AR2679" s="8">
        <v>0</v>
      </c>
      <c r="AS2679" s="8">
        <v>0</v>
      </c>
      <c r="AT2679" s="12">
        <f t="shared" si="429"/>
        <v>42.9</v>
      </c>
      <c r="AV2679" s="11">
        <f t="shared" si="421"/>
        <v>9.94224</v>
      </c>
      <c r="AW2679" s="13">
        <f t="shared" si="422"/>
        <v>9.94224</v>
      </c>
      <c r="AX2679" s="13">
        <f t="shared" si="423"/>
        <v>0.92030400000000001</v>
      </c>
      <c r="AY2679" s="13">
        <f t="shared" si="424"/>
        <v>0.92030400000000001</v>
      </c>
      <c r="AZ2679" s="13">
        <f t="shared" si="425"/>
        <v>0.92030400000000001</v>
      </c>
      <c r="BA2679" s="13">
        <f t="shared" si="426"/>
        <v>0.66528000000000009</v>
      </c>
      <c r="BB2679" s="13">
        <f t="shared" si="427"/>
        <v>0</v>
      </c>
      <c r="BC2679" s="13">
        <f t="shared" si="428"/>
        <v>0</v>
      </c>
    </row>
    <row r="2680" spans="1:55" x14ac:dyDescent="0.3">
      <c r="A2680" s="8" t="s">
        <v>232</v>
      </c>
      <c r="B2680" s="8" t="s">
        <v>240</v>
      </c>
      <c r="C2680" s="8" t="s">
        <v>191</v>
      </c>
      <c r="D2680" s="8" t="s">
        <v>15</v>
      </c>
      <c r="E2680" s="7" t="s">
        <v>14</v>
      </c>
      <c r="F2680" s="8">
        <v>85</v>
      </c>
      <c r="I2680" s="8">
        <v>2</v>
      </c>
      <c r="L2680" s="8">
        <v>6.7000000000000004E-2</v>
      </c>
      <c r="M2680" s="8">
        <f t="shared" si="420"/>
        <v>5.6950000000000003</v>
      </c>
      <c r="O2680" s="8">
        <v>129</v>
      </c>
      <c r="AE2680" s="7" t="s">
        <v>296</v>
      </c>
      <c r="AF2680" s="8" t="s">
        <v>298</v>
      </c>
      <c r="AG2680" s="7" t="s">
        <v>299</v>
      </c>
      <c r="AL2680" s="7">
        <v>241</v>
      </c>
      <c r="AN2680" s="8">
        <v>32.9</v>
      </c>
      <c r="AQ2680" s="8">
        <v>10.9</v>
      </c>
      <c r="AR2680" s="8">
        <v>0.5</v>
      </c>
      <c r="AS2680" s="8">
        <v>0</v>
      </c>
      <c r="AT2680" s="12">
        <f t="shared" si="429"/>
        <v>44.3</v>
      </c>
      <c r="AV2680" s="11">
        <f t="shared" si="421"/>
        <v>13.724950000000002</v>
      </c>
      <c r="AW2680" s="13">
        <f t="shared" si="422"/>
        <v>5.6950000000000001E-2</v>
      </c>
      <c r="AX2680" s="13">
        <f t="shared" si="423"/>
        <v>1.8736550000000001</v>
      </c>
      <c r="AY2680" s="13">
        <f t="shared" si="424"/>
        <v>5.6950000000000001E-2</v>
      </c>
      <c r="AZ2680" s="13">
        <f t="shared" si="425"/>
        <v>5.6950000000000001E-2</v>
      </c>
      <c r="BA2680" s="13">
        <f t="shared" si="426"/>
        <v>0.62075500000000006</v>
      </c>
      <c r="BB2680" s="13">
        <f t="shared" si="427"/>
        <v>2.8475E-2</v>
      </c>
      <c r="BC2680" s="13">
        <f t="shared" si="428"/>
        <v>0</v>
      </c>
    </row>
    <row r="2681" spans="1:55" x14ac:dyDescent="0.3">
      <c r="A2681" s="8" t="s">
        <v>232</v>
      </c>
      <c r="B2681" s="8" t="s">
        <v>240</v>
      </c>
      <c r="C2681" s="8" t="s">
        <v>191</v>
      </c>
      <c r="D2681" s="8" t="s">
        <v>17</v>
      </c>
      <c r="E2681" s="7" t="s">
        <v>14</v>
      </c>
      <c r="F2681" s="8">
        <v>85</v>
      </c>
      <c r="I2681" s="8">
        <v>2</v>
      </c>
      <c r="L2681" s="8">
        <v>6.7000000000000004E-2</v>
      </c>
      <c r="M2681" s="8">
        <f t="shared" si="420"/>
        <v>5.6950000000000003</v>
      </c>
      <c r="O2681" s="8">
        <v>129</v>
      </c>
      <c r="AE2681" s="7" t="s">
        <v>300</v>
      </c>
      <c r="AF2681" s="8" t="s">
        <v>301</v>
      </c>
      <c r="AG2681" s="7" t="s">
        <v>272</v>
      </c>
      <c r="AL2681" s="7">
        <v>265</v>
      </c>
      <c r="AN2681" s="8">
        <v>16.899999999999999</v>
      </c>
      <c r="AQ2681" s="8">
        <v>21.4</v>
      </c>
      <c r="AR2681" s="8">
        <v>0</v>
      </c>
      <c r="AS2681" s="8">
        <v>0</v>
      </c>
      <c r="AT2681" s="12">
        <f t="shared" si="429"/>
        <v>38.299999999999997</v>
      </c>
      <c r="AV2681" s="11">
        <f t="shared" si="421"/>
        <v>15.091750000000001</v>
      </c>
      <c r="AW2681" s="13">
        <f t="shared" si="422"/>
        <v>5.6950000000000001E-2</v>
      </c>
      <c r="AX2681" s="13">
        <f t="shared" si="423"/>
        <v>0.96245499999999995</v>
      </c>
      <c r="AY2681" s="13">
        <f t="shared" si="424"/>
        <v>5.6950000000000001E-2</v>
      </c>
      <c r="AZ2681" s="13">
        <f t="shared" si="425"/>
        <v>5.6950000000000001E-2</v>
      </c>
      <c r="BA2681" s="13">
        <f t="shared" si="426"/>
        <v>1.2187300000000001</v>
      </c>
      <c r="BB2681" s="13">
        <f t="shared" si="427"/>
        <v>0</v>
      </c>
      <c r="BC2681" s="13">
        <f t="shared" si="428"/>
        <v>0</v>
      </c>
    </row>
    <row r="2682" spans="1:55" x14ac:dyDescent="0.3">
      <c r="A2682" s="8" t="s">
        <v>232</v>
      </c>
      <c r="B2682" s="8" t="s">
        <v>240</v>
      </c>
      <c r="C2682" s="8" t="s">
        <v>191</v>
      </c>
      <c r="D2682" s="8" t="s">
        <v>18</v>
      </c>
      <c r="E2682" s="7" t="s">
        <v>21</v>
      </c>
      <c r="K2682" s="8">
        <v>1</v>
      </c>
      <c r="L2682" s="8">
        <v>0</v>
      </c>
      <c r="M2682" s="8">
        <f t="shared" si="420"/>
        <v>0</v>
      </c>
      <c r="O2682" s="8">
        <v>129</v>
      </c>
      <c r="S2682" s="8">
        <v>1095</v>
      </c>
      <c r="T2682" s="8" t="s">
        <v>275</v>
      </c>
      <c r="AL2682" s="7">
        <v>267</v>
      </c>
      <c r="AN2682" s="8">
        <v>19.600000000000001</v>
      </c>
      <c r="AQ2682" s="8">
        <v>20.3</v>
      </c>
      <c r="AT2682" s="12">
        <f t="shared" si="429"/>
        <v>39.900000000000006</v>
      </c>
      <c r="AV2682" s="11">
        <f t="shared" si="421"/>
        <v>0</v>
      </c>
      <c r="AW2682" s="13">
        <f t="shared" si="422"/>
        <v>0</v>
      </c>
      <c r="AX2682" s="13">
        <f t="shared" si="423"/>
        <v>0</v>
      </c>
      <c r="AY2682" s="13">
        <f t="shared" si="424"/>
        <v>0</v>
      </c>
      <c r="AZ2682" s="13">
        <f t="shared" si="425"/>
        <v>0</v>
      </c>
      <c r="BA2682" s="13">
        <f t="shared" si="426"/>
        <v>0</v>
      </c>
      <c r="BB2682" s="13">
        <f t="shared" si="427"/>
        <v>0</v>
      </c>
      <c r="BC2682" s="13">
        <f t="shared" si="428"/>
        <v>0</v>
      </c>
    </row>
    <row r="2683" spans="1:55" x14ac:dyDescent="0.3">
      <c r="A2683" s="8" t="s">
        <v>232</v>
      </c>
      <c r="B2683" s="8" t="s">
        <v>240</v>
      </c>
      <c r="C2683" s="8" t="s">
        <v>191</v>
      </c>
      <c r="D2683" s="8" t="s">
        <v>19</v>
      </c>
      <c r="E2683" s="7" t="s">
        <v>14</v>
      </c>
      <c r="F2683" s="8">
        <v>112</v>
      </c>
      <c r="H2683" s="8">
        <v>1</v>
      </c>
      <c r="L2683" s="8">
        <v>0.14299999999999999</v>
      </c>
      <c r="M2683" s="8">
        <f t="shared" si="420"/>
        <v>16.015999999999998</v>
      </c>
      <c r="O2683" s="8">
        <v>129</v>
      </c>
      <c r="AI2683" s="7">
        <v>8063</v>
      </c>
      <c r="AJ2683" s="8">
        <v>5124</v>
      </c>
      <c r="AK2683" s="8" t="s">
        <v>273</v>
      </c>
      <c r="AL2683" s="7">
        <v>285</v>
      </c>
      <c r="AM2683" s="8">
        <v>285</v>
      </c>
      <c r="AN2683" s="8">
        <v>26.9</v>
      </c>
      <c r="AO2683" s="8">
        <v>26.9</v>
      </c>
      <c r="AP2683" s="8">
        <v>26.9</v>
      </c>
      <c r="AQ2683" s="8">
        <v>18.899999999999999</v>
      </c>
      <c r="AR2683" s="8">
        <v>0</v>
      </c>
      <c r="AS2683" s="8">
        <v>0</v>
      </c>
      <c r="AT2683" s="12">
        <f t="shared" si="429"/>
        <v>45.8</v>
      </c>
      <c r="AV2683" s="11">
        <f t="shared" si="421"/>
        <v>45.645599999999995</v>
      </c>
      <c r="AW2683" s="13">
        <f t="shared" si="422"/>
        <v>45.645599999999995</v>
      </c>
      <c r="AX2683" s="13">
        <f t="shared" si="423"/>
        <v>4.3083039999999997</v>
      </c>
      <c r="AY2683" s="13">
        <f t="shared" si="424"/>
        <v>4.3083039999999997</v>
      </c>
      <c r="AZ2683" s="13">
        <f t="shared" si="425"/>
        <v>4.3083039999999997</v>
      </c>
      <c r="BA2683" s="13">
        <f t="shared" si="426"/>
        <v>3.0270239999999995</v>
      </c>
      <c r="BB2683" s="13">
        <f t="shared" si="427"/>
        <v>0</v>
      </c>
      <c r="BC2683" s="13">
        <f t="shared" si="428"/>
        <v>0</v>
      </c>
    </row>
    <row r="2684" spans="1:55" x14ac:dyDescent="0.3">
      <c r="A2684" s="8" t="s">
        <v>232</v>
      </c>
      <c r="B2684" s="8" t="s">
        <v>240</v>
      </c>
      <c r="C2684" s="8" t="s">
        <v>191</v>
      </c>
      <c r="D2684" s="8" t="s">
        <v>22</v>
      </c>
      <c r="E2684" s="7" t="s">
        <v>21</v>
      </c>
      <c r="K2684" s="8">
        <v>1</v>
      </c>
      <c r="L2684" s="8">
        <v>0</v>
      </c>
      <c r="M2684" s="8">
        <f t="shared" si="420"/>
        <v>0</v>
      </c>
      <c r="O2684" s="8">
        <v>129</v>
      </c>
      <c r="AI2684" s="7">
        <v>8063</v>
      </c>
      <c r="AJ2684" s="8">
        <v>5124</v>
      </c>
      <c r="AK2684" s="8" t="s">
        <v>273</v>
      </c>
      <c r="AL2684" s="7">
        <v>285</v>
      </c>
      <c r="AM2684" s="8">
        <v>285</v>
      </c>
      <c r="AN2684" s="8">
        <v>26.9</v>
      </c>
      <c r="AO2684" s="8">
        <v>26.9</v>
      </c>
      <c r="AP2684" s="8">
        <v>26.9</v>
      </c>
      <c r="AQ2684" s="8">
        <v>18.899999999999999</v>
      </c>
      <c r="AR2684" s="8">
        <v>0</v>
      </c>
      <c r="AS2684" s="8">
        <v>0</v>
      </c>
      <c r="AT2684" s="12">
        <f t="shared" si="429"/>
        <v>45.8</v>
      </c>
      <c r="AV2684" s="11">
        <f t="shared" si="421"/>
        <v>0</v>
      </c>
      <c r="AW2684" s="13">
        <f t="shared" si="422"/>
        <v>0</v>
      </c>
      <c r="AX2684" s="13">
        <f t="shared" si="423"/>
        <v>0</v>
      </c>
      <c r="AY2684" s="13">
        <f t="shared" si="424"/>
        <v>0</v>
      </c>
      <c r="AZ2684" s="13">
        <f t="shared" si="425"/>
        <v>0</v>
      </c>
      <c r="BA2684" s="13">
        <f t="shared" si="426"/>
        <v>0</v>
      </c>
      <c r="BB2684" s="13">
        <f t="shared" si="427"/>
        <v>0</v>
      </c>
      <c r="BC2684" s="13">
        <f t="shared" si="428"/>
        <v>0</v>
      </c>
    </row>
    <row r="2685" spans="1:55" x14ac:dyDescent="0.3">
      <c r="A2685" s="8" t="s">
        <v>232</v>
      </c>
      <c r="B2685" s="8" t="s">
        <v>240</v>
      </c>
      <c r="C2685" s="8" t="s">
        <v>191</v>
      </c>
      <c r="D2685" s="8" t="s">
        <v>23</v>
      </c>
      <c r="E2685" s="7" t="s">
        <v>14</v>
      </c>
      <c r="F2685" s="8">
        <v>64</v>
      </c>
      <c r="G2685" s="8">
        <v>1</v>
      </c>
      <c r="L2685" s="8">
        <v>1</v>
      </c>
      <c r="M2685" s="8">
        <f t="shared" si="420"/>
        <v>64</v>
      </c>
      <c r="O2685" s="8">
        <v>129</v>
      </c>
      <c r="AI2685" s="7">
        <v>974</v>
      </c>
      <c r="AJ2685" s="8">
        <v>1129</v>
      </c>
      <c r="AK2685" s="8" t="s">
        <v>279</v>
      </c>
      <c r="AL2685" s="7">
        <v>155</v>
      </c>
      <c r="AM2685" s="8">
        <v>155</v>
      </c>
      <c r="AN2685" s="8">
        <v>12.6</v>
      </c>
      <c r="AO2685" s="8">
        <v>12.6</v>
      </c>
      <c r="AP2685" s="8">
        <v>0</v>
      </c>
      <c r="AQ2685" s="8">
        <v>10.6</v>
      </c>
      <c r="AR2685" s="8">
        <v>1.1000000000000001</v>
      </c>
      <c r="AS2685" s="8">
        <v>0</v>
      </c>
      <c r="AT2685" s="12">
        <f t="shared" si="429"/>
        <v>24.3</v>
      </c>
      <c r="AV2685" s="11">
        <f t="shared" si="421"/>
        <v>99.2</v>
      </c>
      <c r="AW2685" s="13">
        <f t="shared" si="422"/>
        <v>99.2</v>
      </c>
      <c r="AX2685" s="13">
        <f t="shared" si="423"/>
        <v>8.0640000000000001</v>
      </c>
      <c r="AY2685" s="13">
        <f t="shared" si="424"/>
        <v>8.0640000000000001</v>
      </c>
      <c r="AZ2685" s="13">
        <f t="shared" si="425"/>
        <v>0</v>
      </c>
      <c r="BA2685" s="13">
        <f t="shared" si="426"/>
        <v>6.7839999999999998</v>
      </c>
      <c r="BB2685" s="13">
        <f t="shared" si="427"/>
        <v>0.70400000000000007</v>
      </c>
      <c r="BC2685" s="13">
        <f t="shared" si="428"/>
        <v>0</v>
      </c>
    </row>
    <row r="2686" spans="1:55" x14ac:dyDescent="0.3">
      <c r="A2686" s="8" t="s">
        <v>232</v>
      </c>
      <c r="B2686" s="8" t="s">
        <v>240</v>
      </c>
      <c r="C2686" s="8" t="s">
        <v>191</v>
      </c>
      <c r="D2686" s="8" t="s">
        <v>24</v>
      </c>
      <c r="E2686" s="7" t="s">
        <v>14</v>
      </c>
      <c r="F2686" s="8">
        <v>184</v>
      </c>
      <c r="G2686" s="8">
        <v>1</v>
      </c>
      <c r="L2686" s="8">
        <v>1</v>
      </c>
      <c r="M2686" s="8">
        <f t="shared" ref="M2686:M2729" si="430">F2686*L2686</f>
        <v>184</v>
      </c>
      <c r="O2686" s="8">
        <v>129</v>
      </c>
      <c r="AI2686" s="7">
        <v>7075</v>
      </c>
      <c r="AJ2686" s="8">
        <v>1106</v>
      </c>
      <c r="AK2686" s="8" t="s">
        <v>280</v>
      </c>
      <c r="AL2686" s="7">
        <v>69</v>
      </c>
      <c r="AM2686" s="8">
        <v>69</v>
      </c>
      <c r="AN2686" s="8">
        <v>3.6</v>
      </c>
      <c r="AO2686" s="8">
        <v>3.6</v>
      </c>
      <c r="AP2686" s="8">
        <v>0</v>
      </c>
      <c r="AQ2686" s="8">
        <v>4.0999999999999996</v>
      </c>
      <c r="AR2686" s="8">
        <v>4.5</v>
      </c>
      <c r="AS2686" s="8">
        <v>0</v>
      </c>
      <c r="AT2686" s="12">
        <f t="shared" si="429"/>
        <v>12.2</v>
      </c>
      <c r="AV2686" s="11">
        <f t="shared" si="421"/>
        <v>126.96</v>
      </c>
      <c r="AW2686" s="13">
        <f t="shared" si="422"/>
        <v>126.96</v>
      </c>
      <c r="AX2686" s="13">
        <f t="shared" si="423"/>
        <v>6.6239999999999997</v>
      </c>
      <c r="AY2686" s="13">
        <f t="shared" si="424"/>
        <v>6.6239999999999997</v>
      </c>
      <c r="AZ2686" s="13">
        <f t="shared" si="425"/>
        <v>0</v>
      </c>
      <c r="BA2686" s="13">
        <f t="shared" si="426"/>
        <v>7.5439999999999996</v>
      </c>
      <c r="BB2686" s="13">
        <f t="shared" si="427"/>
        <v>8.2799999999999994</v>
      </c>
      <c r="BC2686" s="13">
        <f t="shared" si="428"/>
        <v>0</v>
      </c>
    </row>
    <row r="2687" spans="1:55" x14ac:dyDescent="0.3">
      <c r="A2687" s="8" t="s">
        <v>232</v>
      </c>
      <c r="B2687" s="8" t="s">
        <v>240</v>
      </c>
      <c r="C2687" s="8" t="s">
        <v>191</v>
      </c>
      <c r="D2687" s="8" t="s">
        <v>25</v>
      </c>
      <c r="E2687" s="7" t="s">
        <v>21</v>
      </c>
      <c r="K2687" s="8">
        <v>1</v>
      </c>
      <c r="L2687" s="8">
        <v>0</v>
      </c>
      <c r="M2687" s="8">
        <f t="shared" si="430"/>
        <v>0</v>
      </c>
      <c r="O2687" s="8">
        <v>129</v>
      </c>
      <c r="AI2687" s="7">
        <v>646</v>
      </c>
      <c r="AJ2687" s="8">
        <v>1009</v>
      </c>
      <c r="AK2687" s="8" t="s">
        <v>286</v>
      </c>
      <c r="AL2687" s="7">
        <v>403</v>
      </c>
      <c r="AM2687" s="8">
        <v>403</v>
      </c>
      <c r="AN2687" s="8">
        <v>24.9</v>
      </c>
      <c r="AO2687" s="8">
        <v>24.9</v>
      </c>
      <c r="AP2687" s="8">
        <v>0</v>
      </c>
      <c r="AQ2687" s="8">
        <v>33.1</v>
      </c>
      <c r="AR2687" s="8">
        <v>1.3</v>
      </c>
      <c r="AS2687" s="8">
        <v>0</v>
      </c>
      <c r="AT2687" s="12">
        <f t="shared" si="429"/>
        <v>59.3</v>
      </c>
      <c r="AV2687" s="11">
        <f t="shared" si="421"/>
        <v>0</v>
      </c>
      <c r="AW2687" s="13">
        <f t="shared" si="422"/>
        <v>0</v>
      </c>
      <c r="AX2687" s="13">
        <f t="shared" si="423"/>
        <v>0</v>
      </c>
      <c r="AY2687" s="13">
        <f t="shared" si="424"/>
        <v>0</v>
      </c>
      <c r="AZ2687" s="13">
        <f t="shared" si="425"/>
        <v>0</v>
      </c>
      <c r="BA2687" s="13">
        <f t="shared" si="426"/>
        <v>0</v>
      </c>
      <c r="BB2687" s="13">
        <f t="shared" si="427"/>
        <v>0</v>
      </c>
      <c r="BC2687" s="13">
        <f t="shared" si="428"/>
        <v>0</v>
      </c>
    </row>
    <row r="2688" spans="1:55" x14ac:dyDescent="0.3">
      <c r="A2688" s="8" t="s">
        <v>20</v>
      </c>
      <c r="B2688" s="8" t="s">
        <v>240</v>
      </c>
      <c r="C2688" s="8" t="s">
        <v>191</v>
      </c>
      <c r="D2688" s="8" t="s">
        <v>20</v>
      </c>
      <c r="E2688" s="7" t="s">
        <v>14</v>
      </c>
      <c r="F2688" s="8">
        <v>112</v>
      </c>
      <c r="G2688" s="8">
        <v>1</v>
      </c>
      <c r="L2688" s="8">
        <v>1</v>
      </c>
      <c r="M2688" s="8">
        <f t="shared" si="430"/>
        <v>112</v>
      </c>
      <c r="O2688" s="8">
        <v>129</v>
      </c>
      <c r="AI2688">
        <v>8041</v>
      </c>
      <c r="AJ2688">
        <v>15233</v>
      </c>
      <c r="AK2688" t="s">
        <v>378</v>
      </c>
      <c r="AL2688">
        <v>105</v>
      </c>
      <c r="AM2688">
        <v>105</v>
      </c>
      <c r="AN2688">
        <v>18.5</v>
      </c>
      <c r="AO2688">
        <v>18.5</v>
      </c>
      <c r="AP2688">
        <v>18.5</v>
      </c>
      <c r="AQ2688">
        <v>2.9</v>
      </c>
      <c r="AR2688">
        <v>0</v>
      </c>
      <c r="AS2688">
        <v>0</v>
      </c>
      <c r="AT2688" s="12">
        <f t="shared" si="429"/>
        <v>21.4</v>
      </c>
      <c r="AV2688" s="11">
        <f t="shared" si="421"/>
        <v>117.6</v>
      </c>
      <c r="AW2688" s="13">
        <f t="shared" si="422"/>
        <v>117.6</v>
      </c>
      <c r="AX2688" s="13">
        <f t="shared" si="423"/>
        <v>20.72</v>
      </c>
      <c r="AY2688" s="13">
        <f t="shared" si="424"/>
        <v>20.72</v>
      </c>
      <c r="AZ2688" s="13">
        <f t="shared" si="425"/>
        <v>20.72</v>
      </c>
      <c r="BA2688" s="13">
        <f t="shared" si="426"/>
        <v>3.2480000000000002</v>
      </c>
      <c r="BB2688" s="13">
        <f t="shared" si="427"/>
        <v>0</v>
      </c>
      <c r="BC2688" s="13">
        <f t="shared" si="428"/>
        <v>0</v>
      </c>
    </row>
    <row r="2689" spans="1:55" x14ac:dyDescent="0.3">
      <c r="A2689" s="8" t="s">
        <v>233</v>
      </c>
      <c r="B2689" s="8" t="s">
        <v>240</v>
      </c>
      <c r="C2689" s="8" t="s">
        <v>191</v>
      </c>
      <c r="D2689" s="8" t="s">
        <v>26</v>
      </c>
      <c r="E2689" s="7" t="s">
        <v>14</v>
      </c>
      <c r="F2689" s="8">
        <v>175</v>
      </c>
      <c r="H2689" s="8">
        <v>3</v>
      </c>
      <c r="L2689" s="8">
        <v>0.42899999999999999</v>
      </c>
      <c r="M2689" s="8">
        <f t="shared" si="430"/>
        <v>75.075000000000003</v>
      </c>
      <c r="O2689" s="8">
        <v>129</v>
      </c>
      <c r="AI2689" s="7">
        <v>7200</v>
      </c>
      <c r="AJ2689" s="8">
        <v>20051</v>
      </c>
      <c r="AK2689" s="8" t="s">
        <v>282</v>
      </c>
      <c r="AL2689" s="7">
        <v>130</v>
      </c>
      <c r="AM2689" s="8">
        <v>0</v>
      </c>
      <c r="AN2689" s="8">
        <v>2.4</v>
      </c>
      <c r="AO2689" s="8">
        <v>0</v>
      </c>
      <c r="AP2689" s="8">
        <v>0</v>
      </c>
      <c r="AQ2689" s="8">
        <v>0.2</v>
      </c>
      <c r="AR2689" s="8">
        <v>28.6</v>
      </c>
      <c r="AS2689" s="8">
        <v>0.3</v>
      </c>
      <c r="AT2689" s="12">
        <f t="shared" si="429"/>
        <v>31.200000000000003</v>
      </c>
      <c r="AV2689" s="11">
        <f t="shared" si="421"/>
        <v>97.597499999999997</v>
      </c>
      <c r="AW2689" s="13">
        <f t="shared" si="422"/>
        <v>0</v>
      </c>
      <c r="AX2689" s="13">
        <f t="shared" si="423"/>
        <v>1.8018000000000001</v>
      </c>
      <c r="AY2689" s="13">
        <f t="shared" si="424"/>
        <v>0</v>
      </c>
      <c r="AZ2689" s="13">
        <f t="shared" si="425"/>
        <v>0</v>
      </c>
      <c r="BA2689" s="13">
        <f t="shared" si="426"/>
        <v>0.15015000000000001</v>
      </c>
      <c r="BB2689" s="13">
        <f t="shared" si="427"/>
        <v>21.471450000000001</v>
      </c>
      <c r="BC2689" s="13">
        <f t="shared" si="428"/>
        <v>0.22522500000000001</v>
      </c>
    </row>
    <row r="2690" spans="1:55" x14ac:dyDescent="0.3">
      <c r="A2690" s="8" t="s">
        <v>233</v>
      </c>
      <c r="B2690" s="8" t="s">
        <v>240</v>
      </c>
      <c r="C2690" s="8" t="s">
        <v>191</v>
      </c>
      <c r="D2690" s="8" t="s">
        <v>28</v>
      </c>
      <c r="E2690" s="7" t="s">
        <v>14</v>
      </c>
      <c r="F2690" s="8">
        <v>185</v>
      </c>
      <c r="G2690" s="8">
        <v>1</v>
      </c>
      <c r="L2690" s="8">
        <v>1</v>
      </c>
      <c r="M2690" s="8">
        <f t="shared" si="430"/>
        <v>185</v>
      </c>
      <c r="O2690" s="8">
        <v>129</v>
      </c>
      <c r="AI2690" s="7">
        <v>7005</v>
      </c>
      <c r="AJ2690" s="8">
        <v>16028</v>
      </c>
      <c r="AK2690" s="8" t="s">
        <v>283</v>
      </c>
      <c r="AL2690" s="7">
        <v>127</v>
      </c>
      <c r="AM2690" s="8">
        <v>0</v>
      </c>
      <c r="AN2690" s="8">
        <v>8.6999999999999993</v>
      </c>
      <c r="AO2690" s="8">
        <v>0</v>
      </c>
      <c r="AP2690" s="8">
        <v>0</v>
      </c>
      <c r="AQ2690" s="8">
        <v>0.5</v>
      </c>
      <c r="AR2690" s="8">
        <v>22.8</v>
      </c>
      <c r="AS2690" s="8">
        <v>6.4</v>
      </c>
      <c r="AT2690" s="12">
        <f t="shared" si="429"/>
        <v>32</v>
      </c>
      <c r="AV2690" s="11">
        <f t="shared" si="421"/>
        <v>234.95</v>
      </c>
      <c r="AW2690" s="13">
        <f t="shared" si="422"/>
        <v>0</v>
      </c>
      <c r="AX2690" s="13">
        <f t="shared" si="423"/>
        <v>16.094999999999999</v>
      </c>
      <c r="AY2690" s="13">
        <f t="shared" si="424"/>
        <v>0</v>
      </c>
      <c r="AZ2690" s="13">
        <f t="shared" si="425"/>
        <v>0</v>
      </c>
      <c r="BA2690" s="13">
        <f t="shared" si="426"/>
        <v>0.92500000000000004</v>
      </c>
      <c r="BB2690" s="13">
        <f t="shared" si="427"/>
        <v>42.18</v>
      </c>
      <c r="BC2690" s="13">
        <f t="shared" si="428"/>
        <v>11.84</v>
      </c>
    </row>
    <row r="2691" spans="1:55" x14ac:dyDescent="0.3">
      <c r="A2691" s="8" t="s">
        <v>233</v>
      </c>
      <c r="B2691" s="8" t="s">
        <v>240</v>
      </c>
      <c r="C2691" s="8" t="s">
        <v>191</v>
      </c>
      <c r="D2691" s="8" t="s">
        <v>29</v>
      </c>
      <c r="E2691" s="7" t="s">
        <v>14</v>
      </c>
      <c r="F2691" s="8">
        <v>60</v>
      </c>
      <c r="G2691" s="8">
        <v>1</v>
      </c>
      <c r="L2691" s="8">
        <v>1</v>
      </c>
      <c r="M2691" s="8">
        <f t="shared" si="430"/>
        <v>60</v>
      </c>
      <c r="O2691" s="8">
        <v>129</v>
      </c>
      <c r="AI2691" s="7">
        <v>513</v>
      </c>
      <c r="AJ2691" s="8">
        <v>11110</v>
      </c>
      <c r="AK2691" s="8" t="s">
        <v>290</v>
      </c>
      <c r="AL2691" s="7">
        <v>22</v>
      </c>
      <c r="AM2691" s="8">
        <v>0</v>
      </c>
      <c r="AN2691" s="8">
        <v>1</v>
      </c>
      <c r="AO2691" s="8">
        <v>0</v>
      </c>
      <c r="AP2691" s="8">
        <v>0</v>
      </c>
      <c r="AQ2691" s="8">
        <v>0.4</v>
      </c>
      <c r="AR2691" s="8">
        <v>4.5</v>
      </c>
      <c r="AS2691" s="8">
        <v>2.8</v>
      </c>
      <c r="AT2691" s="12">
        <f t="shared" si="429"/>
        <v>5.9</v>
      </c>
      <c r="AV2691" s="11">
        <f t="shared" si="421"/>
        <v>13.2</v>
      </c>
      <c r="AW2691" s="13">
        <f t="shared" si="422"/>
        <v>0</v>
      </c>
      <c r="AX2691" s="13">
        <f t="shared" si="423"/>
        <v>0.6</v>
      </c>
      <c r="AY2691" s="13">
        <f t="shared" si="424"/>
        <v>0</v>
      </c>
      <c r="AZ2691" s="13">
        <f t="shared" si="425"/>
        <v>0</v>
      </c>
      <c r="BA2691" s="13">
        <f t="shared" si="426"/>
        <v>0.24</v>
      </c>
      <c r="BB2691" s="13">
        <f t="shared" si="427"/>
        <v>2.7</v>
      </c>
      <c r="BC2691" s="13">
        <f t="shared" si="428"/>
        <v>1.68</v>
      </c>
    </row>
    <row r="2692" spans="1:55" x14ac:dyDescent="0.3">
      <c r="A2692" s="8" t="s">
        <v>233</v>
      </c>
      <c r="B2692" s="8" t="s">
        <v>240</v>
      </c>
      <c r="C2692" s="8" t="s">
        <v>191</v>
      </c>
      <c r="D2692" s="8" t="s">
        <v>30</v>
      </c>
      <c r="E2692" s="7" t="s">
        <v>14</v>
      </c>
      <c r="F2692" s="8">
        <v>119</v>
      </c>
      <c r="G2692" s="8">
        <v>1</v>
      </c>
      <c r="L2692" s="8">
        <v>1</v>
      </c>
      <c r="M2692" s="8">
        <f t="shared" si="430"/>
        <v>119</v>
      </c>
      <c r="O2692" s="8">
        <v>129</v>
      </c>
      <c r="AI2692" s="7">
        <v>141</v>
      </c>
      <c r="AJ2692" s="8">
        <v>9040</v>
      </c>
      <c r="AK2692" s="8" t="s">
        <v>287</v>
      </c>
      <c r="AL2692" s="7">
        <v>92</v>
      </c>
      <c r="AM2692" s="8">
        <v>0</v>
      </c>
      <c r="AN2692" s="8">
        <v>1</v>
      </c>
      <c r="AO2692" s="8">
        <v>0</v>
      </c>
      <c r="AP2692" s="8">
        <v>0</v>
      </c>
      <c r="AQ2692" s="8">
        <v>0.5</v>
      </c>
      <c r="AR2692" s="8">
        <v>23.4</v>
      </c>
      <c r="AS2692" s="8">
        <v>2.4</v>
      </c>
      <c r="AT2692" s="12">
        <f t="shared" si="429"/>
        <v>24.9</v>
      </c>
      <c r="AV2692" s="11">
        <f t="shared" si="421"/>
        <v>109.48</v>
      </c>
      <c r="AW2692" s="13">
        <f t="shared" si="422"/>
        <v>0</v>
      </c>
      <c r="AX2692" s="13">
        <f t="shared" si="423"/>
        <v>1.19</v>
      </c>
      <c r="AY2692" s="13">
        <f t="shared" si="424"/>
        <v>0</v>
      </c>
      <c r="AZ2692" s="13">
        <f t="shared" si="425"/>
        <v>0</v>
      </c>
      <c r="BA2692" s="13">
        <f t="shared" si="426"/>
        <v>0.59499999999999997</v>
      </c>
      <c r="BB2692" s="13">
        <f t="shared" si="427"/>
        <v>27.846</v>
      </c>
      <c r="BC2692" s="13">
        <f t="shared" si="428"/>
        <v>2.8559999999999999</v>
      </c>
    </row>
    <row r="2693" spans="1:55" x14ac:dyDescent="0.3">
      <c r="A2693" s="8" t="s">
        <v>233</v>
      </c>
      <c r="B2693" s="8" t="s">
        <v>240</v>
      </c>
      <c r="C2693" s="8" t="s">
        <v>191</v>
      </c>
      <c r="D2693" s="8" t="s">
        <v>31</v>
      </c>
      <c r="E2693" s="7" t="s">
        <v>14</v>
      </c>
      <c r="F2693" s="8">
        <v>122</v>
      </c>
      <c r="H2693" s="8">
        <v>2</v>
      </c>
      <c r="L2693" s="8">
        <v>0.28599999999999998</v>
      </c>
      <c r="M2693" s="8">
        <f t="shared" si="430"/>
        <v>34.891999999999996</v>
      </c>
      <c r="O2693" s="8">
        <v>129</v>
      </c>
      <c r="AI2693" s="7">
        <v>1786</v>
      </c>
      <c r="AJ2693" s="8">
        <v>11363</v>
      </c>
      <c r="AK2693" s="8" t="s">
        <v>289</v>
      </c>
      <c r="AL2693" s="7">
        <v>93</v>
      </c>
      <c r="AM2693" s="8">
        <v>0</v>
      </c>
      <c r="AN2693" s="8">
        <v>2</v>
      </c>
      <c r="AO2693" s="8">
        <v>0</v>
      </c>
      <c r="AP2693" s="8">
        <v>0</v>
      </c>
      <c r="AQ2693" s="8">
        <v>0.1</v>
      </c>
      <c r="AR2693" s="8">
        <v>21.6</v>
      </c>
      <c r="AS2693" s="8">
        <v>1.5</v>
      </c>
      <c r="AT2693" s="12">
        <f t="shared" si="429"/>
        <v>23.700000000000003</v>
      </c>
      <c r="AV2693" s="11">
        <f t="shared" ref="AV2693:AV2736" si="431">PRODUCT($M2693,$Y2693,AL2693)/100</f>
        <v>32.449559999999998</v>
      </c>
      <c r="AW2693" s="13">
        <f t="shared" si="422"/>
        <v>0</v>
      </c>
      <c r="AX2693" s="13">
        <f t="shared" si="423"/>
        <v>0.6978399999999999</v>
      </c>
      <c r="AY2693" s="13">
        <f t="shared" si="424"/>
        <v>0</v>
      </c>
      <c r="AZ2693" s="13">
        <f t="shared" si="425"/>
        <v>0</v>
      </c>
      <c r="BA2693" s="13">
        <f t="shared" si="426"/>
        <v>3.4891999999999999E-2</v>
      </c>
      <c r="BB2693" s="13">
        <f t="shared" si="427"/>
        <v>7.5366719999999994</v>
      </c>
      <c r="BC2693" s="13">
        <f t="shared" si="428"/>
        <v>0.52337999999999996</v>
      </c>
    </row>
    <row r="2694" spans="1:55" x14ac:dyDescent="0.3">
      <c r="A2694" s="8" t="s">
        <v>233</v>
      </c>
      <c r="B2694" s="8" t="s">
        <v>240</v>
      </c>
      <c r="C2694" s="8" t="s">
        <v>191</v>
      </c>
      <c r="D2694" s="8" t="s">
        <v>128</v>
      </c>
      <c r="E2694" s="7" t="s">
        <v>14</v>
      </c>
      <c r="F2694" s="8">
        <v>62</v>
      </c>
      <c r="I2694" s="8">
        <v>2</v>
      </c>
      <c r="L2694" s="8">
        <v>6.7000000000000004E-2</v>
      </c>
      <c r="M2694" s="8">
        <f t="shared" si="430"/>
        <v>4.1539999999999999</v>
      </c>
      <c r="O2694" s="8">
        <v>129</v>
      </c>
      <c r="AI2694" s="7">
        <v>620</v>
      </c>
      <c r="AJ2694" s="8">
        <v>11125</v>
      </c>
      <c r="AK2694" s="8" t="s">
        <v>356</v>
      </c>
      <c r="AL2694" s="7">
        <v>45</v>
      </c>
      <c r="AM2694" s="8">
        <v>0</v>
      </c>
      <c r="AN2694" s="8">
        <v>1.1000000000000001</v>
      </c>
      <c r="AO2694" s="8">
        <v>0</v>
      </c>
      <c r="AP2694" s="8">
        <v>0</v>
      </c>
      <c r="AQ2694" s="8">
        <v>0.2</v>
      </c>
      <c r="AR2694" s="8">
        <v>10.5</v>
      </c>
      <c r="AS2694" s="8">
        <v>3.3</v>
      </c>
      <c r="AT2694" s="12">
        <f t="shared" si="429"/>
        <v>11.8</v>
      </c>
      <c r="AV2694" s="11">
        <f t="shared" si="431"/>
        <v>1.8693</v>
      </c>
      <c r="AW2694" s="13">
        <f t="shared" ref="AW2694:AW2737" si="432">PRODUCT($M2694,$Y2694,AM2694)/100</f>
        <v>0</v>
      </c>
      <c r="AX2694" s="13">
        <f t="shared" ref="AX2694:AX2737" si="433">PRODUCT($M2694,$Y2694,AN2694)/100</f>
        <v>4.5693999999999999E-2</v>
      </c>
      <c r="AY2694" s="13">
        <f t="shared" ref="AY2694:AY2737" si="434">PRODUCT($M2694,$Y2694,AO2694)/100</f>
        <v>0</v>
      </c>
      <c r="AZ2694" s="13">
        <f t="shared" ref="AZ2694:AZ2737" si="435">PRODUCT($M2694,$Y2694,AP2694)/100</f>
        <v>0</v>
      </c>
      <c r="BA2694" s="13">
        <f t="shared" ref="BA2694:BA2737" si="436">PRODUCT($M2694,$Y2694,AQ2694)/100</f>
        <v>8.3079999999999994E-3</v>
      </c>
      <c r="BB2694" s="13">
        <f t="shared" ref="BB2694:BB2737" si="437">PRODUCT($M2694,$Y2694,AR2694)/100</f>
        <v>0.43616999999999995</v>
      </c>
      <c r="BC2694" s="13">
        <f t="shared" ref="BC2694:BC2737" si="438">PRODUCT($M2694,$Y2694,AS2694)/100</f>
        <v>0.13708200000000001</v>
      </c>
    </row>
    <row r="2695" spans="1:55" x14ac:dyDescent="0.3">
      <c r="A2695" s="8" t="s">
        <v>233</v>
      </c>
      <c r="B2695" s="8" t="s">
        <v>240</v>
      </c>
      <c r="C2695" s="8" t="s">
        <v>191</v>
      </c>
      <c r="D2695" s="8" t="s">
        <v>167</v>
      </c>
      <c r="E2695" s="7" t="s">
        <v>14</v>
      </c>
      <c r="F2695" s="8">
        <v>62</v>
      </c>
      <c r="G2695" s="8">
        <v>1</v>
      </c>
      <c r="L2695" s="8">
        <v>1</v>
      </c>
      <c r="M2695" s="8">
        <f t="shared" si="430"/>
        <v>62</v>
      </c>
      <c r="O2695" s="8">
        <v>129</v>
      </c>
      <c r="AI2695" s="7">
        <v>2282</v>
      </c>
      <c r="AJ2695" s="8">
        <v>11529</v>
      </c>
      <c r="AK2695" s="8" t="s">
        <v>368</v>
      </c>
      <c r="AL2695" s="7">
        <v>21</v>
      </c>
      <c r="AM2695" s="8">
        <v>0</v>
      </c>
      <c r="AN2695" s="8">
        <v>0.9</v>
      </c>
      <c r="AO2695" s="8">
        <v>0</v>
      </c>
      <c r="AP2695" s="8">
        <v>0</v>
      </c>
      <c r="AQ2695" s="8">
        <v>0.3</v>
      </c>
      <c r="AR2695" s="8">
        <v>4.5999999999999996</v>
      </c>
      <c r="AS2695" s="8">
        <v>1.1000000000000001</v>
      </c>
      <c r="AT2695" s="12">
        <f t="shared" si="429"/>
        <v>5.8</v>
      </c>
      <c r="AV2695" s="11">
        <f t="shared" si="431"/>
        <v>13.02</v>
      </c>
      <c r="AW2695" s="13">
        <f t="shared" si="432"/>
        <v>0</v>
      </c>
      <c r="AX2695" s="13">
        <f t="shared" si="433"/>
        <v>0.55800000000000005</v>
      </c>
      <c r="AY2695" s="13">
        <f t="shared" si="434"/>
        <v>0</v>
      </c>
      <c r="AZ2695" s="13">
        <f t="shared" si="435"/>
        <v>0</v>
      </c>
      <c r="BA2695" s="13">
        <f t="shared" si="436"/>
        <v>0.18599999999999997</v>
      </c>
      <c r="BB2695" s="13">
        <f t="shared" si="437"/>
        <v>2.8519999999999999</v>
      </c>
      <c r="BC2695" s="13">
        <f t="shared" si="438"/>
        <v>0.68200000000000005</v>
      </c>
    </row>
    <row r="2696" spans="1:55" x14ac:dyDescent="0.3">
      <c r="A2696" s="8" t="s">
        <v>233</v>
      </c>
      <c r="B2696" s="8" t="s">
        <v>240</v>
      </c>
      <c r="C2696" s="8" t="s">
        <v>191</v>
      </c>
      <c r="D2696" s="8" t="s">
        <v>171</v>
      </c>
      <c r="E2696" s="7" t="s">
        <v>14</v>
      </c>
      <c r="F2696" s="8">
        <v>44</v>
      </c>
      <c r="G2696" s="8">
        <v>1</v>
      </c>
      <c r="L2696" s="8">
        <v>1</v>
      </c>
      <c r="M2696" s="8">
        <f t="shared" si="430"/>
        <v>44</v>
      </c>
      <c r="O2696" s="8">
        <v>129</v>
      </c>
      <c r="AI2696" s="7">
        <v>7016</v>
      </c>
      <c r="AJ2696" s="8">
        <v>18029</v>
      </c>
      <c r="AK2696" s="8" t="s">
        <v>369</v>
      </c>
      <c r="AL2696" s="7">
        <v>274</v>
      </c>
      <c r="AM2696" s="8">
        <v>0</v>
      </c>
      <c r="AN2696" s="8">
        <v>8.8000000000000007</v>
      </c>
      <c r="AO2696" s="8">
        <v>0</v>
      </c>
      <c r="AP2696" s="8">
        <v>0</v>
      </c>
      <c r="AQ2696" s="8">
        <v>3</v>
      </c>
      <c r="AR2696" s="8">
        <v>51.9</v>
      </c>
      <c r="AS2696" s="8">
        <v>2.8</v>
      </c>
      <c r="AT2696" s="12">
        <f t="shared" si="429"/>
        <v>63.7</v>
      </c>
      <c r="AV2696" s="11">
        <f t="shared" si="431"/>
        <v>120.56</v>
      </c>
      <c r="AW2696" s="13">
        <f t="shared" si="432"/>
        <v>0</v>
      </c>
      <c r="AX2696" s="13">
        <f t="shared" si="433"/>
        <v>3.8720000000000003</v>
      </c>
      <c r="AY2696" s="13">
        <f t="shared" si="434"/>
        <v>0</v>
      </c>
      <c r="AZ2696" s="13">
        <f t="shared" si="435"/>
        <v>0</v>
      </c>
      <c r="BA2696" s="13">
        <f t="shared" si="436"/>
        <v>1.32</v>
      </c>
      <c r="BB2696" s="13">
        <f t="shared" si="437"/>
        <v>22.835999999999999</v>
      </c>
      <c r="BC2696" s="13">
        <f t="shared" si="438"/>
        <v>1.232</v>
      </c>
    </row>
    <row r="2697" spans="1:55" x14ac:dyDescent="0.3">
      <c r="A2697" s="8" t="s">
        <v>233</v>
      </c>
      <c r="B2697" s="8" t="s">
        <v>240</v>
      </c>
      <c r="C2697" s="8" t="s">
        <v>191</v>
      </c>
      <c r="D2697" s="8" t="s">
        <v>87</v>
      </c>
      <c r="E2697" s="7" t="s">
        <v>14</v>
      </c>
      <c r="F2697" s="8">
        <v>171</v>
      </c>
      <c r="I2697" s="8">
        <v>2</v>
      </c>
      <c r="L2697" s="8">
        <v>6.7000000000000004E-2</v>
      </c>
      <c r="M2697" s="8">
        <f t="shared" si="430"/>
        <v>11.457000000000001</v>
      </c>
      <c r="O2697" s="8">
        <v>129</v>
      </c>
      <c r="AI2697" s="7">
        <v>7060</v>
      </c>
      <c r="AJ2697" s="8">
        <v>16063</v>
      </c>
      <c r="AK2697" s="8" t="s">
        <v>328</v>
      </c>
      <c r="AL2697" s="7">
        <v>116</v>
      </c>
      <c r="AM2697" s="8">
        <v>0</v>
      </c>
      <c r="AN2697" s="8">
        <v>7.7</v>
      </c>
      <c r="AO2697" s="8">
        <v>0</v>
      </c>
      <c r="AP2697" s="8">
        <v>0</v>
      </c>
      <c r="AQ2697" s="8">
        <v>0.5</v>
      </c>
      <c r="AR2697" s="8">
        <v>20.8</v>
      </c>
      <c r="AS2697" s="8">
        <v>6.5</v>
      </c>
      <c r="AT2697" s="12">
        <f t="shared" si="429"/>
        <v>29</v>
      </c>
      <c r="AV2697" s="11">
        <f t="shared" si="431"/>
        <v>13.290120000000002</v>
      </c>
      <c r="AW2697" s="13">
        <f t="shared" si="432"/>
        <v>0</v>
      </c>
      <c r="AX2697" s="13">
        <f t="shared" si="433"/>
        <v>0.882189</v>
      </c>
      <c r="AY2697" s="13">
        <f t="shared" si="434"/>
        <v>0</v>
      </c>
      <c r="AZ2697" s="13">
        <f t="shared" si="435"/>
        <v>0</v>
      </c>
      <c r="BA2697" s="13">
        <f t="shared" si="436"/>
        <v>5.7285000000000003E-2</v>
      </c>
      <c r="BB2697" s="13">
        <f t="shared" si="437"/>
        <v>2.3830560000000003</v>
      </c>
      <c r="BC2697" s="13">
        <f t="shared" si="438"/>
        <v>0.74470500000000006</v>
      </c>
    </row>
    <row r="2698" spans="1:55" x14ac:dyDescent="0.3">
      <c r="A2698" s="8" t="s">
        <v>234</v>
      </c>
      <c r="B2698" s="8" t="s">
        <v>240</v>
      </c>
      <c r="C2698" s="8" t="s">
        <v>191</v>
      </c>
      <c r="D2698" s="8" t="s">
        <v>248</v>
      </c>
      <c r="E2698" s="7" t="s">
        <v>14</v>
      </c>
      <c r="F2698" s="8">
        <v>134</v>
      </c>
      <c r="H2698" s="8">
        <v>1</v>
      </c>
      <c r="L2698" s="8">
        <v>0.14299999999999999</v>
      </c>
      <c r="M2698" s="8">
        <f t="shared" si="430"/>
        <v>19.161999999999999</v>
      </c>
      <c r="O2698" s="8">
        <v>129</v>
      </c>
      <c r="AE2698" s="7" t="s">
        <v>296</v>
      </c>
      <c r="AF2698" s="8" t="s">
        <v>303</v>
      </c>
      <c r="AL2698" s="7">
        <v>163</v>
      </c>
      <c r="AN2698" s="8">
        <v>6.3</v>
      </c>
      <c r="AQ2698" s="8">
        <v>1.4</v>
      </c>
      <c r="AR2698" s="8">
        <v>31.1</v>
      </c>
      <c r="AT2698" s="12">
        <f t="shared" si="429"/>
        <v>38.799999999999997</v>
      </c>
      <c r="AV2698" s="11">
        <f t="shared" si="431"/>
        <v>31.234059999999999</v>
      </c>
      <c r="AW2698" s="13">
        <f t="shared" si="432"/>
        <v>0.19161999999999998</v>
      </c>
      <c r="AX2698" s="13">
        <f t="shared" si="433"/>
        <v>1.207206</v>
      </c>
      <c r="AY2698" s="13">
        <f t="shared" si="434"/>
        <v>0.19161999999999998</v>
      </c>
      <c r="AZ2698" s="13">
        <f t="shared" si="435"/>
        <v>0.19161999999999998</v>
      </c>
      <c r="BA2698" s="13">
        <f t="shared" si="436"/>
        <v>0.26826800000000001</v>
      </c>
      <c r="BB2698" s="13">
        <f t="shared" si="437"/>
        <v>5.9593820000000006</v>
      </c>
      <c r="BC2698" s="13">
        <f t="shared" si="438"/>
        <v>0.19161999999999998</v>
      </c>
    </row>
    <row r="2699" spans="1:55" x14ac:dyDescent="0.3">
      <c r="A2699" s="8" t="s">
        <v>234</v>
      </c>
      <c r="B2699" s="8" t="s">
        <v>240</v>
      </c>
      <c r="C2699" s="8" t="s">
        <v>191</v>
      </c>
      <c r="D2699" s="8" t="s">
        <v>27</v>
      </c>
      <c r="E2699" s="7" t="s">
        <v>14</v>
      </c>
      <c r="F2699" s="8">
        <v>114</v>
      </c>
      <c r="G2699" s="8">
        <v>1</v>
      </c>
      <c r="L2699" s="8">
        <v>1</v>
      </c>
      <c r="M2699" s="8">
        <f t="shared" si="430"/>
        <v>114</v>
      </c>
      <c r="O2699" s="8">
        <v>129</v>
      </c>
      <c r="AE2699" s="7" t="s">
        <v>296</v>
      </c>
      <c r="AF2699" s="8" t="s">
        <v>304</v>
      </c>
      <c r="AL2699" s="7">
        <v>125</v>
      </c>
      <c r="AN2699" s="8">
        <v>2.1</v>
      </c>
      <c r="AQ2699" s="8">
        <v>1.3</v>
      </c>
      <c r="AR2699" s="8">
        <v>26.2</v>
      </c>
      <c r="AT2699" s="12">
        <f t="shared" si="429"/>
        <v>29.6</v>
      </c>
      <c r="AV2699" s="11">
        <f t="shared" si="431"/>
        <v>142.5</v>
      </c>
      <c r="AW2699" s="13">
        <f t="shared" si="432"/>
        <v>1.1399999999999999</v>
      </c>
      <c r="AX2699" s="13">
        <f t="shared" si="433"/>
        <v>2.3940000000000001</v>
      </c>
      <c r="AY2699" s="13">
        <f t="shared" si="434"/>
        <v>1.1399999999999999</v>
      </c>
      <c r="AZ2699" s="13">
        <f t="shared" si="435"/>
        <v>1.1399999999999999</v>
      </c>
      <c r="BA2699" s="13">
        <f t="shared" si="436"/>
        <v>1.4820000000000002</v>
      </c>
      <c r="BB2699" s="13">
        <f t="shared" si="437"/>
        <v>29.867999999999999</v>
      </c>
      <c r="BC2699" s="13">
        <f t="shared" si="438"/>
        <v>1.1399999999999999</v>
      </c>
    </row>
    <row r="2700" spans="1:55" x14ac:dyDescent="0.3">
      <c r="A2700" s="8" t="s">
        <v>234</v>
      </c>
      <c r="B2700" s="8" t="s">
        <v>240</v>
      </c>
      <c r="C2700" s="8" t="s">
        <v>191</v>
      </c>
      <c r="D2700" s="8" t="s">
        <v>32</v>
      </c>
      <c r="E2700" s="7" t="s">
        <v>14</v>
      </c>
      <c r="F2700" s="8">
        <v>83</v>
      </c>
      <c r="G2700" s="8">
        <v>1</v>
      </c>
      <c r="L2700" s="8">
        <v>1</v>
      </c>
      <c r="M2700" s="8">
        <f t="shared" si="430"/>
        <v>83</v>
      </c>
      <c r="O2700" s="8">
        <v>129</v>
      </c>
      <c r="AI2700" s="7">
        <v>8012</v>
      </c>
      <c r="AJ2700" s="8">
        <v>0</v>
      </c>
      <c r="AK2700" s="8" t="s">
        <v>307</v>
      </c>
      <c r="AL2700" s="7">
        <v>332</v>
      </c>
      <c r="AM2700" s="8">
        <v>0</v>
      </c>
      <c r="AN2700" s="8">
        <v>10.3</v>
      </c>
      <c r="AO2700" s="8">
        <v>0</v>
      </c>
      <c r="AP2700" s="8">
        <v>0</v>
      </c>
      <c r="AQ2700" s="8">
        <v>3</v>
      </c>
      <c r="AR2700" s="8">
        <v>73.7</v>
      </c>
      <c r="AS2700" s="8">
        <v>12.7</v>
      </c>
      <c r="AT2700" s="12">
        <f t="shared" si="429"/>
        <v>87</v>
      </c>
      <c r="AV2700" s="11">
        <f t="shared" si="431"/>
        <v>275.56</v>
      </c>
      <c r="AW2700" s="13">
        <f t="shared" si="432"/>
        <v>0</v>
      </c>
      <c r="AX2700" s="13">
        <f t="shared" si="433"/>
        <v>8.5490000000000013</v>
      </c>
      <c r="AY2700" s="13">
        <f t="shared" si="434"/>
        <v>0</v>
      </c>
      <c r="AZ2700" s="13">
        <f t="shared" si="435"/>
        <v>0</v>
      </c>
      <c r="BA2700" s="13">
        <f t="shared" si="436"/>
        <v>2.4900000000000002</v>
      </c>
      <c r="BB2700" s="13">
        <f t="shared" si="437"/>
        <v>61.171000000000006</v>
      </c>
      <c r="BC2700" s="13">
        <f t="shared" si="438"/>
        <v>10.540999999999999</v>
      </c>
    </row>
    <row r="2701" spans="1:55" x14ac:dyDescent="0.3">
      <c r="A2701" s="8" t="s">
        <v>234</v>
      </c>
      <c r="B2701" s="8" t="s">
        <v>240</v>
      </c>
      <c r="C2701" s="8" t="s">
        <v>191</v>
      </c>
      <c r="D2701" s="8" t="s">
        <v>74</v>
      </c>
      <c r="E2701" s="7" t="s">
        <v>14</v>
      </c>
      <c r="F2701" s="8">
        <v>340</v>
      </c>
      <c r="H2701" s="8">
        <v>2</v>
      </c>
      <c r="L2701" s="8">
        <v>0.28599999999999998</v>
      </c>
      <c r="M2701" s="8">
        <f t="shared" si="430"/>
        <v>97.24</v>
      </c>
      <c r="O2701" s="8">
        <v>129</v>
      </c>
      <c r="AI2701" s="7">
        <v>404</v>
      </c>
      <c r="AJ2701" s="8">
        <v>14400</v>
      </c>
      <c r="AK2701" s="8" t="s">
        <v>308</v>
      </c>
      <c r="AL2701" s="7">
        <v>41</v>
      </c>
      <c r="AM2701" s="8">
        <v>0</v>
      </c>
      <c r="AN2701" s="8">
        <v>0</v>
      </c>
      <c r="AO2701" s="8">
        <v>0</v>
      </c>
      <c r="AP2701" s="8">
        <v>0</v>
      </c>
      <c r="AQ2701" s="8">
        <v>0</v>
      </c>
      <c r="AR2701" s="8">
        <v>10.4</v>
      </c>
      <c r="AS2701" s="8">
        <v>0</v>
      </c>
      <c r="AT2701" s="12">
        <f t="shared" si="429"/>
        <v>10.4</v>
      </c>
      <c r="AV2701" s="11">
        <f t="shared" si="431"/>
        <v>39.868399999999994</v>
      </c>
      <c r="AW2701" s="13">
        <f t="shared" si="432"/>
        <v>0</v>
      </c>
      <c r="AX2701" s="13">
        <f t="shared" si="433"/>
        <v>0</v>
      </c>
      <c r="AY2701" s="13">
        <f t="shared" si="434"/>
        <v>0</v>
      </c>
      <c r="AZ2701" s="13">
        <f t="shared" si="435"/>
        <v>0</v>
      </c>
      <c r="BA2701" s="13">
        <f t="shared" si="436"/>
        <v>0</v>
      </c>
      <c r="BB2701" s="13">
        <f t="shared" si="437"/>
        <v>10.112959999999999</v>
      </c>
      <c r="BC2701" s="13">
        <f t="shared" si="438"/>
        <v>0</v>
      </c>
    </row>
    <row r="2702" spans="1:55" x14ac:dyDescent="0.3">
      <c r="A2702" s="8" t="s">
        <v>227</v>
      </c>
      <c r="B2702" s="8" t="s">
        <v>240</v>
      </c>
      <c r="C2702" s="8" t="s">
        <v>191</v>
      </c>
      <c r="D2702" s="8" t="s">
        <v>33</v>
      </c>
      <c r="E2702" s="7" t="s">
        <v>14</v>
      </c>
      <c r="F2702" s="8">
        <v>20</v>
      </c>
      <c r="J2702" s="8">
        <v>1</v>
      </c>
      <c r="L2702" s="8">
        <v>3.0000000000000001E-3</v>
      </c>
      <c r="M2702" s="8">
        <f t="shared" si="430"/>
        <v>0.06</v>
      </c>
      <c r="O2702" s="8">
        <v>129</v>
      </c>
      <c r="AI2702" s="7">
        <v>1134</v>
      </c>
      <c r="AJ2702" s="8">
        <v>19296</v>
      </c>
      <c r="AK2702" s="8" t="s">
        <v>323</v>
      </c>
      <c r="AL2702" s="7">
        <v>304</v>
      </c>
      <c r="AM2702" s="8">
        <v>0</v>
      </c>
      <c r="AN2702" s="8">
        <v>0.3</v>
      </c>
      <c r="AO2702" s="8">
        <v>0</v>
      </c>
      <c r="AP2702" s="8">
        <v>0</v>
      </c>
      <c r="AQ2702" s="8">
        <v>0</v>
      </c>
      <c r="AR2702" s="8">
        <v>82.4</v>
      </c>
      <c r="AS2702" s="8">
        <v>0</v>
      </c>
      <c r="AT2702" s="12">
        <f t="shared" si="429"/>
        <v>82.7</v>
      </c>
      <c r="AV2702" s="11">
        <f t="shared" si="431"/>
        <v>0.18239999999999998</v>
      </c>
      <c r="AW2702" s="13">
        <f t="shared" si="432"/>
        <v>0</v>
      </c>
      <c r="AX2702" s="13">
        <f t="shared" si="433"/>
        <v>1.7999999999999998E-4</v>
      </c>
      <c r="AY2702" s="13">
        <f t="shared" si="434"/>
        <v>0</v>
      </c>
      <c r="AZ2702" s="13">
        <f t="shared" si="435"/>
        <v>0</v>
      </c>
      <c r="BA2702" s="13">
        <f t="shared" si="436"/>
        <v>0</v>
      </c>
      <c r="BB2702" s="13">
        <f t="shared" si="437"/>
        <v>4.9439999999999998E-2</v>
      </c>
      <c r="BC2702" s="13">
        <f t="shared" si="438"/>
        <v>0</v>
      </c>
    </row>
    <row r="2703" spans="1:55" x14ac:dyDescent="0.3">
      <c r="A2703" s="8" t="s">
        <v>232</v>
      </c>
      <c r="B2703" s="8" t="s">
        <v>239</v>
      </c>
      <c r="C2703" s="8" t="s">
        <v>192</v>
      </c>
      <c r="D2703" s="8" t="s">
        <v>13</v>
      </c>
      <c r="E2703" s="7" t="s">
        <v>14</v>
      </c>
      <c r="F2703" s="8">
        <v>112</v>
      </c>
      <c r="I2703" s="8">
        <v>2</v>
      </c>
      <c r="L2703" s="8">
        <v>6.7000000000000004E-2</v>
      </c>
      <c r="M2703" s="8">
        <f t="shared" si="430"/>
        <v>7.5040000000000004</v>
      </c>
      <c r="N2703" s="8">
        <v>2</v>
      </c>
      <c r="O2703" s="8">
        <v>131</v>
      </c>
      <c r="AI2703" s="7">
        <v>8067</v>
      </c>
      <c r="AJ2703" s="8">
        <v>0</v>
      </c>
      <c r="AK2703" s="8" t="s">
        <v>265</v>
      </c>
      <c r="AL2703" s="7">
        <v>269</v>
      </c>
      <c r="AM2703" s="8">
        <v>269</v>
      </c>
      <c r="AN2703" s="8">
        <v>24.9</v>
      </c>
      <c r="AO2703" s="8">
        <v>24.9</v>
      </c>
      <c r="AP2703" s="8">
        <v>24.9</v>
      </c>
      <c r="AQ2703" s="8">
        <v>18</v>
      </c>
      <c r="AR2703" s="8">
        <v>0</v>
      </c>
      <c r="AS2703" s="8">
        <v>0</v>
      </c>
      <c r="AT2703" s="12">
        <f t="shared" si="429"/>
        <v>42.9</v>
      </c>
      <c r="AV2703" s="11">
        <f t="shared" si="431"/>
        <v>20.185760000000002</v>
      </c>
      <c r="AW2703" s="13">
        <f t="shared" si="432"/>
        <v>20.185760000000002</v>
      </c>
      <c r="AX2703" s="13">
        <f t="shared" si="433"/>
        <v>1.8684960000000002</v>
      </c>
      <c r="AY2703" s="13">
        <f t="shared" si="434"/>
        <v>1.8684960000000002</v>
      </c>
      <c r="AZ2703" s="13">
        <f t="shared" si="435"/>
        <v>1.8684960000000002</v>
      </c>
      <c r="BA2703" s="13">
        <f t="shared" si="436"/>
        <v>1.3507199999999999</v>
      </c>
      <c r="BB2703" s="13">
        <f t="shared" si="437"/>
        <v>0</v>
      </c>
      <c r="BC2703" s="13">
        <f t="shared" si="438"/>
        <v>0</v>
      </c>
    </row>
    <row r="2704" spans="1:55" x14ac:dyDescent="0.3">
      <c r="A2704" s="8" t="s">
        <v>232</v>
      </c>
      <c r="B2704" s="8" t="s">
        <v>239</v>
      </c>
      <c r="C2704" s="8" t="s">
        <v>192</v>
      </c>
      <c r="D2704" s="8" t="s">
        <v>15</v>
      </c>
      <c r="E2704" s="7" t="s">
        <v>14</v>
      </c>
      <c r="F2704" s="8">
        <v>85</v>
      </c>
      <c r="J2704" s="8">
        <v>1</v>
      </c>
      <c r="L2704" s="8">
        <v>3.0000000000000001E-3</v>
      </c>
      <c r="M2704" s="8">
        <f t="shared" si="430"/>
        <v>0.255</v>
      </c>
      <c r="O2704" s="8">
        <v>131</v>
      </c>
      <c r="AE2704" s="7" t="s">
        <v>296</v>
      </c>
      <c r="AF2704" s="8" t="s">
        <v>298</v>
      </c>
      <c r="AG2704" s="7" t="s">
        <v>299</v>
      </c>
      <c r="AL2704" s="7">
        <v>241</v>
      </c>
      <c r="AN2704" s="8">
        <v>32.9</v>
      </c>
      <c r="AQ2704" s="8">
        <v>10.9</v>
      </c>
      <c r="AR2704" s="8">
        <v>0.5</v>
      </c>
      <c r="AS2704" s="8">
        <v>0</v>
      </c>
      <c r="AT2704" s="12">
        <f t="shared" si="429"/>
        <v>44.3</v>
      </c>
      <c r="AV2704" s="11">
        <f t="shared" si="431"/>
        <v>0.61454999999999993</v>
      </c>
      <c r="AW2704" s="13">
        <f t="shared" si="432"/>
        <v>2.5500000000000002E-3</v>
      </c>
      <c r="AX2704" s="13">
        <f t="shared" si="433"/>
        <v>8.3894999999999997E-2</v>
      </c>
      <c r="AY2704" s="13">
        <f t="shared" si="434"/>
        <v>2.5500000000000002E-3</v>
      </c>
      <c r="AZ2704" s="13">
        <f t="shared" si="435"/>
        <v>2.5500000000000002E-3</v>
      </c>
      <c r="BA2704" s="13">
        <f t="shared" si="436"/>
        <v>2.7795E-2</v>
      </c>
      <c r="BB2704" s="13">
        <f t="shared" si="437"/>
        <v>1.2750000000000001E-3</v>
      </c>
      <c r="BC2704" s="13">
        <f t="shared" si="438"/>
        <v>0</v>
      </c>
    </row>
    <row r="2705" spans="1:55" x14ac:dyDescent="0.3">
      <c r="A2705" s="8" t="s">
        <v>232</v>
      </c>
      <c r="B2705" s="8" t="s">
        <v>239</v>
      </c>
      <c r="C2705" s="8" t="s">
        <v>192</v>
      </c>
      <c r="D2705" s="8" t="s">
        <v>17</v>
      </c>
      <c r="E2705" s="7" t="s">
        <v>14</v>
      </c>
      <c r="F2705" s="8">
        <v>85</v>
      </c>
      <c r="J2705" s="8">
        <v>1</v>
      </c>
      <c r="L2705" s="8">
        <v>3.0000000000000001E-3</v>
      </c>
      <c r="M2705" s="8">
        <f t="shared" si="430"/>
        <v>0.255</v>
      </c>
      <c r="O2705" s="8">
        <v>131</v>
      </c>
      <c r="AE2705" s="7" t="s">
        <v>300</v>
      </c>
      <c r="AF2705" s="8" t="s">
        <v>301</v>
      </c>
      <c r="AG2705" s="7" t="s">
        <v>272</v>
      </c>
      <c r="AL2705" s="7">
        <v>265</v>
      </c>
      <c r="AN2705" s="8">
        <v>16.899999999999999</v>
      </c>
      <c r="AQ2705" s="8">
        <v>21.4</v>
      </c>
      <c r="AR2705" s="8">
        <v>0</v>
      </c>
      <c r="AS2705" s="8">
        <v>0</v>
      </c>
      <c r="AT2705" s="12">
        <f t="shared" si="429"/>
        <v>38.299999999999997</v>
      </c>
      <c r="AV2705" s="11">
        <f t="shared" si="431"/>
        <v>0.67575000000000007</v>
      </c>
      <c r="AW2705" s="13">
        <f t="shared" si="432"/>
        <v>2.5500000000000002E-3</v>
      </c>
      <c r="AX2705" s="13">
        <f t="shared" si="433"/>
        <v>4.3095000000000001E-2</v>
      </c>
      <c r="AY2705" s="13">
        <f t="shared" si="434"/>
        <v>2.5500000000000002E-3</v>
      </c>
      <c r="AZ2705" s="13">
        <f t="shared" si="435"/>
        <v>2.5500000000000002E-3</v>
      </c>
      <c r="BA2705" s="13">
        <f t="shared" si="436"/>
        <v>5.457E-2</v>
      </c>
      <c r="BB2705" s="13">
        <f t="shared" si="437"/>
        <v>0</v>
      </c>
      <c r="BC2705" s="13">
        <f t="shared" si="438"/>
        <v>0</v>
      </c>
    </row>
    <row r="2706" spans="1:55" x14ac:dyDescent="0.3">
      <c r="A2706" s="8" t="s">
        <v>232</v>
      </c>
      <c r="B2706" s="8" t="s">
        <v>239</v>
      </c>
      <c r="C2706" s="8" t="s">
        <v>192</v>
      </c>
      <c r="D2706" s="8" t="s">
        <v>18</v>
      </c>
      <c r="E2706" s="7" t="s">
        <v>21</v>
      </c>
      <c r="K2706" s="8">
        <v>1</v>
      </c>
      <c r="L2706" s="8">
        <v>0</v>
      </c>
      <c r="M2706" s="8">
        <f t="shared" si="430"/>
        <v>0</v>
      </c>
      <c r="O2706" s="8">
        <v>131</v>
      </c>
      <c r="S2706" s="8">
        <v>1095</v>
      </c>
      <c r="T2706" s="8" t="s">
        <v>275</v>
      </c>
      <c r="AL2706" s="7">
        <v>267</v>
      </c>
      <c r="AN2706" s="8">
        <v>19.600000000000001</v>
      </c>
      <c r="AQ2706" s="8">
        <v>20.3</v>
      </c>
      <c r="AT2706" s="12">
        <f t="shared" si="429"/>
        <v>39.900000000000006</v>
      </c>
      <c r="AV2706" s="11">
        <f t="shared" si="431"/>
        <v>0</v>
      </c>
      <c r="AW2706" s="13">
        <f t="shared" si="432"/>
        <v>0</v>
      </c>
      <c r="AX2706" s="13">
        <f t="shared" si="433"/>
        <v>0</v>
      </c>
      <c r="AY2706" s="13">
        <f t="shared" si="434"/>
        <v>0</v>
      </c>
      <c r="AZ2706" s="13">
        <f t="shared" si="435"/>
        <v>0</v>
      </c>
      <c r="BA2706" s="13">
        <f t="shared" si="436"/>
        <v>0</v>
      </c>
      <c r="BB2706" s="13">
        <f t="shared" si="437"/>
        <v>0</v>
      </c>
      <c r="BC2706" s="13">
        <f t="shared" si="438"/>
        <v>0</v>
      </c>
    </row>
    <row r="2707" spans="1:55" x14ac:dyDescent="0.3">
      <c r="A2707" s="8" t="s">
        <v>232</v>
      </c>
      <c r="B2707" s="8" t="s">
        <v>239</v>
      </c>
      <c r="C2707" s="8" t="s">
        <v>192</v>
      </c>
      <c r="D2707" s="8" t="s">
        <v>19</v>
      </c>
      <c r="E2707" s="7" t="s">
        <v>14</v>
      </c>
      <c r="F2707" s="8">
        <v>112</v>
      </c>
      <c r="I2707" s="8">
        <v>2</v>
      </c>
      <c r="L2707" s="8">
        <v>6.7000000000000004E-2</v>
      </c>
      <c r="M2707" s="8">
        <f t="shared" si="430"/>
        <v>7.5040000000000004</v>
      </c>
      <c r="O2707" s="8">
        <v>131</v>
      </c>
      <c r="AI2707" s="7">
        <v>8063</v>
      </c>
      <c r="AJ2707" s="8">
        <v>5124</v>
      </c>
      <c r="AK2707" s="8" t="s">
        <v>273</v>
      </c>
      <c r="AL2707" s="7">
        <v>285</v>
      </c>
      <c r="AM2707" s="8">
        <v>285</v>
      </c>
      <c r="AN2707" s="8">
        <v>26.9</v>
      </c>
      <c r="AO2707" s="8">
        <v>26.9</v>
      </c>
      <c r="AP2707" s="8">
        <v>26.9</v>
      </c>
      <c r="AQ2707" s="8">
        <v>18.899999999999999</v>
      </c>
      <c r="AR2707" s="8">
        <v>0</v>
      </c>
      <c r="AS2707" s="8">
        <v>0</v>
      </c>
      <c r="AT2707" s="12">
        <f t="shared" si="429"/>
        <v>45.8</v>
      </c>
      <c r="AV2707" s="11">
        <f t="shared" si="431"/>
        <v>21.386400000000002</v>
      </c>
      <c r="AW2707" s="13">
        <f t="shared" si="432"/>
        <v>21.386400000000002</v>
      </c>
      <c r="AX2707" s="13">
        <f t="shared" si="433"/>
        <v>2.0185759999999999</v>
      </c>
      <c r="AY2707" s="13">
        <f t="shared" si="434"/>
        <v>2.0185759999999999</v>
      </c>
      <c r="AZ2707" s="13">
        <f t="shared" si="435"/>
        <v>2.0185759999999999</v>
      </c>
      <c r="BA2707" s="13">
        <f t="shared" si="436"/>
        <v>1.4182560000000002</v>
      </c>
      <c r="BB2707" s="13">
        <f t="shared" si="437"/>
        <v>0</v>
      </c>
      <c r="BC2707" s="13">
        <f t="shared" si="438"/>
        <v>0</v>
      </c>
    </row>
    <row r="2708" spans="1:55" x14ac:dyDescent="0.3">
      <c r="A2708" s="8" t="s">
        <v>232</v>
      </c>
      <c r="B2708" s="8" t="s">
        <v>239</v>
      </c>
      <c r="C2708" s="8" t="s">
        <v>192</v>
      </c>
      <c r="D2708" s="8" t="s">
        <v>22</v>
      </c>
      <c r="E2708" s="7" t="s">
        <v>21</v>
      </c>
      <c r="K2708" s="8">
        <v>1</v>
      </c>
      <c r="L2708" s="8">
        <v>0</v>
      </c>
      <c r="M2708" s="8">
        <f t="shared" si="430"/>
        <v>0</v>
      </c>
      <c r="O2708" s="8">
        <v>131</v>
      </c>
      <c r="AI2708" s="7">
        <v>8063</v>
      </c>
      <c r="AJ2708" s="8">
        <v>5124</v>
      </c>
      <c r="AK2708" s="8" t="s">
        <v>273</v>
      </c>
      <c r="AL2708" s="7">
        <v>285</v>
      </c>
      <c r="AM2708" s="8">
        <v>285</v>
      </c>
      <c r="AN2708" s="8">
        <v>26.9</v>
      </c>
      <c r="AO2708" s="8">
        <v>26.9</v>
      </c>
      <c r="AP2708" s="8">
        <v>26.9</v>
      </c>
      <c r="AQ2708" s="8">
        <v>18.899999999999999</v>
      </c>
      <c r="AR2708" s="8">
        <v>0</v>
      </c>
      <c r="AS2708" s="8">
        <v>0</v>
      </c>
      <c r="AT2708" s="12">
        <f t="shared" si="429"/>
        <v>45.8</v>
      </c>
      <c r="AV2708" s="11">
        <f t="shared" si="431"/>
        <v>0</v>
      </c>
      <c r="AW2708" s="13">
        <f t="shared" si="432"/>
        <v>0</v>
      </c>
      <c r="AX2708" s="13">
        <f t="shared" si="433"/>
        <v>0</v>
      </c>
      <c r="AY2708" s="13">
        <f t="shared" si="434"/>
        <v>0</v>
      </c>
      <c r="AZ2708" s="13">
        <f t="shared" si="435"/>
        <v>0</v>
      </c>
      <c r="BA2708" s="13">
        <f t="shared" si="436"/>
        <v>0</v>
      </c>
      <c r="BB2708" s="13">
        <f t="shared" si="437"/>
        <v>0</v>
      </c>
      <c r="BC2708" s="13">
        <f t="shared" si="438"/>
        <v>0</v>
      </c>
    </row>
    <row r="2709" spans="1:55" x14ac:dyDescent="0.3">
      <c r="A2709" s="8" t="s">
        <v>232</v>
      </c>
      <c r="B2709" s="8" t="s">
        <v>239</v>
      </c>
      <c r="C2709" s="8" t="s">
        <v>192</v>
      </c>
      <c r="D2709" s="8" t="s">
        <v>136</v>
      </c>
      <c r="E2709" s="7" t="s">
        <v>14</v>
      </c>
      <c r="F2709" s="8">
        <v>56</v>
      </c>
      <c r="H2709" s="8">
        <v>1</v>
      </c>
      <c r="L2709" s="8">
        <v>0.14299999999999999</v>
      </c>
      <c r="M2709" s="8">
        <f t="shared" si="430"/>
        <v>8.0079999999999991</v>
      </c>
      <c r="O2709" s="8">
        <v>131</v>
      </c>
      <c r="AI2709" s="7">
        <v>1683</v>
      </c>
      <c r="AJ2709" s="8">
        <v>10188</v>
      </c>
      <c r="AK2709" s="8" t="s">
        <v>360</v>
      </c>
      <c r="AL2709" s="7">
        <v>273</v>
      </c>
      <c r="AM2709" s="8">
        <v>273</v>
      </c>
      <c r="AN2709" s="8">
        <v>27.6</v>
      </c>
      <c r="AO2709" s="8">
        <v>27.6</v>
      </c>
      <c r="AP2709" s="8">
        <v>27.6</v>
      </c>
      <c r="AQ2709" s="8">
        <v>17.2</v>
      </c>
      <c r="AR2709" s="8">
        <v>0</v>
      </c>
      <c r="AS2709" s="8">
        <v>0</v>
      </c>
      <c r="AT2709" s="12">
        <f t="shared" si="429"/>
        <v>44.8</v>
      </c>
      <c r="AV2709" s="11">
        <f t="shared" si="431"/>
        <v>21.861839999999997</v>
      </c>
      <c r="AW2709" s="13">
        <f t="shared" si="432"/>
        <v>21.861839999999997</v>
      </c>
      <c r="AX2709" s="13">
        <f t="shared" si="433"/>
        <v>2.2102079999999997</v>
      </c>
      <c r="AY2709" s="13">
        <f t="shared" si="434"/>
        <v>2.2102079999999997</v>
      </c>
      <c r="AZ2709" s="13">
        <f t="shared" si="435"/>
        <v>2.2102079999999997</v>
      </c>
      <c r="BA2709" s="13">
        <f t="shared" si="436"/>
        <v>1.3773759999999999</v>
      </c>
      <c r="BB2709" s="13">
        <f t="shared" si="437"/>
        <v>0</v>
      </c>
      <c r="BC2709" s="13">
        <f t="shared" si="438"/>
        <v>0</v>
      </c>
    </row>
    <row r="2710" spans="1:55" x14ac:dyDescent="0.3">
      <c r="A2710" s="8" t="s">
        <v>232</v>
      </c>
      <c r="B2710" s="8" t="s">
        <v>239</v>
      </c>
      <c r="C2710" s="8" t="s">
        <v>192</v>
      </c>
      <c r="D2710" s="8" t="s">
        <v>23</v>
      </c>
      <c r="E2710" s="7" t="s">
        <v>14</v>
      </c>
      <c r="F2710" s="8">
        <v>64</v>
      </c>
      <c r="H2710" s="8">
        <v>2</v>
      </c>
      <c r="L2710" s="8">
        <v>0.28599999999999998</v>
      </c>
      <c r="M2710" s="8">
        <f t="shared" si="430"/>
        <v>18.303999999999998</v>
      </c>
      <c r="O2710" s="8">
        <v>131</v>
      </c>
      <c r="AI2710" s="7">
        <v>974</v>
      </c>
      <c r="AJ2710" s="8">
        <v>1129</v>
      </c>
      <c r="AK2710" s="8" t="s">
        <v>279</v>
      </c>
      <c r="AL2710" s="7">
        <v>155</v>
      </c>
      <c r="AM2710" s="8">
        <v>155</v>
      </c>
      <c r="AN2710" s="8">
        <v>12.6</v>
      </c>
      <c r="AO2710" s="8">
        <v>12.6</v>
      </c>
      <c r="AP2710" s="8">
        <v>0</v>
      </c>
      <c r="AQ2710" s="8">
        <v>10.6</v>
      </c>
      <c r="AR2710" s="8">
        <v>1.1000000000000001</v>
      </c>
      <c r="AS2710" s="8">
        <v>0</v>
      </c>
      <c r="AT2710" s="12">
        <f t="shared" si="429"/>
        <v>24.3</v>
      </c>
      <c r="AV2710" s="11">
        <f t="shared" si="431"/>
        <v>28.371199999999998</v>
      </c>
      <c r="AW2710" s="13">
        <f t="shared" si="432"/>
        <v>28.371199999999998</v>
      </c>
      <c r="AX2710" s="13">
        <f t="shared" si="433"/>
        <v>2.3063039999999999</v>
      </c>
      <c r="AY2710" s="13">
        <f t="shared" si="434"/>
        <v>2.3063039999999999</v>
      </c>
      <c r="AZ2710" s="13">
        <f t="shared" si="435"/>
        <v>0</v>
      </c>
      <c r="BA2710" s="13">
        <f t="shared" si="436"/>
        <v>1.9402239999999997</v>
      </c>
      <c r="BB2710" s="13">
        <f t="shared" si="437"/>
        <v>0.201344</v>
      </c>
      <c r="BC2710" s="13">
        <f t="shared" si="438"/>
        <v>0</v>
      </c>
    </row>
    <row r="2711" spans="1:55" x14ac:dyDescent="0.3">
      <c r="A2711" s="8" t="s">
        <v>232</v>
      </c>
      <c r="B2711" s="8" t="s">
        <v>239</v>
      </c>
      <c r="C2711" s="8" t="s">
        <v>192</v>
      </c>
      <c r="D2711" s="8" t="s">
        <v>24</v>
      </c>
      <c r="E2711" s="7" t="s">
        <v>14</v>
      </c>
      <c r="F2711" s="8">
        <v>184</v>
      </c>
      <c r="G2711" s="8">
        <v>1</v>
      </c>
      <c r="L2711" s="8">
        <v>1</v>
      </c>
      <c r="M2711" s="8">
        <f t="shared" si="430"/>
        <v>184</v>
      </c>
      <c r="O2711" s="8">
        <v>131</v>
      </c>
      <c r="AI2711" s="7">
        <v>7075</v>
      </c>
      <c r="AJ2711" s="8">
        <v>1106</v>
      </c>
      <c r="AK2711" s="8" t="s">
        <v>280</v>
      </c>
      <c r="AL2711" s="7">
        <v>69</v>
      </c>
      <c r="AM2711" s="8">
        <v>69</v>
      </c>
      <c r="AN2711" s="8">
        <v>3.6</v>
      </c>
      <c r="AO2711" s="8">
        <v>3.6</v>
      </c>
      <c r="AP2711" s="8">
        <v>0</v>
      </c>
      <c r="AQ2711" s="8">
        <v>4.0999999999999996</v>
      </c>
      <c r="AR2711" s="8">
        <v>4.5</v>
      </c>
      <c r="AS2711" s="8">
        <v>0</v>
      </c>
      <c r="AT2711" s="12">
        <f t="shared" si="429"/>
        <v>12.2</v>
      </c>
      <c r="AV2711" s="11">
        <f t="shared" si="431"/>
        <v>126.96</v>
      </c>
      <c r="AW2711" s="13">
        <f t="shared" si="432"/>
        <v>126.96</v>
      </c>
      <c r="AX2711" s="13">
        <f t="shared" si="433"/>
        <v>6.6239999999999997</v>
      </c>
      <c r="AY2711" s="13">
        <f t="shared" si="434"/>
        <v>6.6239999999999997</v>
      </c>
      <c r="AZ2711" s="13">
        <f t="shared" si="435"/>
        <v>0</v>
      </c>
      <c r="BA2711" s="13">
        <f t="shared" si="436"/>
        <v>7.5439999999999996</v>
      </c>
      <c r="BB2711" s="13">
        <f t="shared" si="437"/>
        <v>8.2799999999999994</v>
      </c>
      <c r="BC2711" s="13">
        <f t="shared" si="438"/>
        <v>0</v>
      </c>
    </row>
    <row r="2712" spans="1:55" x14ac:dyDescent="0.3">
      <c r="A2712" s="8" t="s">
        <v>232</v>
      </c>
      <c r="B2712" s="8" t="s">
        <v>239</v>
      </c>
      <c r="C2712" s="8" t="s">
        <v>192</v>
      </c>
      <c r="D2712" s="8" t="s">
        <v>25</v>
      </c>
      <c r="E2712" s="7" t="s">
        <v>21</v>
      </c>
      <c r="M2712" s="8">
        <f t="shared" si="430"/>
        <v>0</v>
      </c>
      <c r="O2712" s="8">
        <v>131</v>
      </c>
      <c r="AI2712" s="7">
        <v>646</v>
      </c>
      <c r="AJ2712" s="8">
        <v>1009</v>
      </c>
      <c r="AK2712" s="8" t="s">
        <v>286</v>
      </c>
      <c r="AL2712" s="7">
        <v>403</v>
      </c>
      <c r="AM2712" s="8">
        <v>403</v>
      </c>
      <c r="AN2712" s="8">
        <v>24.9</v>
      </c>
      <c r="AO2712" s="8">
        <v>24.9</v>
      </c>
      <c r="AP2712" s="8">
        <v>0</v>
      </c>
      <c r="AQ2712" s="8">
        <v>33.1</v>
      </c>
      <c r="AR2712" s="8">
        <v>1.3</v>
      </c>
      <c r="AS2712" s="8">
        <v>0</v>
      </c>
      <c r="AT2712" s="12">
        <f t="shared" si="429"/>
        <v>59.3</v>
      </c>
      <c r="AV2712" s="11">
        <f t="shared" si="431"/>
        <v>0</v>
      </c>
      <c r="AW2712" s="13">
        <f t="shared" si="432"/>
        <v>0</v>
      </c>
      <c r="AX2712" s="13">
        <f t="shared" si="433"/>
        <v>0</v>
      </c>
      <c r="AY2712" s="13">
        <f t="shared" si="434"/>
        <v>0</v>
      </c>
      <c r="AZ2712" s="13">
        <f t="shared" si="435"/>
        <v>0</v>
      </c>
      <c r="BA2712" s="13">
        <f t="shared" si="436"/>
        <v>0</v>
      </c>
      <c r="BB2712" s="13">
        <f t="shared" si="437"/>
        <v>0</v>
      </c>
      <c r="BC2712" s="13">
        <f t="shared" si="438"/>
        <v>0</v>
      </c>
    </row>
    <row r="2713" spans="1:55" x14ac:dyDescent="0.3">
      <c r="A2713" s="8" t="s">
        <v>20</v>
      </c>
      <c r="B2713" s="8" t="s">
        <v>239</v>
      </c>
      <c r="C2713" s="8" t="s">
        <v>192</v>
      </c>
      <c r="D2713" s="8" t="s">
        <v>20</v>
      </c>
      <c r="E2713" s="7" t="s">
        <v>14</v>
      </c>
      <c r="F2713" s="8">
        <v>112</v>
      </c>
      <c r="G2713" s="8">
        <v>1</v>
      </c>
      <c r="L2713" s="8">
        <v>1</v>
      </c>
      <c r="M2713" s="8">
        <f t="shared" si="430"/>
        <v>112</v>
      </c>
      <c r="O2713" s="8">
        <v>131</v>
      </c>
      <c r="AI2713">
        <v>8041</v>
      </c>
      <c r="AJ2713">
        <v>15233</v>
      </c>
      <c r="AK2713" t="s">
        <v>378</v>
      </c>
      <c r="AL2713">
        <v>105</v>
      </c>
      <c r="AM2713">
        <v>105</v>
      </c>
      <c r="AN2713">
        <v>18.5</v>
      </c>
      <c r="AO2713">
        <v>18.5</v>
      </c>
      <c r="AP2713">
        <v>18.5</v>
      </c>
      <c r="AQ2713">
        <v>2.9</v>
      </c>
      <c r="AR2713">
        <v>0</v>
      </c>
      <c r="AS2713">
        <v>0</v>
      </c>
      <c r="AT2713" s="12">
        <f t="shared" si="429"/>
        <v>21.4</v>
      </c>
      <c r="AV2713" s="11">
        <f t="shared" si="431"/>
        <v>117.6</v>
      </c>
      <c r="AW2713" s="13">
        <f t="shared" si="432"/>
        <v>117.6</v>
      </c>
      <c r="AX2713" s="13">
        <f t="shared" si="433"/>
        <v>20.72</v>
      </c>
      <c r="AY2713" s="13">
        <f t="shared" si="434"/>
        <v>20.72</v>
      </c>
      <c r="AZ2713" s="13">
        <f t="shared" si="435"/>
        <v>20.72</v>
      </c>
      <c r="BA2713" s="13">
        <f t="shared" si="436"/>
        <v>3.2480000000000002</v>
      </c>
      <c r="BB2713" s="13">
        <f t="shared" si="437"/>
        <v>0</v>
      </c>
      <c r="BC2713" s="13">
        <f t="shared" si="438"/>
        <v>0</v>
      </c>
    </row>
    <row r="2714" spans="1:55" x14ac:dyDescent="0.3">
      <c r="A2714" s="8" t="s">
        <v>233</v>
      </c>
      <c r="B2714" s="8" t="s">
        <v>239</v>
      </c>
      <c r="C2714" s="8" t="s">
        <v>192</v>
      </c>
      <c r="D2714" s="8" t="s">
        <v>26</v>
      </c>
      <c r="E2714" s="7" t="s">
        <v>14</v>
      </c>
      <c r="F2714" s="8">
        <v>175</v>
      </c>
      <c r="G2714" s="8">
        <v>1</v>
      </c>
      <c r="L2714" s="8">
        <v>1</v>
      </c>
      <c r="M2714" s="8">
        <f t="shared" si="430"/>
        <v>175</v>
      </c>
      <c r="O2714" s="8">
        <v>131</v>
      </c>
      <c r="AI2714" s="7">
        <v>7200</v>
      </c>
      <c r="AJ2714" s="8">
        <v>20051</v>
      </c>
      <c r="AK2714" s="8" t="s">
        <v>282</v>
      </c>
      <c r="AL2714" s="7">
        <v>130</v>
      </c>
      <c r="AM2714" s="8">
        <v>0</v>
      </c>
      <c r="AN2714" s="8">
        <v>2.4</v>
      </c>
      <c r="AO2714" s="8">
        <v>0</v>
      </c>
      <c r="AP2714" s="8">
        <v>0</v>
      </c>
      <c r="AQ2714" s="8">
        <v>0.2</v>
      </c>
      <c r="AR2714" s="8">
        <v>28.6</v>
      </c>
      <c r="AS2714" s="8">
        <v>0.3</v>
      </c>
      <c r="AT2714" s="12">
        <f t="shared" si="429"/>
        <v>31.200000000000003</v>
      </c>
      <c r="AV2714" s="11">
        <f t="shared" si="431"/>
        <v>227.5</v>
      </c>
      <c r="AW2714" s="13">
        <f t="shared" si="432"/>
        <v>0</v>
      </c>
      <c r="AX2714" s="13">
        <f t="shared" si="433"/>
        <v>4.2</v>
      </c>
      <c r="AY2714" s="13">
        <f t="shared" si="434"/>
        <v>0</v>
      </c>
      <c r="AZ2714" s="13">
        <f t="shared" si="435"/>
        <v>0</v>
      </c>
      <c r="BA2714" s="13">
        <f t="shared" si="436"/>
        <v>0.35</v>
      </c>
      <c r="BB2714" s="13">
        <f t="shared" si="437"/>
        <v>50.05</v>
      </c>
      <c r="BC2714" s="13">
        <f t="shared" si="438"/>
        <v>0.52500000000000002</v>
      </c>
    </row>
    <row r="2715" spans="1:55" x14ac:dyDescent="0.3">
      <c r="A2715" s="8" t="s">
        <v>233</v>
      </c>
      <c r="B2715" s="8" t="s">
        <v>239</v>
      </c>
      <c r="C2715" s="8" t="s">
        <v>192</v>
      </c>
      <c r="D2715" s="8" t="s">
        <v>28</v>
      </c>
      <c r="E2715" s="7" t="s">
        <v>14</v>
      </c>
      <c r="F2715" s="8">
        <v>185</v>
      </c>
      <c r="H2715" s="8">
        <v>4</v>
      </c>
      <c r="L2715" s="8">
        <v>0.57099999999999995</v>
      </c>
      <c r="M2715" s="8">
        <f t="shared" si="430"/>
        <v>105.63499999999999</v>
      </c>
      <c r="O2715" s="8">
        <v>131</v>
      </c>
      <c r="AI2715" s="7">
        <v>7005</v>
      </c>
      <c r="AJ2715" s="8">
        <v>16028</v>
      </c>
      <c r="AK2715" s="8" t="s">
        <v>283</v>
      </c>
      <c r="AL2715" s="7">
        <v>127</v>
      </c>
      <c r="AM2715" s="8">
        <v>0</v>
      </c>
      <c r="AN2715" s="8">
        <v>8.6999999999999993</v>
      </c>
      <c r="AO2715" s="8">
        <v>0</v>
      </c>
      <c r="AP2715" s="8">
        <v>0</v>
      </c>
      <c r="AQ2715" s="8">
        <v>0.5</v>
      </c>
      <c r="AR2715" s="8">
        <v>22.8</v>
      </c>
      <c r="AS2715" s="8">
        <v>6.4</v>
      </c>
      <c r="AT2715" s="12">
        <f t="shared" si="429"/>
        <v>32</v>
      </c>
      <c r="AV2715" s="11">
        <f t="shared" si="431"/>
        <v>134.15644999999998</v>
      </c>
      <c r="AW2715" s="13">
        <f t="shared" si="432"/>
        <v>0</v>
      </c>
      <c r="AX2715" s="13">
        <f t="shared" si="433"/>
        <v>9.1902449999999991</v>
      </c>
      <c r="AY2715" s="13">
        <f t="shared" si="434"/>
        <v>0</v>
      </c>
      <c r="AZ2715" s="13">
        <f t="shared" si="435"/>
        <v>0</v>
      </c>
      <c r="BA2715" s="13">
        <f t="shared" si="436"/>
        <v>0.52817499999999995</v>
      </c>
      <c r="BB2715" s="13">
        <f t="shared" si="437"/>
        <v>24.084780000000002</v>
      </c>
      <c r="BC2715" s="13">
        <f t="shared" si="438"/>
        <v>6.7606399999999995</v>
      </c>
    </row>
    <row r="2716" spans="1:55" x14ac:dyDescent="0.3">
      <c r="A2716" s="8" t="s">
        <v>233</v>
      </c>
      <c r="B2716" s="8" t="s">
        <v>239</v>
      </c>
      <c r="C2716" s="8" t="s">
        <v>192</v>
      </c>
      <c r="D2716" s="8" t="s">
        <v>29</v>
      </c>
      <c r="E2716" s="7" t="s">
        <v>14</v>
      </c>
      <c r="F2716" s="8">
        <v>60</v>
      </c>
      <c r="G2716" s="8">
        <v>1</v>
      </c>
      <c r="L2716" s="8">
        <v>1</v>
      </c>
      <c r="M2716" s="8">
        <f t="shared" si="430"/>
        <v>60</v>
      </c>
      <c r="O2716" s="8">
        <v>131</v>
      </c>
      <c r="AI2716" s="7">
        <v>513</v>
      </c>
      <c r="AJ2716" s="8">
        <v>11110</v>
      </c>
      <c r="AK2716" s="8" t="s">
        <v>290</v>
      </c>
      <c r="AL2716" s="7">
        <v>22</v>
      </c>
      <c r="AM2716" s="8">
        <v>0</v>
      </c>
      <c r="AN2716" s="8">
        <v>1</v>
      </c>
      <c r="AO2716" s="8">
        <v>0</v>
      </c>
      <c r="AP2716" s="8">
        <v>0</v>
      </c>
      <c r="AQ2716" s="8">
        <v>0.4</v>
      </c>
      <c r="AR2716" s="8">
        <v>4.5</v>
      </c>
      <c r="AS2716" s="8">
        <v>2.8</v>
      </c>
      <c r="AT2716" s="12">
        <f t="shared" si="429"/>
        <v>5.9</v>
      </c>
      <c r="AV2716" s="11">
        <f t="shared" si="431"/>
        <v>13.2</v>
      </c>
      <c r="AW2716" s="13">
        <f t="shared" si="432"/>
        <v>0</v>
      </c>
      <c r="AX2716" s="13">
        <f t="shared" si="433"/>
        <v>0.6</v>
      </c>
      <c r="AY2716" s="13">
        <f t="shared" si="434"/>
        <v>0</v>
      </c>
      <c r="AZ2716" s="13">
        <f t="shared" si="435"/>
        <v>0</v>
      </c>
      <c r="BA2716" s="13">
        <f t="shared" si="436"/>
        <v>0.24</v>
      </c>
      <c r="BB2716" s="13">
        <f t="shared" si="437"/>
        <v>2.7</v>
      </c>
      <c r="BC2716" s="13">
        <f t="shared" si="438"/>
        <v>1.68</v>
      </c>
    </row>
    <row r="2717" spans="1:55" x14ac:dyDescent="0.3">
      <c r="A2717" s="8" t="s">
        <v>233</v>
      </c>
      <c r="B2717" s="8" t="s">
        <v>239</v>
      </c>
      <c r="C2717" s="8" t="s">
        <v>192</v>
      </c>
      <c r="D2717" s="8" t="s">
        <v>30</v>
      </c>
      <c r="E2717" s="7" t="s">
        <v>14</v>
      </c>
      <c r="F2717" s="8">
        <v>119</v>
      </c>
      <c r="H2717" s="8">
        <v>5</v>
      </c>
      <c r="L2717" s="8">
        <v>0.71399999999999997</v>
      </c>
      <c r="M2717" s="8">
        <f t="shared" si="430"/>
        <v>84.965999999999994</v>
      </c>
      <c r="O2717" s="8">
        <v>131</v>
      </c>
      <c r="AI2717" s="7">
        <v>141</v>
      </c>
      <c r="AJ2717" s="8">
        <v>9040</v>
      </c>
      <c r="AK2717" s="8" t="s">
        <v>287</v>
      </c>
      <c r="AL2717" s="7">
        <v>92</v>
      </c>
      <c r="AM2717" s="8">
        <v>0</v>
      </c>
      <c r="AN2717" s="8">
        <v>1</v>
      </c>
      <c r="AO2717" s="8">
        <v>0</v>
      </c>
      <c r="AP2717" s="8">
        <v>0</v>
      </c>
      <c r="AQ2717" s="8">
        <v>0.5</v>
      </c>
      <c r="AR2717" s="8">
        <v>23.4</v>
      </c>
      <c r="AS2717" s="8">
        <v>2.4</v>
      </c>
      <c r="AT2717" s="12">
        <f t="shared" si="429"/>
        <v>24.9</v>
      </c>
      <c r="AV2717" s="11">
        <f t="shared" si="431"/>
        <v>78.168719999999993</v>
      </c>
      <c r="AW2717" s="13">
        <f t="shared" si="432"/>
        <v>0</v>
      </c>
      <c r="AX2717" s="13">
        <f t="shared" si="433"/>
        <v>0.84965999999999997</v>
      </c>
      <c r="AY2717" s="13">
        <f t="shared" si="434"/>
        <v>0</v>
      </c>
      <c r="AZ2717" s="13">
        <f t="shared" si="435"/>
        <v>0</v>
      </c>
      <c r="BA2717" s="13">
        <f t="shared" si="436"/>
        <v>0.42482999999999999</v>
      </c>
      <c r="BB2717" s="13">
        <f t="shared" si="437"/>
        <v>19.882043999999997</v>
      </c>
      <c r="BC2717" s="13">
        <f t="shared" si="438"/>
        <v>2.0391840000000001</v>
      </c>
    </row>
    <row r="2718" spans="1:55" x14ac:dyDescent="0.3">
      <c r="A2718" s="8" t="s">
        <v>233</v>
      </c>
      <c r="B2718" s="8" t="s">
        <v>239</v>
      </c>
      <c r="C2718" s="8" t="s">
        <v>192</v>
      </c>
      <c r="D2718" s="8" t="s">
        <v>31</v>
      </c>
      <c r="E2718" s="7" t="s">
        <v>14</v>
      </c>
      <c r="F2718" s="8">
        <v>122</v>
      </c>
      <c r="G2718" s="8">
        <v>1</v>
      </c>
      <c r="L2718" s="8">
        <v>1</v>
      </c>
      <c r="M2718" s="8">
        <f t="shared" si="430"/>
        <v>122</v>
      </c>
      <c r="O2718" s="8">
        <v>131</v>
      </c>
      <c r="AI2718" s="7">
        <v>1786</v>
      </c>
      <c r="AJ2718" s="8">
        <v>11363</v>
      </c>
      <c r="AK2718" s="8" t="s">
        <v>289</v>
      </c>
      <c r="AL2718" s="7">
        <v>93</v>
      </c>
      <c r="AM2718" s="8">
        <v>0</v>
      </c>
      <c r="AN2718" s="8">
        <v>2</v>
      </c>
      <c r="AO2718" s="8">
        <v>0</v>
      </c>
      <c r="AP2718" s="8">
        <v>0</v>
      </c>
      <c r="AQ2718" s="8">
        <v>0.1</v>
      </c>
      <c r="AR2718" s="8">
        <v>21.6</v>
      </c>
      <c r="AS2718" s="8">
        <v>1.5</v>
      </c>
      <c r="AT2718" s="12">
        <f t="shared" si="429"/>
        <v>23.700000000000003</v>
      </c>
      <c r="AV2718" s="11">
        <f t="shared" si="431"/>
        <v>113.46</v>
      </c>
      <c r="AW2718" s="13">
        <f t="shared" si="432"/>
        <v>0</v>
      </c>
      <c r="AX2718" s="13">
        <f t="shared" si="433"/>
        <v>2.44</v>
      </c>
      <c r="AY2718" s="13">
        <f t="shared" si="434"/>
        <v>0</v>
      </c>
      <c r="AZ2718" s="13">
        <f t="shared" si="435"/>
        <v>0</v>
      </c>
      <c r="BA2718" s="13">
        <f t="shared" si="436"/>
        <v>0.12200000000000001</v>
      </c>
      <c r="BB2718" s="13">
        <f t="shared" si="437"/>
        <v>26.352000000000004</v>
      </c>
      <c r="BC2718" s="13">
        <f t="shared" si="438"/>
        <v>1.83</v>
      </c>
    </row>
    <row r="2719" spans="1:55" x14ac:dyDescent="0.3">
      <c r="A2719" s="8" t="s">
        <v>233</v>
      </c>
      <c r="B2719" s="8" t="s">
        <v>239</v>
      </c>
      <c r="C2719" s="8" t="s">
        <v>192</v>
      </c>
      <c r="D2719" s="8" t="s">
        <v>128</v>
      </c>
      <c r="E2719" s="7" t="s">
        <v>14</v>
      </c>
      <c r="F2719" s="8">
        <v>62</v>
      </c>
      <c r="I2719" s="8">
        <v>2</v>
      </c>
      <c r="L2719" s="8">
        <v>6.7000000000000004E-2</v>
      </c>
      <c r="M2719" s="8">
        <f t="shared" si="430"/>
        <v>4.1539999999999999</v>
      </c>
      <c r="O2719" s="8">
        <v>131</v>
      </c>
      <c r="AI2719" s="7">
        <v>620</v>
      </c>
      <c r="AJ2719" s="8">
        <v>11125</v>
      </c>
      <c r="AK2719" s="8" t="s">
        <v>356</v>
      </c>
      <c r="AL2719" s="7">
        <v>45</v>
      </c>
      <c r="AM2719" s="8">
        <v>0</v>
      </c>
      <c r="AN2719" s="8">
        <v>1.1000000000000001</v>
      </c>
      <c r="AO2719" s="8">
        <v>0</v>
      </c>
      <c r="AP2719" s="8">
        <v>0</v>
      </c>
      <c r="AQ2719" s="8">
        <v>0.2</v>
      </c>
      <c r="AR2719" s="8">
        <v>10.5</v>
      </c>
      <c r="AS2719" s="8">
        <v>3.3</v>
      </c>
      <c r="AT2719" s="12">
        <f t="shared" si="429"/>
        <v>11.8</v>
      </c>
      <c r="AV2719" s="11">
        <f t="shared" si="431"/>
        <v>1.8693</v>
      </c>
      <c r="AW2719" s="13">
        <f t="shared" si="432"/>
        <v>0</v>
      </c>
      <c r="AX2719" s="13">
        <f t="shared" si="433"/>
        <v>4.5693999999999999E-2</v>
      </c>
      <c r="AY2719" s="13">
        <f t="shared" si="434"/>
        <v>0</v>
      </c>
      <c r="AZ2719" s="13">
        <f t="shared" si="435"/>
        <v>0</v>
      </c>
      <c r="BA2719" s="13">
        <f t="shared" si="436"/>
        <v>8.3079999999999994E-3</v>
      </c>
      <c r="BB2719" s="13">
        <f t="shared" si="437"/>
        <v>0.43616999999999995</v>
      </c>
      <c r="BC2719" s="13">
        <f t="shared" si="438"/>
        <v>0.13708200000000001</v>
      </c>
    </row>
    <row r="2720" spans="1:55" x14ac:dyDescent="0.3">
      <c r="A2720" s="8" t="s">
        <v>233</v>
      </c>
      <c r="B2720" s="8" t="s">
        <v>239</v>
      </c>
      <c r="C2720" s="8" t="s">
        <v>192</v>
      </c>
      <c r="D2720" s="8" t="s">
        <v>167</v>
      </c>
      <c r="E2720" s="7" t="s">
        <v>14</v>
      </c>
      <c r="F2720" s="8">
        <v>62</v>
      </c>
      <c r="G2720" s="8">
        <v>1</v>
      </c>
      <c r="L2720" s="8">
        <v>1</v>
      </c>
      <c r="M2720" s="8">
        <f t="shared" si="430"/>
        <v>62</v>
      </c>
      <c r="O2720" s="8">
        <v>131</v>
      </c>
      <c r="AI2720" s="7">
        <v>2282</v>
      </c>
      <c r="AJ2720" s="8">
        <v>11529</v>
      </c>
      <c r="AK2720" s="8" t="s">
        <v>368</v>
      </c>
      <c r="AL2720" s="7">
        <v>21</v>
      </c>
      <c r="AM2720" s="8">
        <v>0</v>
      </c>
      <c r="AN2720" s="8">
        <v>0.9</v>
      </c>
      <c r="AO2720" s="8">
        <v>0</v>
      </c>
      <c r="AP2720" s="8">
        <v>0</v>
      </c>
      <c r="AQ2720" s="8">
        <v>0.3</v>
      </c>
      <c r="AR2720" s="8">
        <v>4.5999999999999996</v>
      </c>
      <c r="AS2720" s="8">
        <v>1.1000000000000001</v>
      </c>
      <c r="AT2720" s="12">
        <f t="shared" si="429"/>
        <v>5.8</v>
      </c>
      <c r="AV2720" s="11">
        <f t="shared" si="431"/>
        <v>13.02</v>
      </c>
      <c r="AW2720" s="13">
        <f t="shared" si="432"/>
        <v>0</v>
      </c>
      <c r="AX2720" s="13">
        <f t="shared" si="433"/>
        <v>0.55800000000000005</v>
      </c>
      <c r="AY2720" s="13">
        <f t="shared" si="434"/>
        <v>0</v>
      </c>
      <c r="AZ2720" s="13">
        <f t="shared" si="435"/>
        <v>0</v>
      </c>
      <c r="BA2720" s="13">
        <f t="shared" si="436"/>
        <v>0.18599999999999997</v>
      </c>
      <c r="BB2720" s="13">
        <f t="shared" si="437"/>
        <v>2.8519999999999999</v>
      </c>
      <c r="BC2720" s="13">
        <f t="shared" si="438"/>
        <v>0.68200000000000005</v>
      </c>
    </row>
    <row r="2721" spans="1:55" x14ac:dyDescent="0.3">
      <c r="A2721" s="8" t="s">
        <v>233</v>
      </c>
      <c r="B2721" s="8" t="s">
        <v>239</v>
      </c>
      <c r="C2721" s="8" t="s">
        <v>192</v>
      </c>
      <c r="D2721" s="8" t="s">
        <v>193</v>
      </c>
      <c r="E2721" s="7" t="s">
        <v>14</v>
      </c>
      <c r="F2721" s="8">
        <v>44</v>
      </c>
      <c r="H2721" s="8">
        <v>2</v>
      </c>
      <c r="L2721" s="8">
        <v>0.28599999999999998</v>
      </c>
      <c r="M2721" s="8">
        <f t="shared" si="430"/>
        <v>12.584</v>
      </c>
      <c r="O2721" s="8">
        <v>131</v>
      </c>
      <c r="AI2721" s="7">
        <v>7016</v>
      </c>
      <c r="AJ2721" s="8">
        <v>18029</v>
      </c>
      <c r="AK2721" s="8" t="s">
        <v>369</v>
      </c>
      <c r="AL2721" s="7">
        <v>274</v>
      </c>
      <c r="AM2721" s="8">
        <v>0</v>
      </c>
      <c r="AN2721" s="8">
        <v>8.8000000000000007</v>
      </c>
      <c r="AO2721" s="8">
        <v>0</v>
      </c>
      <c r="AP2721" s="8">
        <v>0</v>
      </c>
      <c r="AQ2721" s="8">
        <v>3</v>
      </c>
      <c r="AR2721" s="8">
        <v>51.9</v>
      </c>
      <c r="AS2721" s="8">
        <v>2.8</v>
      </c>
      <c r="AT2721" s="12">
        <f t="shared" si="429"/>
        <v>63.7</v>
      </c>
      <c r="AV2721" s="11">
        <f t="shared" si="431"/>
        <v>34.480159999999998</v>
      </c>
      <c r="AW2721" s="13">
        <f t="shared" si="432"/>
        <v>0</v>
      </c>
      <c r="AX2721" s="13">
        <f t="shared" si="433"/>
        <v>1.1073920000000002</v>
      </c>
      <c r="AY2721" s="13">
        <f t="shared" si="434"/>
        <v>0</v>
      </c>
      <c r="AZ2721" s="13">
        <f t="shared" si="435"/>
        <v>0</v>
      </c>
      <c r="BA2721" s="13">
        <f t="shared" si="436"/>
        <v>0.37751999999999997</v>
      </c>
      <c r="BB2721" s="13">
        <f t="shared" si="437"/>
        <v>6.5310959999999998</v>
      </c>
      <c r="BC2721" s="13">
        <f t="shared" si="438"/>
        <v>0.352352</v>
      </c>
    </row>
    <row r="2722" spans="1:55" x14ac:dyDescent="0.3">
      <c r="A2722" s="8" t="s">
        <v>233</v>
      </c>
      <c r="B2722" s="8" t="s">
        <v>239</v>
      </c>
      <c r="C2722" s="8" t="s">
        <v>192</v>
      </c>
      <c r="D2722" s="8" t="s">
        <v>27</v>
      </c>
      <c r="E2722" s="7" t="s">
        <v>14</v>
      </c>
      <c r="F2722" s="8">
        <v>114</v>
      </c>
      <c r="G2722" s="8">
        <v>1</v>
      </c>
      <c r="L2722" s="8">
        <v>1</v>
      </c>
      <c r="M2722" s="8">
        <f t="shared" si="430"/>
        <v>114</v>
      </c>
      <c r="O2722" s="8">
        <v>131</v>
      </c>
      <c r="AE2722" s="7" t="s">
        <v>296</v>
      </c>
      <c r="AF2722" s="8" t="s">
        <v>303</v>
      </c>
      <c r="AL2722" s="7">
        <v>163</v>
      </c>
      <c r="AN2722" s="8">
        <v>6.3</v>
      </c>
      <c r="AQ2722" s="8">
        <v>1.4</v>
      </c>
      <c r="AR2722" s="8">
        <v>31.1</v>
      </c>
      <c r="AT2722" s="12">
        <f t="shared" si="429"/>
        <v>38.799999999999997</v>
      </c>
      <c r="AV2722" s="11">
        <f t="shared" si="431"/>
        <v>185.82</v>
      </c>
      <c r="AW2722" s="13">
        <f t="shared" si="432"/>
        <v>1.1399999999999999</v>
      </c>
      <c r="AX2722" s="13">
        <f t="shared" si="433"/>
        <v>7.1819999999999995</v>
      </c>
      <c r="AY2722" s="13">
        <f t="shared" si="434"/>
        <v>1.1399999999999999</v>
      </c>
      <c r="AZ2722" s="13">
        <f t="shared" si="435"/>
        <v>1.1399999999999999</v>
      </c>
      <c r="BA2722" s="13">
        <f t="shared" si="436"/>
        <v>1.5959999999999999</v>
      </c>
      <c r="BB2722" s="13">
        <f t="shared" si="437"/>
        <v>35.454000000000001</v>
      </c>
      <c r="BC2722" s="13">
        <f t="shared" si="438"/>
        <v>1.1399999999999999</v>
      </c>
    </row>
    <row r="2723" spans="1:55" x14ac:dyDescent="0.3">
      <c r="A2723" s="8" t="s">
        <v>234</v>
      </c>
      <c r="B2723" s="8" t="s">
        <v>239</v>
      </c>
      <c r="C2723" s="8" t="s">
        <v>192</v>
      </c>
      <c r="D2723" s="8" t="s">
        <v>248</v>
      </c>
      <c r="E2723" s="7" t="s">
        <v>14</v>
      </c>
      <c r="F2723" s="8">
        <v>134</v>
      </c>
      <c r="G2723" s="8">
        <v>1</v>
      </c>
      <c r="L2723" s="8">
        <v>1</v>
      </c>
      <c r="M2723" s="8">
        <f t="shared" si="430"/>
        <v>134</v>
      </c>
      <c r="O2723" s="8">
        <v>131</v>
      </c>
      <c r="AE2723" s="7" t="s">
        <v>296</v>
      </c>
      <c r="AF2723" s="8" t="s">
        <v>304</v>
      </c>
      <c r="AL2723" s="7">
        <v>125</v>
      </c>
      <c r="AN2723" s="8">
        <v>2.1</v>
      </c>
      <c r="AQ2723" s="8">
        <v>1.3</v>
      </c>
      <c r="AR2723" s="8">
        <v>26.2</v>
      </c>
      <c r="AT2723" s="12">
        <f t="shared" si="429"/>
        <v>29.6</v>
      </c>
      <c r="AV2723" s="11">
        <f t="shared" si="431"/>
        <v>167.5</v>
      </c>
      <c r="AW2723" s="13">
        <f t="shared" si="432"/>
        <v>1.34</v>
      </c>
      <c r="AX2723" s="13">
        <f t="shared" si="433"/>
        <v>2.8140000000000005</v>
      </c>
      <c r="AY2723" s="13">
        <f t="shared" si="434"/>
        <v>1.34</v>
      </c>
      <c r="AZ2723" s="13">
        <f t="shared" si="435"/>
        <v>1.34</v>
      </c>
      <c r="BA2723" s="13">
        <f t="shared" si="436"/>
        <v>1.7420000000000002</v>
      </c>
      <c r="BB2723" s="13">
        <f t="shared" si="437"/>
        <v>35.107999999999997</v>
      </c>
      <c r="BC2723" s="13">
        <f t="shared" si="438"/>
        <v>1.34</v>
      </c>
    </row>
    <row r="2724" spans="1:55" x14ac:dyDescent="0.3">
      <c r="A2724" s="8" t="s">
        <v>234</v>
      </c>
      <c r="B2724" s="8" t="s">
        <v>239</v>
      </c>
      <c r="C2724" s="8" t="s">
        <v>192</v>
      </c>
      <c r="D2724" s="8" t="s">
        <v>32</v>
      </c>
      <c r="E2724" s="7" t="s">
        <v>14</v>
      </c>
      <c r="F2724" s="8">
        <v>83</v>
      </c>
      <c r="G2724" s="8">
        <v>1</v>
      </c>
      <c r="L2724" s="8">
        <v>1</v>
      </c>
      <c r="M2724" s="8">
        <f t="shared" si="430"/>
        <v>83</v>
      </c>
      <c r="O2724" s="8">
        <v>131</v>
      </c>
      <c r="AI2724" s="7">
        <v>8012</v>
      </c>
      <c r="AJ2724" s="8">
        <v>0</v>
      </c>
      <c r="AK2724" s="8" t="s">
        <v>307</v>
      </c>
      <c r="AL2724" s="7">
        <v>332</v>
      </c>
      <c r="AM2724" s="8">
        <v>0</v>
      </c>
      <c r="AN2724" s="8">
        <v>10.3</v>
      </c>
      <c r="AO2724" s="8">
        <v>0</v>
      </c>
      <c r="AP2724" s="8">
        <v>0</v>
      </c>
      <c r="AQ2724" s="8">
        <v>3</v>
      </c>
      <c r="AR2724" s="8">
        <v>73.7</v>
      </c>
      <c r="AS2724" s="8">
        <v>12.7</v>
      </c>
      <c r="AT2724" s="12">
        <f t="shared" si="429"/>
        <v>87</v>
      </c>
      <c r="AV2724" s="11">
        <f t="shared" si="431"/>
        <v>275.56</v>
      </c>
      <c r="AW2724" s="13">
        <f t="shared" si="432"/>
        <v>0</v>
      </c>
      <c r="AX2724" s="13">
        <f t="shared" si="433"/>
        <v>8.5490000000000013</v>
      </c>
      <c r="AY2724" s="13">
        <f t="shared" si="434"/>
        <v>0</v>
      </c>
      <c r="AZ2724" s="13">
        <f t="shared" si="435"/>
        <v>0</v>
      </c>
      <c r="BA2724" s="13">
        <f t="shared" si="436"/>
        <v>2.4900000000000002</v>
      </c>
      <c r="BB2724" s="13">
        <f t="shared" si="437"/>
        <v>61.171000000000006</v>
      </c>
      <c r="BC2724" s="13">
        <f t="shared" si="438"/>
        <v>10.540999999999999</v>
      </c>
    </row>
    <row r="2725" spans="1:55" x14ac:dyDescent="0.3">
      <c r="A2725" s="8" t="s">
        <v>234</v>
      </c>
      <c r="B2725" s="8" t="s">
        <v>239</v>
      </c>
      <c r="C2725" s="8" t="s">
        <v>192</v>
      </c>
      <c r="D2725" s="8" t="s">
        <v>74</v>
      </c>
      <c r="E2725" s="7" t="s">
        <v>14</v>
      </c>
      <c r="F2725" s="8">
        <v>340</v>
      </c>
      <c r="G2725" s="8">
        <v>1</v>
      </c>
      <c r="L2725" s="8">
        <v>1</v>
      </c>
      <c r="M2725" s="8">
        <f t="shared" si="430"/>
        <v>340</v>
      </c>
      <c r="O2725" s="8">
        <v>131</v>
      </c>
      <c r="AI2725" s="7">
        <v>404</v>
      </c>
      <c r="AJ2725" s="8">
        <v>14400</v>
      </c>
      <c r="AK2725" s="8" t="s">
        <v>308</v>
      </c>
      <c r="AL2725" s="7">
        <v>41</v>
      </c>
      <c r="AM2725" s="8">
        <v>0</v>
      </c>
      <c r="AN2725" s="8">
        <v>0</v>
      </c>
      <c r="AO2725" s="8">
        <v>0</v>
      </c>
      <c r="AP2725" s="8">
        <v>0</v>
      </c>
      <c r="AQ2725" s="8">
        <v>0</v>
      </c>
      <c r="AR2725" s="8">
        <v>10.4</v>
      </c>
      <c r="AS2725" s="8">
        <v>0</v>
      </c>
      <c r="AT2725" s="12">
        <f t="shared" si="429"/>
        <v>10.4</v>
      </c>
      <c r="AV2725" s="11">
        <f t="shared" si="431"/>
        <v>139.4</v>
      </c>
      <c r="AW2725" s="13">
        <f t="shared" si="432"/>
        <v>0</v>
      </c>
      <c r="AX2725" s="13">
        <f t="shared" si="433"/>
        <v>0</v>
      </c>
      <c r="AY2725" s="13">
        <f t="shared" si="434"/>
        <v>0</v>
      </c>
      <c r="AZ2725" s="13">
        <f t="shared" si="435"/>
        <v>0</v>
      </c>
      <c r="BA2725" s="13">
        <f t="shared" si="436"/>
        <v>0</v>
      </c>
      <c r="BB2725" s="13">
        <f t="shared" si="437"/>
        <v>35.36</v>
      </c>
      <c r="BC2725" s="13">
        <f t="shared" si="438"/>
        <v>0</v>
      </c>
    </row>
    <row r="2726" spans="1:55" x14ac:dyDescent="0.3">
      <c r="A2726" s="8" t="s">
        <v>227</v>
      </c>
      <c r="B2726" s="8" t="s">
        <v>239</v>
      </c>
      <c r="C2726" s="8" t="s">
        <v>192</v>
      </c>
      <c r="D2726" s="8" t="s">
        <v>33</v>
      </c>
      <c r="E2726" s="7" t="s">
        <v>14</v>
      </c>
      <c r="F2726" s="8">
        <v>20</v>
      </c>
      <c r="J2726" s="8">
        <v>1</v>
      </c>
      <c r="L2726" s="8">
        <v>3.0000000000000001E-3</v>
      </c>
      <c r="M2726" s="8">
        <f t="shared" si="430"/>
        <v>0.06</v>
      </c>
      <c r="O2726" s="8">
        <v>131</v>
      </c>
      <c r="AI2726" s="7">
        <v>1134</v>
      </c>
      <c r="AJ2726" s="8">
        <v>19296</v>
      </c>
      <c r="AK2726" s="8" t="s">
        <v>323</v>
      </c>
      <c r="AL2726" s="7">
        <v>304</v>
      </c>
      <c r="AM2726" s="8">
        <v>0</v>
      </c>
      <c r="AN2726" s="8">
        <v>0.3</v>
      </c>
      <c r="AO2726" s="8">
        <v>0</v>
      </c>
      <c r="AP2726" s="8">
        <v>0</v>
      </c>
      <c r="AQ2726" s="8">
        <v>0</v>
      </c>
      <c r="AR2726" s="8">
        <v>82.4</v>
      </c>
      <c r="AS2726" s="8">
        <v>0</v>
      </c>
      <c r="AT2726" s="12">
        <f t="shared" si="429"/>
        <v>82.7</v>
      </c>
      <c r="AV2726" s="11">
        <f t="shared" si="431"/>
        <v>0.18239999999999998</v>
      </c>
      <c r="AW2726" s="13">
        <f t="shared" si="432"/>
        <v>0</v>
      </c>
      <c r="AX2726" s="13">
        <f t="shared" si="433"/>
        <v>1.7999999999999998E-4</v>
      </c>
      <c r="AY2726" s="13">
        <f t="shared" si="434"/>
        <v>0</v>
      </c>
      <c r="AZ2726" s="13">
        <f t="shared" si="435"/>
        <v>0</v>
      </c>
      <c r="BA2726" s="13">
        <f t="shared" si="436"/>
        <v>0</v>
      </c>
      <c r="BB2726" s="13">
        <f t="shared" si="437"/>
        <v>4.9439999999999998E-2</v>
      </c>
      <c r="BC2726" s="13">
        <f t="shared" si="438"/>
        <v>0</v>
      </c>
    </row>
    <row r="2727" spans="1:55" x14ac:dyDescent="0.3">
      <c r="A2727" s="8" t="s">
        <v>232</v>
      </c>
      <c r="B2727" s="8" t="s">
        <v>239</v>
      </c>
      <c r="C2727" s="8" t="s">
        <v>194</v>
      </c>
      <c r="D2727" s="8" t="s">
        <v>13</v>
      </c>
      <c r="E2727" s="7" t="s">
        <v>21</v>
      </c>
      <c r="K2727" s="8">
        <v>1</v>
      </c>
      <c r="L2727" s="8">
        <v>0</v>
      </c>
      <c r="M2727" s="8">
        <f t="shared" si="430"/>
        <v>0</v>
      </c>
      <c r="N2727" s="8">
        <v>2</v>
      </c>
      <c r="O2727" s="8">
        <v>132</v>
      </c>
      <c r="AI2727" s="7">
        <v>8067</v>
      </c>
      <c r="AJ2727" s="8">
        <v>0</v>
      </c>
      <c r="AK2727" s="8" t="s">
        <v>265</v>
      </c>
      <c r="AL2727" s="7">
        <v>269</v>
      </c>
      <c r="AM2727" s="8">
        <v>269</v>
      </c>
      <c r="AN2727" s="8">
        <v>24.9</v>
      </c>
      <c r="AO2727" s="8">
        <v>24.9</v>
      </c>
      <c r="AP2727" s="8">
        <v>24.9</v>
      </c>
      <c r="AQ2727" s="8">
        <v>18</v>
      </c>
      <c r="AR2727" s="8">
        <v>0</v>
      </c>
      <c r="AS2727" s="8">
        <v>0</v>
      </c>
      <c r="AT2727" s="12">
        <f t="shared" si="429"/>
        <v>42.9</v>
      </c>
      <c r="AV2727" s="11">
        <f t="shared" si="431"/>
        <v>0</v>
      </c>
      <c r="AW2727" s="13">
        <f t="shared" si="432"/>
        <v>0</v>
      </c>
      <c r="AX2727" s="13">
        <f t="shared" si="433"/>
        <v>0</v>
      </c>
      <c r="AY2727" s="13">
        <f t="shared" si="434"/>
        <v>0</v>
      </c>
      <c r="AZ2727" s="13">
        <f t="shared" si="435"/>
        <v>0</v>
      </c>
      <c r="BA2727" s="13">
        <f t="shared" si="436"/>
        <v>0</v>
      </c>
      <c r="BB2727" s="13">
        <f t="shared" si="437"/>
        <v>0</v>
      </c>
      <c r="BC2727" s="13">
        <f t="shared" si="438"/>
        <v>0</v>
      </c>
    </row>
    <row r="2728" spans="1:55" x14ac:dyDescent="0.3">
      <c r="A2728" s="8" t="s">
        <v>232</v>
      </c>
      <c r="B2728" s="8" t="s">
        <v>239</v>
      </c>
      <c r="C2728" s="8" t="s">
        <v>194</v>
      </c>
      <c r="D2728" s="8" t="s">
        <v>15</v>
      </c>
      <c r="E2728" s="7" t="s">
        <v>21</v>
      </c>
      <c r="K2728" s="8">
        <v>1</v>
      </c>
      <c r="L2728" s="8">
        <v>0</v>
      </c>
      <c r="M2728" s="8">
        <f t="shared" si="430"/>
        <v>0</v>
      </c>
      <c r="O2728" s="8">
        <v>132</v>
      </c>
      <c r="AE2728" s="7" t="s">
        <v>296</v>
      </c>
      <c r="AF2728" s="8" t="s">
        <v>298</v>
      </c>
      <c r="AG2728" s="7" t="s">
        <v>299</v>
      </c>
      <c r="AL2728" s="7">
        <v>241</v>
      </c>
      <c r="AN2728" s="8">
        <v>32.9</v>
      </c>
      <c r="AQ2728" s="8">
        <v>10.9</v>
      </c>
      <c r="AR2728" s="8">
        <v>0.5</v>
      </c>
      <c r="AS2728" s="8">
        <v>0</v>
      </c>
      <c r="AT2728" s="12">
        <f t="shared" si="429"/>
        <v>44.3</v>
      </c>
      <c r="AV2728" s="11">
        <f t="shared" si="431"/>
        <v>0</v>
      </c>
      <c r="AW2728" s="13">
        <f t="shared" si="432"/>
        <v>0</v>
      </c>
      <c r="AX2728" s="13">
        <f t="shared" si="433"/>
        <v>0</v>
      </c>
      <c r="AY2728" s="13">
        <f t="shared" si="434"/>
        <v>0</v>
      </c>
      <c r="AZ2728" s="13">
        <f t="shared" si="435"/>
        <v>0</v>
      </c>
      <c r="BA2728" s="13">
        <f t="shared" si="436"/>
        <v>0</v>
      </c>
      <c r="BB2728" s="13">
        <f t="shared" si="437"/>
        <v>0</v>
      </c>
      <c r="BC2728" s="13">
        <f t="shared" si="438"/>
        <v>0</v>
      </c>
    </row>
    <row r="2729" spans="1:55" x14ac:dyDescent="0.3">
      <c r="A2729" s="8" t="s">
        <v>232</v>
      </c>
      <c r="B2729" s="8" t="s">
        <v>239</v>
      </c>
      <c r="C2729" s="8" t="s">
        <v>194</v>
      </c>
      <c r="D2729" s="8" t="s">
        <v>17</v>
      </c>
      <c r="E2729" s="7" t="s">
        <v>21</v>
      </c>
      <c r="K2729" s="8">
        <v>1</v>
      </c>
      <c r="L2729" s="8">
        <v>0</v>
      </c>
      <c r="M2729" s="8">
        <f t="shared" si="430"/>
        <v>0</v>
      </c>
      <c r="O2729" s="8">
        <v>132</v>
      </c>
      <c r="AE2729" s="7" t="s">
        <v>300</v>
      </c>
      <c r="AF2729" s="8" t="s">
        <v>301</v>
      </c>
      <c r="AG2729" s="7" t="s">
        <v>272</v>
      </c>
      <c r="AL2729" s="7">
        <v>265</v>
      </c>
      <c r="AN2729" s="8">
        <v>16.899999999999999</v>
      </c>
      <c r="AQ2729" s="8">
        <v>21.4</v>
      </c>
      <c r="AR2729" s="8">
        <v>0</v>
      </c>
      <c r="AS2729" s="8">
        <v>0</v>
      </c>
      <c r="AT2729" s="12">
        <f t="shared" si="429"/>
        <v>38.299999999999997</v>
      </c>
      <c r="AV2729" s="11">
        <f t="shared" si="431"/>
        <v>0</v>
      </c>
      <c r="AW2729" s="13">
        <f t="shared" si="432"/>
        <v>0</v>
      </c>
      <c r="AX2729" s="13">
        <f t="shared" si="433"/>
        <v>0</v>
      </c>
      <c r="AY2729" s="13">
        <f t="shared" si="434"/>
        <v>0</v>
      </c>
      <c r="AZ2729" s="13">
        <f t="shared" si="435"/>
        <v>0</v>
      </c>
      <c r="BA2729" s="13">
        <f t="shared" si="436"/>
        <v>0</v>
      </c>
      <c r="BB2729" s="13">
        <f t="shared" si="437"/>
        <v>0</v>
      </c>
      <c r="BC2729" s="13">
        <f t="shared" si="438"/>
        <v>0</v>
      </c>
    </row>
    <row r="2730" spans="1:55" x14ac:dyDescent="0.3">
      <c r="A2730" s="8" t="s">
        <v>232</v>
      </c>
      <c r="B2730" s="8" t="s">
        <v>239</v>
      </c>
      <c r="C2730" s="8" t="s">
        <v>194</v>
      </c>
      <c r="D2730" s="8" t="s">
        <v>18</v>
      </c>
      <c r="E2730" s="7" t="s">
        <v>21</v>
      </c>
      <c r="K2730" s="8">
        <v>1</v>
      </c>
      <c r="L2730" s="8">
        <v>0</v>
      </c>
      <c r="M2730" s="8">
        <f t="shared" ref="M2730:M2793" si="439">F2730*L2730</f>
        <v>0</v>
      </c>
      <c r="O2730" s="8">
        <v>132</v>
      </c>
      <c r="S2730" s="8">
        <v>1095</v>
      </c>
      <c r="T2730" s="8" t="s">
        <v>275</v>
      </c>
      <c r="AL2730" s="7">
        <v>267</v>
      </c>
      <c r="AN2730" s="8">
        <v>19.600000000000001</v>
      </c>
      <c r="AQ2730" s="8">
        <v>20.3</v>
      </c>
      <c r="AT2730" s="12">
        <f t="shared" si="429"/>
        <v>39.900000000000006</v>
      </c>
      <c r="AV2730" s="11">
        <f t="shared" si="431"/>
        <v>0</v>
      </c>
      <c r="AW2730" s="13">
        <f t="shared" si="432"/>
        <v>0</v>
      </c>
      <c r="AX2730" s="13">
        <f t="shared" si="433"/>
        <v>0</v>
      </c>
      <c r="AY2730" s="13">
        <f t="shared" si="434"/>
        <v>0</v>
      </c>
      <c r="AZ2730" s="13">
        <f t="shared" si="435"/>
        <v>0</v>
      </c>
      <c r="BA2730" s="13">
        <f t="shared" si="436"/>
        <v>0</v>
      </c>
      <c r="BB2730" s="13">
        <f t="shared" si="437"/>
        <v>0</v>
      </c>
      <c r="BC2730" s="13">
        <f t="shared" si="438"/>
        <v>0</v>
      </c>
    </row>
    <row r="2731" spans="1:55" x14ac:dyDescent="0.3">
      <c r="A2731" s="8" t="s">
        <v>232</v>
      </c>
      <c r="B2731" s="8" t="s">
        <v>239</v>
      </c>
      <c r="C2731" s="8" t="s">
        <v>194</v>
      </c>
      <c r="D2731" s="8" t="s">
        <v>19</v>
      </c>
      <c r="E2731" s="7" t="s">
        <v>14</v>
      </c>
      <c r="F2731" s="8">
        <v>112</v>
      </c>
      <c r="I2731" s="8">
        <v>1</v>
      </c>
      <c r="L2731" s="8">
        <v>3.3000000000000002E-2</v>
      </c>
      <c r="M2731" s="8">
        <f t="shared" si="439"/>
        <v>3.6960000000000002</v>
      </c>
      <c r="O2731" s="8">
        <v>132</v>
      </c>
      <c r="AI2731" s="7">
        <v>8063</v>
      </c>
      <c r="AJ2731" s="8">
        <v>5124</v>
      </c>
      <c r="AK2731" s="8" t="s">
        <v>273</v>
      </c>
      <c r="AL2731" s="7">
        <v>285</v>
      </c>
      <c r="AM2731" s="8">
        <v>285</v>
      </c>
      <c r="AN2731" s="8">
        <v>26.9</v>
      </c>
      <c r="AO2731" s="8">
        <v>26.9</v>
      </c>
      <c r="AP2731" s="8">
        <v>26.9</v>
      </c>
      <c r="AQ2731" s="8">
        <v>18.899999999999999</v>
      </c>
      <c r="AR2731" s="8">
        <v>0</v>
      </c>
      <c r="AS2731" s="8">
        <v>0</v>
      </c>
      <c r="AT2731" s="12">
        <f t="shared" si="429"/>
        <v>45.8</v>
      </c>
      <c r="AV2731" s="11">
        <f t="shared" si="431"/>
        <v>10.533600000000002</v>
      </c>
      <c r="AW2731" s="13">
        <f t="shared" si="432"/>
        <v>10.533600000000002</v>
      </c>
      <c r="AX2731" s="13">
        <f t="shared" si="433"/>
        <v>0.994224</v>
      </c>
      <c r="AY2731" s="13">
        <f t="shared" si="434"/>
        <v>0.994224</v>
      </c>
      <c r="AZ2731" s="13">
        <f t="shared" si="435"/>
        <v>0.994224</v>
      </c>
      <c r="BA2731" s="13">
        <f t="shared" si="436"/>
        <v>0.69854399999999994</v>
      </c>
      <c r="BB2731" s="13">
        <f t="shared" si="437"/>
        <v>0</v>
      </c>
      <c r="BC2731" s="13">
        <f t="shared" si="438"/>
        <v>0</v>
      </c>
    </row>
    <row r="2732" spans="1:55" x14ac:dyDescent="0.3">
      <c r="A2732" s="8" t="s">
        <v>232</v>
      </c>
      <c r="B2732" s="8" t="s">
        <v>239</v>
      </c>
      <c r="C2732" s="8" t="s">
        <v>194</v>
      </c>
      <c r="D2732" s="8" t="s">
        <v>22</v>
      </c>
      <c r="E2732" s="7" t="s">
        <v>21</v>
      </c>
      <c r="K2732" s="8">
        <v>1</v>
      </c>
      <c r="L2732" s="8">
        <v>0</v>
      </c>
      <c r="M2732" s="8">
        <f t="shared" si="439"/>
        <v>0</v>
      </c>
      <c r="O2732" s="8">
        <v>132</v>
      </c>
      <c r="AI2732" s="7">
        <v>8063</v>
      </c>
      <c r="AJ2732" s="8">
        <v>5124</v>
      </c>
      <c r="AK2732" s="8" t="s">
        <v>273</v>
      </c>
      <c r="AL2732" s="7">
        <v>285</v>
      </c>
      <c r="AM2732" s="8">
        <v>285</v>
      </c>
      <c r="AN2732" s="8">
        <v>26.9</v>
      </c>
      <c r="AO2732" s="8">
        <v>26.9</v>
      </c>
      <c r="AP2732" s="8">
        <v>26.9</v>
      </c>
      <c r="AQ2732" s="8">
        <v>18.899999999999999</v>
      </c>
      <c r="AR2732" s="8">
        <v>0</v>
      </c>
      <c r="AS2732" s="8">
        <v>0</v>
      </c>
      <c r="AT2732" s="12">
        <f t="shared" si="429"/>
        <v>45.8</v>
      </c>
      <c r="AV2732" s="11">
        <f t="shared" si="431"/>
        <v>0</v>
      </c>
      <c r="AW2732" s="13">
        <f t="shared" si="432"/>
        <v>0</v>
      </c>
      <c r="AX2732" s="13">
        <f t="shared" si="433"/>
        <v>0</v>
      </c>
      <c r="AY2732" s="13">
        <f t="shared" si="434"/>
        <v>0</v>
      </c>
      <c r="AZ2732" s="13">
        <f t="shared" si="435"/>
        <v>0</v>
      </c>
      <c r="BA2732" s="13">
        <f t="shared" si="436"/>
        <v>0</v>
      </c>
      <c r="BB2732" s="13">
        <f t="shared" si="437"/>
        <v>0</v>
      </c>
      <c r="BC2732" s="13">
        <f t="shared" si="438"/>
        <v>0</v>
      </c>
    </row>
    <row r="2733" spans="1:55" x14ac:dyDescent="0.3">
      <c r="A2733" s="8" t="s">
        <v>232</v>
      </c>
      <c r="B2733" s="8" t="s">
        <v>239</v>
      </c>
      <c r="C2733" s="8" t="s">
        <v>194</v>
      </c>
      <c r="D2733" s="8" t="s">
        <v>136</v>
      </c>
      <c r="E2733" s="7" t="s">
        <v>14</v>
      </c>
      <c r="F2733" s="8">
        <v>56</v>
      </c>
      <c r="I2733" s="8">
        <v>2</v>
      </c>
      <c r="L2733" s="8">
        <v>6.7000000000000004E-2</v>
      </c>
      <c r="M2733" s="8">
        <f t="shared" si="439"/>
        <v>3.7520000000000002</v>
      </c>
      <c r="O2733" s="8">
        <v>132</v>
      </c>
      <c r="AI2733" s="7">
        <v>1683</v>
      </c>
      <c r="AJ2733" s="8">
        <v>10188</v>
      </c>
      <c r="AK2733" s="8" t="s">
        <v>360</v>
      </c>
      <c r="AL2733" s="7">
        <v>273</v>
      </c>
      <c r="AM2733" s="8">
        <v>273</v>
      </c>
      <c r="AN2733" s="8">
        <v>27.6</v>
      </c>
      <c r="AO2733" s="8">
        <v>27.6</v>
      </c>
      <c r="AP2733" s="8">
        <v>27.6</v>
      </c>
      <c r="AQ2733" s="8">
        <v>17.2</v>
      </c>
      <c r="AR2733" s="8">
        <v>0</v>
      </c>
      <c r="AS2733" s="8">
        <v>0</v>
      </c>
      <c r="AT2733" s="12">
        <f t="shared" ref="AT2733:AT2796" si="440">SUM(AN2733,AQ2733,AR2733)</f>
        <v>44.8</v>
      </c>
      <c r="AV2733" s="11">
        <f t="shared" si="431"/>
        <v>10.24296</v>
      </c>
      <c r="AW2733" s="13">
        <f t="shared" si="432"/>
        <v>10.24296</v>
      </c>
      <c r="AX2733" s="13">
        <f t="shared" si="433"/>
        <v>1.035552</v>
      </c>
      <c r="AY2733" s="13">
        <f t="shared" si="434"/>
        <v>1.035552</v>
      </c>
      <c r="AZ2733" s="13">
        <f t="shared" si="435"/>
        <v>1.035552</v>
      </c>
      <c r="BA2733" s="13">
        <f t="shared" si="436"/>
        <v>0.64534400000000003</v>
      </c>
      <c r="BB2733" s="13">
        <f t="shared" si="437"/>
        <v>0</v>
      </c>
      <c r="BC2733" s="13">
        <f t="shared" si="438"/>
        <v>0</v>
      </c>
    </row>
    <row r="2734" spans="1:55" x14ac:dyDescent="0.3">
      <c r="A2734" s="8" t="s">
        <v>232</v>
      </c>
      <c r="B2734" s="8" t="s">
        <v>239</v>
      </c>
      <c r="C2734" s="8" t="s">
        <v>194</v>
      </c>
      <c r="D2734" s="8" t="s">
        <v>23</v>
      </c>
      <c r="E2734" s="7" t="s">
        <v>14</v>
      </c>
      <c r="F2734" s="8">
        <v>64</v>
      </c>
      <c r="H2734" s="8">
        <v>1</v>
      </c>
      <c r="L2734" s="8">
        <v>0.14299999999999999</v>
      </c>
      <c r="M2734" s="8">
        <f t="shared" si="439"/>
        <v>9.1519999999999992</v>
      </c>
      <c r="O2734" s="8">
        <v>132</v>
      </c>
      <c r="AI2734" s="7">
        <v>974</v>
      </c>
      <c r="AJ2734" s="8">
        <v>1129</v>
      </c>
      <c r="AK2734" s="8" t="s">
        <v>279</v>
      </c>
      <c r="AL2734" s="7">
        <v>155</v>
      </c>
      <c r="AM2734" s="8">
        <v>155</v>
      </c>
      <c r="AN2734" s="8">
        <v>12.6</v>
      </c>
      <c r="AO2734" s="8">
        <v>12.6</v>
      </c>
      <c r="AP2734" s="8">
        <v>0</v>
      </c>
      <c r="AQ2734" s="8">
        <v>10.6</v>
      </c>
      <c r="AR2734" s="8">
        <v>1.1000000000000001</v>
      </c>
      <c r="AS2734" s="8">
        <v>0</v>
      </c>
      <c r="AT2734" s="12">
        <f t="shared" si="440"/>
        <v>24.3</v>
      </c>
      <c r="AV2734" s="11">
        <f t="shared" si="431"/>
        <v>14.185599999999999</v>
      </c>
      <c r="AW2734" s="13">
        <f t="shared" si="432"/>
        <v>14.185599999999999</v>
      </c>
      <c r="AX2734" s="13">
        <f t="shared" si="433"/>
        <v>1.153152</v>
      </c>
      <c r="AY2734" s="13">
        <f t="shared" si="434"/>
        <v>1.153152</v>
      </c>
      <c r="AZ2734" s="13">
        <f t="shared" si="435"/>
        <v>0</v>
      </c>
      <c r="BA2734" s="13">
        <f t="shared" si="436"/>
        <v>0.97011199999999986</v>
      </c>
      <c r="BB2734" s="13">
        <f t="shared" si="437"/>
        <v>0.100672</v>
      </c>
      <c r="BC2734" s="13">
        <f t="shared" si="438"/>
        <v>0</v>
      </c>
    </row>
    <row r="2735" spans="1:55" x14ac:dyDescent="0.3">
      <c r="A2735" s="8" t="s">
        <v>232</v>
      </c>
      <c r="B2735" s="8" t="s">
        <v>239</v>
      </c>
      <c r="C2735" s="8" t="s">
        <v>194</v>
      </c>
      <c r="D2735" s="8" t="s">
        <v>24</v>
      </c>
      <c r="E2735" s="7" t="s">
        <v>14</v>
      </c>
      <c r="F2735" s="8">
        <v>184</v>
      </c>
      <c r="G2735" s="8">
        <v>1</v>
      </c>
      <c r="L2735" s="8">
        <v>1</v>
      </c>
      <c r="M2735" s="8">
        <f t="shared" si="439"/>
        <v>184</v>
      </c>
      <c r="O2735" s="8">
        <v>132</v>
      </c>
      <c r="AI2735" s="7">
        <v>7075</v>
      </c>
      <c r="AJ2735" s="8">
        <v>1106</v>
      </c>
      <c r="AK2735" s="8" t="s">
        <v>280</v>
      </c>
      <c r="AL2735" s="7">
        <v>69</v>
      </c>
      <c r="AM2735" s="8">
        <v>69</v>
      </c>
      <c r="AN2735" s="8">
        <v>3.6</v>
      </c>
      <c r="AO2735" s="8">
        <v>3.6</v>
      </c>
      <c r="AP2735" s="8">
        <v>0</v>
      </c>
      <c r="AQ2735" s="8">
        <v>4.0999999999999996</v>
      </c>
      <c r="AR2735" s="8">
        <v>4.5</v>
      </c>
      <c r="AS2735" s="8">
        <v>0</v>
      </c>
      <c r="AT2735" s="12">
        <f t="shared" si="440"/>
        <v>12.2</v>
      </c>
      <c r="AV2735" s="11">
        <f t="shared" si="431"/>
        <v>126.96</v>
      </c>
      <c r="AW2735" s="13">
        <f t="shared" si="432"/>
        <v>126.96</v>
      </c>
      <c r="AX2735" s="13">
        <f t="shared" si="433"/>
        <v>6.6239999999999997</v>
      </c>
      <c r="AY2735" s="13">
        <f t="shared" si="434"/>
        <v>6.6239999999999997</v>
      </c>
      <c r="AZ2735" s="13">
        <f t="shared" si="435"/>
        <v>0</v>
      </c>
      <c r="BA2735" s="13">
        <f t="shared" si="436"/>
        <v>7.5439999999999996</v>
      </c>
      <c r="BB2735" s="13">
        <f t="shared" si="437"/>
        <v>8.2799999999999994</v>
      </c>
      <c r="BC2735" s="13">
        <f t="shared" si="438"/>
        <v>0</v>
      </c>
    </row>
    <row r="2736" spans="1:55" x14ac:dyDescent="0.3">
      <c r="A2736" s="8" t="s">
        <v>232</v>
      </c>
      <c r="B2736" s="8" t="s">
        <v>239</v>
      </c>
      <c r="C2736" s="8" t="s">
        <v>194</v>
      </c>
      <c r="D2736" s="8" t="s">
        <v>25</v>
      </c>
      <c r="E2736" s="7" t="s">
        <v>21</v>
      </c>
      <c r="K2736" s="8">
        <v>1</v>
      </c>
      <c r="L2736" s="8">
        <v>0</v>
      </c>
      <c r="M2736" s="8">
        <f t="shared" si="439"/>
        <v>0</v>
      </c>
      <c r="O2736" s="8">
        <v>132</v>
      </c>
      <c r="AI2736" s="7">
        <v>646</v>
      </c>
      <c r="AJ2736" s="8">
        <v>1009</v>
      </c>
      <c r="AK2736" s="8" t="s">
        <v>286</v>
      </c>
      <c r="AL2736" s="7">
        <v>403</v>
      </c>
      <c r="AM2736" s="8">
        <v>403</v>
      </c>
      <c r="AN2736" s="8">
        <v>24.9</v>
      </c>
      <c r="AO2736" s="8">
        <v>24.9</v>
      </c>
      <c r="AP2736" s="8">
        <v>0</v>
      </c>
      <c r="AQ2736" s="8">
        <v>33.1</v>
      </c>
      <c r="AR2736" s="8">
        <v>1.3</v>
      </c>
      <c r="AS2736" s="8">
        <v>0</v>
      </c>
      <c r="AT2736" s="12">
        <f t="shared" si="440"/>
        <v>59.3</v>
      </c>
      <c r="AV2736" s="11">
        <f t="shared" si="431"/>
        <v>0</v>
      </c>
      <c r="AW2736" s="13">
        <f t="shared" si="432"/>
        <v>0</v>
      </c>
      <c r="AX2736" s="13">
        <f t="shared" si="433"/>
        <v>0</v>
      </c>
      <c r="AY2736" s="13">
        <f t="shared" si="434"/>
        <v>0</v>
      </c>
      <c r="AZ2736" s="13">
        <f t="shared" si="435"/>
        <v>0</v>
      </c>
      <c r="BA2736" s="13">
        <f t="shared" si="436"/>
        <v>0</v>
      </c>
      <c r="BB2736" s="13">
        <f t="shared" si="437"/>
        <v>0</v>
      </c>
      <c r="BC2736" s="13">
        <f t="shared" si="438"/>
        <v>0</v>
      </c>
    </row>
    <row r="2737" spans="1:55" x14ac:dyDescent="0.3">
      <c r="A2737" s="8" t="s">
        <v>20</v>
      </c>
      <c r="B2737" s="8" t="s">
        <v>239</v>
      </c>
      <c r="C2737" s="8" t="s">
        <v>194</v>
      </c>
      <c r="D2737" s="8" t="s">
        <v>20</v>
      </c>
      <c r="E2737" s="7" t="s">
        <v>14</v>
      </c>
      <c r="F2737" s="8">
        <v>112</v>
      </c>
      <c r="G2737" s="8">
        <v>1</v>
      </c>
      <c r="L2737" s="8">
        <v>1</v>
      </c>
      <c r="M2737" s="8">
        <f t="shared" si="439"/>
        <v>112</v>
      </c>
      <c r="O2737" s="8">
        <v>132</v>
      </c>
      <c r="AI2737">
        <v>8041</v>
      </c>
      <c r="AJ2737">
        <v>15233</v>
      </c>
      <c r="AK2737" t="s">
        <v>378</v>
      </c>
      <c r="AL2737">
        <v>105</v>
      </c>
      <c r="AM2737">
        <v>105</v>
      </c>
      <c r="AN2737">
        <v>18.5</v>
      </c>
      <c r="AO2737">
        <v>18.5</v>
      </c>
      <c r="AP2737">
        <v>18.5</v>
      </c>
      <c r="AQ2737">
        <v>2.9</v>
      </c>
      <c r="AR2737">
        <v>0</v>
      </c>
      <c r="AS2737">
        <v>0</v>
      </c>
      <c r="AT2737" s="12">
        <f t="shared" si="440"/>
        <v>21.4</v>
      </c>
      <c r="AV2737" s="11">
        <f t="shared" ref="AV2737:AV2800" si="441">PRODUCT($M2737,$Y2737,AL2737)/100</f>
        <v>117.6</v>
      </c>
      <c r="AW2737" s="13">
        <f t="shared" si="432"/>
        <v>117.6</v>
      </c>
      <c r="AX2737" s="13">
        <f t="shared" si="433"/>
        <v>20.72</v>
      </c>
      <c r="AY2737" s="13">
        <f t="shared" si="434"/>
        <v>20.72</v>
      </c>
      <c r="AZ2737" s="13">
        <f t="shared" si="435"/>
        <v>20.72</v>
      </c>
      <c r="BA2737" s="13">
        <f t="shared" si="436"/>
        <v>3.2480000000000002</v>
      </c>
      <c r="BB2737" s="13">
        <f t="shared" si="437"/>
        <v>0</v>
      </c>
      <c r="BC2737" s="13">
        <f t="shared" si="438"/>
        <v>0</v>
      </c>
    </row>
    <row r="2738" spans="1:55" x14ac:dyDescent="0.3">
      <c r="A2738" s="8" t="s">
        <v>233</v>
      </c>
      <c r="B2738" s="8" t="s">
        <v>239</v>
      </c>
      <c r="C2738" s="8" t="s">
        <v>194</v>
      </c>
      <c r="D2738" s="8" t="s">
        <v>26</v>
      </c>
      <c r="E2738" s="7" t="s">
        <v>14</v>
      </c>
      <c r="F2738" s="8">
        <v>175</v>
      </c>
      <c r="I2738" s="8">
        <v>2</v>
      </c>
      <c r="L2738" s="8">
        <v>6.7000000000000004E-2</v>
      </c>
      <c r="M2738" s="8">
        <f t="shared" si="439"/>
        <v>11.725000000000001</v>
      </c>
      <c r="O2738" s="8">
        <v>132</v>
      </c>
      <c r="AI2738" s="7">
        <v>7200</v>
      </c>
      <c r="AJ2738" s="8">
        <v>20051</v>
      </c>
      <c r="AK2738" s="8" t="s">
        <v>282</v>
      </c>
      <c r="AL2738" s="7">
        <v>130</v>
      </c>
      <c r="AM2738" s="8">
        <v>0</v>
      </c>
      <c r="AN2738" s="8">
        <v>2.4</v>
      </c>
      <c r="AO2738" s="8">
        <v>0</v>
      </c>
      <c r="AP2738" s="8">
        <v>0</v>
      </c>
      <c r="AQ2738" s="8">
        <v>0.2</v>
      </c>
      <c r="AR2738" s="8">
        <v>28.6</v>
      </c>
      <c r="AS2738" s="8">
        <v>0.3</v>
      </c>
      <c r="AT2738" s="12">
        <f t="shared" si="440"/>
        <v>31.200000000000003</v>
      </c>
      <c r="AV2738" s="11">
        <f t="shared" si="441"/>
        <v>15.242500000000001</v>
      </c>
      <c r="AW2738" s="13">
        <f t="shared" ref="AW2738:AW2801" si="442">PRODUCT($M2738,$Y2738,AM2738)/100</f>
        <v>0</v>
      </c>
      <c r="AX2738" s="13">
        <f t="shared" ref="AX2738:AX2801" si="443">PRODUCT($M2738,$Y2738,AN2738)/100</f>
        <v>0.28140000000000004</v>
      </c>
      <c r="AY2738" s="13">
        <f t="shared" ref="AY2738:AY2801" si="444">PRODUCT($M2738,$Y2738,AO2738)/100</f>
        <v>0</v>
      </c>
      <c r="AZ2738" s="13">
        <f t="shared" ref="AZ2738:AZ2801" si="445">PRODUCT($M2738,$Y2738,AP2738)/100</f>
        <v>0</v>
      </c>
      <c r="BA2738" s="13">
        <f t="shared" ref="BA2738:BA2801" si="446">PRODUCT($M2738,$Y2738,AQ2738)/100</f>
        <v>2.3450000000000002E-2</v>
      </c>
      <c r="BB2738" s="13">
        <f t="shared" ref="BB2738:BB2801" si="447">PRODUCT($M2738,$Y2738,AR2738)/100</f>
        <v>3.3533500000000003</v>
      </c>
      <c r="BC2738" s="13">
        <f t="shared" ref="BC2738:BC2801" si="448">PRODUCT($M2738,$Y2738,AS2738)/100</f>
        <v>3.5175000000000005E-2</v>
      </c>
    </row>
    <row r="2739" spans="1:55" x14ac:dyDescent="0.3">
      <c r="A2739" s="8" t="s">
        <v>233</v>
      </c>
      <c r="B2739" s="8" t="s">
        <v>239</v>
      </c>
      <c r="C2739" s="8" t="s">
        <v>194</v>
      </c>
      <c r="D2739" s="8" t="s">
        <v>28</v>
      </c>
      <c r="E2739" s="7" t="s">
        <v>14</v>
      </c>
      <c r="F2739" s="8">
        <v>185</v>
      </c>
      <c r="I2739" s="8">
        <v>1</v>
      </c>
      <c r="L2739" s="8">
        <v>3.3000000000000002E-2</v>
      </c>
      <c r="M2739" s="8">
        <f t="shared" si="439"/>
        <v>6.1050000000000004</v>
      </c>
      <c r="O2739" s="8">
        <v>132</v>
      </c>
      <c r="AI2739" s="7">
        <v>7005</v>
      </c>
      <c r="AJ2739" s="8">
        <v>16028</v>
      </c>
      <c r="AK2739" s="8" t="s">
        <v>283</v>
      </c>
      <c r="AL2739" s="7">
        <v>127</v>
      </c>
      <c r="AM2739" s="8">
        <v>0</v>
      </c>
      <c r="AN2739" s="8">
        <v>8.6999999999999993</v>
      </c>
      <c r="AO2739" s="8">
        <v>0</v>
      </c>
      <c r="AP2739" s="8">
        <v>0</v>
      </c>
      <c r="AQ2739" s="8">
        <v>0.5</v>
      </c>
      <c r="AR2739" s="8">
        <v>22.8</v>
      </c>
      <c r="AS2739" s="8">
        <v>6.4</v>
      </c>
      <c r="AT2739" s="12">
        <f t="shared" si="440"/>
        <v>32</v>
      </c>
      <c r="AV2739" s="11">
        <f t="shared" si="441"/>
        <v>7.7533500000000002</v>
      </c>
      <c r="AW2739" s="13">
        <f t="shared" si="442"/>
        <v>0</v>
      </c>
      <c r="AX2739" s="13">
        <f t="shared" si="443"/>
        <v>0.53113500000000002</v>
      </c>
      <c r="AY2739" s="13">
        <f t="shared" si="444"/>
        <v>0</v>
      </c>
      <c r="AZ2739" s="13">
        <f t="shared" si="445"/>
        <v>0</v>
      </c>
      <c r="BA2739" s="13">
        <f t="shared" si="446"/>
        <v>3.0525000000000004E-2</v>
      </c>
      <c r="BB2739" s="13">
        <f t="shared" si="447"/>
        <v>1.3919400000000002</v>
      </c>
      <c r="BC2739" s="13">
        <f t="shared" si="448"/>
        <v>0.39072000000000001</v>
      </c>
    </row>
    <row r="2740" spans="1:55" x14ac:dyDescent="0.3">
      <c r="A2740" s="8" t="s">
        <v>233</v>
      </c>
      <c r="B2740" s="8" t="s">
        <v>239</v>
      </c>
      <c r="C2740" s="8" t="s">
        <v>194</v>
      </c>
      <c r="D2740" s="8" t="s">
        <v>29</v>
      </c>
      <c r="E2740" s="7" t="s">
        <v>14</v>
      </c>
      <c r="F2740" s="8">
        <v>60</v>
      </c>
      <c r="I2740" s="8">
        <v>3</v>
      </c>
      <c r="L2740" s="8">
        <v>0.1</v>
      </c>
      <c r="M2740" s="8">
        <f t="shared" si="439"/>
        <v>6</v>
      </c>
      <c r="O2740" s="8">
        <v>132</v>
      </c>
      <c r="AI2740" s="7">
        <v>513</v>
      </c>
      <c r="AJ2740" s="8">
        <v>11110</v>
      </c>
      <c r="AK2740" s="8" t="s">
        <v>290</v>
      </c>
      <c r="AL2740" s="7">
        <v>22</v>
      </c>
      <c r="AM2740" s="8">
        <v>0</v>
      </c>
      <c r="AN2740" s="8">
        <v>1</v>
      </c>
      <c r="AO2740" s="8">
        <v>0</v>
      </c>
      <c r="AP2740" s="8">
        <v>0</v>
      </c>
      <c r="AQ2740" s="8">
        <v>0.4</v>
      </c>
      <c r="AR2740" s="8">
        <v>4.5</v>
      </c>
      <c r="AS2740" s="8">
        <v>2.8</v>
      </c>
      <c r="AT2740" s="12">
        <f t="shared" si="440"/>
        <v>5.9</v>
      </c>
      <c r="AV2740" s="11">
        <f t="shared" si="441"/>
        <v>1.32</v>
      </c>
      <c r="AW2740" s="13">
        <f t="shared" si="442"/>
        <v>0</v>
      </c>
      <c r="AX2740" s="13">
        <f t="shared" si="443"/>
        <v>0.06</v>
      </c>
      <c r="AY2740" s="13">
        <f t="shared" si="444"/>
        <v>0</v>
      </c>
      <c r="AZ2740" s="13">
        <f t="shared" si="445"/>
        <v>0</v>
      </c>
      <c r="BA2740" s="13">
        <f t="shared" si="446"/>
        <v>2.4000000000000004E-2</v>
      </c>
      <c r="BB2740" s="13">
        <f t="shared" si="447"/>
        <v>0.27</v>
      </c>
      <c r="BC2740" s="13">
        <f t="shared" si="448"/>
        <v>0.16799999999999998</v>
      </c>
    </row>
    <row r="2741" spans="1:55" x14ac:dyDescent="0.3">
      <c r="A2741" s="8" t="s">
        <v>233</v>
      </c>
      <c r="B2741" s="8" t="s">
        <v>239</v>
      </c>
      <c r="C2741" s="8" t="s">
        <v>194</v>
      </c>
      <c r="D2741" s="8" t="s">
        <v>30</v>
      </c>
      <c r="E2741" s="7" t="s">
        <v>14</v>
      </c>
      <c r="F2741" s="8">
        <v>119</v>
      </c>
      <c r="H2741" s="8">
        <v>1</v>
      </c>
      <c r="L2741" s="8">
        <v>0.14299999999999999</v>
      </c>
      <c r="M2741" s="8">
        <f t="shared" si="439"/>
        <v>17.016999999999999</v>
      </c>
      <c r="O2741" s="8">
        <v>132</v>
      </c>
      <c r="AI2741" s="7">
        <v>141</v>
      </c>
      <c r="AJ2741" s="8">
        <v>9040</v>
      </c>
      <c r="AK2741" s="8" t="s">
        <v>287</v>
      </c>
      <c r="AL2741" s="7">
        <v>92</v>
      </c>
      <c r="AM2741" s="8">
        <v>0</v>
      </c>
      <c r="AN2741" s="8">
        <v>1</v>
      </c>
      <c r="AO2741" s="8">
        <v>0</v>
      </c>
      <c r="AP2741" s="8">
        <v>0</v>
      </c>
      <c r="AQ2741" s="8">
        <v>0.5</v>
      </c>
      <c r="AR2741" s="8">
        <v>23.4</v>
      </c>
      <c r="AS2741" s="8">
        <v>2.4</v>
      </c>
      <c r="AT2741" s="12">
        <f t="shared" si="440"/>
        <v>24.9</v>
      </c>
      <c r="AV2741" s="11">
        <f t="shared" si="441"/>
        <v>15.655639999999998</v>
      </c>
      <c r="AW2741" s="13">
        <f t="shared" si="442"/>
        <v>0</v>
      </c>
      <c r="AX2741" s="13">
        <f t="shared" si="443"/>
        <v>0.17016999999999999</v>
      </c>
      <c r="AY2741" s="13">
        <f t="shared" si="444"/>
        <v>0</v>
      </c>
      <c r="AZ2741" s="13">
        <f t="shared" si="445"/>
        <v>0</v>
      </c>
      <c r="BA2741" s="13">
        <f t="shared" si="446"/>
        <v>8.5084999999999994E-2</v>
      </c>
      <c r="BB2741" s="13">
        <f t="shared" si="447"/>
        <v>3.9819779999999998</v>
      </c>
      <c r="BC2741" s="13">
        <f t="shared" si="448"/>
        <v>0.40840799999999994</v>
      </c>
    </row>
    <row r="2742" spans="1:55" x14ac:dyDescent="0.3">
      <c r="A2742" s="8" t="s">
        <v>233</v>
      </c>
      <c r="B2742" s="8" t="s">
        <v>239</v>
      </c>
      <c r="C2742" s="8" t="s">
        <v>194</v>
      </c>
      <c r="D2742" s="8" t="s">
        <v>31</v>
      </c>
      <c r="E2742" s="7" t="s">
        <v>14</v>
      </c>
      <c r="F2742" s="8">
        <v>122</v>
      </c>
      <c r="H2742" s="8">
        <v>1</v>
      </c>
      <c r="L2742" s="8">
        <v>0.14299999999999999</v>
      </c>
      <c r="M2742" s="8">
        <f t="shared" si="439"/>
        <v>17.445999999999998</v>
      </c>
      <c r="O2742" s="8">
        <v>132</v>
      </c>
      <c r="AI2742" s="7">
        <v>1786</v>
      </c>
      <c r="AJ2742" s="8">
        <v>11363</v>
      </c>
      <c r="AK2742" s="8" t="s">
        <v>289</v>
      </c>
      <c r="AL2742" s="7">
        <v>93</v>
      </c>
      <c r="AM2742" s="8">
        <v>0</v>
      </c>
      <c r="AN2742" s="8">
        <v>2</v>
      </c>
      <c r="AO2742" s="8">
        <v>0</v>
      </c>
      <c r="AP2742" s="8">
        <v>0</v>
      </c>
      <c r="AQ2742" s="8">
        <v>0.1</v>
      </c>
      <c r="AR2742" s="8">
        <v>21.6</v>
      </c>
      <c r="AS2742" s="8">
        <v>1.5</v>
      </c>
      <c r="AT2742" s="12">
        <f t="shared" si="440"/>
        <v>23.700000000000003</v>
      </c>
      <c r="AV2742" s="11">
        <f t="shared" si="441"/>
        <v>16.224779999999999</v>
      </c>
      <c r="AW2742" s="13">
        <f t="shared" si="442"/>
        <v>0</v>
      </c>
      <c r="AX2742" s="13">
        <f t="shared" si="443"/>
        <v>0.34891999999999995</v>
      </c>
      <c r="AY2742" s="13">
        <f t="shared" si="444"/>
        <v>0</v>
      </c>
      <c r="AZ2742" s="13">
        <f t="shared" si="445"/>
        <v>0</v>
      </c>
      <c r="BA2742" s="13">
        <f t="shared" si="446"/>
        <v>1.7446E-2</v>
      </c>
      <c r="BB2742" s="13">
        <f t="shared" si="447"/>
        <v>3.7683359999999997</v>
      </c>
      <c r="BC2742" s="13">
        <f t="shared" si="448"/>
        <v>0.26168999999999998</v>
      </c>
    </row>
    <row r="2743" spans="1:55" x14ac:dyDescent="0.3">
      <c r="A2743" s="8" t="s">
        <v>233</v>
      </c>
      <c r="B2743" s="8" t="s">
        <v>239</v>
      </c>
      <c r="C2743" s="8" t="s">
        <v>194</v>
      </c>
      <c r="D2743" s="8" t="s">
        <v>167</v>
      </c>
      <c r="E2743" s="7" t="s">
        <v>14</v>
      </c>
      <c r="F2743" s="8">
        <v>62</v>
      </c>
      <c r="G2743" s="8">
        <v>1</v>
      </c>
      <c r="L2743" s="8">
        <v>1</v>
      </c>
      <c r="M2743" s="8">
        <f t="shared" si="439"/>
        <v>62</v>
      </c>
      <c r="O2743" s="8">
        <v>132</v>
      </c>
      <c r="AI2743" s="7">
        <v>2282</v>
      </c>
      <c r="AJ2743" s="8">
        <v>11529</v>
      </c>
      <c r="AK2743" s="8" t="s">
        <v>368</v>
      </c>
      <c r="AL2743" s="7">
        <v>21</v>
      </c>
      <c r="AM2743" s="8">
        <v>0</v>
      </c>
      <c r="AN2743" s="8">
        <v>0.9</v>
      </c>
      <c r="AO2743" s="8">
        <v>0</v>
      </c>
      <c r="AP2743" s="8">
        <v>0</v>
      </c>
      <c r="AQ2743" s="8">
        <v>0.3</v>
      </c>
      <c r="AR2743" s="8">
        <v>4.5999999999999996</v>
      </c>
      <c r="AS2743" s="8">
        <v>1.1000000000000001</v>
      </c>
      <c r="AT2743" s="12">
        <f t="shared" si="440"/>
        <v>5.8</v>
      </c>
      <c r="AV2743" s="11">
        <f t="shared" si="441"/>
        <v>13.02</v>
      </c>
      <c r="AW2743" s="13">
        <f t="shared" si="442"/>
        <v>0</v>
      </c>
      <c r="AX2743" s="13">
        <f t="shared" si="443"/>
        <v>0.55800000000000005</v>
      </c>
      <c r="AY2743" s="13">
        <f t="shared" si="444"/>
        <v>0</v>
      </c>
      <c r="AZ2743" s="13">
        <f t="shared" si="445"/>
        <v>0</v>
      </c>
      <c r="BA2743" s="13">
        <f t="shared" si="446"/>
        <v>0.18599999999999997</v>
      </c>
      <c r="BB2743" s="13">
        <f t="shared" si="447"/>
        <v>2.8519999999999999</v>
      </c>
      <c r="BC2743" s="13">
        <f t="shared" si="448"/>
        <v>0.68200000000000005</v>
      </c>
    </row>
    <row r="2744" spans="1:55" x14ac:dyDescent="0.3">
      <c r="A2744" s="8" t="s">
        <v>233</v>
      </c>
      <c r="B2744" s="8" t="s">
        <v>239</v>
      </c>
      <c r="C2744" s="8" t="s">
        <v>194</v>
      </c>
      <c r="D2744" s="8" t="s">
        <v>171</v>
      </c>
      <c r="E2744" s="7" t="s">
        <v>14</v>
      </c>
      <c r="F2744" s="8">
        <v>44</v>
      </c>
      <c r="G2744" s="8">
        <v>1</v>
      </c>
      <c r="L2744" s="8">
        <v>1</v>
      </c>
      <c r="M2744" s="8">
        <f t="shared" si="439"/>
        <v>44</v>
      </c>
      <c r="O2744" s="8">
        <v>132</v>
      </c>
      <c r="AI2744" s="7">
        <v>7016</v>
      </c>
      <c r="AJ2744" s="8">
        <v>18029</v>
      </c>
      <c r="AK2744" s="8" t="s">
        <v>369</v>
      </c>
      <c r="AL2744" s="7">
        <v>274</v>
      </c>
      <c r="AM2744" s="8">
        <v>0</v>
      </c>
      <c r="AN2744" s="8">
        <v>8.8000000000000007</v>
      </c>
      <c r="AO2744" s="8">
        <v>0</v>
      </c>
      <c r="AP2744" s="8">
        <v>0</v>
      </c>
      <c r="AQ2744" s="8">
        <v>3</v>
      </c>
      <c r="AR2744" s="8">
        <v>51.9</v>
      </c>
      <c r="AS2744" s="8">
        <v>2.8</v>
      </c>
      <c r="AT2744" s="12">
        <f t="shared" si="440"/>
        <v>63.7</v>
      </c>
      <c r="AV2744" s="11">
        <f t="shared" si="441"/>
        <v>120.56</v>
      </c>
      <c r="AW2744" s="13">
        <f t="shared" si="442"/>
        <v>0</v>
      </c>
      <c r="AX2744" s="13">
        <f t="shared" si="443"/>
        <v>3.8720000000000003</v>
      </c>
      <c r="AY2744" s="13">
        <f t="shared" si="444"/>
        <v>0</v>
      </c>
      <c r="AZ2744" s="13">
        <f t="shared" si="445"/>
        <v>0</v>
      </c>
      <c r="BA2744" s="13">
        <f t="shared" si="446"/>
        <v>1.32</v>
      </c>
      <c r="BB2744" s="13">
        <f t="shared" si="447"/>
        <v>22.835999999999999</v>
      </c>
      <c r="BC2744" s="13">
        <f t="shared" si="448"/>
        <v>1.232</v>
      </c>
    </row>
    <row r="2745" spans="1:55" x14ac:dyDescent="0.3">
      <c r="A2745" s="8" t="s">
        <v>234</v>
      </c>
      <c r="B2745" s="8" t="s">
        <v>239</v>
      </c>
      <c r="C2745" s="8" t="s">
        <v>194</v>
      </c>
      <c r="D2745" s="8" t="s">
        <v>248</v>
      </c>
      <c r="E2745" s="7" t="s">
        <v>14</v>
      </c>
      <c r="F2745" s="8">
        <v>134</v>
      </c>
      <c r="G2745" s="8">
        <v>1</v>
      </c>
      <c r="L2745" s="8">
        <v>1</v>
      </c>
      <c r="M2745" s="8">
        <f t="shared" si="439"/>
        <v>134</v>
      </c>
      <c r="O2745" s="8">
        <v>132</v>
      </c>
      <c r="AE2745" s="7" t="s">
        <v>296</v>
      </c>
      <c r="AF2745" s="8" t="s">
        <v>303</v>
      </c>
      <c r="AL2745" s="7">
        <v>163</v>
      </c>
      <c r="AN2745" s="8">
        <v>6.3</v>
      </c>
      <c r="AQ2745" s="8">
        <v>1.4</v>
      </c>
      <c r="AR2745" s="8">
        <v>31.1</v>
      </c>
      <c r="AT2745" s="12">
        <f t="shared" si="440"/>
        <v>38.799999999999997</v>
      </c>
      <c r="AV2745" s="11">
        <f t="shared" si="441"/>
        <v>218.42</v>
      </c>
      <c r="AW2745" s="13">
        <f t="shared" si="442"/>
        <v>1.34</v>
      </c>
      <c r="AX2745" s="13">
        <f t="shared" si="443"/>
        <v>8.4420000000000002</v>
      </c>
      <c r="AY2745" s="13">
        <f t="shared" si="444"/>
        <v>1.34</v>
      </c>
      <c r="AZ2745" s="13">
        <f t="shared" si="445"/>
        <v>1.34</v>
      </c>
      <c r="BA2745" s="13">
        <f t="shared" si="446"/>
        <v>1.8759999999999999</v>
      </c>
      <c r="BB2745" s="13">
        <f t="shared" si="447"/>
        <v>41.674000000000007</v>
      </c>
      <c r="BC2745" s="13">
        <f t="shared" si="448"/>
        <v>1.34</v>
      </c>
    </row>
    <row r="2746" spans="1:55" x14ac:dyDescent="0.3">
      <c r="A2746" s="8" t="s">
        <v>234</v>
      </c>
      <c r="B2746" s="8" t="s">
        <v>239</v>
      </c>
      <c r="C2746" s="8" t="s">
        <v>194</v>
      </c>
      <c r="D2746" s="8" t="s">
        <v>27</v>
      </c>
      <c r="E2746" s="7" t="s">
        <v>14</v>
      </c>
      <c r="F2746" s="8">
        <v>114</v>
      </c>
      <c r="G2746" s="8">
        <v>1</v>
      </c>
      <c r="L2746" s="8">
        <v>1</v>
      </c>
      <c r="M2746" s="8">
        <f t="shared" si="439"/>
        <v>114</v>
      </c>
      <c r="O2746" s="8">
        <v>132</v>
      </c>
      <c r="AE2746" s="7" t="s">
        <v>296</v>
      </c>
      <c r="AF2746" s="8" t="s">
        <v>304</v>
      </c>
      <c r="AL2746" s="7">
        <v>125</v>
      </c>
      <c r="AN2746" s="8">
        <v>2.1</v>
      </c>
      <c r="AQ2746" s="8">
        <v>1.3</v>
      </c>
      <c r="AR2746" s="8">
        <v>26.2</v>
      </c>
      <c r="AT2746" s="12">
        <f t="shared" si="440"/>
        <v>29.6</v>
      </c>
      <c r="AV2746" s="11">
        <f t="shared" si="441"/>
        <v>142.5</v>
      </c>
      <c r="AW2746" s="13">
        <f t="shared" si="442"/>
        <v>1.1399999999999999</v>
      </c>
      <c r="AX2746" s="13">
        <f t="shared" si="443"/>
        <v>2.3940000000000001</v>
      </c>
      <c r="AY2746" s="13">
        <f t="shared" si="444"/>
        <v>1.1399999999999999</v>
      </c>
      <c r="AZ2746" s="13">
        <f t="shared" si="445"/>
        <v>1.1399999999999999</v>
      </c>
      <c r="BA2746" s="13">
        <f t="shared" si="446"/>
        <v>1.4820000000000002</v>
      </c>
      <c r="BB2746" s="13">
        <f t="shared" si="447"/>
        <v>29.867999999999999</v>
      </c>
      <c r="BC2746" s="13">
        <f t="shared" si="448"/>
        <v>1.1399999999999999</v>
      </c>
    </row>
    <row r="2747" spans="1:55" x14ac:dyDescent="0.3">
      <c r="A2747" s="8" t="s">
        <v>234</v>
      </c>
      <c r="B2747" s="8" t="s">
        <v>239</v>
      </c>
      <c r="C2747" s="8" t="s">
        <v>194</v>
      </c>
      <c r="D2747" s="8" t="s">
        <v>32</v>
      </c>
      <c r="E2747" s="7" t="s">
        <v>14</v>
      </c>
      <c r="F2747" s="8">
        <v>83</v>
      </c>
      <c r="G2747" s="8">
        <v>1</v>
      </c>
      <c r="L2747" s="8">
        <v>1</v>
      </c>
      <c r="M2747" s="8">
        <f t="shared" si="439"/>
        <v>83</v>
      </c>
      <c r="O2747" s="8">
        <v>132</v>
      </c>
      <c r="AI2747" s="7">
        <v>8012</v>
      </c>
      <c r="AJ2747" s="8">
        <v>0</v>
      </c>
      <c r="AK2747" s="8" t="s">
        <v>307</v>
      </c>
      <c r="AL2747" s="7">
        <v>332</v>
      </c>
      <c r="AM2747" s="8">
        <v>0</v>
      </c>
      <c r="AN2747" s="8">
        <v>10.3</v>
      </c>
      <c r="AO2747" s="8">
        <v>0</v>
      </c>
      <c r="AP2747" s="8">
        <v>0</v>
      </c>
      <c r="AQ2747" s="8">
        <v>3</v>
      </c>
      <c r="AR2747" s="8">
        <v>73.7</v>
      </c>
      <c r="AS2747" s="8">
        <v>12.7</v>
      </c>
      <c r="AT2747" s="12">
        <f t="shared" si="440"/>
        <v>87</v>
      </c>
      <c r="AV2747" s="11">
        <f t="shared" si="441"/>
        <v>275.56</v>
      </c>
      <c r="AW2747" s="13">
        <f t="shared" si="442"/>
        <v>0</v>
      </c>
      <c r="AX2747" s="13">
        <f t="shared" si="443"/>
        <v>8.5490000000000013</v>
      </c>
      <c r="AY2747" s="13">
        <f t="shared" si="444"/>
        <v>0</v>
      </c>
      <c r="AZ2747" s="13">
        <f t="shared" si="445"/>
        <v>0</v>
      </c>
      <c r="BA2747" s="13">
        <f t="shared" si="446"/>
        <v>2.4900000000000002</v>
      </c>
      <c r="BB2747" s="13">
        <f t="shared" si="447"/>
        <v>61.171000000000006</v>
      </c>
      <c r="BC2747" s="13">
        <f t="shared" si="448"/>
        <v>10.540999999999999</v>
      </c>
    </row>
    <row r="2748" spans="1:55" x14ac:dyDescent="0.3">
      <c r="A2748" s="8" t="s">
        <v>234</v>
      </c>
      <c r="B2748" s="8" t="s">
        <v>239</v>
      </c>
      <c r="C2748" s="8" t="s">
        <v>194</v>
      </c>
      <c r="D2748" s="8" t="s">
        <v>74</v>
      </c>
      <c r="E2748" s="7" t="s">
        <v>14</v>
      </c>
      <c r="F2748" s="8">
        <v>340</v>
      </c>
      <c r="G2748" s="8">
        <v>1</v>
      </c>
      <c r="L2748" s="8">
        <v>1</v>
      </c>
      <c r="M2748" s="8">
        <f t="shared" si="439"/>
        <v>340</v>
      </c>
      <c r="O2748" s="8">
        <v>132</v>
      </c>
      <c r="AI2748" s="7">
        <v>404</v>
      </c>
      <c r="AJ2748" s="8">
        <v>14400</v>
      </c>
      <c r="AK2748" s="8" t="s">
        <v>308</v>
      </c>
      <c r="AL2748" s="7">
        <v>41</v>
      </c>
      <c r="AM2748" s="8">
        <v>0</v>
      </c>
      <c r="AN2748" s="8">
        <v>0</v>
      </c>
      <c r="AO2748" s="8">
        <v>0</v>
      </c>
      <c r="AP2748" s="8">
        <v>0</v>
      </c>
      <c r="AQ2748" s="8">
        <v>0</v>
      </c>
      <c r="AR2748" s="8">
        <v>10.4</v>
      </c>
      <c r="AS2748" s="8">
        <v>0</v>
      </c>
      <c r="AT2748" s="12">
        <f t="shared" si="440"/>
        <v>10.4</v>
      </c>
      <c r="AV2748" s="11">
        <f t="shared" si="441"/>
        <v>139.4</v>
      </c>
      <c r="AW2748" s="13">
        <f t="shared" si="442"/>
        <v>0</v>
      </c>
      <c r="AX2748" s="13">
        <f t="shared" si="443"/>
        <v>0</v>
      </c>
      <c r="AY2748" s="13">
        <f t="shared" si="444"/>
        <v>0</v>
      </c>
      <c r="AZ2748" s="13">
        <f t="shared" si="445"/>
        <v>0</v>
      </c>
      <c r="BA2748" s="13">
        <f t="shared" si="446"/>
        <v>0</v>
      </c>
      <c r="BB2748" s="13">
        <f t="shared" si="447"/>
        <v>35.36</v>
      </c>
      <c r="BC2748" s="13">
        <f t="shared" si="448"/>
        <v>0</v>
      </c>
    </row>
    <row r="2749" spans="1:55" x14ac:dyDescent="0.3">
      <c r="A2749" s="8" t="s">
        <v>232</v>
      </c>
      <c r="B2749" s="8" t="s">
        <v>239</v>
      </c>
      <c r="C2749" s="8" t="s">
        <v>195</v>
      </c>
      <c r="D2749" s="8" t="s">
        <v>13</v>
      </c>
      <c r="E2749" s="7" t="s">
        <v>21</v>
      </c>
      <c r="K2749" s="8">
        <v>1</v>
      </c>
      <c r="L2749" s="8">
        <v>0</v>
      </c>
      <c r="M2749" s="8">
        <f t="shared" si="439"/>
        <v>0</v>
      </c>
      <c r="N2749" s="8">
        <v>3</v>
      </c>
      <c r="O2749" s="8">
        <v>133</v>
      </c>
      <c r="AI2749" s="7">
        <v>8067</v>
      </c>
      <c r="AJ2749" s="8">
        <v>0</v>
      </c>
      <c r="AK2749" s="8" t="s">
        <v>265</v>
      </c>
      <c r="AL2749" s="7">
        <v>269</v>
      </c>
      <c r="AM2749" s="8">
        <v>269</v>
      </c>
      <c r="AN2749" s="8">
        <v>24.9</v>
      </c>
      <c r="AO2749" s="8">
        <v>24.9</v>
      </c>
      <c r="AP2749" s="8">
        <v>24.9</v>
      </c>
      <c r="AQ2749" s="8">
        <v>18</v>
      </c>
      <c r="AR2749" s="8">
        <v>0</v>
      </c>
      <c r="AS2749" s="8">
        <v>0</v>
      </c>
      <c r="AT2749" s="12">
        <f t="shared" si="440"/>
        <v>42.9</v>
      </c>
      <c r="AV2749" s="11">
        <f t="shared" si="441"/>
        <v>0</v>
      </c>
      <c r="AW2749" s="13">
        <f t="shared" si="442"/>
        <v>0</v>
      </c>
      <c r="AX2749" s="13">
        <f t="shared" si="443"/>
        <v>0</v>
      </c>
      <c r="AY2749" s="13">
        <f t="shared" si="444"/>
        <v>0</v>
      </c>
      <c r="AZ2749" s="13">
        <f t="shared" si="445"/>
        <v>0</v>
      </c>
      <c r="BA2749" s="13">
        <f t="shared" si="446"/>
        <v>0</v>
      </c>
      <c r="BB2749" s="13">
        <f t="shared" si="447"/>
        <v>0</v>
      </c>
      <c r="BC2749" s="13">
        <f t="shared" si="448"/>
        <v>0</v>
      </c>
    </row>
    <row r="2750" spans="1:55" x14ac:dyDescent="0.3">
      <c r="A2750" s="8" t="s">
        <v>232</v>
      </c>
      <c r="B2750" s="8" t="s">
        <v>239</v>
      </c>
      <c r="C2750" s="8" t="s">
        <v>195</v>
      </c>
      <c r="D2750" s="8" t="s">
        <v>15</v>
      </c>
      <c r="E2750" s="7" t="s">
        <v>21</v>
      </c>
      <c r="K2750" s="8">
        <v>1</v>
      </c>
      <c r="L2750" s="8">
        <v>0</v>
      </c>
      <c r="M2750" s="8">
        <f t="shared" si="439"/>
        <v>0</v>
      </c>
      <c r="O2750" s="8">
        <v>133</v>
      </c>
      <c r="AE2750" s="7" t="s">
        <v>296</v>
      </c>
      <c r="AF2750" s="8" t="s">
        <v>298</v>
      </c>
      <c r="AG2750" s="7" t="s">
        <v>299</v>
      </c>
      <c r="AL2750" s="7">
        <v>241</v>
      </c>
      <c r="AN2750" s="8">
        <v>32.9</v>
      </c>
      <c r="AQ2750" s="8">
        <v>10.9</v>
      </c>
      <c r="AR2750" s="8">
        <v>0.5</v>
      </c>
      <c r="AS2750" s="8">
        <v>0</v>
      </c>
      <c r="AT2750" s="12">
        <f t="shared" si="440"/>
        <v>44.3</v>
      </c>
      <c r="AV2750" s="11">
        <f t="shared" si="441"/>
        <v>0</v>
      </c>
      <c r="AW2750" s="13">
        <f t="shared" si="442"/>
        <v>0</v>
      </c>
      <c r="AX2750" s="13">
        <f t="shared" si="443"/>
        <v>0</v>
      </c>
      <c r="AY2750" s="13">
        <f t="shared" si="444"/>
        <v>0</v>
      </c>
      <c r="AZ2750" s="13">
        <f t="shared" si="445"/>
        <v>0</v>
      </c>
      <c r="BA2750" s="13">
        <f t="shared" si="446"/>
        <v>0</v>
      </c>
      <c r="BB2750" s="13">
        <f t="shared" si="447"/>
        <v>0</v>
      </c>
      <c r="BC2750" s="13">
        <f t="shared" si="448"/>
        <v>0</v>
      </c>
    </row>
    <row r="2751" spans="1:55" x14ac:dyDescent="0.3">
      <c r="A2751" s="8" t="s">
        <v>232</v>
      </c>
      <c r="B2751" s="8" t="s">
        <v>239</v>
      </c>
      <c r="C2751" s="8" t="s">
        <v>195</v>
      </c>
      <c r="D2751" s="8" t="s">
        <v>17</v>
      </c>
      <c r="E2751" s="7" t="s">
        <v>21</v>
      </c>
      <c r="K2751" s="8">
        <v>1</v>
      </c>
      <c r="L2751" s="8">
        <v>0</v>
      </c>
      <c r="M2751" s="8">
        <f t="shared" si="439"/>
        <v>0</v>
      </c>
      <c r="O2751" s="8">
        <v>133</v>
      </c>
      <c r="AE2751" s="7" t="s">
        <v>300</v>
      </c>
      <c r="AF2751" s="8" t="s">
        <v>301</v>
      </c>
      <c r="AG2751" s="7" t="s">
        <v>272</v>
      </c>
      <c r="AL2751" s="7">
        <v>265</v>
      </c>
      <c r="AN2751" s="8">
        <v>16.899999999999999</v>
      </c>
      <c r="AQ2751" s="8">
        <v>21.4</v>
      </c>
      <c r="AR2751" s="8">
        <v>0</v>
      </c>
      <c r="AS2751" s="8">
        <v>0</v>
      </c>
      <c r="AT2751" s="12">
        <f t="shared" si="440"/>
        <v>38.299999999999997</v>
      </c>
      <c r="AV2751" s="11">
        <f t="shared" si="441"/>
        <v>0</v>
      </c>
      <c r="AW2751" s="13">
        <f t="shared" si="442"/>
        <v>0</v>
      </c>
      <c r="AX2751" s="13">
        <f t="shared" si="443"/>
        <v>0</v>
      </c>
      <c r="AY2751" s="13">
        <f t="shared" si="444"/>
        <v>0</v>
      </c>
      <c r="AZ2751" s="13">
        <f t="shared" si="445"/>
        <v>0</v>
      </c>
      <c r="BA2751" s="13">
        <f t="shared" si="446"/>
        <v>0</v>
      </c>
      <c r="BB2751" s="13">
        <f t="shared" si="447"/>
        <v>0</v>
      </c>
      <c r="BC2751" s="13">
        <f t="shared" si="448"/>
        <v>0</v>
      </c>
    </row>
    <row r="2752" spans="1:55" x14ac:dyDescent="0.3">
      <c r="A2752" s="8" t="s">
        <v>232</v>
      </c>
      <c r="B2752" s="8" t="s">
        <v>239</v>
      </c>
      <c r="C2752" s="8" t="s">
        <v>195</v>
      </c>
      <c r="D2752" s="8" t="s">
        <v>18</v>
      </c>
      <c r="E2752" s="7" t="s">
        <v>21</v>
      </c>
      <c r="K2752" s="8">
        <v>1</v>
      </c>
      <c r="L2752" s="8">
        <v>0</v>
      </c>
      <c r="M2752" s="8">
        <f t="shared" si="439"/>
        <v>0</v>
      </c>
      <c r="O2752" s="8">
        <v>133</v>
      </c>
      <c r="S2752" s="8">
        <v>1095</v>
      </c>
      <c r="T2752" s="8" t="s">
        <v>275</v>
      </c>
      <c r="AL2752" s="7">
        <v>267</v>
      </c>
      <c r="AN2752" s="8">
        <v>19.600000000000001</v>
      </c>
      <c r="AQ2752" s="8">
        <v>20.3</v>
      </c>
      <c r="AT2752" s="12">
        <f t="shared" si="440"/>
        <v>39.900000000000006</v>
      </c>
      <c r="AV2752" s="11">
        <f t="shared" si="441"/>
        <v>0</v>
      </c>
      <c r="AW2752" s="13">
        <f t="shared" si="442"/>
        <v>0</v>
      </c>
      <c r="AX2752" s="13">
        <f t="shared" si="443"/>
        <v>0</v>
      </c>
      <c r="AY2752" s="13">
        <f t="shared" si="444"/>
        <v>0</v>
      </c>
      <c r="AZ2752" s="13">
        <f t="shared" si="445"/>
        <v>0</v>
      </c>
      <c r="BA2752" s="13">
        <f t="shared" si="446"/>
        <v>0</v>
      </c>
      <c r="BB2752" s="13">
        <f t="shared" si="447"/>
        <v>0</v>
      </c>
      <c r="BC2752" s="13">
        <f t="shared" si="448"/>
        <v>0</v>
      </c>
    </row>
    <row r="2753" spans="1:55" x14ac:dyDescent="0.3">
      <c r="A2753" s="8" t="s">
        <v>232</v>
      </c>
      <c r="B2753" s="8" t="s">
        <v>239</v>
      </c>
      <c r="C2753" s="8" t="s">
        <v>195</v>
      </c>
      <c r="D2753" s="8" t="s">
        <v>19</v>
      </c>
      <c r="E2753" s="7" t="s">
        <v>14</v>
      </c>
      <c r="F2753" s="8">
        <v>112</v>
      </c>
      <c r="I2753" s="8">
        <v>2</v>
      </c>
      <c r="L2753" s="8">
        <v>6.7000000000000004E-2</v>
      </c>
      <c r="M2753" s="8">
        <f t="shared" si="439"/>
        <v>7.5040000000000004</v>
      </c>
      <c r="O2753" s="8">
        <v>133</v>
      </c>
      <c r="AI2753" s="7">
        <v>8063</v>
      </c>
      <c r="AJ2753" s="8">
        <v>5124</v>
      </c>
      <c r="AK2753" s="8" t="s">
        <v>273</v>
      </c>
      <c r="AL2753" s="7">
        <v>285</v>
      </c>
      <c r="AM2753" s="8">
        <v>285</v>
      </c>
      <c r="AN2753" s="8">
        <v>26.9</v>
      </c>
      <c r="AO2753" s="8">
        <v>26.9</v>
      </c>
      <c r="AP2753" s="8">
        <v>26.9</v>
      </c>
      <c r="AQ2753" s="8">
        <v>18.899999999999999</v>
      </c>
      <c r="AR2753" s="8">
        <v>0</v>
      </c>
      <c r="AS2753" s="8">
        <v>0</v>
      </c>
      <c r="AT2753" s="12">
        <f t="shared" si="440"/>
        <v>45.8</v>
      </c>
      <c r="AV2753" s="11">
        <f t="shared" si="441"/>
        <v>21.386400000000002</v>
      </c>
      <c r="AW2753" s="13">
        <f t="shared" si="442"/>
        <v>21.386400000000002</v>
      </c>
      <c r="AX2753" s="13">
        <f t="shared" si="443"/>
        <v>2.0185759999999999</v>
      </c>
      <c r="AY2753" s="13">
        <f t="shared" si="444"/>
        <v>2.0185759999999999</v>
      </c>
      <c r="AZ2753" s="13">
        <f t="shared" si="445"/>
        <v>2.0185759999999999</v>
      </c>
      <c r="BA2753" s="13">
        <f t="shared" si="446"/>
        <v>1.4182560000000002</v>
      </c>
      <c r="BB2753" s="13">
        <f t="shared" si="447"/>
        <v>0</v>
      </c>
      <c r="BC2753" s="13">
        <f t="shared" si="448"/>
        <v>0</v>
      </c>
    </row>
    <row r="2754" spans="1:55" x14ac:dyDescent="0.3">
      <c r="A2754" s="8" t="s">
        <v>232</v>
      </c>
      <c r="B2754" s="8" t="s">
        <v>239</v>
      </c>
      <c r="C2754" s="8" t="s">
        <v>195</v>
      </c>
      <c r="D2754" s="8" t="s">
        <v>22</v>
      </c>
      <c r="E2754" s="7" t="s">
        <v>21</v>
      </c>
      <c r="K2754" s="8">
        <v>1</v>
      </c>
      <c r="L2754" s="8">
        <v>0</v>
      </c>
      <c r="M2754" s="8">
        <f t="shared" si="439"/>
        <v>0</v>
      </c>
      <c r="O2754" s="8">
        <v>133</v>
      </c>
      <c r="AI2754" s="7">
        <v>8063</v>
      </c>
      <c r="AJ2754" s="8">
        <v>5124</v>
      </c>
      <c r="AK2754" s="8" t="s">
        <v>273</v>
      </c>
      <c r="AL2754" s="7">
        <v>285</v>
      </c>
      <c r="AM2754" s="8">
        <v>285</v>
      </c>
      <c r="AN2754" s="8">
        <v>26.9</v>
      </c>
      <c r="AO2754" s="8">
        <v>26.9</v>
      </c>
      <c r="AP2754" s="8">
        <v>26.9</v>
      </c>
      <c r="AQ2754" s="8">
        <v>18.899999999999999</v>
      </c>
      <c r="AR2754" s="8">
        <v>0</v>
      </c>
      <c r="AS2754" s="8">
        <v>0</v>
      </c>
      <c r="AT2754" s="12">
        <f t="shared" si="440"/>
        <v>45.8</v>
      </c>
      <c r="AV2754" s="11">
        <f t="shared" si="441"/>
        <v>0</v>
      </c>
      <c r="AW2754" s="13">
        <f t="shared" si="442"/>
        <v>0</v>
      </c>
      <c r="AX2754" s="13">
        <f t="shared" si="443"/>
        <v>0</v>
      </c>
      <c r="AY2754" s="13">
        <f t="shared" si="444"/>
        <v>0</v>
      </c>
      <c r="AZ2754" s="13">
        <f t="shared" si="445"/>
        <v>0</v>
      </c>
      <c r="BA2754" s="13">
        <f t="shared" si="446"/>
        <v>0</v>
      </c>
      <c r="BB2754" s="13">
        <f t="shared" si="447"/>
        <v>0</v>
      </c>
      <c r="BC2754" s="13">
        <f t="shared" si="448"/>
        <v>0</v>
      </c>
    </row>
    <row r="2755" spans="1:55" x14ac:dyDescent="0.3">
      <c r="A2755" s="8" t="s">
        <v>232</v>
      </c>
      <c r="B2755" s="8" t="s">
        <v>239</v>
      </c>
      <c r="C2755" s="8" t="s">
        <v>195</v>
      </c>
      <c r="D2755" s="8" t="s">
        <v>23</v>
      </c>
      <c r="E2755" s="7" t="s">
        <v>14</v>
      </c>
      <c r="F2755" s="8">
        <v>64</v>
      </c>
      <c r="H2755" s="8">
        <v>3</v>
      </c>
      <c r="L2755" s="8">
        <v>0.42899999999999999</v>
      </c>
      <c r="M2755" s="8">
        <f t="shared" si="439"/>
        <v>27.456</v>
      </c>
      <c r="O2755" s="8">
        <v>133</v>
      </c>
      <c r="AI2755" s="7">
        <v>974</v>
      </c>
      <c r="AJ2755" s="8">
        <v>1129</v>
      </c>
      <c r="AK2755" s="8" t="s">
        <v>279</v>
      </c>
      <c r="AL2755" s="7">
        <v>155</v>
      </c>
      <c r="AM2755" s="8">
        <v>155</v>
      </c>
      <c r="AN2755" s="8">
        <v>12.6</v>
      </c>
      <c r="AO2755" s="8">
        <v>12.6</v>
      </c>
      <c r="AP2755" s="8">
        <v>0</v>
      </c>
      <c r="AQ2755" s="8">
        <v>10.6</v>
      </c>
      <c r="AR2755" s="8">
        <v>1.1000000000000001</v>
      </c>
      <c r="AS2755" s="8">
        <v>0</v>
      </c>
      <c r="AT2755" s="12">
        <f t="shared" si="440"/>
        <v>24.3</v>
      </c>
      <c r="AV2755" s="11">
        <f t="shared" si="441"/>
        <v>42.556800000000003</v>
      </c>
      <c r="AW2755" s="13">
        <f t="shared" si="442"/>
        <v>42.556800000000003</v>
      </c>
      <c r="AX2755" s="13">
        <f t="shared" si="443"/>
        <v>3.4594559999999994</v>
      </c>
      <c r="AY2755" s="13">
        <f t="shared" si="444"/>
        <v>3.4594559999999994</v>
      </c>
      <c r="AZ2755" s="13">
        <f t="shared" si="445"/>
        <v>0</v>
      </c>
      <c r="BA2755" s="13">
        <f t="shared" si="446"/>
        <v>2.9103359999999996</v>
      </c>
      <c r="BB2755" s="13">
        <f t="shared" si="447"/>
        <v>0.30201600000000001</v>
      </c>
      <c r="BC2755" s="13">
        <f t="shared" si="448"/>
        <v>0</v>
      </c>
    </row>
    <row r="2756" spans="1:55" x14ac:dyDescent="0.3">
      <c r="A2756" s="8" t="s">
        <v>232</v>
      </c>
      <c r="B2756" s="8" t="s">
        <v>239</v>
      </c>
      <c r="C2756" s="8" t="s">
        <v>195</v>
      </c>
      <c r="D2756" s="8" t="s">
        <v>24</v>
      </c>
      <c r="E2756" s="7" t="s">
        <v>14</v>
      </c>
      <c r="F2756" s="8">
        <v>184</v>
      </c>
      <c r="G2756" s="8">
        <v>1</v>
      </c>
      <c r="L2756" s="8">
        <v>1</v>
      </c>
      <c r="M2756" s="8">
        <f t="shared" si="439"/>
        <v>184</v>
      </c>
      <c r="O2756" s="8">
        <v>133</v>
      </c>
      <c r="AI2756" s="7">
        <v>7075</v>
      </c>
      <c r="AJ2756" s="8">
        <v>1106</v>
      </c>
      <c r="AK2756" s="8" t="s">
        <v>280</v>
      </c>
      <c r="AL2756" s="7">
        <v>69</v>
      </c>
      <c r="AM2756" s="8">
        <v>69</v>
      </c>
      <c r="AN2756" s="8">
        <v>3.6</v>
      </c>
      <c r="AO2756" s="8">
        <v>3.6</v>
      </c>
      <c r="AP2756" s="8">
        <v>0</v>
      </c>
      <c r="AQ2756" s="8">
        <v>4.0999999999999996</v>
      </c>
      <c r="AR2756" s="8">
        <v>4.5</v>
      </c>
      <c r="AS2756" s="8">
        <v>0</v>
      </c>
      <c r="AT2756" s="12">
        <f t="shared" si="440"/>
        <v>12.2</v>
      </c>
      <c r="AV2756" s="11">
        <f t="shared" si="441"/>
        <v>126.96</v>
      </c>
      <c r="AW2756" s="13">
        <f t="shared" si="442"/>
        <v>126.96</v>
      </c>
      <c r="AX2756" s="13">
        <f t="shared" si="443"/>
        <v>6.6239999999999997</v>
      </c>
      <c r="AY2756" s="13">
        <f t="shared" si="444"/>
        <v>6.6239999999999997</v>
      </c>
      <c r="AZ2756" s="13">
        <f t="shared" si="445"/>
        <v>0</v>
      </c>
      <c r="BA2756" s="13">
        <f t="shared" si="446"/>
        <v>7.5439999999999996</v>
      </c>
      <c r="BB2756" s="13">
        <f t="shared" si="447"/>
        <v>8.2799999999999994</v>
      </c>
      <c r="BC2756" s="13">
        <f t="shared" si="448"/>
        <v>0</v>
      </c>
    </row>
    <row r="2757" spans="1:55" x14ac:dyDescent="0.3">
      <c r="A2757" s="8" t="s">
        <v>232</v>
      </c>
      <c r="B2757" s="8" t="s">
        <v>239</v>
      </c>
      <c r="C2757" s="8" t="s">
        <v>195</v>
      </c>
      <c r="D2757" s="8" t="s">
        <v>25</v>
      </c>
      <c r="E2757" s="7" t="s">
        <v>21</v>
      </c>
      <c r="K2757" s="8">
        <v>1</v>
      </c>
      <c r="L2757" s="8">
        <v>0</v>
      </c>
      <c r="M2757" s="8">
        <f t="shared" si="439"/>
        <v>0</v>
      </c>
      <c r="O2757" s="8">
        <v>133</v>
      </c>
      <c r="AI2757" s="7">
        <v>646</v>
      </c>
      <c r="AJ2757" s="8">
        <v>1009</v>
      </c>
      <c r="AK2757" s="8" t="s">
        <v>286</v>
      </c>
      <c r="AL2757" s="7">
        <v>403</v>
      </c>
      <c r="AM2757" s="8">
        <v>403</v>
      </c>
      <c r="AN2757" s="8">
        <v>24.9</v>
      </c>
      <c r="AO2757" s="8">
        <v>24.9</v>
      </c>
      <c r="AP2757" s="8">
        <v>0</v>
      </c>
      <c r="AQ2757" s="8">
        <v>33.1</v>
      </c>
      <c r="AR2757" s="8">
        <v>1.3</v>
      </c>
      <c r="AS2757" s="8">
        <v>0</v>
      </c>
      <c r="AT2757" s="12">
        <f t="shared" si="440"/>
        <v>59.3</v>
      </c>
      <c r="AV2757" s="11">
        <f t="shared" si="441"/>
        <v>0</v>
      </c>
      <c r="AW2757" s="13">
        <f t="shared" si="442"/>
        <v>0</v>
      </c>
      <c r="AX2757" s="13">
        <f t="shared" si="443"/>
        <v>0</v>
      </c>
      <c r="AY2757" s="13">
        <f t="shared" si="444"/>
        <v>0</v>
      </c>
      <c r="AZ2757" s="13">
        <f t="shared" si="445"/>
        <v>0</v>
      </c>
      <c r="BA2757" s="13">
        <f t="shared" si="446"/>
        <v>0</v>
      </c>
      <c r="BB2757" s="13">
        <f t="shared" si="447"/>
        <v>0</v>
      </c>
      <c r="BC2757" s="13">
        <f t="shared" si="448"/>
        <v>0</v>
      </c>
    </row>
    <row r="2758" spans="1:55" x14ac:dyDescent="0.3">
      <c r="A2758" s="8" t="s">
        <v>20</v>
      </c>
      <c r="B2758" s="8" t="s">
        <v>239</v>
      </c>
      <c r="C2758" s="8" t="s">
        <v>195</v>
      </c>
      <c r="D2758" s="8" t="s">
        <v>20</v>
      </c>
      <c r="E2758" s="7" t="s">
        <v>14</v>
      </c>
      <c r="F2758" s="8">
        <v>112</v>
      </c>
      <c r="G2758" s="8">
        <v>1</v>
      </c>
      <c r="L2758" s="8">
        <v>1</v>
      </c>
      <c r="M2758" s="8">
        <f t="shared" si="439"/>
        <v>112</v>
      </c>
      <c r="O2758" s="8">
        <v>133</v>
      </c>
      <c r="AI2758">
        <v>8041</v>
      </c>
      <c r="AJ2758">
        <v>15233</v>
      </c>
      <c r="AK2758" t="s">
        <v>378</v>
      </c>
      <c r="AL2758">
        <v>105</v>
      </c>
      <c r="AM2758">
        <v>105</v>
      </c>
      <c r="AN2758">
        <v>18.5</v>
      </c>
      <c r="AO2758">
        <v>18.5</v>
      </c>
      <c r="AP2758">
        <v>18.5</v>
      </c>
      <c r="AQ2758">
        <v>2.9</v>
      </c>
      <c r="AR2758">
        <v>0</v>
      </c>
      <c r="AS2758">
        <v>0</v>
      </c>
      <c r="AT2758" s="12">
        <f t="shared" si="440"/>
        <v>21.4</v>
      </c>
      <c r="AV2758" s="11">
        <f t="shared" si="441"/>
        <v>117.6</v>
      </c>
      <c r="AW2758" s="13">
        <f t="shared" si="442"/>
        <v>117.6</v>
      </c>
      <c r="AX2758" s="13">
        <f t="shared" si="443"/>
        <v>20.72</v>
      </c>
      <c r="AY2758" s="13">
        <f t="shared" si="444"/>
        <v>20.72</v>
      </c>
      <c r="AZ2758" s="13">
        <f t="shared" si="445"/>
        <v>20.72</v>
      </c>
      <c r="BA2758" s="13">
        <f t="shared" si="446"/>
        <v>3.2480000000000002</v>
      </c>
      <c r="BB2758" s="13">
        <f t="shared" si="447"/>
        <v>0</v>
      </c>
      <c r="BC2758" s="13">
        <f t="shared" si="448"/>
        <v>0</v>
      </c>
    </row>
    <row r="2759" spans="1:55" x14ac:dyDescent="0.3">
      <c r="A2759" s="8" t="s">
        <v>233</v>
      </c>
      <c r="B2759" s="8" t="s">
        <v>239</v>
      </c>
      <c r="C2759" s="8" t="s">
        <v>195</v>
      </c>
      <c r="D2759" s="8" t="s">
        <v>26</v>
      </c>
      <c r="E2759" s="7" t="s">
        <v>14</v>
      </c>
      <c r="F2759" s="8">
        <v>175</v>
      </c>
      <c r="H2759" s="8">
        <v>2</v>
      </c>
      <c r="L2759" s="8">
        <v>0.28599999999999998</v>
      </c>
      <c r="M2759" s="8">
        <f t="shared" si="439"/>
        <v>50.05</v>
      </c>
      <c r="O2759" s="8">
        <v>133</v>
      </c>
      <c r="AI2759" s="7">
        <v>7200</v>
      </c>
      <c r="AJ2759" s="8">
        <v>20051</v>
      </c>
      <c r="AK2759" s="8" t="s">
        <v>282</v>
      </c>
      <c r="AL2759" s="7">
        <v>130</v>
      </c>
      <c r="AM2759" s="8">
        <v>0</v>
      </c>
      <c r="AN2759" s="8">
        <v>2.4</v>
      </c>
      <c r="AO2759" s="8">
        <v>0</v>
      </c>
      <c r="AP2759" s="8">
        <v>0</v>
      </c>
      <c r="AQ2759" s="8">
        <v>0.2</v>
      </c>
      <c r="AR2759" s="8">
        <v>28.6</v>
      </c>
      <c r="AS2759" s="8">
        <v>0.3</v>
      </c>
      <c r="AT2759" s="12">
        <f t="shared" si="440"/>
        <v>31.200000000000003</v>
      </c>
      <c r="AV2759" s="11">
        <f t="shared" si="441"/>
        <v>65.064999999999998</v>
      </c>
      <c r="AW2759" s="13">
        <f t="shared" si="442"/>
        <v>0</v>
      </c>
      <c r="AX2759" s="13">
        <f t="shared" si="443"/>
        <v>1.2011999999999998</v>
      </c>
      <c r="AY2759" s="13">
        <f t="shared" si="444"/>
        <v>0</v>
      </c>
      <c r="AZ2759" s="13">
        <f t="shared" si="445"/>
        <v>0</v>
      </c>
      <c r="BA2759" s="13">
        <f t="shared" si="446"/>
        <v>0.10009999999999999</v>
      </c>
      <c r="BB2759" s="13">
        <f t="shared" si="447"/>
        <v>14.314300000000001</v>
      </c>
      <c r="BC2759" s="13">
        <f t="shared" si="448"/>
        <v>0.15014999999999998</v>
      </c>
    </row>
    <row r="2760" spans="1:55" x14ac:dyDescent="0.3">
      <c r="A2760" s="8" t="s">
        <v>233</v>
      </c>
      <c r="B2760" s="8" t="s">
        <v>239</v>
      </c>
      <c r="C2760" s="8" t="s">
        <v>195</v>
      </c>
      <c r="D2760" s="8" t="s">
        <v>28</v>
      </c>
      <c r="E2760" s="7" t="s">
        <v>14</v>
      </c>
      <c r="F2760" s="8">
        <v>185</v>
      </c>
      <c r="H2760" s="8">
        <v>2</v>
      </c>
      <c r="L2760" s="8">
        <v>0.28599999999999998</v>
      </c>
      <c r="M2760" s="8">
        <f t="shared" si="439"/>
        <v>52.91</v>
      </c>
      <c r="O2760" s="8">
        <v>133</v>
      </c>
      <c r="AI2760" s="7">
        <v>7005</v>
      </c>
      <c r="AJ2760" s="8">
        <v>16028</v>
      </c>
      <c r="AK2760" s="8" t="s">
        <v>283</v>
      </c>
      <c r="AL2760" s="7">
        <v>127</v>
      </c>
      <c r="AM2760" s="8">
        <v>0</v>
      </c>
      <c r="AN2760" s="8">
        <v>8.6999999999999993</v>
      </c>
      <c r="AO2760" s="8">
        <v>0</v>
      </c>
      <c r="AP2760" s="8">
        <v>0</v>
      </c>
      <c r="AQ2760" s="8">
        <v>0.5</v>
      </c>
      <c r="AR2760" s="8">
        <v>22.8</v>
      </c>
      <c r="AS2760" s="8">
        <v>6.4</v>
      </c>
      <c r="AT2760" s="12">
        <f t="shared" si="440"/>
        <v>32</v>
      </c>
      <c r="AV2760" s="11">
        <f t="shared" si="441"/>
        <v>67.195700000000002</v>
      </c>
      <c r="AW2760" s="13">
        <f t="shared" si="442"/>
        <v>0</v>
      </c>
      <c r="AX2760" s="13">
        <f t="shared" si="443"/>
        <v>4.6031699999999995</v>
      </c>
      <c r="AY2760" s="13">
        <f t="shared" si="444"/>
        <v>0</v>
      </c>
      <c r="AZ2760" s="13">
        <f t="shared" si="445"/>
        <v>0</v>
      </c>
      <c r="BA2760" s="13">
        <f t="shared" si="446"/>
        <v>0.26455000000000001</v>
      </c>
      <c r="BB2760" s="13">
        <f t="shared" si="447"/>
        <v>12.06348</v>
      </c>
      <c r="BC2760" s="13">
        <f t="shared" si="448"/>
        <v>3.3862400000000004</v>
      </c>
    </row>
    <row r="2761" spans="1:55" x14ac:dyDescent="0.3">
      <c r="A2761" s="8" t="s">
        <v>233</v>
      </c>
      <c r="B2761" s="8" t="s">
        <v>239</v>
      </c>
      <c r="C2761" s="8" t="s">
        <v>195</v>
      </c>
      <c r="D2761" s="8" t="s">
        <v>29</v>
      </c>
      <c r="E2761" s="7" t="s">
        <v>14</v>
      </c>
      <c r="F2761" s="8">
        <v>60</v>
      </c>
      <c r="G2761" s="8">
        <v>1</v>
      </c>
      <c r="L2761" s="8">
        <v>1</v>
      </c>
      <c r="M2761" s="8">
        <f t="shared" si="439"/>
        <v>60</v>
      </c>
      <c r="O2761" s="8">
        <v>133</v>
      </c>
      <c r="AI2761" s="7">
        <v>513</v>
      </c>
      <c r="AJ2761" s="8">
        <v>11110</v>
      </c>
      <c r="AK2761" s="8" t="s">
        <v>290</v>
      </c>
      <c r="AL2761" s="7">
        <v>22</v>
      </c>
      <c r="AM2761" s="8">
        <v>0</v>
      </c>
      <c r="AN2761" s="8">
        <v>1</v>
      </c>
      <c r="AO2761" s="8">
        <v>0</v>
      </c>
      <c r="AP2761" s="8">
        <v>0</v>
      </c>
      <c r="AQ2761" s="8">
        <v>0.4</v>
      </c>
      <c r="AR2761" s="8">
        <v>4.5</v>
      </c>
      <c r="AS2761" s="8">
        <v>2.8</v>
      </c>
      <c r="AT2761" s="12">
        <f t="shared" si="440"/>
        <v>5.9</v>
      </c>
      <c r="AV2761" s="11">
        <f t="shared" si="441"/>
        <v>13.2</v>
      </c>
      <c r="AW2761" s="13">
        <f t="shared" si="442"/>
        <v>0</v>
      </c>
      <c r="AX2761" s="13">
        <f t="shared" si="443"/>
        <v>0.6</v>
      </c>
      <c r="AY2761" s="13">
        <f t="shared" si="444"/>
        <v>0</v>
      </c>
      <c r="AZ2761" s="13">
        <f t="shared" si="445"/>
        <v>0</v>
      </c>
      <c r="BA2761" s="13">
        <f t="shared" si="446"/>
        <v>0.24</v>
      </c>
      <c r="BB2761" s="13">
        <f t="shared" si="447"/>
        <v>2.7</v>
      </c>
      <c r="BC2761" s="13">
        <f t="shared" si="448"/>
        <v>1.68</v>
      </c>
    </row>
    <row r="2762" spans="1:55" x14ac:dyDescent="0.3">
      <c r="A2762" s="8" t="s">
        <v>233</v>
      </c>
      <c r="B2762" s="8" t="s">
        <v>239</v>
      </c>
      <c r="C2762" s="8" t="s">
        <v>195</v>
      </c>
      <c r="D2762" s="8" t="s">
        <v>30</v>
      </c>
      <c r="E2762" s="7" t="s">
        <v>14</v>
      </c>
      <c r="F2762" s="8">
        <v>119</v>
      </c>
      <c r="G2762" s="8">
        <v>1</v>
      </c>
      <c r="L2762" s="8">
        <v>1</v>
      </c>
      <c r="M2762" s="8">
        <f t="shared" si="439"/>
        <v>119</v>
      </c>
      <c r="O2762" s="8">
        <v>133</v>
      </c>
      <c r="AI2762" s="7">
        <v>141</v>
      </c>
      <c r="AJ2762" s="8">
        <v>9040</v>
      </c>
      <c r="AK2762" s="8" t="s">
        <v>287</v>
      </c>
      <c r="AL2762" s="7">
        <v>92</v>
      </c>
      <c r="AM2762" s="8">
        <v>0</v>
      </c>
      <c r="AN2762" s="8">
        <v>1</v>
      </c>
      <c r="AO2762" s="8">
        <v>0</v>
      </c>
      <c r="AP2762" s="8">
        <v>0</v>
      </c>
      <c r="AQ2762" s="8">
        <v>0.5</v>
      </c>
      <c r="AR2762" s="8">
        <v>23.4</v>
      </c>
      <c r="AS2762" s="8">
        <v>2.4</v>
      </c>
      <c r="AT2762" s="12">
        <f t="shared" si="440"/>
        <v>24.9</v>
      </c>
      <c r="AV2762" s="11">
        <f t="shared" si="441"/>
        <v>109.48</v>
      </c>
      <c r="AW2762" s="13">
        <f t="shared" si="442"/>
        <v>0</v>
      </c>
      <c r="AX2762" s="13">
        <f t="shared" si="443"/>
        <v>1.19</v>
      </c>
      <c r="AY2762" s="13">
        <f t="shared" si="444"/>
        <v>0</v>
      </c>
      <c r="AZ2762" s="13">
        <f t="shared" si="445"/>
        <v>0</v>
      </c>
      <c r="BA2762" s="13">
        <f t="shared" si="446"/>
        <v>0.59499999999999997</v>
      </c>
      <c r="BB2762" s="13">
        <f t="shared" si="447"/>
        <v>27.846</v>
      </c>
      <c r="BC2762" s="13">
        <f t="shared" si="448"/>
        <v>2.8559999999999999</v>
      </c>
    </row>
    <row r="2763" spans="1:55" x14ac:dyDescent="0.3">
      <c r="A2763" s="8" t="s">
        <v>233</v>
      </c>
      <c r="B2763" s="8" t="s">
        <v>239</v>
      </c>
      <c r="C2763" s="8" t="s">
        <v>195</v>
      </c>
      <c r="D2763" s="8" t="s">
        <v>31</v>
      </c>
      <c r="E2763" s="7" t="s">
        <v>14</v>
      </c>
      <c r="F2763" s="8">
        <v>122</v>
      </c>
      <c r="H2763" s="8">
        <v>2</v>
      </c>
      <c r="L2763" s="8">
        <v>0.28599999999999998</v>
      </c>
      <c r="M2763" s="8">
        <f t="shared" si="439"/>
        <v>34.891999999999996</v>
      </c>
      <c r="O2763" s="8">
        <v>133</v>
      </c>
      <c r="AI2763" s="7">
        <v>1786</v>
      </c>
      <c r="AJ2763" s="8">
        <v>11363</v>
      </c>
      <c r="AK2763" s="8" t="s">
        <v>289</v>
      </c>
      <c r="AL2763" s="7">
        <v>93</v>
      </c>
      <c r="AM2763" s="8">
        <v>0</v>
      </c>
      <c r="AN2763" s="8">
        <v>2</v>
      </c>
      <c r="AO2763" s="8">
        <v>0</v>
      </c>
      <c r="AP2763" s="8">
        <v>0</v>
      </c>
      <c r="AQ2763" s="8">
        <v>0.1</v>
      </c>
      <c r="AR2763" s="8">
        <v>21.6</v>
      </c>
      <c r="AS2763" s="8">
        <v>1.5</v>
      </c>
      <c r="AT2763" s="12">
        <f t="shared" si="440"/>
        <v>23.700000000000003</v>
      </c>
      <c r="AV2763" s="11">
        <f t="shared" si="441"/>
        <v>32.449559999999998</v>
      </c>
      <c r="AW2763" s="13">
        <f t="shared" si="442"/>
        <v>0</v>
      </c>
      <c r="AX2763" s="13">
        <f t="shared" si="443"/>
        <v>0.6978399999999999</v>
      </c>
      <c r="AY2763" s="13">
        <f t="shared" si="444"/>
        <v>0</v>
      </c>
      <c r="AZ2763" s="13">
        <f t="shared" si="445"/>
        <v>0</v>
      </c>
      <c r="BA2763" s="13">
        <f t="shared" si="446"/>
        <v>3.4891999999999999E-2</v>
      </c>
      <c r="BB2763" s="13">
        <f t="shared" si="447"/>
        <v>7.5366719999999994</v>
      </c>
      <c r="BC2763" s="13">
        <f t="shared" si="448"/>
        <v>0.52337999999999996</v>
      </c>
    </row>
    <row r="2764" spans="1:55" x14ac:dyDescent="0.3">
      <c r="A2764" s="8" t="s">
        <v>233</v>
      </c>
      <c r="B2764" s="8" t="s">
        <v>239</v>
      </c>
      <c r="C2764" s="8" t="s">
        <v>195</v>
      </c>
      <c r="D2764" s="8" t="s">
        <v>167</v>
      </c>
      <c r="E2764" s="7" t="s">
        <v>14</v>
      </c>
      <c r="F2764" s="8">
        <v>62</v>
      </c>
      <c r="G2764" s="8">
        <v>1</v>
      </c>
      <c r="L2764" s="8">
        <v>1</v>
      </c>
      <c r="M2764" s="8">
        <f t="shared" si="439"/>
        <v>62</v>
      </c>
      <c r="O2764" s="8">
        <v>133</v>
      </c>
      <c r="AI2764" s="7">
        <v>2282</v>
      </c>
      <c r="AJ2764" s="8">
        <v>11529</v>
      </c>
      <c r="AK2764" s="8" t="s">
        <v>368</v>
      </c>
      <c r="AL2764" s="7">
        <v>21</v>
      </c>
      <c r="AM2764" s="8">
        <v>0</v>
      </c>
      <c r="AN2764" s="8">
        <v>0.9</v>
      </c>
      <c r="AO2764" s="8">
        <v>0</v>
      </c>
      <c r="AP2764" s="8">
        <v>0</v>
      </c>
      <c r="AQ2764" s="8">
        <v>0.3</v>
      </c>
      <c r="AR2764" s="8">
        <v>4.5999999999999996</v>
      </c>
      <c r="AS2764" s="8">
        <v>1.1000000000000001</v>
      </c>
      <c r="AT2764" s="12">
        <f t="shared" si="440"/>
        <v>5.8</v>
      </c>
      <c r="AV2764" s="11">
        <f t="shared" si="441"/>
        <v>13.02</v>
      </c>
      <c r="AW2764" s="13">
        <f t="shared" si="442"/>
        <v>0</v>
      </c>
      <c r="AX2764" s="13">
        <f t="shared" si="443"/>
        <v>0.55800000000000005</v>
      </c>
      <c r="AY2764" s="13">
        <f t="shared" si="444"/>
        <v>0</v>
      </c>
      <c r="AZ2764" s="13">
        <f t="shared" si="445"/>
        <v>0</v>
      </c>
      <c r="BA2764" s="13">
        <f t="shared" si="446"/>
        <v>0.18599999999999997</v>
      </c>
      <c r="BB2764" s="13">
        <f t="shared" si="447"/>
        <v>2.8519999999999999</v>
      </c>
      <c r="BC2764" s="13">
        <f t="shared" si="448"/>
        <v>0.68200000000000005</v>
      </c>
    </row>
    <row r="2765" spans="1:55" x14ac:dyDescent="0.3">
      <c r="A2765" s="8" t="s">
        <v>233</v>
      </c>
      <c r="B2765" s="8" t="s">
        <v>239</v>
      </c>
      <c r="C2765" s="8" t="s">
        <v>195</v>
      </c>
      <c r="D2765" s="8" t="s">
        <v>171</v>
      </c>
      <c r="E2765" s="7" t="s">
        <v>14</v>
      </c>
      <c r="F2765" s="8">
        <v>44</v>
      </c>
      <c r="G2765" s="8">
        <v>1</v>
      </c>
      <c r="L2765" s="8">
        <v>1</v>
      </c>
      <c r="M2765" s="8">
        <f t="shared" si="439"/>
        <v>44</v>
      </c>
      <c r="O2765" s="8">
        <v>133</v>
      </c>
      <c r="AI2765" s="7">
        <v>7016</v>
      </c>
      <c r="AJ2765" s="8">
        <v>18029</v>
      </c>
      <c r="AK2765" s="8" t="s">
        <v>369</v>
      </c>
      <c r="AL2765" s="7">
        <v>274</v>
      </c>
      <c r="AM2765" s="8">
        <v>0</v>
      </c>
      <c r="AN2765" s="8">
        <v>8.8000000000000007</v>
      </c>
      <c r="AO2765" s="8">
        <v>0</v>
      </c>
      <c r="AP2765" s="8">
        <v>0</v>
      </c>
      <c r="AQ2765" s="8">
        <v>3</v>
      </c>
      <c r="AR2765" s="8">
        <v>51.9</v>
      </c>
      <c r="AS2765" s="8">
        <v>2.8</v>
      </c>
      <c r="AT2765" s="12">
        <f t="shared" si="440"/>
        <v>63.7</v>
      </c>
      <c r="AV2765" s="11">
        <f t="shared" si="441"/>
        <v>120.56</v>
      </c>
      <c r="AW2765" s="13">
        <f t="shared" si="442"/>
        <v>0</v>
      </c>
      <c r="AX2765" s="13">
        <f t="shared" si="443"/>
        <v>3.8720000000000003</v>
      </c>
      <c r="AY2765" s="13">
        <f t="shared" si="444"/>
        <v>0</v>
      </c>
      <c r="AZ2765" s="13">
        <f t="shared" si="445"/>
        <v>0</v>
      </c>
      <c r="BA2765" s="13">
        <f t="shared" si="446"/>
        <v>1.32</v>
      </c>
      <c r="BB2765" s="13">
        <f t="shared" si="447"/>
        <v>22.835999999999999</v>
      </c>
      <c r="BC2765" s="13">
        <f t="shared" si="448"/>
        <v>1.232</v>
      </c>
    </row>
    <row r="2766" spans="1:55" x14ac:dyDescent="0.3">
      <c r="A2766" s="8" t="s">
        <v>234</v>
      </c>
      <c r="B2766" s="8" t="s">
        <v>239</v>
      </c>
      <c r="C2766" s="8" t="s">
        <v>195</v>
      </c>
      <c r="D2766" s="8" t="s">
        <v>248</v>
      </c>
      <c r="E2766" s="7" t="s">
        <v>14</v>
      </c>
      <c r="F2766" s="8">
        <v>134</v>
      </c>
      <c r="G2766" s="8">
        <v>1</v>
      </c>
      <c r="L2766" s="8">
        <v>1</v>
      </c>
      <c r="M2766" s="8">
        <f t="shared" si="439"/>
        <v>134</v>
      </c>
      <c r="O2766" s="8">
        <v>133</v>
      </c>
      <c r="AE2766" s="7" t="s">
        <v>296</v>
      </c>
      <c r="AF2766" s="8" t="s">
        <v>303</v>
      </c>
      <c r="AL2766" s="7">
        <v>163</v>
      </c>
      <c r="AN2766" s="8">
        <v>6.3</v>
      </c>
      <c r="AQ2766" s="8">
        <v>1.4</v>
      </c>
      <c r="AR2766" s="8">
        <v>31.1</v>
      </c>
      <c r="AT2766" s="12">
        <f t="shared" si="440"/>
        <v>38.799999999999997</v>
      </c>
      <c r="AV2766" s="11">
        <f t="shared" si="441"/>
        <v>218.42</v>
      </c>
      <c r="AW2766" s="13">
        <f t="shared" si="442"/>
        <v>1.34</v>
      </c>
      <c r="AX2766" s="13">
        <f t="shared" si="443"/>
        <v>8.4420000000000002</v>
      </c>
      <c r="AY2766" s="13">
        <f t="shared" si="444"/>
        <v>1.34</v>
      </c>
      <c r="AZ2766" s="13">
        <f t="shared" si="445"/>
        <v>1.34</v>
      </c>
      <c r="BA2766" s="13">
        <f t="shared" si="446"/>
        <v>1.8759999999999999</v>
      </c>
      <c r="BB2766" s="13">
        <f t="shared" si="447"/>
        <v>41.674000000000007</v>
      </c>
      <c r="BC2766" s="13">
        <f t="shared" si="448"/>
        <v>1.34</v>
      </c>
    </row>
    <row r="2767" spans="1:55" x14ac:dyDescent="0.3">
      <c r="A2767" s="8" t="s">
        <v>234</v>
      </c>
      <c r="B2767" s="8" t="s">
        <v>239</v>
      </c>
      <c r="C2767" s="8" t="s">
        <v>195</v>
      </c>
      <c r="D2767" s="8" t="s">
        <v>27</v>
      </c>
      <c r="E2767" s="7" t="s">
        <v>14</v>
      </c>
      <c r="F2767" s="8">
        <v>114</v>
      </c>
      <c r="G2767" s="8">
        <v>1</v>
      </c>
      <c r="L2767" s="8">
        <v>1</v>
      </c>
      <c r="M2767" s="8">
        <f t="shared" si="439"/>
        <v>114</v>
      </c>
      <c r="O2767" s="8">
        <v>133</v>
      </c>
      <c r="AE2767" s="7" t="s">
        <v>296</v>
      </c>
      <c r="AF2767" s="8" t="s">
        <v>304</v>
      </c>
      <c r="AL2767" s="7">
        <v>125</v>
      </c>
      <c r="AN2767" s="8">
        <v>2.1</v>
      </c>
      <c r="AQ2767" s="8">
        <v>1.3</v>
      </c>
      <c r="AR2767" s="8">
        <v>26.2</v>
      </c>
      <c r="AT2767" s="12">
        <f t="shared" si="440"/>
        <v>29.6</v>
      </c>
      <c r="AV2767" s="11">
        <f t="shared" si="441"/>
        <v>142.5</v>
      </c>
      <c r="AW2767" s="13">
        <f t="shared" si="442"/>
        <v>1.1399999999999999</v>
      </c>
      <c r="AX2767" s="13">
        <f t="shared" si="443"/>
        <v>2.3940000000000001</v>
      </c>
      <c r="AY2767" s="13">
        <f t="shared" si="444"/>
        <v>1.1399999999999999</v>
      </c>
      <c r="AZ2767" s="13">
        <f t="shared" si="445"/>
        <v>1.1399999999999999</v>
      </c>
      <c r="BA2767" s="13">
        <f t="shared" si="446"/>
        <v>1.4820000000000002</v>
      </c>
      <c r="BB2767" s="13">
        <f t="shared" si="447"/>
        <v>29.867999999999999</v>
      </c>
      <c r="BC2767" s="13">
        <f t="shared" si="448"/>
        <v>1.1399999999999999</v>
      </c>
    </row>
    <row r="2768" spans="1:55" x14ac:dyDescent="0.3">
      <c r="A2768" s="8" t="s">
        <v>234</v>
      </c>
      <c r="B2768" s="8" t="s">
        <v>239</v>
      </c>
      <c r="C2768" s="8" t="s">
        <v>195</v>
      </c>
      <c r="D2768" s="8" t="s">
        <v>32</v>
      </c>
      <c r="E2768" s="7" t="s">
        <v>14</v>
      </c>
      <c r="F2768" s="8">
        <v>83</v>
      </c>
      <c r="G2768" s="8">
        <v>1</v>
      </c>
      <c r="L2768" s="8">
        <v>1</v>
      </c>
      <c r="M2768" s="8">
        <f t="shared" si="439"/>
        <v>83</v>
      </c>
      <c r="O2768" s="8">
        <v>133</v>
      </c>
      <c r="AI2768" s="7">
        <v>8012</v>
      </c>
      <c r="AJ2768" s="8">
        <v>0</v>
      </c>
      <c r="AK2768" s="8" t="s">
        <v>307</v>
      </c>
      <c r="AL2768" s="7">
        <v>332</v>
      </c>
      <c r="AM2768" s="8">
        <v>0</v>
      </c>
      <c r="AN2768" s="8">
        <v>10.3</v>
      </c>
      <c r="AO2768" s="8">
        <v>0</v>
      </c>
      <c r="AP2768" s="8">
        <v>0</v>
      </c>
      <c r="AQ2768" s="8">
        <v>3</v>
      </c>
      <c r="AR2768" s="8">
        <v>73.7</v>
      </c>
      <c r="AS2768" s="8">
        <v>12.7</v>
      </c>
      <c r="AT2768" s="12">
        <f t="shared" si="440"/>
        <v>87</v>
      </c>
      <c r="AV2768" s="11">
        <f t="shared" si="441"/>
        <v>275.56</v>
      </c>
      <c r="AW2768" s="13">
        <f t="shared" si="442"/>
        <v>0</v>
      </c>
      <c r="AX2768" s="13">
        <f t="shared" si="443"/>
        <v>8.5490000000000013</v>
      </c>
      <c r="AY2768" s="13">
        <f t="shared" si="444"/>
        <v>0</v>
      </c>
      <c r="AZ2768" s="13">
        <f t="shared" si="445"/>
        <v>0</v>
      </c>
      <c r="BA2768" s="13">
        <f t="shared" si="446"/>
        <v>2.4900000000000002</v>
      </c>
      <c r="BB2768" s="13">
        <f t="shared" si="447"/>
        <v>61.171000000000006</v>
      </c>
      <c r="BC2768" s="13">
        <f t="shared" si="448"/>
        <v>10.540999999999999</v>
      </c>
    </row>
    <row r="2769" spans="1:55" x14ac:dyDescent="0.3">
      <c r="A2769" s="8" t="s">
        <v>234</v>
      </c>
      <c r="B2769" s="8" t="s">
        <v>239</v>
      </c>
      <c r="C2769" s="8" t="s">
        <v>195</v>
      </c>
      <c r="D2769" s="8" t="s">
        <v>74</v>
      </c>
      <c r="E2769" s="7" t="s">
        <v>14</v>
      </c>
      <c r="F2769" s="8">
        <v>340</v>
      </c>
      <c r="G2769" s="8">
        <v>1</v>
      </c>
      <c r="L2769" s="8">
        <v>1</v>
      </c>
      <c r="M2769" s="8">
        <f t="shared" si="439"/>
        <v>340</v>
      </c>
      <c r="O2769" s="8">
        <v>133</v>
      </c>
      <c r="AI2769" s="7">
        <v>404</v>
      </c>
      <c r="AJ2769" s="8">
        <v>14400</v>
      </c>
      <c r="AK2769" s="8" t="s">
        <v>308</v>
      </c>
      <c r="AL2769" s="7">
        <v>41</v>
      </c>
      <c r="AM2769" s="8">
        <v>0</v>
      </c>
      <c r="AN2769" s="8">
        <v>0</v>
      </c>
      <c r="AO2769" s="8">
        <v>0</v>
      </c>
      <c r="AP2769" s="8">
        <v>0</v>
      </c>
      <c r="AQ2769" s="8">
        <v>0</v>
      </c>
      <c r="AR2769" s="8">
        <v>10.4</v>
      </c>
      <c r="AS2769" s="8">
        <v>0</v>
      </c>
      <c r="AT2769" s="12">
        <f t="shared" si="440"/>
        <v>10.4</v>
      </c>
      <c r="AV2769" s="11">
        <f t="shared" si="441"/>
        <v>139.4</v>
      </c>
      <c r="AW2769" s="13">
        <f t="shared" si="442"/>
        <v>0</v>
      </c>
      <c r="AX2769" s="13">
        <f t="shared" si="443"/>
        <v>0</v>
      </c>
      <c r="AY2769" s="13">
        <f t="shared" si="444"/>
        <v>0</v>
      </c>
      <c r="AZ2769" s="13">
        <f t="shared" si="445"/>
        <v>0</v>
      </c>
      <c r="BA2769" s="13">
        <f t="shared" si="446"/>
        <v>0</v>
      </c>
      <c r="BB2769" s="13">
        <f t="shared" si="447"/>
        <v>35.36</v>
      </c>
      <c r="BC2769" s="13">
        <f t="shared" si="448"/>
        <v>0</v>
      </c>
    </row>
    <row r="2770" spans="1:55" x14ac:dyDescent="0.3">
      <c r="A2770" s="8" t="s">
        <v>232</v>
      </c>
      <c r="B2770" s="8" t="s">
        <v>239</v>
      </c>
      <c r="C2770" s="8" t="s">
        <v>196</v>
      </c>
      <c r="D2770" s="8" t="s">
        <v>13</v>
      </c>
      <c r="E2770" s="7" t="s">
        <v>14</v>
      </c>
      <c r="F2770" s="8">
        <v>112</v>
      </c>
      <c r="I2770" s="8">
        <v>2</v>
      </c>
      <c r="L2770" s="8">
        <v>6.7000000000000004E-2</v>
      </c>
      <c r="M2770" s="8">
        <f t="shared" si="439"/>
        <v>7.5040000000000004</v>
      </c>
      <c r="N2770" s="8">
        <v>3</v>
      </c>
      <c r="O2770" s="8">
        <v>134</v>
      </c>
      <c r="AI2770" s="7">
        <v>8067</v>
      </c>
      <c r="AJ2770" s="8">
        <v>0</v>
      </c>
      <c r="AK2770" s="8" t="s">
        <v>265</v>
      </c>
      <c r="AL2770" s="7">
        <v>269</v>
      </c>
      <c r="AM2770" s="8">
        <v>269</v>
      </c>
      <c r="AN2770" s="8">
        <v>24.9</v>
      </c>
      <c r="AO2770" s="8">
        <v>24.9</v>
      </c>
      <c r="AP2770" s="8">
        <v>24.9</v>
      </c>
      <c r="AQ2770" s="8">
        <v>18</v>
      </c>
      <c r="AR2770" s="8">
        <v>0</v>
      </c>
      <c r="AS2770" s="8">
        <v>0</v>
      </c>
      <c r="AT2770" s="12">
        <f t="shared" si="440"/>
        <v>42.9</v>
      </c>
      <c r="AV2770" s="11">
        <f t="shared" si="441"/>
        <v>20.185760000000002</v>
      </c>
      <c r="AW2770" s="13">
        <f t="shared" si="442"/>
        <v>20.185760000000002</v>
      </c>
      <c r="AX2770" s="13">
        <f t="shared" si="443"/>
        <v>1.8684960000000002</v>
      </c>
      <c r="AY2770" s="13">
        <f t="shared" si="444"/>
        <v>1.8684960000000002</v>
      </c>
      <c r="AZ2770" s="13">
        <f t="shared" si="445"/>
        <v>1.8684960000000002</v>
      </c>
      <c r="BA2770" s="13">
        <f t="shared" si="446"/>
        <v>1.3507199999999999</v>
      </c>
      <c r="BB2770" s="13">
        <f t="shared" si="447"/>
        <v>0</v>
      </c>
      <c r="BC2770" s="13">
        <f t="shared" si="448"/>
        <v>0</v>
      </c>
    </row>
    <row r="2771" spans="1:55" x14ac:dyDescent="0.3">
      <c r="A2771" s="8" t="s">
        <v>232</v>
      </c>
      <c r="B2771" s="8" t="s">
        <v>239</v>
      </c>
      <c r="C2771" s="8" t="s">
        <v>196</v>
      </c>
      <c r="D2771" s="8" t="s">
        <v>15</v>
      </c>
      <c r="E2771" s="7" t="s">
        <v>21</v>
      </c>
      <c r="K2771" s="8">
        <v>1</v>
      </c>
      <c r="L2771" s="8">
        <v>0</v>
      </c>
      <c r="M2771" s="8">
        <f t="shared" si="439"/>
        <v>0</v>
      </c>
      <c r="O2771" s="8">
        <v>134</v>
      </c>
      <c r="AE2771" s="7" t="s">
        <v>296</v>
      </c>
      <c r="AF2771" s="8" t="s">
        <v>298</v>
      </c>
      <c r="AG2771" s="7" t="s">
        <v>299</v>
      </c>
      <c r="AL2771" s="7">
        <v>241</v>
      </c>
      <c r="AN2771" s="8">
        <v>32.9</v>
      </c>
      <c r="AQ2771" s="8">
        <v>10.9</v>
      </c>
      <c r="AR2771" s="8">
        <v>0.5</v>
      </c>
      <c r="AS2771" s="8">
        <v>0</v>
      </c>
      <c r="AT2771" s="12">
        <f t="shared" si="440"/>
        <v>44.3</v>
      </c>
      <c r="AV2771" s="11">
        <f t="shared" si="441"/>
        <v>0</v>
      </c>
      <c r="AW2771" s="13">
        <f t="shared" si="442"/>
        <v>0</v>
      </c>
      <c r="AX2771" s="13">
        <f t="shared" si="443"/>
        <v>0</v>
      </c>
      <c r="AY2771" s="13">
        <f t="shared" si="444"/>
        <v>0</v>
      </c>
      <c r="AZ2771" s="13">
        <f t="shared" si="445"/>
        <v>0</v>
      </c>
      <c r="BA2771" s="13">
        <f t="shared" si="446"/>
        <v>0</v>
      </c>
      <c r="BB2771" s="13">
        <f t="shared" si="447"/>
        <v>0</v>
      </c>
      <c r="BC2771" s="13">
        <f t="shared" si="448"/>
        <v>0</v>
      </c>
    </row>
    <row r="2772" spans="1:55" x14ac:dyDescent="0.3">
      <c r="A2772" s="8" t="s">
        <v>232</v>
      </c>
      <c r="B2772" s="8" t="s">
        <v>239</v>
      </c>
      <c r="C2772" s="8" t="s">
        <v>196</v>
      </c>
      <c r="D2772" s="8" t="s">
        <v>17</v>
      </c>
      <c r="E2772" s="7" t="s">
        <v>21</v>
      </c>
      <c r="K2772" s="8">
        <v>1</v>
      </c>
      <c r="L2772" s="8">
        <v>0</v>
      </c>
      <c r="M2772" s="8">
        <f t="shared" si="439"/>
        <v>0</v>
      </c>
      <c r="O2772" s="8">
        <v>134</v>
      </c>
      <c r="AE2772" s="7" t="s">
        <v>300</v>
      </c>
      <c r="AF2772" s="8" t="s">
        <v>301</v>
      </c>
      <c r="AG2772" s="7" t="s">
        <v>272</v>
      </c>
      <c r="AL2772" s="7">
        <v>265</v>
      </c>
      <c r="AN2772" s="8">
        <v>16.899999999999999</v>
      </c>
      <c r="AQ2772" s="8">
        <v>21.4</v>
      </c>
      <c r="AR2772" s="8">
        <v>0</v>
      </c>
      <c r="AS2772" s="8">
        <v>0</v>
      </c>
      <c r="AT2772" s="12">
        <f t="shared" si="440"/>
        <v>38.299999999999997</v>
      </c>
      <c r="AV2772" s="11">
        <f t="shared" si="441"/>
        <v>0</v>
      </c>
      <c r="AW2772" s="13">
        <f t="shared" si="442"/>
        <v>0</v>
      </c>
      <c r="AX2772" s="13">
        <f t="shared" si="443"/>
        <v>0</v>
      </c>
      <c r="AY2772" s="13">
        <f t="shared" si="444"/>
        <v>0</v>
      </c>
      <c r="AZ2772" s="13">
        <f t="shared" si="445"/>
        <v>0</v>
      </c>
      <c r="BA2772" s="13">
        <f t="shared" si="446"/>
        <v>0</v>
      </c>
      <c r="BB2772" s="13">
        <f t="shared" si="447"/>
        <v>0</v>
      </c>
      <c r="BC2772" s="13">
        <f t="shared" si="448"/>
        <v>0</v>
      </c>
    </row>
    <row r="2773" spans="1:55" x14ac:dyDescent="0.3">
      <c r="A2773" s="8" t="s">
        <v>232</v>
      </c>
      <c r="B2773" s="8" t="s">
        <v>239</v>
      </c>
      <c r="C2773" s="8" t="s">
        <v>196</v>
      </c>
      <c r="D2773" s="8" t="s">
        <v>18</v>
      </c>
      <c r="E2773" s="7" t="s">
        <v>21</v>
      </c>
      <c r="K2773" s="8">
        <v>1</v>
      </c>
      <c r="L2773" s="8">
        <v>0</v>
      </c>
      <c r="M2773" s="8">
        <f t="shared" si="439"/>
        <v>0</v>
      </c>
      <c r="O2773" s="8">
        <v>134</v>
      </c>
      <c r="S2773" s="8">
        <v>1095</v>
      </c>
      <c r="T2773" s="8" t="s">
        <v>275</v>
      </c>
      <c r="AL2773" s="7">
        <v>267</v>
      </c>
      <c r="AN2773" s="8">
        <v>19.600000000000001</v>
      </c>
      <c r="AQ2773" s="8">
        <v>20.3</v>
      </c>
      <c r="AT2773" s="12">
        <f t="shared" si="440"/>
        <v>39.900000000000006</v>
      </c>
      <c r="AV2773" s="11">
        <f t="shared" si="441"/>
        <v>0</v>
      </c>
      <c r="AW2773" s="13">
        <f t="shared" si="442"/>
        <v>0</v>
      </c>
      <c r="AX2773" s="13">
        <f t="shared" si="443"/>
        <v>0</v>
      </c>
      <c r="AY2773" s="13">
        <f t="shared" si="444"/>
        <v>0</v>
      </c>
      <c r="AZ2773" s="13">
        <f t="shared" si="445"/>
        <v>0</v>
      </c>
      <c r="BA2773" s="13">
        <f t="shared" si="446"/>
        <v>0</v>
      </c>
      <c r="BB2773" s="13">
        <f t="shared" si="447"/>
        <v>0</v>
      </c>
      <c r="BC2773" s="13">
        <f t="shared" si="448"/>
        <v>0</v>
      </c>
    </row>
    <row r="2774" spans="1:55" x14ac:dyDescent="0.3">
      <c r="A2774" s="8" t="s">
        <v>232</v>
      </c>
      <c r="B2774" s="8" t="s">
        <v>239</v>
      </c>
      <c r="C2774" s="8" t="s">
        <v>196</v>
      </c>
      <c r="D2774" s="8" t="s">
        <v>19</v>
      </c>
      <c r="E2774" s="7" t="s">
        <v>14</v>
      </c>
      <c r="F2774" s="8">
        <v>112</v>
      </c>
      <c r="I2774" s="8">
        <v>1</v>
      </c>
      <c r="L2774" s="8">
        <v>3.3000000000000002E-2</v>
      </c>
      <c r="M2774" s="8">
        <f t="shared" si="439"/>
        <v>3.6960000000000002</v>
      </c>
      <c r="O2774" s="8">
        <v>134</v>
      </c>
      <c r="AI2774" s="7">
        <v>8063</v>
      </c>
      <c r="AJ2774" s="8">
        <v>5124</v>
      </c>
      <c r="AK2774" s="8" t="s">
        <v>273</v>
      </c>
      <c r="AL2774" s="7">
        <v>285</v>
      </c>
      <c r="AM2774" s="8">
        <v>285</v>
      </c>
      <c r="AN2774" s="8">
        <v>26.9</v>
      </c>
      <c r="AO2774" s="8">
        <v>26.9</v>
      </c>
      <c r="AP2774" s="8">
        <v>26.9</v>
      </c>
      <c r="AQ2774" s="8">
        <v>18.899999999999999</v>
      </c>
      <c r="AR2774" s="8">
        <v>0</v>
      </c>
      <c r="AS2774" s="8">
        <v>0</v>
      </c>
      <c r="AT2774" s="12">
        <f t="shared" si="440"/>
        <v>45.8</v>
      </c>
      <c r="AV2774" s="11">
        <f t="shared" si="441"/>
        <v>10.533600000000002</v>
      </c>
      <c r="AW2774" s="13">
        <f t="shared" si="442"/>
        <v>10.533600000000002</v>
      </c>
      <c r="AX2774" s="13">
        <f t="shared" si="443"/>
        <v>0.994224</v>
      </c>
      <c r="AY2774" s="13">
        <f t="shared" si="444"/>
        <v>0.994224</v>
      </c>
      <c r="AZ2774" s="13">
        <f t="shared" si="445"/>
        <v>0.994224</v>
      </c>
      <c r="BA2774" s="13">
        <f t="shared" si="446"/>
        <v>0.69854399999999994</v>
      </c>
      <c r="BB2774" s="13">
        <f t="shared" si="447"/>
        <v>0</v>
      </c>
      <c r="BC2774" s="13">
        <f t="shared" si="448"/>
        <v>0</v>
      </c>
    </row>
    <row r="2775" spans="1:55" x14ac:dyDescent="0.3">
      <c r="A2775" s="8" t="s">
        <v>232</v>
      </c>
      <c r="B2775" s="8" t="s">
        <v>239</v>
      </c>
      <c r="C2775" s="8" t="s">
        <v>196</v>
      </c>
      <c r="D2775" s="8" t="s">
        <v>22</v>
      </c>
      <c r="E2775" s="7" t="s">
        <v>21</v>
      </c>
      <c r="K2775" s="8">
        <v>1</v>
      </c>
      <c r="L2775" s="8">
        <v>0</v>
      </c>
      <c r="M2775" s="8">
        <f t="shared" si="439"/>
        <v>0</v>
      </c>
      <c r="O2775" s="8">
        <v>134</v>
      </c>
      <c r="AI2775" s="7">
        <v>8063</v>
      </c>
      <c r="AJ2775" s="8">
        <v>5124</v>
      </c>
      <c r="AK2775" s="8" t="s">
        <v>273</v>
      </c>
      <c r="AL2775" s="7">
        <v>285</v>
      </c>
      <c r="AM2775" s="8">
        <v>285</v>
      </c>
      <c r="AN2775" s="8">
        <v>26.9</v>
      </c>
      <c r="AO2775" s="8">
        <v>26.9</v>
      </c>
      <c r="AP2775" s="8">
        <v>26.9</v>
      </c>
      <c r="AQ2775" s="8">
        <v>18.899999999999999</v>
      </c>
      <c r="AR2775" s="8">
        <v>0</v>
      </c>
      <c r="AS2775" s="8">
        <v>0</v>
      </c>
      <c r="AT2775" s="12">
        <f t="shared" si="440"/>
        <v>45.8</v>
      </c>
      <c r="AV2775" s="11">
        <f t="shared" si="441"/>
        <v>0</v>
      </c>
      <c r="AW2775" s="13">
        <f t="shared" si="442"/>
        <v>0</v>
      </c>
      <c r="AX2775" s="13">
        <f t="shared" si="443"/>
        <v>0</v>
      </c>
      <c r="AY2775" s="13">
        <f t="shared" si="444"/>
        <v>0</v>
      </c>
      <c r="AZ2775" s="13">
        <f t="shared" si="445"/>
        <v>0</v>
      </c>
      <c r="BA2775" s="13">
        <f t="shared" si="446"/>
        <v>0</v>
      </c>
      <c r="BB2775" s="13">
        <f t="shared" si="447"/>
        <v>0</v>
      </c>
      <c r="BC2775" s="13">
        <f t="shared" si="448"/>
        <v>0</v>
      </c>
    </row>
    <row r="2776" spans="1:55" x14ac:dyDescent="0.3">
      <c r="A2776" s="8" t="s">
        <v>232</v>
      </c>
      <c r="B2776" s="8" t="s">
        <v>239</v>
      </c>
      <c r="C2776" s="8" t="s">
        <v>196</v>
      </c>
      <c r="D2776" s="8" t="s">
        <v>136</v>
      </c>
      <c r="E2776" s="7" t="s">
        <v>14</v>
      </c>
      <c r="F2776" s="8">
        <v>56</v>
      </c>
      <c r="H2776" s="8">
        <v>1</v>
      </c>
      <c r="L2776" s="8">
        <v>0.14299999999999999</v>
      </c>
      <c r="M2776" s="8">
        <f t="shared" si="439"/>
        <v>8.0079999999999991</v>
      </c>
      <c r="O2776" s="8">
        <v>134</v>
      </c>
      <c r="AI2776" s="7">
        <v>1683</v>
      </c>
      <c r="AJ2776" s="8">
        <v>10188</v>
      </c>
      <c r="AK2776" s="8" t="s">
        <v>360</v>
      </c>
      <c r="AL2776" s="7">
        <v>273</v>
      </c>
      <c r="AM2776" s="8">
        <v>273</v>
      </c>
      <c r="AN2776" s="8">
        <v>27.6</v>
      </c>
      <c r="AO2776" s="8">
        <v>27.6</v>
      </c>
      <c r="AP2776" s="8">
        <v>27.6</v>
      </c>
      <c r="AQ2776" s="8">
        <v>17.2</v>
      </c>
      <c r="AR2776" s="8">
        <v>0</v>
      </c>
      <c r="AS2776" s="8">
        <v>0</v>
      </c>
      <c r="AT2776" s="12">
        <f t="shared" si="440"/>
        <v>44.8</v>
      </c>
      <c r="AV2776" s="11">
        <f t="shared" si="441"/>
        <v>21.861839999999997</v>
      </c>
      <c r="AW2776" s="13">
        <f t="shared" si="442"/>
        <v>21.861839999999997</v>
      </c>
      <c r="AX2776" s="13">
        <f t="shared" si="443"/>
        <v>2.2102079999999997</v>
      </c>
      <c r="AY2776" s="13">
        <f t="shared" si="444"/>
        <v>2.2102079999999997</v>
      </c>
      <c r="AZ2776" s="13">
        <f t="shared" si="445"/>
        <v>2.2102079999999997</v>
      </c>
      <c r="BA2776" s="13">
        <f t="shared" si="446"/>
        <v>1.3773759999999999</v>
      </c>
      <c r="BB2776" s="13">
        <f t="shared" si="447"/>
        <v>0</v>
      </c>
      <c r="BC2776" s="13">
        <f t="shared" si="448"/>
        <v>0</v>
      </c>
    </row>
    <row r="2777" spans="1:55" x14ac:dyDescent="0.3">
      <c r="A2777" s="8" t="s">
        <v>232</v>
      </c>
      <c r="B2777" s="8" t="s">
        <v>239</v>
      </c>
      <c r="C2777" s="8" t="s">
        <v>196</v>
      </c>
      <c r="D2777" s="8" t="s">
        <v>23</v>
      </c>
      <c r="E2777" s="7" t="s">
        <v>14</v>
      </c>
      <c r="F2777" s="8">
        <v>64</v>
      </c>
      <c r="H2777" s="8">
        <v>2</v>
      </c>
      <c r="L2777" s="8">
        <v>0.28599999999999998</v>
      </c>
      <c r="M2777" s="8">
        <f t="shared" si="439"/>
        <v>18.303999999999998</v>
      </c>
      <c r="O2777" s="8">
        <v>134</v>
      </c>
      <c r="AI2777" s="7">
        <v>974</v>
      </c>
      <c r="AJ2777" s="8">
        <v>1129</v>
      </c>
      <c r="AK2777" s="8" t="s">
        <v>279</v>
      </c>
      <c r="AL2777" s="7">
        <v>155</v>
      </c>
      <c r="AM2777" s="8">
        <v>155</v>
      </c>
      <c r="AN2777" s="8">
        <v>12.6</v>
      </c>
      <c r="AO2777" s="8">
        <v>12.6</v>
      </c>
      <c r="AP2777" s="8">
        <v>0</v>
      </c>
      <c r="AQ2777" s="8">
        <v>10.6</v>
      </c>
      <c r="AR2777" s="8">
        <v>1.1000000000000001</v>
      </c>
      <c r="AS2777" s="8">
        <v>0</v>
      </c>
      <c r="AT2777" s="12">
        <f t="shared" si="440"/>
        <v>24.3</v>
      </c>
      <c r="AV2777" s="11">
        <f t="shared" si="441"/>
        <v>28.371199999999998</v>
      </c>
      <c r="AW2777" s="13">
        <f t="shared" si="442"/>
        <v>28.371199999999998</v>
      </c>
      <c r="AX2777" s="13">
        <f t="shared" si="443"/>
        <v>2.3063039999999999</v>
      </c>
      <c r="AY2777" s="13">
        <f t="shared" si="444"/>
        <v>2.3063039999999999</v>
      </c>
      <c r="AZ2777" s="13">
        <f t="shared" si="445"/>
        <v>0</v>
      </c>
      <c r="BA2777" s="13">
        <f t="shared" si="446"/>
        <v>1.9402239999999997</v>
      </c>
      <c r="BB2777" s="13">
        <f t="shared" si="447"/>
        <v>0.201344</v>
      </c>
      <c r="BC2777" s="13">
        <f t="shared" si="448"/>
        <v>0</v>
      </c>
    </row>
    <row r="2778" spans="1:55" x14ac:dyDescent="0.3">
      <c r="A2778" s="8" t="s">
        <v>232</v>
      </c>
      <c r="B2778" s="8" t="s">
        <v>239</v>
      </c>
      <c r="C2778" s="8" t="s">
        <v>196</v>
      </c>
      <c r="D2778" s="8" t="s">
        <v>24</v>
      </c>
      <c r="E2778" s="7" t="s">
        <v>14</v>
      </c>
      <c r="F2778" s="8">
        <v>184</v>
      </c>
      <c r="G2778" s="8">
        <v>1</v>
      </c>
      <c r="L2778" s="8">
        <v>1</v>
      </c>
      <c r="M2778" s="8">
        <f t="shared" si="439"/>
        <v>184</v>
      </c>
      <c r="O2778" s="8">
        <v>134</v>
      </c>
      <c r="AI2778" s="7">
        <v>7075</v>
      </c>
      <c r="AJ2778" s="8">
        <v>1106</v>
      </c>
      <c r="AK2778" s="8" t="s">
        <v>280</v>
      </c>
      <c r="AL2778" s="7">
        <v>69</v>
      </c>
      <c r="AM2778" s="8">
        <v>69</v>
      </c>
      <c r="AN2778" s="8">
        <v>3.6</v>
      </c>
      <c r="AO2778" s="8">
        <v>3.6</v>
      </c>
      <c r="AP2778" s="8">
        <v>0</v>
      </c>
      <c r="AQ2778" s="8">
        <v>4.0999999999999996</v>
      </c>
      <c r="AR2778" s="8">
        <v>4.5</v>
      </c>
      <c r="AS2778" s="8">
        <v>0</v>
      </c>
      <c r="AT2778" s="12">
        <f t="shared" si="440"/>
        <v>12.2</v>
      </c>
      <c r="AV2778" s="11">
        <f t="shared" si="441"/>
        <v>126.96</v>
      </c>
      <c r="AW2778" s="13">
        <f t="shared" si="442"/>
        <v>126.96</v>
      </c>
      <c r="AX2778" s="13">
        <f t="shared" si="443"/>
        <v>6.6239999999999997</v>
      </c>
      <c r="AY2778" s="13">
        <f t="shared" si="444"/>
        <v>6.6239999999999997</v>
      </c>
      <c r="AZ2778" s="13">
        <f t="shared" si="445"/>
        <v>0</v>
      </c>
      <c r="BA2778" s="13">
        <f t="shared" si="446"/>
        <v>7.5439999999999996</v>
      </c>
      <c r="BB2778" s="13">
        <f t="shared" si="447"/>
        <v>8.2799999999999994</v>
      </c>
      <c r="BC2778" s="13">
        <f t="shared" si="448"/>
        <v>0</v>
      </c>
    </row>
    <row r="2779" spans="1:55" x14ac:dyDescent="0.3">
      <c r="A2779" s="8" t="s">
        <v>232</v>
      </c>
      <c r="B2779" s="8" t="s">
        <v>239</v>
      </c>
      <c r="C2779" s="8" t="s">
        <v>196</v>
      </c>
      <c r="D2779" s="8" t="s">
        <v>25</v>
      </c>
      <c r="E2779" s="7" t="s">
        <v>21</v>
      </c>
      <c r="K2779" s="8">
        <v>1</v>
      </c>
      <c r="L2779" s="8">
        <v>0</v>
      </c>
      <c r="M2779" s="8">
        <f t="shared" si="439"/>
        <v>0</v>
      </c>
      <c r="O2779" s="8">
        <v>134</v>
      </c>
      <c r="AI2779" s="7">
        <v>646</v>
      </c>
      <c r="AJ2779" s="8">
        <v>1009</v>
      </c>
      <c r="AK2779" s="8" t="s">
        <v>286</v>
      </c>
      <c r="AL2779" s="7">
        <v>403</v>
      </c>
      <c r="AM2779" s="8">
        <v>403</v>
      </c>
      <c r="AN2779" s="8">
        <v>24.9</v>
      </c>
      <c r="AO2779" s="8">
        <v>24.9</v>
      </c>
      <c r="AP2779" s="8">
        <v>0</v>
      </c>
      <c r="AQ2779" s="8">
        <v>33.1</v>
      </c>
      <c r="AR2779" s="8">
        <v>1.3</v>
      </c>
      <c r="AS2779" s="8">
        <v>0</v>
      </c>
      <c r="AT2779" s="12">
        <f t="shared" si="440"/>
        <v>59.3</v>
      </c>
      <c r="AV2779" s="11">
        <f t="shared" si="441"/>
        <v>0</v>
      </c>
      <c r="AW2779" s="13">
        <f t="shared" si="442"/>
        <v>0</v>
      </c>
      <c r="AX2779" s="13">
        <f t="shared" si="443"/>
        <v>0</v>
      </c>
      <c r="AY2779" s="13">
        <f t="shared" si="444"/>
        <v>0</v>
      </c>
      <c r="AZ2779" s="13">
        <f t="shared" si="445"/>
        <v>0</v>
      </c>
      <c r="BA2779" s="13">
        <f t="shared" si="446"/>
        <v>0</v>
      </c>
      <c r="BB2779" s="13">
        <f t="shared" si="447"/>
        <v>0</v>
      </c>
      <c r="BC2779" s="13">
        <f t="shared" si="448"/>
        <v>0</v>
      </c>
    </row>
    <row r="2780" spans="1:55" x14ac:dyDescent="0.3">
      <c r="A2780" s="8" t="s">
        <v>20</v>
      </c>
      <c r="B2780" s="8" t="s">
        <v>239</v>
      </c>
      <c r="C2780" s="8" t="s">
        <v>196</v>
      </c>
      <c r="D2780" s="8" t="s">
        <v>20</v>
      </c>
      <c r="E2780" s="7" t="s">
        <v>14</v>
      </c>
      <c r="F2780" s="8">
        <v>112</v>
      </c>
      <c r="G2780" s="8">
        <v>1</v>
      </c>
      <c r="L2780" s="8">
        <v>1</v>
      </c>
      <c r="M2780" s="8">
        <f t="shared" si="439"/>
        <v>112</v>
      </c>
      <c r="O2780" s="8">
        <v>134</v>
      </c>
      <c r="AI2780">
        <v>8041</v>
      </c>
      <c r="AJ2780">
        <v>15233</v>
      </c>
      <c r="AK2780" t="s">
        <v>378</v>
      </c>
      <c r="AL2780">
        <v>105</v>
      </c>
      <c r="AM2780">
        <v>105</v>
      </c>
      <c r="AN2780">
        <v>18.5</v>
      </c>
      <c r="AO2780">
        <v>18.5</v>
      </c>
      <c r="AP2780">
        <v>18.5</v>
      </c>
      <c r="AQ2780">
        <v>2.9</v>
      </c>
      <c r="AR2780">
        <v>0</v>
      </c>
      <c r="AS2780">
        <v>0</v>
      </c>
      <c r="AT2780" s="12">
        <f t="shared" si="440"/>
        <v>21.4</v>
      </c>
      <c r="AV2780" s="11">
        <f t="shared" si="441"/>
        <v>117.6</v>
      </c>
      <c r="AW2780" s="13">
        <f t="shared" si="442"/>
        <v>117.6</v>
      </c>
      <c r="AX2780" s="13">
        <f t="shared" si="443"/>
        <v>20.72</v>
      </c>
      <c r="AY2780" s="13">
        <f t="shared" si="444"/>
        <v>20.72</v>
      </c>
      <c r="AZ2780" s="13">
        <f t="shared" si="445"/>
        <v>20.72</v>
      </c>
      <c r="BA2780" s="13">
        <f t="shared" si="446"/>
        <v>3.2480000000000002</v>
      </c>
      <c r="BB2780" s="13">
        <f t="shared" si="447"/>
        <v>0</v>
      </c>
      <c r="BC2780" s="13">
        <f t="shared" si="448"/>
        <v>0</v>
      </c>
    </row>
    <row r="2781" spans="1:55" x14ac:dyDescent="0.3">
      <c r="A2781" s="8" t="s">
        <v>233</v>
      </c>
      <c r="B2781" s="8" t="s">
        <v>239</v>
      </c>
      <c r="C2781" s="8" t="s">
        <v>196</v>
      </c>
      <c r="D2781" s="8" t="s">
        <v>26</v>
      </c>
      <c r="E2781" s="7" t="s">
        <v>14</v>
      </c>
      <c r="F2781" s="8">
        <v>175</v>
      </c>
      <c r="H2781" s="8">
        <v>1</v>
      </c>
      <c r="L2781" s="8">
        <v>0.14299999999999999</v>
      </c>
      <c r="M2781" s="8">
        <f t="shared" si="439"/>
        <v>25.024999999999999</v>
      </c>
      <c r="O2781" s="8">
        <v>134</v>
      </c>
      <c r="AI2781" s="7">
        <v>7200</v>
      </c>
      <c r="AJ2781" s="8">
        <v>20051</v>
      </c>
      <c r="AK2781" s="8" t="s">
        <v>282</v>
      </c>
      <c r="AL2781" s="7">
        <v>130</v>
      </c>
      <c r="AM2781" s="8">
        <v>0</v>
      </c>
      <c r="AN2781" s="8">
        <v>2.4</v>
      </c>
      <c r="AO2781" s="8">
        <v>0</v>
      </c>
      <c r="AP2781" s="8">
        <v>0</v>
      </c>
      <c r="AQ2781" s="8">
        <v>0.2</v>
      </c>
      <c r="AR2781" s="8">
        <v>28.6</v>
      </c>
      <c r="AS2781" s="8">
        <v>0.3</v>
      </c>
      <c r="AT2781" s="12">
        <f t="shared" si="440"/>
        <v>31.200000000000003</v>
      </c>
      <c r="AV2781" s="11">
        <f t="shared" si="441"/>
        <v>32.532499999999999</v>
      </c>
      <c r="AW2781" s="13">
        <f t="shared" si="442"/>
        <v>0</v>
      </c>
      <c r="AX2781" s="13">
        <f t="shared" si="443"/>
        <v>0.60059999999999991</v>
      </c>
      <c r="AY2781" s="13">
        <f t="shared" si="444"/>
        <v>0</v>
      </c>
      <c r="AZ2781" s="13">
        <f t="shared" si="445"/>
        <v>0</v>
      </c>
      <c r="BA2781" s="13">
        <f t="shared" si="446"/>
        <v>5.0049999999999997E-2</v>
      </c>
      <c r="BB2781" s="13">
        <f t="shared" si="447"/>
        <v>7.1571500000000006</v>
      </c>
      <c r="BC2781" s="13">
        <f t="shared" si="448"/>
        <v>7.5074999999999989E-2</v>
      </c>
    </row>
    <row r="2782" spans="1:55" x14ac:dyDescent="0.3">
      <c r="A2782" s="8" t="s">
        <v>233</v>
      </c>
      <c r="B2782" s="8" t="s">
        <v>239</v>
      </c>
      <c r="C2782" s="8" t="s">
        <v>196</v>
      </c>
      <c r="D2782" s="8" t="s">
        <v>28</v>
      </c>
      <c r="E2782" s="7" t="s">
        <v>14</v>
      </c>
      <c r="F2782" s="8">
        <v>185</v>
      </c>
      <c r="I2782" s="8">
        <v>1</v>
      </c>
      <c r="L2782" s="8">
        <v>3.3000000000000002E-2</v>
      </c>
      <c r="M2782" s="8">
        <f t="shared" si="439"/>
        <v>6.1050000000000004</v>
      </c>
      <c r="O2782" s="8">
        <v>134</v>
      </c>
      <c r="AI2782" s="7">
        <v>7005</v>
      </c>
      <c r="AJ2782" s="8">
        <v>16028</v>
      </c>
      <c r="AK2782" s="8" t="s">
        <v>283</v>
      </c>
      <c r="AL2782" s="7">
        <v>127</v>
      </c>
      <c r="AM2782" s="8">
        <v>0</v>
      </c>
      <c r="AN2782" s="8">
        <v>8.6999999999999993</v>
      </c>
      <c r="AO2782" s="8">
        <v>0</v>
      </c>
      <c r="AP2782" s="8">
        <v>0</v>
      </c>
      <c r="AQ2782" s="8">
        <v>0.5</v>
      </c>
      <c r="AR2782" s="8">
        <v>22.8</v>
      </c>
      <c r="AS2782" s="8">
        <v>6.4</v>
      </c>
      <c r="AT2782" s="12">
        <f t="shared" si="440"/>
        <v>32</v>
      </c>
      <c r="AV2782" s="11">
        <f t="shared" si="441"/>
        <v>7.7533500000000002</v>
      </c>
      <c r="AW2782" s="13">
        <f t="shared" si="442"/>
        <v>0</v>
      </c>
      <c r="AX2782" s="13">
        <f t="shared" si="443"/>
        <v>0.53113500000000002</v>
      </c>
      <c r="AY2782" s="13">
        <f t="shared" si="444"/>
        <v>0</v>
      </c>
      <c r="AZ2782" s="13">
        <f t="shared" si="445"/>
        <v>0</v>
      </c>
      <c r="BA2782" s="13">
        <f t="shared" si="446"/>
        <v>3.0525000000000004E-2</v>
      </c>
      <c r="BB2782" s="13">
        <f t="shared" si="447"/>
        <v>1.3919400000000002</v>
      </c>
      <c r="BC2782" s="13">
        <f t="shared" si="448"/>
        <v>0.39072000000000001</v>
      </c>
    </row>
    <row r="2783" spans="1:55" x14ac:dyDescent="0.3">
      <c r="A2783" s="8" t="s">
        <v>233</v>
      </c>
      <c r="B2783" s="8" t="s">
        <v>239</v>
      </c>
      <c r="C2783" s="8" t="s">
        <v>196</v>
      </c>
      <c r="D2783" s="8" t="s">
        <v>29</v>
      </c>
      <c r="E2783" s="7" t="s">
        <v>14</v>
      </c>
      <c r="F2783" s="8">
        <v>60</v>
      </c>
      <c r="H2783" s="8">
        <v>2</v>
      </c>
      <c r="L2783" s="8">
        <v>0.28599999999999998</v>
      </c>
      <c r="M2783" s="8">
        <f t="shared" si="439"/>
        <v>17.16</v>
      </c>
      <c r="O2783" s="8">
        <v>134</v>
      </c>
      <c r="AI2783" s="7">
        <v>513</v>
      </c>
      <c r="AJ2783" s="8">
        <v>11110</v>
      </c>
      <c r="AK2783" s="8" t="s">
        <v>290</v>
      </c>
      <c r="AL2783" s="7">
        <v>22</v>
      </c>
      <c r="AM2783" s="8">
        <v>0</v>
      </c>
      <c r="AN2783" s="8">
        <v>1</v>
      </c>
      <c r="AO2783" s="8">
        <v>0</v>
      </c>
      <c r="AP2783" s="8">
        <v>0</v>
      </c>
      <c r="AQ2783" s="8">
        <v>0.4</v>
      </c>
      <c r="AR2783" s="8">
        <v>4.5</v>
      </c>
      <c r="AS2783" s="8">
        <v>2.8</v>
      </c>
      <c r="AT2783" s="12">
        <f t="shared" si="440"/>
        <v>5.9</v>
      </c>
      <c r="AV2783" s="11">
        <f t="shared" si="441"/>
        <v>3.7751999999999999</v>
      </c>
      <c r="AW2783" s="13">
        <f t="shared" si="442"/>
        <v>0</v>
      </c>
      <c r="AX2783" s="13">
        <f t="shared" si="443"/>
        <v>0.1716</v>
      </c>
      <c r="AY2783" s="13">
        <f t="shared" si="444"/>
        <v>0</v>
      </c>
      <c r="AZ2783" s="13">
        <f t="shared" si="445"/>
        <v>0</v>
      </c>
      <c r="BA2783" s="13">
        <f t="shared" si="446"/>
        <v>6.8640000000000007E-2</v>
      </c>
      <c r="BB2783" s="13">
        <f t="shared" si="447"/>
        <v>0.7722</v>
      </c>
      <c r="BC2783" s="13">
        <f t="shared" si="448"/>
        <v>0.48047999999999996</v>
      </c>
    </row>
    <row r="2784" spans="1:55" x14ac:dyDescent="0.3">
      <c r="A2784" s="8" t="s">
        <v>233</v>
      </c>
      <c r="B2784" s="8" t="s">
        <v>239</v>
      </c>
      <c r="C2784" s="8" t="s">
        <v>196</v>
      </c>
      <c r="D2784" s="8" t="s">
        <v>30</v>
      </c>
      <c r="E2784" s="7" t="s">
        <v>14</v>
      </c>
      <c r="F2784" s="8">
        <v>119</v>
      </c>
      <c r="G2784" s="8">
        <v>1</v>
      </c>
      <c r="L2784" s="8">
        <v>1</v>
      </c>
      <c r="M2784" s="8">
        <f t="shared" si="439"/>
        <v>119</v>
      </c>
      <c r="O2784" s="8">
        <v>134</v>
      </c>
      <c r="AI2784" s="7">
        <v>141</v>
      </c>
      <c r="AJ2784" s="8">
        <v>9040</v>
      </c>
      <c r="AK2784" s="8" t="s">
        <v>287</v>
      </c>
      <c r="AL2784" s="7">
        <v>92</v>
      </c>
      <c r="AM2784" s="8">
        <v>0</v>
      </c>
      <c r="AN2784" s="8">
        <v>1</v>
      </c>
      <c r="AO2784" s="8">
        <v>0</v>
      </c>
      <c r="AP2784" s="8">
        <v>0</v>
      </c>
      <c r="AQ2784" s="8">
        <v>0.5</v>
      </c>
      <c r="AR2784" s="8">
        <v>23.4</v>
      </c>
      <c r="AS2784" s="8">
        <v>2.4</v>
      </c>
      <c r="AT2784" s="12">
        <f t="shared" si="440"/>
        <v>24.9</v>
      </c>
      <c r="AV2784" s="11">
        <f t="shared" si="441"/>
        <v>109.48</v>
      </c>
      <c r="AW2784" s="13">
        <f t="shared" si="442"/>
        <v>0</v>
      </c>
      <c r="AX2784" s="13">
        <f t="shared" si="443"/>
        <v>1.19</v>
      </c>
      <c r="AY2784" s="13">
        <f t="shared" si="444"/>
        <v>0</v>
      </c>
      <c r="AZ2784" s="13">
        <f t="shared" si="445"/>
        <v>0</v>
      </c>
      <c r="BA2784" s="13">
        <f t="shared" si="446"/>
        <v>0.59499999999999997</v>
      </c>
      <c r="BB2784" s="13">
        <f t="shared" si="447"/>
        <v>27.846</v>
      </c>
      <c r="BC2784" s="13">
        <f t="shared" si="448"/>
        <v>2.8559999999999999</v>
      </c>
    </row>
    <row r="2785" spans="1:55" x14ac:dyDescent="0.3">
      <c r="A2785" s="8" t="s">
        <v>233</v>
      </c>
      <c r="B2785" s="8" t="s">
        <v>239</v>
      </c>
      <c r="C2785" s="8" t="s">
        <v>196</v>
      </c>
      <c r="D2785" s="8" t="s">
        <v>31</v>
      </c>
      <c r="E2785" s="7" t="s">
        <v>14</v>
      </c>
      <c r="F2785" s="8">
        <v>122</v>
      </c>
      <c r="H2785" s="8">
        <v>2</v>
      </c>
      <c r="L2785" s="8">
        <v>0.28599999999999998</v>
      </c>
      <c r="M2785" s="8">
        <f t="shared" si="439"/>
        <v>34.891999999999996</v>
      </c>
      <c r="O2785" s="8">
        <v>134</v>
      </c>
      <c r="AI2785" s="7">
        <v>1786</v>
      </c>
      <c r="AJ2785" s="8">
        <v>11363</v>
      </c>
      <c r="AK2785" s="8" t="s">
        <v>289</v>
      </c>
      <c r="AL2785" s="7">
        <v>93</v>
      </c>
      <c r="AM2785" s="8">
        <v>0</v>
      </c>
      <c r="AN2785" s="8">
        <v>2</v>
      </c>
      <c r="AO2785" s="8">
        <v>0</v>
      </c>
      <c r="AP2785" s="8">
        <v>0</v>
      </c>
      <c r="AQ2785" s="8">
        <v>0.1</v>
      </c>
      <c r="AR2785" s="8">
        <v>21.6</v>
      </c>
      <c r="AS2785" s="8">
        <v>1.5</v>
      </c>
      <c r="AT2785" s="12">
        <f t="shared" si="440"/>
        <v>23.700000000000003</v>
      </c>
      <c r="AV2785" s="11">
        <f t="shared" si="441"/>
        <v>32.449559999999998</v>
      </c>
      <c r="AW2785" s="13">
        <f t="shared" si="442"/>
        <v>0</v>
      </c>
      <c r="AX2785" s="13">
        <f t="shared" si="443"/>
        <v>0.6978399999999999</v>
      </c>
      <c r="AY2785" s="13">
        <f t="shared" si="444"/>
        <v>0</v>
      </c>
      <c r="AZ2785" s="13">
        <f t="shared" si="445"/>
        <v>0</v>
      </c>
      <c r="BA2785" s="13">
        <f t="shared" si="446"/>
        <v>3.4891999999999999E-2</v>
      </c>
      <c r="BB2785" s="13">
        <f t="shared" si="447"/>
        <v>7.5366719999999994</v>
      </c>
      <c r="BC2785" s="13">
        <f t="shared" si="448"/>
        <v>0.52337999999999996</v>
      </c>
    </row>
    <row r="2786" spans="1:55" x14ac:dyDescent="0.3">
      <c r="A2786" s="8" t="s">
        <v>233</v>
      </c>
      <c r="B2786" s="8" t="s">
        <v>239</v>
      </c>
      <c r="C2786" s="8" t="s">
        <v>196</v>
      </c>
      <c r="D2786" s="8" t="s">
        <v>128</v>
      </c>
      <c r="E2786" s="7" t="s">
        <v>14</v>
      </c>
      <c r="F2786" s="8">
        <v>62</v>
      </c>
      <c r="I2786" s="8">
        <v>1</v>
      </c>
      <c r="L2786" s="8">
        <v>3.3000000000000002E-2</v>
      </c>
      <c r="M2786" s="8">
        <f t="shared" si="439"/>
        <v>2.0460000000000003</v>
      </c>
      <c r="O2786" s="8">
        <v>134</v>
      </c>
      <c r="AI2786" s="7">
        <v>620</v>
      </c>
      <c r="AJ2786" s="8">
        <v>11125</v>
      </c>
      <c r="AK2786" s="8" t="s">
        <v>356</v>
      </c>
      <c r="AL2786" s="7">
        <v>45</v>
      </c>
      <c r="AM2786" s="8">
        <v>0</v>
      </c>
      <c r="AN2786" s="8">
        <v>1.1000000000000001</v>
      </c>
      <c r="AO2786" s="8">
        <v>0</v>
      </c>
      <c r="AP2786" s="8">
        <v>0</v>
      </c>
      <c r="AQ2786" s="8">
        <v>0.2</v>
      </c>
      <c r="AR2786" s="8">
        <v>10.5</v>
      </c>
      <c r="AS2786" s="8">
        <v>3.3</v>
      </c>
      <c r="AT2786" s="12">
        <f t="shared" si="440"/>
        <v>11.8</v>
      </c>
      <c r="AV2786" s="11">
        <f t="shared" si="441"/>
        <v>0.92070000000000007</v>
      </c>
      <c r="AW2786" s="13">
        <f t="shared" si="442"/>
        <v>0</v>
      </c>
      <c r="AX2786" s="13">
        <f t="shared" si="443"/>
        <v>2.2506000000000005E-2</v>
      </c>
      <c r="AY2786" s="13">
        <f t="shared" si="444"/>
        <v>0</v>
      </c>
      <c r="AZ2786" s="13">
        <f t="shared" si="445"/>
        <v>0</v>
      </c>
      <c r="BA2786" s="13">
        <f t="shared" si="446"/>
        <v>4.092000000000001E-3</v>
      </c>
      <c r="BB2786" s="13">
        <f t="shared" si="447"/>
        <v>0.21483000000000005</v>
      </c>
      <c r="BC2786" s="13">
        <f t="shared" si="448"/>
        <v>6.7518000000000009E-2</v>
      </c>
    </row>
    <row r="2787" spans="1:55" x14ac:dyDescent="0.3">
      <c r="A2787" s="8" t="s">
        <v>233</v>
      </c>
      <c r="B2787" s="8" t="s">
        <v>239</v>
      </c>
      <c r="C2787" s="8" t="s">
        <v>196</v>
      </c>
      <c r="D2787" s="8" t="s">
        <v>167</v>
      </c>
      <c r="E2787" s="7" t="s">
        <v>14</v>
      </c>
      <c r="F2787" s="8">
        <v>62</v>
      </c>
      <c r="G2787" s="8">
        <v>1</v>
      </c>
      <c r="L2787" s="8">
        <v>1</v>
      </c>
      <c r="M2787" s="8">
        <f t="shared" si="439"/>
        <v>62</v>
      </c>
      <c r="O2787" s="8">
        <v>134</v>
      </c>
      <c r="AI2787" s="7">
        <v>2282</v>
      </c>
      <c r="AJ2787" s="8">
        <v>11529</v>
      </c>
      <c r="AK2787" s="8" t="s">
        <v>368</v>
      </c>
      <c r="AL2787" s="7">
        <v>21</v>
      </c>
      <c r="AM2787" s="8">
        <v>0</v>
      </c>
      <c r="AN2787" s="8">
        <v>0.9</v>
      </c>
      <c r="AO2787" s="8">
        <v>0</v>
      </c>
      <c r="AP2787" s="8">
        <v>0</v>
      </c>
      <c r="AQ2787" s="8">
        <v>0.3</v>
      </c>
      <c r="AR2787" s="8">
        <v>4.5999999999999996</v>
      </c>
      <c r="AS2787" s="8">
        <v>1.1000000000000001</v>
      </c>
      <c r="AT2787" s="12">
        <f t="shared" si="440"/>
        <v>5.8</v>
      </c>
      <c r="AV2787" s="11">
        <f t="shared" si="441"/>
        <v>13.02</v>
      </c>
      <c r="AW2787" s="13">
        <f t="shared" si="442"/>
        <v>0</v>
      </c>
      <c r="AX2787" s="13">
        <f t="shared" si="443"/>
        <v>0.55800000000000005</v>
      </c>
      <c r="AY2787" s="13">
        <f t="shared" si="444"/>
        <v>0</v>
      </c>
      <c r="AZ2787" s="13">
        <f t="shared" si="445"/>
        <v>0</v>
      </c>
      <c r="BA2787" s="13">
        <f t="shared" si="446"/>
        <v>0.18599999999999997</v>
      </c>
      <c r="BB2787" s="13">
        <f t="shared" si="447"/>
        <v>2.8519999999999999</v>
      </c>
      <c r="BC2787" s="13">
        <f t="shared" si="448"/>
        <v>0.68200000000000005</v>
      </c>
    </row>
    <row r="2788" spans="1:55" x14ac:dyDescent="0.3">
      <c r="A2788" s="8" t="s">
        <v>233</v>
      </c>
      <c r="B2788" s="8" t="s">
        <v>239</v>
      </c>
      <c r="C2788" s="8" t="s">
        <v>196</v>
      </c>
      <c r="D2788" s="8" t="s">
        <v>171</v>
      </c>
      <c r="E2788" s="7" t="s">
        <v>14</v>
      </c>
      <c r="F2788" s="8">
        <v>44</v>
      </c>
      <c r="G2788" s="8">
        <v>1</v>
      </c>
      <c r="L2788" s="8">
        <v>1</v>
      </c>
      <c r="M2788" s="8">
        <f t="shared" si="439"/>
        <v>44</v>
      </c>
      <c r="O2788" s="8">
        <v>134</v>
      </c>
      <c r="AI2788" s="7">
        <v>7016</v>
      </c>
      <c r="AJ2788" s="8">
        <v>18029</v>
      </c>
      <c r="AK2788" s="8" t="s">
        <v>369</v>
      </c>
      <c r="AL2788" s="7">
        <v>274</v>
      </c>
      <c r="AM2788" s="8">
        <v>0</v>
      </c>
      <c r="AN2788" s="8">
        <v>8.8000000000000007</v>
      </c>
      <c r="AO2788" s="8">
        <v>0</v>
      </c>
      <c r="AP2788" s="8">
        <v>0</v>
      </c>
      <c r="AQ2788" s="8">
        <v>3</v>
      </c>
      <c r="AR2788" s="8">
        <v>51.9</v>
      </c>
      <c r="AS2788" s="8">
        <v>2.8</v>
      </c>
      <c r="AT2788" s="12">
        <f t="shared" si="440"/>
        <v>63.7</v>
      </c>
      <c r="AV2788" s="11">
        <f t="shared" si="441"/>
        <v>120.56</v>
      </c>
      <c r="AW2788" s="13">
        <f t="shared" si="442"/>
        <v>0</v>
      </c>
      <c r="AX2788" s="13">
        <f t="shared" si="443"/>
        <v>3.8720000000000003</v>
      </c>
      <c r="AY2788" s="13">
        <f t="shared" si="444"/>
        <v>0</v>
      </c>
      <c r="AZ2788" s="13">
        <f t="shared" si="445"/>
        <v>0</v>
      </c>
      <c r="BA2788" s="13">
        <f t="shared" si="446"/>
        <v>1.32</v>
      </c>
      <c r="BB2788" s="13">
        <f t="shared" si="447"/>
        <v>22.835999999999999</v>
      </c>
      <c r="BC2788" s="13">
        <f t="shared" si="448"/>
        <v>1.232</v>
      </c>
    </row>
    <row r="2789" spans="1:55" x14ac:dyDescent="0.3">
      <c r="A2789" s="8" t="s">
        <v>234</v>
      </c>
      <c r="B2789" s="8" t="s">
        <v>239</v>
      </c>
      <c r="C2789" s="8" t="s">
        <v>196</v>
      </c>
      <c r="D2789" s="8" t="s">
        <v>248</v>
      </c>
      <c r="E2789" s="7" t="s">
        <v>14</v>
      </c>
      <c r="F2789" s="8">
        <v>134</v>
      </c>
      <c r="G2789" s="8">
        <v>1</v>
      </c>
      <c r="L2789" s="8">
        <v>1</v>
      </c>
      <c r="M2789" s="8">
        <f t="shared" si="439"/>
        <v>134</v>
      </c>
      <c r="O2789" s="8">
        <v>134</v>
      </c>
      <c r="AE2789" s="7" t="s">
        <v>296</v>
      </c>
      <c r="AF2789" s="8" t="s">
        <v>303</v>
      </c>
      <c r="AL2789" s="7">
        <v>163</v>
      </c>
      <c r="AN2789" s="8">
        <v>6.3</v>
      </c>
      <c r="AQ2789" s="8">
        <v>1.4</v>
      </c>
      <c r="AR2789" s="8">
        <v>31.1</v>
      </c>
      <c r="AT2789" s="12">
        <f t="shared" si="440"/>
        <v>38.799999999999997</v>
      </c>
      <c r="AV2789" s="11">
        <f t="shared" si="441"/>
        <v>218.42</v>
      </c>
      <c r="AW2789" s="13">
        <f t="shared" si="442"/>
        <v>1.34</v>
      </c>
      <c r="AX2789" s="13">
        <f t="shared" si="443"/>
        <v>8.4420000000000002</v>
      </c>
      <c r="AY2789" s="13">
        <f t="shared" si="444"/>
        <v>1.34</v>
      </c>
      <c r="AZ2789" s="13">
        <f t="shared" si="445"/>
        <v>1.34</v>
      </c>
      <c r="BA2789" s="13">
        <f t="shared" si="446"/>
        <v>1.8759999999999999</v>
      </c>
      <c r="BB2789" s="13">
        <f t="shared" si="447"/>
        <v>41.674000000000007</v>
      </c>
      <c r="BC2789" s="13">
        <f t="shared" si="448"/>
        <v>1.34</v>
      </c>
    </row>
    <row r="2790" spans="1:55" x14ac:dyDescent="0.3">
      <c r="A2790" s="8" t="s">
        <v>234</v>
      </c>
      <c r="B2790" s="8" t="s">
        <v>239</v>
      </c>
      <c r="C2790" s="8" t="s">
        <v>196</v>
      </c>
      <c r="D2790" s="8" t="s">
        <v>27</v>
      </c>
      <c r="E2790" s="7" t="s">
        <v>14</v>
      </c>
      <c r="F2790" s="8">
        <v>114</v>
      </c>
      <c r="G2790" s="8">
        <v>1</v>
      </c>
      <c r="L2790" s="8">
        <v>1</v>
      </c>
      <c r="M2790" s="8">
        <f t="shared" si="439"/>
        <v>114</v>
      </c>
      <c r="O2790" s="8">
        <v>134</v>
      </c>
      <c r="AE2790" s="7" t="s">
        <v>296</v>
      </c>
      <c r="AF2790" s="8" t="s">
        <v>304</v>
      </c>
      <c r="AL2790" s="7">
        <v>125</v>
      </c>
      <c r="AN2790" s="8">
        <v>2.1</v>
      </c>
      <c r="AQ2790" s="8">
        <v>1.3</v>
      </c>
      <c r="AR2790" s="8">
        <v>26.2</v>
      </c>
      <c r="AT2790" s="12">
        <f t="shared" si="440"/>
        <v>29.6</v>
      </c>
      <c r="AV2790" s="11">
        <f t="shared" si="441"/>
        <v>142.5</v>
      </c>
      <c r="AW2790" s="13">
        <f t="shared" si="442"/>
        <v>1.1399999999999999</v>
      </c>
      <c r="AX2790" s="13">
        <f t="shared" si="443"/>
        <v>2.3940000000000001</v>
      </c>
      <c r="AY2790" s="13">
        <f t="shared" si="444"/>
        <v>1.1399999999999999</v>
      </c>
      <c r="AZ2790" s="13">
        <f t="shared" si="445"/>
        <v>1.1399999999999999</v>
      </c>
      <c r="BA2790" s="13">
        <f t="shared" si="446"/>
        <v>1.4820000000000002</v>
      </c>
      <c r="BB2790" s="13">
        <f t="shared" si="447"/>
        <v>29.867999999999999</v>
      </c>
      <c r="BC2790" s="13">
        <f t="shared" si="448"/>
        <v>1.1399999999999999</v>
      </c>
    </row>
    <row r="2791" spans="1:55" x14ac:dyDescent="0.3">
      <c r="A2791" s="8" t="s">
        <v>234</v>
      </c>
      <c r="B2791" s="8" t="s">
        <v>239</v>
      </c>
      <c r="C2791" s="8" t="s">
        <v>196</v>
      </c>
      <c r="D2791" s="8" t="s">
        <v>32</v>
      </c>
      <c r="E2791" s="7" t="s">
        <v>14</v>
      </c>
      <c r="F2791" s="8">
        <v>83</v>
      </c>
      <c r="H2791" s="8">
        <v>2</v>
      </c>
      <c r="L2791" s="8">
        <v>0.28599999999999998</v>
      </c>
      <c r="M2791" s="8">
        <f t="shared" si="439"/>
        <v>23.738</v>
      </c>
      <c r="O2791" s="8">
        <v>134</v>
      </c>
      <c r="AI2791" s="7">
        <v>8012</v>
      </c>
      <c r="AJ2791" s="8">
        <v>0</v>
      </c>
      <c r="AK2791" s="8" t="s">
        <v>307</v>
      </c>
      <c r="AL2791" s="7">
        <v>332</v>
      </c>
      <c r="AM2791" s="8">
        <v>0</v>
      </c>
      <c r="AN2791" s="8">
        <v>10.3</v>
      </c>
      <c r="AO2791" s="8">
        <v>0</v>
      </c>
      <c r="AP2791" s="8">
        <v>0</v>
      </c>
      <c r="AQ2791" s="8">
        <v>3</v>
      </c>
      <c r="AR2791" s="8">
        <v>73.7</v>
      </c>
      <c r="AS2791" s="8">
        <v>12.7</v>
      </c>
      <c r="AT2791" s="12">
        <f t="shared" si="440"/>
        <v>87</v>
      </c>
      <c r="AV2791" s="11">
        <f t="shared" si="441"/>
        <v>78.810159999999996</v>
      </c>
      <c r="AW2791" s="13">
        <f t="shared" si="442"/>
        <v>0</v>
      </c>
      <c r="AX2791" s="13">
        <f t="shared" si="443"/>
        <v>2.445014</v>
      </c>
      <c r="AY2791" s="13">
        <f t="shared" si="444"/>
        <v>0</v>
      </c>
      <c r="AZ2791" s="13">
        <f t="shared" si="445"/>
        <v>0</v>
      </c>
      <c r="BA2791" s="13">
        <f t="shared" si="446"/>
        <v>0.71214</v>
      </c>
      <c r="BB2791" s="13">
        <f t="shared" si="447"/>
        <v>17.494906</v>
      </c>
      <c r="BC2791" s="13">
        <f t="shared" si="448"/>
        <v>3.014726</v>
      </c>
    </row>
    <row r="2792" spans="1:55" x14ac:dyDescent="0.3">
      <c r="A2792" s="8" t="s">
        <v>234</v>
      </c>
      <c r="B2792" s="8" t="s">
        <v>239</v>
      </c>
      <c r="C2792" s="8" t="s">
        <v>196</v>
      </c>
      <c r="D2792" s="8" t="s">
        <v>74</v>
      </c>
      <c r="E2792" s="7" t="s">
        <v>14</v>
      </c>
      <c r="F2792" s="8">
        <v>340</v>
      </c>
      <c r="G2792" s="8">
        <v>1</v>
      </c>
      <c r="L2792" s="8">
        <v>1</v>
      </c>
      <c r="M2792" s="8">
        <f t="shared" si="439"/>
        <v>340</v>
      </c>
      <c r="O2792" s="8">
        <v>134</v>
      </c>
      <c r="AI2792" s="7">
        <v>404</v>
      </c>
      <c r="AJ2792" s="8">
        <v>14400</v>
      </c>
      <c r="AK2792" s="8" t="s">
        <v>308</v>
      </c>
      <c r="AL2792" s="7">
        <v>41</v>
      </c>
      <c r="AM2792" s="8">
        <v>0</v>
      </c>
      <c r="AN2792" s="8">
        <v>0</v>
      </c>
      <c r="AO2792" s="8">
        <v>0</v>
      </c>
      <c r="AP2792" s="8">
        <v>0</v>
      </c>
      <c r="AQ2792" s="8">
        <v>0</v>
      </c>
      <c r="AR2792" s="8">
        <v>10.4</v>
      </c>
      <c r="AS2792" s="8">
        <v>0</v>
      </c>
      <c r="AT2792" s="12">
        <f t="shared" si="440"/>
        <v>10.4</v>
      </c>
      <c r="AV2792" s="11">
        <f t="shared" si="441"/>
        <v>139.4</v>
      </c>
      <c r="AW2792" s="13">
        <f t="shared" si="442"/>
        <v>0</v>
      </c>
      <c r="AX2792" s="13">
        <f t="shared" si="443"/>
        <v>0</v>
      </c>
      <c r="AY2792" s="13">
        <f t="shared" si="444"/>
        <v>0</v>
      </c>
      <c r="AZ2792" s="13">
        <f t="shared" si="445"/>
        <v>0</v>
      </c>
      <c r="BA2792" s="13">
        <f t="shared" si="446"/>
        <v>0</v>
      </c>
      <c r="BB2792" s="13">
        <f t="shared" si="447"/>
        <v>35.36</v>
      </c>
      <c r="BC2792" s="13">
        <f t="shared" si="448"/>
        <v>0</v>
      </c>
    </row>
    <row r="2793" spans="1:55" x14ac:dyDescent="0.3">
      <c r="A2793" s="8" t="s">
        <v>232</v>
      </c>
      <c r="B2793" s="8" t="s">
        <v>239</v>
      </c>
      <c r="C2793" s="8" t="s">
        <v>197</v>
      </c>
      <c r="D2793" s="8" t="s">
        <v>13</v>
      </c>
      <c r="E2793" s="7" t="s">
        <v>14</v>
      </c>
      <c r="F2793" s="8">
        <v>112</v>
      </c>
      <c r="I2793" s="8">
        <v>3</v>
      </c>
      <c r="L2793" s="8">
        <v>0.1</v>
      </c>
      <c r="M2793" s="8">
        <f t="shared" si="439"/>
        <v>11.200000000000001</v>
      </c>
      <c r="N2793" s="8">
        <v>3</v>
      </c>
      <c r="O2793" s="8">
        <v>136</v>
      </c>
      <c r="AI2793" s="7">
        <v>8067</v>
      </c>
      <c r="AJ2793" s="8">
        <v>0</v>
      </c>
      <c r="AK2793" s="8" t="s">
        <v>265</v>
      </c>
      <c r="AL2793" s="7">
        <v>269</v>
      </c>
      <c r="AM2793" s="8">
        <v>269</v>
      </c>
      <c r="AN2793" s="8">
        <v>24.9</v>
      </c>
      <c r="AO2793" s="8">
        <v>24.9</v>
      </c>
      <c r="AP2793" s="8">
        <v>24.9</v>
      </c>
      <c r="AQ2793" s="8">
        <v>18</v>
      </c>
      <c r="AR2793" s="8">
        <v>0</v>
      </c>
      <c r="AS2793" s="8">
        <v>0</v>
      </c>
      <c r="AT2793" s="12">
        <f t="shared" si="440"/>
        <v>42.9</v>
      </c>
      <c r="AV2793" s="11">
        <f t="shared" si="441"/>
        <v>30.128</v>
      </c>
      <c r="AW2793" s="13">
        <f t="shared" si="442"/>
        <v>30.128</v>
      </c>
      <c r="AX2793" s="13">
        <f t="shared" si="443"/>
        <v>2.7888000000000002</v>
      </c>
      <c r="AY2793" s="13">
        <f t="shared" si="444"/>
        <v>2.7888000000000002</v>
      </c>
      <c r="AZ2793" s="13">
        <f t="shared" si="445"/>
        <v>2.7888000000000002</v>
      </c>
      <c r="BA2793" s="13">
        <f t="shared" si="446"/>
        <v>2.016</v>
      </c>
      <c r="BB2793" s="13">
        <f t="shared" si="447"/>
        <v>0</v>
      </c>
      <c r="BC2793" s="13">
        <f t="shared" si="448"/>
        <v>0</v>
      </c>
    </row>
    <row r="2794" spans="1:55" x14ac:dyDescent="0.3">
      <c r="A2794" s="8" t="s">
        <v>232</v>
      </c>
      <c r="B2794" s="8" t="s">
        <v>239</v>
      </c>
      <c r="C2794" s="8" t="s">
        <v>197</v>
      </c>
      <c r="D2794" s="8" t="s">
        <v>15</v>
      </c>
      <c r="E2794" s="7" t="s">
        <v>14</v>
      </c>
      <c r="F2794" s="8">
        <v>85</v>
      </c>
      <c r="I2794" s="8">
        <v>1</v>
      </c>
      <c r="L2794" s="8">
        <v>3.3000000000000002E-2</v>
      </c>
      <c r="M2794" s="8">
        <f t="shared" ref="M2794:M2857" si="449">F2794*L2794</f>
        <v>2.8050000000000002</v>
      </c>
      <c r="O2794" s="8">
        <v>136</v>
      </c>
      <c r="AE2794" s="7" t="s">
        <v>296</v>
      </c>
      <c r="AF2794" s="8" t="s">
        <v>298</v>
      </c>
      <c r="AG2794" s="7" t="s">
        <v>299</v>
      </c>
      <c r="AL2794" s="7">
        <v>241</v>
      </c>
      <c r="AN2794" s="8">
        <v>32.9</v>
      </c>
      <c r="AQ2794" s="8">
        <v>10.9</v>
      </c>
      <c r="AR2794" s="8">
        <v>0.5</v>
      </c>
      <c r="AS2794" s="8">
        <v>0</v>
      </c>
      <c r="AT2794" s="12">
        <f t="shared" si="440"/>
        <v>44.3</v>
      </c>
      <c r="AV2794" s="11">
        <f t="shared" si="441"/>
        <v>6.7600499999999997</v>
      </c>
      <c r="AW2794" s="13">
        <f t="shared" si="442"/>
        <v>2.8050000000000002E-2</v>
      </c>
      <c r="AX2794" s="13">
        <f t="shared" si="443"/>
        <v>0.92284499999999992</v>
      </c>
      <c r="AY2794" s="13">
        <f t="shared" si="444"/>
        <v>2.8050000000000002E-2</v>
      </c>
      <c r="AZ2794" s="13">
        <f t="shared" si="445"/>
        <v>2.8050000000000002E-2</v>
      </c>
      <c r="BA2794" s="13">
        <f t="shared" si="446"/>
        <v>0.30574500000000004</v>
      </c>
      <c r="BB2794" s="13">
        <f t="shared" si="447"/>
        <v>1.4025000000000001E-2</v>
      </c>
      <c r="BC2794" s="13">
        <f t="shared" si="448"/>
        <v>0</v>
      </c>
    </row>
    <row r="2795" spans="1:55" x14ac:dyDescent="0.3">
      <c r="A2795" s="8" t="s">
        <v>232</v>
      </c>
      <c r="B2795" s="8" t="s">
        <v>239</v>
      </c>
      <c r="C2795" s="8" t="s">
        <v>197</v>
      </c>
      <c r="D2795" s="8" t="s">
        <v>17</v>
      </c>
      <c r="E2795" s="7" t="s">
        <v>21</v>
      </c>
      <c r="K2795" s="8">
        <v>1</v>
      </c>
      <c r="L2795" s="8">
        <v>0</v>
      </c>
      <c r="M2795" s="8">
        <f t="shared" si="449"/>
        <v>0</v>
      </c>
      <c r="O2795" s="8">
        <v>136</v>
      </c>
      <c r="AE2795" s="7" t="s">
        <v>300</v>
      </c>
      <c r="AF2795" s="8" t="s">
        <v>301</v>
      </c>
      <c r="AG2795" s="7" t="s">
        <v>272</v>
      </c>
      <c r="AL2795" s="7">
        <v>265</v>
      </c>
      <c r="AN2795" s="8">
        <v>16.899999999999999</v>
      </c>
      <c r="AQ2795" s="8">
        <v>21.4</v>
      </c>
      <c r="AR2795" s="8">
        <v>0</v>
      </c>
      <c r="AS2795" s="8">
        <v>0</v>
      </c>
      <c r="AT2795" s="12">
        <f t="shared" si="440"/>
        <v>38.299999999999997</v>
      </c>
      <c r="AV2795" s="11">
        <f t="shared" si="441"/>
        <v>0</v>
      </c>
      <c r="AW2795" s="13">
        <f t="shared" si="442"/>
        <v>0</v>
      </c>
      <c r="AX2795" s="13">
        <f t="shared" si="443"/>
        <v>0</v>
      </c>
      <c r="AY2795" s="13">
        <f t="shared" si="444"/>
        <v>0</v>
      </c>
      <c r="AZ2795" s="13">
        <f t="shared" si="445"/>
        <v>0</v>
      </c>
      <c r="BA2795" s="13">
        <f t="shared" si="446"/>
        <v>0</v>
      </c>
      <c r="BB2795" s="13">
        <f t="shared" si="447"/>
        <v>0</v>
      </c>
      <c r="BC2795" s="13">
        <f t="shared" si="448"/>
        <v>0</v>
      </c>
    </row>
    <row r="2796" spans="1:55" x14ac:dyDescent="0.3">
      <c r="A2796" s="8" t="s">
        <v>232</v>
      </c>
      <c r="B2796" s="8" t="s">
        <v>239</v>
      </c>
      <c r="C2796" s="8" t="s">
        <v>197</v>
      </c>
      <c r="D2796" s="8" t="s">
        <v>18</v>
      </c>
      <c r="E2796" s="7" t="s">
        <v>21</v>
      </c>
      <c r="K2796" s="8">
        <v>1</v>
      </c>
      <c r="L2796" s="8">
        <v>0</v>
      </c>
      <c r="M2796" s="8">
        <f t="shared" si="449"/>
        <v>0</v>
      </c>
      <c r="O2796" s="8">
        <v>136</v>
      </c>
      <c r="S2796" s="8">
        <v>1095</v>
      </c>
      <c r="T2796" s="8" t="s">
        <v>275</v>
      </c>
      <c r="AL2796" s="7">
        <v>267</v>
      </c>
      <c r="AN2796" s="8">
        <v>19.600000000000001</v>
      </c>
      <c r="AQ2796" s="8">
        <v>20.3</v>
      </c>
      <c r="AT2796" s="12">
        <f t="shared" si="440"/>
        <v>39.900000000000006</v>
      </c>
      <c r="AV2796" s="11">
        <f t="shared" si="441"/>
        <v>0</v>
      </c>
      <c r="AW2796" s="13">
        <f t="shared" si="442"/>
        <v>0</v>
      </c>
      <c r="AX2796" s="13">
        <f t="shared" si="443"/>
        <v>0</v>
      </c>
      <c r="AY2796" s="13">
        <f t="shared" si="444"/>
        <v>0</v>
      </c>
      <c r="AZ2796" s="13">
        <f t="shared" si="445"/>
        <v>0</v>
      </c>
      <c r="BA2796" s="13">
        <f t="shared" si="446"/>
        <v>0</v>
      </c>
      <c r="BB2796" s="13">
        <f t="shared" si="447"/>
        <v>0</v>
      </c>
      <c r="BC2796" s="13">
        <f t="shared" si="448"/>
        <v>0</v>
      </c>
    </row>
    <row r="2797" spans="1:55" x14ac:dyDescent="0.3">
      <c r="A2797" s="8" t="s">
        <v>232</v>
      </c>
      <c r="B2797" s="8" t="s">
        <v>239</v>
      </c>
      <c r="C2797" s="8" t="s">
        <v>197</v>
      </c>
      <c r="D2797" s="8" t="s">
        <v>19</v>
      </c>
      <c r="E2797" s="7" t="s">
        <v>14</v>
      </c>
      <c r="F2797" s="8">
        <v>112</v>
      </c>
      <c r="I2797" s="8">
        <v>2</v>
      </c>
      <c r="L2797" s="8">
        <v>6.7000000000000004E-2</v>
      </c>
      <c r="M2797" s="8">
        <f t="shared" si="449"/>
        <v>7.5040000000000004</v>
      </c>
      <c r="O2797" s="8">
        <v>136</v>
      </c>
      <c r="AI2797" s="7">
        <v>8063</v>
      </c>
      <c r="AJ2797" s="8">
        <v>5124</v>
      </c>
      <c r="AK2797" s="8" t="s">
        <v>273</v>
      </c>
      <c r="AL2797" s="7">
        <v>285</v>
      </c>
      <c r="AM2797" s="8">
        <v>285</v>
      </c>
      <c r="AN2797" s="8">
        <v>26.9</v>
      </c>
      <c r="AO2797" s="8">
        <v>26.9</v>
      </c>
      <c r="AP2797" s="8">
        <v>26.9</v>
      </c>
      <c r="AQ2797" s="8">
        <v>18.899999999999999</v>
      </c>
      <c r="AR2797" s="8">
        <v>0</v>
      </c>
      <c r="AS2797" s="8">
        <v>0</v>
      </c>
      <c r="AT2797" s="12">
        <f t="shared" ref="AT2797:AT2860" si="450">SUM(AN2797,AQ2797,AR2797)</f>
        <v>45.8</v>
      </c>
      <c r="AV2797" s="11">
        <f t="shared" si="441"/>
        <v>21.386400000000002</v>
      </c>
      <c r="AW2797" s="13">
        <f t="shared" si="442"/>
        <v>21.386400000000002</v>
      </c>
      <c r="AX2797" s="13">
        <f t="shared" si="443"/>
        <v>2.0185759999999999</v>
      </c>
      <c r="AY2797" s="13">
        <f t="shared" si="444"/>
        <v>2.0185759999999999</v>
      </c>
      <c r="AZ2797" s="13">
        <f t="shared" si="445"/>
        <v>2.0185759999999999</v>
      </c>
      <c r="BA2797" s="13">
        <f t="shared" si="446"/>
        <v>1.4182560000000002</v>
      </c>
      <c r="BB2797" s="13">
        <f t="shared" si="447"/>
        <v>0</v>
      </c>
      <c r="BC2797" s="13">
        <f t="shared" si="448"/>
        <v>0</v>
      </c>
    </row>
    <row r="2798" spans="1:55" x14ac:dyDescent="0.3">
      <c r="A2798" s="8" t="s">
        <v>232</v>
      </c>
      <c r="B2798" s="8" t="s">
        <v>239</v>
      </c>
      <c r="C2798" s="8" t="s">
        <v>197</v>
      </c>
      <c r="D2798" s="8" t="s">
        <v>22</v>
      </c>
      <c r="E2798" s="7" t="s">
        <v>21</v>
      </c>
      <c r="K2798" s="8">
        <v>1</v>
      </c>
      <c r="L2798" s="8">
        <v>0</v>
      </c>
      <c r="M2798" s="8">
        <f t="shared" si="449"/>
        <v>0</v>
      </c>
      <c r="O2798" s="8">
        <v>136</v>
      </c>
      <c r="AI2798" s="7">
        <v>8063</v>
      </c>
      <c r="AJ2798" s="8">
        <v>5124</v>
      </c>
      <c r="AK2798" s="8" t="s">
        <v>273</v>
      </c>
      <c r="AL2798" s="7">
        <v>285</v>
      </c>
      <c r="AM2798" s="8">
        <v>285</v>
      </c>
      <c r="AN2798" s="8">
        <v>26.9</v>
      </c>
      <c r="AO2798" s="8">
        <v>26.9</v>
      </c>
      <c r="AP2798" s="8">
        <v>26.9</v>
      </c>
      <c r="AQ2798" s="8">
        <v>18.899999999999999</v>
      </c>
      <c r="AR2798" s="8">
        <v>0</v>
      </c>
      <c r="AS2798" s="8">
        <v>0</v>
      </c>
      <c r="AT2798" s="12">
        <f t="shared" si="450"/>
        <v>45.8</v>
      </c>
      <c r="AV2798" s="11">
        <f t="shared" si="441"/>
        <v>0</v>
      </c>
      <c r="AW2798" s="13">
        <f t="shared" si="442"/>
        <v>0</v>
      </c>
      <c r="AX2798" s="13">
        <f t="shared" si="443"/>
        <v>0</v>
      </c>
      <c r="AY2798" s="13">
        <f t="shared" si="444"/>
        <v>0</v>
      </c>
      <c r="AZ2798" s="13">
        <f t="shared" si="445"/>
        <v>0</v>
      </c>
      <c r="BA2798" s="13">
        <f t="shared" si="446"/>
        <v>0</v>
      </c>
      <c r="BB2798" s="13">
        <f t="shared" si="447"/>
        <v>0</v>
      </c>
      <c r="BC2798" s="13">
        <f t="shared" si="448"/>
        <v>0</v>
      </c>
    </row>
    <row r="2799" spans="1:55" x14ac:dyDescent="0.3">
      <c r="A2799" s="8" t="s">
        <v>232</v>
      </c>
      <c r="B2799" s="8" t="s">
        <v>239</v>
      </c>
      <c r="C2799" s="8" t="s">
        <v>197</v>
      </c>
      <c r="D2799" s="8" t="s">
        <v>136</v>
      </c>
      <c r="E2799" s="7" t="s">
        <v>14</v>
      </c>
      <c r="F2799" s="8">
        <v>56</v>
      </c>
      <c r="I2799" s="8">
        <v>2</v>
      </c>
      <c r="L2799" s="8">
        <v>6.7000000000000004E-2</v>
      </c>
      <c r="M2799" s="8">
        <f t="shared" si="449"/>
        <v>3.7520000000000002</v>
      </c>
      <c r="O2799" s="8">
        <v>136</v>
      </c>
      <c r="AI2799" s="7">
        <v>1683</v>
      </c>
      <c r="AJ2799" s="8">
        <v>10188</v>
      </c>
      <c r="AK2799" s="8" t="s">
        <v>360</v>
      </c>
      <c r="AL2799" s="7">
        <v>273</v>
      </c>
      <c r="AM2799" s="8">
        <v>273</v>
      </c>
      <c r="AN2799" s="8">
        <v>27.6</v>
      </c>
      <c r="AO2799" s="8">
        <v>27.6</v>
      </c>
      <c r="AP2799" s="8">
        <v>27.6</v>
      </c>
      <c r="AQ2799" s="8">
        <v>17.2</v>
      </c>
      <c r="AR2799" s="8">
        <v>0</v>
      </c>
      <c r="AS2799" s="8">
        <v>0</v>
      </c>
      <c r="AT2799" s="12">
        <f t="shared" si="450"/>
        <v>44.8</v>
      </c>
      <c r="AV2799" s="11">
        <f t="shared" si="441"/>
        <v>10.24296</v>
      </c>
      <c r="AW2799" s="13">
        <f t="shared" si="442"/>
        <v>10.24296</v>
      </c>
      <c r="AX2799" s="13">
        <f t="shared" si="443"/>
        <v>1.035552</v>
      </c>
      <c r="AY2799" s="13">
        <f t="shared" si="444"/>
        <v>1.035552</v>
      </c>
      <c r="AZ2799" s="13">
        <f t="shared" si="445"/>
        <v>1.035552</v>
      </c>
      <c r="BA2799" s="13">
        <f t="shared" si="446"/>
        <v>0.64534400000000003</v>
      </c>
      <c r="BB2799" s="13">
        <f t="shared" si="447"/>
        <v>0</v>
      </c>
      <c r="BC2799" s="13">
        <f t="shared" si="448"/>
        <v>0</v>
      </c>
    </row>
    <row r="2800" spans="1:55" x14ac:dyDescent="0.3">
      <c r="A2800" s="8" t="s">
        <v>232</v>
      </c>
      <c r="B2800" s="8" t="s">
        <v>239</v>
      </c>
      <c r="C2800" s="8" t="s">
        <v>197</v>
      </c>
      <c r="D2800" s="8" t="s">
        <v>23</v>
      </c>
      <c r="E2800" s="7" t="s">
        <v>14</v>
      </c>
      <c r="F2800" s="8">
        <v>64</v>
      </c>
      <c r="I2800" s="8">
        <v>1</v>
      </c>
      <c r="L2800" s="8">
        <v>3.3000000000000002E-2</v>
      </c>
      <c r="M2800" s="8">
        <f t="shared" si="449"/>
        <v>2.1120000000000001</v>
      </c>
      <c r="O2800" s="8">
        <v>136</v>
      </c>
      <c r="AI2800" s="7">
        <v>974</v>
      </c>
      <c r="AJ2800" s="8">
        <v>1129</v>
      </c>
      <c r="AK2800" s="8" t="s">
        <v>279</v>
      </c>
      <c r="AL2800" s="7">
        <v>155</v>
      </c>
      <c r="AM2800" s="8">
        <v>155</v>
      </c>
      <c r="AN2800" s="8">
        <v>12.6</v>
      </c>
      <c r="AO2800" s="8">
        <v>12.6</v>
      </c>
      <c r="AP2800" s="8">
        <v>0</v>
      </c>
      <c r="AQ2800" s="8">
        <v>10.6</v>
      </c>
      <c r="AR2800" s="8">
        <v>1.1000000000000001</v>
      </c>
      <c r="AS2800" s="8">
        <v>0</v>
      </c>
      <c r="AT2800" s="12">
        <f t="shared" si="450"/>
        <v>24.3</v>
      </c>
      <c r="AV2800" s="11">
        <f t="shared" si="441"/>
        <v>3.2736000000000001</v>
      </c>
      <c r="AW2800" s="13">
        <f t="shared" si="442"/>
        <v>3.2736000000000001</v>
      </c>
      <c r="AX2800" s="13">
        <f t="shared" si="443"/>
        <v>0.26611200000000002</v>
      </c>
      <c r="AY2800" s="13">
        <f t="shared" si="444"/>
        <v>0.26611200000000002</v>
      </c>
      <c r="AZ2800" s="13">
        <f t="shared" si="445"/>
        <v>0</v>
      </c>
      <c r="BA2800" s="13">
        <f t="shared" si="446"/>
        <v>0.22387199999999999</v>
      </c>
      <c r="BB2800" s="13">
        <f t="shared" si="447"/>
        <v>2.3232000000000003E-2</v>
      </c>
      <c r="BC2800" s="13">
        <f t="shared" si="448"/>
        <v>0</v>
      </c>
    </row>
    <row r="2801" spans="1:55" x14ac:dyDescent="0.3">
      <c r="A2801" s="8" t="s">
        <v>232</v>
      </c>
      <c r="B2801" s="8" t="s">
        <v>239</v>
      </c>
      <c r="C2801" s="8" t="s">
        <v>197</v>
      </c>
      <c r="D2801" s="8" t="s">
        <v>24</v>
      </c>
      <c r="E2801" s="7" t="s">
        <v>14</v>
      </c>
      <c r="F2801" s="8">
        <v>184</v>
      </c>
      <c r="G2801" s="8">
        <v>1</v>
      </c>
      <c r="L2801" s="8">
        <v>1</v>
      </c>
      <c r="M2801" s="8">
        <f t="shared" si="449"/>
        <v>184</v>
      </c>
      <c r="O2801" s="8">
        <v>136</v>
      </c>
      <c r="AI2801" s="7">
        <v>7075</v>
      </c>
      <c r="AJ2801" s="8">
        <v>1106</v>
      </c>
      <c r="AK2801" s="8" t="s">
        <v>280</v>
      </c>
      <c r="AL2801" s="7">
        <v>69</v>
      </c>
      <c r="AM2801" s="8">
        <v>69</v>
      </c>
      <c r="AN2801" s="8">
        <v>3.6</v>
      </c>
      <c r="AO2801" s="8">
        <v>3.6</v>
      </c>
      <c r="AP2801" s="8">
        <v>0</v>
      </c>
      <c r="AQ2801" s="8">
        <v>4.0999999999999996</v>
      </c>
      <c r="AR2801" s="8">
        <v>4.5</v>
      </c>
      <c r="AS2801" s="8">
        <v>0</v>
      </c>
      <c r="AT2801" s="12">
        <f t="shared" si="450"/>
        <v>12.2</v>
      </c>
      <c r="AV2801" s="11">
        <f t="shared" ref="AV2801:AV2864" si="451">PRODUCT($M2801,$Y2801,AL2801)/100</f>
        <v>126.96</v>
      </c>
      <c r="AW2801" s="13">
        <f t="shared" si="442"/>
        <v>126.96</v>
      </c>
      <c r="AX2801" s="13">
        <f t="shared" si="443"/>
        <v>6.6239999999999997</v>
      </c>
      <c r="AY2801" s="13">
        <f t="shared" si="444"/>
        <v>6.6239999999999997</v>
      </c>
      <c r="AZ2801" s="13">
        <f t="shared" si="445"/>
        <v>0</v>
      </c>
      <c r="BA2801" s="13">
        <f t="shared" si="446"/>
        <v>7.5439999999999996</v>
      </c>
      <c r="BB2801" s="13">
        <f t="shared" si="447"/>
        <v>8.2799999999999994</v>
      </c>
      <c r="BC2801" s="13">
        <f t="shared" si="448"/>
        <v>0</v>
      </c>
    </row>
    <row r="2802" spans="1:55" x14ac:dyDescent="0.3">
      <c r="A2802" s="8" t="s">
        <v>232</v>
      </c>
      <c r="B2802" s="8" t="s">
        <v>239</v>
      </c>
      <c r="C2802" s="8" t="s">
        <v>197</v>
      </c>
      <c r="D2802" s="8" t="s">
        <v>25</v>
      </c>
      <c r="E2802" s="7" t="s">
        <v>21</v>
      </c>
      <c r="K2802" s="8">
        <v>1</v>
      </c>
      <c r="L2802" s="8">
        <v>0</v>
      </c>
      <c r="M2802" s="8">
        <f t="shared" si="449"/>
        <v>0</v>
      </c>
      <c r="O2802" s="8">
        <v>136</v>
      </c>
      <c r="AI2802" s="7">
        <v>646</v>
      </c>
      <c r="AJ2802" s="8">
        <v>1009</v>
      </c>
      <c r="AK2802" s="8" t="s">
        <v>286</v>
      </c>
      <c r="AL2802" s="7">
        <v>403</v>
      </c>
      <c r="AM2802" s="8">
        <v>403</v>
      </c>
      <c r="AN2802" s="8">
        <v>24.9</v>
      </c>
      <c r="AO2802" s="8">
        <v>24.9</v>
      </c>
      <c r="AP2802" s="8">
        <v>0</v>
      </c>
      <c r="AQ2802" s="8">
        <v>33.1</v>
      </c>
      <c r="AR2802" s="8">
        <v>1.3</v>
      </c>
      <c r="AS2802" s="8">
        <v>0</v>
      </c>
      <c r="AT2802" s="12">
        <f t="shared" si="450"/>
        <v>59.3</v>
      </c>
      <c r="AV2802" s="11">
        <f t="shared" si="451"/>
        <v>0</v>
      </c>
      <c r="AW2802" s="13">
        <f t="shared" ref="AW2802:AW2865" si="452">PRODUCT($M2802,$Y2802,AM2802)/100</f>
        <v>0</v>
      </c>
      <c r="AX2802" s="13">
        <f t="shared" ref="AX2802:AX2865" si="453">PRODUCT($M2802,$Y2802,AN2802)/100</f>
        <v>0</v>
      </c>
      <c r="AY2802" s="13">
        <f t="shared" ref="AY2802:AY2865" si="454">PRODUCT($M2802,$Y2802,AO2802)/100</f>
        <v>0</v>
      </c>
      <c r="AZ2802" s="13">
        <f t="shared" ref="AZ2802:AZ2865" si="455">PRODUCT($M2802,$Y2802,AP2802)/100</f>
        <v>0</v>
      </c>
      <c r="BA2802" s="13">
        <f t="shared" ref="BA2802:BA2865" si="456">PRODUCT($M2802,$Y2802,AQ2802)/100</f>
        <v>0</v>
      </c>
      <c r="BB2802" s="13">
        <f t="shared" ref="BB2802:BB2865" si="457">PRODUCT($M2802,$Y2802,AR2802)/100</f>
        <v>0</v>
      </c>
      <c r="BC2802" s="13">
        <f t="shared" ref="BC2802:BC2865" si="458">PRODUCT($M2802,$Y2802,AS2802)/100</f>
        <v>0</v>
      </c>
    </row>
    <row r="2803" spans="1:55" x14ac:dyDescent="0.3">
      <c r="A2803" s="8" t="s">
        <v>20</v>
      </c>
      <c r="B2803" s="8" t="s">
        <v>239</v>
      </c>
      <c r="C2803" s="8" t="s">
        <v>197</v>
      </c>
      <c r="D2803" s="8" t="s">
        <v>20</v>
      </c>
      <c r="E2803" s="7" t="s">
        <v>14</v>
      </c>
      <c r="F2803" s="8">
        <v>112</v>
      </c>
      <c r="I2803" s="8">
        <v>5</v>
      </c>
      <c r="L2803" s="8">
        <v>0.16700000000000001</v>
      </c>
      <c r="M2803" s="8">
        <f t="shared" si="449"/>
        <v>18.704000000000001</v>
      </c>
      <c r="O2803" s="8">
        <v>136</v>
      </c>
      <c r="AI2803">
        <v>8041</v>
      </c>
      <c r="AJ2803">
        <v>15233</v>
      </c>
      <c r="AK2803" t="s">
        <v>378</v>
      </c>
      <c r="AL2803">
        <v>105</v>
      </c>
      <c r="AM2803">
        <v>105</v>
      </c>
      <c r="AN2803">
        <v>18.5</v>
      </c>
      <c r="AO2803">
        <v>18.5</v>
      </c>
      <c r="AP2803">
        <v>18.5</v>
      </c>
      <c r="AQ2803">
        <v>2.9</v>
      </c>
      <c r="AR2803">
        <v>0</v>
      </c>
      <c r="AS2803">
        <v>0</v>
      </c>
      <c r="AT2803" s="12">
        <f t="shared" si="450"/>
        <v>21.4</v>
      </c>
      <c r="AV2803" s="11">
        <f t="shared" si="451"/>
        <v>19.639200000000002</v>
      </c>
      <c r="AW2803" s="13">
        <f t="shared" si="452"/>
        <v>19.639200000000002</v>
      </c>
      <c r="AX2803" s="13">
        <f t="shared" si="453"/>
        <v>3.4602400000000002</v>
      </c>
      <c r="AY2803" s="13">
        <f t="shared" si="454"/>
        <v>3.4602400000000002</v>
      </c>
      <c r="AZ2803" s="13">
        <f t="shared" si="455"/>
        <v>3.4602400000000002</v>
      </c>
      <c r="BA2803" s="13">
        <f t="shared" si="456"/>
        <v>0.54241600000000001</v>
      </c>
      <c r="BB2803" s="13">
        <f t="shared" si="457"/>
        <v>0</v>
      </c>
      <c r="BC2803" s="13">
        <f t="shared" si="458"/>
        <v>0</v>
      </c>
    </row>
    <row r="2804" spans="1:55" x14ac:dyDescent="0.3">
      <c r="A2804" s="8" t="s">
        <v>233</v>
      </c>
      <c r="B2804" s="8" t="s">
        <v>239</v>
      </c>
      <c r="C2804" s="8" t="s">
        <v>197</v>
      </c>
      <c r="D2804" s="8" t="s">
        <v>26</v>
      </c>
      <c r="E2804" s="7" t="s">
        <v>14</v>
      </c>
      <c r="F2804" s="8">
        <v>175</v>
      </c>
      <c r="I2804" s="8">
        <v>2</v>
      </c>
      <c r="L2804" s="8">
        <v>6.7000000000000004E-2</v>
      </c>
      <c r="M2804" s="8">
        <f t="shared" si="449"/>
        <v>11.725000000000001</v>
      </c>
      <c r="O2804" s="8">
        <v>136</v>
      </c>
      <c r="AI2804" s="7">
        <v>7200</v>
      </c>
      <c r="AJ2804" s="8">
        <v>20051</v>
      </c>
      <c r="AK2804" s="8" t="s">
        <v>282</v>
      </c>
      <c r="AL2804" s="7">
        <v>130</v>
      </c>
      <c r="AM2804" s="8">
        <v>0</v>
      </c>
      <c r="AN2804" s="8">
        <v>2.4</v>
      </c>
      <c r="AO2804" s="8">
        <v>0</v>
      </c>
      <c r="AP2804" s="8">
        <v>0</v>
      </c>
      <c r="AQ2804" s="8">
        <v>0.2</v>
      </c>
      <c r="AR2804" s="8">
        <v>28.6</v>
      </c>
      <c r="AS2804" s="8">
        <v>0.3</v>
      </c>
      <c r="AT2804" s="12">
        <f t="shared" si="450"/>
        <v>31.200000000000003</v>
      </c>
      <c r="AV2804" s="11">
        <f t="shared" si="451"/>
        <v>15.242500000000001</v>
      </c>
      <c r="AW2804" s="13">
        <f t="shared" si="452"/>
        <v>0</v>
      </c>
      <c r="AX2804" s="13">
        <f t="shared" si="453"/>
        <v>0.28140000000000004</v>
      </c>
      <c r="AY2804" s="13">
        <f t="shared" si="454"/>
        <v>0</v>
      </c>
      <c r="AZ2804" s="13">
        <f t="shared" si="455"/>
        <v>0</v>
      </c>
      <c r="BA2804" s="13">
        <f t="shared" si="456"/>
        <v>2.3450000000000002E-2</v>
      </c>
      <c r="BB2804" s="13">
        <f t="shared" si="457"/>
        <v>3.3533500000000003</v>
      </c>
      <c r="BC2804" s="13">
        <f t="shared" si="458"/>
        <v>3.5175000000000005E-2</v>
      </c>
    </row>
    <row r="2805" spans="1:55" x14ac:dyDescent="0.3">
      <c r="A2805" s="8" t="s">
        <v>233</v>
      </c>
      <c r="B2805" s="8" t="s">
        <v>239</v>
      </c>
      <c r="C2805" s="8" t="s">
        <v>197</v>
      </c>
      <c r="D2805" s="8" t="s">
        <v>28</v>
      </c>
      <c r="E2805" s="7" t="s">
        <v>14</v>
      </c>
      <c r="F2805" s="8">
        <v>185</v>
      </c>
      <c r="H2805" s="8">
        <v>2.5</v>
      </c>
      <c r="L2805" s="8">
        <v>0.35699999999999998</v>
      </c>
      <c r="M2805" s="8">
        <f t="shared" si="449"/>
        <v>66.045000000000002</v>
      </c>
      <c r="O2805" s="8">
        <v>136</v>
      </c>
      <c r="AI2805" s="7">
        <v>7005</v>
      </c>
      <c r="AJ2805" s="8">
        <v>16028</v>
      </c>
      <c r="AK2805" s="8" t="s">
        <v>283</v>
      </c>
      <c r="AL2805" s="7">
        <v>127</v>
      </c>
      <c r="AM2805" s="8">
        <v>0</v>
      </c>
      <c r="AN2805" s="8">
        <v>8.6999999999999993</v>
      </c>
      <c r="AO2805" s="8">
        <v>0</v>
      </c>
      <c r="AP2805" s="8">
        <v>0</v>
      </c>
      <c r="AQ2805" s="8">
        <v>0.5</v>
      </c>
      <c r="AR2805" s="8">
        <v>22.8</v>
      </c>
      <c r="AS2805" s="8">
        <v>6.4</v>
      </c>
      <c r="AT2805" s="12">
        <f t="shared" si="450"/>
        <v>32</v>
      </c>
      <c r="AV2805" s="11">
        <f t="shared" si="451"/>
        <v>83.87715</v>
      </c>
      <c r="AW2805" s="13">
        <f t="shared" si="452"/>
        <v>0</v>
      </c>
      <c r="AX2805" s="13">
        <f t="shared" si="453"/>
        <v>5.7459150000000001</v>
      </c>
      <c r="AY2805" s="13">
        <f t="shared" si="454"/>
        <v>0</v>
      </c>
      <c r="AZ2805" s="13">
        <f t="shared" si="455"/>
        <v>0</v>
      </c>
      <c r="BA2805" s="13">
        <f t="shared" si="456"/>
        <v>0.33022499999999999</v>
      </c>
      <c r="BB2805" s="13">
        <f t="shared" si="457"/>
        <v>15.058260000000001</v>
      </c>
      <c r="BC2805" s="13">
        <f t="shared" si="458"/>
        <v>4.2268800000000004</v>
      </c>
    </row>
    <row r="2806" spans="1:55" x14ac:dyDescent="0.3">
      <c r="A2806" s="8" t="s">
        <v>233</v>
      </c>
      <c r="B2806" s="8" t="s">
        <v>239</v>
      </c>
      <c r="C2806" s="8" t="s">
        <v>197</v>
      </c>
      <c r="D2806" s="8" t="s">
        <v>29</v>
      </c>
      <c r="E2806" s="7" t="s">
        <v>14</v>
      </c>
      <c r="F2806" s="8">
        <v>60</v>
      </c>
      <c r="I2806" s="8">
        <v>2</v>
      </c>
      <c r="L2806" s="8">
        <v>6.7000000000000004E-2</v>
      </c>
      <c r="M2806" s="8">
        <f t="shared" si="449"/>
        <v>4.0200000000000005</v>
      </c>
      <c r="O2806" s="8">
        <v>136</v>
      </c>
      <c r="AI2806" s="7">
        <v>513</v>
      </c>
      <c r="AJ2806" s="8">
        <v>11110</v>
      </c>
      <c r="AK2806" s="8" t="s">
        <v>290</v>
      </c>
      <c r="AL2806" s="7">
        <v>22</v>
      </c>
      <c r="AM2806" s="8">
        <v>0</v>
      </c>
      <c r="AN2806" s="8">
        <v>1</v>
      </c>
      <c r="AO2806" s="8">
        <v>0</v>
      </c>
      <c r="AP2806" s="8">
        <v>0</v>
      </c>
      <c r="AQ2806" s="8">
        <v>0.4</v>
      </c>
      <c r="AR2806" s="8">
        <v>4.5</v>
      </c>
      <c r="AS2806" s="8">
        <v>2.8</v>
      </c>
      <c r="AT2806" s="12">
        <f t="shared" si="450"/>
        <v>5.9</v>
      </c>
      <c r="AV2806" s="11">
        <f t="shared" si="451"/>
        <v>0.88440000000000007</v>
      </c>
      <c r="AW2806" s="13">
        <f t="shared" si="452"/>
        <v>0</v>
      </c>
      <c r="AX2806" s="13">
        <f t="shared" si="453"/>
        <v>4.0200000000000007E-2</v>
      </c>
      <c r="AY2806" s="13">
        <f t="shared" si="454"/>
        <v>0</v>
      </c>
      <c r="AZ2806" s="13">
        <f t="shared" si="455"/>
        <v>0</v>
      </c>
      <c r="BA2806" s="13">
        <f t="shared" si="456"/>
        <v>1.6080000000000004E-2</v>
      </c>
      <c r="BB2806" s="13">
        <f t="shared" si="457"/>
        <v>0.18090000000000003</v>
      </c>
      <c r="BC2806" s="13">
        <f t="shared" si="458"/>
        <v>0.11256000000000001</v>
      </c>
    </row>
    <row r="2807" spans="1:55" x14ac:dyDescent="0.3">
      <c r="A2807" s="8" t="s">
        <v>233</v>
      </c>
      <c r="B2807" s="8" t="s">
        <v>239</v>
      </c>
      <c r="C2807" s="8" t="s">
        <v>197</v>
      </c>
      <c r="D2807" s="8" t="s">
        <v>30</v>
      </c>
      <c r="E2807" s="7" t="s">
        <v>14</v>
      </c>
      <c r="F2807" s="8">
        <v>119</v>
      </c>
      <c r="H2807" s="8">
        <v>1</v>
      </c>
      <c r="L2807" s="8">
        <v>0.14299999999999999</v>
      </c>
      <c r="M2807" s="8">
        <f t="shared" si="449"/>
        <v>17.016999999999999</v>
      </c>
      <c r="O2807" s="8">
        <v>136</v>
      </c>
      <c r="AI2807" s="7">
        <v>141</v>
      </c>
      <c r="AJ2807" s="8">
        <v>9040</v>
      </c>
      <c r="AK2807" s="8" t="s">
        <v>287</v>
      </c>
      <c r="AL2807" s="7">
        <v>92</v>
      </c>
      <c r="AM2807" s="8">
        <v>0</v>
      </c>
      <c r="AN2807" s="8">
        <v>1</v>
      </c>
      <c r="AO2807" s="8">
        <v>0</v>
      </c>
      <c r="AP2807" s="8">
        <v>0</v>
      </c>
      <c r="AQ2807" s="8">
        <v>0.5</v>
      </c>
      <c r="AR2807" s="8">
        <v>23.4</v>
      </c>
      <c r="AS2807" s="8">
        <v>2.4</v>
      </c>
      <c r="AT2807" s="12">
        <f t="shared" si="450"/>
        <v>24.9</v>
      </c>
      <c r="AV2807" s="11">
        <f t="shared" si="451"/>
        <v>15.655639999999998</v>
      </c>
      <c r="AW2807" s="13">
        <f t="shared" si="452"/>
        <v>0</v>
      </c>
      <c r="AX2807" s="13">
        <f t="shared" si="453"/>
        <v>0.17016999999999999</v>
      </c>
      <c r="AY2807" s="13">
        <f t="shared" si="454"/>
        <v>0</v>
      </c>
      <c r="AZ2807" s="13">
        <f t="shared" si="455"/>
        <v>0</v>
      </c>
      <c r="BA2807" s="13">
        <f t="shared" si="456"/>
        <v>8.5084999999999994E-2</v>
      </c>
      <c r="BB2807" s="13">
        <f t="shared" si="457"/>
        <v>3.9819779999999998</v>
      </c>
      <c r="BC2807" s="13">
        <f t="shared" si="458"/>
        <v>0.40840799999999994</v>
      </c>
    </row>
    <row r="2808" spans="1:55" x14ac:dyDescent="0.3">
      <c r="A2808" s="8" t="s">
        <v>233</v>
      </c>
      <c r="B2808" s="8" t="s">
        <v>239</v>
      </c>
      <c r="C2808" s="8" t="s">
        <v>197</v>
      </c>
      <c r="D2808" s="8" t="s">
        <v>31</v>
      </c>
      <c r="E2808" s="7" t="s">
        <v>14</v>
      </c>
      <c r="F2808" s="8">
        <v>122</v>
      </c>
      <c r="H2808" s="8">
        <v>3.5</v>
      </c>
      <c r="L2808" s="8">
        <v>0.5</v>
      </c>
      <c r="M2808" s="8">
        <f t="shared" si="449"/>
        <v>61</v>
      </c>
      <c r="O2808" s="8">
        <v>136</v>
      </c>
      <c r="AI2808" s="7">
        <v>1786</v>
      </c>
      <c r="AJ2808" s="8">
        <v>11363</v>
      </c>
      <c r="AK2808" s="8" t="s">
        <v>289</v>
      </c>
      <c r="AL2808" s="7">
        <v>93</v>
      </c>
      <c r="AM2808" s="8">
        <v>0</v>
      </c>
      <c r="AN2808" s="8">
        <v>2</v>
      </c>
      <c r="AO2808" s="8">
        <v>0</v>
      </c>
      <c r="AP2808" s="8">
        <v>0</v>
      </c>
      <c r="AQ2808" s="8">
        <v>0.1</v>
      </c>
      <c r="AR2808" s="8">
        <v>21.6</v>
      </c>
      <c r="AS2808" s="8">
        <v>1.5</v>
      </c>
      <c r="AT2808" s="12">
        <f t="shared" si="450"/>
        <v>23.700000000000003</v>
      </c>
      <c r="AV2808" s="11">
        <f t="shared" si="451"/>
        <v>56.73</v>
      </c>
      <c r="AW2808" s="13">
        <f t="shared" si="452"/>
        <v>0</v>
      </c>
      <c r="AX2808" s="13">
        <f t="shared" si="453"/>
        <v>1.22</v>
      </c>
      <c r="AY2808" s="13">
        <f t="shared" si="454"/>
        <v>0</v>
      </c>
      <c r="AZ2808" s="13">
        <f t="shared" si="455"/>
        <v>0</v>
      </c>
      <c r="BA2808" s="13">
        <f t="shared" si="456"/>
        <v>6.1000000000000006E-2</v>
      </c>
      <c r="BB2808" s="13">
        <f t="shared" si="457"/>
        <v>13.176000000000002</v>
      </c>
      <c r="BC2808" s="13">
        <f t="shared" si="458"/>
        <v>0.91500000000000004</v>
      </c>
    </row>
    <row r="2809" spans="1:55" x14ac:dyDescent="0.3">
      <c r="A2809" s="8" t="s">
        <v>233</v>
      </c>
      <c r="B2809" s="8" t="s">
        <v>239</v>
      </c>
      <c r="C2809" s="8" t="s">
        <v>197</v>
      </c>
      <c r="D2809" s="8" t="s">
        <v>167</v>
      </c>
      <c r="E2809" s="7" t="s">
        <v>14</v>
      </c>
      <c r="F2809" s="8">
        <v>62</v>
      </c>
      <c r="G2809" s="8">
        <v>1</v>
      </c>
      <c r="L2809" s="8">
        <v>1</v>
      </c>
      <c r="M2809" s="8">
        <f t="shared" si="449"/>
        <v>62</v>
      </c>
      <c r="O2809" s="8">
        <v>136</v>
      </c>
      <c r="AI2809" s="7">
        <v>2282</v>
      </c>
      <c r="AJ2809" s="8">
        <v>11529</v>
      </c>
      <c r="AK2809" s="8" t="s">
        <v>368</v>
      </c>
      <c r="AL2809" s="7">
        <v>21</v>
      </c>
      <c r="AM2809" s="8">
        <v>0</v>
      </c>
      <c r="AN2809" s="8">
        <v>0.9</v>
      </c>
      <c r="AO2809" s="8">
        <v>0</v>
      </c>
      <c r="AP2809" s="8">
        <v>0</v>
      </c>
      <c r="AQ2809" s="8">
        <v>0.3</v>
      </c>
      <c r="AR2809" s="8">
        <v>4.5999999999999996</v>
      </c>
      <c r="AS2809" s="8">
        <v>1.1000000000000001</v>
      </c>
      <c r="AT2809" s="12">
        <f t="shared" si="450"/>
        <v>5.8</v>
      </c>
      <c r="AV2809" s="11">
        <f t="shared" si="451"/>
        <v>13.02</v>
      </c>
      <c r="AW2809" s="13">
        <f t="shared" si="452"/>
        <v>0</v>
      </c>
      <c r="AX2809" s="13">
        <f t="shared" si="453"/>
        <v>0.55800000000000005</v>
      </c>
      <c r="AY2809" s="13">
        <f t="shared" si="454"/>
        <v>0</v>
      </c>
      <c r="AZ2809" s="13">
        <f t="shared" si="455"/>
        <v>0</v>
      </c>
      <c r="BA2809" s="13">
        <f t="shared" si="456"/>
        <v>0.18599999999999997</v>
      </c>
      <c r="BB2809" s="13">
        <f t="shared" si="457"/>
        <v>2.8519999999999999</v>
      </c>
      <c r="BC2809" s="13">
        <f t="shared" si="458"/>
        <v>0.68200000000000005</v>
      </c>
    </row>
    <row r="2810" spans="1:55" x14ac:dyDescent="0.3">
      <c r="A2810" s="8" t="s">
        <v>233</v>
      </c>
      <c r="B2810" s="8" t="s">
        <v>239</v>
      </c>
      <c r="C2810" s="8" t="s">
        <v>197</v>
      </c>
      <c r="D2810" s="8" t="s">
        <v>171</v>
      </c>
      <c r="E2810" s="7" t="s">
        <v>14</v>
      </c>
      <c r="F2810" s="8">
        <v>44</v>
      </c>
      <c r="I2810" s="8">
        <v>1</v>
      </c>
      <c r="L2810" s="8">
        <v>3.3000000000000002E-2</v>
      </c>
      <c r="M2810" s="8">
        <f t="shared" si="449"/>
        <v>1.452</v>
      </c>
      <c r="O2810" s="8">
        <v>136</v>
      </c>
      <c r="AI2810" s="7">
        <v>7016</v>
      </c>
      <c r="AJ2810" s="8">
        <v>18029</v>
      </c>
      <c r="AK2810" s="8" t="s">
        <v>369</v>
      </c>
      <c r="AL2810" s="7">
        <v>274</v>
      </c>
      <c r="AM2810" s="8">
        <v>0</v>
      </c>
      <c r="AN2810" s="8">
        <v>8.8000000000000007</v>
      </c>
      <c r="AO2810" s="8">
        <v>0</v>
      </c>
      <c r="AP2810" s="8">
        <v>0</v>
      </c>
      <c r="AQ2810" s="8">
        <v>3</v>
      </c>
      <c r="AR2810" s="8">
        <v>51.9</v>
      </c>
      <c r="AS2810" s="8">
        <v>2.8</v>
      </c>
      <c r="AT2810" s="12">
        <f t="shared" si="450"/>
        <v>63.7</v>
      </c>
      <c r="AV2810" s="11">
        <f t="shared" si="451"/>
        <v>3.9784800000000002</v>
      </c>
      <c r="AW2810" s="13">
        <f t="shared" si="452"/>
        <v>0</v>
      </c>
      <c r="AX2810" s="13">
        <f t="shared" si="453"/>
        <v>0.127776</v>
      </c>
      <c r="AY2810" s="13">
        <f t="shared" si="454"/>
        <v>0</v>
      </c>
      <c r="AZ2810" s="13">
        <f t="shared" si="455"/>
        <v>0</v>
      </c>
      <c r="BA2810" s="13">
        <f t="shared" si="456"/>
        <v>4.3560000000000001E-2</v>
      </c>
      <c r="BB2810" s="13">
        <f t="shared" si="457"/>
        <v>0.75358800000000004</v>
      </c>
      <c r="BC2810" s="13">
        <f t="shared" si="458"/>
        <v>4.0655999999999998E-2</v>
      </c>
    </row>
    <row r="2811" spans="1:55" x14ac:dyDescent="0.3">
      <c r="A2811" s="8" t="s">
        <v>233</v>
      </c>
      <c r="B2811" s="8" t="s">
        <v>239</v>
      </c>
      <c r="C2811" s="8" t="s">
        <v>197</v>
      </c>
      <c r="D2811" s="8" t="s">
        <v>44</v>
      </c>
      <c r="E2811" s="7" t="s">
        <v>14</v>
      </c>
      <c r="F2811" s="8">
        <v>250</v>
      </c>
      <c r="G2811" s="8">
        <v>1</v>
      </c>
      <c r="L2811" s="8">
        <v>1</v>
      </c>
      <c r="M2811" s="8">
        <f t="shared" si="449"/>
        <v>250</v>
      </c>
      <c r="O2811" s="8">
        <v>136</v>
      </c>
      <c r="AI2811" s="7">
        <v>8009</v>
      </c>
      <c r="AJ2811" s="8">
        <v>20121</v>
      </c>
      <c r="AK2811" s="8" t="s">
        <v>370</v>
      </c>
      <c r="AL2811" s="7">
        <v>141</v>
      </c>
      <c r="AM2811" s="8">
        <v>0</v>
      </c>
      <c r="AN2811" s="8">
        <v>4.8</v>
      </c>
      <c r="AO2811" s="8">
        <v>0</v>
      </c>
      <c r="AP2811" s="8">
        <v>0</v>
      </c>
      <c r="AQ2811" s="8">
        <v>0.7</v>
      </c>
      <c r="AR2811" s="8">
        <v>28.3</v>
      </c>
      <c r="AS2811" s="8">
        <v>1.7</v>
      </c>
      <c r="AT2811" s="12">
        <f t="shared" si="450"/>
        <v>33.799999999999997</v>
      </c>
      <c r="AV2811" s="11">
        <f t="shared" si="451"/>
        <v>352.5</v>
      </c>
      <c r="AW2811" s="13">
        <f t="shared" si="452"/>
        <v>0</v>
      </c>
      <c r="AX2811" s="13">
        <f t="shared" si="453"/>
        <v>12</v>
      </c>
      <c r="AY2811" s="13">
        <f t="shared" si="454"/>
        <v>0</v>
      </c>
      <c r="AZ2811" s="13">
        <f t="shared" si="455"/>
        <v>0</v>
      </c>
      <c r="BA2811" s="13">
        <f t="shared" si="456"/>
        <v>1.75</v>
      </c>
      <c r="BB2811" s="13">
        <f t="shared" si="457"/>
        <v>70.75</v>
      </c>
      <c r="BC2811" s="13">
        <f t="shared" si="458"/>
        <v>4.25</v>
      </c>
    </row>
    <row r="2812" spans="1:55" x14ac:dyDescent="0.3">
      <c r="A2812" s="8" t="s">
        <v>233</v>
      </c>
      <c r="B2812" s="8" t="s">
        <v>239</v>
      </c>
      <c r="C2812" s="8" t="s">
        <v>197</v>
      </c>
      <c r="D2812" s="8" t="s">
        <v>87</v>
      </c>
      <c r="E2812" s="7" t="s">
        <v>14</v>
      </c>
      <c r="F2812" s="8">
        <v>171</v>
      </c>
      <c r="H2812" s="8">
        <v>1</v>
      </c>
      <c r="L2812" s="8">
        <v>0.14299999999999999</v>
      </c>
      <c r="M2812" s="8">
        <f t="shared" si="449"/>
        <v>24.452999999999999</v>
      </c>
      <c r="O2812" s="8">
        <v>136</v>
      </c>
      <c r="AI2812" s="7">
        <v>7060</v>
      </c>
      <c r="AJ2812" s="8">
        <v>16063</v>
      </c>
      <c r="AK2812" s="8" t="s">
        <v>328</v>
      </c>
      <c r="AL2812" s="7">
        <v>116</v>
      </c>
      <c r="AM2812" s="8">
        <v>0</v>
      </c>
      <c r="AN2812" s="8">
        <v>7.7</v>
      </c>
      <c r="AO2812" s="8">
        <v>0</v>
      </c>
      <c r="AP2812" s="8">
        <v>0</v>
      </c>
      <c r="AQ2812" s="8">
        <v>0.5</v>
      </c>
      <c r="AR2812" s="8">
        <v>20.8</v>
      </c>
      <c r="AS2812" s="8">
        <v>6.5</v>
      </c>
      <c r="AT2812" s="12">
        <f t="shared" si="450"/>
        <v>29</v>
      </c>
      <c r="AV2812" s="11">
        <f t="shared" si="451"/>
        <v>28.365479999999998</v>
      </c>
      <c r="AW2812" s="13">
        <f t="shared" si="452"/>
        <v>0</v>
      </c>
      <c r="AX2812" s="13">
        <f t="shared" si="453"/>
        <v>1.8828809999999998</v>
      </c>
      <c r="AY2812" s="13">
        <f t="shared" si="454"/>
        <v>0</v>
      </c>
      <c r="AZ2812" s="13">
        <f t="shared" si="455"/>
        <v>0</v>
      </c>
      <c r="BA2812" s="13">
        <f t="shared" si="456"/>
        <v>0.122265</v>
      </c>
      <c r="BB2812" s="13">
        <f t="shared" si="457"/>
        <v>5.0862240000000005</v>
      </c>
      <c r="BC2812" s="13">
        <f t="shared" si="458"/>
        <v>1.589445</v>
      </c>
    </row>
    <row r="2813" spans="1:55" x14ac:dyDescent="0.3">
      <c r="A2813" s="8" t="s">
        <v>234</v>
      </c>
      <c r="B2813" s="8" t="s">
        <v>239</v>
      </c>
      <c r="C2813" s="8" t="s">
        <v>197</v>
      </c>
      <c r="D2813" s="8" t="s">
        <v>248</v>
      </c>
      <c r="E2813" s="7" t="s">
        <v>14</v>
      </c>
      <c r="F2813" s="8">
        <v>134</v>
      </c>
      <c r="H2813" s="8">
        <v>4</v>
      </c>
      <c r="L2813" s="8">
        <v>0.57099999999999995</v>
      </c>
      <c r="M2813" s="8">
        <f t="shared" si="449"/>
        <v>76.513999999999996</v>
      </c>
      <c r="O2813" s="8">
        <v>136</v>
      </c>
      <c r="AE2813" s="7" t="s">
        <v>296</v>
      </c>
      <c r="AF2813" s="8" t="s">
        <v>303</v>
      </c>
      <c r="AL2813" s="7">
        <v>163</v>
      </c>
      <c r="AN2813" s="8">
        <v>6.3</v>
      </c>
      <c r="AQ2813" s="8">
        <v>1.4</v>
      </c>
      <c r="AR2813" s="8">
        <v>31.1</v>
      </c>
      <c r="AT2813" s="12">
        <f t="shared" si="450"/>
        <v>38.799999999999997</v>
      </c>
      <c r="AV2813" s="11">
        <f t="shared" si="451"/>
        <v>124.71781999999999</v>
      </c>
      <c r="AW2813" s="13">
        <f t="shared" si="452"/>
        <v>0.76513999999999993</v>
      </c>
      <c r="AX2813" s="13">
        <f t="shared" si="453"/>
        <v>4.8203819999999995</v>
      </c>
      <c r="AY2813" s="13">
        <f t="shared" si="454"/>
        <v>0.76513999999999993</v>
      </c>
      <c r="AZ2813" s="13">
        <f t="shared" si="455"/>
        <v>0.76513999999999993</v>
      </c>
      <c r="BA2813" s="13">
        <f t="shared" si="456"/>
        <v>1.0711959999999998</v>
      </c>
      <c r="BB2813" s="13">
        <f t="shared" si="457"/>
        <v>23.795853999999999</v>
      </c>
      <c r="BC2813" s="13">
        <f t="shared" si="458"/>
        <v>0.76513999999999993</v>
      </c>
    </row>
    <row r="2814" spans="1:55" x14ac:dyDescent="0.3">
      <c r="A2814" s="8" t="s">
        <v>234</v>
      </c>
      <c r="B2814" s="8" t="s">
        <v>239</v>
      </c>
      <c r="C2814" s="8" t="s">
        <v>197</v>
      </c>
      <c r="D2814" s="8" t="s">
        <v>27</v>
      </c>
      <c r="E2814" s="7" t="s">
        <v>14</v>
      </c>
      <c r="F2814" s="8">
        <v>114</v>
      </c>
      <c r="H2814" s="8">
        <v>3</v>
      </c>
      <c r="L2814" s="8">
        <v>0.42899999999999999</v>
      </c>
      <c r="M2814" s="8">
        <f t="shared" si="449"/>
        <v>48.905999999999999</v>
      </c>
      <c r="O2814" s="8">
        <v>136</v>
      </c>
      <c r="AE2814" s="7" t="s">
        <v>296</v>
      </c>
      <c r="AF2814" s="8" t="s">
        <v>304</v>
      </c>
      <c r="AL2814" s="7">
        <v>125</v>
      </c>
      <c r="AN2814" s="8">
        <v>2.1</v>
      </c>
      <c r="AQ2814" s="8">
        <v>1.3</v>
      </c>
      <c r="AR2814" s="8">
        <v>26.2</v>
      </c>
      <c r="AT2814" s="12">
        <f t="shared" si="450"/>
        <v>29.6</v>
      </c>
      <c r="AV2814" s="11">
        <f t="shared" si="451"/>
        <v>61.1325</v>
      </c>
      <c r="AW2814" s="13">
        <f t="shared" si="452"/>
        <v>0.48905999999999999</v>
      </c>
      <c r="AX2814" s="13">
        <f t="shared" si="453"/>
        <v>1.027026</v>
      </c>
      <c r="AY2814" s="13">
        <f t="shared" si="454"/>
        <v>0.48905999999999999</v>
      </c>
      <c r="AZ2814" s="13">
        <f t="shared" si="455"/>
        <v>0.48905999999999999</v>
      </c>
      <c r="BA2814" s="13">
        <f t="shared" si="456"/>
        <v>0.63577800000000007</v>
      </c>
      <c r="BB2814" s="13">
        <f t="shared" si="457"/>
        <v>12.813371999999999</v>
      </c>
      <c r="BC2814" s="13">
        <f t="shared" si="458"/>
        <v>0.48905999999999999</v>
      </c>
    </row>
    <row r="2815" spans="1:55" x14ac:dyDescent="0.3">
      <c r="A2815" s="8" t="s">
        <v>234</v>
      </c>
      <c r="B2815" s="8" t="s">
        <v>239</v>
      </c>
      <c r="C2815" s="8" t="s">
        <v>197</v>
      </c>
      <c r="D2815" s="8" t="s">
        <v>32</v>
      </c>
      <c r="E2815" s="7" t="s">
        <v>21</v>
      </c>
      <c r="K2815" s="8">
        <v>1</v>
      </c>
      <c r="L2815" s="8">
        <v>0</v>
      </c>
      <c r="M2815" s="8">
        <f t="shared" si="449"/>
        <v>0</v>
      </c>
      <c r="O2815" s="8">
        <v>136</v>
      </c>
      <c r="AI2815" s="7">
        <v>8012</v>
      </c>
      <c r="AJ2815" s="8">
        <v>0</v>
      </c>
      <c r="AK2815" s="8" t="s">
        <v>307</v>
      </c>
      <c r="AL2815" s="7">
        <v>332</v>
      </c>
      <c r="AM2815" s="8">
        <v>0</v>
      </c>
      <c r="AN2815" s="8">
        <v>10.3</v>
      </c>
      <c r="AO2815" s="8">
        <v>0</v>
      </c>
      <c r="AP2815" s="8">
        <v>0</v>
      </c>
      <c r="AQ2815" s="8">
        <v>3</v>
      </c>
      <c r="AR2815" s="8">
        <v>73.7</v>
      </c>
      <c r="AS2815" s="8">
        <v>12.7</v>
      </c>
      <c r="AT2815" s="12">
        <f t="shared" si="450"/>
        <v>87</v>
      </c>
      <c r="AV2815" s="11">
        <f t="shared" si="451"/>
        <v>0</v>
      </c>
      <c r="AW2815" s="13">
        <f t="shared" si="452"/>
        <v>0</v>
      </c>
      <c r="AX2815" s="13">
        <f t="shared" si="453"/>
        <v>0</v>
      </c>
      <c r="AY2815" s="13">
        <f t="shared" si="454"/>
        <v>0</v>
      </c>
      <c r="AZ2815" s="13">
        <f t="shared" si="455"/>
        <v>0</v>
      </c>
      <c r="BA2815" s="13">
        <f t="shared" si="456"/>
        <v>0</v>
      </c>
      <c r="BB2815" s="13">
        <f t="shared" si="457"/>
        <v>0</v>
      </c>
      <c r="BC2815" s="13">
        <f t="shared" si="458"/>
        <v>0</v>
      </c>
    </row>
    <row r="2816" spans="1:55" x14ac:dyDescent="0.3">
      <c r="A2816" s="8" t="s">
        <v>232</v>
      </c>
      <c r="B2816" s="8" t="s">
        <v>239</v>
      </c>
      <c r="C2816" s="8" t="s">
        <v>198</v>
      </c>
      <c r="D2816" s="8" t="s">
        <v>13</v>
      </c>
      <c r="E2816" s="7" t="s">
        <v>14</v>
      </c>
      <c r="F2816" s="8">
        <v>112</v>
      </c>
      <c r="H2816" s="8">
        <v>3</v>
      </c>
      <c r="L2816" s="8">
        <v>0.42899999999999999</v>
      </c>
      <c r="M2816" s="8">
        <f t="shared" si="449"/>
        <v>48.048000000000002</v>
      </c>
      <c r="N2816" s="8">
        <v>2</v>
      </c>
      <c r="O2816" s="8">
        <v>137</v>
      </c>
      <c r="AI2816" s="7">
        <v>8067</v>
      </c>
      <c r="AJ2816" s="8">
        <v>0</v>
      </c>
      <c r="AK2816" s="8" t="s">
        <v>265</v>
      </c>
      <c r="AL2816" s="7">
        <v>269</v>
      </c>
      <c r="AM2816" s="8">
        <v>269</v>
      </c>
      <c r="AN2816" s="8">
        <v>24.9</v>
      </c>
      <c r="AO2816" s="8">
        <v>24.9</v>
      </c>
      <c r="AP2816" s="8">
        <v>24.9</v>
      </c>
      <c r="AQ2816" s="8">
        <v>18</v>
      </c>
      <c r="AR2816" s="8">
        <v>0</v>
      </c>
      <c r="AS2816" s="8">
        <v>0</v>
      </c>
      <c r="AT2816" s="12">
        <f t="shared" si="450"/>
        <v>42.9</v>
      </c>
      <c r="AV2816" s="11">
        <f t="shared" si="451"/>
        <v>129.24912</v>
      </c>
      <c r="AW2816" s="13">
        <f t="shared" si="452"/>
        <v>129.24912</v>
      </c>
      <c r="AX2816" s="13">
        <f t="shared" si="453"/>
        <v>11.963951999999999</v>
      </c>
      <c r="AY2816" s="13">
        <f t="shared" si="454"/>
        <v>11.963951999999999</v>
      </c>
      <c r="AZ2816" s="13">
        <f t="shared" si="455"/>
        <v>11.963951999999999</v>
      </c>
      <c r="BA2816" s="13">
        <f t="shared" si="456"/>
        <v>8.6486400000000003</v>
      </c>
      <c r="BB2816" s="13">
        <f t="shared" si="457"/>
        <v>0</v>
      </c>
      <c r="BC2816" s="13">
        <f t="shared" si="458"/>
        <v>0</v>
      </c>
    </row>
    <row r="2817" spans="1:55" x14ac:dyDescent="0.3">
      <c r="A2817" s="8" t="s">
        <v>232</v>
      </c>
      <c r="B2817" s="8" t="s">
        <v>239</v>
      </c>
      <c r="C2817" s="8" t="s">
        <v>198</v>
      </c>
      <c r="D2817" s="8" t="s">
        <v>15</v>
      </c>
      <c r="E2817" s="7" t="s">
        <v>14</v>
      </c>
      <c r="F2817" s="8">
        <v>85</v>
      </c>
      <c r="I2817" s="8">
        <v>1</v>
      </c>
      <c r="L2817" s="8">
        <v>3.3000000000000002E-2</v>
      </c>
      <c r="M2817" s="8">
        <f t="shared" si="449"/>
        <v>2.8050000000000002</v>
      </c>
      <c r="O2817" s="8">
        <v>137</v>
      </c>
      <c r="AE2817" s="7" t="s">
        <v>296</v>
      </c>
      <c r="AF2817" s="8" t="s">
        <v>298</v>
      </c>
      <c r="AG2817" s="7" t="s">
        <v>299</v>
      </c>
      <c r="AL2817" s="7">
        <v>241</v>
      </c>
      <c r="AN2817" s="8">
        <v>32.9</v>
      </c>
      <c r="AQ2817" s="8">
        <v>10.9</v>
      </c>
      <c r="AR2817" s="8">
        <v>0.5</v>
      </c>
      <c r="AS2817" s="8">
        <v>0</v>
      </c>
      <c r="AT2817" s="12">
        <f t="shared" si="450"/>
        <v>44.3</v>
      </c>
      <c r="AV2817" s="11">
        <f t="shared" si="451"/>
        <v>6.7600499999999997</v>
      </c>
      <c r="AW2817" s="13">
        <f t="shared" si="452"/>
        <v>2.8050000000000002E-2</v>
      </c>
      <c r="AX2817" s="13">
        <f t="shared" si="453"/>
        <v>0.92284499999999992</v>
      </c>
      <c r="AY2817" s="13">
        <f t="shared" si="454"/>
        <v>2.8050000000000002E-2</v>
      </c>
      <c r="AZ2817" s="13">
        <f t="shared" si="455"/>
        <v>2.8050000000000002E-2</v>
      </c>
      <c r="BA2817" s="13">
        <f t="shared" si="456"/>
        <v>0.30574500000000004</v>
      </c>
      <c r="BB2817" s="13">
        <f t="shared" si="457"/>
        <v>1.4025000000000001E-2</v>
      </c>
      <c r="BC2817" s="13">
        <f t="shared" si="458"/>
        <v>0</v>
      </c>
    </row>
    <row r="2818" spans="1:55" x14ac:dyDescent="0.3">
      <c r="A2818" s="8" t="s">
        <v>232</v>
      </c>
      <c r="B2818" s="8" t="s">
        <v>239</v>
      </c>
      <c r="C2818" s="8" t="s">
        <v>198</v>
      </c>
      <c r="D2818" s="8" t="s">
        <v>17</v>
      </c>
      <c r="E2818" s="7" t="s">
        <v>21</v>
      </c>
      <c r="K2818" s="8">
        <v>1</v>
      </c>
      <c r="L2818" s="8">
        <v>0</v>
      </c>
      <c r="M2818" s="8">
        <f t="shared" si="449"/>
        <v>0</v>
      </c>
      <c r="O2818" s="8">
        <v>137</v>
      </c>
      <c r="AE2818" s="7" t="s">
        <v>300</v>
      </c>
      <c r="AF2818" s="8" t="s">
        <v>301</v>
      </c>
      <c r="AG2818" s="7" t="s">
        <v>272</v>
      </c>
      <c r="AL2818" s="7">
        <v>265</v>
      </c>
      <c r="AN2818" s="8">
        <v>16.899999999999999</v>
      </c>
      <c r="AQ2818" s="8">
        <v>21.4</v>
      </c>
      <c r="AR2818" s="8">
        <v>0</v>
      </c>
      <c r="AS2818" s="8">
        <v>0</v>
      </c>
      <c r="AT2818" s="12">
        <f t="shared" si="450"/>
        <v>38.299999999999997</v>
      </c>
      <c r="AV2818" s="11">
        <f t="shared" si="451"/>
        <v>0</v>
      </c>
      <c r="AW2818" s="13">
        <f t="shared" si="452"/>
        <v>0</v>
      </c>
      <c r="AX2818" s="13">
        <f t="shared" si="453"/>
        <v>0</v>
      </c>
      <c r="AY2818" s="13">
        <f t="shared" si="454"/>
        <v>0</v>
      </c>
      <c r="AZ2818" s="13">
        <f t="shared" si="455"/>
        <v>0</v>
      </c>
      <c r="BA2818" s="13">
        <f t="shared" si="456"/>
        <v>0</v>
      </c>
      <c r="BB2818" s="13">
        <f t="shared" si="457"/>
        <v>0</v>
      </c>
      <c r="BC2818" s="13">
        <f t="shared" si="458"/>
        <v>0</v>
      </c>
    </row>
    <row r="2819" spans="1:55" x14ac:dyDescent="0.3">
      <c r="A2819" s="8" t="s">
        <v>232</v>
      </c>
      <c r="B2819" s="8" t="s">
        <v>239</v>
      </c>
      <c r="C2819" s="8" t="s">
        <v>198</v>
      </c>
      <c r="D2819" s="8" t="s">
        <v>18</v>
      </c>
      <c r="E2819" s="7" t="s">
        <v>21</v>
      </c>
      <c r="K2819" s="8">
        <v>1</v>
      </c>
      <c r="L2819" s="8">
        <v>0</v>
      </c>
      <c r="M2819" s="8">
        <f t="shared" si="449"/>
        <v>0</v>
      </c>
      <c r="O2819" s="8">
        <v>137</v>
      </c>
      <c r="S2819" s="8">
        <v>1095</v>
      </c>
      <c r="T2819" s="8" t="s">
        <v>275</v>
      </c>
      <c r="AL2819" s="7">
        <v>267</v>
      </c>
      <c r="AN2819" s="8">
        <v>19.600000000000001</v>
      </c>
      <c r="AQ2819" s="8">
        <v>20.3</v>
      </c>
      <c r="AT2819" s="12">
        <f t="shared" si="450"/>
        <v>39.900000000000006</v>
      </c>
      <c r="AV2819" s="11">
        <f t="shared" si="451"/>
        <v>0</v>
      </c>
      <c r="AW2819" s="13">
        <f t="shared" si="452"/>
        <v>0</v>
      </c>
      <c r="AX2819" s="13">
        <f t="shared" si="453"/>
        <v>0</v>
      </c>
      <c r="AY2819" s="13">
        <f t="shared" si="454"/>
        <v>0</v>
      </c>
      <c r="AZ2819" s="13">
        <f t="shared" si="455"/>
        <v>0</v>
      </c>
      <c r="BA2819" s="13">
        <f t="shared" si="456"/>
        <v>0</v>
      </c>
      <c r="BB2819" s="13">
        <f t="shared" si="457"/>
        <v>0</v>
      </c>
      <c r="BC2819" s="13">
        <f t="shared" si="458"/>
        <v>0</v>
      </c>
    </row>
    <row r="2820" spans="1:55" x14ac:dyDescent="0.3">
      <c r="A2820" s="8" t="s">
        <v>232</v>
      </c>
      <c r="B2820" s="8" t="s">
        <v>239</v>
      </c>
      <c r="C2820" s="8" t="s">
        <v>198</v>
      </c>
      <c r="D2820" s="8" t="s">
        <v>19</v>
      </c>
      <c r="E2820" s="7" t="s">
        <v>14</v>
      </c>
      <c r="F2820" s="8">
        <v>112</v>
      </c>
      <c r="I2820" s="8">
        <v>1</v>
      </c>
      <c r="L2820" s="8">
        <v>3.3000000000000002E-2</v>
      </c>
      <c r="M2820" s="8">
        <f t="shared" si="449"/>
        <v>3.6960000000000002</v>
      </c>
      <c r="O2820" s="8">
        <v>137</v>
      </c>
      <c r="AI2820" s="7">
        <v>8063</v>
      </c>
      <c r="AJ2820" s="8">
        <v>5124</v>
      </c>
      <c r="AK2820" s="8" t="s">
        <v>273</v>
      </c>
      <c r="AL2820" s="7">
        <v>285</v>
      </c>
      <c r="AM2820" s="8">
        <v>285</v>
      </c>
      <c r="AN2820" s="8">
        <v>26.9</v>
      </c>
      <c r="AO2820" s="8">
        <v>26.9</v>
      </c>
      <c r="AP2820" s="8">
        <v>26.9</v>
      </c>
      <c r="AQ2820" s="8">
        <v>18.899999999999999</v>
      </c>
      <c r="AR2820" s="8">
        <v>0</v>
      </c>
      <c r="AS2820" s="8">
        <v>0</v>
      </c>
      <c r="AT2820" s="12">
        <f t="shared" si="450"/>
        <v>45.8</v>
      </c>
      <c r="AV2820" s="11">
        <f t="shared" si="451"/>
        <v>10.533600000000002</v>
      </c>
      <c r="AW2820" s="13">
        <f t="shared" si="452"/>
        <v>10.533600000000002</v>
      </c>
      <c r="AX2820" s="13">
        <f t="shared" si="453"/>
        <v>0.994224</v>
      </c>
      <c r="AY2820" s="13">
        <f t="shared" si="454"/>
        <v>0.994224</v>
      </c>
      <c r="AZ2820" s="13">
        <f t="shared" si="455"/>
        <v>0.994224</v>
      </c>
      <c r="BA2820" s="13">
        <f t="shared" si="456"/>
        <v>0.69854399999999994</v>
      </c>
      <c r="BB2820" s="13">
        <f t="shared" si="457"/>
        <v>0</v>
      </c>
      <c r="BC2820" s="13">
        <f t="shared" si="458"/>
        <v>0</v>
      </c>
    </row>
    <row r="2821" spans="1:55" x14ac:dyDescent="0.3">
      <c r="A2821" s="8" t="s">
        <v>232</v>
      </c>
      <c r="B2821" s="8" t="s">
        <v>239</v>
      </c>
      <c r="C2821" s="8" t="s">
        <v>198</v>
      </c>
      <c r="D2821" s="8" t="s">
        <v>22</v>
      </c>
      <c r="E2821" s="7" t="s">
        <v>21</v>
      </c>
      <c r="K2821" s="8">
        <v>1</v>
      </c>
      <c r="L2821" s="8">
        <v>0</v>
      </c>
      <c r="M2821" s="8">
        <f t="shared" si="449"/>
        <v>0</v>
      </c>
      <c r="O2821" s="8">
        <v>137</v>
      </c>
      <c r="AI2821" s="7">
        <v>8063</v>
      </c>
      <c r="AJ2821" s="8">
        <v>5124</v>
      </c>
      <c r="AK2821" s="8" t="s">
        <v>273</v>
      </c>
      <c r="AL2821" s="7">
        <v>285</v>
      </c>
      <c r="AM2821" s="8">
        <v>285</v>
      </c>
      <c r="AN2821" s="8">
        <v>26.9</v>
      </c>
      <c r="AO2821" s="8">
        <v>26.9</v>
      </c>
      <c r="AP2821" s="8">
        <v>26.9</v>
      </c>
      <c r="AQ2821" s="8">
        <v>18.899999999999999</v>
      </c>
      <c r="AR2821" s="8">
        <v>0</v>
      </c>
      <c r="AS2821" s="8">
        <v>0</v>
      </c>
      <c r="AT2821" s="12">
        <f t="shared" si="450"/>
        <v>45.8</v>
      </c>
      <c r="AV2821" s="11">
        <f t="shared" si="451"/>
        <v>0</v>
      </c>
      <c r="AW2821" s="13">
        <f t="shared" si="452"/>
        <v>0</v>
      </c>
      <c r="AX2821" s="13">
        <f t="shared" si="453"/>
        <v>0</v>
      </c>
      <c r="AY2821" s="13">
        <f t="shared" si="454"/>
        <v>0</v>
      </c>
      <c r="AZ2821" s="13">
        <f t="shared" si="455"/>
        <v>0</v>
      </c>
      <c r="BA2821" s="13">
        <f t="shared" si="456"/>
        <v>0</v>
      </c>
      <c r="BB2821" s="13">
        <f t="shared" si="457"/>
        <v>0</v>
      </c>
      <c r="BC2821" s="13">
        <f t="shared" si="458"/>
        <v>0</v>
      </c>
    </row>
    <row r="2822" spans="1:55" x14ac:dyDescent="0.3">
      <c r="A2822" s="8" t="s">
        <v>232</v>
      </c>
      <c r="B2822" s="8" t="s">
        <v>239</v>
      </c>
      <c r="C2822" s="8" t="s">
        <v>198</v>
      </c>
      <c r="D2822" s="8" t="s">
        <v>23</v>
      </c>
      <c r="E2822" s="7" t="s">
        <v>14</v>
      </c>
      <c r="F2822" s="8">
        <v>64</v>
      </c>
      <c r="H2822" s="8">
        <v>4</v>
      </c>
      <c r="L2822" s="8">
        <v>0.57099999999999995</v>
      </c>
      <c r="M2822" s="8">
        <f t="shared" si="449"/>
        <v>36.543999999999997</v>
      </c>
      <c r="O2822" s="8">
        <v>137</v>
      </c>
      <c r="AI2822" s="7">
        <v>974</v>
      </c>
      <c r="AJ2822" s="8">
        <v>1129</v>
      </c>
      <c r="AK2822" s="8" t="s">
        <v>279</v>
      </c>
      <c r="AL2822" s="7">
        <v>155</v>
      </c>
      <c r="AM2822" s="8">
        <v>155</v>
      </c>
      <c r="AN2822" s="8">
        <v>12.6</v>
      </c>
      <c r="AO2822" s="8">
        <v>12.6</v>
      </c>
      <c r="AP2822" s="8">
        <v>0</v>
      </c>
      <c r="AQ2822" s="8">
        <v>10.6</v>
      </c>
      <c r="AR2822" s="8">
        <v>1.1000000000000001</v>
      </c>
      <c r="AS2822" s="8">
        <v>0</v>
      </c>
      <c r="AT2822" s="12">
        <f t="shared" si="450"/>
        <v>24.3</v>
      </c>
      <c r="AV2822" s="11">
        <f t="shared" si="451"/>
        <v>56.6432</v>
      </c>
      <c r="AW2822" s="13">
        <f t="shared" si="452"/>
        <v>56.6432</v>
      </c>
      <c r="AX2822" s="13">
        <f t="shared" si="453"/>
        <v>4.6045439999999997</v>
      </c>
      <c r="AY2822" s="13">
        <f t="shared" si="454"/>
        <v>4.6045439999999997</v>
      </c>
      <c r="AZ2822" s="13">
        <f t="shared" si="455"/>
        <v>0</v>
      </c>
      <c r="BA2822" s="13">
        <f t="shared" si="456"/>
        <v>3.8736639999999993</v>
      </c>
      <c r="BB2822" s="13">
        <f t="shared" si="457"/>
        <v>0.40198400000000001</v>
      </c>
      <c r="BC2822" s="13">
        <f t="shared" si="458"/>
        <v>0</v>
      </c>
    </row>
    <row r="2823" spans="1:55" x14ac:dyDescent="0.3">
      <c r="A2823" s="8" t="s">
        <v>232</v>
      </c>
      <c r="B2823" s="8" t="s">
        <v>239</v>
      </c>
      <c r="C2823" s="8" t="s">
        <v>198</v>
      </c>
      <c r="D2823" s="8" t="s">
        <v>24</v>
      </c>
      <c r="E2823" s="7" t="s">
        <v>14</v>
      </c>
      <c r="F2823" s="8">
        <v>184</v>
      </c>
      <c r="H2823" s="8">
        <v>5</v>
      </c>
      <c r="L2823" s="8">
        <v>0.71399999999999997</v>
      </c>
      <c r="M2823" s="8">
        <f t="shared" si="449"/>
        <v>131.376</v>
      </c>
      <c r="O2823" s="8">
        <v>137</v>
      </c>
      <c r="AI2823" s="7">
        <v>7075</v>
      </c>
      <c r="AJ2823" s="8">
        <v>1106</v>
      </c>
      <c r="AK2823" s="8" t="s">
        <v>280</v>
      </c>
      <c r="AL2823" s="7">
        <v>69</v>
      </c>
      <c r="AM2823" s="8">
        <v>69</v>
      </c>
      <c r="AN2823" s="8">
        <v>3.6</v>
      </c>
      <c r="AO2823" s="8">
        <v>3.6</v>
      </c>
      <c r="AP2823" s="8">
        <v>0</v>
      </c>
      <c r="AQ2823" s="8">
        <v>4.0999999999999996</v>
      </c>
      <c r="AR2823" s="8">
        <v>4.5</v>
      </c>
      <c r="AS2823" s="8">
        <v>0</v>
      </c>
      <c r="AT2823" s="12">
        <f t="shared" si="450"/>
        <v>12.2</v>
      </c>
      <c r="AV2823" s="11">
        <f t="shared" si="451"/>
        <v>90.649439999999998</v>
      </c>
      <c r="AW2823" s="13">
        <f t="shared" si="452"/>
        <v>90.649439999999998</v>
      </c>
      <c r="AX2823" s="13">
        <f t="shared" si="453"/>
        <v>4.7295360000000004</v>
      </c>
      <c r="AY2823" s="13">
        <f t="shared" si="454"/>
        <v>4.7295360000000004</v>
      </c>
      <c r="AZ2823" s="13">
        <f t="shared" si="455"/>
        <v>0</v>
      </c>
      <c r="BA2823" s="13">
        <f t="shared" si="456"/>
        <v>5.3864159999999996</v>
      </c>
      <c r="BB2823" s="13">
        <f t="shared" si="457"/>
        <v>5.9119200000000003</v>
      </c>
      <c r="BC2823" s="13">
        <f t="shared" si="458"/>
        <v>0</v>
      </c>
    </row>
    <row r="2824" spans="1:55" x14ac:dyDescent="0.3">
      <c r="A2824" s="8" t="s">
        <v>232</v>
      </c>
      <c r="B2824" s="8" t="s">
        <v>239</v>
      </c>
      <c r="C2824" s="8" t="s">
        <v>198</v>
      </c>
      <c r="D2824" s="8" t="s">
        <v>25</v>
      </c>
      <c r="E2824" s="7" t="s">
        <v>21</v>
      </c>
      <c r="K2824" s="8">
        <v>1</v>
      </c>
      <c r="L2824" s="8">
        <v>0</v>
      </c>
      <c r="M2824" s="8">
        <f t="shared" si="449"/>
        <v>0</v>
      </c>
      <c r="O2824" s="8">
        <v>137</v>
      </c>
      <c r="AI2824" s="7">
        <v>646</v>
      </c>
      <c r="AJ2824" s="8">
        <v>1009</v>
      </c>
      <c r="AK2824" s="8" t="s">
        <v>286</v>
      </c>
      <c r="AL2824" s="7">
        <v>403</v>
      </c>
      <c r="AM2824" s="8">
        <v>403</v>
      </c>
      <c r="AN2824" s="8">
        <v>24.9</v>
      </c>
      <c r="AO2824" s="8">
        <v>24.9</v>
      </c>
      <c r="AP2824" s="8">
        <v>0</v>
      </c>
      <c r="AQ2824" s="8">
        <v>33.1</v>
      </c>
      <c r="AR2824" s="8">
        <v>1.3</v>
      </c>
      <c r="AS2824" s="8">
        <v>0</v>
      </c>
      <c r="AT2824" s="12">
        <f t="shared" si="450"/>
        <v>59.3</v>
      </c>
      <c r="AV2824" s="11">
        <f t="shared" si="451"/>
        <v>0</v>
      </c>
      <c r="AW2824" s="13">
        <f t="shared" si="452"/>
        <v>0</v>
      </c>
      <c r="AX2824" s="13">
        <f t="shared" si="453"/>
        <v>0</v>
      </c>
      <c r="AY2824" s="13">
        <f t="shared" si="454"/>
        <v>0</v>
      </c>
      <c r="AZ2824" s="13">
        <f t="shared" si="455"/>
        <v>0</v>
      </c>
      <c r="BA2824" s="13">
        <f t="shared" si="456"/>
        <v>0</v>
      </c>
      <c r="BB2824" s="13">
        <f t="shared" si="457"/>
        <v>0</v>
      </c>
      <c r="BC2824" s="13">
        <f t="shared" si="458"/>
        <v>0</v>
      </c>
    </row>
    <row r="2825" spans="1:55" x14ac:dyDescent="0.3">
      <c r="A2825" s="8" t="s">
        <v>20</v>
      </c>
      <c r="B2825" s="8" t="s">
        <v>239</v>
      </c>
      <c r="C2825" s="8" t="s">
        <v>198</v>
      </c>
      <c r="D2825" s="8" t="s">
        <v>20</v>
      </c>
      <c r="E2825" s="7" t="s">
        <v>21</v>
      </c>
      <c r="K2825" s="8">
        <v>1</v>
      </c>
      <c r="L2825" s="8">
        <v>0</v>
      </c>
      <c r="M2825" s="8">
        <f t="shared" si="449"/>
        <v>0</v>
      </c>
      <c r="O2825" s="8">
        <v>137</v>
      </c>
      <c r="AI2825">
        <v>8041</v>
      </c>
      <c r="AJ2825">
        <v>15233</v>
      </c>
      <c r="AK2825" t="s">
        <v>378</v>
      </c>
      <c r="AL2825">
        <v>105</v>
      </c>
      <c r="AM2825">
        <v>105</v>
      </c>
      <c r="AN2825">
        <v>18.5</v>
      </c>
      <c r="AO2825">
        <v>18.5</v>
      </c>
      <c r="AP2825">
        <v>18.5</v>
      </c>
      <c r="AQ2825">
        <v>2.9</v>
      </c>
      <c r="AR2825">
        <v>0</v>
      </c>
      <c r="AS2825">
        <v>0</v>
      </c>
      <c r="AT2825" s="12">
        <f t="shared" si="450"/>
        <v>21.4</v>
      </c>
      <c r="AV2825" s="11">
        <f t="shared" si="451"/>
        <v>0</v>
      </c>
      <c r="AW2825" s="13">
        <f t="shared" si="452"/>
        <v>0</v>
      </c>
      <c r="AX2825" s="13">
        <f t="shared" si="453"/>
        <v>0</v>
      </c>
      <c r="AY2825" s="13">
        <f t="shared" si="454"/>
        <v>0</v>
      </c>
      <c r="AZ2825" s="13">
        <f t="shared" si="455"/>
        <v>0</v>
      </c>
      <c r="BA2825" s="13">
        <f t="shared" si="456"/>
        <v>0</v>
      </c>
      <c r="BB2825" s="13">
        <f t="shared" si="457"/>
        <v>0</v>
      </c>
      <c r="BC2825" s="13">
        <f t="shared" si="458"/>
        <v>0</v>
      </c>
    </row>
    <row r="2826" spans="1:55" x14ac:dyDescent="0.3">
      <c r="A2826" s="8" t="s">
        <v>233</v>
      </c>
      <c r="B2826" s="8" t="s">
        <v>239</v>
      </c>
      <c r="C2826" s="8" t="s">
        <v>198</v>
      </c>
      <c r="D2826" s="8" t="s">
        <v>26</v>
      </c>
      <c r="E2826" s="7" t="s">
        <v>14</v>
      </c>
      <c r="F2826" s="8">
        <v>175</v>
      </c>
      <c r="H2826" s="8">
        <v>4</v>
      </c>
      <c r="L2826" s="8">
        <v>0.57099999999999995</v>
      </c>
      <c r="M2826" s="8">
        <f t="shared" si="449"/>
        <v>99.924999999999997</v>
      </c>
      <c r="O2826" s="8">
        <v>137</v>
      </c>
      <c r="AI2826" s="7">
        <v>7200</v>
      </c>
      <c r="AJ2826" s="8">
        <v>20051</v>
      </c>
      <c r="AK2826" s="8" t="s">
        <v>282</v>
      </c>
      <c r="AL2826" s="7">
        <v>130</v>
      </c>
      <c r="AM2826" s="8">
        <v>0</v>
      </c>
      <c r="AN2826" s="8">
        <v>2.4</v>
      </c>
      <c r="AO2826" s="8">
        <v>0</v>
      </c>
      <c r="AP2826" s="8">
        <v>0</v>
      </c>
      <c r="AQ2826" s="8">
        <v>0.2</v>
      </c>
      <c r="AR2826" s="8">
        <v>28.6</v>
      </c>
      <c r="AS2826" s="8">
        <v>0.3</v>
      </c>
      <c r="AT2826" s="12">
        <f t="shared" si="450"/>
        <v>31.200000000000003</v>
      </c>
      <c r="AV2826" s="11">
        <f t="shared" si="451"/>
        <v>129.9025</v>
      </c>
      <c r="AW2826" s="13">
        <f t="shared" si="452"/>
        <v>0</v>
      </c>
      <c r="AX2826" s="13">
        <f t="shared" si="453"/>
        <v>2.3982000000000001</v>
      </c>
      <c r="AY2826" s="13">
        <f t="shared" si="454"/>
        <v>0</v>
      </c>
      <c r="AZ2826" s="13">
        <f t="shared" si="455"/>
        <v>0</v>
      </c>
      <c r="BA2826" s="13">
        <f t="shared" si="456"/>
        <v>0.19985</v>
      </c>
      <c r="BB2826" s="13">
        <f t="shared" si="457"/>
        <v>28.57855</v>
      </c>
      <c r="BC2826" s="13">
        <f t="shared" si="458"/>
        <v>0.29977500000000001</v>
      </c>
    </row>
    <row r="2827" spans="1:55" x14ac:dyDescent="0.3">
      <c r="A2827" s="8" t="s">
        <v>233</v>
      </c>
      <c r="B2827" s="8" t="s">
        <v>239</v>
      </c>
      <c r="C2827" s="8" t="s">
        <v>198</v>
      </c>
      <c r="D2827" s="8" t="s">
        <v>28</v>
      </c>
      <c r="E2827" s="7" t="s">
        <v>21</v>
      </c>
      <c r="K2827" s="8">
        <v>1</v>
      </c>
      <c r="L2827" s="8">
        <v>0</v>
      </c>
      <c r="M2827" s="8">
        <f t="shared" si="449"/>
        <v>0</v>
      </c>
      <c r="O2827" s="8">
        <v>137</v>
      </c>
      <c r="AI2827" s="7">
        <v>7005</v>
      </c>
      <c r="AJ2827" s="8">
        <v>16028</v>
      </c>
      <c r="AK2827" s="8" t="s">
        <v>283</v>
      </c>
      <c r="AL2827" s="7">
        <v>127</v>
      </c>
      <c r="AM2827" s="8">
        <v>0</v>
      </c>
      <c r="AN2827" s="8">
        <v>8.6999999999999993</v>
      </c>
      <c r="AO2827" s="8">
        <v>0</v>
      </c>
      <c r="AP2827" s="8">
        <v>0</v>
      </c>
      <c r="AQ2827" s="8">
        <v>0.5</v>
      </c>
      <c r="AR2827" s="8">
        <v>22.8</v>
      </c>
      <c r="AS2827" s="8">
        <v>6.4</v>
      </c>
      <c r="AT2827" s="12">
        <f t="shared" si="450"/>
        <v>32</v>
      </c>
      <c r="AV2827" s="11">
        <f t="shared" si="451"/>
        <v>0</v>
      </c>
      <c r="AW2827" s="13">
        <f t="shared" si="452"/>
        <v>0</v>
      </c>
      <c r="AX2827" s="13">
        <f t="shared" si="453"/>
        <v>0</v>
      </c>
      <c r="AY2827" s="13">
        <f t="shared" si="454"/>
        <v>0</v>
      </c>
      <c r="AZ2827" s="13">
        <f t="shared" si="455"/>
        <v>0</v>
      </c>
      <c r="BA2827" s="13">
        <f t="shared" si="456"/>
        <v>0</v>
      </c>
      <c r="BB2827" s="13">
        <f t="shared" si="457"/>
        <v>0</v>
      </c>
      <c r="BC2827" s="13">
        <f t="shared" si="458"/>
        <v>0</v>
      </c>
    </row>
    <row r="2828" spans="1:55" x14ac:dyDescent="0.3">
      <c r="A2828" s="8" t="s">
        <v>233</v>
      </c>
      <c r="B2828" s="8" t="s">
        <v>239</v>
      </c>
      <c r="C2828" s="8" t="s">
        <v>198</v>
      </c>
      <c r="D2828" s="8" t="s">
        <v>29</v>
      </c>
      <c r="E2828" s="7" t="s">
        <v>14</v>
      </c>
      <c r="F2828" s="8">
        <v>112</v>
      </c>
      <c r="H2828" s="8">
        <v>5</v>
      </c>
      <c r="L2828" s="8">
        <v>0.71399999999999997</v>
      </c>
      <c r="M2828" s="8">
        <f t="shared" si="449"/>
        <v>79.967999999999989</v>
      </c>
      <c r="O2828" s="8">
        <v>137</v>
      </c>
      <c r="AI2828" s="7">
        <v>513</v>
      </c>
      <c r="AJ2828" s="8">
        <v>11110</v>
      </c>
      <c r="AK2828" s="8" t="s">
        <v>290</v>
      </c>
      <c r="AL2828" s="7">
        <v>22</v>
      </c>
      <c r="AM2828" s="8">
        <v>0</v>
      </c>
      <c r="AN2828" s="8">
        <v>1</v>
      </c>
      <c r="AO2828" s="8">
        <v>0</v>
      </c>
      <c r="AP2828" s="8">
        <v>0</v>
      </c>
      <c r="AQ2828" s="8">
        <v>0.4</v>
      </c>
      <c r="AR2828" s="8">
        <v>4.5</v>
      </c>
      <c r="AS2828" s="8">
        <v>2.8</v>
      </c>
      <c r="AT2828" s="12">
        <f t="shared" si="450"/>
        <v>5.9</v>
      </c>
      <c r="AV2828" s="11">
        <f t="shared" si="451"/>
        <v>17.592959999999998</v>
      </c>
      <c r="AW2828" s="13">
        <f t="shared" si="452"/>
        <v>0</v>
      </c>
      <c r="AX2828" s="13">
        <f t="shared" si="453"/>
        <v>0.79967999999999995</v>
      </c>
      <c r="AY2828" s="13">
        <f t="shared" si="454"/>
        <v>0</v>
      </c>
      <c r="AZ2828" s="13">
        <f t="shared" si="455"/>
        <v>0</v>
      </c>
      <c r="BA2828" s="13">
        <f t="shared" si="456"/>
        <v>0.31987199999999999</v>
      </c>
      <c r="BB2828" s="13">
        <f t="shared" si="457"/>
        <v>3.5985599999999995</v>
      </c>
      <c r="BC2828" s="13">
        <f t="shared" si="458"/>
        <v>2.2391039999999993</v>
      </c>
    </row>
    <row r="2829" spans="1:55" x14ac:dyDescent="0.3">
      <c r="A2829" s="8" t="s">
        <v>233</v>
      </c>
      <c r="B2829" s="8" t="s">
        <v>239</v>
      </c>
      <c r="C2829" s="8" t="s">
        <v>198</v>
      </c>
      <c r="D2829" s="8" t="s">
        <v>30</v>
      </c>
      <c r="E2829" s="7" t="s">
        <v>14</v>
      </c>
      <c r="F2829" s="8">
        <v>119</v>
      </c>
      <c r="H2829" s="8">
        <v>2</v>
      </c>
      <c r="L2829" s="8">
        <v>0.28599999999999998</v>
      </c>
      <c r="M2829" s="8">
        <f t="shared" si="449"/>
        <v>34.033999999999999</v>
      </c>
      <c r="O2829" s="8">
        <v>137</v>
      </c>
      <c r="AI2829" s="7">
        <v>141</v>
      </c>
      <c r="AJ2829" s="8">
        <v>9040</v>
      </c>
      <c r="AK2829" s="8" t="s">
        <v>287</v>
      </c>
      <c r="AL2829" s="7">
        <v>92</v>
      </c>
      <c r="AM2829" s="8">
        <v>0</v>
      </c>
      <c r="AN2829" s="8">
        <v>1</v>
      </c>
      <c r="AO2829" s="8">
        <v>0</v>
      </c>
      <c r="AP2829" s="8">
        <v>0</v>
      </c>
      <c r="AQ2829" s="8">
        <v>0.5</v>
      </c>
      <c r="AR2829" s="8">
        <v>23.4</v>
      </c>
      <c r="AS2829" s="8">
        <v>2.4</v>
      </c>
      <c r="AT2829" s="12">
        <f t="shared" si="450"/>
        <v>24.9</v>
      </c>
      <c r="AV2829" s="11">
        <f t="shared" si="451"/>
        <v>31.311279999999996</v>
      </c>
      <c r="AW2829" s="13">
        <f t="shared" si="452"/>
        <v>0</v>
      </c>
      <c r="AX2829" s="13">
        <f t="shared" si="453"/>
        <v>0.34033999999999998</v>
      </c>
      <c r="AY2829" s="13">
        <f t="shared" si="454"/>
        <v>0</v>
      </c>
      <c r="AZ2829" s="13">
        <f t="shared" si="455"/>
        <v>0</v>
      </c>
      <c r="BA2829" s="13">
        <f t="shared" si="456"/>
        <v>0.17016999999999999</v>
      </c>
      <c r="BB2829" s="13">
        <f t="shared" si="457"/>
        <v>7.9639559999999996</v>
      </c>
      <c r="BC2829" s="13">
        <f t="shared" si="458"/>
        <v>0.81681599999999988</v>
      </c>
    </row>
    <row r="2830" spans="1:55" x14ac:dyDescent="0.3">
      <c r="A2830" s="8" t="s">
        <v>233</v>
      </c>
      <c r="B2830" s="8" t="s">
        <v>239</v>
      </c>
      <c r="C2830" s="8" t="s">
        <v>198</v>
      </c>
      <c r="D2830" s="8" t="s">
        <v>31</v>
      </c>
      <c r="E2830" s="7" t="s">
        <v>14</v>
      </c>
      <c r="F2830" s="8">
        <v>122</v>
      </c>
      <c r="I2830" s="8">
        <v>2</v>
      </c>
      <c r="L2830" s="8">
        <v>6.7000000000000004E-2</v>
      </c>
      <c r="M2830" s="8">
        <f t="shared" si="449"/>
        <v>8.1740000000000013</v>
      </c>
      <c r="O2830" s="8">
        <v>137</v>
      </c>
      <c r="AI2830" s="7">
        <v>1786</v>
      </c>
      <c r="AJ2830" s="8">
        <v>11363</v>
      </c>
      <c r="AK2830" s="8" t="s">
        <v>289</v>
      </c>
      <c r="AL2830" s="7">
        <v>93</v>
      </c>
      <c r="AM2830" s="8">
        <v>0</v>
      </c>
      <c r="AN2830" s="8">
        <v>2</v>
      </c>
      <c r="AO2830" s="8">
        <v>0</v>
      </c>
      <c r="AP2830" s="8">
        <v>0</v>
      </c>
      <c r="AQ2830" s="8">
        <v>0.1</v>
      </c>
      <c r="AR2830" s="8">
        <v>21.6</v>
      </c>
      <c r="AS2830" s="8">
        <v>1.5</v>
      </c>
      <c r="AT2830" s="12">
        <f t="shared" si="450"/>
        <v>23.700000000000003</v>
      </c>
      <c r="AV2830" s="11">
        <f t="shared" si="451"/>
        <v>7.6018200000000009</v>
      </c>
      <c r="AW2830" s="13">
        <f t="shared" si="452"/>
        <v>0</v>
      </c>
      <c r="AX2830" s="13">
        <f t="shared" si="453"/>
        <v>0.16348000000000001</v>
      </c>
      <c r="AY2830" s="13">
        <f t="shared" si="454"/>
        <v>0</v>
      </c>
      <c r="AZ2830" s="13">
        <f t="shared" si="455"/>
        <v>0</v>
      </c>
      <c r="BA2830" s="13">
        <f t="shared" si="456"/>
        <v>8.1740000000000007E-3</v>
      </c>
      <c r="BB2830" s="13">
        <f t="shared" si="457"/>
        <v>1.7655840000000003</v>
      </c>
      <c r="BC2830" s="13">
        <f t="shared" si="458"/>
        <v>0.12261000000000002</v>
      </c>
    </row>
    <row r="2831" spans="1:55" x14ac:dyDescent="0.3">
      <c r="A2831" s="8" t="s">
        <v>233</v>
      </c>
      <c r="B2831" s="8" t="s">
        <v>239</v>
      </c>
      <c r="C2831" s="8" t="s">
        <v>198</v>
      </c>
      <c r="D2831" s="8" t="s">
        <v>128</v>
      </c>
      <c r="E2831" s="7" t="s">
        <v>14</v>
      </c>
      <c r="F2831" s="8">
        <v>62</v>
      </c>
      <c r="H2831" s="8">
        <v>2</v>
      </c>
      <c r="L2831" s="8">
        <v>0.28599999999999998</v>
      </c>
      <c r="M2831" s="8">
        <f t="shared" si="449"/>
        <v>17.731999999999999</v>
      </c>
      <c r="O2831" s="8">
        <v>137</v>
      </c>
      <c r="AI2831" s="7">
        <v>620</v>
      </c>
      <c r="AJ2831" s="8">
        <v>11125</v>
      </c>
      <c r="AK2831" s="8" t="s">
        <v>356</v>
      </c>
      <c r="AL2831" s="7">
        <v>45</v>
      </c>
      <c r="AM2831" s="8">
        <v>0</v>
      </c>
      <c r="AN2831" s="8">
        <v>1.1000000000000001</v>
      </c>
      <c r="AO2831" s="8">
        <v>0</v>
      </c>
      <c r="AP2831" s="8">
        <v>0</v>
      </c>
      <c r="AQ2831" s="8">
        <v>0.2</v>
      </c>
      <c r="AR2831" s="8">
        <v>10.5</v>
      </c>
      <c r="AS2831" s="8">
        <v>3.3</v>
      </c>
      <c r="AT2831" s="12">
        <f t="shared" si="450"/>
        <v>11.8</v>
      </c>
      <c r="AV2831" s="11">
        <f t="shared" si="451"/>
        <v>7.9793999999999992</v>
      </c>
      <c r="AW2831" s="13">
        <f t="shared" si="452"/>
        <v>0</v>
      </c>
      <c r="AX2831" s="13">
        <f t="shared" si="453"/>
        <v>0.19505200000000003</v>
      </c>
      <c r="AY2831" s="13">
        <f t="shared" si="454"/>
        <v>0</v>
      </c>
      <c r="AZ2831" s="13">
        <f t="shared" si="455"/>
        <v>0</v>
      </c>
      <c r="BA2831" s="13">
        <f t="shared" si="456"/>
        <v>3.5464000000000002E-2</v>
      </c>
      <c r="BB2831" s="13">
        <f t="shared" si="457"/>
        <v>1.8618599999999998</v>
      </c>
      <c r="BC2831" s="13">
        <f t="shared" si="458"/>
        <v>0.5851559999999999</v>
      </c>
    </row>
    <row r="2832" spans="1:55" x14ac:dyDescent="0.3">
      <c r="A2832" s="8" t="s">
        <v>233</v>
      </c>
      <c r="B2832" s="8" t="s">
        <v>239</v>
      </c>
      <c r="C2832" s="8" t="s">
        <v>198</v>
      </c>
      <c r="D2832" s="8" t="s">
        <v>167</v>
      </c>
      <c r="E2832" s="7" t="s">
        <v>14</v>
      </c>
      <c r="F2832" s="8">
        <v>62</v>
      </c>
      <c r="G2832" s="8">
        <v>1</v>
      </c>
      <c r="L2832" s="8">
        <v>1</v>
      </c>
      <c r="M2832" s="8">
        <f t="shared" si="449"/>
        <v>62</v>
      </c>
      <c r="O2832" s="8">
        <v>137</v>
      </c>
      <c r="AI2832" s="7">
        <v>2282</v>
      </c>
      <c r="AJ2832" s="8">
        <v>11529</v>
      </c>
      <c r="AK2832" s="8" t="s">
        <v>368</v>
      </c>
      <c r="AL2832" s="7">
        <v>21</v>
      </c>
      <c r="AM2832" s="8">
        <v>0</v>
      </c>
      <c r="AN2832" s="8">
        <v>0.9</v>
      </c>
      <c r="AO2832" s="8">
        <v>0</v>
      </c>
      <c r="AP2832" s="8">
        <v>0</v>
      </c>
      <c r="AQ2832" s="8">
        <v>0.3</v>
      </c>
      <c r="AR2832" s="8">
        <v>4.5999999999999996</v>
      </c>
      <c r="AS2832" s="8">
        <v>1.1000000000000001</v>
      </c>
      <c r="AT2832" s="12">
        <f t="shared" si="450"/>
        <v>5.8</v>
      </c>
      <c r="AV2832" s="11">
        <f t="shared" si="451"/>
        <v>13.02</v>
      </c>
      <c r="AW2832" s="13">
        <f t="shared" si="452"/>
        <v>0</v>
      </c>
      <c r="AX2832" s="13">
        <f t="shared" si="453"/>
        <v>0.55800000000000005</v>
      </c>
      <c r="AY2832" s="13">
        <f t="shared" si="454"/>
        <v>0</v>
      </c>
      <c r="AZ2832" s="13">
        <f t="shared" si="455"/>
        <v>0</v>
      </c>
      <c r="BA2832" s="13">
        <f t="shared" si="456"/>
        <v>0.18599999999999997</v>
      </c>
      <c r="BB2832" s="13">
        <f t="shared" si="457"/>
        <v>2.8519999999999999</v>
      </c>
      <c r="BC2832" s="13">
        <f t="shared" si="458"/>
        <v>0.68200000000000005</v>
      </c>
    </row>
    <row r="2833" spans="1:55" x14ac:dyDescent="0.3">
      <c r="A2833" s="8" t="s">
        <v>233</v>
      </c>
      <c r="B2833" s="8" t="s">
        <v>239</v>
      </c>
      <c r="C2833" s="8" t="s">
        <v>198</v>
      </c>
      <c r="D2833" s="8" t="s">
        <v>87</v>
      </c>
      <c r="E2833" s="7" t="s">
        <v>14</v>
      </c>
      <c r="F2833" s="8">
        <v>171</v>
      </c>
      <c r="G2833" s="8">
        <v>1</v>
      </c>
      <c r="L2833" s="8">
        <v>1</v>
      </c>
      <c r="M2833" s="8">
        <f t="shared" si="449"/>
        <v>171</v>
      </c>
      <c r="O2833" s="8">
        <v>137</v>
      </c>
      <c r="AI2833" s="7">
        <v>7060</v>
      </c>
      <c r="AJ2833" s="8">
        <v>16063</v>
      </c>
      <c r="AK2833" s="8" t="s">
        <v>328</v>
      </c>
      <c r="AL2833" s="7">
        <v>116</v>
      </c>
      <c r="AM2833" s="8">
        <v>0</v>
      </c>
      <c r="AN2833" s="8">
        <v>7.7</v>
      </c>
      <c r="AO2833" s="8">
        <v>0</v>
      </c>
      <c r="AP2833" s="8">
        <v>0</v>
      </c>
      <c r="AQ2833" s="8">
        <v>0.5</v>
      </c>
      <c r="AR2833" s="8">
        <v>20.8</v>
      </c>
      <c r="AS2833" s="8">
        <v>6.5</v>
      </c>
      <c r="AT2833" s="12">
        <f t="shared" si="450"/>
        <v>29</v>
      </c>
      <c r="AV2833" s="11">
        <f t="shared" si="451"/>
        <v>198.36</v>
      </c>
      <c r="AW2833" s="13">
        <f t="shared" si="452"/>
        <v>0</v>
      </c>
      <c r="AX2833" s="13">
        <f t="shared" si="453"/>
        <v>13.167</v>
      </c>
      <c r="AY2833" s="13">
        <f t="shared" si="454"/>
        <v>0</v>
      </c>
      <c r="AZ2833" s="13">
        <f t="shared" si="455"/>
        <v>0</v>
      </c>
      <c r="BA2833" s="13">
        <f t="shared" si="456"/>
        <v>0.85499999999999998</v>
      </c>
      <c r="BB2833" s="13">
        <f t="shared" si="457"/>
        <v>35.568000000000005</v>
      </c>
      <c r="BC2833" s="13">
        <f t="shared" si="458"/>
        <v>11.115</v>
      </c>
    </row>
    <row r="2834" spans="1:55" x14ac:dyDescent="0.3">
      <c r="A2834" s="8" t="s">
        <v>234</v>
      </c>
      <c r="B2834" s="8" t="s">
        <v>239</v>
      </c>
      <c r="C2834" s="8" t="s">
        <v>198</v>
      </c>
      <c r="D2834" s="8" t="s">
        <v>248</v>
      </c>
      <c r="E2834" s="7" t="s">
        <v>14</v>
      </c>
      <c r="F2834" s="8">
        <v>134</v>
      </c>
      <c r="H2834" s="8">
        <v>3</v>
      </c>
      <c r="L2834" s="8">
        <v>0.42899999999999999</v>
      </c>
      <c r="M2834" s="8">
        <f t="shared" si="449"/>
        <v>57.485999999999997</v>
      </c>
      <c r="O2834" s="8">
        <v>137</v>
      </c>
      <c r="AE2834" s="7" t="s">
        <v>296</v>
      </c>
      <c r="AF2834" s="8" t="s">
        <v>303</v>
      </c>
      <c r="AL2834" s="7">
        <v>163</v>
      </c>
      <c r="AN2834" s="8">
        <v>6.3</v>
      </c>
      <c r="AQ2834" s="8">
        <v>1.4</v>
      </c>
      <c r="AR2834" s="8">
        <v>31.1</v>
      </c>
      <c r="AT2834" s="12">
        <f t="shared" si="450"/>
        <v>38.799999999999997</v>
      </c>
      <c r="AV2834" s="11">
        <f t="shared" si="451"/>
        <v>93.702179999999984</v>
      </c>
      <c r="AW2834" s="13">
        <f t="shared" si="452"/>
        <v>0.57485999999999993</v>
      </c>
      <c r="AX2834" s="13">
        <f t="shared" si="453"/>
        <v>3.6216179999999998</v>
      </c>
      <c r="AY2834" s="13">
        <f t="shared" si="454"/>
        <v>0.57485999999999993</v>
      </c>
      <c r="AZ2834" s="13">
        <f t="shared" si="455"/>
        <v>0.57485999999999993</v>
      </c>
      <c r="BA2834" s="13">
        <f t="shared" si="456"/>
        <v>0.80480399999999985</v>
      </c>
      <c r="BB2834" s="13">
        <f t="shared" si="457"/>
        <v>17.878146000000001</v>
      </c>
      <c r="BC2834" s="13">
        <f t="shared" si="458"/>
        <v>0.57485999999999993</v>
      </c>
    </row>
    <row r="2835" spans="1:55" x14ac:dyDescent="0.3">
      <c r="A2835" s="8" t="s">
        <v>234</v>
      </c>
      <c r="B2835" s="8" t="s">
        <v>239</v>
      </c>
      <c r="C2835" s="8" t="s">
        <v>198</v>
      </c>
      <c r="D2835" s="8" t="s">
        <v>27</v>
      </c>
      <c r="E2835" s="7" t="s">
        <v>14</v>
      </c>
      <c r="F2835" s="8">
        <v>114</v>
      </c>
      <c r="G2835" s="8">
        <v>1</v>
      </c>
      <c r="L2835" s="8">
        <v>1</v>
      </c>
      <c r="M2835" s="8">
        <f t="shared" si="449"/>
        <v>114</v>
      </c>
      <c r="O2835" s="8">
        <v>137</v>
      </c>
      <c r="AE2835" s="7" t="s">
        <v>296</v>
      </c>
      <c r="AF2835" s="8" t="s">
        <v>304</v>
      </c>
      <c r="AL2835" s="7">
        <v>125</v>
      </c>
      <c r="AN2835" s="8">
        <v>2.1</v>
      </c>
      <c r="AQ2835" s="8">
        <v>1.3</v>
      </c>
      <c r="AR2835" s="8">
        <v>26.2</v>
      </c>
      <c r="AT2835" s="12">
        <f t="shared" si="450"/>
        <v>29.6</v>
      </c>
      <c r="AV2835" s="11">
        <f t="shared" si="451"/>
        <v>142.5</v>
      </c>
      <c r="AW2835" s="13">
        <f t="shared" si="452"/>
        <v>1.1399999999999999</v>
      </c>
      <c r="AX2835" s="13">
        <f t="shared" si="453"/>
        <v>2.3940000000000001</v>
      </c>
      <c r="AY2835" s="13">
        <f t="shared" si="454"/>
        <v>1.1399999999999999</v>
      </c>
      <c r="AZ2835" s="13">
        <f t="shared" si="455"/>
        <v>1.1399999999999999</v>
      </c>
      <c r="BA2835" s="13">
        <f t="shared" si="456"/>
        <v>1.4820000000000002</v>
      </c>
      <c r="BB2835" s="13">
        <f t="shared" si="457"/>
        <v>29.867999999999999</v>
      </c>
      <c r="BC2835" s="13">
        <f t="shared" si="458"/>
        <v>1.1399999999999999</v>
      </c>
    </row>
    <row r="2836" spans="1:55" x14ac:dyDescent="0.3">
      <c r="A2836" s="8" t="s">
        <v>234</v>
      </c>
      <c r="B2836" s="8" t="s">
        <v>239</v>
      </c>
      <c r="C2836" s="8" t="s">
        <v>198</v>
      </c>
      <c r="D2836" s="8" t="s">
        <v>32</v>
      </c>
      <c r="E2836" s="7" t="s">
        <v>14</v>
      </c>
      <c r="F2836" s="8">
        <v>83</v>
      </c>
      <c r="J2836" s="8">
        <v>3</v>
      </c>
      <c r="L2836" s="8">
        <v>8.0000000000000002E-3</v>
      </c>
      <c r="M2836" s="8">
        <f t="shared" si="449"/>
        <v>0.66400000000000003</v>
      </c>
      <c r="O2836" s="8">
        <v>137</v>
      </c>
      <c r="AI2836" s="7">
        <v>8012</v>
      </c>
      <c r="AJ2836" s="8">
        <v>0</v>
      </c>
      <c r="AK2836" s="8" t="s">
        <v>307</v>
      </c>
      <c r="AL2836" s="7">
        <v>332</v>
      </c>
      <c r="AM2836" s="8">
        <v>0</v>
      </c>
      <c r="AN2836" s="8">
        <v>10.3</v>
      </c>
      <c r="AO2836" s="8">
        <v>0</v>
      </c>
      <c r="AP2836" s="8">
        <v>0</v>
      </c>
      <c r="AQ2836" s="8">
        <v>3</v>
      </c>
      <c r="AR2836" s="8">
        <v>73.7</v>
      </c>
      <c r="AS2836" s="8">
        <v>12.7</v>
      </c>
      <c r="AT2836" s="12">
        <f t="shared" si="450"/>
        <v>87</v>
      </c>
      <c r="AV2836" s="11">
        <f t="shared" si="451"/>
        <v>2.2044800000000002</v>
      </c>
      <c r="AW2836" s="13">
        <f t="shared" si="452"/>
        <v>0</v>
      </c>
      <c r="AX2836" s="13">
        <f t="shared" si="453"/>
        <v>6.8392000000000008E-2</v>
      </c>
      <c r="AY2836" s="13">
        <f t="shared" si="454"/>
        <v>0</v>
      </c>
      <c r="AZ2836" s="13">
        <f t="shared" si="455"/>
        <v>0</v>
      </c>
      <c r="BA2836" s="13">
        <f t="shared" si="456"/>
        <v>1.992E-2</v>
      </c>
      <c r="BB2836" s="13">
        <f t="shared" si="457"/>
        <v>0.48936800000000003</v>
      </c>
      <c r="BC2836" s="13">
        <f t="shared" si="458"/>
        <v>8.4328E-2</v>
      </c>
    </row>
    <row r="2837" spans="1:55" x14ac:dyDescent="0.3">
      <c r="A2837" s="8" t="s">
        <v>234</v>
      </c>
      <c r="B2837" s="8" t="s">
        <v>239</v>
      </c>
      <c r="C2837" s="8" t="s">
        <v>198</v>
      </c>
      <c r="D2837" s="8" t="s">
        <v>74</v>
      </c>
      <c r="E2837" s="7" t="s">
        <v>14</v>
      </c>
      <c r="F2837" s="8">
        <v>340</v>
      </c>
      <c r="G2837" s="8">
        <v>1</v>
      </c>
      <c r="L2837" s="8">
        <v>1</v>
      </c>
      <c r="M2837" s="8">
        <f t="shared" si="449"/>
        <v>340</v>
      </c>
      <c r="O2837" s="8">
        <v>137</v>
      </c>
      <c r="AI2837" s="7">
        <v>404</v>
      </c>
      <c r="AJ2837" s="8">
        <v>14400</v>
      </c>
      <c r="AK2837" s="8" t="s">
        <v>308</v>
      </c>
      <c r="AL2837" s="7">
        <v>41</v>
      </c>
      <c r="AM2837" s="8">
        <v>0</v>
      </c>
      <c r="AN2837" s="8">
        <v>0</v>
      </c>
      <c r="AO2837" s="8">
        <v>0</v>
      </c>
      <c r="AP2837" s="8">
        <v>0</v>
      </c>
      <c r="AQ2837" s="8">
        <v>0</v>
      </c>
      <c r="AR2837" s="8">
        <v>10.4</v>
      </c>
      <c r="AS2837" s="8">
        <v>0</v>
      </c>
      <c r="AT2837" s="12">
        <f t="shared" si="450"/>
        <v>10.4</v>
      </c>
      <c r="AV2837" s="11">
        <f t="shared" si="451"/>
        <v>139.4</v>
      </c>
      <c r="AW2837" s="13">
        <f t="shared" si="452"/>
        <v>0</v>
      </c>
      <c r="AX2837" s="13">
        <f t="shared" si="453"/>
        <v>0</v>
      </c>
      <c r="AY2837" s="13">
        <f t="shared" si="454"/>
        <v>0</v>
      </c>
      <c r="AZ2837" s="13">
        <f t="shared" si="455"/>
        <v>0</v>
      </c>
      <c r="BA2837" s="13">
        <f t="shared" si="456"/>
        <v>0</v>
      </c>
      <c r="BB2837" s="13">
        <f t="shared" si="457"/>
        <v>35.36</v>
      </c>
      <c r="BC2837" s="13">
        <f t="shared" si="458"/>
        <v>0</v>
      </c>
    </row>
    <row r="2838" spans="1:55" x14ac:dyDescent="0.3">
      <c r="A2838" s="8" t="s">
        <v>232</v>
      </c>
      <c r="B2838" s="8" t="s">
        <v>239</v>
      </c>
      <c r="C2838" s="8" t="s">
        <v>199</v>
      </c>
      <c r="D2838" s="8" t="s">
        <v>13</v>
      </c>
      <c r="E2838" s="7" t="s">
        <v>21</v>
      </c>
      <c r="K2838" s="8">
        <v>1</v>
      </c>
      <c r="L2838" s="8">
        <v>0</v>
      </c>
      <c r="M2838" s="8">
        <f t="shared" si="449"/>
        <v>0</v>
      </c>
      <c r="N2838" s="8">
        <v>2</v>
      </c>
      <c r="O2838" s="8">
        <v>138</v>
      </c>
      <c r="AI2838" s="7">
        <v>8067</v>
      </c>
      <c r="AJ2838" s="8">
        <v>0</v>
      </c>
      <c r="AK2838" s="8" t="s">
        <v>265</v>
      </c>
      <c r="AL2838" s="7">
        <v>269</v>
      </c>
      <c r="AM2838" s="8">
        <v>269</v>
      </c>
      <c r="AN2838" s="8">
        <v>24.9</v>
      </c>
      <c r="AO2838" s="8">
        <v>24.9</v>
      </c>
      <c r="AP2838" s="8">
        <v>24.9</v>
      </c>
      <c r="AQ2838" s="8">
        <v>18</v>
      </c>
      <c r="AR2838" s="8">
        <v>0</v>
      </c>
      <c r="AS2838" s="8">
        <v>0</v>
      </c>
      <c r="AT2838" s="12">
        <f t="shared" si="450"/>
        <v>42.9</v>
      </c>
      <c r="AV2838" s="11">
        <f t="shared" si="451"/>
        <v>0</v>
      </c>
      <c r="AW2838" s="13">
        <f t="shared" si="452"/>
        <v>0</v>
      </c>
      <c r="AX2838" s="13">
        <f t="shared" si="453"/>
        <v>0</v>
      </c>
      <c r="AY2838" s="13">
        <f t="shared" si="454"/>
        <v>0</v>
      </c>
      <c r="AZ2838" s="13">
        <f t="shared" si="455"/>
        <v>0</v>
      </c>
      <c r="BA2838" s="13">
        <f t="shared" si="456"/>
        <v>0</v>
      </c>
      <c r="BB2838" s="13">
        <f t="shared" si="457"/>
        <v>0</v>
      </c>
      <c r="BC2838" s="13">
        <f t="shared" si="458"/>
        <v>0</v>
      </c>
    </row>
    <row r="2839" spans="1:55" x14ac:dyDescent="0.3">
      <c r="A2839" s="8" t="s">
        <v>232</v>
      </c>
      <c r="B2839" s="8" t="s">
        <v>239</v>
      </c>
      <c r="C2839" s="8" t="s">
        <v>199</v>
      </c>
      <c r="D2839" s="8" t="s">
        <v>15</v>
      </c>
      <c r="E2839" s="7" t="s">
        <v>21</v>
      </c>
      <c r="K2839" s="8">
        <v>1</v>
      </c>
      <c r="L2839" s="8">
        <v>0</v>
      </c>
      <c r="M2839" s="8">
        <f t="shared" si="449"/>
        <v>0</v>
      </c>
      <c r="O2839" s="8">
        <v>138</v>
      </c>
      <c r="AE2839" s="7" t="s">
        <v>296</v>
      </c>
      <c r="AF2839" s="8" t="s">
        <v>298</v>
      </c>
      <c r="AG2839" s="7" t="s">
        <v>299</v>
      </c>
      <c r="AL2839" s="7">
        <v>241</v>
      </c>
      <c r="AN2839" s="8">
        <v>32.9</v>
      </c>
      <c r="AQ2839" s="8">
        <v>10.9</v>
      </c>
      <c r="AR2839" s="8">
        <v>0.5</v>
      </c>
      <c r="AS2839" s="8">
        <v>0</v>
      </c>
      <c r="AT2839" s="12">
        <f t="shared" si="450"/>
        <v>44.3</v>
      </c>
      <c r="AV2839" s="11">
        <f t="shared" si="451"/>
        <v>0</v>
      </c>
      <c r="AW2839" s="13">
        <f t="shared" si="452"/>
        <v>0</v>
      </c>
      <c r="AX2839" s="13">
        <f t="shared" si="453"/>
        <v>0</v>
      </c>
      <c r="AY2839" s="13">
        <f t="shared" si="454"/>
        <v>0</v>
      </c>
      <c r="AZ2839" s="13">
        <f t="shared" si="455"/>
        <v>0</v>
      </c>
      <c r="BA2839" s="13">
        <f t="shared" si="456"/>
        <v>0</v>
      </c>
      <c r="BB2839" s="13">
        <f t="shared" si="457"/>
        <v>0</v>
      </c>
      <c r="BC2839" s="13">
        <f t="shared" si="458"/>
        <v>0</v>
      </c>
    </row>
    <row r="2840" spans="1:55" x14ac:dyDescent="0.3">
      <c r="A2840" s="8" t="s">
        <v>232</v>
      </c>
      <c r="B2840" s="8" t="s">
        <v>239</v>
      </c>
      <c r="C2840" s="8" t="s">
        <v>199</v>
      </c>
      <c r="D2840" s="8" t="s">
        <v>17</v>
      </c>
      <c r="E2840" s="7" t="s">
        <v>21</v>
      </c>
      <c r="K2840" s="8">
        <v>1</v>
      </c>
      <c r="L2840" s="8">
        <v>0</v>
      </c>
      <c r="M2840" s="8">
        <f t="shared" si="449"/>
        <v>0</v>
      </c>
      <c r="O2840" s="8">
        <v>138</v>
      </c>
      <c r="AE2840" s="7" t="s">
        <v>300</v>
      </c>
      <c r="AF2840" s="8" t="s">
        <v>301</v>
      </c>
      <c r="AG2840" s="7" t="s">
        <v>272</v>
      </c>
      <c r="AL2840" s="7">
        <v>265</v>
      </c>
      <c r="AN2840" s="8">
        <v>16.899999999999999</v>
      </c>
      <c r="AQ2840" s="8">
        <v>21.4</v>
      </c>
      <c r="AR2840" s="8">
        <v>0</v>
      </c>
      <c r="AS2840" s="8">
        <v>0</v>
      </c>
      <c r="AT2840" s="12">
        <f t="shared" si="450"/>
        <v>38.299999999999997</v>
      </c>
      <c r="AV2840" s="11">
        <f t="shared" si="451"/>
        <v>0</v>
      </c>
      <c r="AW2840" s="13">
        <f t="shared" si="452"/>
        <v>0</v>
      </c>
      <c r="AX2840" s="13">
        <f t="shared" si="453"/>
        <v>0</v>
      </c>
      <c r="AY2840" s="13">
        <f t="shared" si="454"/>
        <v>0</v>
      </c>
      <c r="AZ2840" s="13">
        <f t="shared" si="455"/>
        <v>0</v>
      </c>
      <c r="BA2840" s="13">
        <f t="shared" si="456"/>
        <v>0</v>
      </c>
      <c r="BB2840" s="13">
        <f t="shared" si="457"/>
        <v>0</v>
      </c>
      <c r="BC2840" s="13">
        <f t="shared" si="458"/>
        <v>0</v>
      </c>
    </row>
    <row r="2841" spans="1:55" x14ac:dyDescent="0.3">
      <c r="A2841" s="8" t="s">
        <v>232</v>
      </c>
      <c r="B2841" s="8" t="s">
        <v>239</v>
      </c>
      <c r="C2841" s="8" t="s">
        <v>199</v>
      </c>
      <c r="D2841" s="8" t="s">
        <v>18</v>
      </c>
      <c r="E2841" s="7" t="s">
        <v>21</v>
      </c>
      <c r="K2841" s="8">
        <v>1</v>
      </c>
      <c r="L2841" s="8">
        <v>0</v>
      </c>
      <c r="M2841" s="8">
        <f t="shared" si="449"/>
        <v>0</v>
      </c>
      <c r="O2841" s="8">
        <v>138</v>
      </c>
      <c r="S2841" s="8">
        <v>1095</v>
      </c>
      <c r="T2841" s="8" t="s">
        <v>275</v>
      </c>
      <c r="AL2841" s="7">
        <v>267</v>
      </c>
      <c r="AN2841" s="8">
        <v>19.600000000000001</v>
      </c>
      <c r="AQ2841" s="8">
        <v>20.3</v>
      </c>
      <c r="AT2841" s="12">
        <f t="shared" si="450"/>
        <v>39.900000000000006</v>
      </c>
      <c r="AV2841" s="11">
        <f t="shared" si="451"/>
        <v>0</v>
      </c>
      <c r="AW2841" s="13">
        <f t="shared" si="452"/>
        <v>0</v>
      </c>
      <c r="AX2841" s="13">
        <f t="shared" si="453"/>
        <v>0</v>
      </c>
      <c r="AY2841" s="13">
        <f t="shared" si="454"/>
        <v>0</v>
      </c>
      <c r="AZ2841" s="13">
        <f t="shared" si="455"/>
        <v>0</v>
      </c>
      <c r="BA2841" s="13">
        <f t="shared" si="456"/>
        <v>0</v>
      </c>
      <c r="BB2841" s="13">
        <f t="shared" si="457"/>
        <v>0</v>
      </c>
      <c r="BC2841" s="13">
        <f t="shared" si="458"/>
        <v>0</v>
      </c>
    </row>
    <row r="2842" spans="1:55" x14ac:dyDescent="0.3">
      <c r="A2842" s="8" t="s">
        <v>232</v>
      </c>
      <c r="B2842" s="8" t="s">
        <v>239</v>
      </c>
      <c r="C2842" s="8" t="s">
        <v>199</v>
      </c>
      <c r="D2842" s="8" t="s">
        <v>19</v>
      </c>
      <c r="E2842" s="7" t="s">
        <v>14</v>
      </c>
      <c r="F2842" s="8">
        <v>112</v>
      </c>
      <c r="I2842" s="8">
        <v>1</v>
      </c>
      <c r="L2842" s="8">
        <v>3.3000000000000002E-2</v>
      </c>
      <c r="M2842" s="8">
        <f t="shared" si="449"/>
        <v>3.6960000000000002</v>
      </c>
      <c r="O2842" s="8">
        <v>138</v>
      </c>
      <c r="AI2842" s="7">
        <v>8063</v>
      </c>
      <c r="AJ2842" s="8">
        <v>5124</v>
      </c>
      <c r="AK2842" s="8" t="s">
        <v>273</v>
      </c>
      <c r="AL2842" s="7">
        <v>285</v>
      </c>
      <c r="AM2842" s="8">
        <v>285</v>
      </c>
      <c r="AN2842" s="8">
        <v>26.9</v>
      </c>
      <c r="AO2842" s="8">
        <v>26.9</v>
      </c>
      <c r="AP2842" s="8">
        <v>26.9</v>
      </c>
      <c r="AQ2842" s="8">
        <v>18.899999999999999</v>
      </c>
      <c r="AR2842" s="8">
        <v>0</v>
      </c>
      <c r="AS2842" s="8">
        <v>0</v>
      </c>
      <c r="AT2842" s="12">
        <f t="shared" si="450"/>
        <v>45.8</v>
      </c>
      <c r="AV2842" s="11">
        <f t="shared" si="451"/>
        <v>10.533600000000002</v>
      </c>
      <c r="AW2842" s="13">
        <f t="shared" si="452"/>
        <v>10.533600000000002</v>
      </c>
      <c r="AX2842" s="13">
        <f t="shared" si="453"/>
        <v>0.994224</v>
      </c>
      <c r="AY2842" s="13">
        <f t="shared" si="454"/>
        <v>0.994224</v>
      </c>
      <c r="AZ2842" s="13">
        <f t="shared" si="455"/>
        <v>0.994224</v>
      </c>
      <c r="BA2842" s="13">
        <f t="shared" si="456"/>
        <v>0.69854399999999994</v>
      </c>
      <c r="BB2842" s="13">
        <f t="shared" si="457"/>
        <v>0</v>
      </c>
      <c r="BC2842" s="13">
        <f t="shared" si="458"/>
        <v>0</v>
      </c>
    </row>
    <row r="2843" spans="1:55" x14ac:dyDescent="0.3">
      <c r="A2843" s="8" t="s">
        <v>232</v>
      </c>
      <c r="B2843" s="8" t="s">
        <v>239</v>
      </c>
      <c r="C2843" s="8" t="s">
        <v>199</v>
      </c>
      <c r="D2843" s="8" t="s">
        <v>22</v>
      </c>
      <c r="E2843" s="7" t="s">
        <v>21</v>
      </c>
      <c r="K2843" s="8">
        <v>1</v>
      </c>
      <c r="L2843" s="8">
        <v>0</v>
      </c>
      <c r="M2843" s="8">
        <f t="shared" si="449"/>
        <v>0</v>
      </c>
      <c r="O2843" s="8">
        <v>138</v>
      </c>
      <c r="AI2843" s="7">
        <v>8063</v>
      </c>
      <c r="AJ2843" s="8">
        <v>5124</v>
      </c>
      <c r="AK2843" s="8" t="s">
        <v>273</v>
      </c>
      <c r="AL2843" s="7">
        <v>285</v>
      </c>
      <c r="AM2843" s="8">
        <v>285</v>
      </c>
      <c r="AN2843" s="8">
        <v>26.9</v>
      </c>
      <c r="AO2843" s="8">
        <v>26.9</v>
      </c>
      <c r="AP2843" s="8">
        <v>26.9</v>
      </c>
      <c r="AQ2843" s="8">
        <v>18.899999999999999</v>
      </c>
      <c r="AR2843" s="8">
        <v>0</v>
      </c>
      <c r="AS2843" s="8">
        <v>0</v>
      </c>
      <c r="AT2843" s="12">
        <f t="shared" si="450"/>
        <v>45.8</v>
      </c>
      <c r="AV2843" s="11">
        <f t="shared" si="451"/>
        <v>0</v>
      </c>
      <c r="AW2843" s="13">
        <f t="shared" si="452"/>
        <v>0</v>
      </c>
      <c r="AX2843" s="13">
        <f t="shared" si="453"/>
        <v>0</v>
      </c>
      <c r="AY2843" s="13">
        <f t="shared" si="454"/>
        <v>0</v>
      </c>
      <c r="AZ2843" s="13">
        <f t="shared" si="455"/>
        <v>0</v>
      </c>
      <c r="BA2843" s="13">
        <f t="shared" si="456"/>
        <v>0</v>
      </c>
      <c r="BB2843" s="13">
        <f t="shared" si="457"/>
        <v>0</v>
      </c>
      <c r="BC2843" s="13">
        <f t="shared" si="458"/>
        <v>0</v>
      </c>
    </row>
    <row r="2844" spans="1:55" x14ac:dyDescent="0.3">
      <c r="A2844" s="8" t="s">
        <v>232</v>
      </c>
      <c r="B2844" s="8" t="s">
        <v>239</v>
      </c>
      <c r="C2844" s="8" t="s">
        <v>199</v>
      </c>
      <c r="D2844" s="8" t="s">
        <v>23</v>
      </c>
      <c r="E2844" s="7" t="s">
        <v>14</v>
      </c>
      <c r="F2844" s="8">
        <v>64</v>
      </c>
      <c r="G2844" s="8">
        <v>2</v>
      </c>
      <c r="L2844" s="8">
        <v>2</v>
      </c>
      <c r="M2844" s="8">
        <f t="shared" si="449"/>
        <v>128</v>
      </c>
      <c r="O2844" s="8">
        <v>138</v>
      </c>
      <c r="AI2844" s="7">
        <v>974</v>
      </c>
      <c r="AJ2844" s="8">
        <v>1129</v>
      </c>
      <c r="AK2844" s="8" t="s">
        <v>279</v>
      </c>
      <c r="AL2844" s="7">
        <v>155</v>
      </c>
      <c r="AM2844" s="8">
        <v>155</v>
      </c>
      <c r="AN2844" s="8">
        <v>12.6</v>
      </c>
      <c r="AO2844" s="8">
        <v>12.6</v>
      </c>
      <c r="AP2844" s="8">
        <v>0</v>
      </c>
      <c r="AQ2844" s="8">
        <v>10.6</v>
      </c>
      <c r="AR2844" s="8">
        <v>1.1000000000000001</v>
      </c>
      <c r="AS2844" s="8">
        <v>0</v>
      </c>
      <c r="AT2844" s="12">
        <f t="shared" si="450"/>
        <v>24.3</v>
      </c>
      <c r="AV2844" s="11">
        <f t="shared" si="451"/>
        <v>198.4</v>
      </c>
      <c r="AW2844" s="13">
        <f t="shared" si="452"/>
        <v>198.4</v>
      </c>
      <c r="AX2844" s="13">
        <f t="shared" si="453"/>
        <v>16.128</v>
      </c>
      <c r="AY2844" s="13">
        <f t="shared" si="454"/>
        <v>16.128</v>
      </c>
      <c r="AZ2844" s="13">
        <f t="shared" si="455"/>
        <v>0</v>
      </c>
      <c r="BA2844" s="13">
        <f t="shared" si="456"/>
        <v>13.568</v>
      </c>
      <c r="BB2844" s="13">
        <f t="shared" si="457"/>
        <v>1.4080000000000001</v>
      </c>
      <c r="BC2844" s="13">
        <f t="shared" si="458"/>
        <v>0</v>
      </c>
    </row>
    <row r="2845" spans="1:55" x14ac:dyDescent="0.3">
      <c r="A2845" s="8" t="s">
        <v>232</v>
      </c>
      <c r="B2845" s="8" t="s">
        <v>239</v>
      </c>
      <c r="C2845" s="8" t="s">
        <v>199</v>
      </c>
      <c r="D2845" s="8" t="s">
        <v>24</v>
      </c>
      <c r="E2845" s="7" t="s">
        <v>14</v>
      </c>
      <c r="F2845" s="8">
        <v>184</v>
      </c>
      <c r="G2845" s="8">
        <v>1</v>
      </c>
      <c r="L2845" s="8">
        <v>1</v>
      </c>
      <c r="M2845" s="8">
        <f t="shared" si="449"/>
        <v>184</v>
      </c>
      <c r="O2845" s="8">
        <v>138</v>
      </c>
      <c r="AI2845" s="7">
        <v>7075</v>
      </c>
      <c r="AJ2845" s="8">
        <v>1106</v>
      </c>
      <c r="AK2845" s="8" t="s">
        <v>280</v>
      </c>
      <c r="AL2845" s="7">
        <v>69</v>
      </c>
      <c r="AM2845" s="8">
        <v>69</v>
      </c>
      <c r="AN2845" s="8">
        <v>3.6</v>
      </c>
      <c r="AO2845" s="8">
        <v>3.6</v>
      </c>
      <c r="AP2845" s="8">
        <v>0</v>
      </c>
      <c r="AQ2845" s="8">
        <v>4.0999999999999996</v>
      </c>
      <c r="AR2845" s="8">
        <v>4.5</v>
      </c>
      <c r="AS2845" s="8">
        <v>0</v>
      </c>
      <c r="AT2845" s="12">
        <f t="shared" si="450"/>
        <v>12.2</v>
      </c>
      <c r="AV2845" s="11">
        <f t="shared" si="451"/>
        <v>126.96</v>
      </c>
      <c r="AW2845" s="13">
        <f t="shared" si="452"/>
        <v>126.96</v>
      </c>
      <c r="AX2845" s="13">
        <f t="shared" si="453"/>
        <v>6.6239999999999997</v>
      </c>
      <c r="AY2845" s="13">
        <f t="shared" si="454"/>
        <v>6.6239999999999997</v>
      </c>
      <c r="AZ2845" s="13">
        <f t="shared" si="455"/>
        <v>0</v>
      </c>
      <c r="BA2845" s="13">
        <f t="shared" si="456"/>
        <v>7.5439999999999996</v>
      </c>
      <c r="BB2845" s="13">
        <f t="shared" si="457"/>
        <v>8.2799999999999994</v>
      </c>
      <c r="BC2845" s="13">
        <f t="shared" si="458"/>
        <v>0</v>
      </c>
    </row>
    <row r="2846" spans="1:55" x14ac:dyDescent="0.3">
      <c r="A2846" s="8" t="s">
        <v>232</v>
      </c>
      <c r="B2846" s="8" t="s">
        <v>239</v>
      </c>
      <c r="C2846" s="8" t="s">
        <v>199</v>
      </c>
      <c r="D2846" s="8" t="s">
        <v>25</v>
      </c>
      <c r="E2846" s="7" t="s">
        <v>21</v>
      </c>
      <c r="K2846" s="8">
        <v>1</v>
      </c>
      <c r="L2846" s="8">
        <v>0</v>
      </c>
      <c r="M2846" s="8">
        <f t="shared" si="449"/>
        <v>0</v>
      </c>
      <c r="O2846" s="8">
        <v>138</v>
      </c>
      <c r="AI2846" s="7">
        <v>646</v>
      </c>
      <c r="AJ2846" s="8">
        <v>1009</v>
      </c>
      <c r="AK2846" s="8" t="s">
        <v>286</v>
      </c>
      <c r="AL2846" s="7">
        <v>403</v>
      </c>
      <c r="AM2846" s="8">
        <v>403</v>
      </c>
      <c r="AN2846" s="8">
        <v>24.9</v>
      </c>
      <c r="AO2846" s="8">
        <v>24.9</v>
      </c>
      <c r="AP2846" s="8">
        <v>0</v>
      </c>
      <c r="AQ2846" s="8">
        <v>33.1</v>
      </c>
      <c r="AR2846" s="8">
        <v>1.3</v>
      </c>
      <c r="AS2846" s="8">
        <v>0</v>
      </c>
      <c r="AT2846" s="12">
        <f t="shared" si="450"/>
        <v>59.3</v>
      </c>
      <c r="AV2846" s="11">
        <f t="shared" si="451"/>
        <v>0</v>
      </c>
      <c r="AW2846" s="13">
        <f t="shared" si="452"/>
        <v>0</v>
      </c>
      <c r="AX2846" s="13">
        <f t="shared" si="453"/>
        <v>0</v>
      </c>
      <c r="AY2846" s="13">
        <f t="shared" si="454"/>
        <v>0</v>
      </c>
      <c r="AZ2846" s="13">
        <f t="shared" si="455"/>
        <v>0</v>
      </c>
      <c r="BA2846" s="13">
        <f t="shared" si="456"/>
        <v>0</v>
      </c>
      <c r="BB2846" s="13">
        <f t="shared" si="457"/>
        <v>0</v>
      </c>
      <c r="BC2846" s="13">
        <f t="shared" si="458"/>
        <v>0</v>
      </c>
    </row>
    <row r="2847" spans="1:55" x14ac:dyDescent="0.3">
      <c r="A2847" s="8" t="s">
        <v>20</v>
      </c>
      <c r="B2847" s="8" t="s">
        <v>239</v>
      </c>
      <c r="C2847" s="8" t="s">
        <v>199</v>
      </c>
      <c r="D2847" s="8" t="s">
        <v>20</v>
      </c>
      <c r="E2847" s="7" t="s">
        <v>14</v>
      </c>
      <c r="F2847" s="8">
        <v>112</v>
      </c>
      <c r="G2847" s="8">
        <v>1</v>
      </c>
      <c r="L2847" s="8">
        <v>1</v>
      </c>
      <c r="M2847" s="8">
        <f t="shared" si="449"/>
        <v>112</v>
      </c>
      <c r="O2847" s="8">
        <v>138</v>
      </c>
      <c r="AI2847">
        <v>8041</v>
      </c>
      <c r="AJ2847">
        <v>15233</v>
      </c>
      <c r="AK2847" t="s">
        <v>378</v>
      </c>
      <c r="AL2847">
        <v>105</v>
      </c>
      <c r="AM2847">
        <v>105</v>
      </c>
      <c r="AN2847">
        <v>18.5</v>
      </c>
      <c r="AO2847">
        <v>18.5</v>
      </c>
      <c r="AP2847">
        <v>18.5</v>
      </c>
      <c r="AQ2847">
        <v>2.9</v>
      </c>
      <c r="AR2847">
        <v>0</v>
      </c>
      <c r="AS2847">
        <v>0</v>
      </c>
      <c r="AT2847" s="12">
        <f t="shared" si="450"/>
        <v>21.4</v>
      </c>
      <c r="AV2847" s="11">
        <f t="shared" si="451"/>
        <v>117.6</v>
      </c>
      <c r="AW2847" s="13">
        <f t="shared" si="452"/>
        <v>117.6</v>
      </c>
      <c r="AX2847" s="13">
        <f t="shared" si="453"/>
        <v>20.72</v>
      </c>
      <c r="AY2847" s="13">
        <f t="shared" si="454"/>
        <v>20.72</v>
      </c>
      <c r="AZ2847" s="13">
        <f t="shared" si="455"/>
        <v>20.72</v>
      </c>
      <c r="BA2847" s="13">
        <f t="shared" si="456"/>
        <v>3.2480000000000002</v>
      </c>
      <c r="BB2847" s="13">
        <f t="shared" si="457"/>
        <v>0</v>
      </c>
      <c r="BC2847" s="13">
        <f t="shared" si="458"/>
        <v>0</v>
      </c>
    </row>
    <row r="2848" spans="1:55" x14ac:dyDescent="0.3">
      <c r="A2848" s="8" t="s">
        <v>233</v>
      </c>
      <c r="B2848" s="8" t="s">
        <v>239</v>
      </c>
      <c r="C2848" s="8" t="s">
        <v>199</v>
      </c>
      <c r="D2848" s="8" t="s">
        <v>26</v>
      </c>
      <c r="E2848" s="7" t="s">
        <v>14</v>
      </c>
      <c r="F2848" s="8">
        <v>175</v>
      </c>
      <c r="H2848" s="8">
        <v>5</v>
      </c>
      <c r="L2848" s="8">
        <v>0.71399999999999997</v>
      </c>
      <c r="M2848" s="8">
        <f t="shared" si="449"/>
        <v>124.94999999999999</v>
      </c>
      <c r="O2848" s="8">
        <v>138</v>
      </c>
      <c r="AI2848" s="7">
        <v>7200</v>
      </c>
      <c r="AJ2848" s="8">
        <v>20051</v>
      </c>
      <c r="AK2848" s="8" t="s">
        <v>282</v>
      </c>
      <c r="AL2848" s="7">
        <v>130</v>
      </c>
      <c r="AM2848" s="8">
        <v>0</v>
      </c>
      <c r="AN2848" s="8">
        <v>2.4</v>
      </c>
      <c r="AO2848" s="8">
        <v>0</v>
      </c>
      <c r="AP2848" s="8">
        <v>0</v>
      </c>
      <c r="AQ2848" s="8">
        <v>0.2</v>
      </c>
      <c r="AR2848" s="8">
        <v>28.6</v>
      </c>
      <c r="AS2848" s="8">
        <v>0.3</v>
      </c>
      <c r="AT2848" s="12">
        <f t="shared" si="450"/>
        <v>31.200000000000003</v>
      </c>
      <c r="AV2848" s="11">
        <f t="shared" si="451"/>
        <v>162.43499999999997</v>
      </c>
      <c r="AW2848" s="13">
        <f t="shared" si="452"/>
        <v>0</v>
      </c>
      <c r="AX2848" s="13">
        <f t="shared" si="453"/>
        <v>2.9987999999999992</v>
      </c>
      <c r="AY2848" s="13">
        <f t="shared" si="454"/>
        <v>0</v>
      </c>
      <c r="AZ2848" s="13">
        <f t="shared" si="455"/>
        <v>0</v>
      </c>
      <c r="BA2848" s="13">
        <f t="shared" si="456"/>
        <v>0.24989999999999998</v>
      </c>
      <c r="BB2848" s="13">
        <f t="shared" si="457"/>
        <v>35.735699999999994</v>
      </c>
      <c r="BC2848" s="13">
        <f t="shared" si="458"/>
        <v>0.37484999999999991</v>
      </c>
    </row>
    <row r="2849" spans="1:55" x14ac:dyDescent="0.3">
      <c r="A2849" s="8" t="s">
        <v>233</v>
      </c>
      <c r="B2849" s="8" t="s">
        <v>239</v>
      </c>
      <c r="C2849" s="8" t="s">
        <v>199</v>
      </c>
      <c r="D2849" s="8" t="s">
        <v>28</v>
      </c>
      <c r="E2849" s="7" t="s">
        <v>14</v>
      </c>
      <c r="F2849" s="8">
        <v>185</v>
      </c>
      <c r="G2849" s="8">
        <v>1</v>
      </c>
      <c r="L2849" s="8">
        <v>1</v>
      </c>
      <c r="M2849" s="8">
        <f t="shared" si="449"/>
        <v>185</v>
      </c>
      <c r="O2849" s="8">
        <v>138</v>
      </c>
      <c r="AI2849" s="7">
        <v>7005</v>
      </c>
      <c r="AJ2849" s="8">
        <v>16028</v>
      </c>
      <c r="AK2849" s="8" t="s">
        <v>283</v>
      </c>
      <c r="AL2849" s="7">
        <v>127</v>
      </c>
      <c r="AM2849" s="8">
        <v>0</v>
      </c>
      <c r="AN2849" s="8">
        <v>8.6999999999999993</v>
      </c>
      <c r="AO2849" s="8">
        <v>0</v>
      </c>
      <c r="AP2849" s="8">
        <v>0</v>
      </c>
      <c r="AQ2849" s="8">
        <v>0.5</v>
      </c>
      <c r="AR2849" s="8">
        <v>22.8</v>
      </c>
      <c r="AS2849" s="8">
        <v>6.4</v>
      </c>
      <c r="AT2849" s="12">
        <f t="shared" si="450"/>
        <v>32</v>
      </c>
      <c r="AV2849" s="11">
        <f t="shared" si="451"/>
        <v>234.95</v>
      </c>
      <c r="AW2849" s="13">
        <f t="shared" si="452"/>
        <v>0</v>
      </c>
      <c r="AX2849" s="13">
        <f t="shared" si="453"/>
        <v>16.094999999999999</v>
      </c>
      <c r="AY2849" s="13">
        <f t="shared" si="454"/>
        <v>0</v>
      </c>
      <c r="AZ2849" s="13">
        <f t="shared" si="455"/>
        <v>0</v>
      </c>
      <c r="BA2849" s="13">
        <f t="shared" si="456"/>
        <v>0.92500000000000004</v>
      </c>
      <c r="BB2849" s="13">
        <f t="shared" si="457"/>
        <v>42.18</v>
      </c>
      <c r="BC2849" s="13">
        <f t="shared" si="458"/>
        <v>11.84</v>
      </c>
    </row>
    <row r="2850" spans="1:55" x14ac:dyDescent="0.3">
      <c r="A2850" s="8" t="s">
        <v>233</v>
      </c>
      <c r="B2850" s="8" t="s">
        <v>239</v>
      </c>
      <c r="C2850" s="8" t="s">
        <v>199</v>
      </c>
      <c r="D2850" s="8" t="s">
        <v>29</v>
      </c>
      <c r="E2850" s="7" t="s">
        <v>14</v>
      </c>
      <c r="F2850" s="8">
        <v>60</v>
      </c>
      <c r="G2850" s="8">
        <v>1</v>
      </c>
      <c r="L2850" s="8">
        <v>1</v>
      </c>
      <c r="M2850" s="8">
        <f t="shared" si="449"/>
        <v>60</v>
      </c>
      <c r="O2850" s="8">
        <v>138</v>
      </c>
      <c r="AI2850" s="7">
        <v>513</v>
      </c>
      <c r="AJ2850" s="8">
        <v>11110</v>
      </c>
      <c r="AK2850" s="8" t="s">
        <v>290</v>
      </c>
      <c r="AL2850" s="7">
        <v>22</v>
      </c>
      <c r="AM2850" s="8">
        <v>0</v>
      </c>
      <c r="AN2850" s="8">
        <v>1</v>
      </c>
      <c r="AO2850" s="8">
        <v>0</v>
      </c>
      <c r="AP2850" s="8">
        <v>0</v>
      </c>
      <c r="AQ2850" s="8">
        <v>0.4</v>
      </c>
      <c r="AR2850" s="8">
        <v>4.5</v>
      </c>
      <c r="AS2850" s="8">
        <v>2.8</v>
      </c>
      <c r="AT2850" s="12">
        <f t="shared" si="450"/>
        <v>5.9</v>
      </c>
      <c r="AV2850" s="11">
        <f t="shared" si="451"/>
        <v>13.2</v>
      </c>
      <c r="AW2850" s="13">
        <f t="shared" si="452"/>
        <v>0</v>
      </c>
      <c r="AX2850" s="13">
        <f t="shared" si="453"/>
        <v>0.6</v>
      </c>
      <c r="AY2850" s="13">
        <f t="shared" si="454"/>
        <v>0</v>
      </c>
      <c r="AZ2850" s="13">
        <f t="shared" si="455"/>
        <v>0</v>
      </c>
      <c r="BA2850" s="13">
        <f t="shared" si="456"/>
        <v>0.24</v>
      </c>
      <c r="BB2850" s="13">
        <f t="shared" si="457"/>
        <v>2.7</v>
      </c>
      <c r="BC2850" s="13">
        <f t="shared" si="458"/>
        <v>1.68</v>
      </c>
    </row>
    <row r="2851" spans="1:55" x14ac:dyDescent="0.3">
      <c r="A2851" s="8" t="s">
        <v>233</v>
      </c>
      <c r="B2851" s="8" t="s">
        <v>239</v>
      </c>
      <c r="C2851" s="8" t="s">
        <v>199</v>
      </c>
      <c r="D2851" s="8" t="s">
        <v>30</v>
      </c>
      <c r="E2851" s="7" t="s">
        <v>14</v>
      </c>
      <c r="F2851" s="8">
        <v>119</v>
      </c>
      <c r="G2851" s="8">
        <v>1</v>
      </c>
      <c r="L2851" s="8">
        <v>1</v>
      </c>
      <c r="M2851" s="8">
        <f t="shared" si="449"/>
        <v>119</v>
      </c>
      <c r="O2851" s="8">
        <v>138</v>
      </c>
      <c r="AI2851" s="7">
        <v>141</v>
      </c>
      <c r="AJ2851" s="8">
        <v>9040</v>
      </c>
      <c r="AK2851" s="8" t="s">
        <v>287</v>
      </c>
      <c r="AL2851" s="7">
        <v>92</v>
      </c>
      <c r="AM2851" s="8">
        <v>0</v>
      </c>
      <c r="AN2851" s="8">
        <v>1</v>
      </c>
      <c r="AO2851" s="8">
        <v>0</v>
      </c>
      <c r="AP2851" s="8">
        <v>0</v>
      </c>
      <c r="AQ2851" s="8">
        <v>0.5</v>
      </c>
      <c r="AR2851" s="8">
        <v>23.4</v>
      </c>
      <c r="AS2851" s="8">
        <v>2.4</v>
      </c>
      <c r="AT2851" s="12">
        <f t="shared" si="450"/>
        <v>24.9</v>
      </c>
      <c r="AV2851" s="11">
        <f t="shared" si="451"/>
        <v>109.48</v>
      </c>
      <c r="AW2851" s="13">
        <f t="shared" si="452"/>
        <v>0</v>
      </c>
      <c r="AX2851" s="13">
        <f t="shared" si="453"/>
        <v>1.19</v>
      </c>
      <c r="AY2851" s="13">
        <f t="shared" si="454"/>
        <v>0</v>
      </c>
      <c r="AZ2851" s="13">
        <f t="shared" si="455"/>
        <v>0</v>
      </c>
      <c r="BA2851" s="13">
        <f t="shared" si="456"/>
        <v>0.59499999999999997</v>
      </c>
      <c r="BB2851" s="13">
        <f t="shared" si="457"/>
        <v>27.846</v>
      </c>
      <c r="BC2851" s="13">
        <f t="shared" si="458"/>
        <v>2.8559999999999999</v>
      </c>
    </row>
    <row r="2852" spans="1:55" x14ac:dyDescent="0.3">
      <c r="A2852" s="8" t="s">
        <v>233</v>
      </c>
      <c r="B2852" s="8" t="s">
        <v>239</v>
      </c>
      <c r="C2852" s="8" t="s">
        <v>199</v>
      </c>
      <c r="D2852" s="8" t="s">
        <v>31</v>
      </c>
      <c r="M2852" s="8">
        <f t="shared" si="449"/>
        <v>0</v>
      </c>
      <c r="O2852" s="8">
        <v>138</v>
      </c>
      <c r="AI2852" s="7">
        <v>1786</v>
      </c>
      <c r="AJ2852" s="8">
        <v>11363</v>
      </c>
      <c r="AK2852" s="8" t="s">
        <v>289</v>
      </c>
      <c r="AL2852" s="7">
        <v>93</v>
      </c>
      <c r="AM2852" s="8">
        <v>0</v>
      </c>
      <c r="AN2852" s="8">
        <v>2</v>
      </c>
      <c r="AO2852" s="8">
        <v>0</v>
      </c>
      <c r="AP2852" s="8">
        <v>0</v>
      </c>
      <c r="AQ2852" s="8">
        <v>0.1</v>
      </c>
      <c r="AR2852" s="8">
        <v>21.6</v>
      </c>
      <c r="AS2852" s="8">
        <v>1.5</v>
      </c>
      <c r="AT2852" s="12">
        <f t="shared" si="450"/>
        <v>23.700000000000003</v>
      </c>
      <c r="AV2852" s="11">
        <f t="shared" si="451"/>
        <v>0</v>
      </c>
      <c r="AW2852" s="13">
        <f t="shared" si="452"/>
        <v>0</v>
      </c>
      <c r="AX2852" s="13">
        <f t="shared" si="453"/>
        <v>0</v>
      </c>
      <c r="AY2852" s="13">
        <f t="shared" si="454"/>
        <v>0</v>
      </c>
      <c r="AZ2852" s="13">
        <f t="shared" si="455"/>
        <v>0</v>
      </c>
      <c r="BA2852" s="13">
        <f t="shared" si="456"/>
        <v>0</v>
      </c>
      <c r="BB2852" s="13">
        <f t="shared" si="457"/>
        <v>0</v>
      </c>
      <c r="BC2852" s="13">
        <f t="shared" si="458"/>
        <v>0</v>
      </c>
    </row>
    <row r="2853" spans="1:55" x14ac:dyDescent="0.3">
      <c r="A2853" s="8" t="s">
        <v>233</v>
      </c>
      <c r="B2853" s="8" t="s">
        <v>239</v>
      </c>
      <c r="C2853" s="8" t="s">
        <v>199</v>
      </c>
      <c r="D2853" s="8" t="s">
        <v>128</v>
      </c>
      <c r="E2853" s="7" t="s">
        <v>14</v>
      </c>
      <c r="F2853" s="8">
        <v>62</v>
      </c>
      <c r="H2853" s="8">
        <v>2</v>
      </c>
      <c r="L2853" s="8">
        <v>0.28599999999999998</v>
      </c>
      <c r="M2853" s="8">
        <f t="shared" si="449"/>
        <v>17.731999999999999</v>
      </c>
      <c r="O2853" s="8">
        <v>138</v>
      </c>
      <c r="AI2853" s="7">
        <v>620</v>
      </c>
      <c r="AJ2853" s="8">
        <v>11125</v>
      </c>
      <c r="AK2853" s="8" t="s">
        <v>356</v>
      </c>
      <c r="AL2853" s="7">
        <v>45</v>
      </c>
      <c r="AM2853" s="8">
        <v>0</v>
      </c>
      <c r="AN2853" s="8">
        <v>1.1000000000000001</v>
      </c>
      <c r="AO2853" s="8">
        <v>0</v>
      </c>
      <c r="AP2853" s="8">
        <v>0</v>
      </c>
      <c r="AQ2853" s="8">
        <v>0.2</v>
      </c>
      <c r="AR2853" s="8">
        <v>10.5</v>
      </c>
      <c r="AS2853" s="8">
        <v>3.3</v>
      </c>
      <c r="AT2853" s="12">
        <f t="shared" si="450"/>
        <v>11.8</v>
      </c>
      <c r="AV2853" s="11">
        <f t="shared" si="451"/>
        <v>7.9793999999999992</v>
      </c>
      <c r="AW2853" s="13">
        <f t="shared" si="452"/>
        <v>0</v>
      </c>
      <c r="AX2853" s="13">
        <f t="shared" si="453"/>
        <v>0.19505200000000003</v>
      </c>
      <c r="AY2853" s="13">
        <f t="shared" si="454"/>
        <v>0</v>
      </c>
      <c r="AZ2853" s="13">
        <f t="shared" si="455"/>
        <v>0</v>
      </c>
      <c r="BA2853" s="13">
        <f t="shared" si="456"/>
        <v>3.5464000000000002E-2</v>
      </c>
      <c r="BB2853" s="13">
        <f t="shared" si="457"/>
        <v>1.8618599999999998</v>
      </c>
      <c r="BC2853" s="13">
        <f t="shared" si="458"/>
        <v>0.5851559999999999</v>
      </c>
    </row>
    <row r="2854" spans="1:55" x14ac:dyDescent="0.3">
      <c r="A2854" s="8" t="s">
        <v>233</v>
      </c>
      <c r="B2854" s="8" t="s">
        <v>239</v>
      </c>
      <c r="C2854" s="8" t="s">
        <v>199</v>
      </c>
      <c r="D2854" s="8" t="s">
        <v>167</v>
      </c>
      <c r="E2854" s="7" t="s">
        <v>14</v>
      </c>
      <c r="F2854" s="8">
        <v>62</v>
      </c>
      <c r="G2854" s="8">
        <v>1</v>
      </c>
      <c r="L2854" s="8">
        <v>1</v>
      </c>
      <c r="M2854" s="8">
        <f t="shared" si="449"/>
        <v>62</v>
      </c>
      <c r="O2854" s="8">
        <v>138</v>
      </c>
      <c r="AI2854" s="7">
        <v>2282</v>
      </c>
      <c r="AJ2854" s="8">
        <v>11529</v>
      </c>
      <c r="AK2854" s="8" t="s">
        <v>368</v>
      </c>
      <c r="AL2854" s="7">
        <v>21</v>
      </c>
      <c r="AM2854" s="8">
        <v>0</v>
      </c>
      <c r="AN2854" s="8">
        <v>0.9</v>
      </c>
      <c r="AO2854" s="8">
        <v>0</v>
      </c>
      <c r="AP2854" s="8">
        <v>0</v>
      </c>
      <c r="AQ2854" s="8">
        <v>0.3</v>
      </c>
      <c r="AR2854" s="8">
        <v>4.5999999999999996</v>
      </c>
      <c r="AS2854" s="8">
        <v>1.1000000000000001</v>
      </c>
      <c r="AT2854" s="12">
        <f t="shared" si="450"/>
        <v>5.8</v>
      </c>
      <c r="AV2854" s="11">
        <f t="shared" si="451"/>
        <v>13.02</v>
      </c>
      <c r="AW2854" s="13">
        <f t="shared" si="452"/>
        <v>0</v>
      </c>
      <c r="AX2854" s="13">
        <f t="shared" si="453"/>
        <v>0.55800000000000005</v>
      </c>
      <c r="AY2854" s="13">
        <f t="shared" si="454"/>
        <v>0</v>
      </c>
      <c r="AZ2854" s="13">
        <f t="shared" si="455"/>
        <v>0</v>
      </c>
      <c r="BA2854" s="13">
        <f t="shared" si="456"/>
        <v>0.18599999999999997</v>
      </c>
      <c r="BB2854" s="13">
        <f t="shared" si="457"/>
        <v>2.8519999999999999</v>
      </c>
      <c r="BC2854" s="13">
        <f t="shared" si="458"/>
        <v>0.68200000000000005</v>
      </c>
    </row>
    <row r="2855" spans="1:55" x14ac:dyDescent="0.3">
      <c r="A2855" s="8" t="s">
        <v>233</v>
      </c>
      <c r="B2855" s="8" t="s">
        <v>239</v>
      </c>
      <c r="C2855" s="8" t="s">
        <v>199</v>
      </c>
      <c r="D2855" s="8" t="s">
        <v>171</v>
      </c>
      <c r="E2855" s="7" t="s">
        <v>14</v>
      </c>
      <c r="F2855" s="8">
        <v>44</v>
      </c>
      <c r="G2855" s="8">
        <v>1</v>
      </c>
      <c r="L2855" s="8">
        <v>1</v>
      </c>
      <c r="M2855" s="8">
        <f t="shared" si="449"/>
        <v>44</v>
      </c>
      <c r="O2855" s="8">
        <v>138</v>
      </c>
      <c r="AI2855" s="7">
        <v>7016</v>
      </c>
      <c r="AJ2855" s="8">
        <v>18029</v>
      </c>
      <c r="AK2855" s="8" t="s">
        <v>369</v>
      </c>
      <c r="AL2855" s="7">
        <v>274</v>
      </c>
      <c r="AM2855" s="8">
        <v>0</v>
      </c>
      <c r="AN2855" s="8">
        <v>8.8000000000000007</v>
      </c>
      <c r="AO2855" s="8">
        <v>0</v>
      </c>
      <c r="AP2855" s="8">
        <v>0</v>
      </c>
      <c r="AQ2855" s="8">
        <v>3</v>
      </c>
      <c r="AR2855" s="8">
        <v>51.9</v>
      </c>
      <c r="AS2855" s="8">
        <v>2.8</v>
      </c>
      <c r="AT2855" s="12">
        <f t="shared" si="450"/>
        <v>63.7</v>
      </c>
      <c r="AV2855" s="11">
        <f t="shared" si="451"/>
        <v>120.56</v>
      </c>
      <c r="AW2855" s="13">
        <f t="shared" si="452"/>
        <v>0</v>
      </c>
      <c r="AX2855" s="13">
        <f t="shared" si="453"/>
        <v>3.8720000000000003</v>
      </c>
      <c r="AY2855" s="13">
        <f t="shared" si="454"/>
        <v>0</v>
      </c>
      <c r="AZ2855" s="13">
        <f t="shared" si="455"/>
        <v>0</v>
      </c>
      <c r="BA2855" s="13">
        <f t="shared" si="456"/>
        <v>1.32</v>
      </c>
      <c r="BB2855" s="13">
        <f t="shared" si="457"/>
        <v>22.835999999999999</v>
      </c>
      <c r="BC2855" s="13">
        <f t="shared" si="458"/>
        <v>1.232</v>
      </c>
    </row>
    <row r="2856" spans="1:55" x14ac:dyDescent="0.3">
      <c r="A2856" s="8" t="s">
        <v>233</v>
      </c>
      <c r="B2856" s="8" t="s">
        <v>239</v>
      </c>
      <c r="C2856" s="8" t="s">
        <v>199</v>
      </c>
      <c r="D2856" s="8" t="s">
        <v>87</v>
      </c>
      <c r="E2856" s="7" t="s">
        <v>14</v>
      </c>
      <c r="F2856" s="8">
        <v>171</v>
      </c>
      <c r="I2856" s="8">
        <v>1</v>
      </c>
      <c r="L2856" s="8">
        <v>3.3000000000000002E-2</v>
      </c>
      <c r="M2856" s="8">
        <f t="shared" si="449"/>
        <v>5.6430000000000007</v>
      </c>
      <c r="O2856" s="8">
        <v>138</v>
      </c>
      <c r="AI2856" s="7">
        <v>7060</v>
      </c>
      <c r="AJ2856" s="8">
        <v>16063</v>
      </c>
      <c r="AK2856" s="8" t="s">
        <v>328</v>
      </c>
      <c r="AL2856" s="7">
        <v>116</v>
      </c>
      <c r="AM2856" s="8">
        <v>0</v>
      </c>
      <c r="AN2856" s="8">
        <v>7.7</v>
      </c>
      <c r="AO2856" s="8">
        <v>0</v>
      </c>
      <c r="AP2856" s="8">
        <v>0</v>
      </c>
      <c r="AQ2856" s="8">
        <v>0.5</v>
      </c>
      <c r="AR2856" s="8">
        <v>20.8</v>
      </c>
      <c r="AS2856" s="8">
        <v>6.5</v>
      </c>
      <c r="AT2856" s="12">
        <f t="shared" si="450"/>
        <v>29</v>
      </c>
      <c r="AV2856" s="11">
        <f t="shared" si="451"/>
        <v>6.5458800000000004</v>
      </c>
      <c r="AW2856" s="13">
        <f t="shared" si="452"/>
        <v>0</v>
      </c>
      <c r="AX2856" s="13">
        <f t="shared" si="453"/>
        <v>0.43451100000000004</v>
      </c>
      <c r="AY2856" s="13">
        <f t="shared" si="454"/>
        <v>0</v>
      </c>
      <c r="AZ2856" s="13">
        <f t="shared" si="455"/>
        <v>0</v>
      </c>
      <c r="BA2856" s="13">
        <f t="shared" si="456"/>
        <v>2.8215000000000004E-2</v>
      </c>
      <c r="BB2856" s="13">
        <f t="shared" si="457"/>
        <v>1.1737440000000001</v>
      </c>
      <c r="BC2856" s="13">
        <f t="shared" si="458"/>
        <v>0.36679500000000004</v>
      </c>
    </row>
    <row r="2857" spans="1:55" x14ac:dyDescent="0.3">
      <c r="A2857" s="8" t="s">
        <v>234</v>
      </c>
      <c r="B2857" s="8" t="s">
        <v>239</v>
      </c>
      <c r="C2857" s="8" t="s">
        <v>199</v>
      </c>
      <c r="D2857" s="8" t="s">
        <v>248</v>
      </c>
      <c r="E2857" s="7" t="s">
        <v>14</v>
      </c>
      <c r="F2857" s="8">
        <v>134</v>
      </c>
      <c r="H2857" s="8">
        <v>2</v>
      </c>
      <c r="L2857" s="8">
        <v>0.28599999999999998</v>
      </c>
      <c r="M2857" s="8">
        <f t="shared" si="449"/>
        <v>38.323999999999998</v>
      </c>
      <c r="O2857" s="8">
        <v>138</v>
      </c>
      <c r="AE2857" s="7" t="s">
        <v>296</v>
      </c>
      <c r="AF2857" s="8" t="s">
        <v>303</v>
      </c>
      <c r="AL2857" s="7">
        <v>163</v>
      </c>
      <c r="AN2857" s="8">
        <v>6.3</v>
      </c>
      <c r="AQ2857" s="8">
        <v>1.4</v>
      </c>
      <c r="AR2857" s="8">
        <v>31.1</v>
      </c>
      <c r="AT2857" s="12">
        <f t="shared" si="450"/>
        <v>38.799999999999997</v>
      </c>
      <c r="AV2857" s="11">
        <f t="shared" si="451"/>
        <v>62.468119999999999</v>
      </c>
      <c r="AW2857" s="13">
        <f t="shared" si="452"/>
        <v>0.38323999999999997</v>
      </c>
      <c r="AX2857" s="13">
        <f t="shared" si="453"/>
        <v>2.414412</v>
      </c>
      <c r="AY2857" s="13">
        <f t="shared" si="454"/>
        <v>0.38323999999999997</v>
      </c>
      <c r="AZ2857" s="13">
        <f t="shared" si="455"/>
        <v>0.38323999999999997</v>
      </c>
      <c r="BA2857" s="13">
        <f t="shared" si="456"/>
        <v>0.53653600000000001</v>
      </c>
      <c r="BB2857" s="13">
        <f t="shared" si="457"/>
        <v>11.918764000000001</v>
      </c>
      <c r="BC2857" s="13">
        <f t="shared" si="458"/>
        <v>0.38323999999999997</v>
      </c>
    </row>
    <row r="2858" spans="1:55" x14ac:dyDescent="0.3">
      <c r="A2858" s="8" t="s">
        <v>234</v>
      </c>
      <c r="B2858" s="8" t="s">
        <v>239</v>
      </c>
      <c r="C2858" s="8" t="s">
        <v>199</v>
      </c>
      <c r="D2858" s="8" t="s">
        <v>27</v>
      </c>
      <c r="E2858" s="7" t="s">
        <v>14</v>
      </c>
      <c r="F2858" s="8">
        <v>114</v>
      </c>
      <c r="G2858" s="8">
        <v>1</v>
      </c>
      <c r="L2858" s="8">
        <v>1</v>
      </c>
      <c r="M2858" s="8">
        <f t="shared" ref="M2858:M2921" si="459">F2858*L2858</f>
        <v>114</v>
      </c>
      <c r="O2858" s="8">
        <v>138</v>
      </c>
      <c r="AE2858" s="7" t="s">
        <v>296</v>
      </c>
      <c r="AF2858" s="8" t="s">
        <v>304</v>
      </c>
      <c r="AL2858" s="7">
        <v>125</v>
      </c>
      <c r="AN2858" s="8">
        <v>2.1</v>
      </c>
      <c r="AQ2858" s="8">
        <v>1.3</v>
      </c>
      <c r="AR2858" s="8">
        <v>26.2</v>
      </c>
      <c r="AT2858" s="12">
        <f t="shared" si="450"/>
        <v>29.6</v>
      </c>
      <c r="AV2858" s="11">
        <f t="shared" si="451"/>
        <v>142.5</v>
      </c>
      <c r="AW2858" s="13">
        <f t="shared" si="452"/>
        <v>1.1399999999999999</v>
      </c>
      <c r="AX2858" s="13">
        <f t="shared" si="453"/>
        <v>2.3940000000000001</v>
      </c>
      <c r="AY2858" s="13">
        <f t="shared" si="454"/>
        <v>1.1399999999999999</v>
      </c>
      <c r="AZ2858" s="13">
        <f t="shared" si="455"/>
        <v>1.1399999999999999</v>
      </c>
      <c r="BA2858" s="13">
        <f t="shared" si="456"/>
        <v>1.4820000000000002</v>
      </c>
      <c r="BB2858" s="13">
        <f t="shared" si="457"/>
        <v>29.867999999999999</v>
      </c>
      <c r="BC2858" s="13">
        <f t="shared" si="458"/>
        <v>1.1399999999999999</v>
      </c>
    </row>
    <row r="2859" spans="1:55" x14ac:dyDescent="0.3">
      <c r="A2859" s="8" t="s">
        <v>234</v>
      </c>
      <c r="B2859" s="8" t="s">
        <v>239</v>
      </c>
      <c r="C2859" s="8" t="s">
        <v>199</v>
      </c>
      <c r="D2859" s="8" t="s">
        <v>32</v>
      </c>
      <c r="E2859" s="7" t="s">
        <v>14</v>
      </c>
      <c r="F2859" s="8">
        <v>83</v>
      </c>
      <c r="H2859" s="8">
        <v>3</v>
      </c>
      <c r="L2859" s="8">
        <v>0.42899999999999999</v>
      </c>
      <c r="M2859" s="8">
        <f t="shared" si="459"/>
        <v>35.606999999999999</v>
      </c>
      <c r="O2859" s="8">
        <v>138</v>
      </c>
      <c r="AI2859" s="7">
        <v>8012</v>
      </c>
      <c r="AJ2859" s="8">
        <v>0</v>
      </c>
      <c r="AK2859" s="8" t="s">
        <v>307</v>
      </c>
      <c r="AL2859" s="7">
        <v>332</v>
      </c>
      <c r="AM2859" s="8">
        <v>0</v>
      </c>
      <c r="AN2859" s="8">
        <v>10.3</v>
      </c>
      <c r="AO2859" s="8">
        <v>0</v>
      </c>
      <c r="AP2859" s="8">
        <v>0</v>
      </c>
      <c r="AQ2859" s="8">
        <v>3</v>
      </c>
      <c r="AR2859" s="8">
        <v>73.7</v>
      </c>
      <c r="AS2859" s="8">
        <v>12.7</v>
      </c>
      <c r="AT2859" s="12">
        <f t="shared" si="450"/>
        <v>87</v>
      </c>
      <c r="AV2859" s="11">
        <f t="shared" si="451"/>
        <v>118.21523999999999</v>
      </c>
      <c r="AW2859" s="13">
        <f t="shared" si="452"/>
        <v>0</v>
      </c>
      <c r="AX2859" s="13">
        <f t="shared" si="453"/>
        <v>3.6675210000000003</v>
      </c>
      <c r="AY2859" s="13">
        <f t="shared" si="454"/>
        <v>0</v>
      </c>
      <c r="AZ2859" s="13">
        <f t="shared" si="455"/>
        <v>0</v>
      </c>
      <c r="BA2859" s="13">
        <f t="shared" si="456"/>
        <v>1.0682099999999999</v>
      </c>
      <c r="BB2859" s="13">
        <f t="shared" si="457"/>
        <v>26.242359</v>
      </c>
      <c r="BC2859" s="13">
        <f t="shared" si="458"/>
        <v>4.5220889999999994</v>
      </c>
    </row>
    <row r="2860" spans="1:55" x14ac:dyDescent="0.3">
      <c r="A2860" s="8" t="s">
        <v>234</v>
      </c>
      <c r="B2860" s="8" t="s">
        <v>239</v>
      </c>
      <c r="C2860" s="8" t="s">
        <v>199</v>
      </c>
      <c r="D2860" s="8" t="s">
        <v>74</v>
      </c>
      <c r="E2860" s="7" t="s">
        <v>14</v>
      </c>
      <c r="F2860" s="8">
        <v>340</v>
      </c>
      <c r="G2860" s="8">
        <v>1</v>
      </c>
      <c r="L2860" s="8">
        <v>1</v>
      </c>
      <c r="M2860" s="8">
        <f t="shared" si="459"/>
        <v>340</v>
      </c>
      <c r="O2860" s="8">
        <v>138</v>
      </c>
      <c r="AI2860" s="7">
        <v>404</v>
      </c>
      <c r="AJ2860" s="8">
        <v>14400</v>
      </c>
      <c r="AK2860" s="8" t="s">
        <v>308</v>
      </c>
      <c r="AL2860" s="7">
        <v>41</v>
      </c>
      <c r="AM2860" s="8">
        <v>0</v>
      </c>
      <c r="AN2860" s="8">
        <v>0</v>
      </c>
      <c r="AO2860" s="8">
        <v>0</v>
      </c>
      <c r="AP2860" s="8">
        <v>0</v>
      </c>
      <c r="AQ2860" s="8">
        <v>0</v>
      </c>
      <c r="AR2860" s="8">
        <v>10.4</v>
      </c>
      <c r="AS2860" s="8">
        <v>0</v>
      </c>
      <c r="AT2860" s="12">
        <f t="shared" si="450"/>
        <v>10.4</v>
      </c>
      <c r="AV2860" s="11">
        <f t="shared" si="451"/>
        <v>139.4</v>
      </c>
      <c r="AW2860" s="13">
        <f t="shared" si="452"/>
        <v>0</v>
      </c>
      <c r="AX2860" s="13">
        <f t="shared" si="453"/>
        <v>0</v>
      </c>
      <c r="AY2860" s="13">
        <f t="shared" si="454"/>
        <v>0</v>
      </c>
      <c r="AZ2860" s="13">
        <f t="shared" si="455"/>
        <v>0</v>
      </c>
      <c r="BA2860" s="13">
        <f t="shared" si="456"/>
        <v>0</v>
      </c>
      <c r="BB2860" s="13">
        <f t="shared" si="457"/>
        <v>35.36</v>
      </c>
      <c r="BC2860" s="13">
        <f t="shared" si="458"/>
        <v>0</v>
      </c>
    </row>
    <row r="2861" spans="1:55" x14ac:dyDescent="0.3">
      <c r="A2861" s="8" t="s">
        <v>232</v>
      </c>
      <c r="B2861" s="8" t="s">
        <v>240</v>
      </c>
      <c r="C2861" s="8" t="s">
        <v>200</v>
      </c>
      <c r="D2861" s="8" t="s">
        <v>13</v>
      </c>
      <c r="E2861" s="7" t="s">
        <v>21</v>
      </c>
      <c r="K2861" s="8">
        <v>1</v>
      </c>
      <c r="L2861" s="8">
        <v>0</v>
      </c>
      <c r="M2861" s="8">
        <f t="shared" si="459"/>
        <v>0</v>
      </c>
      <c r="N2861" s="8">
        <v>2</v>
      </c>
      <c r="O2861" s="8">
        <v>139</v>
      </c>
      <c r="AI2861" s="7">
        <v>8067</v>
      </c>
      <c r="AJ2861" s="8">
        <v>0</v>
      </c>
      <c r="AK2861" s="8" t="s">
        <v>265</v>
      </c>
      <c r="AL2861" s="7">
        <v>269</v>
      </c>
      <c r="AM2861" s="8">
        <v>269</v>
      </c>
      <c r="AN2861" s="8">
        <v>24.9</v>
      </c>
      <c r="AO2861" s="8">
        <v>24.9</v>
      </c>
      <c r="AP2861" s="8">
        <v>24.9</v>
      </c>
      <c r="AQ2861" s="8">
        <v>18</v>
      </c>
      <c r="AR2861" s="8">
        <v>0</v>
      </c>
      <c r="AS2861" s="8">
        <v>0</v>
      </c>
      <c r="AT2861" s="12">
        <f t="shared" ref="AT2861:AT2924" si="460">SUM(AN2861,AQ2861,AR2861)</f>
        <v>42.9</v>
      </c>
      <c r="AV2861" s="11">
        <f t="shared" si="451"/>
        <v>0</v>
      </c>
      <c r="AW2861" s="13">
        <f t="shared" si="452"/>
        <v>0</v>
      </c>
      <c r="AX2861" s="13">
        <f t="shared" si="453"/>
        <v>0</v>
      </c>
      <c r="AY2861" s="13">
        <f t="shared" si="454"/>
        <v>0</v>
      </c>
      <c r="AZ2861" s="13">
        <f t="shared" si="455"/>
        <v>0</v>
      </c>
      <c r="BA2861" s="13">
        <f t="shared" si="456"/>
        <v>0</v>
      </c>
      <c r="BB2861" s="13">
        <f t="shared" si="457"/>
        <v>0</v>
      </c>
      <c r="BC2861" s="13">
        <f t="shared" si="458"/>
        <v>0</v>
      </c>
    </row>
    <row r="2862" spans="1:55" x14ac:dyDescent="0.3">
      <c r="A2862" s="8" t="s">
        <v>232</v>
      </c>
      <c r="B2862" s="8" t="s">
        <v>240</v>
      </c>
      <c r="C2862" s="8" t="s">
        <v>200</v>
      </c>
      <c r="D2862" s="8" t="s">
        <v>15</v>
      </c>
      <c r="E2862" s="7" t="s">
        <v>21</v>
      </c>
      <c r="K2862" s="8">
        <v>1</v>
      </c>
      <c r="L2862" s="8">
        <v>0</v>
      </c>
      <c r="M2862" s="8">
        <f t="shared" si="459"/>
        <v>0</v>
      </c>
      <c r="O2862" s="8">
        <v>139</v>
      </c>
      <c r="AE2862" s="7" t="s">
        <v>296</v>
      </c>
      <c r="AF2862" s="8" t="s">
        <v>298</v>
      </c>
      <c r="AG2862" s="7" t="s">
        <v>299</v>
      </c>
      <c r="AL2862" s="7">
        <v>241</v>
      </c>
      <c r="AN2862" s="8">
        <v>32.9</v>
      </c>
      <c r="AQ2862" s="8">
        <v>10.9</v>
      </c>
      <c r="AR2862" s="8">
        <v>0.5</v>
      </c>
      <c r="AS2862" s="8">
        <v>0</v>
      </c>
      <c r="AT2862" s="12">
        <f t="shared" si="460"/>
        <v>44.3</v>
      </c>
      <c r="AV2862" s="11">
        <f t="shared" si="451"/>
        <v>0</v>
      </c>
      <c r="AW2862" s="13">
        <f t="shared" si="452"/>
        <v>0</v>
      </c>
      <c r="AX2862" s="13">
        <f t="shared" si="453"/>
        <v>0</v>
      </c>
      <c r="AY2862" s="13">
        <f t="shared" si="454"/>
        <v>0</v>
      </c>
      <c r="AZ2862" s="13">
        <f t="shared" si="455"/>
        <v>0</v>
      </c>
      <c r="BA2862" s="13">
        <f t="shared" si="456"/>
        <v>0</v>
      </c>
      <c r="BB2862" s="13">
        <f t="shared" si="457"/>
        <v>0</v>
      </c>
      <c r="BC2862" s="13">
        <f t="shared" si="458"/>
        <v>0</v>
      </c>
    </row>
    <row r="2863" spans="1:55" x14ac:dyDescent="0.3">
      <c r="A2863" s="8" t="s">
        <v>232</v>
      </c>
      <c r="B2863" s="8" t="s">
        <v>240</v>
      </c>
      <c r="C2863" s="8" t="s">
        <v>200</v>
      </c>
      <c r="D2863" s="8" t="s">
        <v>17</v>
      </c>
      <c r="E2863" s="7" t="s">
        <v>21</v>
      </c>
      <c r="K2863" s="8">
        <v>1</v>
      </c>
      <c r="L2863" s="8">
        <v>0</v>
      </c>
      <c r="M2863" s="8">
        <f t="shared" si="459"/>
        <v>0</v>
      </c>
      <c r="O2863" s="8">
        <v>139</v>
      </c>
      <c r="AE2863" s="7" t="s">
        <v>300</v>
      </c>
      <c r="AF2863" s="8" t="s">
        <v>301</v>
      </c>
      <c r="AG2863" s="7" t="s">
        <v>272</v>
      </c>
      <c r="AL2863" s="7">
        <v>265</v>
      </c>
      <c r="AN2863" s="8">
        <v>16.899999999999999</v>
      </c>
      <c r="AQ2863" s="8">
        <v>21.4</v>
      </c>
      <c r="AR2863" s="8">
        <v>0</v>
      </c>
      <c r="AS2863" s="8">
        <v>0</v>
      </c>
      <c r="AT2863" s="12">
        <f t="shared" si="460"/>
        <v>38.299999999999997</v>
      </c>
      <c r="AV2863" s="11">
        <f t="shared" si="451"/>
        <v>0</v>
      </c>
      <c r="AW2863" s="13">
        <f t="shared" si="452"/>
        <v>0</v>
      </c>
      <c r="AX2863" s="13">
        <f t="shared" si="453"/>
        <v>0</v>
      </c>
      <c r="AY2863" s="13">
        <f t="shared" si="454"/>
        <v>0</v>
      </c>
      <c r="AZ2863" s="13">
        <f t="shared" si="455"/>
        <v>0</v>
      </c>
      <c r="BA2863" s="13">
        <f t="shared" si="456"/>
        <v>0</v>
      </c>
      <c r="BB2863" s="13">
        <f t="shared" si="457"/>
        <v>0</v>
      </c>
      <c r="BC2863" s="13">
        <f t="shared" si="458"/>
        <v>0</v>
      </c>
    </row>
    <row r="2864" spans="1:55" x14ac:dyDescent="0.3">
      <c r="A2864" s="8" t="s">
        <v>232</v>
      </c>
      <c r="B2864" s="8" t="s">
        <v>240</v>
      </c>
      <c r="C2864" s="8" t="s">
        <v>200</v>
      </c>
      <c r="D2864" s="8" t="s">
        <v>18</v>
      </c>
      <c r="E2864" s="7" t="s">
        <v>21</v>
      </c>
      <c r="K2864" s="8">
        <v>1</v>
      </c>
      <c r="L2864" s="8">
        <v>0</v>
      </c>
      <c r="M2864" s="8">
        <f t="shared" si="459"/>
        <v>0</v>
      </c>
      <c r="O2864" s="8">
        <v>139</v>
      </c>
      <c r="S2864" s="8">
        <v>1095</v>
      </c>
      <c r="T2864" s="8" t="s">
        <v>275</v>
      </c>
      <c r="AL2864" s="7">
        <v>267</v>
      </c>
      <c r="AN2864" s="8">
        <v>19.600000000000001</v>
      </c>
      <c r="AQ2864" s="8">
        <v>20.3</v>
      </c>
      <c r="AT2864" s="12">
        <f t="shared" si="460"/>
        <v>39.900000000000006</v>
      </c>
      <c r="AV2864" s="11">
        <f t="shared" si="451"/>
        <v>0</v>
      </c>
      <c r="AW2864" s="13">
        <f t="shared" si="452"/>
        <v>0</v>
      </c>
      <c r="AX2864" s="13">
        <f t="shared" si="453"/>
        <v>0</v>
      </c>
      <c r="AY2864" s="13">
        <f t="shared" si="454"/>
        <v>0</v>
      </c>
      <c r="AZ2864" s="13">
        <f t="shared" si="455"/>
        <v>0</v>
      </c>
      <c r="BA2864" s="13">
        <f t="shared" si="456"/>
        <v>0</v>
      </c>
      <c r="BB2864" s="13">
        <f t="shared" si="457"/>
        <v>0</v>
      </c>
      <c r="BC2864" s="13">
        <f t="shared" si="458"/>
        <v>0</v>
      </c>
    </row>
    <row r="2865" spans="1:55" x14ac:dyDescent="0.3">
      <c r="A2865" s="8" t="s">
        <v>232</v>
      </c>
      <c r="B2865" s="8" t="s">
        <v>240</v>
      </c>
      <c r="C2865" s="8" t="s">
        <v>200</v>
      </c>
      <c r="D2865" s="8" t="s">
        <v>19</v>
      </c>
      <c r="E2865" s="7" t="s">
        <v>14</v>
      </c>
      <c r="F2865" s="8">
        <v>112</v>
      </c>
      <c r="I2865" s="8">
        <v>2</v>
      </c>
      <c r="L2865" s="8">
        <v>6.7000000000000004E-2</v>
      </c>
      <c r="M2865" s="8">
        <f t="shared" si="459"/>
        <v>7.5040000000000004</v>
      </c>
      <c r="O2865" s="8">
        <v>139</v>
      </c>
      <c r="AI2865" s="7">
        <v>8063</v>
      </c>
      <c r="AJ2865" s="8">
        <v>5124</v>
      </c>
      <c r="AK2865" s="8" t="s">
        <v>273</v>
      </c>
      <c r="AL2865" s="7">
        <v>285</v>
      </c>
      <c r="AM2865" s="8">
        <v>285</v>
      </c>
      <c r="AN2865" s="8">
        <v>26.9</v>
      </c>
      <c r="AO2865" s="8">
        <v>26.9</v>
      </c>
      <c r="AP2865" s="8">
        <v>26.9</v>
      </c>
      <c r="AQ2865" s="8">
        <v>18.899999999999999</v>
      </c>
      <c r="AR2865" s="8">
        <v>0</v>
      </c>
      <c r="AS2865" s="8">
        <v>0</v>
      </c>
      <c r="AT2865" s="12">
        <f t="shared" si="460"/>
        <v>45.8</v>
      </c>
      <c r="AV2865" s="11">
        <f t="shared" ref="AV2865:AV2928" si="461">PRODUCT($M2865,$Y2865,AL2865)/100</f>
        <v>21.386400000000002</v>
      </c>
      <c r="AW2865" s="13">
        <f t="shared" si="452"/>
        <v>21.386400000000002</v>
      </c>
      <c r="AX2865" s="13">
        <f t="shared" si="453"/>
        <v>2.0185759999999999</v>
      </c>
      <c r="AY2865" s="13">
        <f t="shared" si="454"/>
        <v>2.0185759999999999</v>
      </c>
      <c r="AZ2865" s="13">
        <f t="shared" si="455"/>
        <v>2.0185759999999999</v>
      </c>
      <c r="BA2865" s="13">
        <f t="shared" si="456"/>
        <v>1.4182560000000002</v>
      </c>
      <c r="BB2865" s="13">
        <f t="shared" si="457"/>
        <v>0</v>
      </c>
      <c r="BC2865" s="13">
        <f t="shared" si="458"/>
        <v>0</v>
      </c>
    </row>
    <row r="2866" spans="1:55" x14ac:dyDescent="0.3">
      <c r="A2866" s="8" t="s">
        <v>232</v>
      </c>
      <c r="B2866" s="8" t="s">
        <v>240</v>
      </c>
      <c r="C2866" s="8" t="s">
        <v>200</v>
      </c>
      <c r="D2866" s="8" t="s">
        <v>22</v>
      </c>
      <c r="E2866" s="7" t="s">
        <v>21</v>
      </c>
      <c r="K2866" s="8">
        <v>1</v>
      </c>
      <c r="L2866" s="8">
        <v>0</v>
      </c>
      <c r="M2866" s="8">
        <f t="shared" si="459"/>
        <v>0</v>
      </c>
      <c r="O2866" s="8">
        <v>139</v>
      </c>
      <c r="AI2866" s="7">
        <v>8063</v>
      </c>
      <c r="AJ2866" s="8">
        <v>5124</v>
      </c>
      <c r="AK2866" s="8" t="s">
        <v>273</v>
      </c>
      <c r="AL2866" s="7">
        <v>285</v>
      </c>
      <c r="AM2866" s="8">
        <v>285</v>
      </c>
      <c r="AN2866" s="8">
        <v>26.9</v>
      </c>
      <c r="AO2866" s="8">
        <v>26.9</v>
      </c>
      <c r="AP2866" s="8">
        <v>26.9</v>
      </c>
      <c r="AQ2866" s="8">
        <v>18.899999999999999</v>
      </c>
      <c r="AR2866" s="8">
        <v>0</v>
      </c>
      <c r="AS2866" s="8">
        <v>0</v>
      </c>
      <c r="AT2866" s="12">
        <f t="shared" si="460"/>
        <v>45.8</v>
      </c>
      <c r="AV2866" s="11">
        <f t="shared" si="461"/>
        <v>0</v>
      </c>
      <c r="AW2866" s="13">
        <f t="shared" ref="AW2866:AW2929" si="462">PRODUCT($M2866,$Y2866,AM2866)/100</f>
        <v>0</v>
      </c>
      <c r="AX2866" s="13">
        <f t="shared" ref="AX2866:AX2929" si="463">PRODUCT($M2866,$Y2866,AN2866)/100</f>
        <v>0</v>
      </c>
      <c r="AY2866" s="13">
        <f t="shared" ref="AY2866:AY2929" si="464">PRODUCT($M2866,$Y2866,AO2866)/100</f>
        <v>0</v>
      </c>
      <c r="AZ2866" s="13">
        <f t="shared" ref="AZ2866:AZ2929" si="465">PRODUCT($M2866,$Y2866,AP2866)/100</f>
        <v>0</v>
      </c>
      <c r="BA2866" s="13">
        <f t="shared" ref="BA2866:BA2929" si="466">PRODUCT($M2866,$Y2866,AQ2866)/100</f>
        <v>0</v>
      </c>
      <c r="BB2866" s="13">
        <f t="shared" ref="BB2866:BB2929" si="467">PRODUCT($M2866,$Y2866,AR2866)/100</f>
        <v>0</v>
      </c>
      <c r="BC2866" s="13">
        <f t="shared" ref="BC2866:BC2929" si="468">PRODUCT($M2866,$Y2866,AS2866)/100</f>
        <v>0</v>
      </c>
    </row>
    <row r="2867" spans="1:55" x14ac:dyDescent="0.3">
      <c r="A2867" s="8" t="s">
        <v>232</v>
      </c>
      <c r="B2867" s="8" t="s">
        <v>240</v>
      </c>
      <c r="C2867" s="8" t="s">
        <v>200</v>
      </c>
      <c r="D2867" s="8" t="s">
        <v>23</v>
      </c>
      <c r="E2867" s="7" t="s">
        <v>14</v>
      </c>
      <c r="F2867" s="8">
        <v>64</v>
      </c>
      <c r="G2867" s="8">
        <v>1</v>
      </c>
      <c r="L2867" s="8">
        <v>1</v>
      </c>
      <c r="M2867" s="8">
        <f t="shared" si="459"/>
        <v>64</v>
      </c>
      <c r="O2867" s="8">
        <v>139</v>
      </c>
      <c r="AI2867" s="7">
        <v>974</v>
      </c>
      <c r="AJ2867" s="8">
        <v>1129</v>
      </c>
      <c r="AK2867" s="8" t="s">
        <v>279</v>
      </c>
      <c r="AL2867" s="7">
        <v>155</v>
      </c>
      <c r="AM2867" s="8">
        <v>155</v>
      </c>
      <c r="AN2867" s="8">
        <v>12.6</v>
      </c>
      <c r="AO2867" s="8">
        <v>12.6</v>
      </c>
      <c r="AP2867" s="8">
        <v>0</v>
      </c>
      <c r="AQ2867" s="8">
        <v>10.6</v>
      </c>
      <c r="AR2867" s="8">
        <v>1.1000000000000001</v>
      </c>
      <c r="AS2867" s="8">
        <v>0</v>
      </c>
      <c r="AT2867" s="12">
        <f t="shared" si="460"/>
        <v>24.3</v>
      </c>
      <c r="AV2867" s="11">
        <f t="shared" si="461"/>
        <v>99.2</v>
      </c>
      <c r="AW2867" s="13">
        <f t="shared" si="462"/>
        <v>99.2</v>
      </c>
      <c r="AX2867" s="13">
        <f t="shared" si="463"/>
        <v>8.0640000000000001</v>
      </c>
      <c r="AY2867" s="13">
        <f t="shared" si="464"/>
        <v>8.0640000000000001</v>
      </c>
      <c r="AZ2867" s="13">
        <f t="shared" si="465"/>
        <v>0</v>
      </c>
      <c r="BA2867" s="13">
        <f t="shared" si="466"/>
        <v>6.7839999999999998</v>
      </c>
      <c r="BB2867" s="13">
        <f t="shared" si="467"/>
        <v>0.70400000000000007</v>
      </c>
      <c r="BC2867" s="13">
        <f t="shared" si="468"/>
        <v>0</v>
      </c>
    </row>
    <row r="2868" spans="1:55" x14ac:dyDescent="0.3">
      <c r="A2868" s="8" t="s">
        <v>232</v>
      </c>
      <c r="B2868" s="8" t="s">
        <v>240</v>
      </c>
      <c r="C2868" s="8" t="s">
        <v>200</v>
      </c>
      <c r="D2868" s="8" t="s">
        <v>24</v>
      </c>
      <c r="E2868" s="7" t="s">
        <v>14</v>
      </c>
      <c r="F2868" s="8">
        <v>184</v>
      </c>
      <c r="H2868" s="8">
        <v>5</v>
      </c>
      <c r="L2868" s="8">
        <v>0.71399999999999997</v>
      </c>
      <c r="M2868" s="8">
        <f t="shared" si="459"/>
        <v>131.376</v>
      </c>
      <c r="O2868" s="8">
        <v>139</v>
      </c>
      <c r="AI2868" s="7">
        <v>7075</v>
      </c>
      <c r="AJ2868" s="8">
        <v>1106</v>
      </c>
      <c r="AK2868" s="8" t="s">
        <v>280</v>
      </c>
      <c r="AL2868" s="7">
        <v>69</v>
      </c>
      <c r="AM2868" s="8">
        <v>69</v>
      </c>
      <c r="AN2868" s="8">
        <v>3.6</v>
      </c>
      <c r="AO2868" s="8">
        <v>3.6</v>
      </c>
      <c r="AP2868" s="8">
        <v>0</v>
      </c>
      <c r="AQ2868" s="8">
        <v>4.0999999999999996</v>
      </c>
      <c r="AR2868" s="8">
        <v>4.5</v>
      </c>
      <c r="AS2868" s="8">
        <v>0</v>
      </c>
      <c r="AT2868" s="12">
        <f t="shared" si="460"/>
        <v>12.2</v>
      </c>
      <c r="AV2868" s="11">
        <f t="shared" si="461"/>
        <v>90.649439999999998</v>
      </c>
      <c r="AW2868" s="13">
        <f t="shared" si="462"/>
        <v>90.649439999999998</v>
      </c>
      <c r="AX2868" s="13">
        <f t="shared" si="463"/>
        <v>4.7295360000000004</v>
      </c>
      <c r="AY2868" s="13">
        <f t="shared" si="464"/>
        <v>4.7295360000000004</v>
      </c>
      <c r="AZ2868" s="13">
        <f t="shared" si="465"/>
        <v>0</v>
      </c>
      <c r="BA2868" s="13">
        <f t="shared" si="466"/>
        <v>5.3864159999999996</v>
      </c>
      <c r="BB2868" s="13">
        <f t="shared" si="467"/>
        <v>5.9119200000000003</v>
      </c>
      <c r="BC2868" s="13">
        <f t="shared" si="468"/>
        <v>0</v>
      </c>
    </row>
    <row r="2869" spans="1:55" x14ac:dyDescent="0.3">
      <c r="A2869" s="8" t="s">
        <v>232</v>
      </c>
      <c r="B2869" s="8" t="s">
        <v>240</v>
      </c>
      <c r="C2869" s="8" t="s">
        <v>200</v>
      </c>
      <c r="D2869" s="8" t="s">
        <v>25</v>
      </c>
      <c r="E2869" s="7" t="s">
        <v>21</v>
      </c>
      <c r="K2869" s="8">
        <v>1</v>
      </c>
      <c r="L2869" s="8">
        <v>0</v>
      </c>
      <c r="M2869" s="8">
        <f t="shared" si="459"/>
        <v>0</v>
      </c>
      <c r="O2869" s="8">
        <v>139</v>
      </c>
      <c r="AI2869" s="7">
        <v>646</v>
      </c>
      <c r="AJ2869" s="8">
        <v>1009</v>
      </c>
      <c r="AK2869" s="8" t="s">
        <v>286</v>
      </c>
      <c r="AL2869" s="7">
        <v>403</v>
      </c>
      <c r="AM2869" s="8">
        <v>403</v>
      </c>
      <c r="AN2869" s="8">
        <v>24.9</v>
      </c>
      <c r="AO2869" s="8">
        <v>24.9</v>
      </c>
      <c r="AP2869" s="8">
        <v>0</v>
      </c>
      <c r="AQ2869" s="8">
        <v>33.1</v>
      </c>
      <c r="AR2869" s="8">
        <v>1.3</v>
      </c>
      <c r="AS2869" s="8">
        <v>0</v>
      </c>
      <c r="AT2869" s="12">
        <f t="shared" si="460"/>
        <v>59.3</v>
      </c>
      <c r="AV2869" s="11">
        <f t="shared" si="461"/>
        <v>0</v>
      </c>
      <c r="AW2869" s="13">
        <f t="shared" si="462"/>
        <v>0</v>
      </c>
      <c r="AX2869" s="13">
        <f t="shared" si="463"/>
        <v>0</v>
      </c>
      <c r="AY2869" s="13">
        <f t="shared" si="464"/>
        <v>0</v>
      </c>
      <c r="AZ2869" s="13">
        <f t="shared" si="465"/>
        <v>0</v>
      </c>
      <c r="BA2869" s="13">
        <f t="shared" si="466"/>
        <v>0</v>
      </c>
      <c r="BB2869" s="13">
        <f t="shared" si="467"/>
        <v>0</v>
      </c>
      <c r="BC2869" s="13">
        <f t="shared" si="468"/>
        <v>0</v>
      </c>
    </row>
    <row r="2870" spans="1:55" x14ac:dyDescent="0.3">
      <c r="A2870" s="8" t="s">
        <v>20</v>
      </c>
      <c r="B2870" s="8" t="s">
        <v>240</v>
      </c>
      <c r="C2870" s="8" t="s">
        <v>200</v>
      </c>
      <c r="D2870" s="8" t="s">
        <v>20</v>
      </c>
      <c r="E2870" s="7" t="s">
        <v>14</v>
      </c>
      <c r="F2870" s="8">
        <v>112</v>
      </c>
      <c r="G2870" s="8">
        <v>1</v>
      </c>
      <c r="L2870" s="8">
        <v>1</v>
      </c>
      <c r="M2870" s="8">
        <f t="shared" si="459"/>
        <v>112</v>
      </c>
      <c r="O2870" s="8">
        <v>139</v>
      </c>
      <c r="AI2870">
        <v>8041</v>
      </c>
      <c r="AJ2870">
        <v>15233</v>
      </c>
      <c r="AK2870" t="s">
        <v>378</v>
      </c>
      <c r="AL2870">
        <v>105</v>
      </c>
      <c r="AM2870">
        <v>105</v>
      </c>
      <c r="AN2870">
        <v>18.5</v>
      </c>
      <c r="AO2870">
        <v>18.5</v>
      </c>
      <c r="AP2870">
        <v>18.5</v>
      </c>
      <c r="AQ2870">
        <v>2.9</v>
      </c>
      <c r="AR2870">
        <v>0</v>
      </c>
      <c r="AS2870">
        <v>0</v>
      </c>
      <c r="AT2870" s="12">
        <f t="shared" si="460"/>
        <v>21.4</v>
      </c>
      <c r="AV2870" s="11">
        <f t="shared" si="461"/>
        <v>117.6</v>
      </c>
      <c r="AW2870" s="13">
        <f t="shared" si="462"/>
        <v>117.6</v>
      </c>
      <c r="AX2870" s="13">
        <f t="shared" si="463"/>
        <v>20.72</v>
      </c>
      <c r="AY2870" s="13">
        <f t="shared" si="464"/>
        <v>20.72</v>
      </c>
      <c r="AZ2870" s="13">
        <f t="shared" si="465"/>
        <v>20.72</v>
      </c>
      <c r="BA2870" s="13">
        <f t="shared" si="466"/>
        <v>3.2480000000000002</v>
      </c>
      <c r="BB2870" s="13">
        <f t="shared" si="467"/>
        <v>0</v>
      </c>
      <c r="BC2870" s="13">
        <f t="shared" si="468"/>
        <v>0</v>
      </c>
    </row>
    <row r="2871" spans="1:55" x14ac:dyDescent="0.3">
      <c r="A2871" s="8" t="s">
        <v>233</v>
      </c>
      <c r="B2871" s="8" t="s">
        <v>240</v>
      </c>
      <c r="C2871" s="8" t="s">
        <v>200</v>
      </c>
      <c r="D2871" s="8" t="s">
        <v>26</v>
      </c>
      <c r="E2871" s="7" t="s">
        <v>14</v>
      </c>
      <c r="F2871" s="8">
        <v>175</v>
      </c>
      <c r="H2871" s="8">
        <v>1</v>
      </c>
      <c r="L2871" s="8">
        <v>0.14299999999999999</v>
      </c>
      <c r="M2871" s="8">
        <f t="shared" si="459"/>
        <v>25.024999999999999</v>
      </c>
      <c r="O2871" s="8">
        <v>139</v>
      </c>
      <c r="AI2871" s="7">
        <v>7200</v>
      </c>
      <c r="AJ2871" s="8">
        <v>20051</v>
      </c>
      <c r="AK2871" s="8" t="s">
        <v>282</v>
      </c>
      <c r="AL2871" s="7">
        <v>130</v>
      </c>
      <c r="AM2871" s="8">
        <v>0</v>
      </c>
      <c r="AN2871" s="8">
        <v>2.4</v>
      </c>
      <c r="AO2871" s="8">
        <v>0</v>
      </c>
      <c r="AP2871" s="8">
        <v>0</v>
      </c>
      <c r="AQ2871" s="8">
        <v>0.2</v>
      </c>
      <c r="AR2871" s="8">
        <v>28.6</v>
      </c>
      <c r="AS2871" s="8">
        <v>0.3</v>
      </c>
      <c r="AT2871" s="12">
        <f t="shared" si="460"/>
        <v>31.200000000000003</v>
      </c>
      <c r="AV2871" s="11">
        <f t="shared" si="461"/>
        <v>32.532499999999999</v>
      </c>
      <c r="AW2871" s="13">
        <f t="shared" si="462"/>
        <v>0</v>
      </c>
      <c r="AX2871" s="13">
        <f t="shared" si="463"/>
        <v>0.60059999999999991</v>
      </c>
      <c r="AY2871" s="13">
        <f t="shared" si="464"/>
        <v>0</v>
      </c>
      <c r="AZ2871" s="13">
        <f t="shared" si="465"/>
        <v>0</v>
      </c>
      <c r="BA2871" s="13">
        <f t="shared" si="466"/>
        <v>5.0049999999999997E-2</v>
      </c>
      <c r="BB2871" s="13">
        <f t="shared" si="467"/>
        <v>7.1571500000000006</v>
      </c>
      <c r="BC2871" s="13">
        <f t="shared" si="468"/>
        <v>7.5074999999999989E-2</v>
      </c>
    </row>
    <row r="2872" spans="1:55" x14ac:dyDescent="0.3">
      <c r="A2872" s="8" t="s">
        <v>233</v>
      </c>
      <c r="B2872" s="8" t="s">
        <v>240</v>
      </c>
      <c r="C2872" s="8" t="s">
        <v>200</v>
      </c>
      <c r="D2872" s="8" t="s">
        <v>28</v>
      </c>
      <c r="E2872" s="7" t="s">
        <v>14</v>
      </c>
      <c r="F2872" s="8">
        <v>185</v>
      </c>
      <c r="H2872" s="8">
        <v>5</v>
      </c>
      <c r="L2872" s="8">
        <v>0.71399999999999997</v>
      </c>
      <c r="M2872" s="8">
        <f t="shared" si="459"/>
        <v>132.09</v>
      </c>
      <c r="O2872" s="8">
        <v>139</v>
      </c>
      <c r="AI2872" s="7">
        <v>7005</v>
      </c>
      <c r="AJ2872" s="8">
        <v>16028</v>
      </c>
      <c r="AK2872" s="8" t="s">
        <v>283</v>
      </c>
      <c r="AL2872" s="7">
        <v>127</v>
      </c>
      <c r="AM2872" s="8">
        <v>0</v>
      </c>
      <c r="AN2872" s="8">
        <v>8.6999999999999993</v>
      </c>
      <c r="AO2872" s="8">
        <v>0</v>
      </c>
      <c r="AP2872" s="8">
        <v>0</v>
      </c>
      <c r="AQ2872" s="8">
        <v>0.5</v>
      </c>
      <c r="AR2872" s="8">
        <v>22.8</v>
      </c>
      <c r="AS2872" s="8">
        <v>6.4</v>
      </c>
      <c r="AT2872" s="12">
        <f t="shared" si="460"/>
        <v>32</v>
      </c>
      <c r="AV2872" s="11">
        <f t="shared" si="461"/>
        <v>167.7543</v>
      </c>
      <c r="AW2872" s="13">
        <f t="shared" si="462"/>
        <v>0</v>
      </c>
      <c r="AX2872" s="13">
        <f t="shared" si="463"/>
        <v>11.49183</v>
      </c>
      <c r="AY2872" s="13">
        <f t="shared" si="464"/>
        <v>0</v>
      </c>
      <c r="AZ2872" s="13">
        <f t="shared" si="465"/>
        <v>0</v>
      </c>
      <c r="BA2872" s="13">
        <f t="shared" si="466"/>
        <v>0.66044999999999998</v>
      </c>
      <c r="BB2872" s="13">
        <f t="shared" si="467"/>
        <v>30.116520000000001</v>
      </c>
      <c r="BC2872" s="13">
        <f t="shared" si="468"/>
        <v>8.4537600000000008</v>
      </c>
    </row>
    <row r="2873" spans="1:55" x14ac:dyDescent="0.3">
      <c r="A2873" s="8" t="s">
        <v>233</v>
      </c>
      <c r="B2873" s="8" t="s">
        <v>240</v>
      </c>
      <c r="C2873" s="8" t="s">
        <v>200</v>
      </c>
      <c r="D2873" s="8" t="s">
        <v>29</v>
      </c>
      <c r="E2873" s="7" t="s">
        <v>14</v>
      </c>
      <c r="F2873" s="8">
        <v>60</v>
      </c>
      <c r="G2873" s="8">
        <v>1</v>
      </c>
      <c r="L2873" s="8">
        <v>1</v>
      </c>
      <c r="M2873" s="8">
        <f t="shared" si="459"/>
        <v>60</v>
      </c>
      <c r="O2873" s="8">
        <v>139</v>
      </c>
      <c r="AI2873" s="7">
        <v>513</v>
      </c>
      <c r="AJ2873" s="8">
        <v>11110</v>
      </c>
      <c r="AK2873" s="8" t="s">
        <v>290</v>
      </c>
      <c r="AL2873" s="7">
        <v>22</v>
      </c>
      <c r="AM2873" s="8">
        <v>0</v>
      </c>
      <c r="AN2873" s="8">
        <v>1</v>
      </c>
      <c r="AO2873" s="8">
        <v>0</v>
      </c>
      <c r="AP2873" s="8">
        <v>0</v>
      </c>
      <c r="AQ2873" s="8">
        <v>0.4</v>
      </c>
      <c r="AR2873" s="8">
        <v>4.5</v>
      </c>
      <c r="AS2873" s="8">
        <v>2.8</v>
      </c>
      <c r="AT2873" s="12">
        <f t="shared" si="460"/>
        <v>5.9</v>
      </c>
      <c r="AV2873" s="11">
        <f t="shared" si="461"/>
        <v>13.2</v>
      </c>
      <c r="AW2873" s="13">
        <f t="shared" si="462"/>
        <v>0</v>
      </c>
      <c r="AX2873" s="13">
        <f t="shared" si="463"/>
        <v>0.6</v>
      </c>
      <c r="AY2873" s="13">
        <f t="shared" si="464"/>
        <v>0</v>
      </c>
      <c r="AZ2873" s="13">
        <f t="shared" si="465"/>
        <v>0</v>
      </c>
      <c r="BA2873" s="13">
        <f t="shared" si="466"/>
        <v>0.24</v>
      </c>
      <c r="BB2873" s="13">
        <f t="shared" si="467"/>
        <v>2.7</v>
      </c>
      <c r="BC2873" s="13">
        <f t="shared" si="468"/>
        <v>1.68</v>
      </c>
    </row>
    <row r="2874" spans="1:55" x14ac:dyDescent="0.3">
      <c r="A2874" s="8" t="s">
        <v>233</v>
      </c>
      <c r="B2874" s="8" t="s">
        <v>240</v>
      </c>
      <c r="C2874" s="8" t="s">
        <v>200</v>
      </c>
      <c r="D2874" s="8" t="s">
        <v>30</v>
      </c>
      <c r="E2874" s="7" t="s">
        <v>14</v>
      </c>
      <c r="F2874" s="8">
        <v>119</v>
      </c>
      <c r="H2874" s="8">
        <v>5</v>
      </c>
      <c r="L2874" s="8">
        <v>0.71399999999999997</v>
      </c>
      <c r="M2874" s="8">
        <f t="shared" si="459"/>
        <v>84.965999999999994</v>
      </c>
      <c r="O2874" s="8">
        <v>139</v>
      </c>
      <c r="AI2874" s="7">
        <v>141</v>
      </c>
      <c r="AJ2874" s="8">
        <v>9040</v>
      </c>
      <c r="AK2874" s="8" t="s">
        <v>287</v>
      </c>
      <c r="AL2874" s="7">
        <v>92</v>
      </c>
      <c r="AM2874" s="8">
        <v>0</v>
      </c>
      <c r="AN2874" s="8">
        <v>1</v>
      </c>
      <c r="AO2874" s="8">
        <v>0</v>
      </c>
      <c r="AP2874" s="8">
        <v>0</v>
      </c>
      <c r="AQ2874" s="8">
        <v>0.5</v>
      </c>
      <c r="AR2874" s="8">
        <v>23.4</v>
      </c>
      <c r="AS2874" s="8">
        <v>2.4</v>
      </c>
      <c r="AT2874" s="12">
        <f t="shared" si="460"/>
        <v>24.9</v>
      </c>
      <c r="AV2874" s="11">
        <f t="shared" si="461"/>
        <v>78.168719999999993</v>
      </c>
      <c r="AW2874" s="13">
        <f t="shared" si="462"/>
        <v>0</v>
      </c>
      <c r="AX2874" s="13">
        <f t="shared" si="463"/>
        <v>0.84965999999999997</v>
      </c>
      <c r="AY2874" s="13">
        <f t="shared" si="464"/>
        <v>0</v>
      </c>
      <c r="AZ2874" s="13">
        <f t="shared" si="465"/>
        <v>0</v>
      </c>
      <c r="BA2874" s="13">
        <f t="shared" si="466"/>
        <v>0.42482999999999999</v>
      </c>
      <c r="BB2874" s="13">
        <f t="shared" si="467"/>
        <v>19.882043999999997</v>
      </c>
      <c r="BC2874" s="13">
        <f t="shared" si="468"/>
        <v>2.0391840000000001</v>
      </c>
    </row>
    <row r="2875" spans="1:55" x14ac:dyDescent="0.3">
      <c r="A2875" s="8" t="s">
        <v>233</v>
      </c>
      <c r="B2875" s="8" t="s">
        <v>240</v>
      </c>
      <c r="C2875" s="8" t="s">
        <v>200</v>
      </c>
      <c r="D2875" s="8" t="s">
        <v>31</v>
      </c>
      <c r="E2875" s="7" t="s">
        <v>21</v>
      </c>
      <c r="K2875" s="8">
        <v>1</v>
      </c>
      <c r="L2875" s="8">
        <v>0</v>
      </c>
      <c r="M2875" s="8">
        <f t="shared" si="459"/>
        <v>0</v>
      </c>
      <c r="O2875" s="8">
        <v>139</v>
      </c>
      <c r="AI2875" s="7">
        <v>1786</v>
      </c>
      <c r="AJ2875" s="8">
        <v>11363</v>
      </c>
      <c r="AK2875" s="8" t="s">
        <v>289</v>
      </c>
      <c r="AL2875" s="7">
        <v>93</v>
      </c>
      <c r="AM2875" s="8">
        <v>0</v>
      </c>
      <c r="AN2875" s="8">
        <v>2</v>
      </c>
      <c r="AO2875" s="8">
        <v>0</v>
      </c>
      <c r="AP2875" s="8">
        <v>0</v>
      </c>
      <c r="AQ2875" s="8">
        <v>0.1</v>
      </c>
      <c r="AR2875" s="8">
        <v>21.6</v>
      </c>
      <c r="AS2875" s="8">
        <v>1.5</v>
      </c>
      <c r="AT2875" s="12">
        <f t="shared" si="460"/>
        <v>23.700000000000003</v>
      </c>
      <c r="AV2875" s="11">
        <f t="shared" si="461"/>
        <v>0</v>
      </c>
      <c r="AW2875" s="13">
        <f t="shared" si="462"/>
        <v>0</v>
      </c>
      <c r="AX2875" s="13">
        <f t="shared" si="463"/>
        <v>0</v>
      </c>
      <c r="AY2875" s="13">
        <f t="shared" si="464"/>
        <v>0</v>
      </c>
      <c r="AZ2875" s="13">
        <f t="shared" si="465"/>
        <v>0</v>
      </c>
      <c r="BA2875" s="13">
        <f t="shared" si="466"/>
        <v>0</v>
      </c>
      <c r="BB2875" s="13">
        <f t="shared" si="467"/>
        <v>0</v>
      </c>
      <c r="BC2875" s="13">
        <f t="shared" si="468"/>
        <v>0</v>
      </c>
    </row>
    <row r="2876" spans="1:55" x14ac:dyDescent="0.3">
      <c r="A2876" s="8" t="s">
        <v>233</v>
      </c>
      <c r="B2876" s="8" t="s">
        <v>240</v>
      </c>
      <c r="C2876" s="8" t="s">
        <v>200</v>
      </c>
      <c r="D2876" s="8" t="s">
        <v>167</v>
      </c>
      <c r="E2876" s="7" t="s">
        <v>14</v>
      </c>
      <c r="F2876" s="8">
        <v>62</v>
      </c>
      <c r="G2876" s="8">
        <v>1</v>
      </c>
      <c r="L2876" s="8">
        <v>1</v>
      </c>
      <c r="M2876" s="8">
        <f t="shared" si="459"/>
        <v>62</v>
      </c>
      <c r="O2876" s="8">
        <v>139</v>
      </c>
      <c r="AI2876" s="7">
        <v>2282</v>
      </c>
      <c r="AJ2876" s="8">
        <v>11529</v>
      </c>
      <c r="AK2876" s="8" t="s">
        <v>368</v>
      </c>
      <c r="AL2876" s="7">
        <v>21</v>
      </c>
      <c r="AM2876" s="8">
        <v>0</v>
      </c>
      <c r="AN2876" s="8">
        <v>0.9</v>
      </c>
      <c r="AO2876" s="8">
        <v>0</v>
      </c>
      <c r="AP2876" s="8">
        <v>0</v>
      </c>
      <c r="AQ2876" s="8">
        <v>0.3</v>
      </c>
      <c r="AR2876" s="8">
        <v>4.5999999999999996</v>
      </c>
      <c r="AS2876" s="8">
        <v>1.1000000000000001</v>
      </c>
      <c r="AT2876" s="12">
        <f t="shared" si="460"/>
        <v>5.8</v>
      </c>
      <c r="AV2876" s="11">
        <f t="shared" si="461"/>
        <v>13.02</v>
      </c>
      <c r="AW2876" s="13">
        <f t="shared" si="462"/>
        <v>0</v>
      </c>
      <c r="AX2876" s="13">
        <f t="shared" si="463"/>
        <v>0.55800000000000005</v>
      </c>
      <c r="AY2876" s="13">
        <f t="shared" si="464"/>
        <v>0</v>
      </c>
      <c r="AZ2876" s="13">
        <f t="shared" si="465"/>
        <v>0</v>
      </c>
      <c r="BA2876" s="13">
        <f t="shared" si="466"/>
        <v>0.18599999999999997</v>
      </c>
      <c r="BB2876" s="13">
        <f t="shared" si="467"/>
        <v>2.8519999999999999</v>
      </c>
      <c r="BC2876" s="13">
        <f t="shared" si="468"/>
        <v>0.68200000000000005</v>
      </c>
    </row>
    <row r="2877" spans="1:55" x14ac:dyDescent="0.3">
      <c r="A2877" s="8" t="s">
        <v>233</v>
      </c>
      <c r="B2877" s="8" t="s">
        <v>240</v>
      </c>
      <c r="C2877" s="8" t="s">
        <v>200</v>
      </c>
      <c r="D2877" s="8" t="s">
        <v>171</v>
      </c>
      <c r="E2877" s="7" t="s">
        <v>14</v>
      </c>
      <c r="F2877" s="8">
        <v>44</v>
      </c>
      <c r="H2877" s="8">
        <v>2</v>
      </c>
      <c r="L2877" s="8">
        <v>0.28599999999999998</v>
      </c>
      <c r="M2877" s="8">
        <f t="shared" si="459"/>
        <v>12.584</v>
      </c>
      <c r="O2877" s="8">
        <v>139</v>
      </c>
      <c r="AI2877" s="7">
        <v>7016</v>
      </c>
      <c r="AJ2877" s="8">
        <v>18029</v>
      </c>
      <c r="AK2877" s="8" t="s">
        <v>369</v>
      </c>
      <c r="AL2877" s="7">
        <v>274</v>
      </c>
      <c r="AM2877" s="8">
        <v>0</v>
      </c>
      <c r="AN2877" s="8">
        <v>8.8000000000000007</v>
      </c>
      <c r="AO2877" s="8">
        <v>0</v>
      </c>
      <c r="AP2877" s="8">
        <v>0</v>
      </c>
      <c r="AQ2877" s="8">
        <v>3</v>
      </c>
      <c r="AR2877" s="8">
        <v>51.9</v>
      </c>
      <c r="AS2877" s="8">
        <v>2.8</v>
      </c>
      <c r="AT2877" s="12">
        <f t="shared" si="460"/>
        <v>63.7</v>
      </c>
      <c r="AV2877" s="11">
        <f t="shared" si="461"/>
        <v>34.480159999999998</v>
      </c>
      <c r="AW2877" s="13">
        <f t="shared" si="462"/>
        <v>0</v>
      </c>
      <c r="AX2877" s="13">
        <f t="shared" si="463"/>
        <v>1.1073920000000002</v>
      </c>
      <c r="AY2877" s="13">
        <f t="shared" si="464"/>
        <v>0</v>
      </c>
      <c r="AZ2877" s="13">
        <f t="shared" si="465"/>
        <v>0</v>
      </c>
      <c r="BA2877" s="13">
        <f t="shared" si="466"/>
        <v>0.37751999999999997</v>
      </c>
      <c r="BB2877" s="13">
        <f t="shared" si="467"/>
        <v>6.5310959999999998</v>
      </c>
      <c r="BC2877" s="13">
        <f t="shared" si="468"/>
        <v>0.352352</v>
      </c>
    </row>
    <row r="2878" spans="1:55" x14ac:dyDescent="0.3">
      <c r="A2878" s="8" t="s">
        <v>234</v>
      </c>
      <c r="B2878" s="8" t="s">
        <v>240</v>
      </c>
      <c r="C2878" s="8" t="s">
        <v>200</v>
      </c>
      <c r="D2878" s="8" t="s">
        <v>248</v>
      </c>
      <c r="E2878" s="7" t="s">
        <v>14</v>
      </c>
      <c r="F2878" s="8">
        <v>134</v>
      </c>
      <c r="G2878" s="8">
        <v>1</v>
      </c>
      <c r="L2878" s="8">
        <v>1</v>
      </c>
      <c r="M2878" s="8">
        <f t="shared" si="459"/>
        <v>134</v>
      </c>
      <c r="O2878" s="8">
        <v>139</v>
      </c>
      <c r="AE2878" s="7" t="s">
        <v>296</v>
      </c>
      <c r="AF2878" s="8" t="s">
        <v>303</v>
      </c>
      <c r="AL2878" s="7">
        <v>163</v>
      </c>
      <c r="AN2878" s="8">
        <v>6.3</v>
      </c>
      <c r="AQ2878" s="8">
        <v>1.4</v>
      </c>
      <c r="AR2878" s="8">
        <v>31.1</v>
      </c>
      <c r="AT2878" s="12">
        <f t="shared" si="460"/>
        <v>38.799999999999997</v>
      </c>
      <c r="AV2878" s="11">
        <f t="shared" si="461"/>
        <v>218.42</v>
      </c>
      <c r="AW2878" s="13">
        <f t="shared" si="462"/>
        <v>1.34</v>
      </c>
      <c r="AX2878" s="13">
        <f t="shared" si="463"/>
        <v>8.4420000000000002</v>
      </c>
      <c r="AY2878" s="13">
        <f t="shared" si="464"/>
        <v>1.34</v>
      </c>
      <c r="AZ2878" s="13">
        <f t="shared" si="465"/>
        <v>1.34</v>
      </c>
      <c r="BA2878" s="13">
        <f t="shared" si="466"/>
        <v>1.8759999999999999</v>
      </c>
      <c r="BB2878" s="13">
        <f t="shared" si="467"/>
        <v>41.674000000000007</v>
      </c>
      <c r="BC2878" s="13">
        <f t="shared" si="468"/>
        <v>1.34</v>
      </c>
    </row>
    <row r="2879" spans="1:55" x14ac:dyDescent="0.3">
      <c r="A2879" s="8" t="s">
        <v>234</v>
      </c>
      <c r="B2879" s="8" t="s">
        <v>240</v>
      </c>
      <c r="C2879" s="8" t="s">
        <v>200</v>
      </c>
      <c r="D2879" s="8" t="s">
        <v>27</v>
      </c>
      <c r="E2879" s="7" t="s">
        <v>14</v>
      </c>
      <c r="F2879" s="8">
        <v>114</v>
      </c>
      <c r="G2879" s="8">
        <v>1</v>
      </c>
      <c r="L2879" s="8">
        <v>1</v>
      </c>
      <c r="M2879" s="8">
        <f t="shared" si="459"/>
        <v>114</v>
      </c>
      <c r="O2879" s="8">
        <v>139</v>
      </c>
      <c r="AE2879" s="7" t="s">
        <v>296</v>
      </c>
      <c r="AF2879" s="8" t="s">
        <v>304</v>
      </c>
      <c r="AL2879" s="7">
        <v>125</v>
      </c>
      <c r="AN2879" s="8">
        <v>2.1</v>
      </c>
      <c r="AQ2879" s="8">
        <v>1.3</v>
      </c>
      <c r="AR2879" s="8">
        <v>26.2</v>
      </c>
      <c r="AT2879" s="12">
        <f t="shared" si="460"/>
        <v>29.6</v>
      </c>
      <c r="AV2879" s="11">
        <f t="shared" si="461"/>
        <v>142.5</v>
      </c>
      <c r="AW2879" s="13">
        <f t="shared" si="462"/>
        <v>1.1399999999999999</v>
      </c>
      <c r="AX2879" s="13">
        <f t="shared" si="463"/>
        <v>2.3940000000000001</v>
      </c>
      <c r="AY2879" s="13">
        <f t="shared" si="464"/>
        <v>1.1399999999999999</v>
      </c>
      <c r="AZ2879" s="13">
        <f t="shared" si="465"/>
        <v>1.1399999999999999</v>
      </c>
      <c r="BA2879" s="13">
        <f t="shared" si="466"/>
        <v>1.4820000000000002</v>
      </c>
      <c r="BB2879" s="13">
        <f t="shared" si="467"/>
        <v>29.867999999999999</v>
      </c>
      <c r="BC2879" s="13">
        <f t="shared" si="468"/>
        <v>1.1399999999999999</v>
      </c>
    </row>
    <row r="2880" spans="1:55" x14ac:dyDescent="0.3">
      <c r="A2880" s="8" t="s">
        <v>234</v>
      </c>
      <c r="B2880" s="8" t="s">
        <v>240</v>
      </c>
      <c r="C2880" s="8" t="s">
        <v>200</v>
      </c>
      <c r="D2880" s="8" t="s">
        <v>32</v>
      </c>
      <c r="E2880" s="7" t="s">
        <v>14</v>
      </c>
      <c r="F2880" s="8">
        <v>83</v>
      </c>
      <c r="H2880" s="8">
        <v>4</v>
      </c>
      <c r="L2880" s="8">
        <v>0.57099999999999995</v>
      </c>
      <c r="M2880" s="8">
        <f t="shared" si="459"/>
        <v>47.392999999999994</v>
      </c>
      <c r="O2880" s="8">
        <v>139</v>
      </c>
      <c r="AI2880" s="7">
        <v>8012</v>
      </c>
      <c r="AJ2880" s="8">
        <v>0</v>
      </c>
      <c r="AK2880" s="8" t="s">
        <v>307</v>
      </c>
      <c r="AL2880" s="7">
        <v>332</v>
      </c>
      <c r="AM2880" s="8">
        <v>0</v>
      </c>
      <c r="AN2880" s="8">
        <v>10.3</v>
      </c>
      <c r="AO2880" s="8">
        <v>0</v>
      </c>
      <c r="AP2880" s="8">
        <v>0</v>
      </c>
      <c r="AQ2880" s="8">
        <v>3</v>
      </c>
      <c r="AR2880" s="8">
        <v>73.7</v>
      </c>
      <c r="AS2880" s="8">
        <v>12.7</v>
      </c>
      <c r="AT2880" s="12">
        <f t="shared" si="460"/>
        <v>87</v>
      </c>
      <c r="AV2880" s="11">
        <f t="shared" si="461"/>
        <v>157.34475999999998</v>
      </c>
      <c r="AW2880" s="13">
        <f t="shared" si="462"/>
        <v>0</v>
      </c>
      <c r="AX2880" s="13">
        <f t="shared" si="463"/>
        <v>4.8814789999999997</v>
      </c>
      <c r="AY2880" s="13">
        <f t="shared" si="464"/>
        <v>0</v>
      </c>
      <c r="AZ2880" s="13">
        <f t="shared" si="465"/>
        <v>0</v>
      </c>
      <c r="BA2880" s="13">
        <f t="shared" si="466"/>
        <v>1.4217899999999997</v>
      </c>
      <c r="BB2880" s="13">
        <f t="shared" si="467"/>
        <v>34.928640999999999</v>
      </c>
      <c r="BC2880" s="13">
        <f t="shared" si="468"/>
        <v>6.0189109999999992</v>
      </c>
    </row>
    <row r="2881" spans="1:55" x14ac:dyDescent="0.3">
      <c r="A2881" s="8" t="s">
        <v>234</v>
      </c>
      <c r="B2881" s="8" t="s">
        <v>240</v>
      </c>
      <c r="C2881" s="8" t="s">
        <v>200</v>
      </c>
      <c r="D2881" s="8" t="s">
        <v>74</v>
      </c>
      <c r="E2881" s="7" t="s">
        <v>14</v>
      </c>
      <c r="F2881" s="8">
        <v>340</v>
      </c>
      <c r="G2881" s="8">
        <v>1</v>
      </c>
      <c r="L2881" s="8">
        <v>1</v>
      </c>
      <c r="M2881" s="8">
        <f t="shared" si="459"/>
        <v>340</v>
      </c>
      <c r="O2881" s="8">
        <v>139</v>
      </c>
      <c r="AI2881" s="7">
        <v>404</v>
      </c>
      <c r="AJ2881" s="8">
        <v>14400</v>
      </c>
      <c r="AK2881" s="8" t="s">
        <v>308</v>
      </c>
      <c r="AL2881" s="7">
        <v>41</v>
      </c>
      <c r="AM2881" s="8">
        <v>0</v>
      </c>
      <c r="AN2881" s="8">
        <v>0</v>
      </c>
      <c r="AO2881" s="8">
        <v>0</v>
      </c>
      <c r="AP2881" s="8">
        <v>0</v>
      </c>
      <c r="AQ2881" s="8">
        <v>0</v>
      </c>
      <c r="AR2881" s="8">
        <v>10.4</v>
      </c>
      <c r="AS2881" s="8">
        <v>0</v>
      </c>
      <c r="AT2881" s="12">
        <f t="shared" si="460"/>
        <v>10.4</v>
      </c>
      <c r="AV2881" s="11">
        <f t="shared" si="461"/>
        <v>139.4</v>
      </c>
      <c r="AW2881" s="13">
        <f t="shared" si="462"/>
        <v>0</v>
      </c>
      <c r="AX2881" s="13">
        <f t="shared" si="463"/>
        <v>0</v>
      </c>
      <c r="AY2881" s="13">
        <f t="shared" si="464"/>
        <v>0</v>
      </c>
      <c r="AZ2881" s="13">
        <f t="shared" si="465"/>
        <v>0</v>
      </c>
      <c r="BA2881" s="13">
        <f t="shared" si="466"/>
        <v>0</v>
      </c>
      <c r="BB2881" s="13">
        <f t="shared" si="467"/>
        <v>35.36</v>
      </c>
      <c r="BC2881" s="13">
        <f t="shared" si="468"/>
        <v>0</v>
      </c>
    </row>
    <row r="2882" spans="1:55" x14ac:dyDescent="0.3">
      <c r="A2882" s="8" t="s">
        <v>232</v>
      </c>
      <c r="B2882" s="8" t="s">
        <v>240</v>
      </c>
      <c r="C2882" s="8" t="s">
        <v>201</v>
      </c>
      <c r="D2882" s="8" t="s">
        <v>13</v>
      </c>
      <c r="E2882" s="7" t="s">
        <v>14</v>
      </c>
      <c r="F2882" s="8">
        <v>112</v>
      </c>
      <c r="H2882" s="8">
        <v>1</v>
      </c>
      <c r="L2882" s="8">
        <v>0.14299999999999999</v>
      </c>
      <c r="M2882" s="8">
        <f t="shared" si="459"/>
        <v>16.015999999999998</v>
      </c>
      <c r="N2882" s="8">
        <v>3</v>
      </c>
      <c r="O2882" s="8">
        <v>140</v>
      </c>
      <c r="AI2882" s="7">
        <v>8067</v>
      </c>
      <c r="AJ2882" s="8">
        <v>0</v>
      </c>
      <c r="AK2882" s="8" t="s">
        <v>265</v>
      </c>
      <c r="AL2882" s="7">
        <v>269</v>
      </c>
      <c r="AM2882" s="8">
        <v>269</v>
      </c>
      <c r="AN2882" s="8">
        <v>24.9</v>
      </c>
      <c r="AO2882" s="8">
        <v>24.9</v>
      </c>
      <c r="AP2882" s="8">
        <v>24.9</v>
      </c>
      <c r="AQ2882" s="8">
        <v>18</v>
      </c>
      <c r="AR2882" s="8">
        <v>0</v>
      </c>
      <c r="AS2882" s="8">
        <v>0</v>
      </c>
      <c r="AT2882" s="12">
        <f t="shared" si="460"/>
        <v>42.9</v>
      </c>
      <c r="AV2882" s="11">
        <f t="shared" si="461"/>
        <v>43.08303999999999</v>
      </c>
      <c r="AW2882" s="13">
        <f t="shared" si="462"/>
        <v>43.08303999999999</v>
      </c>
      <c r="AX2882" s="13">
        <f t="shared" si="463"/>
        <v>3.9879839999999995</v>
      </c>
      <c r="AY2882" s="13">
        <f t="shared" si="464"/>
        <v>3.9879839999999995</v>
      </c>
      <c r="AZ2882" s="13">
        <f t="shared" si="465"/>
        <v>3.9879839999999995</v>
      </c>
      <c r="BA2882" s="13">
        <f t="shared" si="466"/>
        <v>2.8828799999999997</v>
      </c>
      <c r="BB2882" s="13">
        <f t="shared" si="467"/>
        <v>0</v>
      </c>
      <c r="BC2882" s="13">
        <f t="shared" si="468"/>
        <v>0</v>
      </c>
    </row>
    <row r="2883" spans="1:55" x14ac:dyDescent="0.3">
      <c r="A2883" s="8" t="s">
        <v>232</v>
      </c>
      <c r="B2883" s="8" t="s">
        <v>240</v>
      </c>
      <c r="C2883" s="8" t="s">
        <v>201</v>
      </c>
      <c r="D2883" s="8" t="s">
        <v>15</v>
      </c>
      <c r="E2883" s="7" t="s">
        <v>14</v>
      </c>
      <c r="F2883" s="8">
        <v>85</v>
      </c>
      <c r="H2883" s="8">
        <v>1</v>
      </c>
      <c r="L2883" s="8">
        <v>0.14299999999999999</v>
      </c>
      <c r="M2883" s="8">
        <f t="shared" si="459"/>
        <v>12.154999999999999</v>
      </c>
      <c r="O2883" s="8">
        <v>140</v>
      </c>
      <c r="AE2883" s="7" t="s">
        <v>296</v>
      </c>
      <c r="AF2883" s="8" t="s">
        <v>298</v>
      </c>
      <c r="AG2883" s="7" t="s">
        <v>299</v>
      </c>
      <c r="AL2883" s="7">
        <v>241</v>
      </c>
      <c r="AN2883" s="8">
        <v>32.9</v>
      </c>
      <c r="AQ2883" s="8">
        <v>10.9</v>
      </c>
      <c r="AR2883" s="8">
        <v>0.5</v>
      </c>
      <c r="AS2883" s="8">
        <v>0</v>
      </c>
      <c r="AT2883" s="12">
        <f t="shared" si="460"/>
        <v>44.3</v>
      </c>
      <c r="AV2883" s="11">
        <f t="shared" si="461"/>
        <v>29.29355</v>
      </c>
      <c r="AW2883" s="13">
        <f t="shared" si="462"/>
        <v>0.12154999999999999</v>
      </c>
      <c r="AX2883" s="13">
        <f t="shared" si="463"/>
        <v>3.9989949999999999</v>
      </c>
      <c r="AY2883" s="13">
        <f t="shared" si="464"/>
        <v>0.12154999999999999</v>
      </c>
      <c r="AZ2883" s="13">
        <f t="shared" si="465"/>
        <v>0.12154999999999999</v>
      </c>
      <c r="BA2883" s="13">
        <f t="shared" si="466"/>
        <v>1.3248949999999999</v>
      </c>
      <c r="BB2883" s="13">
        <f t="shared" si="467"/>
        <v>6.0774999999999996E-2</v>
      </c>
      <c r="BC2883" s="13">
        <f t="shared" si="468"/>
        <v>0</v>
      </c>
    </row>
    <row r="2884" spans="1:55" x14ac:dyDescent="0.3">
      <c r="A2884" s="8" t="s">
        <v>232</v>
      </c>
      <c r="B2884" s="8" t="s">
        <v>240</v>
      </c>
      <c r="C2884" s="8" t="s">
        <v>201</v>
      </c>
      <c r="D2884" s="8" t="s">
        <v>17</v>
      </c>
      <c r="E2884" s="7" t="s">
        <v>14</v>
      </c>
      <c r="F2884" s="8">
        <v>85</v>
      </c>
      <c r="I2884" s="8">
        <v>2</v>
      </c>
      <c r="L2884" s="8">
        <v>6.7000000000000004E-2</v>
      </c>
      <c r="M2884" s="8">
        <f t="shared" si="459"/>
        <v>5.6950000000000003</v>
      </c>
      <c r="O2884" s="8">
        <v>140</v>
      </c>
      <c r="AE2884" s="7" t="s">
        <v>300</v>
      </c>
      <c r="AF2884" s="8" t="s">
        <v>301</v>
      </c>
      <c r="AG2884" s="7" t="s">
        <v>272</v>
      </c>
      <c r="AL2884" s="7">
        <v>265</v>
      </c>
      <c r="AN2884" s="8">
        <v>16.899999999999999</v>
      </c>
      <c r="AQ2884" s="8">
        <v>21.4</v>
      </c>
      <c r="AR2884" s="8">
        <v>0</v>
      </c>
      <c r="AS2884" s="8">
        <v>0</v>
      </c>
      <c r="AT2884" s="12">
        <f t="shared" si="460"/>
        <v>38.299999999999997</v>
      </c>
      <c r="AV2884" s="11">
        <f t="shared" si="461"/>
        <v>15.091750000000001</v>
      </c>
      <c r="AW2884" s="13">
        <f t="shared" si="462"/>
        <v>5.6950000000000001E-2</v>
      </c>
      <c r="AX2884" s="13">
        <f t="shared" si="463"/>
        <v>0.96245499999999995</v>
      </c>
      <c r="AY2884" s="13">
        <f t="shared" si="464"/>
        <v>5.6950000000000001E-2</v>
      </c>
      <c r="AZ2884" s="13">
        <f t="shared" si="465"/>
        <v>5.6950000000000001E-2</v>
      </c>
      <c r="BA2884" s="13">
        <f t="shared" si="466"/>
        <v>1.2187300000000001</v>
      </c>
      <c r="BB2884" s="13">
        <f t="shared" si="467"/>
        <v>0</v>
      </c>
      <c r="BC2884" s="13">
        <f t="shared" si="468"/>
        <v>0</v>
      </c>
    </row>
    <row r="2885" spans="1:55" x14ac:dyDescent="0.3">
      <c r="A2885" s="8" t="s">
        <v>232</v>
      </c>
      <c r="B2885" s="8" t="s">
        <v>240</v>
      </c>
      <c r="C2885" s="8" t="s">
        <v>201</v>
      </c>
      <c r="D2885" s="8" t="s">
        <v>18</v>
      </c>
      <c r="E2885" s="7" t="s">
        <v>21</v>
      </c>
      <c r="K2885" s="8">
        <v>1</v>
      </c>
      <c r="L2885" s="8">
        <v>0</v>
      </c>
      <c r="M2885" s="8">
        <f t="shared" si="459"/>
        <v>0</v>
      </c>
      <c r="O2885" s="8">
        <v>140</v>
      </c>
      <c r="S2885" s="8">
        <v>1095</v>
      </c>
      <c r="T2885" s="8" t="s">
        <v>275</v>
      </c>
      <c r="AL2885" s="7">
        <v>267</v>
      </c>
      <c r="AN2885" s="8">
        <v>19.600000000000001</v>
      </c>
      <c r="AQ2885" s="8">
        <v>20.3</v>
      </c>
      <c r="AT2885" s="12">
        <f t="shared" si="460"/>
        <v>39.900000000000006</v>
      </c>
      <c r="AV2885" s="11">
        <f t="shared" si="461"/>
        <v>0</v>
      </c>
      <c r="AW2885" s="13">
        <f t="shared" si="462"/>
        <v>0</v>
      </c>
      <c r="AX2885" s="13">
        <f t="shared" si="463"/>
        <v>0</v>
      </c>
      <c r="AY2885" s="13">
        <f t="shared" si="464"/>
        <v>0</v>
      </c>
      <c r="AZ2885" s="13">
        <f t="shared" si="465"/>
        <v>0</v>
      </c>
      <c r="BA2885" s="13">
        <f t="shared" si="466"/>
        <v>0</v>
      </c>
      <c r="BB2885" s="13">
        <f t="shared" si="467"/>
        <v>0</v>
      </c>
      <c r="BC2885" s="13">
        <f t="shared" si="468"/>
        <v>0</v>
      </c>
    </row>
    <row r="2886" spans="1:55" x14ac:dyDescent="0.3">
      <c r="A2886" s="8" t="s">
        <v>232</v>
      </c>
      <c r="B2886" s="8" t="s">
        <v>240</v>
      </c>
      <c r="C2886" s="8" t="s">
        <v>201</v>
      </c>
      <c r="D2886" s="8" t="s">
        <v>19</v>
      </c>
      <c r="E2886" s="7" t="s">
        <v>14</v>
      </c>
      <c r="F2886" s="8">
        <v>112</v>
      </c>
      <c r="H2886" s="8">
        <v>1</v>
      </c>
      <c r="L2886" s="8">
        <v>0.14299999999999999</v>
      </c>
      <c r="M2886" s="8">
        <f t="shared" si="459"/>
        <v>16.015999999999998</v>
      </c>
      <c r="O2886" s="8">
        <v>140</v>
      </c>
      <c r="AI2886" s="7">
        <v>8063</v>
      </c>
      <c r="AJ2886" s="8">
        <v>5124</v>
      </c>
      <c r="AK2886" s="8" t="s">
        <v>273</v>
      </c>
      <c r="AL2886" s="7">
        <v>285</v>
      </c>
      <c r="AM2886" s="8">
        <v>285</v>
      </c>
      <c r="AN2886" s="8">
        <v>26.9</v>
      </c>
      <c r="AO2886" s="8">
        <v>26.9</v>
      </c>
      <c r="AP2886" s="8">
        <v>26.9</v>
      </c>
      <c r="AQ2886" s="8">
        <v>18.899999999999999</v>
      </c>
      <c r="AR2886" s="8">
        <v>0</v>
      </c>
      <c r="AS2886" s="8">
        <v>0</v>
      </c>
      <c r="AT2886" s="12">
        <f t="shared" si="460"/>
        <v>45.8</v>
      </c>
      <c r="AV2886" s="11">
        <f t="shared" si="461"/>
        <v>45.645599999999995</v>
      </c>
      <c r="AW2886" s="13">
        <f t="shared" si="462"/>
        <v>45.645599999999995</v>
      </c>
      <c r="AX2886" s="13">
        <f t="shared" si="463"/>
        <v>4.3083039999999997</v>
      </c>
      <c r="AY2886" s="13">
        <f t="shared" si="464"/>
        <v>4.3083039999999997</v>
      </c>
      <c r="AZ2886" s="13">
        <f t="shared" si="465"/>
        <v>4.3083039999999997</v>
      </c>
      <c r="BA2886" s="13">
        <f t="shared" si="466"/>
        <v>3.0270239999999995</v>
      </c>
      <c r="BB2886" s="13">
        <f t="shared" si="467"/>
        <v>0</v>
      </c>
      <c r="BC2886" s="13">
        <f t="shared" si="468"/>
        <v>0</v>
      </c>
    </row>
    <row r="2887" spans="1:55" x14ac:dyDescent="0.3">
      <c r="A2887" s="8" t="s">
        <v>232</v>
      </c>
      <c r="B2887" s="8" t="s">
        <v>240</v>
      </c>
      <c r="C2887" s="8" t="s">
        <v>201</v>
      </c>
      <c r="D2887" s="8" t="s">
        <v>22</v>
      </c>
      <c r="E2887" s="7" t="s">
        <v>21</v>
      </c>
      <c r="K2887" s="8">
        <v>1</v>
      </c>
      <c r="L2887" s="8">
        <v>0</v>
      </c>
      <c r="M2887" s="8">
        <f t="shared" si="459"/>
        <v>0</v>
      </c>
      <c r="O2887" s="8">
        <v>140</v>
      </c>
      <c r="AI2887" s="7">
        <v>8063</v>
      </c>
      <c r="AJ2887" s="8">
        <v>5124</v>
      </c>
      <c r="AK2887" s="8" t="s">
        <v>273</v>
      </c>
      <c r="AL2887" s="7">
        <v>285</v>
      </c>
      <c r="AM2887" s="8">
        <v>285</v>
      </c>
      <c r="AN2887" s="8">
        <v>26.9</v>
      </c>
      <c r="AO2887" s="8">
        <v>26.9</v>
      </c>
      <c r="AP2887" s="8">
        <v>26.9</v>
      </c>
      <c r="AQ2887" s="8">
        <v>18.899999999999999</v>
      </c>
      <c r="AR2887" s="8">
        <v>0</v>
      </c>
      <c r="AS2887" s="8">
        <v>0</v>
      </c>
      <c r="AT2887" s="12">
        <f t="shared" si="460"/>
        <v>45.8</v>
      </c>
      <c r="AV2887" s="11">
        <f t="shared" si="461"/>
        <v>0</v>
      </c>
      <c r="AW2887" s="13">
        <f t="shared" si="462"/>
        <v>0</v>
      </c>
      <c r="AX2887" s="13">
        <f t="shared" si="463"/>
        <v>0</v>
      </c>
      <c r="AY2887" s="13">
        <f t="shared" si="464"/>
        <v>0</v>
      </c>
      <c r="AZ2887" s="13">
        <f t="shared" si="465"/>
        <v>0</v>
      </c>
      <c r="BA2887" s="13">
        <f t="shared" si="466"/>
        <v>0</v>
      </c>
      <c r="BB2887" s="13">
        <f t="shared" si="467"/>
        <v>0</v>
      </c>
      <c r="BC2887" s="13">
        <f t="shared" si="468"/>
        <v>0</v>
      </c>
    </row>
    <row r="2888" spans="1:55" x14ac:dyDescent="0.3">
      <c r="A2888" s="8" t="s">
        <v>232</v>
      </c>
      <c r="B2888" s="8" t="s">
        <v>240</v>
      </c>
      <c r="C2888" s="8" t="s">
        <v>201</v>
      </c>
      <c r="D2888" s="8" t="s">
        <v>23</v>
      </c>
      <c r="E2888" s="7" t="s">
        <v>14</v>
      </c>
      <c r="F2888" s="8">
        <v>64</v>
      </c>
      <c r="H2888" s="8">
        <v>1</v>
      </c>
      <c r="L2888" s="8">
        <v>0.14299999999999999</v>
      </c>
      <c r="M2888" s="8">
        <f t="shared" si="459"/>
        <v>9.1519999999999992</v>
      </c>
      <c r="O2888" s="8">
        <v>140</v>
      </c>
      <c r="AI2888" s="7">
        <v>974</v>
      </c>
      <c r="AJ2888" s="8">
        <v>1129</v>
      </c>
      <c r="AK2888" s="8" t="s">
        <v>279</v>
      </c>
      <c r="AL2888" s="7">
        <v>155</v>
      </c>
      <c r="AM2888" s="8">
        <v>155</v>
      </c>
      <c r="AN2888" s="8">
        <v>12.6</v>
      </c>
      <c r="AO2888" s="8">
        <v>12.6</v>
      </c>
      <c r="AP2888" s="8">
        <v>0</v>
      </c>
      <c r="AQ2888" s="8">
        <v>10.6</v>
      </c>
      <c r="AR2888" s="8">
        <v>1.1000000000000001</v>
      </c>
      <c r="AS2888" s="8">
        <v>0</v>
      </c>
      <c r="AT2888" s="12">
        <f t="shared" si="460"/>
        <v>24.3</v>
      </c>
      <c r="AV2888" s="11">
        <f t="shared" si="461"/>
        <v>14.185599999999999</v>
      </c>
      <c r="AW2888" s="13">
        <f t="shared" si="462"/>
        <v>14.185599999999999</v>
      </c>
      <c r="AX2888" s="13">
        <f t="shared" si="463"/>
        <v>1.153152</v>
      </c>
      <c r="AY2888" s="13">
        <f t="shared" si="464"/>
        <v>1.153152</v>
      </c>
      <c r="AZ2888" s="13">
        <f t="shared" si="465"/>
        <v>0</v>
      </c>
      <c r="BA2888" s="13">
        <f t="shared" si="466"/>
        <v>0.97011199999999986</v>
      </c>
      <c r="BB2888" s="13">
        <f t="shared" si="467"/>
        <v>0.100672</v>
      </c>
      <c r="BC2888" s="13">
        <f t="shared" si="468"/>
        <v>0</v>
      </c>
    </row>
    <row r="2889" spans="1:55" x14ac:dyDescent="0.3">
      <c r="A2889" s="8" t="s">
        <v>232</v>
      </c>
      <c r="B2889" s="8" t="s">
        <v>240</v>
      </c>
      <c r="C2889" s="8" t="s">
        <v>201</v>
      </c>
      <c r="D2889" s="8" t="s">
        <v>24</v>
      </c>
      <c r="E2889" s="7" t="s">
        <v>14</v>
      </c>
      <c r="F2889" s="8">
        <v>184</v>
      </c>
      <c r="H2889" s="8">
        <v>1</v>
      </c>
      <c r="L2889" s="8">
        <v>0.14299999999999999</v>
      </c>
      <c r="M2889" s="8">
        <f t="shared" si="459"/>
        <v>26.311999999999998</v>
      </c>
      <c r="O2889" s="8">
        <v>140</v>
      </c>
      <c r="AI2889" s="7">
        <v>7075</v>
      </c>
      <c r="AJ2889" s="8">
        <v>1106</v>
      </c>
      <c r="AK2889" s="8" t="s">
        <v>280</v>
      </c>
      <c r="AL2889" s="7">
        <v>69</v>
      </c>
      <c r="AM2889" s="8">
        <v>69</v>
      </c>
      <c r="AN2889" s="8">
        <v>3.6</v>
      </c>
      <c r="AO2889" s="8">
        <v>3.6</v>
      </c>
      <c r="AP2889" s="8">
        <v>0</v>
      </c>
      <c r="AQ2889" s="8">
        <v>4.0999999999999996</v>
      </c>
      <c r="AR2889" s="8">
        <v>4.5</v>
      </c>
      <c r="AS2889" s="8">
        <v>0</v>
      </c>
      <c r="AT2889" s="12">
        <f t="shared" si="460"/>
        <v>12.2</v>
      </c>
      <c r="AV2889" s="11">
        <f t="shared" si="461"/>
        <v>18.155279999999998</v>
      </c>
      <c r="AW2889" s="13">
        <f t="shared" si="462"/>
        <v>18.155279999999998</v>
      </c>
      <c r="AX2889" s="13">
        <f t="shared" si="463"/>
        <v>0.94723199999999996</v>
      </c>
      <c r="AY2889" s="13">
        <f t="shared" si="464"/>
        <v>0.94723199999999996</v>
      </c>
      <c r="AZ2889" s="13">
        <f t="shared" si="465"/>
        <v>0</v>
      </c>
      <c r="BA2889" s="13">
        <f t="shared" si="466"/>
        <v>1.0787919999999998</v>
      </c>
      <c r="BB2889" s="13">
        <f t="shared" si="467"/>
        <v>1.18404</v>
      </c>
      <c r="BC2889" s="13">
        <f t="shared" si="468"/>
        <v>0</v>
      </c>
    </row>
    <row r="2890" spans="1:55" x14ac:dyDescent="0.3">
      <c r="A2890" s="8" t="s">
        <v>232</v>
      </c>
      <c r="B2890" s="8" t="s">
        <v>240</v>
      </c>
      <c r="C2890" s="8" t="s">
        <v>201</v>
      </c>
      <c r="D2890" s="8" t="s">
        <v>25</v>
      </c>
      <c r="E2890" s="7" t="s">
        <v>21</v>
      </c>
      <c r="K2890" s="8">
        <v>1</v>
      </c>
      <c r="L2890" s="8">
        <v>0</v>
      </c>
      <c r="M2890" s="8">
        <f t="shared" si="459"/>
        <v>0</v>
      </c>
      <c r="O2890" s="8">
        <v>140</v>
      </c>
      <c r="AI2890" s="7">
        <v>646</v>
      </c>
      <c r="AJ2890" s="8">
        <v>1009</v>
      </c>
      <c r="AK2890" s="8" t="s">
        <v>286</v>
      </c>
      <c r="AL2890" s="7">
        <v>403</v>
      </c>
      <c r="AM2890" s="8">
        <v>403</v>
      </c>
      <c r="AN2890" s="8">
        <v>24.9</v>
      </c>
      <c r="AO2890" s="8">
        <v>24.9</v>
      </c>
      <c r="AP2890" s="8">
        <v>0</v>
      </c>
      <c r="AQ2890" s="8">
        <v>33.1</v>
      </c>
      <c r="AR2890" s="8">
        <v>1.3</v>
      </c>
      <c r="AS2890" s="8">
        <v>0</v>
      </c>
      <c r="AT2890" s="12">
        <f t="shared" si="460"/>
        <v>59.3</v>
      </c>
      <c r="AV2890" s="11">
        <f t="shared" si="461"/>
        <v>0</v>
      </c>
      <c r="AW2890" s="13">
        <f t="shared" si="462"/>
        <v>0</v>
      </c>
      <c r="AX2890" s="13">
        <f t="shared" si="463"/>
        <v>0</v>
      </c>
      <c r="AY2890" s="13">
        <f t="shared" si="464"/>
        <v>0</v>
      </c>
      <c r="AZ2890" s="13">
        <f t="shared" si="465"/>
        <v>0</v>
      </c>
      <c r="BA2890" s="13">
        <f t="shared" si="466"/>
        <v>0</v>
      </c>
      <c r="BB2890" s="13">
        <f t="shared" si="467"/>
        <v>0</v>
      </c>
      <c r="BC2890" s="13">
        <f t="shared" si="468"/>
        <v>0</v>
      </c>
    </row>
    <row r="2891" spans="1:55" x14ac:dyDescent="0.3">
      <c r="A2891" s="8" t="s">
        <v>20</v>
      </c>
      <c r="B2891" s="8" t="s">
        <v>240</v>
      </c>
      <c r="C2891" s="8" t="s">
        <v>201</v>
      </c>
      <c r="D2891" s="8" t="s">
        <v>20</v>
      </c>
      <c r="E2891" s="7" t="s">
        <v>14</v>
      </c>
      <c r="F2891" s="8">
        <v>112</v>
      </c>
      <c r="G2891" s="8">
        <v>1</v>
      </c>
      <c r="L2891" s="8">
        <v>1</v>
      </c>
      <c r="M2891" s="8">
        <f t="shared" si="459"/>
        <v>112</v>
      </c>
      <c r="O2891" s="8">
        <v>140</v>
      </c>
      <c r="AI2891">
        <v>8041</v>
      </c>
      <c r="AJ2891">
        <v>15233</v>
      </c>
      <c r="AK2891" t="s">
        <v>378</v>
      </c>
      <c r="AL2891">
        <v>105</v>
      </c>
      <c r="AM2891">
        <v>105</v>
      </c>
      <c r="AN2891">
        <v>18.5</v>
      </c>
      <c r="AO2891">
        <v>18.5</v>
      </c>
      <c r="AP2891">
        <v>18.5</v>
      </c>
      <c r="AQ2891">
        <v>2.9</v>
      </c>
      <c r="AR2891">
        <v>0</v>
      </c>
      <c r="AS2891">
        <v>0</v>
      </c>
      <c r="AT2891" s="12">
        <f t="shared" si="460"/>
        <v>21.4</v>
      </c>
      <c r="AV2891" s="11">
        <f t="shared" si="461"/>
        <v>117.6</v>
      </c>
      <c r="AW2891" s="13">
        <f t="shared" si="462"/>
        <v>117.6</v>
      </c>
      <c r="AX2891" s="13">
        <f t="shared" si="463"/>
        <v>20.72</v>
      </c>
      <c r="AY2891" s="13">
        <f t="shared" si="464"/>
        <v>20.72</v>
      </c>
      <c r="AZ2891" s="13">
        <f t="shared" si="465"/>
        <v>20.72</v>
      </c>
      <c r="BA2891" s="13">
        <f t="shared" si="466"/>
        <v>3.2480000000000002</v>
      </c>
      <c r="BB2891" s="13">
        <f t="shared" si="467"/>
        <v>0</v>
      </c>
      <c r="BC2891" s="13">
        <f t="shared" si="468"/>
        <v>0</v>
      </c>
    </row>
    <row r="2892" spans="1:55" x14ac:dyDescent="0.3">
      <c r="A2892" s="8" t="s">
        <v>233</v>
      </c>
      <c r="B2892" s="8" t="s">
        <v>240</v>
      </c>
      <c r="C2892" s="8" t="s">
        <v>201</v>
      </c>
      <c r="D2892" s="8" t="s">
        <v>26</v>
      </c>
      <c r="E2892" s="7" t="s">
        <v>14</v>
      </c>
      <c r="F2892" s="8">
        <v>175</v>
      </c>
      <c r="G2892" s="8">
        <v>1</v>
      </c>
      <c r="L2892" s="8">
        <v>1</v>
      </c>
      <c r="M2892" s="8">
        <f t="shared" si="459"/>
        <v>175</v>
      </c>
      <c r="O2892" s="8">
        <v>140</v>
      </c>
      <c r="AI2892" s="7">
        <v>7200</v>
      </c>
      <c r="AJ2892" s="8">
        <v>20051</v>
      </c>
      <c r="AK2892" s="8" t="s">
        <v>282</v>
      </c>
      <c r="AL2892" s="7">
        <v>130</v>
      </c>
      <c r="AM2892" s="8">
        <v>0</v>
      </c>
      <c r="AN2892" s="8">
        <v>2.4</v>
      </c>
      <c r="AO2892" s="8">
        <v>0</v>
      </c>
      <c r="AP2892" s="8">
        <v>0</v>
      </c>
      <c r="AQ2892" s="8">
        <v>0.2</v>
      </c>
      <c r="AR2892" s="8">
        <v>28.6</v>
      </c>
      <c r="AS2892" s="8">
        <v>0.3</v>
      </c>
      <c r="AT2892" s="12">
        <f t="shared" si="460"/>
        <v>31.200000000000003</v>
      </c>
      <c r="AV2892" s="11">
        <f t="shared" si="461"/>
        <v>227.5</v>
      </c>
      <c r="AW2892" s="13">
        <f t="shared" si="462"/>
        <v>0</v>
      </c>
      <c r="AX2892" s="13">
        <f t="shared" si="463"/>
        <v>4.2</v>
      </c>
      <c r="AY2892" s="13">
        <f t="shared" si="464"/>
        <v>0</v>
      </c>
      <c r="AZ2892" s="13">
        <f t="shared" si="465"/>
        <v>0</v>
      </c>
      <c r="BA2892" s="13">
        <f t="shared" si="466"/>
        <v>0.35</v>
      </c>
      <c r="BB2892" s="13">
        <f t="shared" si="467"/>
        <v>50.05</v>
      </c>
      <c r="BC2892" s="13">
        <f t="shared" si="468"/>
        <v>0.52500000000000002</v>
      </c>
    </row>
    <row r="2893" spans="1:55" x14ac:dyDescent="0.3">
      <c r="A2893" s="8" t="s">
        <v>233</v>
      </c>
      <c r="B2893" s="8" t="s">
        <v>240</v>
      </c>
      <c r="C2893" s="8" t="s">
        <v>201</v>
      </c>
      <c r="D2893" s="8" t="s">
        <v>28</v>
      </c>
      <c r="E2893" s="7" t="s">
        <v>14</v>
      </c>
      <c r="F2893" s="8">
        <v>185</v>
      </c>
      <c r="G2893" s="8">
        <v>1</v>
      </c>
      <c r="L2893" s="8">
        <v>1</v>
      </c>
      <c r="M2893" s="8">
        <f t="shared" si="459"/>
        <v>185</v>
      </c>
      <c r="O2893" s="8">
        <v>140</v>
      </c>
      <c r="AI2893" s="7">
        <v>7005</v>
      </c>
      <c r="AJ2893" s="8">
        <v>16028</v>
      </c>
      <c r="AK2893" s="8" t="s">
        <v>283</v>
      </c>
      <c r="AL2893" s="7">
        <v>127</v>
      </c>
      <c r="AM2893" s="8">
        <v>0</v>
      </c>
      <c r="AN2893" s="8">
        <v>8.6999999999999993</v>
      </c>
      <c r="AO2893" s="8">
        <v>0</v>
      </c>
      <c r="AP2893" s="8">
        <v>0</v>
      </c>
      <c r="AQ2893" s="8">
        <v>0.5</v>
      </c>
      <c r="AR2893" s="8">
        <v>22.8</v>
      </c>
      <c r="AS2893" s="8">
        <v>6.4</v>
      </c>
      <c r="AT2893" s="12">
        <f t="shared" si="460"/>
        <v>32</v>
      </c>
      <c r="AV2893" s="11">
        <f t="shared" si="461"/>
        <v>234.95</v>
      </c>
      <c r="AW2893" s="13">
        <f t="shared" si="462"/>
        <v>0</v>
      </c>
      <c r="AX2893" s="13">
        <f t="shared" si="463"/>
        <v>16.094999999999999</v>
      </c>
      <c r="AY2893" s="13">
        <f t="shared" si="464"/>
        <v>0</v>
      </c>
      <c r="AZ2893" s="13">
        <f t="shared" si="465"/>
        <v>0</v>
      </c>
      <c r="BA2893" s="13">
        <f t="shared" si="466"/>
        <v>0.92500000000000004</v>
      </c>
      <c r="BB2893" s="13">
        <f t="shared" si="467"/>
        <v>42.18</v>
      </c>
      <c r="BC2893" s="13">
        <f t="shared" si="468"/>
        <v>11.84</v>
      </c>
    </row>
    <row r="2894" spans="1:55" x14ac:dyDescent="0.3">
      <c r="A2894" s="8" t="s">
        <v>233</v>
      </c>
      <c r="B2894" s="8" t="s">
        <v>240</v>
      </c>
      <c r="C2894" s="8" t="s">
        <v>201</v>
      </c>
      <c r="D2894" s="8" t="s">
        <v>29</v>
      </c>
      <c r="E2894" s="7" t="s">
        <v>14</v>
      </c>
      <c r="F2894" s="8">
        <v>60</v>
      </c>
      <c r="G2894" s="8">
        <v>1</v>
      </c>
      <c r="L2894" s="8">
        <v>1</v>
      </c>
      <c r="M2894" s="8">
        <f t="shared" si="459"/>
        <v>60</v>
      </c>
      <c r="O2894" s="8">
        <v>140</v>
      </c>
      <c r="AI2894" s="7">
        <v>513</v>
      </c>
      <c r="AJ2894" s="8">
        <v>11110</v>
      </c>
      <c r="AK2894" s="8" t="s">
        <v>290</v>
      </c>
      <c r="AL2894" s="7">
        <v>22</v>
      </c>
      <c r="AM2894" s="8">
        <v>0</v>
      </c>
      <c r="AN2894" s="8">
        <v>1</v>
      </c>
      <c r="AO2894" s="8">
        <v>0</v>
      </c>
      <c r="AP2894" s="8">
        <v>0</v>
      </c>
      <c r="AQ2894" s="8">
        <v>0.4</v>
      </c>
      <c r="AR2894" s="8">
        <v>4.5</v>
      </c>
      <c r="AS2894" s="8">
        <v>2.8</v>
      </c>
      <c r="AT2894" s="12">
        <f t="shared" si="460"/>
        <v>5.9</v>
      </c>
      <c r="AV2894" s="11">
        <f t="shared" si="461"/>
        <v>13.2</v>
      </c>
      <c r="AW2894" s="13">
        <f t="shared" si="462"/>
        <v>0</v>
      </c>
      <c r="AX2894" s="13">
        <f t="shared" si="463"/>
        <v>0.6</v>
      </c>
      <c r="AY2894" s="13">
        <f t="shared" si="464"/>
        <v>0</v>
      </c>
      <c r="AZ2894" s="13">
        <f t="shared" si="465"/>
        <v>0</v>
      </c>
      <c r="BA2894" s="13">
        <f t="shared" si="466"/>
        <v>0.24</v>
      </c>
      <c r="BB2894" s="13">
        <f t="shared" si="467"/>
        <v>2.7</v>
      </c>
      <c r="BC2894" s="13">
        <f t="shared" si="468"/>
        <v>1.68</v>
      </c>
    </row>
    <row r="2895" spans="1:55" x14ac:dyDescent="0.3">
      <c r="A2895" s="8" t="s">
        <v>233</v>
      </c>
      <c r="B2895" s="8" t="s">
        <v>240</v>
      </c>
      <c r="C2895" s="8" t="s">
        <v>201</v>
      </c>
      <c r="D2895" s="8" t="s">
        <v>30</v>
      </c>
      <c r="E2895" s="7" t="s">
        <v>14</v>
      </c>
      <c r="F2895" s="8">
        <v>119</v>
      </c>
      <c r="G2895" s="8">
        <v>1</v>
      </c>
      <c r="L2895" s="8">
        <v>1</v>
      </c>
      <c r="M2895" s="8">
        <f t="shared" si="459"/>
        <v>119</v>
      </c>
      <c r="O2895" s="8">
        <v>140</v>
      </c>
      <c r="AI2895" s="7">
        <v>141</v>
      </c>
      <c r="AJ2895" s="8">
        <v>9040</v>
      </c>
      <c r="AK2895" s="8" t="s">
        <v>287</v>
      </c>
      <c r="AL2895" s="7">
        <v>92</v>
      </c>
      <c r="AM2895" s="8">
        <v>0</v>
      </c>
      <c r="AN2895" s="8">
        <v>1</v>
      </c>
      <c r="AO2895" s="8">
        <v>0</v>
      </c>
      <c r="AP2895" s="8">
        <v>0</v>
      </c>
      <c r="AQ2895" s="8">
        <v>0.5</v>
      </c>
      <c r="AR2895" s="8">
        <v>23.4</v>
      </c>
      <c r="AS2895" s="8">
        <v>2.4</v>
      </c>
      <c r="AT2895" s="12">
        <f t="shared" si="460"/>
        <v>24.9</v>
      </c>
      <c r="AV2895" s="11">
        <f t="shared" si="461"/>
        <v>109.48</v>
      </c>
      <c r="AW2895" s="13">
        <f t="shared" si="462"/>
        <v>0</v>
      </c>
      <c r="AX2895" s="13">
        <f t="shared" si="463"/>
        <v>1.19</v>
      </c>
      <c r="AY2895" s="13">
        <f t="shared" si="464"/>
        <v>0</v>
      </c>
      <c r="AZ2895" s="13">
        <f t="shared" si="465"/>
        <v>0</v>
      </c>
      <c r="BA2895" s="13">
        <f t="shared" si="466"/>
        <v>0.59499999999999997</v>
      </c>
      <c r="BB2895" s="13">
        <f t="shared" si="467"/>
        <v>27.846</v>
      </c>
      <c r="BC2895" s="13">
        <f t="shared" si="468"/>
        <v>2.8559999999999999</v>
      </c>
    </row>
    <row r="2896" spans="1:55" x14ac:dyDescent="0.3">
      <c r="A2896" s="8" t="s">
        <v>233</v>
      </c>
      <c r="B2896" s="8" t="s">
        <v>240</v>
      </c>
      <c r="C2896" s="8" t="s">
        <v>201</v>
      </c>
      <c r="D2896" s="8" t="s">
        <v>31</v>
      </c>
      <c r="E2896" s="7" t="s">
        <v>14</v>
      </c>
      <c r="F2896" s="8">
        <v>122</v>
      </c>
      <c r="H2896" s="8">
        <v>2</v>
      </c>
      <c r="L2896" s="8">
        <v>0.28599999999999998</v>
      </c>
      <c r="M2896" s="8">
        <f t="shared" si="459"/>
        <v>34.891999999999996</v>
      </c>
      <c r="O2896" s="8">
        <v>140</v>
      </c>
      <c r="AI2896" s="7">
        <v>1786</v>
      </c>
      <c r="AJ2896" s="8">
        <v>11363</v>
      </c>
      <c r="AK2896" s="8" t="s">
        <v>289</v>
      </c>
      <c r="AL2896" s="7">
        <v>93</v>
      </c>
      <c r="AM2896" s="8">
        <v>0</v>
      </c>
      <c r="AN2896" s="8">
        <v>2</v>
      </c>
      <c r="AO2896" s="8">
        <v>0</v>
      </c>
      <c r="AP2896" s="8">
        <v>0</v>
      </c>
      <c r="AQ2896" s="8">
        <v>0.1</v>
      </c>
      <c r="AR2896" s="8">
        <v>21.6</v>
      </c>
      <c r="AS2896" s="8">
        <v>1.5</v>
      </c>
      <c r="AT2896" s="12">
        <f t="shared" si="460"/>
        <v>23.700000000000003</v>
      </c>
      <c r="AV2896" s="11">
        <f t="shared" si="461"/>
        <v>32.449559999999998</v>
      </c>
      <c r="AW2896" s="13">
        <f t="shared" si="462"/>
        <v>0</v>
      </c>
      <c r="AX2896" s="13">
        <f t="shared" si="463"/>
        <v>0.6978399999999999</v>
      </c>
      <c r="AY2896" s="13">
        <f t="shared" si="464"/>
        <v>0</v>
      </c>
      <c r="AZ2896" s="13">
        <f t="shared" si="465"/>
        <v>0</v>
      </c>
      <c r="BA2896" s="13">
        <f t="shared" si="466"/>
        <v>3.4891999999999999E-2</v>
      </c>
      <c r="BB2896" s="13">
        <f t="shared" si="467"/>
        <v>7.5366719999999994</v>
      </c>
      <c r="BC2896" s="13">
        <f t="shared" si="468"/>
        <v>0.52337999999999996</v>
      </c>
    </row>
    <row r="2897" spans="1:55" x14ac:dyDescent="0.3">
      <c r="A2897" s="8" t="s">
        <v>233</v>
      </c>
      <c r="B2897" s="8" t="s">
        <v>240</v>
      </c>
      <c r="C2897" s="8" t="s">
        <v>201</v>
      </c>
      <c r="D2897" s="8" t="s">
        <v>167</v>
      </c>
      <c r="E2897" s="7" t="s">
        <v>14</v>
      </c>
      <c r="F2897" s="8">
        <v>62</v>
      </c>
      <c r="G2897" s="8">
        <v>1</v>
      </c>
      <c r="L2897" s="8">
        <v>1</v>
      </c>
      <c r="M2897" s="8">
        <f t="shared" si="459"/>
        <v>62</v>
      </c>
      <c r="O2897" s="8">
        <v>140</v>
      </c>
      <c r="AI2897" s="7">
        <v>2282</v>
      </c>
      <c r="AJ2897" s="8">
        <v>11529</v>
      </c>
      <c r="AK2897" s="8" t="s">
        <v>368</v>
      </c>
      <c r="AL2897" s="7">
        <v>21</v>
      </c>
      <c r="AM2897" s="8">
        <v>0</v>
      </c>
      <c r="AN2897" s="8">
        <v>0.9</v>
      </c>
      <c r="AO2897" s="8">
        <v>0</v>
      </c>
      <c r="AP2897" s="8">
        <v>0</v>
      </c>
      <c r="AQ2897" s="8">
        <v>0.3</v>
      </c>
      <c r="AR2897" s="8">
        <v>4.5999999999999996</v>
      </c>
      <c r="AS2897" s="8">
        <v>1.1000000000000001</v>
      </c>
      <c r="AT2897" s="12">
        <f t="shared" si="460"/>
        <v>5.8</v>
      </c>
      <c r="AV2897" s="11">
        <f t="shared" si="461"/>
        <v>13.02</v>
      </c>
      <c r="AW2897" s="13">
        <f t="shared" si="462"/>
        <v>0</v>
      </c>
      <c r="AX2897" s="13">
        <f t="shared" si="463"/>
        <v>0.55800000000000005</v>
      </c>
      <c r="AY2897" s="13">
        <f t="shared" si="464"/>
        <v>0</v>
      </c>
      <c r="AZ2897" s="13">
        <f t="shared" si="465"/>
        <v>0</v>
      </c>
      <c r="BA2897" s="13">
        <f t="shared" si="466"/>
        <v>0.18599999999999997</v>
      </c>
      <c r="BB2897" s="13">
        <f t="shared" si="467"/>
        <v>2.8519999999999999</v>
      </c>
      <c r="BC2897" s="13">
        <f t="shared" si="468"/>
        <v>0.68200000000000005</v>
      </c>
    </row>
    <row r="2898" spans="1:55" x14ac:dyDescent="0.3">
      <c r="A2898" s="8" t="s">
        <v>233</v>
      </c>
      <c r="B2898" s="8" t="s">
        <v>240</v>
      </c>
      <c r="C2898" s="8" t="s">
        <v>201</v>
      </c>
      <c r="D2898" s="8" t="s">
        <v>171</v>
      </c>
      <c r="E2898" s="7" t="s">
        <v>14</v>
      </c>
      <c r="F2898" s="8">
        <v>44</v>
      </c>
      <c r="G2898" s="8">
        <v>1</v>
      </c>
      <c r="L2898" s="8">
        <v>1</v>
      </c>
      <c r="M2898" s="8">
        <f t="shared" si="459"/>
        <v>44</v>
      </c>
      <c r="O2898" s="8">
        <v>140</v>
      </c>
      <c r="AI2898" s="7">
        <v>7016</v>
      </c>
      <c r="AJ2898" s="8">
        <v>18029</v>
      </c>
      <c r="AK2898" s="8" t="s">
        <v>369</v>
      </c>
      <c r="AL2898" s="7">
        <v>274</v>
      </c>
      <c r="AM2898" s="8">
        <v>0</v>
      </c>
      <c r="AN2898" s="8">
        <v>8.8000000000000007</v>
      </c>
      <c r="AO2898" s="8">
        <v>0</v>
      </c>
      <c r="AP2898" s="8">
        <v>0</v>
      </c>
      <c r="AQ2898" s="8">
        <v>3</v>
      </c>
      <c r="AR2898" s="8">
        <v>51.9</v>
      </c>
      <c r="AS2898" s="8">
        <v>2.8</v>
      </c>
      <c r="AT2898" s="12">
        <f t="shared" si="460"/>
        <v>63.7</v>
      </c>
      <c r="AV2898" s="11">
        <f t="shared" si="461"/>
        <v>120.56</v>
      </c>
      <c r="AW2898" s="13">
        <f t="shared" si="462"/>
        <v>0</v>
      </c>
      <c r="AX2898" s="13">
        <f t="shared" si="463"/>
        <v>3.8720000000000003</v>
      </c>
      <c r="AY2898" s="13">
        <f t="shared" si="464"/>
        <v>0</v>
      </c>
      <c r="AZ2898" s="13">
        <f t="shared" si="465"/>
        <v>0</v>
      </c>
      <c r="BA2898" s="13">
        <f t="shared" si="466"/>
        <v>1.32</v>
      </c>
      <c r="BB2898" s="13">
        <f t="shared" si="467"/>
        <v>22.835999999999999</v>
      </c>
      <c r="BC2898" s="13">
        <f t="shared" si="468"/>
        <v>1.232</v>
      </c>
    </row>
    <row r="2899" spans="1:55" x14ac:dyDescent="0.3">
      <c r="A2899" s="8" t="s">
        <v>233</v>
      </c>
      <c r="B2899" s="8" t="s">
        <v>240</v>
      </c>
      <c r="C2899" s="8" t="s">
        <v>201</v>
      </c>
      <c r="D2899" s="8" t="s">
        <v>128</v>
      </c>
      <c r="E2899" s="7" t="s">
        <v>14</v>
      </c>
      <c r="F2899" s="8">
        <v>62</v>
      </c>
      <c r="H2899" s="8">
        <v>2</v>
      </c>
      <c r="L2899" s="8">
        <v>0.28599999999999998</v>
      </c>
      <c r="M2899" s="8">
        <f t="shared" si="459"/>
        <v>17.731999999999999</v>
      </c>
      <c r="O2899" s="8">
        <v>140</v>
      </c>
      <c r="AI2899" s="7">
        <v>620</v>
      </c>
      <c r="AJ2899" s="8">
        <v>11125</v>
      </c>
      <c r="AK2899" s="8" t="s">
        <v>356</v>
      </c>
      <c r="AL2899" s="7">
        <v>45</v>
      </c>
      <c r="AM2899" s="8">
        <v>0</v>
      </c>
      <c r="AN2899" s="8">
        <v>1.1000000000000001</v>
      </c>
      <c r="AO2899" s="8">
        <v>0</v>
      </c>
      <c r="AP2899" s="8">
        <v>0</v>
      </c>
      <c r="AQ2899" s="8">
        <v>0.2</v>
      </c>
      <c r="AR2899" s="8">
        <v>10.5</v>
      </c>
      <c r="AS2899" s="8">
        <v>3.3</v>
      </c>
      <c r="AT2899" s="12">
        <f t="shared" si="460"/>
        <v>11.8</v>
      </c>
      <c r="AV2899" s="11">
        <f t="shared" si="461"/>
        <v>7.9793999999999992</v>
      </c>
      <c r="AW2899" s="13">
        <f t="shared" si="462"/>
        <v>0</v>
      </c>
      <c r="AX2899" s="13">
        <f t="shared" si="463"/>
        <v>0.19505200000000003</v>
      </c>
      <c r="AY2899" s="13">
        <f t="shared" si="464"/>
        <v>0</v>
      </c>
      <c r="AZ2899" s="13">
        <f t="shared" si="465"/>
        <v>0</v>
      </c>
      <c r="BA2899" s="13">
        <f t="shared" si="466"/>
        <v>3.5464000000000002E-2</v>
      </c>
      <c r="BB2899" s="13">
        <f t="shared" si="467"/>
        <v>1.8618599999999998</v>
      </c>
      <c r="BC2899" s="13">
        <f t="shared" si="468"/>
        <v>0.5851559999999999</v>
      </c>
    </row>
    <row r="2900" spans="1:55" x14ac:dyDescent="0.3">
      <c r="A2900" s="8" t="s">
        <v>234</v>
      </c>
      <c r="B2900" s="8" t="s">
        <v>240</v>
      </c>
      <c r="C2900" s="8" t="s">
        <v>201</v>
      </c>
      <c r="D2900" s="8" t="s">
        <v>248</v>
      </c>
      <c r="E2900" s="7" t="s">
        <v>14</v>
      </c>
      <c r="F2900" s="8">
        <v>134</v>
      </c>
      <c r="H2900" s="8">
        <v>4</v>
      </c>
      <c r="L2900" s="8">
        <v>0.57099999999999995</v>
      </c>
      <c r="M2900" s="8">
        <f t="shared" si="459"/>
        <v>76.513999999999996</v>
      </c>
      <c r="O2900" s="8">
        <v>140</v>
      </c>
      <c r="AE2900" s="7" t="s">
        <v>296</v>
      </c>
      <c r="AF2900" s="8" t="s">
        <v>303</v>
      </c>
      <c r="AL2900" s="7">
        <v>163</v>
      </c>
      <c r="AN2900" s="8">
        <v>6.3</v>
      </c>
      <c r="AQ2900" s="8">
        <v>1.4</v>
      </c>
      <c r="AR2900" s="8">
        <v>31.1</v>
      </c>
      <c r="AT2900" s="12">
        <f t="shared" si="460"/>
        <v>38.799999999999997</v>
      </c>
      <c r="AV2900" s="11">
        <f t="shared" si="461"/>
        <v>124.71781999999999</v>
      </c>
      <c r="AW2900" s="13">
        <f t="shared" si="462"/>
        <v>0.76513999999999993</v>
      </c>
      <c r="AX2900" s="13">
        <f t="shared" si="463"/>
        <v>4.8203819999999995</v>
      </c>
      <c r="AY2900" s="13">
        <f t="shared" si="464"/>
        <v>0.76513999999999993</v>
      </c>
      <c r="AZ2900" s="13">
        <f t="shared" si="465"/>
        <v>0.76513999999999993</v>
      </c>
      <c r="BA2900" s="13">
        <f t="shared" si="466"/>
        <v>1.0711959999999998</v>
      </c>
      <c r="BB2900" s="13">
        <f t="shared" si="467"/>
        <v>23.795853999999999</v>
      </c>
      <c r="BC2900" s="13">
        <f t="shared" si="468"/>
        <v>0.76513999999999993</v>
      </c>
    </row>
    <row r="2901" spans="1:55" x14ac:dyDescent="0.3">
      <c r="A2901" s="8" t="s">
        <v>234</v>
      </c>
      <c r="B2901" s="8" t="s">
        <v>240</v>
      </c>
      <c r="C2901" s="8" t="s">
        <v>201</v>
      </c>
      <c r="D2901" s="8" t="s">
        <v>27</v>
      </c>
      <c r="E2901" s="7" t="s">
        <v>14</v>
      </c>
      <c r="F2901" s="8">
        <v>114</v>
      </c>
      <c r="G2901" s="8">
        <v>1</v>
      </c>
      <c r="L2901" s="8">
        <v>1</v>
      </c>
      <c r="M2901" s="8">
        <f t="shared" si="459"/>
        <v>114</v>
      </c>
      <c r="O2901" s="8">
        <v>140</v>
      </c>
      <c r="AE2901" s="7" t="s">
        <v>296</v>
      </c>
      <c r="AF2901" s="8" t="s">
        <v>304</v>
      </c>
      <c r="AL2901" s="7">
        <v>125</v>
      </c>
      <c r="AN2901" s="8">
        <v>2.1</v>
      </c>
      <c r="AQ2901" s="8">
        <v>1.3</v>
      </c>
      <c r="AR2901" s="8">
        <v>26.2</v>
      </c>
      <c r="AT2901" s="12">
        <f t="shared" si="460"/>
        <v>29.6</v>
      </c>
      <c r="AV2901" s="11">
        <f t="shared" si="461"/>
        <v>142.5</v>
      </c>
      <c r="AW2901" s="13">
        <f t="shared" si="462"/>
        <v>1.1399999999999999</v>
      </c>
      <c r="AX2901" s="13">
        <f t="shared" si="463"/>
        <v>2.3940000000000001</v>
      </c>
      <c r="AY2901" s="13">
        <f t="shared" si="464"/>
        <v>1.1399999999999999</v>
      </c>
      <c r="AZ2901" s="13">
        <f t="shared" si="465"/>
        <v>1.1399999999999999</v>
      </c>
      <c r="BA2901" s="13">
        <f t="shared" si="466"/>
        <v>1.4820000000000002</v>
      </c>
      <c r="BB2901" s="13">
        <f t="shared" si="467"/>
        <v>29.867999999999999</v>
      </c>
      <c r="BC2901" s="13">
        <f t="shared" si="468"/>
        <v>1.1399999999999999</v>
      </c>
    </row>
    <row r="2902" spans="1:55" x14ac:dyDescent="0.3">
      <c r="A2902" s="8" t="s">
        <v>234</v>
      </c>
      <c r="B2902" s="8" t="s">
        <v>240</v>
      </c>
      <c r="C2902" s="8" t="s">
        <v>201</v>
      </c>
      <c r="D2902" s="8" t="s">
        <v>32</v>
      </c>
      <c r="M2902" s="8">
        <f t="shared" si="459"/>
        <v>0</v>
      </c>
      <c r="O2902" s="8">
        <v>140</v>
      </c>
      <c r="AI2902" s="7">
        <v>8012</v>
      </c>
      <c r="AJ2902" s="8">
        <v>0</v>
      </c>
      <c r="AK2902" s="8" t="s">
        <v>307</v>
      </c>
      <c r="AL2902" s="7">
        <v>332</v>
      </c>
      <c r="AM2902" s="8">
        <v>0</v>
      </c>
      <c r="AN2902" s="8">
        <v>10.3</v>
      </c>
      <c r="AO2902" s="8">
        <v>0</v>
      </c>
      <c r="AP2902" s="8">
        <v>0</v>
      </c>
      <c r="AQ2902" s="8">
        <v>3</v>
      </c>
      <c r="AR2902" s="8">
        <v>73.7</v>
      </c>
      <c r="AS2902" s="8">
        <v>12.7</v>
      </c>
      <c r="AT2902" s="12">
        <f t="shared" si="460"/>
        <v>87</v>
      </c>
      <c r="AV2902" s="11">
        <f t="shared" si="461"/>
        <v>0</v>
      </c>
      <c r="AW2902" s="13">
        <f t="shared" si="462"/>
        <v>0</v>
      </c>
      <c r="AX2902" s="13">
        <f t="shared" si="463"/>
        <v>0</v>
      </c>
      <c r="AY2902" s="13">
        <f t="shared" si="464"/>
        <v>0</v>
      </c>
      <c r="AZ2902" s="13">
        <f t="shared" si="465"/>
        <v>0</v>
      </c>
      <c r="BA2902" s="13">
        <f t="shared" si="466"/>
        <v>0</v>
      </c>
      <c r="BB2902" s="13">
        <f t="shared" si="467"/>
        <v>0</v>
      </c>
      <c r="BC2902" s="13">
        <f t="shared" si="468"/>
        <v>0</v>
      </c>
    </row>
    <row r="2903" spans="1:55" x14ac:dyDescent="0.3">
      <c r="A2903" s="8" t="s">
        <v>232</v>
      </c>
      <c r="B2903" s="8" t="s">
        <v>240</v>
      </c>
      <c r="C2903" s="8" t="s">
        <v>202</v>
      </c>
      <c r="D2903" s="8" t="s">
        <v>13</v>
      </c>
      <c r="E2903" s="7" t="s">
        <v>14</v>
      </c>
      <c r="F2903" s="8">
        <v>112</v>
      </c>
      <c r="H2903" s="8">
        <v>2</v>
      </c>
      <c r="L2903" s="8">
        <v>0.28599999999999998</v>
      </c>
      <c r="M2903" s="8">
        <f t="shared" si="459"/>
        <v>32.031999999999996</v>
      </c>
      <c r="N2903" s="8">
        <v>3</v>
      </c>
      <c r="O2903" s="8">
        <v>141</v>
      </c>
      <c r="AI2903" s="7">
        <v>8067</v>
      </c>
      <c r="AJ2903" s="8">
        <v>0</v>
      </c>
      <c r="AK2903" s="8" t="s">
        <v>265</v>
      </c>
      <c r="AL2903" s="7">
        <v>269</v>
      </c>
      <c r="AM2903" s="8">
        <v>269</v>
      </c>
      <c r="AN2903" s="8">
        <v>24.9</v>
      </c>
      <c r="AO2903" s="8">
        <v>24.9</v>
      </c>
      <c r="AP2903" s="8">
        <v>24.9</v>
      </c>
      <c r="AQ2903" s="8">
        <v>18</v>
      </c>
      <c r="AR2903" s="8">
        <v>0</v>
      </c>
      <c r="AS2903" s="8">
        <v>0</v>
      </c>
      <c r="AT2903" s="12">
        <f t="shared" si="460"/>
        <v>42.9</v>
      </c>
      <c r="AV2903" s="11">
        <f t="shared" si="461"/>
        <v>86.16607999999998</v>
      </c>
      <c r="AW2903" s="13">
        <f t="shared" si="462"/>
        <v>86.16607999999998</v>
      </c>
      <c r="AX2903" s="13">
        <f t="shared" si="463"/>
        <v>7.9759679999999991</v>
      </c>
      <c r="AY2903" s="13">
        <f t="shared" si="464"/>
        <v>7.9759679999999991</v>
      </c>
      <c r="AZ2903" s="13">
        <f t="shared" si="465"/>
        <v>7.9759679999999991</v>
      </c>
      <c r="BA2903" s="13">
        <f t="shared" si="466"/>
        <v>5.7657599999999993</v>
      </c>
      <c r="BB2903" s="13">
        <f t="shared" si="467"/>
        <v>0</v>
      </c>
      <c r="BC2903" s="13">
        <f t="shared" si="468"/>
        <v>0</v>
      </c>
    </row>
    <row r="2904" spans="1:55" x14ac:dyDescent="0.3">
      <c r="A2904" s="8" t="s">
        <v>232</v>
      </c>
      <c r="B2904" s="8" t="s">
        <v>240</v>
      </c>
      <c r="C2904" s="8" t="s">
        <v>202</v>
      </c>
      <c r="D2904" s="8" t="s">
        <v>15</v>
      </c>
      <c r="E2904" s="7" t="s">
        <v>14</v>
      </c>
      <c r="F2904" s="8">
        <v>85</v>
      </c>
      <c r="I2904" s="8">
        <v>1</v>
      </c>
      <c r="L2904" s="8">
        <v>3.3000000000000002E-2</v>
      </c>
      <c r="M2904" s="8">
        <f t="shared" si="459"/>
        <v>2.8050000000000002</v>
      </c>
      <c r="O2904" s="8">
        <v>141</v>
      </c>
      <c r="AE2904" s="7" t="s">
        <v>296</v>
      </c>
      <c r="AF2904" s="8" t="s">
        <v>298</v>
      </c>
      <c r="AG2904" s="7" t="s">
        <v>299</v>
      </c>
      <c r="AL2904" s="7">
        <v>241</v>
      </c>
      <c r="AN2904" s="8">
        <v>32.9</v>
      </c>
      <c r="AQ2904" s="8">
        <v>10.9</v>
      </c>
      <c r="AR2904" s="8">
        <v>0.5</v>
      </c>
      <c r="AS2904" s="8">
        <v>0</v>
      </c>
      <c r="AT2904" s="12">
        <f t="shared" si="460"/>
        <v>44.3</v>
      </c>
      <c r="AV2904" s="11">
        <f t="shared" si="461"/>
        <v>6.7600499999999997</v>
      </c>
      <c r="AW2904" s="13">
        <f t="shared" si="462"/>
        <v>2.8050000000000002E-2</v>
      </c>
      <c r="AX2904" s="13">
        <f t="shared" si="463"/>
        <v>0.92284499999999992</v>
      </c>
      <c r="AY2904" s="13">
        <f t="shared" si="464"/>
        <v>2.8050000000000002E-2</v>
      </c>
      <c r="AZ2904" s="13">
        <f t="shared" si="465"/>
        <v>2.8050000000000002E-2</v>
      </c>
      <c r="BA2904" s="13">
        <f t="shared" si="466"/>
        <v>0.30574500000000004</v>
      </c>
      <c r="BB2904" s="13">
        <f t="shared" si="467"/>
        <v>1.4025000000000001E-2</v>
      </c>
      <c r="BC2904" s="13">
        <f t="shared" si="468"/>
        <v>0</v>
      </c>
    </row>
    <row r="2905" spans="1:55" x14ac:dyDescent="0.3">
      <c r="A2905" s="8" t="s">
        <v>232</v>
      </c>
      <c r="B2905" s="8" t="s">
        <v>240</v>
      </c>
      <c r="C2905" s="8" t="s">
        <v>202</v>
      </c>
      <c r="D2905" s="8" t="s">
        <v>17</v>
      </c>
      <c r="E2905" s="7" t="s">
        <v>14</v>
      </c>
      <c r="F2905" s="8">
        <v>85</v>
      </c>
      <c r="I2905" s="8">
        <v>1</v>
      </c>
      <c r="L2905" s="8">
        <v>3.3000000000000002E-2</v>
      </c>
      <c r="M2905" s="8">
        <f t="shared" si="459"/>
        <v>2.8050000000000002</v>
      </c>
      <c r="O2905" s="8">
        <v>141</v>
      </c>
      <c r="AE2905" s="7" t="s">
        <v>300</v>
      </c>
      <c r="AF2905" s="8" t="s">
        <v>301</v>
      </c>
      <c r="AG2905" s="7" t="s">
        <v>272</v>
      </c>
      <c r="AL2905" s="7">
        <v>265</v>
      </c>
      <c r="AN2905" s="8">
        <v>16.899999999999999</v>
      </c>
      <c r="AQ2905" s="8">
        <v>21.4</v>
      </c>
      <c r="AR2905" s="8">
        <v>0</v>
      </c>
      <c r="AS2905" s="8">
        <v>0</v>
      </c>
      <c r="AT2905" s="12">
        <f t="shared" si="460"/>
        <v>38.299999999999997</v>
      </c>
      <c r="AV2905" s="11">
        <f t="shared" si="461"/>
        <v>7.4332500000000001</v>
      </c>
      <c r="AW2905" s="13">
        <f t="shared" si="462"/>
        <v>2.8050000000000002E-2</v>
      </c>
      <c r="AX2905" s="13">
        <f t="shared" si="463"/>
        <v>0.47404499999999999</v>
      </c>
      <c r="AY2905" s="13">
        <f t="shared" si="464"/>
        <v>2.8050000000000002E-2</v>
      </c>
      <c r="AZ2905" s="13">
        <f t="shared" si="465"/>
        <v>2.8050000000000002E-2</v>
      </c>
      <c r="BA2905" s="13">
        <f t="shared" si="466"/>
        <v>0.60026999999999997</v>
      </c>
      <c r="BB2905" s="13">
        <f t="shared" si="467"/>
        <v>0</v>
      </c>
      <c r="BC2905" s="13">
        <f t="shared" si="468"/>
        <v>0</v>
      </c>
    </row>
    <row r="2906" spans="1:55" x14ac:dyDescent="0.3">
      <c r="A2906" s="8" t="s">
        <v>232</v>
      </c>
      <c r="B2906" s="8" t="s">
        <v>240</v>
      </c>
      <c r="C2906" s="8" t="s">
        <v>202</v>
      </c>
      <c r="D2906" s="8" t="s">
        <v>18</v>
      </c>
      <c r="E2906" s="7" t="s">
        <v>21</v>
      </c>
      <c r="K2906" s="8">
        <v>1</v>
      </c>
      <c r="L2906" s="8">
        <v>0</v>
      </c>
      <c r="M2906" s="8">
        <f t="shared" si="459"/>
        <v>0</v>
      </c>
      <c r="O2906" s="8">
        <v>141</v>
      </c>
      <c r="S2906" s="8">
        <v>1095</v>
      </c>
      <c r="T2906" s="8" t="s">
        <v>275</v>
      </c>
      <c r="AL2906" s="7">
        <v>267</v>
      </c>
      <c r="AN2906" s="8">
        <v>19.600000000000001</v>
      </c>
      <c r="AQ2906" s="8">
        <v>20.3</v>
      </c>
      <c r="AT2906" s="12">
        <f t="shared" si="460"/>
        <v>39.900000000000006</v>
      </c>
      <c r="AV2906" s="11">
        <f t="shared" si="461"/>
        <v>0</v>
      </c>
      <c r="AW2906" s="13">
        <f t="shared" si="462"/>
        <v>0</v>
      </c>
      <c r="AX2906" s="13">
        <f t="shared" si="463"/>
        <v>0</v>
      </c>
      <c r="AY2906" s="13">
        <f t="shared" si="464"/>
        <v>0</v>
      </c>
      <c r="AZ2906" s="13">
        <f t="shared" si="465"/>
        <v>0</v>
      </c>
      <c r="BA2906" s="13">
        <f t="shared" si="466"/>
        <v>0</v>
      </c>
      <c r="BB2906" s="13">
        <f t="shared" si="467"/>
        <v>0</v>
      </c>
      <c r="BC2906" s="13">
        <f t="shared" si="468"/>
        <v>0</v>
      </c>
    </row>
    <row r="2907" spans="1:55" x14ac:dyDescent="0.3">
      <c r="A2907" s="8" t="s">
        <v>232</v>
      </c>
      <c r="B2907" s="8" t="s">
        <v>240</v>
      </c>
      <c r="C2907" s="8" t="s">
        <v>202</v>
      </c>
      <c r="D2907" s="8" t="s">
        <v>19</v>
      </c>
      <c r="E2907" s="7" t="s">
        <v>14</v>
      </c>
      <c r="F2907" s="8">
        <v>112</v>
      </c>
      <c r="I2907" s="8">
        <v>1</v>
      </c>
      <c r="L2907" s="8">
        <v>3.3000000000000002E-2</v>
      </c>
      <c r="M2907" s="8">
        <f t="shared" si="459"/>
        <v>3.6960000000000002</v>
      </c>
      <c r="O2907" s="8">
        <v>141</v>
      </c>
      <c r="AI2907" s="7">
        <v>8063</v>
      </c>
      <c r="AJ2907" s="8">
        <v>5124</v>
      </c>
      <c r="AK2907" s="8" t="s">
        <v>273</v>
      </c>
      <c r="AL2907" s="7">
        <v>285</v>
      </c>
      <c r="AM2907" s="8">
        <v>285</v>
      </c>
      <c r="AN2907" s="8">
        <v>26.9</v>
      </c>
      <c r="AO2907" s="8">
        <v>26.9</v>
      </c>
      <c r="AP2907" s="8">
        <v>26.9</v>
      </c>
      <c r="AQ2907" s="8">
        <v>18.899999999999999</v>
      </c>
      <c r="AR2907" s="8">
        <v>0</v>
      </c>
      <c r="AS2907" s="8">
        <v>0</v>
      </c>
      <c r="AT2907" s="12">
        <f t="shared" si="460"/>
        <v>45.8</v>
      </c>
      <c r="AV2907" s="11">
        <f t="shared" si="461"/>
        <v>10.533600000000002</v>
      </c>
      <c r="AW2907" s="13">
        <f t="shared" si="462"/>
        <v>10.533600000000002</v>
      </c>
      <c r="AX2907" s="13">
        <f t="shared" si="463"/>
        <v>0.994224</v>
      </c>
      <c r="AY2907" s="13">
        <f t="shared" si="464"/>
        <v>0.994224</v>
      </c>
      <c r="AZ2907" s="13">
        <f t="shared" si="465"/>
        <v>0.994224</v>
      </c>
      <c r="BA2907" s="13">
        <f t="shared" si="466"/>
        <v>0.69854399999999994</v>
      </c>
      <c r="BB2907" s="13">
        <f t="shared" si="467"/>
        <v>0</v>
      </c>
      <c r="BC2907" s="13">
        <f t="shared" si="468"/>
        <v>0</v>
      </c>
    </row>
    <row r="2908" spans="1:55" x14ac:dyDescent="0.3">
      <c r="A2908" s="8" t="s">
        <v>232</v>
      </c>
      <c r="B2908" s="8" t="s">
        <v>240</v>
      </c>
      <c r="C2908" s="8" t="s">
        <v>202</v>
      </c>
      <c r="D2908" s="8" t="s">
        <v>22</v>
      </c>
      <c r="E2908" s="7" t="s">
        <v>21</v>
      </c>
      <c r="K2908" s="8">
        <v>1</v>
      </c>
      <c r="L2908" s="8">
        <v>0</v>
      </c>
      <c r="M2908" s="8">
        <f t="shared" si="459"/>
        <v>0</v>
      </c>
      <c r="O2908" s="8">
        <v>141</v>
      </c>
      <c r="AI2908" s="7">
        <v>8063</v>
      </c>
      <c r="AJ2908" s="8">
        <v>5124</v>
      </c>
      <c r="AK2908" s="8" t="s">
        <v>273</v>
      </c>
      <c r="AL2908" s="7">
        <v>285</v>
      </c>
      <c r="AM2908" s="8">
        <v>285</v>
      </c>
      <c r="AN2908" s="8">
        <v>26.9</v>
      </c>
      <c r="AO2908" s="8">
        <v>26.9</v>
      </c>
      <c r="AP2908" s="8">
        <v>26.9</v>
      </c>
      <c r="AQ2908" s="8">
        <v>18.899999999999999</v>
      </c>
      <c r="AR2908" s="8">
        <v>0</v>
      </c>
      <c r="AS2908" s="8">
        <v>0</v>
      </c>
      <c r="AT2908" s="12">
        <f t="shared" si="460"/>
        <v>45.8</v>
      </c>
      <c r="AV2908" s="11">
        <f t="shared" si="461"/>
        <v>0</v>
      </c>
      <c r="AW2908" s="13">
        <f t="shared" si="462"/>
        <v>0</v>
      </c>
      <c r="AX2908" s="13">
        <f t="shared" si="463"/>
        <v>0</v>
      </c>
      <c r="AY2908" s="13">
        <f t="shared" si="464"/>
        <v>0</v>
      </c>
      <c r="AZ2908" s="13">
        <f t="shared" si="465"/>
        <v>0</v>
      </c>
      <c r="BA2908" s="13">
        <f t="shared" si="466"/>
        <v>0</v>
      </c>
      <c r="BB2908" s="13">
        <f t="shared" si="467"/>
        <v>0</v>
      </c>
      <c r="BC2908" s="13">
        <f t="shared" si="468"/>
        <v>0</v>
      </c>
    </row>
    <row r="2909" spans="1:55" x14ac:dyDescent="0.3">
      <c r="A2909" s="8" t="s">
        <v>232</v>
      </c>
      <c r="B2909" s="8" t="s">
        <v>240</v>
      </c>
      <c r="C2909" s="8" t="s">
        <v>202</v>
      </c>
      <c r="D2909" s="8" t="s">
        <v>136</v>
      </c>
      <c r="E2909" s="7" t="s">
        <v>14</v>
      </c>
      <c r="F2909" s="8">
        <v>56</v>
      </c>
      <c r="H2909" s="8">
        <v>3</v>
      </c>
      <c r="L2909" s="8">
        <v>0.42899999999999999</v>
      </c>
      <c r="M2909" s="8">
        <f t="shared" si="459"/>
        <v>24.024000000000001</v>
      </c>
      <c r="O2909" s="8">
        <v>141</v>
      </c>
      <c r="AI2909" s="7">
        <v>1683</v>
      </c>
      <c r="AJ2909" s="8">
        <v>10188</v>
      </c>
      <c r="AK2909" s="8" t="s">
        <v>360</v>
      </c>
      <c r="AL2909" s="7">
        <v>273</v>
      </c>
      <c r="AM2909" s="8">
        <v>273</v>
      </c>
      <c r="AN2909" s="8">
        <v>27.6</v>
      </c>
      <c r="AO2909" s="8">
        <v>27.6</v>
      </c>
      <c r="AP2909" s="8">
        <v>27.6</v>
      </c>
      <c r="AQ2909" s="8">
        <v>17.2</v>
      </c>
      <c r="AR2909" s="8">
        <v>0</v>
      </c>
      <c r="AS2909" s="8">
        <v>0</v>
      </c>
      <c r="AT2909" s="12">
        <f t="shared" si="460"/>
        <v>44.8</v>
      </c>
      <c r="AV2909" s="11">
        <f t="shared" si="461"/>
        <v>65.585520000000002</v>
      </c>
      <c r="AW2909" s="13">
        <f t="shared" si="462"/>
        <v>65.585520000000002</v>
      </c>
      <c r="AX2909" s="13">
        <f t="shared" si="463"/>
        <v>6.6306240000000001</v>
      </c>
      <c r="AY2909" s="13">
        <f t="shared" si="464"/>
        <v>6.6306240000000001</v>
      </c>
      <c r="AZ2909" s="13">
        <f t="shared" si="465"/>
        <v>6.6306240000000001</v>
      </c>
      <c r="BA2909" s="13">
        <f t="shared" si="466"/>
        <v>4.1321279999999998</v>
      </c>
      <c r="BB2909" s="13">
        <f t="shared" si="467"/>
        <v>0</v>
      </c>
      <c r="BC2909" s="13">
        <f t="shared" si="468"/>
        <v>0</v>
      </c>
    </row>
    <row r="2910" spans="1:55" x14ac:dyDescent="0.3">
      <c r="A2910" s="8" t="s">
        <v>232</v>
      </c>
      <c r="B2910" s="8" t="s">
        <v>240</v>
      </c>
      <c r="C2910" s="8" t="s">
        <v>202</v>
      </c>
      <c r="D2910" s="8" t="s">
        <v>23</v>
      </c>
      <c r="E2910" s="7" t="s">
        <v>14</v>
      </c>
      <c r="F2910" s="8">
        <v>64</v>
      </c>
      <c r="H2910" s="8">
        <v>2</v>
      </c>
      <c r="L2910" s="8">
        <v>0.28599999999999998</v>
      </c>
      <c r="M2910" s="8">
        <f t="shared" si="459"/>
        <v>18.303999999999998</v>
      </c>
      <c r="O2910" s="8">
        <v>141</v>
      </c>
      <c r="AI2910" s="7">
        <v>974</v>
      </c>
      <c r="AJ2910" s="8">
        <v>1129</v>
      </c>
      <c r="AK2910" s="8" t="s">
        <v>279</v>
      </c>
      <c r="AL2910" s="7">
        <v>155</v>
      </c>
      <c r="AM2910" s="8">
        <v>155</v>
      </c>
      <c r="AN2910" s="8">
        <v>12.6</v>
      </c>
      <c r="AO2910" s="8">
        <v>12.6</v>
      </c>
      <c r="AP2910" s="8">
        <v>0</v>
      </c>
      <c r="AQ2910" s="8">
        <v>10.6</v>
      </c>
      <c r="AR2910" s="8">
        <v>1.1000000000000001</v>
      </c>
      <c r="AS2910" s="8">
        <v>0</v>
      </c>
      <c r="AT2910" s="12">
        <f t="shared" si="460"/>
        <v>24.3</v>
      </c>
      <c r="AV2910" s="11">
        <f t="shared" si="461"/>
        <v>28.371199999999998</v>
      </c>
      <c r="AW2910" s="13">
        <f t="shared" si="462"/>
        <v>28.371199999999998</v>
      </c>
      <c r="AX2910" s="13">
        <f t="shared" si="463"/>
        <v>2.3063039999999999</v>
      </c>
      <c r="AY2910" s="13">
        <f t="shared" si="464"/>
        <v>2.3063039999999999</v>
      </c>
      <c r="AZ2910" s="13">
        <f t="shared" si="465"/>
        <v>0</v>
      </c>
      <c r="BA2910" s="13">
        <f t="shared" si="466"/>
        <v>1.9402239999999997</v>
      </c>
      <c r="BB2910" s="13">
        <f t="shared" si="467"/>
        <v>0.201344</v>
      </c>
      <c r="BC2910" s="13">
        <f t="shared" si="468"/>
        <v>0</v>
      </c>
    </row>
    <row r="2911" spans="1:55" x14ac:dyDescent="0.3">
      <c r="A2911" s="8" t="s">
        <v>232</v>
      </c>
      <c r="B2911" s="8" t="s">
        <v>240</v>
      </c>
      <c r="C2911" s="8" t="s">
        <v>202</v>
      </c>
      <c r="D2911" s="8" t="s">
        <v>24</v>
      </c>
      <c r="E2911" s="7" t="s">
        <v>14</v>
      </c>
      <c r="F2911" s="8">
        <v>184</v>
      </c>
      <c r="G2911" s="8">
        <v>1</v>
      </c>
      <c r="L2911" s="8">
        <v>1</v>
      </c>
      <c r="M2911" s="8">
        <f t="shared" si="459"/>
        <v>184</v>
      </c>
      <c r="O2911" s="8">
        <v>141</v>
      </c>
      <c r="AI2911" s="7">
        <v>7075</v>
      </c>
      <c r="AJ2911" s="8">
        <v>1106</v>
      </c>
      <c r="AK2911" s="8" t="s">
        <v>280</v>
      </c>
      <c r="AL2911" s="7">
        <v>69</v>
      </c>
      <c r="AM2911" s="8">
        <v>69</v>
      </c>
      <c r="AN2911" s="8">
        <v>3.6</v>
      </c>
      <c r="AO2911" s="8">
        <v>3.6</v>
      </c>
      <c r="AP2911" s="8">
        <v>0</v>
      </c>
      <c r="AQ2911" s="8">
        <v>4.0999999999999996</v>
      </c>
      <c r="AR2911" s="8">
        <v>4.5</v>
      </c>
      <c r="AS2911" s="8">
        <v>0</v>
      </c>
      <c r="AT2911" s="12">
        <f t="shared" si="460"/>
        <v>12.2</v>
      </c>
      <c r="AV2911" s="11">
        <f t="shared" si="461"/>
        <v>126.96</v>
      </c>
      <c r="AW2911" s="13">
        <f t="shared" si="462"/>
        <v>126.96</v>
      </c>
      <c r="AX2911" s="13">
        <f t="shared" si="463"/>
        <v>6.6239999999999997</v>
      </c>
      <c r="AY2911" s="13">
        <f t="shared" si="464"/>
        <v>6.6239999999999997</v>
      </c>
      <c r="AZ2911" s="13">
        <f t="shared" si="465"/>
        <v>0</v>
      </c>
      <c r="BA2911" s="13">
        <f t="shared" si="466"/>
        <v>7.5439999999999996</v>
      </c>
      <c r="BB2911" s="13">
        <f t="shared" si="467"/>
        <v>8.2799999999999994</v>
      </c>
      <c r="BC2911" s="13">
        <f t="shared" si="468"/>
        <v>0</v>
      </c>
    </row>
    <row r="2912" spans="1:55" x14ac:dyDescent="0.3">
      <c r="A2912" s="8" t="s">
        <v>232</v>
      </c>
      <c r="B2912" s="8" t="s">
        <v>240</v>
      </c>
      <c r="C2912" s="8" t="s">
        <v>202</v>
      </c>
      <c r="D2912" s="8" t="s">
        <v>25</v>
      </c>
      <c r="E2912" s="7" t="s">
        <v>21</v>
      </c>
      <c r="K2912" s="8">
        <v>1</v>
      </c>
      <c r="L2912" s="8">
        <v>0</v>
      </c>
      <c r="M2912" s="8">
        <f t="shared" si="459"/>
        <v>0</v>
      </c>
      <c r="O2912" s="8">
        <v>141</v>
      </c>
      <c r="AI2912" s="7">
        <v>646</v>
      </c>
      <c r="AJ2912" s="8">
        <v>1009</v>
      </c>
      <c r="AK2912" s="8" t="s">
        <v>286</v>
      </c>
      <c r="AL2912" s="7">
        <v>403</v>
      </c>
      <c r="AM2912" s="8">
        <v>403</v>
      </c>
      <c r="AN2912" s="8">
        <v>24.9</v>
      </c>
      <c r="AO2912" s="8">
        <v>24.9</v>
      </c>
      <c r="AP2912" s="8">
        <v>0</v>
      </c>
      <c r="AQ2912" s="8">
        <v>33.1</v>
      </c>
      <c r="AR2912" s="8">
        <v>1.3</v>
      </c>
      <c r="AS2912" s="8">
        <v>0</v>
      </c>
      <c r="AT2912" s="12">
        <f t="shared" si="460"/>
        <v>59.3</v>
      </c>
      <c r="AV2912" s="11">
        <f t="shared" si="461"/>
        <v>0</v>
      </c>
      <c r="AW2912" s="13">
        <f t="shared" si="462"/>
        <v>0</v>
      </c>
      <c r="AX2912" s="13">
        <f t="shared" si="463"/>
        <v>0</v>
      </c>
      <c r="AY2912" s="13">
        <f t="shared" si="464"/>
        <v>0</v>
      </c>
      <c r="AZ2912" s="13">
        <f t="shared" si="465"/>
        <v>0</v>
      </c>
      <c r="BA2912" s="13">
        <f t="shared" si="466"/>
        <v>0</v>
      </c>
      <c r="BB2912" s="13">
        <f t="shared" si="467"/>
        <v>0</v>
      </c>
      <c r="BC2912" s="13">
        <f t="shared" si="468"/>
        <v>0</v>
      </c>
    </row>
    <row r="2913" spans="1:55" x14ac:dyDescent="0.3">
      <c r="A2913" s="8" t="s">
        <v>20</v>
      </c>
      <c r="B2913" s="8" t="s">
        <v>240</v>
      </c>
      <c r="C2913" s="8" t="s">
        <v>202</v>
      </c>
      <c r="D2913" s="8" t="s">
        <v>20</v>
      </c>
      <c r="E2913" s="7" t="s">
        <v>14</v>
      </c>
      <c r="F2913" s="8">
        <v>112</v>
      </c>
      <c r="G2913" s="8">
        <v>1</v>
      </c>
      <c r="L2913" s="8">
        <v>1</v>
      </c>
      <c r="M2913" s="8">
        <f t="shared" si="459"/>
        <v>112</v>
      </c>
      <c r="O2913" s="8">
        <v>141</v>
      </c>
      <c r="AI2913">
        <v>8041</v>
      </c>
      <c r="AJ2913">
        <v>15233</v>
      </c>
      <c r="AK2913" t="s">
        <v>378</v>
      </c>
      <c r="AL2913">
        <v>105</v>
      </c>
      <c r="AM2913">
        <v>105</v>
      </c>
      <c r="AN2913">
        <v>18.5</v>
      </c>
      <c r="AO2913">
        <v>18.5</v>
      </c>
      <c r="AP2913">
        <v>18.5</v>
      </c>
      <c r="AQ2913">
        <v>2.9</v>
      </c>
      <c r="AR2913">
        <v>0</v>
      </c>
      <c r="AS2913">
        <v>0</v>
      </c>
      <c r="AT2913" s="12">
        <f t="shared" si="460"/>
        <v>21.4</v>
      </c>
      <c r="AV2913" s="11">
        <f t="shared" si="461"/>
        <v>117.6</v>
      </c>
      <c r="AW2913" s="13">
        <f t="shared" si="462"/>
        <v>117.6</v>
      </c>
      <c r="AX2913" s="13">
        <f t="shared" si="463"/>
        <v>20.72</v>
      </c>
      <c r="AY2913" s="13">
        <f t="shared" si="464"/>
        <v>20.72</v>
      </c>
      <c r="AZ2913" s="13">
        <f t="shared" si="465"/>
        <v>20.72</v>
      </c>
      <c r="BA2913" s="13">
        <f t="shared" si="466"/>
        <v>3.2480000000000002</v>
      </c>
      <c r="BB2913" s="13">
        <f t="shared" si="467"/>
        <v>0</v>
      </c>
      <c r="BC2913" s="13">
        <f t="shared" si="468"/>
        <v>0</v>
      </c>
    </row>
    <row r="2914" spans="1:55" x14ac:dyDescent="0.3">
      <c r="A2914" s="8" t="s">
        <v>233</v>
      </c>
      <c r="B2914" s="8" t="s">
        <v>240</v>
      </c>
      <c r="C2914" s="8" t="s">
        <v>202</v>
      </c>
      <c r="D2914" s="8" t="s">
        <v>26</v>
      </c>
      <c r="E2914" s="7" t="s">
        <v>14</v>
      </c>
      <c r="F2914" s="8">
        <v>175</v>
      </c>
      <c r="H2914" s="8">
        <v>3</v>
      </c>
      <c r="L2914" s="8">
        <v>0.42899999999999999</v>
      </c>
      <c r="M2914" s="8">
        <f t="shared" si="459"/>
        <v>75.075000000000003</v>
      </c>
      <c r="O2914" s="8">
        <v>141</v>
      </c>
      <c r="AI2914" s="7">
        <v>7200</v>
      </c>
      <c r="AJ2914" s="8">
        <v>20051</v>
      </c>
      <c r="AK2914" s="8" t="s">
        <v>282</v>
      </c>
      <c r="AL2914" s="7">
        <v>130</v>
      </c>
      <c r="AM2914" s="8">
        <v>0</v>
      </c>
      <c r="AN2914" s="8">
        <v>2.4</v>
      </c>
      <c r="AO2914" s="8">
        <v>0</v>
      </c>
      <c r="AP2914" s="8">
        <v>0</v>
      </c>
      <c r="AQ2914" s="8">
        <v>0.2</v>
      </c>
      <c r="AR2914" s="8">
        <v>28.6</v>
      </c>
      <c r="AS2914" s="8">
        <v>0.3</v>
      </c>
      <c r="AT2914" s="12">
        <f t="shared" si="460"/>
        <v>31.200000000000003</v>
      </c>
      <c r="AV2914" s="11">
        <f t="shared" si="461"/>
        <v>97.597499999999997</v>
      </c>
      <c r="AW2914" s="13">
        <f t="shared" si="462"/>
        <v>0</v>
      </c>
      <c r="AX2914" s="13">
        <f t="shared" si="463"/>
        <v>1.8018000000000001</v>
      </c>
      <c r="AY2914" s="13">
        <f t="shared" si="464"/>
        <v>0</v>
      </c>
      <c r="AZ2914" s="13">
        <f t="shared" si="465"/>
        <v>0</v>
      </c>
      <c r="BA2914" s="13">
        <f t="shared" si="466"/>
        <v>0.15015000000000001</v>
      </c>
      <c r="BB2914" s="13">
        <f t="shared" si="467"/>
        <v>21.471450000000001</v>
      </c>
      <c r="BC2914" s="13">
        <f t="shared" si="468"/>
        <v>0.22522500000000001</v>
      </c>
    </row>
    <row r="2915" spans="1:55" x14ac:dyDescent="0.3">
      <c r="A2915" s="8" t="s">
        <v>233</v>
      </c>
      <c r="B2915" s="8" t="s">
        <v>240</v>
      </c>
      <c r="C2915" s="8" t="s">
        <v>202</v>
      </c>
      <c r="D2915" s="8" t="s">
        <v>28</v>
      </c>
      <c r="E2915" s="7" t="s">
        <v>14</v>
      </c>
      <c r="F2915" s="8">
        <v>185</v>
      </c>
      <c r="G2915" s="8">
        <v>1</v>
      </c>
      <c r="L2915" s="8">
        <v>1</v>
      </c>
      <c r="M2915" s="8">
        <f t="shared" si="459"/>
        <v>185</v>
      </c>
      <c r="O2915" s="8">
        <v>141</v>
      </c>
      <c r="AI2915" s="7">
        <v>7005</v>
      </c>
      <c r="AJ2915" s="8">
        <v>16028</v>
      </c>
      <c r="AK2915" s="8" t="s">
        <v>283</v>
      </c>
      <c r="AL2915" s="7">
        <v>127</v>
      </c>
      <c r="AM2915" s="8">
        <v>0</v>
      </c>
      <c r="AN2915" s="8">
        <v>8.6999999999999993</v>
      </c>
      <c r="AO2915" s="8">
        <v>0</v>
      </c>
      <c r="AP2915" s="8">
        <v>0</v>
      </c>
      <c r="AQ2915" s="8">
        <v>0.5</v>
      </c>
      <c r="AR2915" s="8">
        <v>22.8</v>
      </c>
      <c r="AS2915" s="8">
        <v>6.4</v>
      </c>
      <c r="AT2915" s="12">
        <f t="shared" si="460"/>
        <v>32</v>
      </c>
      <c r="AV2915" s="11">
        <f t="shared" si="461"/>
        <v>234.95</v>
      </c>
      <c r="AW2915" s="13">
        <f t="shared" si="462"/>
        <v>0</v>
      </c>
      <c r="AX2915" s="13">
        <f t="shared" si="463"/>
        <v>16.094999999999999</v>
      </c>
      <c r="AY2915" s="13">
        <f t="shared" si="464"/>
        <v>0</v>
      </c>
      <c r="AZ2915" s="13">
        <f t="shared" si="465"/>
        <v>0</v>
      </c>
      <c r="BA2915" s="13">
        <f t="shared" si="466"/>
        <v>0.92500000000000004</v>
      </c>
      <c r="BB2915" s="13">
        <f t="shared" si="467"/>
        <v>42.18</v>
      </c>
      <c r="BC2915" s="13">
        <f t="shared" si="468"/>
        <v>11.84</v>
      </c>
    </row>
    <row r="2916" spans="1:55" x14ac:dyDescent="0.3">
      <c r="A2916" s="8" t="s">
        <v>233</v>
      </c>
      <c r="B2916" s="8" t="s">
        <v>240</v>
      </c>
      <c r="C2916" s="8" t="s">
        <v>202</v>
      </c>
      <c r="D2916" s="8" t="s">
        <v>29</v>
      </c>
      <c r="E2916" s="7" t="s">
        <v>14</v>
      </c>
      <c r="F2916" s="8">
        <v>60</v>
      </c>
      <c r="H2916" s="8">
        <v>3</v>
      </c>
      <c r="L2916" s="8">
        <v>0.42899999999999999</v>
      </c>
      <c r="M2916" s="8">
        <f t="shared" si="459"/>
        <v>25.74</v>
      </c>
      <c r="O2916" s="8">
        <v>141</v>
      </c>
      <c r="AI2916" s="7">
        <v>513</v>
      </c>
      <c r="AJ2916" s="8">
        <v>11110</v>
      </c>
      <c r="AK2916" s="8" t="s">
        <v>290</v>
      </c>
      <c r="AL2916" s="7">
        <v>22</v>
      </c>
      <c r="AM2916" s="8">
        <v>0</v>
      </c>
      <c r="AN2916" s="8">
        <v>1</v>
      </c>
      <c r="AO2916" s="8">
        <v>0</v>
      </c>
      <c r="AP2916" s="8">
        <v>0</v>
      </c>
      <c r="AQ2916" s="8">
        <v>0.4</v>
      </c>
      <c r="AR2916" s="8">
        <v>4.5</v>
      </c>
      <c r="AS2916" s="8">
        <v>2.8</v>
      </c>
      <c r="AT2916" s="12">
        <f t="shared" si="460"/>
        <v>5.9</v>
      </c>
      <c r="AV2916" s="11">
        <f t="shared" si="461"/>
        <v>5.6627999999999998</v>
      </c>
      <c r="AW2916" s="13">
        <f t="shared" si="462"/>
        <v>0</v>
      </c>
      <c r="AX2916" s="13">
        <f t="shared" si="463"/>
        <v>0.25739999999999996</v>
      </c>
      <c r="AY2916" s="13">
        <f t="shared" si="464"/>
        <v>0</v>
      </c>
      <c r="AZ2916" s="13">
        <f t="shared" si="465"/>
        <v>0</v>
      </c>
      <c r="BA2916" s="13">
        <f t="shared" si="466"/>
        <v>0.10296</v>
      </c>
      <c r="BB2916" s="13">
        <f t="shared" si="467"/>
        <v>1.1582999999999999</v>
      </c>
      <c r="BC2916" s="13">
        <f t="shared" si="468"/>
        <v>0.72071999999999992</v>
      </c>
    </row>
    <row r="2917" spans="1:55" x14ac:dyDescent="0.3">
      <c r="A2917" s="8" t="s">
        <v>233</v>
      </c>
      <c r="B2917" s="8" t="s">
        <v>240</v>
      </c>
      <c r="C2917" s="8" t="s">
        <v>202</v>
      </c>
      <c r="D2917" s="8" t="s">
        <v>30</v>
      </c>
      <c r="E2917" s="7" t="s">
        <v>14</v>
      </c>
      <c r="F2917" s="8">
        <v>119</v>
      </c>
      <c r="G2917" s="8">
        <v>1</v>
      </c>
      <c r="L2917" s="8">
        <v>1</v>
      </c>
      <c r="M2917" s="8">
        <f t="shared" si="459"/>
        <v>119</v>
      </c>
      <c r="O2917" s="8">
        <v>141</v>
      </c>
      <c r="AI2917" s="7">
        <v>141</v>
      </c>
      <c r="AJ2917" s="8">
        <v>9040</v>
      </c>
      <c r="AK2917" s="8" t="s">
        <v>287</v>
      </c>
      <c r="AL2917" s="7">
        <v>92</v>
      </c>
      <c r="AM2917" s="8">
        <v>0</v>
      </c>
      <c r="AN2917" s="8">
        <v>1</v>
      </c>
      <c r="AO2917" s="8">
        <v>0</v>
      </c>
      <c r="AP2917" s="8">
        <v>0</v>
      </c>
      <c r="AQ2917" s="8">
        <v>0.5</v>
      </c>
      <c r="AR2917" s="8">
        <v>23.4</v>
      </c>
      <c r="AS2917" s="8">
        <v>2.4</v>
      </c>
      <c r="AT2917" s="12">
        <f t="shared" si="460"/>
        <v>24.9</v>
      </c>
      <c r="AV2917" s="11">
        <f t="shared" si="461"/>
        <v>109.48</v>
      </c>
      <c r="AW2917" s="13">
        <f t="shared" si="462"/>
        <v>0</v>
      </c>
      <c r="AX2917" s="13">
        <f t="shared" si="463"/>
        <v>1.19</v>
      </c>
      <c r="AY2917" s="13">
        <f t="shared" si="464"/>
        <v>0</v>
      </c>
      <c r="AZ2917" s="13">
        <f t="shared" si="465"/>
        <v>0</v>
      </c>
      <c r="BA2917" s="13">
        <f t="shared" si="466"/>
        <v>0.59499999999999997</v>
      </c>
      <c r="BB2917" s="13">
        <f t="shared" si="467"/>
        <v>27.846</v>
      </c>
      <c r="BC2917" s="13">
        <f t="shared" si="468"/>
        <v>2.8559999999999999</v>
      </c>
    </row>
    <row r="2918" spans="1:55" x14ac:dyDescent="0.3">
      <c r="A2918" s="8" t="s">
        <v>233</v>
      </c>
      <c r="B2918" s="8" t="s">
        <v>240</v>
      </c>
      <c r="C2918" s="8" t="s">
        <v>202</v>
      </c>
      <c r="D2918" s="8" t="s">
        <v>31</v>
      </c>
      <c r="E2918" s="7" t="s">
        <v>14</v>
      </c>
      <c r="F2918" s="8">
        <v>122</v>
      </c>
      <c r="H2918" s="8">
        <v>1</v>
      </c>
      <c r="L2918" s="8">
        <v>0.14299999999999999</v>
      </c>
      <c r="M2918" s="8">
        <f t="shared" si="459"/>
        <v>17.445999999999998</v>
      </c>
      <c r="O2918" s="8">
        <v>141</v>
      </c>
      <c r="AI2918" s="7">
        <v>1786</v>
      </c>
      <c r="AJ2918" s="8">
        <v>11363</v>
      </c>
      <c r="AK2918" s="8" t="s">
        <v>289</v>
      </c>
      <c r="AL2918" s="7">
        <v>93</v>
      </c>
      <c r="AM2918" s="8">
        <v>0</v>
      </c>
      <c r="AN2918" s="8">
        <v>2</v>
      </c>
      <c r="AO2918" s="8">
        <v>0</v>
      </c>
      <c r="AP2918" s="8">
        <v>0</v>
      </c>
      <c r="AQ2918" s="8">
        <v>0.1</v>
      </c>
      <c r="AR2918" s="8">
        <v>21.6</v>
      </c>
      <c r="AS2918" s="8">
        <v>1.5</v>
      </c>
      <c r="AT2918" s="12">
        <f t="shared" si="460"/>
        <v>23.700000000000003</v>
      </c>
      <c r="AV2918" s="11">
        <f t="shared" si="461"/>
        <v>16.224779999999999</v>
      </c>
      <c r="AW2918" s="13">
        <f t="shared" si="462"/>
        <v>0</v>
      </c>
      <c r="AX2918" s="13">
        <f t="shared" si="463"/>
        <v>0.34891999999999995</v>
      </c>
      <c r="AY2918" s="13">
        <f t="shared" si="464"/>
        <v>0</v>
      </c>
      <c r="AZ2918" s="13">
        <f t="shared" si="465"/>
        <v>0</v>
      </c>
      <c r="BA2918" s="13">
        <f t="shared" si="466"/>
        <v>1.7446E-2</v>
      </c>
      <c r="BB2918" s="13">
        <f t="shared" si="467"/>
        <v>3.7683359999999997</v>
      </c>
      <c r="BC2918" s="13">
        <f t="shared" si="468"/>
        <v>0.26168999999999998</v>
      </c>
    </row>
    <row r="2919" spans="1:55" x14ac:dyDescent="0.3">
      <c r="A2919" s="8" t="s">
        <v>233</v>
      </c>
      <c r="B2919" s="8" t="s">
        <v>240</v>
      </c>
      <c r="C2919" s="8" t="s">
        <v>202</v>
      </c>
      <c r="D2919" s="8" t="s">
        <v>167</v>
      </c>
      <c r="E2919" s="7" t="s">
        <v>14</v>
      </c>
      <c r="F2919" s="8">
        <v>62</v>
      </c>
      <c r="H2919" s="8">
        <v>2</v>
      </c>
      <c r="L2919" s="8">
        <v>0.28599999999999998</v>
      </c>
      <c r="M2919" s="8">
        <f t="shared" si="459"/>
        <v>17.731999999999999</v>
      </c>
      <c r="O2919" s="8">
        <v>141</v>
      </c>
      <c r="AI2919" s="7">
        <v>2282</v>
      </c>
      <c r="AJ2919" s="8">
        <v>11529</v>
      </c>
      <c r="AK2919" s="8" t="s">
        <v>368</v>
      </c>
      <c r="AL2919" s="7">
        <v>21</v>
      </c>
      <c r="AM2919" s="8">
        <v>0</v>
      </c>
      <c r="AN2919" s="8">
        <v>0.9</v>
      </c>
      <c r="AO2919" s="8">
        <v>0</v>
      </c>
      <c r="AP2919" s="8">
        <v>0</v>
      </c>
      <c r="AQ2919" s="8">
        <v>0.3</v>
      </c>
      <c r="AR2919" s="8">
        <v>4.5999999999999996</v>
      </c>
      <c r="AS2919" s="8">
        <v>1.1000000000000001</v>
      </c>
      <c r="AT2919" s="12">
        <f t="shared" si="460"/>
        <v>5.8</v>
      </c>
      <c r="AV2919" s="11">
        <f t="shared" si="461"/>
        <v>3.7237199999999997</v>
      </c>
      <c r="AW2919" s="13">
        <f t="shared" si="462"/>
        <v>0</v>
      </c>
      <c r="AX2919" s="13">
        <f t="shared" si="463"/>
        <v>0.15958800000000001</v>
      </c>
      <c r="AY2919" s="13">
        <f t="shared" si="464"/>
        <v>0</v>
      </c>
      <c r="AZ2919" s="13">
        <f t="shared" si="465"/>
        <v>0</v>
      </c>
      <c r="BA2919" s="13">
        <f t="shared" si="466"/>
        <v>5.3195999999999993E-2</v>
      </c>
      <c r="BB2919" s="13">
        <f t="shared" si="467"/>
        <v>0.81567199999999984</v>
      </c>
      <c r="BC2919" s="13">
        <f t="shared" si="468"/>
        <v>0.19505200000000003</v>
      </c>
    </row>
    <row r="2920" spans="1:55" x14ac:dyDescent="0.3">
      <c r="A2920" s="8" t="s">
        <v>233</v>
      </c>
      <c r="B2920" s="8" t="s">
        <v>240</v>
      </c>
      <c r="C2920" s="8" t="s">
        <v>202</v>
      </c>
      <c r="D2920" s="8" t="s">
        <v>171</v>
      </c>
      <c r="E2920" s="7" t="s">
        <v>14</v>
      </c>
      <c r="F2920" s="8">
        <v>44</v>
      </c>
      <c r="G2920" s="8">
        <v>1</v>
      </c>
      <c r="L2920" s="8">
        <v>1</v>
      </c>
      <c r="M2920" s="8">
        <f t="shared" si="459"/>
        <v>44</v>
      </c>
      <c r="O2920" s="8">
        <v>141</v>
      </c>
      <c r="AI2920" s="7">
        <v>7016</v>
      </c>
      <c r="AJ2920" s="8">
        <v>18029</v>
      </c>
      <c r="AK2920" s="8" t="s">
        <v>369</v>
      </c>
      <c r="AL2920" s="7">
        <v>274</v>
      </c>
      <c r="AM2920" s="8">
        <v>0</v>
      </c>
      <c r="AN2920" s="8">
        <v>8.8000000000000007</v>
      </c>
      <c r="AO2920" s="8">
        <v>0</v>
      </c>
      <c r="AP2920" s="8">
        <v>0</v>
      </c>
      <c r="AQ2920" s="8">
        <v>3</v>
      </c>
      <c r="AR2920" s="8">
        <v>51.9</v>
      </c>
      <c r="AS2920" s="8">
        <v>2.8</v>
      </c>
      <c r="AT2920" s="12">
        <f t="shared" si="460"/>
        <v>63.7</v>
      </c>
      <c r="AV2920" s="11">
        <f t="shared" si="461"/>
        <v>120.56</v>
      </c>
      <c r="AW2920" s="13">
        <f t="shared" si="462"/>
        <v>0</v>
      </c>
      <c r="AX2920" s="13">
        <f t="shared" si="463"/>
        <v>3.8720000000000003</v>
      </c>
      <c r="AY2920" s="13">
        <f t="shared" si="464"/>
        <v>0</v>
      </c>
      <c r="AZ2920" s="13">
        <f t="shared" si="465"/>
        <v>0</v>
      </c>
      <c r="BA2920" s="13">
        <f t="shared" si="466"/>
        <v>1.32</v>
      </c>
      <c r="BB2920" s="13">
        <f t="shared" si="467"/>
        <v>22.835999999999999</v>
      </c>
      <c r="BC2920" s="13">
        <f t="shared" si="468"/>
        <v>1.232</v>
      </c>
    </row>
    <row r="2921" spans="1:55" x14ac:dyDescent="0.3">
      <c r="A2921" s="8" t="s">
        <v>234</v>
      </c>
      <c r="B2921" s="8" t="s">
        <v>240</v>
      </c>
      <c r="C2921" s="8" t="s">
        <v>202</v>
      </c>
      <c r="D2921" s="8" t="s">
        <v>248</v>
      </c>
      <c r="E2921" s="7" t="s">
        <v>14</v>
      </c>
      <c r="F2921" s="8">
        <v>134</v>
      </c>
      <c r="G2921" s="8">
        <v>1</v>
      </c>
      <c r="L2921" s="8">
        <v>1</v>
      </c>
      <c r="M2921" s="8">
        <f t="shared" si="459"/>
        <v>134</v>
      </c>
      <c r="O2921" s="8">
        <v>141</v>
      </c>
      <c r="AE2921" s="7" t="s">
        <v>296</v>
      </c>
      <c r="AF2921" s="8" t="s">
        <v>303</v>
      </c>
      <c r="AL2921" s="7">
        <v>163</v>
      </c>
      <c r="AN2921" s="8">
        <v>6.3</v>
      </c>
      <c r="AQ2921" s="8">
        <v>1.4</v>
      </c>
      <c r="AR2921" s="8">
        <v>31.1</v>
      </c>
      <c r="AT2921" s="12">
        <f t="shared" si="460"/>
        <v>38.799999999999997</v>
      </c>
      <c r="AV2921" s="11">
        <f t="shared" si="461"/>
        <v>218.42</v>
      </c>
      <c r="AW2921" s="13">
        <f t="shared" si="462"/>
        <v>1.34</v>
      </c>
      <c r="AX2921" s="13">
        <f t="shared" si="463"/>
        <v>8.4420000000000002</v>
      </c>
      <c r="AY2921" s="13">
        <f t="shared" si="464"/>
        <v>1.34</v>
      </c>
      <c r="AZ2921" s="13">
        <f t="shared" si="465"/>
        <v>1.34</v>
      </c>
      <c r="BA2921" s="13">
        <f t="shared" si="466"/>
        <v>1.8759999999999999</v>
      </c>
      <c r="BB2921" s="13">
        <f t="shared" si="467"/>
        <v>41.674000000000007</v>
      </c>
      <c r="BC2921" s="13">
        <f t="shared" si="468"/>
        <v>1.34</v>
      </c>
    </row>
    <row r="2922" spans="1:55" x14ac:dyDescent="0.3">
      <c r="A2922" s="8" t="s">
        <v>234</v>
      </c>
      <c r="B2922" s="8" t="s">
        <v>240</v>
      </c>
      <c r="C2922" s="8" t="s">
        <v>202</v>
      </c>
      <c r="D2922" s="8" t="s">
        <v>27</v>
      </c>
      <c r="E2922" s="7" t="s">
        <v>14</v>
      </c>
      <c r="F2922" s="8">
        <v>114</v>
      </c>
      <c r="G2922" s="8">
        <v>1</v>
      </c>
      <c r="L2922" s="8">
        <v>1</v>
      </c>
      <c r="M2922" s="8">
        <f t="shared" ref="M2922:M2985" si="469">F2922*L2922</f>
        <v>114</v>
      </c>
      <c r="O2922" s="8">
        <v>141</v>
      </c>
      <c r="AE2922" s="7" t="s">
        <v>296</v>
      </c>
      <c r="AF2922" s="8" t="s">
        <v>304</v>
      </c>
      <c r="AL2922" s="7">
        <v>125</v>
      </c>
      <c r="AN2922" s="8">
        <v>2.1</v>
      </c>
      <c r="AQ2922" s="8">
        <v>1.3</v>
      </c>
      <c r="AR2922" s="8">
        <v>26.2</v>
      </c>
      <c r="AT2922" s="12">
        <f t="shared" si="460"/>
        <v>29.6</v>
      </c>
      <c r="AV2922" s="11">
        <f t="shared" si="461"/>
        <v>142.5</v>
      </c>
      <c r="AW2922" s="13">
        <f t="shared" si="462"/>
        <v>1.1399999999999999</v>
      </c>
      <c r="AX2922" s="13">
        <f t="shared" si="463"/>
        <v>2.3940000000000001</v>
      </c>
      <c r="AY2922" s="13">
        <f t="shared" si="464"/>
        <v>1.1399999999999999</v>
      </c>
      <c r="AZ2922" s="13">
        <f t="shared" si="465"/>
        <v>1.1399999999999999</v>
      </c>
      <c r="BA2922" s="13">
        <f t="shared" si="466"/>
        <v>1.4820000000000002</v>
      </c>
      <c r="BB2922" s="13">
        <f t="shared" si="467"/>
        <v>29.867999999999999</v>
      </c>
      <c r="BC2922" s="13">
        <f t="shared" si="468"/>
        <v>1.1399999999999999</v>
      </c>
    </row>
    <row r="2923" spans="1:55" x14ac:dyDescent="0.3">
      <c r="A2923" s="8" t="s">
        <v>234</v>
      </c>
      <c r="B2923" s="8" t="s">
        <v>240</v>
      </c>
      <c r="C2923" s="8" t="s">
        <v>202</v>
      </c>
      <c r="D2923" s="8" t="s">
        <v>32</v>
      </c>
      <c r="E2923" s="7" t="s">
        <v>14</v>
      </c>
      <c r="F2923" s="8">
        <v>83</v>
      </c>
      <c r="G2923" s="8">
        <v>1</v>
      </c>
      <c r="L2923" s="8">
        <v>1</v>
      </c>
      <c r="M2923" s="8">
        <f t="shared" si="469"/>
        <v>83</v>
      </c>
      <c r="O2923" s="8">
        <v>141</v>
      </c>
      <c r="AI2923" s="7">
        <v>8012</v>
      </c>
      <c r="AJ2923" s="8">
        <v>0</v>
      </c>
      <c r="AK2923" s="8" t="s">
        <v>307</v>
      </c>
      <c r="AL2923" s="7">
        <v>332</v>
      </c>
      <c r="AM2923" s="8">
        <v>0</v>
      </c>
      <c r="AN2923" s="8">
        <v>10.3</v>
      </c>
      <c r="AO2923" s="8">
        <v>0</v>
      </c>
      <c r="AP2923" s="8">
        <v>0</v>
      </c>
      <c r="AQ2923" s="8">
        <v>3</v>
      </c>
      <c r="AR2923" s="8">
        <v>73.7</v>
      </c>
      <c r="AS2923" s="8">
        <v>12.7</v>
      </c>
      <c r="AT2923" s="12">
        <f t="shared" si="460"/>
        <v>87</v>
      </c>
      <c r="AV2923" s="11">
        <f t="shared" si="461"/>
        <v>275.56</v>
      </c>
      <c r="AW2923" s="13">
        <f t="shared" si="462"/>
        <v>0</v>
      </c>
      <c r="AX2923" s="13">
        <f t="shared" si="463"/>
        <v>8.5490000000000013</v>
      </c>
      <c r="AY2923" s="13">
        <f t="shared" si="464"/>
        <v>0</v>
      </c>
      <c r="AZ2923" s="13">
        <f t="shared" si="465"/>
        <v>0</v>
      </c>
      <c r="BA2923" s="13">
        <f t="shared" si="466"/>
        <v>2.4900000000000002</v>
      </c>
      <c r="BB2923" s="13">
        <f t="shared" si="467"/>
        <v>61.171000000000006</v>
      </c>
      <c r="BC2923" s="13">
        <f t="shared" si="468"/>
        <v>10.540999999999999</v>
      </c>
    </row>
    <row r="2924" spans="1:55" x14ac:dyDescent="0.3">
      <c r="A2924" s="8" t="s">
        <v>232</v>
      </c>
      <c r="B2924" s="8" t="s">
        <v>239</v>
      </c>
      <c r="C2924" s="8" t="s">
        <v>203</v>
      </c>
      <c r="D2924" s="8" t="s">
        <v>13</v>
      </c>
      <c r="E2924" s="7" t="s">
        <v>14</v>
      </c>
      <c r="F2924" s="8">
        <v>112</v>
      </c>
      <c r="H2924" s="8">
        <v>2</v>
      </c>
      <c r="L2924" s="8">
        <v>0.28599999999999998</v>
      </c>
      <c r="M2924" s="8">
        <f t="shared" si="469"/>
        <v>32.031999999999996</v>
      </c>
      <c r="N2924" s="8">
        <v>3</v>
      </c>
      <c r="O2924" s="8">
        <v>142</v>
      </c>
      <c r="AI2924" s="7">
        <v>8067</v>
      </c>
      <c r="AJ2924" s="8">
        <v>0</v>
      </c>
      <c r="AK2924" s="8" t="s">
        <v>265</v>
      </c>
      <c r="AL2924" s="7">
        <v>269</v>
      </c>
      <c r="AM2924" s="8">
        <v>269</v>
      </c>
      <c r="AN2924" s="8">
        <v>24.9</v>
      </c>
      <c r="AO2924" s="8">
        <v>24.9</v>
      </c>
      <c r="AP2924" s="8">
        <v>24.9</v>
      </c>
      <c r="AQ2924" s="8">
        <v>18</v>
      </c>
      <c r="AR2924" s="8">
        <v>0</v>
      </c>
      <c r="AS2924" s="8">
        <v>0</v>
      </c>
      <c r="AT2924" s="12">
        <f t="shared" si="460"/>
        <v>42.9</v>
      </c>
      <c r="AV2924" s="11">
        <f t="shared" si="461"/>
        <v>86.16607999999998</v>
      </c>
      <c r="AW2924" s="13">
        <f t="shared" si="462"/>
        <v>86.16607999999998</v>
      </c>
      <c r="AX2924" s="13">
        <f t="shared" si="463"/>
        <v>7.9759679999999991</v>
      </c>
      <c r="AY2924" s="13">
        <f t="shared" si="464"/>
        <v>7.9759679999999991</v>
      </c>
      <c r="AZ2924" s="13">
        <f t="shared" si="465"/>
        <v>7.9759679999999991</v>
      </c>
      <c r="BA2924" s="13">
        <f t="shared" si="466"/>
        <v>5.7657599999999993</v>
      </c>
      <c r="BB2924" s="13">
        <f t="shared" si="467"/>
        <v>0</v>
      </c>
      <c r="BC2924" s="13">
        <f t="shared" si="468"/>
        <v>0</v>
      </c>
    </row>
    <row r="2925" spans="1:55" x14ac:dyDescent="0.3">
      <c r="A2925" s="8" t="s">
        <v>232</v>
      </c>
      <c r="B2925" s="8" t="s">
        <v>239</v>
      </c>
      <c r="C2925" s="8" t="s">
        <v>203</v>
      </c>
      <c r="D2925" s="8" t="s">
        <v>15</v>
      </c>
      <c r="E2925" s="7" t="s">
        <v>14</v>
      </c>
      <c r="F2925" s="8">
        <v>85</v>
      </c>
      <c r="I2925" s="8">
        <v>1</v>
      </c>
      <c r="L2925" s="8">
        <v>3.3000000000000002E-2</v>
      </c>
      <c r="M2925" s="8">
        <f t="shared" si="469"/>
        <v>2.8050000000000002</v>
      </c>
      <c r="O2925" s="8">
        <v>142</v>
      </c>
      <c r="AE2925" s="7" t="s">
        <v>296</v>
      </c>
      <c r="AF2925" s="8" t="s">
        <v>298</v>
      </c>
      <c r="AG2925" s="7" t="s">
        <v>299</v>
      </c>
      <c r="AL2925" s="7">
        <v>241</v>
      </c>
      <c r="AN2925" s="8">
        <v>32.9</v>
      </c>
      <c r="AQ2925" s="8">
        <v>10.9</v>
      </c>
      <c r="AR2925" s="8">
        <v>0.5</v>
      </c>
      <c r="AS2925" s="8">
        <v>0</v>
      </c>
      <c r="AT2925" s="12">
        <f t="shared" ref="AT2925:AT2988" si="470">SUM(AN2925,AQ2925,AR2925)</f>
        <v>44.3</v>
      </c>
      <c r="AV2925" s="11">
        <f t="shared" si="461"/>
        <v>6.7600499999999997</v>
      </c>
      <c r="AW2925" s="13">
        <f t="shared" si="462"/>
        <v>2.8050000000000002E-2</v>
      </c>
      <c r="AX2925" s="13">
        <f t="shared" si="463"/>
        <v>0.92284499999999992</v>
      </c>
      <c r="AY2925" s="13">
        <f t="shared" si="464"/>
        <v>2.8050000000000002E-2</v>
      </c>
      <c r="AZ2925" s="13">
        <f t="shared" si="465"/>
        <v>2.8050000000000002E-2</v>
      </c>
      <c r="BA2925" s="13">
        <f t="shared" si="466"/>
        <v>0.30574500000000004</v>
      </c>
      <c r="BB2925" s="13">
        <f t="shared" si="467"/>
        <v>1.4025000000000001E-2</v>
      </c>
      <c r="BC2925" s="13">
        <f t="shared" si="468"/>
        <v>0</v>
      </c>
    </row>
    <row r="2926" spans="1:55" x14ac:dyDescent="0.3">
      <c r="A2926" s="8" t="s">
        <v>232</v>
      </c>
      <c r="B2926" s="8" t="s">
        <v>239</v>
      </c>
      <c r="C2926" s="8" t="s">
        <v>203</v>
      </c>
      <c r="D2926" s="8" t="s">
        <v>17</v>
      </c>
      <c r="E2926" s="7" t="s">
        <v>14</v>
      </c>
      <c r="F2926" s="8">
        <v>85</v>
      </c>
      <c r="J2926" s="8">
        <v>1</v>
      </c>
      <c r="L2926" s="8">
        <v>3.0000000000000001E-3</v>
      </c>
      <c r="M2926" s="8">
        <f t="shared" si="469"/>
        <v>0.255</v>
      </c>
      <c r="O2926" s="8">
        <v>142</v>
      </c>
      <c r="AE2926" s="7" t="s">
        <v>300</v>
      </c>
      <c r="AF2926" s="8" t="s">
        <v>301</v>
      </c>
      <c r="AG2926" s="7" t="s">
        <v>272</v>
      </c>
      <c r="AL2926" s="7">
        <v>265</v>
      </c>
      <c r="AN2926" s="8">
        <v>16.899999999999999</v>
      </c>
      <c r="AQ2926" s="8">
        <v>21.4</v>
      </c>
      <c r="AR2926" s="8">
        <v>0</v>
      </c>
      <c r="AS2926" s="8">
        <v>0</v>
      </c>
      <c r="AT2926" s="12">
        <f t="shared" si="470"/>
        <v>38.299999999999997</v>
      </c>
      <c r="AV2926" s="11">
        <f t="shared" si="461"/>
        <v>0.67575000000000007</v>
      </c>
      <c r="AW2926" s="13">
        <f t="shared" si="462"/>
        <v>2.5500000000000002E-3</v>
      </c>
      <c r="AX2926" s="13">
        <f t="shared" si="463"/>
        <v>4.3095000000000001E-2</v>
      </c>
      <c r="AY2926" s="13">
        <f t="shared" si="464"/>
        <v>2.5500000000000002E-3</v>
      </c>
      <c r="AZ2926" s="13">
        <f t="shared" si="465"/>
        <v>2.5500000000000002E-3</v>
      </c>
      <c r="BA2926" s="13">
        <f t="shared" si="466"/>
        <v>5.457E-2</v>
      </c>
      <c r="BB2926" s="13">
        <f t="shared" si="467"/>
        <v>0</v>
      </c>
      <c r="BC2926" s="13">
        <f t="shared" si="468"/>
        <v>0</v>
      </c>
    </row>
    <row r="2927" spans="1:55" x14ac:dyDescent="0.3">
      <c r="A2927" s="8" t="s">
        <v>232</v>
      </c>
      <c r="B2927" s="8" t="s">
        <v>239</v>
      </c>
      <c r="C2927" s="8" t="s">
        <v>203</v>
      </c>
      <c r="D2927" s="8" t="s">
        <v>18</v>
      </c>
      <c r="E2927" s="7" t="s">
        <v>21</v>
      </c>
      <c r="K2927" s="8">
        <v>1</v>
      </c>
      <c r="L2927" s="8">
        <v>0</v>
      </c>
      <c r="M2927" s="8">
        <f t="shared" si="469"/>
        <v>0</v>
      </c>
      <c r="O2927" s="8">
        <v>142</v>
      </c>
      <c r="S2927" s="8">
        <v>1095</v>
      </c>
      <c r="T2927" s="8" t="s">
        <v>275</v>
      </c>
      <c r="AL2927" s="7">
        <v>267</v>
      </c>
      <c r="AN2927" s="8">
        <v>19.600000000000001</v>
      </c>
      <c r="AQ2927" s="8">
        <v>20.3</v>
      </c>
      <c r="AT2927" s="12">
        <f t="shared" si="470"/>
        <v>39.900000000000006</v>
      </c>
      <c r="AV2927" s="11">
        <f t="shared" si="461"/>
        <v>0</v>
      </c>
      <c r="AW2927" s="13">
        <f t="shared" si="462"/>
        <v>0</v>
      </c>
      <c r="AX2927" s="13">
        <f t="shared" si="463"/>
        <v>0</v>
      </c>
      <c r="AY2927" s="13">
        <f t="shared" si="464"/>
        <v>0</v>
      </c>
      <c r="AZ2927" s="13">
        <f t="shared" si="465"/>
        <v>0</v>
      </c>
      <c r="BA2927" s="13">
        <f t="shared" si="466"/>
        <v>0</v>
      </c>
      <c r="BB2927" s="13">
        <f t="shared" si="467"/>
        <v>0</v>
      </c>
      <c r="BC2927" s="13">
        <f t="shared" si="468"/>
        <v>0</v>
      </c>
    </row>
    <row r="2928" spans="1:55" x14ac:dyDescent="0.3">
      <c r="A2928" s="8" t="s">
        <v>232</v>
      </c>
      <c r="B2928" s="8" t="s">
        <v>239</v>
      </c>
      <c r="C2928" s="8" t="s">
        <v>203</v>
      </c>
      <c r="D2928" s="8" t="s">
        <v>19</v>
      </c>
      <c r="E2928" s="7" t="s">
        <v>14</v>
      </c>
      <c r="F2928" s="8">
        <v>112</v>
      </c>
      <c r="J2928" s="8">
        <v>2</v>
      </c>
      <c r="L2928" s="8">
        <v>5.0000000000000001E-3</v>
      </c>
      <c r="M2928" s="8">
        <f t="shared" si="469"/>
        <v>0.56000000000000005</v>
      </c>
      <c r="O2928" s="8">
        <v>142</v>
      </c>
      <c r="AI2928" s="7">
        <v>8063</v>
      </c>
      <c r="AJ2928" s="8">
        <v>5124</v>
      </c>
      <c r="AK2928" s="8" t="s">
        <v>273</v>
      </c>
      <c r="AL2928" s="7">
        <v>285</v>
      </c>
      <c r="AM2928" s="8">
        <v>285</v>
      </c>
      <c r="AN2928" s="8">
        <v>26.9</v>
      </c>
      <c r="AO2928" s="8">
        <v>26.9</v>
      </c>
      <c r="AP2928" s="8">
        <v>26.9</v>
      </c>
      <c r="AQ2928" s="8">
        <v>18.899999999999999</v>
      </c>
      <c r="AR2928" s="8">
        <v>0</v>
      </c>
      <c r="AS2928" s="8">
        <v>0</v>
      </c>
      <c r="AT2928" s="12">
        <f t="shared" si="470"/>
        <v>45.8</v>
      </c>
      <c r="AV2928" s="11">
        <f t="shared" si="461"/>
        <v>1.5960000000000003</v>
      </c>
      <c r="AW2928" s="13">
        <f t="shared" si="462"/>
        <v>1.5960000000000003</v>
      </c>
      <c r="AX2928" s="13">
        <f t="shared" si="463"/>
        <v>0.15064</v>
      </c>
      <c r="AY2928" s="13">
        <f t="shared" si="464"/>
        <v>0.15064</v>
      </c>
      <c r="AZ2928" s="13">
        <f t="shared" si="465"/>
        <v>0.15064</v>
      </c>
      <c r="BA2928" s="13">
        <f t="shared" si="466"/>
        <v>0.10583999999999999</v>
      </c>
      <c r="BB2928" s="13">
        <f t="shared" si="467"/>
        <v>0</v>
      </c>
      <c r="BC2928" s="13">
        <f t="shared" si="468"/>
        <v>0</v>
      </c>
    </row>
    <row r="2929" spans="1:55" x14ac:dyDescent="0.3">
      <c r="A2929" s="8" t="s">
        <v>232</v>
      </c>
      <c r="B2929" s="8" t="s">
        <v>239</v>
      </c>
      <c r="C2929" s="8" t="s">
        <v>203</v>
      </c>
      <c r="D2929" s="8" t="s">
        <v>22</v>
      </c>
      <c r="E2929" s="7" t="s">
        <v>21</v>
      </c>
      <c r="K2929" s="8">
        <v>1</v>
      </c>
      <c r="L2929" s="8">
        <v>0</v>
      </c>
      <c r="M2929" s="8">
        <f t="shared" si="469"/>
        <v>0</v>
      </c>
      <c r="O2929" s="8">
        <v>142</v>
      </c>
      <c r="AI2929" s="7">
        <v>8063</v>
      </c>
      <c r="AJ2929" s="8">
        <v>5124</v>
      </c>
      <c r="AK2929" s="8" t="s">
        <v>273</v>
      </c>
      <c r="AL2929" s="7">
        <v>285</v>
      </c>
      <c r="AM2929" s="8">
        <v>285</v>
      </c>
      <c r="AN2929" s="8">
        <v>26.9</v>
      </c>
      <c r="AO2929" s="8">
        <v>26.9</v>
      </c>
      <c r="AP2929" s="8">
        <v>26.9</v>
      </c>
      <c r="AQ2929" s="8">
        <v>18.899999999999999</v>
      </c>
      <c r="AR2929" s="8">
        <v>0</v>
      </c>
      <c r="AS2929" s="8">
        <v>0</v>
      </c>
      <c r="AT2929" s="12">
        <f t="shared" si="470"/>
        <v>45.8</v>
      </c>
      <c r="AV2929" s="11">
        <f t="shared" ref="AV2929:AV2992" si="471">PRODUCT($M2929,$Y2929,AL2929)/100</f>
        <v>0</v>
      </c>
      <c r="AW2929" s="13">
        <f t="shared" si="462"/>
        <v>0</v>
      </c>
      <c r="AX2929" s="13">
        <f t="shared" si="463"/>
        <v>0</v>
      </c>
      <c r="AY2929" s="13">
        <f t="shared" si="464"/>
        <v>0</v>
      </c>
      <c r="AZ2929" s="13">
        <f t="shared" si="465"/>
        <v>0</v>
      </c>
      <c r="BA2929" s="13">
        <f t="shared" si="466"/>
        <v>0</v>
      </c>
      <c r="BB2929" s="13">
        <f t="shared" si="467"/>
        <v>0</v>
      </c>
      <c r="BC2929" s="13">
        <f t="shared" si="468"/>
        <v>0</v>
      </c>
    </row>
    <row r="2930" spans="1:55" x14ac:dyDescent="0.3">
      <c r="A2930" s="8" t="s">
        <v>232</v>
      </c>
      <c r="B2930" s="8" t="s">
        <v>239</v>
      </c>
      <c r="C2930" s="8" t="s">
        <v>203</v>
      </c>
      <c r="D2930" s="8" t="s">
        <v>136</v>
      </c>
      <c r="E2930" s="7" t="s">
        <v>14</v>
      </c>
      <c r="F2930" s="8">
        <v>56</v>
      </c>
      <c r="I2930" s="8">
        <v>4</v>
      </c>
      <c r="L2930" s="8">
        <v>0.13300000000000001</v>
      </c>
      <c r="M2930" s="8">
        <f t="shared" si="469"/>
        <v>7.4480000000000004</v>
      </c>
      <c r="O2930" s="8">
        <v>142</v>
      </c>
      <c r="AI2930" s="7">
        <v>1683</v>
      </c>
      <c r="AJ2930" s="8">
        <v>10188</v>
      </c>
      <c r="AK2930" s="8" t="s">
        <v>360</v>
      </c>
      <c r="AL2930" s="7">
        <v>273</v>
      </c>
      <c r="AM2930" s="8">
        <v>273</v>
      </c>
      <c r="AN2930" s="8">
        <v>27.6</v>
      </c>
      <c r="AO2930" s="8">
        <v>27.6</v>
      </c>
      <c r="AP2930" s="8">
        <v>27.6</v>
      </c>
      <c r="AQ2930" s="8">
        <v>17.2</v>
      </c>
      <c r="AR2930" s="8">
        <v>0</v>
      </c>
      <c r="AS2930" s="8">
        <v>0</v>
      </c>
      <c r="AT2930" s="12">
        <f t="shared" si="470"/>
        <v>44.8</v>
      </c>
      <c r="AV2930" s="11">
        <f t="shared" si="471"/>
        <v>20.33304</v>
      </c>
      <c r="AW2930" s="13">
        <f t="shared" ref="AW2930:AW2993" si="472">PRODUCT($M2930,$Y2930,AM2930)/100</f>
        <v>20.33304</v>
      </c>
      <c r="AX2930" s="13">
        <f t="shared" ref="AX2930:AX2993" si="473">PRODUCT($M2930,$Y2930,AN2930)/100</f>
        <v>2.0556480000000001</v>
      </c>
      <c r="AY2930" s="13">
        <f t="shared" ref="AY2930:AY2993" si="474">PRODUCT($M2930,$Y2930,AO2930)/100</f>
        <v>2.0556480000000001</v>
      </c>
      <c r="AZ2930" s="13">
        <f t="shared" ref="AZ2930:AZ2993" si="475">PRODUCT($M2930,$Y2930,AP2930)/100</f>
        <v>2.0556480000000001</v>
      </c>
      <c r="BA2930" s="13">
        <f t="shared" ref="BA2930:BA2993" si="476">PRODUCT($M2930,$Y2930,AQ2930)/100</f>
        <v>1.2810560000000002</v>
      </c>
      <c r="BB2930" s="13">
        <f t="shared" ref="BB2930:BB2993" si="477">PRODUCT($M2930,$Y2930,AR2930)/100</f>
        <v>0</v>
      </c>
      <c r="BC2930" s="13">
        <f t="shared" ref="BC2930:BC2993" si="478">PRODUCT($M2930,$Y2930,AS2930)/100</f>
        <v>0</v>
      </c>
    </row>
    <row r="2931" spans="1:55" x14ac:dyDescent="0.3">
      <c r="A2931" s="8" t="s">
        <v>232</v>
      </c>
      <c r="B2931" s="8" t="s">
        <v>239</v>
      </c>
      <c r="C2931" s="8" t="s">
        <v>203</v>
      </c>
      <c r="D2931" s="8" t="s">
        <v>23</v>
      </c>
      <c r="E2931" s="7" t="s">
        <v>14</v>
      </c>
      <c r="F2931" s="8">
        <v>64</v>
      </c>
      <c r="I2931" s="8">
        <v>1</v>
      </c>
      <c r="L2931" s="8">
        <v>3.3000000000000002E-2</v>
      </c>
      <c r="M2931" s="8">
        <f t="shared" si="469"/>
        <v>2.1120000000000001</v>
      </c>
      <c r="O2931" s="8">
        <v>142</v>
      </c>
      <c r="AI2931" s="7">
        <v>974</v>
      </c>
      <c r="AJ2931" s="8">
        <v>1129</v>
      </c>
      <c r="AK2931" s="8" t="s">
        <v>279</v>
      </c>
      <c r="AL2931" s="7">
        <v>155</v>
      </c>
      <c r="AM2931" s="8">
        <v>155</v>
      </c>
      <c r="AN2931" s="8">
        <v>12.6</v>
      </c>
      <c r="AO2931" s="8">
        <v>12.6</v>
      </c>
      <c r="AP2931" s="8">
        <v>0</v>
      </c>
      <c r="AQ2931" s="8">
        <v>10.6</v>
      </c>
      <c r="AR2931" s="8">
        <v>1.1000000000000001</v>
      </c>
      <c r="AS2931" s="8">
        <v>0</v>
      </c>
      <c r="AT2931" s="12">
        <f t="shared" si="470"/>
        <v>24.3</v>
      </c>
      <c r="AV2931" s="11">
        <f t="shared" si="471"/>
        <v>3.2736000000000001</v>
      </c>
      <c r="AW2931" s="13">
        <f t="shared" si="472"/>
        <v>3.2736000000000001</v>
      </c>
      <c r="AX2931" s="13">
        <f t="shared" si="473"/>
        <v>0.26611200000000002</v>
      </c>
      <c r="AY2931" s="13">
        <f t="shared" si="474"/>
        <v>0.26611200000000002</v>
      </c>
      <c r="AZ2931" s="13">
        <f t="shared" si="475"/>
        <v>0</v>
      </c>
      <c r="BA2931" s="13">
        <f t="shared" si="476"/>
        <v>0.22387199999999999</v>
      </c>
      <c r="BB2931" s="13">
        <f t="shared" si="477"/>
        <v>2.3232000000000003E-2</v>
      </c>
      <c r="BC2931" s="13">
        <f t="shared" si="478"/>
        <v>0</v>
      </c>
    </row>
    <row r="2932" spans="1:55" x14ac:dyDescent="0.3">
      <c r="A2932" s="8" t="s">
        <v>232</v>
      </c>
      <c r="B2932" s="8" t="s">
        <v>239</v>
      </c>
      <c r="C2932" s="8" t="s">
        <v>203</v>
      </c>
      <c r="D2932" s="8" t="s">
        <v>24</v>
      </c>
      <c r="E2932" s="7" t="s">
        <v>14</v>
      </c>
      <c r="F2932" s="8">
        <v>184</v>
      </c>
      <c r="H2932" s="8">
        <v>3</v>
      </c>
      <c r="L2932" s="8">
        <v>0.42899999999999999</v>
      </c>
      <c r="M2932" s="8">
        <f t="shared" si="469"/>
        <v>78.935999999999993</v>
      </c>
      <c r="O2932" s="8">
        <v>142</v>
      </c>
      <c r="AI2932" s="7">
        <v>7075</v>
      </c>
      <c r="AJ2932" s="8">
        <v>1106</v>
      </c>
      <c r="AK2932" s="8" t="s">
        <v>280</v>
      </c>
      <c r="AL2932" s="7">
        <v>69</v>
      </c>
      <c r="AM2932" s="8">
        <v>69</v>
      </c>
      <c r="AN2932" s="8">
        <v>3.6</v>
      </c>
      <c r="AO2932" s="8">
        <v>3.6</v>
      </c>
      <c r="AP2932" s="8">
        <v>0</v>
      </c>
      <c r="AQ2932" s="8">
        <v>4.0999999999999996</v>
      </c>
      <c r="AR2932" s="8">
        <v>4.5</v>
      </c>
      <c r="AS2932" s="8">
        <v>0</v>
      </c>
      <c r="AT2932" s="12">
        <f t="shared" si="470"/>
        <v>12.2</v>
      </c>
      <c r="AV2932" s="11">
        <f t="shared" si="471"/>
        <v>54.46584</v>
      </c>
      <c r="AW2932" s="13">
        <f t="shared" si="472"/>
        <v>54.46584</v>
      </c>
      <c r="AX2932" s="13">
        <f t="shared" si="473"/>
        <v>2.8416960000000002</v>
      </c>
      <c r="AY2932" s="13">
        <f t="shared" si="474"/>
        <v>2.8416960000000002</v>
      </c>
      <c r="AZ2932" s="13">
        <f t="shared" si="475"/>
        <v>0</v>
      </c>
      <c r="BA2932" s="13">
        <f t="shared" si="476"/>
        <v>3.2363759999999995</v>
      </c>
      <c r="BB2932" s="13">
        <f t="shared" si="477"/>
        <v>3.5521199999999999</v>
      </c>
      <c r="BC2932" s="13">
        <f t="shared" si="478"/>
        <v>0</v>
      </c>
    </row>
    <row r="2933" spans="1:55" x14ac:dyDescent="0.3">
      <c r="A2933" s="8" t="s">
        <v>232</v>
      </c>
      <c r="B2933" s="8" t="s">
        <v>239</v>
      </c>
      <c r="C2933" s="8" t="s">
        <v>203</v>
      </c>
      <c r="D2933" s="8" t="s">
        <v>25</v>
      </c>
      <c r="E2933" s="7" t="s">
        <v>21</v>
      </c>
      <c r="K2933" s="8">
        <v>1</v>
      </c>
      <c r="L2933" s="8">
        <v>0</v>
      </c>
      <c r="M2933" s="8">
        <f t="shared" si="469"/>
        <v>0</v>
      </c>
      <c r="O2933" s="8">
        <v>142</v>
      </c>
      <c r="AI2933" s="7">
        <v>646</v>
      </c>
      <c r="AJ2933" s="8">
        <v>1009</v>
      </c>
      <c r="AK2933" s="8" t="s">
        <v>286</v>
      </c>
      <c r="AL2933" s="7">
        <v>403</v>
      </c>
      <c r="AM2933" s="8">
        <v>403</v>
      </c>
      <c r="AN2933" s="8">
        <v>24.9</v>
      </c>
      <c r="AO2933" s="8">
        <v>24.9</v>
      </c>
      <c r="AP2933" s="8">
        <v>0</v>
      </c>
      <c r="AQ2933" s="8">
        <v>33.1</v>
      </c>
      <c r="AR2933" s="8">
        <v>1.3</v>
      </c>
      <c r="AS2933" s="8">
        <v>0</v>
      </c>
      <c r="AT2933" s="12">
        <f t="shared" si="470"/>
        <v>59.3</v>
      </c>
      <c r="AV2933" s="11">
        <f t="shared" si="471"/>
        <v>0</v>
      </c>
      <c r="AW2933" s="13">
        <f t="shared" si="472"/>
        <v>0</v>
      </c>
      <c r="AX2933" s="13">
        <f t="shared" si="473"/>
        <v>0</v>
      </c>
      <c r="AY2933" s="13">
        <f t="shared" si="474"/>
        <v>0</v>
      </c>
      <c r="AZ2933" s="13">
        <f t="shared" si="475"/>
        <v>0</v>
      </c>
      <c r="BA2933" s="13">
        <f t="shared" si="476"/>
        <v>0</v>
      </c>
      <c r="BB2933" s="13">
        <f t="shared" si="477"/>
        <v>0</v>
      </c>
      <c r="BC2933" s="13">
        <f t="shared" si="478"/>
        <v>0</v>
      </c>
    </row>
    <row r="2934" spans="1:55" x14ac:dyDescent="0.3">
      <c r="A2934" s="8" t="s">
        <v>20</v>
      </c>
      <c r="B2934" s="8" t="s">
        <v>239</v>
      </c>
      <c r="C2934" s="8" t="s">
        <v>203</v>
      </c>
      <c r="D2934" s="8" t="s">
        <v>20</v>
      </c>
      <c r="E2934" s="7" t="s">
        <v>14</v>
      </c>
      <c r="F2934" s="8">
        <v>112</v>
      </c>
      <c r="G2934" s="8">
        <v>1</v>
      </c>
      <c r="L2934" s="8">
        <v>1</v>
      </c>
      <c r="M2934" s="8">
        <f t="shared" si="469"/>
        <v>112</v>
      </c>
      <c r="O2934" s="8">
        <v>142</v>
      </c>
      <c r="AI2934">
        <v>8041</v>
      </c>
      <c r="AJ2934">
        <v>15233</v>
      </c>
      <c r="AK2934" t="s">
        <v>378</v>
      </c>
      <c r="AL2934">
        <v>105</v>
      </c>
      <c r="AM2934">
        <v>105</v>
      </c>
      <c r="AN2934">
        <v>18.5</v>
      </c>
      <c r="AO2934">
        <v>18.5</v>
      </c>
      <c r="AP2934">
        <v>18.5</v>
      </c>
      <c r="AQ2934">
        <v>2.9</v>
      </c>
      <c r="AR2934">
        <v>0</v>
      </c>
      <c r="AS2934">
        <v>0</v>
      </c>
      <c r="AT2934" s="12">
        <f t="shared" si="470"/>
        <v>21.4</v>
      </c>
      <c r="AV2934" s="11">
        <f t="shared" si="471"/>
        <v>117.6</v>
      </c>
      <c r="AW2934" s="13">
        <f t="shared" si="472"/>
        <v>117.6</v>
      </c>
      <c r="AX2934" s="13">
        <f t="shared" si="473"/>
        <v>20.72</v>
      </c>
      <c r="AY2934" s="13">
        <f t="shared" si="474"/>
        <v>20.72</v>
      </c>
      <c r="AZ2934" s="13">
        <f t="shared" si="475"/>
        <v>20.72</v>
      </c>
      <c r="BA2934" s="13">
        <f t="shared" si="476"/>
        <v>3.2480000000000002</v>
      </c>
      <c r="BB2934" s="13">
        <f t="shared" si="477"/>
        <v>0</v>
      </c>
      <c r="BC2934" s="13">
        <f t="shared" si="478"/>
        <v>0</v>
      </c>
    </row>
    <row r="2935" spans="1:55" x14ac:dyDescent="0.3">
      <c r="A2935" s="8" t="s">
        <v>233</v>
      </c>
      <c r="B2935" s="8" t="s">
        <v>239</v>
      </c>
      <c r="C2935" s="8" t="s">
        <v>203</v>
      </c>
      <c r="D2935" s="8" t="s">
        <v>26</v>
      </c>
      <c r="E2935" s="7" t="s">
        <v>14</v>
      </c>
      <c r="F2935" s="8">
        <v>175</v>
      </c>
      <c r="H2935" s="8">
        <v>4</v>
      </c>
      <c r="L2935" s="8">
        <v>0.57099999999999995</v>
      </c>
      <c r="M2935" s="8">
        <f t="shared" si="469"/>
        <v>99.924999999999997</v>
      </c>
      <c r="O2935" s="8">
        <v>142</v>
      </c>
      <c r="AI2935" s="7">
        <v>7200</v>
      </c>
      <c r="AJ2935" s="8">
        <v>20051</v>
      </c>
      <c r="AK2935" s="8" t="s">
        <v>282</v>
      </c>
      <c r="AL2935" s="7">
        <v>130</v>
      </c>
      <c r="AM2935" s="8">
        <v>0</v>
      </c>
      <c r="AN2935" s="8">
        <v>2.4</v>
      </c>
      <c r="AO2935" s="8">
        <v>0</v>
      </c>
      <c r="AP2935" s="8">
        <v>0</v>
      </c>
      <c r="AQ2935" s="8">
        <v>0.2</v>
      </c>
      <c r="AR2935" s="8">
        <v>28.6</v>
      </c>
      <c r="AS2935" s="8">
        <v>0.3</v>
      </c>
      <c r="AT2935" s="12">
        <f t="shared" si="470"/>
        <v>31.200000000000003</v>
      </c>
      <c r="AV2935" s="11">
        <f t="shared" si="471"/>
        <v>129.9025</v>
      </c>
      <c r="AW2935" s="13">
        <f t="shared" si="472"/>
        <v>0</v>
      </c>
      <c r="AX2935" s="13">
        <f t="shared" si="473"/>
        <v>2.3982000000000001</v>
      </c>
      <c r="AY2935" s="13">
        <f t="shared" si="474"/>
        <v>0</v>
      </c>
      <c r="AZ2935" s="13">
        <f t="shared" si="475"/>
        <v>0</v>
      </c>
      <c r="BA2935" s="13">
        <f t="shared" si="476"/>
        <v>0.19985</v>
      </c>
      <c r="BB2935" s="13">
        <f t="shared" si="477"/>
        <v>28.57855</v>
      </c>
      <c r="BC2935" s="13">
        <f t="shared" si="478"/>
        <v>0.29977500000000001</v>
      </c>
    </row>
    <row r="2936" spans="1:55" x14ac:dyDescent="0.3">
      <c r="A2936" s="8" t="s">
        <v>233</v>
      </c>
      <c r="B2936" s="8" t="s">
        <v>239</v>
      </c>
      <c r="C2936" s="8" t="s">
        <v>203</v>
      </c>
      <c r="D2936" s="8" t="s">
        <v>28</v>
      </c>
      <c r="E2936" s="7" t="s">
        <v>14</v>
      </c>
      <c r="F2936" s="8">
        <v>185</v>
      </c>
      <c r="G2936" s="8">
        <v>1</v>
      </c>
      <c r="L2936" s="8">
        <v>1</v>
      </c>
      <c r="M2936" s="8">
        <f t="shared" si="469"/>
        <v>185</v>
      </c>
      <c r="O2936" s="8">
        <v>142</v>
      </c>
      <c r="AI2936" s="7">
        <v>7005</v>
      </c>
      <c r="AJ2936" s="8">
        <v>16028</v>
      </c>
      <c r="AK2936" s="8" t="s">
        <v>283</v>
      </c>
      <c r="AL2936" s="7">
        <v>127</v>
      </c>
      <c r="AM2936" s="8">
        <v>0</v>
      </c>
      <c r="AN2936" s="8">
        <v>8.6999999999999993</v>
      </c>
      <c r="AO2936" s="8">
        <v>0</v>
      </c>
      <c r="AP2936" s="8">
        <v>0</v>
      </c>
      <c r="AQ2936" s="8">
        <v>0.5</v>
      </c>
      <c r="AR2936" s="8">
        <v>22.8</v>
      </c>
      <c r="AS2936" s="8">
        <v>6.4</v>
      </c>
      <c r="AT2936" s="12">
        <f t="shared" si="470"/>
        <v>32</v>
      </c>
      <c r="AV2936" s="11">
        <f t="shared" si="471"/>
        <v>234.95</v>
      </c>
      <c r="AW2936" s="13">
        <f t="shared" si="472"/>
        <v>0</v>
      </c>
      <c r="AX2936" s="13">
        <f t="shared" si="473"/>
        <v>16.094999999999999</v>
      </c>
      <c r="AY2936" s="13">
        <f t="shared" si="474"/>
        <v>0</v>
      </c>
      <c r="AZ2936" s="13">
        <f t="shared" si="475"/>
        <v>0</v>
      </c>
      <c r="BA2936" s="13">
        <f t="shared" si="476"/>
        <v>0.92500000000000004</v>
      </c>
      <c r="BB2936" s="13">
        <f t="shared" si="477"/>
        <v>42.18</v>
      </c>
      <c r="BC2936" s="13">
        <f t="shared" si="478"/>
        <v>11.84</v>
      </c>
    </row>
    <row r="2937" spans="1:55" x14ac:dyDescent="0.3">
      <c r="A2937" s="8" t="s">
        <v>233</v>
      </c>
      <c r="B2937" s="8" t="s">
        <v>239</v>
      </c>
      <c r="C2937" s="8" t="s">
        <v>203</v>
      </c>
      <c r="D2937" s="8" t="s">
        <v>29</v>
      </c>
      <c r="E2937" s="7" t="s">
        <v>14</v>
      </c>
      <c r="F2937" s="8">
        <v>60</v>
      </c>
      <c r="G2937" s="8">
        <v>1</v>
      </c>
      <c r="L2937" s="8">
        <v>1</v>
      </c>
      <c r="M2937" s="8">
        <f t="shared" si="469"/>
        <v>60</v>
      </c>
      <c r="O2937" s="8">
        <v>142</v>
      </c>
      <c r="AI2937" s="7">
        <v>513</v>
      </c>
      <c r="AJ2937" s="8">
        <v>11110</v>
      </c>
      <c r="AK2937" s="8" t="s">
        <v>290</v>
      </c>
      <c r="AL2937" s="7">
        <v>22</v>
      </c>
      <c r="AM2937" s="8">
        <v>0</v>
      </c>
      <c r="AN2937" s="8">
        <v>1</v>
      </c>
      <c r="AO2937" s="8">
        <v>0</v>
      </c>
      <c r="AP2937" s="8">
        <v>0</v>
      </c>
      <c r="AQ2937" s="8">
        <v>0.4</v>
      </c>
      <c r="AR2937" s="8">
        <v>4.5</v>
      </c>
      <c r="AS2937" s="8">
        <v>2.8</v>
      </c>
      <c r="AT2937" s="12">
        <f t="shared" si="470"/>
        <v>5.9</v>
      </c>
      <c r="AV2937" s="11">
        <f t="shared" si="471"/>
        <v>13.2</v>
      </c>
      <c r="AW2937" s="13">
        <f t="shared" si="472"/>
        <v>0</v>
      </c>
      <c r="AX2937" s="13">
        <f t="shared" si="473"/>
        <v>0.6</v>
      </c>
      <c r="AY2937" s="13">
        <f t="shared" si="474"/>
        <v>0</v>
      </c>
      <c r="AZ2937" s="13">
        <f t="shared" si="475"/>
        <v>0</v>
      </c>
      <c r="BA2937" s="13">
        <f t="shared" si="476"/>
        <v>0.24</v>
      </c>
      <c r="BB2937" s="13">
        <f t="shared" si="477"/>
        <v>2.7</v>
      </c>
      <c r="BC2937" s="13">
        <f t="shared" si="478"/>
        <v>1.68</v>
      </c>
    </row>
    <row r="2938" spans="1:55" x14ac:dyDescent="0.3">
      <c r="A2938" s="8" t="s">
        <v>233</v>
      </c>
      <c r="B2938" s="8" t="s">
        <v>239</v>
      </c>
      <c r="C2938" s="8" t="s">
        <v>203</v>
      </c>
      <c r="D2938" s="8" t="s">
        <v>30</v>
      </c>
      <c r="E2938" s="7" t="s">
        <v>14</v>
      </c>
      <c r="F2938" s="8">
        <v>119</v>
      </c>
      <c r="G2938" s="8">
        <v>1</v>
      </c>
      <c r="L2938" s="8">
        <v>1</v>
      </c>
      <c r="M2938" s="8">
        <f t="shared" si="469"/>
        <v>119</v>
      </c>
      <c r="O2938" s="8">
        <v>142</v>
      </c>
      <c r="AI2938" s="7">
        <v>141</v>
      </c>
      <c r="AJ2938" s="8">
        <v>9040</v>
      </c>
      <c r="AK2938" s="8" t="s">
        <v>287</v>
      </c>
      <c r="AL2938" s="7">
        <v>92</v>
      </c>
      <c r="AM2938" s="8">
        <v>0</v>
      </c>
      <c r="AN2938" s="8">
        <v>1</v>
      </c>
      <c r="AO2938" s="8">
        <v>0</v>
      </c>
      <c r="AP2938" s="8">
        <v>0</v>
      </c>
      <c r="AQ2938" s="8">
        <v>0.5</v>
      </c>
      <c r="AR2938" s="8">
        <v>23.4</v>
      </c>
      <c r="AS2938" s="8">
        <v>2.4</v>
      </c>
      <c r="AT2938" s="12">
        <f t="shared" si="470"/>
        <v>24.9</v>
      </c>
      <c r="AV2938" s="11">
        <f t="shared" si="471"/>
        <v>109.48</v>
      </c>
      <c r="AW2938" s="13">
        <f t="shared" si="472"/>
        <v>0</v>
      </c>
      <c r="AX2938" s="13">
        <f t="shared" si="473"/>
        <v>1.19</v>
      </c>
      <c r="AY2938" s="13">
        <f t="shared" si="474"/>
        <v>0</v>
      </c>
      <c r="AZ2938" s="13">
        <f t="shared" si="475"/>
        <v>0</v>
      </c>
      <c r="BA2938" s="13">
        <f t="shared" si="476"/>
        <v>0.59499999999999997</v>
      </c>
      <c r="BB2938" s="13">
        <f t="shared" si="477"/>
        <v>27.846</v>
      </c>
      <c r="BC2938" s="13">
        <f t="shared" si="478"/>
        <v>2.8559999999999999</v>
      </c>
    </row>
    <row r="2939" spans="1:55" x14ac:dyDescent="0.3">
      <c r="A2939" s="8" t="s">
        <v>233</v>
      </c>
      <c r="B2939" s="8" t="s">
        <v>239</v>
      </c>
      <c r="C2939" s="8" t="s">
        <v>203</v>
      </c>
      <c r="D2939" s="8" t="s">
        <v>31</v>
      </c>
      <c r="E2939" s="7" t="s">
        <v>14</v>
      </c>
      <c r="F2939" s="8">
        <v>122</v>
      </c>
      <c r="H2939" s="8">
        <v>1</v>
      </c>
      <c r="L2939" s="8">
        <v>0.14299999999999999</v>
      </c>
      <c r="M2939" s="8">
        <f t="shared" si="469"/>
        <v>17.445999999999998</v>
      </c>
      <c r="O2939" s="8">
        <v>142</v>
      </c>
      <c r="AI2939" s="7">
        <v>1786</v>
      </c>
      <c r="AJ2939" s="8">
        <v>11363</v>
      </c>
      <c r="AK2939" s="8" t="s">
        <v>289</v>
      </c>
      <c r="AL2939" s="7">
        <v>93</v>
      </c>
      <c r="AM2939" s="8">
        <v>0</v>
      </c>
      <c r="AN2939" s="8">
        <v>2</v>
      </c>
      <c r="AO2939" s="8">
        <v>0</v>
      </c>
      <c r="AP2939" s="8">
        <v>0</v>
      </c>
      <c r="AQ2939" s="8">
        <v>0.1</v>
      </c>
      <c r="AR2939" s="8">
        <v>21.6</v>
      </c>
      <c r="AS2939" s="8">
        <v>1.5</v>
      </c>
      <c r="AT2939" s="12">
        <f t="shared" si="470"/>
        <v>23.700000000000003</v>
      </c>
      <c r="AV2939" s="11">
        <f t="shared" si="471"/>
        <v>16.224779999999999</v>
      </c>
      <c r="AW2939" s="13">
        <f t="shared" si="472"/>
        <v>0</v>
      </c>
      <c r="AX2939" s="13">
        <f t="shared" si="473"/>
        <v>0.34891999999999995</v>
      </c>
      <c r="AY2939" s="13">
        <f t="shared" si="474"/>
        <v>0</v>
      </c>
      <c r="AZ2939" s="13">
        <f t="shared" si="475"/>
        <v>0</v>
      </c>
      <c r="BA2939" s="13">
        <f t="shared" si="476"/>
        <v>1.7446E-2</v>
      </c>
      <c r="BB2939" s="13">
        <f t="shared" si="477"/>
        <v>3.7683359999999997</v>
      </c>
      <c r="BC2939" s="13">
        <f t="shared" si="478"/>
        <v>0.26168999999999998</v>
      </c>
    </row>
    <row r="2940" spans="1:55" x14ac:dyDescent="0.3">
      <c r="A2940" s="8" t="s">
        <v>233</v>
      </c>
      <c r="B2940" s="8" t="s">
        <v>239</v>
      </c>
      <c r="C2940" s="8" t="s">
        <v>203</v>
      </c>
      <c r="D2940" s="8" t="s">
        <v>167</v>
      </c>
      <c r="E2940" s="7" t="s">
        <v>14</v>
      </c>
      <c r="F2940" s="8">
        <v>62</v>
      </c>
      <c r="G2940" s="8">
        <v>1</v>
      </c>
      <c r="L2940" s="8">
        <v>1</v>
      </c>
      <c r="M2940" s="8">
        <f t="shared" si="469"/>
        <v>62</v>
      </c>
      <c r="O2940" s="8">
        <v>142</v>
      </c>
      <c r="AI2940" s="7">
        <v>2282</v>
      </c>
      <c r="AJ2940" s="8">
        <v>11529</v>
      </c>
      <c r="AK2940" s="8" t="s">
        <v>368</v>
      </c>
      <c r="AL2940" s="7">
        <v>21</v>
      </c>
      <c r="AM2940" s="8">
        <v>0</v>
      </c>
      <c r="AN2940" s="8">
        <v>0.9</v>
      </c>
      <c r="AO2940" s="8">
        <v>0</v>
      </c>
      <c r="AP2940" s="8">
        <v>0</v>
      </c>
      <c r="AQ2940" s="8">
        <v>0.3</v>
      </c>
      <c r="AR2940" s="8">
        <v>4.5999999999999996</v>
      </c>
      <c r="AS2940" s="8">
        <v>1.1000000000000001</v>
      </c>
      <c r="AT2940" s="12">
        <f t="shared" si="470"/>
        <v>5.8</v>
      </c>
      <c r="AV2940" s="11">
        <f t="shared" si="471"/>
        <v>13.02</v>
      </c>
      <c r="AW2940" s="13">
        <f t="shared" si="472"/>
        <v>0</v>
      </c>
      <c r="AX2940" s="13">
        <f t="shared" si="473"/>
        <v>0.55800000000000005</v>
      </c>
      <c r="AY2940" s="13">
        <f t="shared" si="474"/>
        <v>0</v>
      </c>
      <c r="AZ2940" s="13">
        <f t="shared" si="475"/>
        <v>0</v>
      </c>
      <c r="BA2940" s="13">
        <f t="shared" si="476"/>
        <v>0.18599999999999997</v>
      </c>
      <c r="BB2940" s="13">
        <f t="shared" si="477"/>
        <v>2.8519999999999999</v>
      </c>
      <c r="BC2940" s="13">
        <f t="shared" si="478"/>
        <v>0.68200000000000005</v>
      </c>
    </row>
    <row r="2941" spans="1:55" x14ac:dyDescent="0.3">
      <c r="A2941" s="8" t="s">
        <v>233</v>
      </c>
      <c r="B2941" s="8" t="s">
        <v>239</v>
      </c>
      <c r="C2941" s="8" t="s">
        <v>203</v>
      </c>
      <c r="D2941" s="8" t="s">
        <v>87</v>
      </c>
      <c r="E2941" s="7" t="s">
        <v>14</v>
      </c>
      <c r="F2941" s="8">
        <v>171</v>
      </c>
      <c r="H2941" s="8">
        <v>1</v>
      </c>
      <c r="L2941" s="8">
        <v>0.14299999999999999</v>
      </c>
      <c r="M2941" s="8">
        <f t="shared" si="469"/>
        <v>24.452999999999999</v>
      </c>
      <c r="O2941" s="8">
        <v>142</v>
      </c>
      <c r="AI2941" s="7">
        <v>7060</v>
      </c>
      <c r="AJ2941" s="8">
        <v>16063</v>
      </c>
      <c r="AK2941" s="8" t="s">
        <v>328</v>
      </c>
      <c r="AL2941" s="7">
        <v>116</v>
      </c>
      <c r="AM2941" s="8">
        <v>0</v>
      </c>
      <c r="AN2941" s="8">
        <v>7.7</v>
      </c>
      <c r="AO2941" s="8">
        <v>0</v>
      </c>
      <c r="AP2941" s="8">
        <v>0</v>
      </c>
      <c r="AQ2941" s="8">
        <v>0.5</v>
      </c>
      <c r="AR2941" s="8">
        <v>20.8</v>
      </c>
      <c r="AS2941" s="8">
        <v>6.5</v>
      </c>
      <c r="AT2941" s="12">
        <f t="shared" si="470"/>
        <v>29</v>
      </c>
      <c r="AV2941" s="11">
        <f t="shared" si="471"/>
        <v>28.365479999999998</v>
      </c>
      <c r="AW2941" s="13">
        <f t="shared" si="472"/>
        <v>0</v>
      </c>
      <c r="AX2941" s="13">
        <f t="shared" si="473"/>
        <v>1.8828809999999998</v>
      </c>
      <c r="AY2941" s="13">
        <f t="shared" si="474"/>
        <v>0</v>
      </c>
      <c r="AZ2941" s="13">
        <f t="shared" si="475"/>
        <v>0</v>
      </c>
      <c r="BA2941" s="13">
        <f t="shared" si="476"/>
        <v>0.122265</v>
      </c>
      <c r="BB2941" s="13">
        <f t="shared" si="477"/>
        <v>5.0862240000000005</v>
      </c>
      <c r="BC2941" s="13">
        <f t="shared" si="478"/>
        <v>1.589445</v>
      </c>
    </row>
    <row r="2942" spans="1:55" x14ac:dyDescent="0.3">
      <c r="A2942" s="8" t="s">
        <v>233</v>
      </c>
      <c r="B2942" s="8" t="s">
        <v>239</v>
      </c>
      <c r="C2942" s="8" t="s">
        <v>203</v>
      </c>
      <c r="D2942" s="8" t="s">
        <v>128</v>
      </c>
      <c r="E2942" s="7" t="s">
        <v>14</v>
      </c>
      <c r="F2942" s="8">
        <v>62</v>
      </c>
      <c r="H2942" s="8">
        <v>1</v>
      </c>
      <c r="L2942" s="8">
        <v>0.14299999999999999</v>
      </c>
      <c r="M2942" s="8">
        <f t="shared" si="469"/>
        <v>8.8659999999999997</v>
      </c>
      <c r="O2942" s="8">
        <v>142</v>
      </c>
      <c r="AI2942" s="7">
        <v>620</v>
      </c>
      <c r="AJ2942" s="8">
        <v>11125</v>
      </c>
      <c r="AK2942" s="8" t="s">
        <v>356</v>
      </c>
      <c r="AL2942" s="7">
        <v>45</v>
      </c>
      <c r="AM2942" s="8">
        <v>0</v>
      </c>
      <c r="AN2942" s="8">
        <v>1.1000000000000001</v>
      </c>
      <c r="AO2942" s="8">
        <v>0</v>
      </c>
      <c r="AP2942" s="8">
        <v>0</v>
      </c>
      <c r="AQ2942" s="8">
        <v>0.2</v>
      </c>
      <c r="AR2942" s="8">
        <v>10.5</v>
      </c>
      <c r="AS2942" s="8">
        <v>3.3</v>
      </c>
      <c r="AT2942" s="12">
        <f t="shared" si="470"/>
        <v>11.8</v>
      </c>
      <c r="AV2942" s="11">
        <f t="shared" si="471"/>
        <v>3.9896999999999996</v>
      </c>
      <c r="AW2942" s="13">
        <f t="shared" si="472"/>
        <v>0</v>
      </c>
      <c r="AX2942" s="13">
        <f t="shared" si="473"/>
        <v>9.7526000000000015E-2</v>
      </c>
      <c r="AY2942" s="13">
        <f t="shared" si="474"/>
        <v>0</v>
      </c>
      <c r="AZ2942" s="13">
        <f t="shared" si="475"/>
        <v>0</v>
      </c>
      <c r="BA2942" s="13">
        <f t="shared" si="476"/>
        <v>1.7732000000000001E-2</v>
      </c>
      <c r="BB2942" s="13">
        <f t="shared" si="477"/>
        <v>0.93092999999999992</v>
      </c>
      <c r="BC2942" s="13">
        <f t="shared" si="478"/>
        <v>0.29257799999999995</v>
      </c>
    </row>
    <row r="2943" spans="1:55" x14ac:dyDescent="0.3">
      <c r="A2943" s="8" t="s">
        <v>234</v>
      </c>
      <c r="B2943" s="8" t="s">
        <v>239</v>
      </c>
      <c r="C2943" s="8" t="s">
        <v>203</v>
      </c>
      <c r="D2943" s="8" t="s">
        <v>248</v>
      </c>
      <c r="E2943" s="7" t="s">
        <v>14</v>
      </c>
      <c r="F2943" s="8">
        <v>134</v>
      </c>
      <c r="H2943" s="8">
        <v>2</v>
      </c>
      <c r="L2943" s="8">
        <v>0.28599999999999998</v>
      </c>
      <c r="M2943" s="8">
        <f t="shared" si="469"/>
        <v>38.323999999999998</v>
      </c>
      <c r="O2943" s="8">
        <v>142</v>
      </c>
      <c r="AE2943" s="7" t="s">
        <v>296</v>
      </c>
      <c r="AF2943" s="8" t="s">
        <v>303</v>
      </c>
      <c r="AL2943" s="7">
        <v>163</v>
      </c>
      <c r="AN2943" s="8">
        <v>6.3</v>
      </c>
      <c r="AQ2943" s="8">
        <v>1.4</v>
      </c>
      <c r="AR2943" s="8">
        <v>31.1</v>
      </c>
      <c r="AT2943" s="12">
        <f t="shared" si="470"/>
        <v>38.799999999999997</v>
      </c>
      <c r="AV2943" s="11">
        <f t="shared" si="471"/>
        <v>62.468119999999999</v>
      </c>
      <c r="AW2943" s="13">
        <f t="shared" si="472"/>
        <v>0.38323999999999997</v>
      </c>
      <c r="AX2943" s="13">
        <f t="shared" si="473"/>
        <v>2.414412</v>
      </c>
      <c r="AY2943" s="13">
        <f t="shared" si="474"/>
        <v>0.38323999999999997</v>
      </c>
      <c r="AZ2943" s="13">
        <f t="shared" si="475"/>
        <v>0.38323999999999997</v>
      </c>
      <c r="BA2943" s="13">
        <f t="shared" si="476"/>
        <v>0.53653600000000001</v>
      </c>
      <c r="BB2943" s="13">
        <f t="shared" si="477"/>
        <v>11.918764000000001</v>
      </c>
      <c r="BC2943" s="13">
        <f t="shared" si="478"/>
        <v>0.38323999999999997</v>
      </c>
    </row>
    <row r="2944" spans="1:55" x14ac:dyDescent="0.3">
      <c r="A2944" s="8" t="s">
        <v>234</v>
      </c>
      <c r="B2944" s="8" t="s">
        <v>239</v>
      </c>
      <c r="C2944" s="8" t="s">
        <v>203</v>
      </c>
      <c r="D2944" s="8" t="s">
        <v>27</v>
      </c>
      <c r="E2944" s="7" t="s">
        <v>14</v>
      </c>
      <c r="F2944" s="8">
        <v>114</v>
      </c>
      <c r="G2944" s="8">
        <v>1</v>
      </c>
      <c r="L2944" s="8">
        <v>1</v>
      </c>
      <c r="M2944" s="8">
        <f t="shared" si="469"/>
        <v>114</v>
      </c>
      <c r="O2944" s="8">
        <v>142</v>
      </c>
      <c r="AE2944" s="7" t="s">
        <v>296</v>
      </c>
      <c r="AF2944" s="8" t="s">
        <v>304</v>
      </c>
      <c r="AL2944" s="7">
        <v>125</v>
      </c>
      <c r="AN2944" s="8">
        <v>2.1</v>
      </c>
      <c r="AQ2944" s="8">
        <v>1.3</v>
      </c>
      <c r="AR2944" s="8">
        <v>26.2</v>
      </c>
      <c r="AT2944" s="12">
        <f t="shared" si="470"/>
        <v>29.6</v>
      </c>
      <c r="AV2944" s="11">
        <f t="shared" si="471"/>
        <v>142.5</v>
      </c>
      <c r="AW2944" s="13">
        <f t="shared" si="472"/>
        <v>1.1399999999999999</v>
      </c>
      <c r="AX2944" s="13">
        <f t="shared" si="473"/>
        <v>2.3940000000000001</v>
      </c>
      <c r="AY2944" s="13">
        <f t="shared" si="474"/>
        <v>1.1399999999999999</v>
      </c>
      <c r="AZ2944" s="13">
        <f t="shared" si="475"/>
        <v>1.1399999999999999</v>
      </c>
      <c r="BA2944" s="13">
        <f t="shared" si="476"/>
        <v>1.4820000000000002</v>
      </c>
      <c r="BB2944" s="13">
        <f t="shared" si="477"/>
        <v>29.867999999999999</v>
      </c>
      <c r="BC2944" s="13">
        <f t="shared" si="478"/>
        <v>1.1399999999999999</v>
      </c>
    </row>
    <row r="2945" spans="1:55" x14ac:dyDescent="0.3">
      <c r="A2945" s="8" t="s">
        <v>234</v>
      </c>
      <c r="B2945" s="8" t="s">
        <v>239</v>
      </c>
      <c r="C2945" s="8" t="s">
        <v>203</v>
      </c>
      <c r="D2945" s="8" t="s">
        <v>32</v>
      </c>
      <c r="E2945" s="7" t="s">
        <v>14</v>
      </c>
      <c r="F2945" s="8">
        <v>83</v>
      </c>
      <c r="H2945" s="8">
        <v>3</v>
      </c>
      <c r="L2945" s="8">
        <v>0.42899999999999999</v>
      </c>
      <c r="M2945" s="8">
        <f t="shared" si="469"/>
        <v>35.606999999999999</v>
      </c>
      <c r="O2945" s="8">
        <v>142</v>
      </c>
      <c r="AI2945" s="7">
        <v>8012</v>
      </c>
      <c r="AJ2945" s="8">
        <v>0</v>
      </c>
      <c r="AK2945" s="8" t="s">
        <v>307</v>
      </c>
      <c r="AL2945" s="7">
        <v>332</v>
      </c>
      <c r="AM2945" s="8">
        <v>0</v>
      </c>
      <c r="AN2945" s="8">
        <v>10.3</v>
      </c>
      <c r="AO2945" s="8">
        <v>0</v>
      </c>
      <c r="AP2945" s="8">
        <v>0</v>
      </c>
      <c r="AQ2945" s="8">
        <v>3</v>
      </c>
      <c r="AR2945" s="8">
        <v>73.7</v>
      </c>
      <c r="AS2945" s="8">
        <v>12.7</v>
      </c>
      <c r="AT2945" s="12">
        <f t="shared" si="470"/>
        <v>87</v>
      </c>
      <c r="AV2945" s="11">
        <f t="shared" si="471"/>
        <v>118.21523999999999</v>
      </c>
      <c r="AW2945" s="13">
        <f t="shared" si="472"/>
        <v>0</v>
      </c>
      <c r="AX2945" s="13">
        <f t="shared" si="473"/>
        <v>3.6675210000000003</v>
      </c>
      <c r="AY2945" s="13">
        <f t="shared" si="474"/>
        <v>0</v>
      </c>
      <c r="AZ2945" s="13">
        <f t="shared" si="475"/>
        <v>0</v>
      </c>
      <c r="BA2945" s="13">
        <f t="shared" si="476"/>
        <v>1.0682099999999999</v>
      </c>
      <c r="BB2945" s="13">
        <f t="shared" si="477"/>
        <v>26.242359</v>
      </c>
      <c r="BC2945" s="13">
        <f t="shared" si="478"/>
        <v>4.5220889999999994</v>
      </c>
    </row>
    <row r="2946" spans="1:55" x14ac:dyDescent="0.3">
      <c r="A2946" s="8" t="s">
        <v>234</v>
      </c>
      <c r="B2946" s="8" t="s">
        <v>239</v>
      </c>
      <c r="C2946" s="8" t="s">
        <v>203</v>
      </c>
      <c r="D2946" s="8" t="s">
        <v>74</v>
      </c>
      <c r="E2946" s="7" t="s">
        <v>14</v>
      </c>
      <c r="F2946" s="8">
        <v>340</v>
      </c>
      <c r="I2946" s="8">
        <v>2</v>
      </c>
      <c r="L2946" s="8">
        <v>6.7000000000000004E-2</v>
      </c>
      <c r="M2946" s="8">
        <f t="shared" si="469"/>
        <v>22.78</v>
      </c>
      <c r="O2946" s="8">
        <v>142</v>
      </c>
      <c r="AI2946" s="7">
        <v>404</v>
      </c>
      <c r="AJ2946" s="8">
        <v>14400</v>
      </c>
      <c r="AK2946" s="8" t="s">
        <v>308</v>
      </c>
      <c r="AL2946" s="7">
        <v>41</v>
      </c>
      <c r="AM2946" s="8">
        <v>0</v>
      </c>
      <c r="AN2946" s="8">
        <v>0</v>
      </c>
      <c r="AO2946" s="8">
        <v>0</v>
      </c>
      <c r="AP2946" s="8">
        <v>0</v>
      </c>
      <c r="AQ2946" s="8">
        <v>0</v>
      </c>
      <c r="AR2946" s="8">
        <v>10.4</v>
      </c>
      <c r="AS2946" s="8">
        <v>0</v>
      </c>
      <c r="AT2946" s="12">
        <f t="shared" si="470"/>
        <v>10.4</v>
      </c>
      <c r="AV2946" s="11">
        <f t="shared" si="471"/>
        <v>9.3398000000000003</v>
      </c>
      <c r="AW2946" s="13">
        <f t="shared" si="472"/>
        <v>0</v>
      </c>
      <c r="AX2946" s="13">
        <f t="shared" si="473"/>
        <v>0</v>
      </c>
      <c r="AY2946" s="13">
        <f t="shared" si="474"/>
        <v>0</v>
      </c>
      <c r="AZ2946" s="13">
        <f t="shared" si="475"/>
        <v>0</v>
      </c>
      <c r="BA2946" s="13">
        <f t="shared" si="476"/>
        <v>0</v>
      </c>
      <c r="BB2946" s="13">
        <f t="shared" si="477"/>
        <v>2.3691200000000001</v>
      </c>
      <c r="BC2946" s="13">
        <f t="shared" si="478"/>
        <v>0</v>
      </c>
    </row>
    <row r="2947" spans="1:55" x14ac:dyDescent="0.3">
      <c r="A2947" s="8" t="s">
        <v>232</v>
      </c>
      <c r="B2947" s="8" t="s">
        <v>239</v>
      </c>
      <c r="C2947" s="8" t="s">
        <v>204</v>
      </c>
      <c r="D2947" s="8" t="s">
        <v>13</v>
      </c>
      <c r="E2947" s="7" t="s">
        <v>21</v>
      </c>
      <c r="K2947" s="8">
        <v>1</v>
      </c>
      <c r="L2947" s="8">
        <v>0</v>
      </c>
      <c r="M2947" s="8">
        <f t="shared" si="469"/>
        <v>0</v>
      </c>
      <c r="N2947" s="8">
        <v>2</v>
      </c>
      <c r="O2947" s="8">
        <v>143</v>
      </c>
      <c r="AI2947" s="7">
        <v>8067</v>
      </c>
      <c r="AJ2947" s="8">
        <v>0</v>
      </c>
      <c r="AK2947" s="8" t="s">
        <v>265</v>
      </c>
      <c r="AL2947" s="7">
        <v>269</v>
      </c>
      <c r="AM2947" s="8">
        <v>269</v>
      </c>
      <c r="AN2947" s="8">
        <v>24.9</v>
      </c>
      <c r="AO2947" s="8">
        <v>24.9</v>
      </c>
      <c r="AP2947" s="8">
        <v>24.9</v>
      </c>
      <c r="AQ2947" s="8">
        <v>18</v>
      </c>
      <c r="AR2947" s="8">
        <v>0</v>
      </c>
      <c r="AS2947" s="8">
        <v>0</v>
      </c>
      <c r="AT2947" s="12">
        <f t="shared" si="470"/>
        <v>42.9</v>
      </c>
      <c r="AV2947" s="11">
        <f t="shared" si="471"/>
        <v>0</v>
      </c>
      <c r="AW2947" s="13">
        <f t="shared" si="472"/>
        <v>0</v>
      </c>
      <c r="AX2947" s="13">
        <f t="shared" si="473"/>
        <v>0</v>
      </c>
      <c r="AY2947" s="13">
        <f t="shared" si="474"/>
        <v>0</v>
      </c>
      <c r="AZ2947" s="13">
        <f t="shared" si="475"/>
        <v>0</v>
      </c>
      <c r="BA2947" s="13">
        <f t="shared" si="476"/>
        <v>0</v>
      </c>
      <c r="BB2947" s="13">
        <f t="shared" si="477"/>
        <v>0</v>
      </c>
      <c r="BC2947" s="13">
        <f t="shared" si="478"/>
        <v>0</v>
      </c>
    </row>
    <row r="2948" spans="1:55" x14ac:dyDescent="0.3">
      <c r="A2948" s="8" t="s">
        <v>232</v>
      </c>
      <c r="B2948" s="8" t="s">
        <v>239</v>
      </c>
      <c r="C2948" s="8" t="s">
        <v>204</v>
      </c>
      <c r="D2948" s="8" t="s">
        <v>15</v>
      </c>
      <c r="E2948" s="7" t="s">
        <v>21</v>
      </c>
      <c r="K2948" s="8">
        <v>1</v>
      </c>
      <c r="L2948" s="8">
        <v>0</v>
      </c>
      <c r="M2948" s="8">
        <f t="shared" si="469"/>
        <v>0</v>
      </c>
      <c r="O2948" s="8">
        <v>143</v>
      </c>
      <c r="AE2948" s="7" t="s">
        <v>296</v>
      </c>
      <c r="AF2948" s="8" t="s">
        <v>298</v>
      </c>
      <c r="AG2948" s="7" t="s">
        <v>299</v>
      </c>
      <c r="AL2948" s="7">
        <v>241</v>
      </c>
      <c r="AN2948" s="8">
        <v>32.9</v>
      </c>
      <c r="AQ2948" s="8">
        <v>10.9</v>
      </c>
      <c r="AR2948" s="8">
        <v>0.5</v>
      </c>
      <c r="AS2948" s="8">
        <v>0</v>
      </c>
      <c r="AT2948" s="12">
        <f t="shared" si="470"/>
        <v>44.3</v>
      </c>
      <c r="AV2948" s="11">
        <f t="shared" si="471"/>
        <v>0</v>
      </c>
      <c r="AW2948" s="13">
        <f t="shared" si="472"/>
        <v>0</v>
      </c>
      <c r="AX2948" s="13">
        <f t="shared" si="473"/>
        <v>0</v>
      </c>
      <c r="AY2948" s="13">
        <f t="shared" si="474"/>
        <v>0</v>
      </c>
      <c r="AZ2948" s="13">
        <f t="shared" si="475"/>
        <v>0</v>
      </c>
      <c r="BA2948" s="13">
        <f t="shared" si="476"/>
        <v>0</v>
      </c>
      <c r="BB2948" s="13">
        <f t="shared" si="477"/>
        <v>0</v>
      </c>
      <c r="BC2948" s="13">
        <f t="shared" si="478"/>
        <v>0</v>
      </c>
    </row>
    <row r="2949" spans="1:55" x14ac:dyDescent="0.3">
      <c r="A2949" s="8" t="s">
        <v>232</v>
      </c>
      <c r="B2949" s="8" t="s">
        <v>239</v>
      </c>
      <c r="C2949" s="8" t="s">
        <v>204</v>
      </c>
      <c r="D2949" s="8" t="s">
        <v>17</v>
      </c>
      <c r="E2949" s="7" t="s">
        <v>21</v>
      </c>
      <c r="K2949" s="8">
        <v>1</v>
      </c>
      <c r="L2949" s="8">
        <v>0</v>
      </c>
      <c r="M2949" s="8">
        <f t="shared" si="469"/>
        <v>0</v>
      </c>
      <c r="O2949" s="8">
        <v>143</v>
      </c>
      <c r="AE2949" s="7" t="s">
        <v>300</v>
      </c>
      <c r="AF2949" s="8" t="s">
        <v>301</v>
      </c>
      <c r="AG2949" s="7" t="s">
        <v>272</v>
      </c>
      <c r="AL2949" s="7">
        <v>265</v>
      </c>
      <c r="AN2949" s="8">
        <v>16.899999999999999</v>
      </c>
      <c r="AQ2949" s="8">
        <v>21.4</v>
      </c>
      <c r="AR2949" s="8">
        <v>0</v>
      </c>
      <c r="AS2949" s="8">
        <v>0</v>
      </c>
      <c r="AT2949" s="12">
        <f t="shared" si="470"/>
        <v>38.299999999999997</v>
      </c>
      <c r="AV2949" s="11">
        <f t="shared" si="471"/>
        <v>0</v>
      </c>
      <c r="AW2949" s="13">
        <f t="shared" si="472"/>
        <v>0</v>
      </c>
      <c r="AX2949" s="13">
        <f t="shared" si="473"/>
        <v>0</v>
      </c>
      <c r="AY2949" s="13">
        <f t="shared" si="474"/>
        <v>0</v>
      </c>
      <c r="AZ2949" s="13">
        <f t="shared" si="475"/>
        <v>0</v>
      </c>
      <c r="BA2949" s="13">
        <f t="shared" si="476"/>
        <v>0</v>
      </c>
      <c r="BB2949" s="13">
        <f t="shared" si="477"/>
        <v>0</v>
      </c>
      <c r="BC2949" s="13">
        <f t="shared" si="478"/>
        <v>0</v>
      </c>
    </row>
    <row r="2950" spans="1:55" x14ac:dyDescent="0.3">
      <c r="A2950" s="8" t="s">
        <v>232</v>
      </c>
      <c r="B2950" s="8" t="s">
        <v>239</v>
      </c>
      <c r="C2950" s="8" t="s">
        <v>204</v>
      </c>
      <c r="D2950" s="8" t="s">
        <v>18</v>
      </c>
      <c r="E2950" s="7" t="s">
        <v>21</v>
      </c>
      <c r="K2950" s="8">
        <v>1</v>
      </c>
      <c r="L2950" s="8">
        <v>0</v>
      </c>
      <c r="M2950" s="8">
        <f t="shared" si="469"/>
        <v>0</v>
      </c>
      <c r="O2950" s="8">
        <v>143</v>
      </c>
      <c r="S2950" s="8">
        <v>1095</v>
      </c>
      <c r="T2950" s="8" t="s">
        <v>275</v>
      </c>
      <c r="AL2950" s="7">
        <v>267</v>
      </c>
      <c r="AN2950" s="8">
        <v>19.600000000000001</v>
      </c>
      <c r="AQ2950" s="8">
        <v>20.3</v>
      </c>
      <c r="AT2950" s="12">
        <f t="shared" si="470"/>
        <v>39.900000000000006</v>
      </c>
      <c r="AV2950" s="11">
        <f t="shared" si="471"/>
        <v>0</v>
      </c>
      <c r="AW2950" s="13">
        <f t="shared" si="472"/>
        <v>0</v>
      </c>
      <c r="AX2950" s="13">
        <f t="shared" si="473"/>
        <v>0</v>
      </c>
      <c r="AY2950" s="13">
        <f t="shared" si="474"/>
        <v>0</v>
      </c>
      <c r="AZ2950" s="13">
        <f t="shared" si="475"/>
        <v>0</v>
      </c>
      <c r="BA2950" s="13">
        <f t="shared" si="476"/>
        <v>0</v>
      </c>
      <c r="BB2950" s="13">
        <f t="shared" si="477"/>
        <v>0</v>
      </c>
      <c r="BC2950" s="13">
        <f t="shared" si="478"/>
        <v>0</v>
      </c>
    </row>
    <row r="2951" spans="1:55" x14ac:dyDescent="0.3">
      <c r="A2951" s="8" t="s">
        <v>232</v>
      </c>
      <c r="B2951" s="8" t="s">
        <v>239</v>
      </c>
      <c r="C2951" s="8" t="s">
        <v>204</v>
      </c>
      <c r="D2951" s="8" t="s">
        <v>19</v>
      </c>
      <c r="E2951" s="7" t="s">
        <v>14</v>
      </c>
      <c r="F2951" s="8">
        <v>112</v>
      </c>
      <c r="I2951" s="8">
        <v>1</v>
      </c>
      <c r="L2951" s="8">
        <v>3.3000000000000002E-2</v>
      </c>
      <c r="M2951" s="8">
        <f t="shared" si="469"/>
        <v>3.6960000000000002</v>
      </c>
      <c r="O2951" s="8">
        <v>143</v>
      </c>
      <c r="AI2951" s="7">
        <v>8063</v>
      </c>
      <c r="AJ2951" s="8">
        <v>5124</v>
      </c>
      <c r="AK2951" s="8" t="s">
        <v>273</v>
      </c>
      <c r="AL2951" s="7">
        <v>285</v>
      </c>
      <c r="AM2951" s="8">
        <v>285</v>
      </c>
      <c r="AN2951" s="8">
        <v>26.9</v>
      </c>
      <c r="AO2951" s="8">
        <v>26.9</v>
      </c>
      <c r="AP2951" s="8">
        <v>26.9</v>
      </c>
      <c r="AQ2951" s="8">
        <v>18.899999999999999</v>
      </c>
      <c r="AR2951" s="8">
        <v>0</v>
      </c>
      <c r="AS2951" s="8">
        <v>0</v>
      </c>
      <c r="AT2951" s="12">
        <f t="shared" si="470"/>
        <v>45.8</v>
      </c>
      <c r="AV2951" s="11">
        <f t="shared" si="471"/>
        <v>10.533600000000002</v>
      </c>
      <c r="AW2951" s="13">
        <f t="shared" si="472"/>
        <v>10.533600000000002</v>
      </c>
      <c r="AX2951" s="13">
        <f t="shared" si="473"/>
        <v>0.994224</v>
      </c>
      <c r="AY2951" s="13">
        <f t="shared" si="474"/>
        <v>0.994224</v>
      </c>
      <c r="AZ2951" s="13">
        <f t="shared" si="475"/>
        <v>0.994224</v>
      </c>
      <c r="BA2951" s="13">
        <f t="shared" si="476"/>
        <v>0.69854399999999994</v>
      </c>
      <c r="BB2951" s="13">
        <f t="shared" si="477"/>
        <v>0</v>
      </c>
      <c r="BC2951" s="13">
        <f t="shared" si="478"/>
        <v>0</v>
      </c>
    </row>
    <row r="2952" spans="1:55" x14ac:dyDescent="0.3">
      <c r="A2952" s="8" t="s">
        <v>232</v>
      </c>
      <c r="B2952" s="8" t="s">
        <v>239</v>
      </c>
      <c r="C2952" s="8" t="s">
        <v>204</v>
      </c>
      <c r="D2952" s="8" t="s">
        <v>22</v>
      </c>
      <c r="E2952" s="7" t="s">
        <v>21</v>
      </c>
      <c r="K2952" s="8">
        <v>1</v>
      </c>
      <c r="L2952" s="8">
        <v>0</v>
      </c>
      <c r="M2952" s="8">
        <f t="shared" si="469"/>
        <v>0</v>
      </c>
      <c r="O2952" s="8">
        <v>143</v>
      </c>
      <c r="AI2952" s="7">
        <v>8063</v>
      </c>
      <c r="AJ2952" s="8">
        <v>5124</v>
      </c>
      <c r="AK2952" s="8" t="s">
        <v>273</v>
      </c>
      <c r="AL2952" s="7">
        <v>285</v>
      </c>
      <c r="AM2952" s="8">
        <v>285</v>
      </c>
      <c r="AN2952" s="8">
        <v>26.9</v>
      </c>
      <c r="AO2952" s="8">
        <v>26.9</v>
      </c>
      <c r="AP2952" s="8">
        <v>26.9</v>
      </c>
      <c r="AQ2952" s="8">
        <v>18.899999999999999</v>
      </c>
      <c r="AR2952" s="8">
        <v>0</v>
      </c>
      <c r="AS2952" s="8">
        <v>0</v>
      </c>
      <c r="AT2952" s="12">
        <f t="shared" si="470"/>
        <v>45.8</v>
      </c>
      <c r="AV2952" s="11">
        <f t="shared" si="471"/>
        <v>0</v>
      </c>
      <c r="AW2952" s="13">
        <f t="shared" si="472"/>
        <v>0</v>
      </c>
      <c r="AX2952" s="13">
        <f t="shared" si="473"/>
        <v>0</v>
      </c>
      <c r="AY2952" s="13">
        <f t="shared" si="474"/>
        <v>0</v>
      </c>
      <c r="AZ2952" s="13">
        <f t="shared" si="475"/>
        <v>0</v>
      </c>
      <c r="BA2952" s="13">
        <f t="shared" si="476"/>
        <v>0</v>
      </c>
      <c r="BB2952" s="13">
        <f t="shared" si="477"/>
        <v>0</v>
      </c>
      <c r="BC2952" s="13">
        <f t="shared" si="478"/>
        <v>0</v>
      </c>
    </row>
    <row r="2953" spans="1:55" x14ac:dyDescent="0.3">
      <c r="A2953" s="8" t="s">
        <v>232</v>
      </c>
      <c r="B2953" s="8" t="s">
        <v>239</v>
      </c>
      <c r="C2953" s="8" t="s">
        <v>204</v>
      </c>
      <c r="D2953" s="8" t="s">
        <v>23</v>
      </c>
      <c r="E2953" s="7" t="s">
        <v>14</v>
      </c>
      <c r="F2953" s="8">
        <v>64</v>
      </c>
      <c r="J2953" s="8">
        <v>1</v>
      </c>
      <c r="L2953" s="8">
        <v>3.0000000000000001E-3</v>
      </c>
      <c r="M2953" s="8">
        <f t="shared" si="469"/>
        <v>0.192</v>
      </c>
      <c r="O2953" s="8">
        <v>143</v>
      </c>
      <c r="AI2953" s="7">
        <v>974</v>
      </c>
      <c r="AJ2953" s="8">
        <v>1129</v>
      </c>
      <c r="AK2953" s="8" t="s">
        <v>279</v>
      </c>
      <c r="AL2953" s="7">
        <v>155</v>
      </c>
      <c r="AM2953" s="8">
        <v>155</v>
      </c>
      <c r="AN2953" s="8">
        <v>12.6</v>
      </c>
      <c r="AO2953" s="8">
        <v>12.6</v>
      </c>
      <c r="AP2953" s="8">
        <v>0</v>
      </c>
      <c r="AQ2953" s="8">
        <v>10.6</v>
      </c>
      <c r="AR2953" s="8">
        <v>1.1000000000000001</v>
      </c>
      <c r="AS2953" s="8">
        <v>0</v>
      </c>
      <c r="AT2953" s="12">
        <f t="shared" si="470"/>
        <v>24.3</v>
      </c>
      <c r="AV2953" s="11">
        <f t="shared" si="471"/>
        <v>0.29760000000000003</v>
      </c>
      <c r="AW2953" s="13">
        <f t="shared" si="472"/>
        <v>0.29760000000000003</v>
      </c>
      <c r="AX2953" s="13">
        <f t="shared" si="473"/>
        <v>2.4192000000000002E-2</v>
      </c>
      <c r="AY2953" s="13">
        <f t="shared" si="474"/>
        <v>2.4192000000000002E-2</v>
      </c>
      <c r="AZ2953" s="13">
        <f t="shared" si="475"/>
        <v>0</v>
      </c>
      <c r="BA2953" s="13">
        <f t="shared" si="476"/>
        <v>2.0352000000000002E-2</v>
      </c>
      <c r="BB2953" s="13">
        <f t="shared" si="477"/>
        <v>2.1120000000000002E-3</v>
      </c>
      <c r="BC2953" s="13">
        <f t="shared" si="478"/>
        <v>0</v>
      </c>
    </row>
    <row r="2954" spans="1:55" x14ac:dyDescent="0.3">
      <c r="A2954" s="8" t="s">
        <v>232</v>
      </c>
      <c r="B2954" s="8" t="s">
        <v>239</v>
      </c>
      <c r="C2954" s="8" t="s">
        <v>204</v>
      </c>
      <c r="D2954" s="8" t="s">
        <v>24</v>
      </c>
      <c r="E2954" s="7" t="s">
        <v>14</v>
      </c>
      <c r="F2954" s="8">
        <v>184</v>
      </c>
      <c r="G2954" s="8">
        <v>1</v>
      </c>
      <c r="L2954" s="8">
        <v>1</v>
      </c>
      <c r="M2954" s="8">
        <f t="shared" si="469"/>
        <v>184</v>
      </c>
      <c r="O2954" s="8">
        <v>143</v>
      </c>
      <c r="AI2954" s="7">
        <v>7075</v>
      </c>
      <c r="AJ2954" s="8">
        <v>1106</v>
      </c>
      <c r="AK2954" s="8" t="s">
        <v>280</v>
      </c>
      <c r="AL2954" s="7">
        <v>69</v>
      </c>
      <c r="AM2954" s="8">
        <v>69</v>
      </c>
      <c r="AN2954" s="8">
        <v>3.6</v>
      </c>
      <c r="AO2954" s="8">
        <v>3.6</v>
      </c>
      <c r="AP2954" s="8">
        <v>0</v>
      </c>
      <c r="AQ2954" s="8">
        <v>4.0999999999999996</v>
      </c>
      <c r="AR2954" s="8">
        <v>4.5</v>
      </c>
      <c r="AS2954" s="8">
        <v>0</v>
      </c>
      <c r="AT2954" s="12">
        <f t="shared" si="470"/>
        <v>12.2</v>
      </c>
      <c r="AV2954" s="11">
        <f t="shared" si="471"/>
        <v>126.96</v>
      </c>
      <c r="AW2954" s="13">
        <f t="shared" si="472"/>
        <v>126.96</v>
      </c>
      <c r="AX2954" s="13">
        <f t="shared" si="473"/>
        <v>6.6239999999999997</v>
      </c>
      <c r="AY2954" s="13">
        <f t="shared" si="474"/>
        <v>6.6239999999999997</v>
      </c>
      <c r="AZ2954" s="13">
        <f t="shared" si="475"/>
        <v>0</v>
      </c>
      <c r="BA2954" s="13">
        <f t="shared" si="476"/>
        <v>7.5439999999999996</v>
      </c>
      <c r="BB2954" s="13">
        <f t="shared" si="477"/>
        <v>8.2799999999999994</v>
      </c>
      <c r="BC2954" s="13">
        <f t="shared" si="478"/>
        <v>0</v>
      </c>
    </row>
    <row r="2955" spans="1:55" x14ac:dyDescent="0.3">
      <c r="A2955" s="8" t="s">
        <v>232</v>
      </c>
      <c r="B2955" s="8" t="s">
        <v>239</v>
      </c>
      <c r="C2955" s="8" t="s">
        <v>204</v>
      </c>
      <c r="D2955" s="8" t="s">
        <v>25</v>
      </c>
      <c r="E2955" s="7" t="s">
        <v>21</v>
      </c>
      <c r="K2955" s="8">
        <v>1</v>
      </c>
      <c r="L2955" s="8">
        <v>0</v>
      </c>
      <c r="M2955" s="8">
        <f t="shared" si="469"/>
        <v>0</v>
      </c>
      <c r="O2955" s="8">
        <v>143</v>
      </c>
      <c r="AI2955" s="7">
        <v>646</v>
      </c>
      <c r="AJ2955" s="8">
        <v>1009</v>
      </c>
      <c r="AK2955" s="8" t="s">
        <v>286</v>
      </c>
      <c r="AL2955" s="7">
        <v>403</v>
      </c>
      <c r="AM2955" s="8">
        <v>403</v>
      </c>
      <c r="AN2955" s="8">
        <v>24.9</v>
      </c>
      <c r="AO2955" s="8">
        <v>24.9</v>
      </c>
      <c r="AP2955" s="8">
        <v>0</v>
      </c>
      <c r="AQ2955" s="8">
        <v>33.1</v>
      </c>
      <c r="AR2955" s="8">
        <v>1.3</v>
      </c>
      <c r="AS2955" s="8">
        <v>0</v>
      </c>
      <c r="AT2955" s="12">
        <f t="shared" si="470"/>
        <v>59.3</v>
      </c>
      <c r="AV2955" s="11">
        <f t="shared" si="471"/>
        <v>0</v>
      </c>
      <c r="AW2955" s="13">
        <f t="shared" si="472"/>
        <v>0</v>
      </c>
      <c r="AX2955" s="13">
        <f t="shared" si="473"/>
        <v>0</v>
      </c>
      <c r="AY2955" s="13">
        <f t="shared" si="474"/>
        <v>0</v>
      </c>
      <c r="AZ2955" s="13">
        <f t="shared" si="475"/>
        <v>0</v>
      </c>
      <c r="BA2955" s="13">
        <f t="shared" si="476"/>
        <v>0</v>
      </c>
      <c r="BB2955" s="13">
        <f t="shared" si="477"/>
        <v>0</v>
      </c>
      <c r="BC2955" s="13">
        <f t="shared" si="478"/>
        <v>0</v>
      </c>
    </row>
    <row r="2956" spans="1:55" x14ac:dyDescent="0.3">
      <c r="A2956" s="8" t="s">
        <v>20</v>
      </c>
      <c r="B2956" s="8" t="s">
        <v>239</v>
      </c>
      <c r="C2956" s="8" t="s">
        <v>204</v>
      </c>
      <c r="D2956" s="8" t="s">
        <v>20</v>
      </c>
      <c r="E2956" s="7" t="s">
        <v>14</v>
      </c>
      <c r="F2956" s="8">
        <v>112</v>
      </c>
      <c r="G2956" s="8">
        <v>1</v>
      </c>
      <c r="L2956" s="8">
        <v>1</v>
      </c>
      <c r="M2956" s="8">
        <f t="shared" si="469"/>
        <v>112</v>
      </c>
      <c r="O2956" s="8">
        <v>143</v>
      </c>
      <c r="AI2956">
        <v>8041</v>
      </c>
      <c r="AJ2956">
        <v>15233</v>
      </c>
      <c r="AK2956" t="s">
        <v>378</v>
      </c>
      <c r="AL2956">
        <v>105</v>
      </c>
      <c r="AM2956">
        <v>105</v>
      </c>
      <c r="AN2956">
        <v>18.5</v>
      </c>
      <c r="AO2956">
        <v>18.5</v>
      </c>
      <c r="AP2956">
        <v>18.5</v>
      </c>
      <c r="AQ2956">
        <v>2.9</v>
      </c>
      <c r="AR2956">
        <v>0</v>
      </c>
      <c r="AS2956">
        <v>0</v>
      </c>
      <c r="AT2956" s="12">
        <f t="shared" si="470"/>
        <v>21.4</v>
      </c>
      <c r="AV2956" s="11">
        <f t="shared" si="471"/>
        <v>117.6</v>
      </c>
      <c r="AW2956" s="13">
        <f t="shared" si="472"/>
        <v>117.6</v>
      </c>
      <c r="AX2956" s="13">
        <f t="shared" si="473"/>
        <v>20.72</v>
      </c>
      <c r="AY2956" s="13">
        <f t="shared" si="474"/>
        <v>20.72</v>
      </c>
      <c r="AZ2956" s="13">
        <f t="shared" si="475"/>
        <v>20.72</v>
      </c>
      <c r="BA2956" s="13">
        <f t="shared" si="476"/>
        <v>3.2480000000000002</v>
      </c>
      <c r="BB2956" s="13">
        <f t="shared" si="477"/>
        <v>0</v>
      </c>
      <c r="BC2956" s="13">
        <f t="shared" si="478"/>
        <v>0</v>
      </c>
    </row>
    <row r="2957" spans="1:55" x14ac:dyDescent="0.3">
      <c r="A2957" s="8" t="s">
        <v>233</v>
      </c>
      <c r="B2957" s="8" t="s">
        <v>239</v>
      </c>
      <c r="C2957" s="8" t="s">
        <v>204</v>
      </c>
      <c r="D2957" s="8" t="s">
        <v>26</v>
      </c>
      <c r="E2957" s="7" t="s">
        <v>14</v>
      </c>
      <c r="F2957" s="8">
        <v>175</v>
      </c>
      <c r="H2957" s="8">
        <v>2</v>
      </c>
      <c r="L2957" s="8">
        <v>0.28599999999999998</v>
      </c>
      <c r="M2957" s="8">
        <f t="shared" si="469"/>
        <v>50.05</v>
      </c>
      <c r="O2957" s="8">
        <v>143</v>
      </c>
      <c r="AI2957" s="7">
        <v>7200</v>
      </c>
      <c r="AJ2957" s="8">
        <v>20051</v>
      </c>
      <c r="AK2957" s="8" t="s">
        <v>282</v>
      </c>
      <c r="AL2957" s="7">
        <v>130</v>
      </c>
      <c r="AM2957" s="8">
        <v>0</v>
      </c>
      <c r="AN2957" s="8">
        <v>2.4</v>
      </c>
      <c r="AO2957" s="8">
        <v>0</v>
      </c>
      <c r="AP2957" s="8">
        <v>0</v>
      </c>
      <c r="AQ2957" s="8">
        <v>0.2</v>
      </c>
      <c r="AR2957" s="8">
        <v>28.6</v>
      </c>
      <c r="AS2957" s="8">
        <v>0.3</v>
      </c>
      <c r="AT2957" s="12">
        <f t="shared" si="470"/>
        <v>31.200000000000003</v>
      </c>
      <c r="AV2957" s="11">
        <f t="shared" si="471"/>
        <v>65.064999999999998</v>
      </c>
      <c r="AW2957" s="13">
        <f t="shared" si="472"/>
        <v>0</v>
      </c>
      <c r="AX2957" s="13">
        <f t="shared" si="473"/>
        <v>1.2011999999999998</v>
      </c>
      <c r="AY2957" s="13">
        <f t="shared" si="474"/>
        <v>0</v>
      </c>
      <c r="AZ2957" s="13">
        <f t="shared" si="475"/>
        <v>0</v>
      </c>
      <c r="BA2957" s="13">
        <f t="shared" si="476"/>
        <v>0.10009999999999999</v>
      </c>
      <c r="BB2957" s="13">
        <f t="shared" si="477"/>
        <v>14.314300000000001</v>
      </c>
      <c r="BC2957" s="13">
        <f t="shared" si="478"/>
        <v>0.15014999999999998</v>
      </c>
    </row>
    <row r="2958" spans="1:55" x14ac:dyDescent="0.3">
      <c r="A2958" s="8" t="s">
        <v>233</v>
      </c>
      <c r="B2958" s="8" t="s">
        <v>239</v>
      </c>
      <c r="C2958" s="8" t="s">
        <v>204</v>
      </c>
      <c r="D2958" s="8" t="s">
        <v>28</v>
      </c>
      <c r="E2958" s="7" t="s">
        <v>14</v>
      </c>
      <c r="F2958" s="8">
        <v>185</v>
      </c>
      <c r="H2958" s="8">
        <v>3</v>
      </c>
      <c r="L2958" s="8">
        <v>0.42899999999999999</v>
      </c>
      <c r="M2958" s="8">
        <f t="shared" si="469"/>
        <v>79.364999999999995</v>
      </c>
      <c r="O2958" s="8">
        <v>143</v>
      </c>
      <c r="AI2958" s="7">
        <v>7005</v>
      </c>
      <c r="AJ2958" s="8">
        <v>16028</v>
      </c>
      <c r="AK2958" s="8" t="s">
        <v>283</v>
      </c>
      <c r="AL2958" s="7">
        <v>127</v>
      </c>
      <c r="AM2958" s="8">
        <v>0</v>
      </c>
      <c r="AN2958" s="8">
        <v>8.6999999999999993</v>
      </c>
      <c r="AO2958" s="8">
        <v>0</v>
      </c>
      <c r="AP2958" s="8">
        <v>0</v>
      </c>
      <c r="AQ2958" s="8">
        <v>0.5</v>
      </c>
      <c r="AR2958" s="8">
        <v>22.8</v>
      </c>
      <c r="AS2958" s="8">
        <v>6.4</v>
      </c>
      <c r="AT2958" s="12">
        <f t="shared" si="470"/>
        <v>32</v>
      </c>
      <c r="AV2958" s="11">
        <f t="shared" si="471"/>
        <v>100.79355</v>
      </c>
      <c r="AW2958" s="13">
        <f t="shared" si="472"/>
        <v>0</v>
      </c>
      <c r="AX2958" s="13">
        <f t="shared" si="473"/>
        <v>6.9047549999999989</v>
      </c>
      <c r="AY2958" s="13">
        <f t="shared" si="474"/>
        <v>0</v>
      </c>
      <c r="AZ2958" s="13">
        <f t="shared" si="475"/>
        <v>0</v>
      </c>
      <c r="BA2958" s="13">
        <f t="shared" si="476"/>
        <v>0.39682499999999998</v>
      </c>
      <c r="BB2958" s="13">
        <f t="shared" si="477"/>
        <v>18.095219999999998</v>
      </c>
      <c r="BC2958" s="13">
        <f t="shared" si="478"/>
        <v>5.0793599999999994</v>
      </c>
    </row>
    <row r="2959" spans="1:55" x14ac:dyDescent="0.3">
      <c r="A2959" s="8" t="s">
        <v>233</v>
      </c>
      <c r="B2959" s="8" t="s">
        <v>239</v>
      </c>
      <c r="C2959" s="8" t="s">
        <v>204</v>
      </c>
      <c r="D2959" s="8" t="s">
        <v>29</v>
      </c>
      <c r="E2959" s="7" t="s">
        <v>14</v>
      </c>
      <c r="F2959" s="8">
        <v>60</v>
      </c>
      <c r="G2959" s="8">
        <v>1</v>
      </c>
      <c r="L2959" s="8">
        <v>1</v>
      </c>
      <c r="M2959" s="8">
        <f t="shared" si="469"/>
        <v>60</v>
      </c>
      <c r="O2959" s="8">
        <v>143</v>
      </c>
      <c r="AI2959" s="7">
        <v>513</v>
      </c>
      <c r="AJ2959" s="8">
        <v>11110</v>
      </c>
      <c r="AK2959" s="8" t="s">
        <v>290</v>
      </c>
      <c r="AL2959" s="7">
        <v>22</v>
      </c>
      <c r="AM2959" s="8">
        <v>0</v>
      </c>
      <c r="AN2959" s="8">
        <v>1</v>
      </c>
      <c r="AO2959" s="8">
        <v>0</v>
      </c>
      <c r="AP2959" s="8">
        <v>0</v>
      </c>
      <c r="AQ2959" s="8">
        <v>0.4</v>
      </c>
      <c r="AR2959" s="8">
        <v>4.5</v>
      </c>
      <c r="AS2959" s="8">
        <v>2.8</v>
      </c>
      <c r="AT2959" s="12">
        <f t="shared" si="470"/>
        <v>5.9</v>
      </c>
      <c r="AV2959" s="11">
        <f t="shared" si="471"/>
        <v>13.2</v>
      </c>
      <c r="AW2959" s="13">
        <f t="shared" si="472"/>
        <v>0</v>
      </c>
      <c r="AX2959" s="13">
        <f t="shared" si="473"/>
        <v>0.6</v>
      </c>
      <c r="AY2959" s="13">
        <f t="shared" si="474"/>
        <v>0</v>
      </c>
      <c r="AZ2959" s="13">
        <f t="shared" si="475"/>
        <v>0</v>
      </c>
      <c r="BA2959" s="13">
        <f t="shared" si="476"/>
        <v>0.24</v>
      </c>
      <c r="BB2959" s="13">
        <f t="shared" si="477"/>
        <v>2.7</v>
      </c>
      <c r="BC2959" s="13">
        <f t="shared" si="478"/>
        <v>1.68</v>
      </c>
    </row>
    <row r="2960" spans="1:55" x14ac:dyDescent="0.3">
      <c r="A2960" s="8" t="s">
        <v>233</v>
      </c>
      <c r="B2960" s="8" t="s">
        <v>239</v>
      </c>
      <c r="C2960" s="8" t="s">
        <v>204</v>
      </c>
      <c r="D2960" s="8" t="s">
        <v>30</v>
      </c>
      <c r="E2960" s="7" t="s">
        <v>14</v>
      </c>
      <c r="F2960" s="8">
        <v>119</v>
      </c>
      <c r="H2960" s="8">
        <v>4</v>
      </c>
      <c r="L2960" s="8">
        <v>0.57099999999999995</v>
      </c>
      <c r="M2960" s="8">
        <f t="shared" si="469"/>
        <v>67.948999999999998</v>
      </c>
      <c r="O2960" s="8">
        <v>143</v>
      </c>
      <c r="AI2960" s="7">
        <v>141</v>
      </c>
      <c r="AJ2960" s="8">
        <v>9040</v>
      </c>
      <c r="AK2960" s="8" t="s">
        <v>287</v>
      </c>
      <c r="AL2960" s="7">
        <v>92</v>
      </c>
      <c r="AM2960" s="8">
        <v>0</v>
      </c>
      <c r="AN2960" s="8">
        <v>1</v>
      </c>
      <c r="AO2960" s="8">
        <v>0</v>
      </c>
      <c r="AP2960" s="8">
        <v>0</v>
      </c>
      <c r="AQ2960" s="8">
        <v>0.5</v>
      </c>
      <c r="AR2960" s="8">
        <v>23.4</v>
      </c>
      <c r="AS2960" s="8">
        <v>2.4</v>
      </c>
      <c r="AT2960" s="12">
        <f t="shared" si="470"/>
        <v>24.9</v>
      </c>
      <c r="AV2960" s="11">
        <f t="shared" si="471"/>
        <v>62.513080000000002</v>
      </c>
      <c r="AW2960" s="13">
        <f t="shared" si="472"/>
        <v>0</v>
      </c>
      <c r="AX2960" s="13">
        <f t="shared" si="473"/>
        <v>0.67948999999999993</v>
      </c>
      <c r="AY2960" s="13">
        <f t="shared" si="474"/>
        <v>0</v>
      </c>
      <c r="AZ2960" s="13">
        <f t="shared" si="475"/>
        <v>0</v>
      </c>
      <c r="BA2960" s="13">
        <f t="shared" si="476"/>
        <v>0.33974499999999996</v>
      </c>
      <c r="BB2960" s="13">
        <f t="shared" si="477"/>
        <v>15.900065999999999</v>
      </c>
      <c r="BC2960" s="13">
        <f t="shared" si="478"/>
        <v>1.630776</v>
      </c>
    </row>
    <row r="2961" spans="1:55" x14ac:dyDescent="0.3">
      <c r="A2961" s="8" t="s">
        <v>233</v>
      </c>
      <c r="B2961" s="8" t="s">
        <v>239</v>
      </c>
      <c r="C2961" s="8" t="s">
        <v>204</v>
      </c>
      <c r="D2961" s="8" t="s">
        <v>31</v>
      </c>
      <c r="E2961" s="7" t="s">
        <v>21</v>
      </c>
      <c r="K2961" s="8">
        <v>1</v>
      </c>
      <c r="L2961" s="8">
        <v>0</v>
      </c>
      <c r="M2961" s="8">
        <f t="shared" si="469"/>
        <v>0</v>
      </c>
      <c r="O2961" s="8">
        <v>143</v>
      </c>
      <c r="AI2961" s="7">
        <v>1786</v>
      </c>
      <c r="AJ2961" s="8">
        <v>11363</v>
      </c>
      <c r="AK2961" s="8" t="s">
        <v>289</v>
      </c>
      <c r="AL2961" s="7">
        <v>93</v>
      </c>
      <c r="AM2961" s="8">
        <v>0</v>
      </c>
      <c r="AN2961" s="8">
        <v>2</v>
      </c>
      <c r="AO2961" s="8">
        <v>0</v>
      </c>
      <c r="AP2961" s="8">
        <v>0</v>
      </c>
      <c r="AQ2961" s="8">
        <v>0.1</v>
      </c>
      <c r="AR2961" s="8">
        <v>21.6</v>
      </c>
      <c r="AS2961" s="8">
        <v>1.5</v>
      </c>
      <c r="AT2961" s="12">
        <f t="shared" si="470"/>
        <v>23.700000000000003</v>
      </c>
      <c r="AV2961" s="11">
        <f t="shared" si="471"/>
        <v>0</v>
      </c>
      <c r="AW2961" s="13">
        <f t="shared" si="472"/>
        <v>0</v>
      </c>
      <c r="AX2961" s="13">
        <f t="shared" si="473"/>
        <v>0</v>
      </c>
      <c r="AY2961" s="13">
        <f t="shared" si="474"/>
        <v>0</v>
      </c>
      <c r="AZ2961" s="13">
        <f t="shared" si="475"/>
        <v>0</v>
      </c>
      <c r="BA2961" s="13">
        <f t="shared" si="476"/>
        <v>0</v>
      </c>
      <c r="BB2961" s="13">
        <f t="shared" si="477"/>
        <v>0</v>
      </c>
      <c r="BC2961" s="13">
        <f t="shared" si="478"/>
        <v>0</v>
      </c>
    </row>
    <row r="2962" spans="1:55" x14ac:dyDescent="0.3">
      <c r="A2962" s="8" t="s">
        <v>233</v>
      </c>
      <c r="B2962" s="8" t="s">
        <v>239</v>
      </c>
      <c r="C2962" s="8" t="s">
        <v>204</v>
      </c>
      <c r="D2962" s="8" t="s">
        <v>167</v>
      </c>
      <c r="E2962" s="7" t="s">
        <v>14</v>
      </c>
      <c r="F2962" s="8">
        <v>62</v>
      </c>
      <c r="G2962" s="8">
        <v>1</v>
      </c>
      <c r="L2962" s="8">
        <v>1</v>
      </c>
      <c r="M2962" s="8">
        <f t="shared" si="469"/>
        <v>62</v>
      </c>
      <c r="O2962" s="8">
        <v>143</v>
      </c>
      <c r="AI2962" s="7">
        <v>2282</v>
      </c>
      <c r="AJ2962" s="8">
        <v>11529</v>
      </c>
      <c r="AK2962" s="8" t="s">
        <v>368</v>
      </c>
      <c r="AL2962" s="7">
        <v>21</v>
      </c>
      <c r="AM2962" s="8">
        <v>0</v>
      </c>
      <c r="AN2962" s="8">
        <v>0.9</v>
      </c>
      <c r="AO2962" s="8">
        <v>0</v>
      </c>
      <c r="AP2962" s="8">
        <v>0</v>
      </c>
      <c r="AQ2962" s="8">
        <v>0.3</v>
      </c>
      <c r="AR2962" s="8">
        <v>4.5999999999999996</v>
      </c>
      <c r="AS2962" s="8">
        <v>1.1000000000000001</v>
      </c>
      <c r="AT2962" s="12">
        <f t="shared" si="470"/>
        <v>5.8</v>
      </c>
      <c r="AV2962" s="11">
        <f t="shared" si="471"/>
        <v>13.02</v>
      </c>
      <c r="AW2962" s="13">
        <f t="shared" si="472"/>
        <v>0</v>
      </c>
      <c r="AX2962" s="13">
        <f t="shared" si="473"/>
        <v>0.55800000000000005</v>
      </c>
      <c r="AY2962" s="13">
        <f t="shared" si="474"/>
        <v>0</v>
      </c>
      <c r="AZ2962" s="13">
        <f t="shared" si="475"/>
        <v>0</v>
      </c>
      <c r="BA2962" s="13">
        <f t="shared" si="476"/>
        <v>0.18599999999999997</v>
      </c>
      <c r="BB2962" s="13">
        <f t="shared" si="477"/>
        <v>2.8519999999999999</v>
      </c>
      <c r="BC2962" s="13">
        <f t="shared" si="478"/>
        <v>0.68200000000000005</v>
      </c>
    </row>
    <row r="2963" spans="1:55" x14ac:dyDescent="0.3">
      <c r="A2963" s="8" t="s">
        <v>233</v>
      </c>
      <c r="B2963" s="8" t="s">
        <v>239</v>
      </c>
      <c r="C2963" s="8" t="s">
        <v>204</v>
      </c>
      <c r="D2963" s="8" t="s">
        <v>171</v>
      </c>
      <c r="E2963" s="7" t="s">
        <v>14</v>
      </c>
      <c r="F2963" s="8">
        <v>44</v>
      </c>
      <c r="G2963" s="8">
        <v>1</v>
      </c>
      <c r="L2963" s="8">
        <v>1</v>
      </c>
      <c r="M2963" s="8">
        <f t="shared" si="469"/>
        <v>44</v>
      </c>
      <c r="O2963" s="8">
        <v>143</v>
      </c>
      <c r="AI2963" s="7">
        <v>7016</v>
      </c>
      <c r="AJ2963" s="8">
        <v>18029</v>
      </c>
      <c r="AK2963" s="8" t="s">
        <v>369</v>
      </c>
      <c r="AL2963" s="7">
        <v>274</v>
      </c>
      <c r="AM2963" s="8">
        <v>0</v>
      </c>
      <c r="AN2963" s="8">
        <v>8.8000000000000007</v>
      </c>
      <c r="AO2963" s="8">
        <v>0</v>
      </c>
      <c r="AP2963" s="8">
        <v>0</v>
      </c>
      <c r="AQ2963" s="8">
        <v>3</v>
      </c>
      <c r="AR2963" s="8">
        <v>51.9</v>
      </c>
      <c r="AS2963" s="8">
        <v>2.8</v>
      </c>
      <c r="AT2963" s="12">
        <f t="shared" si="470"/>
        <v>63.7</v>
      </c>
      <c r="AV2963" s="11">
        <f t="shared" si="471"/>
        <v>120.56</v>
      </c>
      <c r="AW2963" s="13">
        <f t="shared" si="472"/>
        <v>0</v>
      </c>
      <c r="AX2963" s="13">
        <f t="shared" si="473"/>
        <v>3.8720000000000003</v>
      </c>
      <c r="AY2963" s="13">
        <f t="shared" si="474"/>
        <v>0</v>
      </c>
      <c r="AZ2963" s="13">
        <f t="shared" si="475"/>
        <v>0</v>
      </c>
      <c r="BA2963" s="13">
        <f t="shared" si="476"/>
        <v>1.32</v>
      </c>
      <c r="BB2963" s="13">
        <f t="shared" si="477"/>
        <v>22.835999999999999</v>
      </c>
      <c r="BC2963" s="13">
        <f t="shared" si="478"/>
        <v>1.232</v>
      </c>
    </row>
    <row r="2964" spans="1:55" x14ac:dyDescent="0.3">
      <c r="A2964" s="8" t="s">
        <v>234</v>
      </c>
      <c r="B2964" s="8" t="s">
        <v>239</v>
      </c>
      <c r="C2964" s="8" t="s">
        <v>204</v>
      </c>
      <c r="D2964" s="8" t="s">
        <v>248</v>
      </c>
      <c r="E2964" s="7" t="s">
        <v>14</v>
      </c>
      <c r="F2964" s="8">
        <v>134</v>
      </c>
      <c r="H2964" s="8">
        <v>1</v>
      </c>
      <c r="L2964" s="8">
        <v>0.14299999999999999</v>
      </c>
      <c r="M2964" s="8">
        <f t="shared" si="469"/>
        <v>19.161999999999999</v>
      </c>
      <c r="O2964" s="8">
        <v>143</v>
      </c>
      <c r="AE2964" s="7" t="s">
        <v>296</v>
      </c>
      <c r="AF2964" s="8" t="s">
        <v>303</v>
      </c>
      <c r="AL2964" s="7">
        <v>163</v>
      </c>
      <c r="AN2964" s="8">
        <v>6.3</v>
      </c>
      <c r="AQ2964" s="8">
        <v>1.4</v>
      </c>
      <c r="AR2964" s="8">
        <v>31.1</v>
      </c>
      <c r="AT2964" s="12">
        <f t="shared" si="470"/>
        <v>38.799999999999997</v>
      </c>
      <c r="AV2964" s="11">
        <f t="shared" si="471"/>
        <v>31.234059999999999</v>
      </c>
      <c r="AW2964" s="13">
        <f t="shared" si="472"/>
        <v>0.19161999999999998</v>
      </c>
      <c r="AX2964" s="13">
        <f t="shared" si="473"/>
        <v>1.207206</v>
      </c>
      <c r="AY2964" s="13">
        <f t="shared" si="474"/>
        <v>0.19161999999999998</v>
      </c>
      <c r="AZ2964" s="13">
        <f t="shared" si="475"/>
        <v>0.19161999999999998</v>
      </c>
      <c r="BA2964" s="13">
        <f t="shared" si="476"/>
        <v>0.26826800000000001</v>
      </c>
      <c r="BB2964" s="13">
        <f t="shared" si="477"/>
        <v>5.9593820000000006</v>
      </c>
      <c r="BC2964" s="13">
        <f t="shared" si="478"/>
        <v>0.19161999999999998</v>
      </c>
    </row>
    <row r="2965" spans="1:55" x14ac:dyDescent="0.3">
      <c r="A2965" s="8" t="s">
        <v>234</v>
      </c>
      <c r="B2965" s="8" t="s">
        <v>239</v>
      </c>
      <c r="C2965" s="8" t="s">
        <v>204</v>
      </c>
      <c r="D2965" s="8" t="s">
        <v>27</v>
      </c>
      <c r="E2965" s="7" t="s">
        <v>14</v>
      </c>
      <c r="F2965" s="8">
        <v>114</v>
      </c>
      <c r="G2965" s="8">
        <v>1</v>
      </c>
      <c r="L2965" s="8">
        <v>1</v>
      </c>
      <c r="M2965" s="8">
        <f t="shared" si="469"/>
        <v>114</v>
      </c>
      <c r="O2965" s="8">
        <v>143</v>
      </c>
      <c r="AE2965" s="7" t="s">
        <v>296</v>
      </c>
      <c r="AF2965" s="8" t="s">
        <v>304</v>
      </c>
      <c r="AL2965" s="7">
        <v>125</v>
      </c>
      <c r="AN2965" s="8">
        <v>2.1</v>
      </c>
      <c r="AQ2965" s="8">
        <v>1.3</v>
      </c>
      <c r="AR2965" s="8">
        <v>26.2</v>
      </c>
      <c r="AT2965" s="12">
        <f t="shared" si="470"/>
        <v>29.6</v>
      </c>
      <c r="AV2965" s="11">
        <f t="shared" si="471"/>
        <v>142.5</v>
      </c>
      <c r="AW2965" s="13">
        <f t="shared" si="472"/>
        <v>1.1399999999999999</v>
      </c>
      <c r="AX2965" s="13">
        <f t="shared" si="473"/>
        <v>2.3940000000000001</v>
      </c>
      <c r="AY2965" s="13">
        <f t="shared" si="474"/>
        <v>1.1399999999999999</v>
      </c>
      <c r="AZ2965" s="13">
        <f t="shared" si="475"/>
        <v>1.1399999999999999</v>
      </c>
      <c r="BA2965" s="13">
        <f t="shared" si="476"/>
        <v>1.4820000000000002</v>
      </c>
      <c r="BB2965" s="13">
        <f t="shared" si="477"/>
        <v>29.867999999999999</v>
      </c>
      <c r="BC2965" s="13">
        <f t="shared" si="478"/>
        <v>1.1399999999999999</v>
      </c>
    </row>
    <row r="2966" spans="1:55" x14ac:dyDescent="0.3">
      <c r="A2966" s="8" t="s">
        <v>234</v>
      </c>
      <c r="B2966" s="8" t="s">
        <v>239</v>
      </c>
      <c r="C2966" s="8" t="s">
        <v>204</v>
      </c>
      <c r="D2966" s="8" t="s">
        <v>32</v>
      </c>
      <c r="E2966" s="7" t="s">
        <v>14</v>
      </c>
      <c r="F2966" s="8">
        <v>83</v>
      </c>
      <c r="G2966" s="8">
        <v>1</v>
      </c>
      <c r="L2966" s="8">
        <v>1</v>
      </c>
      <c r="M2966" s="8">
        <f t="shared" si="469"/>
        <v>83</v>
      </c>
      <c r="O2966" s="8">
        <v>143</v>
      </c>
      <c r="AI2966" s="7">
        <v>8012</v>
      </c>
      <c r="AJ2966" s="8">
        <v>0</v>
      </c>
      <c r="AK2966" s="8" t="s">
        <v>307</v>
      </c>
      <c r="AL2966" s="7">
        <v>332</v>
      </c>
      <c r="AM2966" s="8">
        <v>0</v>
      </c>
      <c r="AN2966" s="8">
        <v>10.3</v>
      </c>
      <c r="AO2966" s="8">
        <v>0</v>
      </c>
      <c r="AP2966" s="8">
        <v>0</v>
      </c>
      <c r="AQ2966" s="8">
        <v>3</v>
      </c>
      <c r="AR2966" s="8">
        <v>73.7</v>
      </c>
      <c r="AS2966" s="8">
        <v>12.7</v>
      </c>
      <c r="AT2966" s="12">
        <f t="shared" si="470"/>
        <v>87</v>
      </c>
      <c r="AV2966" s="11">
        <f t="shared" si="471"/>
        <v>275.56</v>
      </c>
      <c r="AW2966" s="13">
        <f t="shared" si="472"/>
        <v>0</v>
      </c>
      <c r="AX2966" s="13">
        <f t="shared" si="473"/>
        <v>8.5490000000000013</v>
      </c>
      <c r="AY2966" s="13">
        <f t="shared" si="474"/>
        <v>0</v>
      </c>
      <c r="AZ2966" s="13">
        <f t="shared" si="475"/>
        <v>0</v>
      </c>
      <c r="BA2966" s="13">
        <f t="shared" si="476"/>
        <v>2.4900000000000002</v>
      </c>
      <c r="BB2966" s="13">
        <f t="shared" si="477"/>
        <v>61.171000000000006</v>
      </c>
      <c r="BC2966" s="13">
        <f t="shared" si="478"/>
        <v>10.540999999999999</v>
      </c>
    </row>
    <row r="2967" spans="1:55" x14ac:dyDescent="0.3">
      <c r="A2967" s="8" t="s">
        <v>232</v>
      </c>
      <c r="B2967" s="8" t="s">
        <v>239</v>
      </c>
      <c r="C2967" s="8" t="s">
        <v>205</v>
      </c>
      <c r="D2967" s="8" t="s">
        <v>13</v>
      </c>
      <c r="E2967" s="7" t="s">
        <v>14</v>
      </c>
      <c r="F2967" s="8">
        <v>112</v>
      </c>
      <c r="I2967" s="8">
        <v>1</v>
      </c>
      <c r="L2967" s="8">
        <v>3.3000000000000002E-2</v>
      </c>
      <c r="M2967" s="8">
        <f t="shared" si="469"/>
        <v>3.6960000000000002</v>
      </c>
      <c r="N2967" s="8">
        <v>3</v>
      </c>
      <c r="O2967" s="8">
        <v>144</v>
      </c>
      <c r="AI2967" s="7">
        <v>8067</v>
      </c>
      <c r="AJ2967" s="8">
        <v>0</v>
      </c>
      <c r="AK2967" s="8" t="s">
        <v>265</v>
      </c>
      <c r="AL2967" s="7">
        <v>269</v>
      </c>
      <c r="AM2967" s="8">
        <v>269</v>
      </c>
      <c r="AN2967" s="8">
        <v>24.9</v>
      </c>
      <c r="AO2967" s="8">
        <v>24.9</v>
      </c>
      <c r="AP2967" s="8">
        <v>24.9</v>
      </c>
      <c r="AQ2967" s="8">
        <v>18</v>
      </c>
      <c r="AR2967" s="8">
        <v>0</v>
      </c>
      <c r="AS2967" s="8">
        <v>0</v>
      </c>
      <c r="AT2967" s="12">
        <f t="shared" si="470"/>
        <v>42.9</v>
      </c>
      <c r="AV2967" s="11">
        <f t="shared" si="471"/>
        <v>9.94224</v>
      </c>
      <c r="AW2967" s="13">
        <f t="shared" si="472"/>
        <v>9.94224</v>
      </c>
      <c r="AX2967" s="13">
        <f t="shared" si="473"/>
        <v>0.92030400000000001</v>
      </c>
      <c r="AY2967" s="13">
        <f t="shared" si="474"/>
        <v>0.92030400000000001</v>
      </c>
      <c r="AZ2967" s="13">
        <f t="shared" si="475"/>
        <v>0.92030400000000001</v>
      </c>
      <c r="BA2967" s="13">
        <f t="shared" si="476"/>
        <v>0.66528000000000009</v>
      </c>
      <c r="BB2967" s="13">
        <f t="shared" si="477"/>
        <v>0</v>
      </c>
      <c r="BC2967" s="13">
        <f t="shared" si="478"/>
        <v>0</v>
      </c>
    </row>
    <row r="2968" spans="1:55" x14ac:dyDescent="0.3">
      <c r="A2968" s="8" t="s">
        <v>232</v>
      </c>
      <c r="B2968" s="8" t="s">
        <v>239</v>
      </c>
      <c r="C2968" s="8" t="s">
        <v>205</v>
      </c>
      <c r="D2968" s="8" t="s">
        <v>15</v>
      </c>
      <c r="E2968" s="7" t="s">
        <v>14</v>
      </c>
      <c r="F2968" s="8">
        <v>85</v>
      </c>
      <c r="I2968" s="8">
        <v>1</v>
      </c>
      <c r="L2968" s="8">
        <v>3.3000000000000002E-2</v>
      </c>
      <c r="M2968" s="8">
        <f t="shared" si="469"/>
        <v>2.8050000000000002</v>
      </c>
      <c r="O2968" s="8">
        <v>144</v>
      </c>
      <c r="AE2968" s="7" t="s">
        <v>296</v>
      </c>
      <c r="AF2968" s="8" t="s">
        <v>298</v>
      </c>
      <c r="AG2968" s="7" t="s">
        <v>299</v>
      </c>
      <c r="AL2968" s="7">
        <v>241</v>
      </c>
      <c r="AN2968" s="8">
        <v>32.9</v>
      </c>
      <c r="AQ2968" s="8">
        <v>10.9</v>
      </c>
      <c r="AR2968" s="8">
        <v>0.5</v>
      </c>
      <c r="AS2968" s="8">
        <v>0</v>
      </c>
      <c r="AT2968" s="12">
        <f t="shared" si="470"/>
        <v>44.3</v>
      </c>
      <c r="AV2968" s="11">
        <f t="shared" si="471"/>
        <v>6.7600499999999997</v>
      </c>
      <c r="AW2968" s="13">
        <f t="shared" si="472"/>
        <v>2.8050000000000002E-2</v>
      </c>
      <c r="AX2968" s="13">
        <f t="shared" si="473"/>
        <v>0.92284499999999992</v>
      </c>
      <c r="AY2968" s="13">
        <f t="shared" si="474"/>
        <v>2.8050000000000002E-2</v>
      </c>
      <c r="AZ2968" s="13">
        <f t="shared" si="475"/>
        <v>2.8050000000000002E-2</v>
      </c>
      <c r="BA2968" s="13">
        <f t="shared" si="476"/>
        <v>0.30574500000000004</v>
      </c>
      <c r="BB2968" s="13">
        <f t="shared" si="477"/>
        <v>1.4025000000000001E-2</v>
      </c>
      <c r="BC2968" s="13">
        <f t="shared" si="478"/>
        <v>0</v>
      </c>
    </row>
    <row r="2969" spans="1:55" x14ac:dyDescent="0.3">
      <c r="A2969" s="8" t="s">
        <v>232</v>
      </c>
      <c r="B2969" s="8" t="s">
        <v>239</v>
      </c>
      <c r="C2969" s="8" t="s">
        <v>205</v>
      </c>
      <c r="D2969" s="8" t="s">
        <v>17</v>
      </c>
      <c r="E2969" s="7" t="s">
        <v>14</v>
      </c>
      <c r="F2969" s="8">
        <v>85</v>
      </c>
      <c r="I2969" s="8">
        <v>1</v>
      </c>
      <c r="L2969" s="8">
        <v>3.3000000000000002E-2</v>
      </c>
      <c r="M2969" s="8">
        <f t="shared" si="469"/>
        <v>2.8050000000000002</v>
      </c>
      <c r="O2969" s="8">
        <v>144</v>
      </c>
      <c r="AE2969" s="7" t="s">
        <v>300</v>
      </c>
      <c r="AF2969" s="8" t="s">
        <v>301</v>
      </c>
      <c r="AG2969" s="7" t="s">
        <v>272</v>
      </c>
      <c r="AL2969" s="7">
        <v>265</v>
      </c>
      <c r="AN2969" s="8">
        <v>16.899999999999999</v>
      </c>
      <c r="AQ2969" s="8">
        <v>21.4</v>
      </c>
      <c r="AR2969" s="8">
        <v>0</v>
      </c>
      <c r="AS2969" s="8">
        <v>0</v>
      </c>
      <c r="AT2969" s="12">
        <f t="shared" si="470"/>
        <v>38.299999999999997</v>
      </c>
      <c r="AV2969" s="11">
        <f t="shared" si="471"/>
        <v>7.4332500000000001</v>
      </c>
      <c r="AW2969" s="13">
        <f t="shared" si="472"/>
        <v>2.8050000000000002E-2</v>
      </c>
      <c r="AX2969" s="13">
        <f t="shared" si="473"/>
        <v>0.47404499999999999</v>
      </c>
      <c r="AY2969" s="13">
        <f t="shared" si="474"/>
        <v>2.8050000000000002E-2</v>
      </c>
      <c r="AZ2969" s="13">
        <f t="shared" si="475"/>
        <v>2.8050000000000002E-2</v>
      </c>
      <c r="BA2969" s="13">
        <f t="shared" si="476"/>
        <v>0.60026999999999997</v>
      </c>
      <c r="BB2969" s="13">
        <f t="shared" si="477"/>
        <v>0</v>
      </c>
      <c r="BC2969" s="13">
        <f t="shared" si="478"/>
        <v>0</v>
      </c>
    </row>
    <row r="2970" spans="1:55" x14ac:dyDescent="0.3">
      <c r="A2970" s="8" t="s">
        <v>232</v>
      </c>
      <c r="B2970" s="8" t="s">
        <v>239</v>
      </c>
      <c r="C2970" s="8" t="s">
        <v>205</v>
      </c>
      <c r="D2970" s="8" t="s">
        <v>18</v>
      </c>
      <c r="E2970" s="7" t="s">
        <v>21</v>
      </c>
      <c r="K2970" s="8">
        <v>1</v>
      </c>
      <c r="L2970" s="8">
        <v>0</v>
      </c>
      <c r="M2970" s="8">
        <f t="shared" si="469"/>
        <v>0</v>
      </c>
      <c r="O2970" s="8">
        <v>144</v>
      </c>
      <c r="S2970" s="8">
        <v>1095</v>
      </c>
      <c r="T2970" s="8" t="s">
        <v>275</v>
      </c>
      <c r="AL2970" s="7">
        <v>267</v>
      </c>
      <c r="AN2970" s="8">
        <v>19.600000000000001</v>
      </c>
      <c r="AQ2970" s="8">
        <v>20.3</v>
      </c>
      <c r="AT2970" s="12">
        <f t="shared" si="470"/>
        <v>39.900000000000006</v>
      </c>
      <c r="AV2970" s="11">
        <f t="shared" si="471"/>
        <v>0</v>
      </c>
      <c r="AW2970" s="13">
        <f t="shared" si="472"/>
        <v>0</v>
      </c>
      <c r="AX2970" s="13">
        <f t="shared" si="473"/>
        <v>0</v>
      </c>
      <c r="AY2970" s="13">
        <f t="shared" si="474"/>
        <v>0</v>
      </c>
      <c r="AZ2970" s="13">
        <f t="shared" si="475"/>
        <v>0</v>
      </c>
      <c r="BA2970" s="13">
        <f t="shared" si="476"/>
        <v>0</v>
      </c>
      <c r="BB2970" s="13">
        <f t="shared" si="477"/>
        <v>0</v>
      </c>
      <c r="BC2970" s="13">
        <f t="shared" si="478"/>
        <v>0</v>
      </c>
    </row>
    <row r="2971" spans="1:55" x14ac:dyDescent="0.3">
      <c r="A2971" s="8" t="s">
        <v>232</v>
      </c>
      <c r="B2971" s="8" t="s">
        <v>239</v>
      </c>
      <c r="C2971" s="8" t="s">
        <v>205</v>
      </c>
      <c r="D2971" s="8" t="s">
        <v>19</v>
      </c>
      <c r="E2971" s="7" t="s">
        <v>14</v>
      </c>
      <c r="F2971" s="8">
        <v>112</v>
      </c>
      <c r="H2971" s="8">
        <v>2</v>
      </c>
      <c r="L2971" s="8">
        <v>0.28599999999999998</v>
      </c>
      <c r="M2971" s="8">
        <f t="shared" si="469"/>
        <v>32.031999999999996</v>
      </c>
      <c r="O2971" s="8">
        <v>144</v>
      </c>
      <c r="AI2971" s="7">
        <v>8063</v>
      </c>
      <c r="AJ2971" s="8">
        <v>5124</v>
      </c>
      <c r="AK2971" s="8" t="s">
        <v>273</v>
      </c>
      <c r="AL2971" s="7">
        <v>285</v>
      </c>
      <c r="AM2971" s="8">
        <v>285</v>
      </c>
      <c r="AN2971" s="8">
        <v>26.9</v>
      </c>
      <c r="AO2971" s="8">
        <v>26.9</v>
      </c>
      <c r="AP2971" s="8">
        <v>26.9</v>
      </c>
      <c r="AQ2971" s="8">
        <v>18.899999999999999</v>
      </c>
      <c r="AR2971" s="8">
        <v>0</v>
      </c>
      <c r="AS2971" s="8">
        <v>0</v>
      </c>
      <c r="AT2971" s="12">
        <f t="shared" si="470"/>
        <v>45.8</v>
      </c>
      <c r="AV2971" s="11">
        <f t="shared" si="471"/>
        <v>91.291199999999989</v>
      </c>
      <c r="AW2971" s="13">
        <f t="shared" si="472"/>
        <v>91.291199999999989</v>
      </c>
      <c r="AX2971" s="13">
        <f t="shared" si="473"/>
        <v>8.6166079999999994</v>
      </c>
      <c r="AY2971" s="13">
        <f t="shared" si="474"/>
        <v>8.6166079999999994</v>
      </c>
      <c r="AZ2971" s="13">
        <f t="shared" si="475"/>
        <v>8.6166079999999994</v>
      </c>
      <c r="BA2971" s="13">
        <f t="shared" si="476"/>
        <v>6.054047999999999</v>
      </c>
      <c r="BB2971" s="13">
        <f t="shared" si="477"/>
        <v>0</v>
      </c>
      <c r="BC2971" s="13">
        <f t="shared" si="478"/>
        <v>0</v>
      </c>
    </row>
    <row r="2972" spans="1:55" x14ac:dyDescent="0.3">
      <c r="A2972" s="8" t="s">
        <v>232</v>
      </c>
      <c r="B2972" s="8" t="s">
        <v>239</v>
      </c>
      <c r="C2972" s="8" t="s">
        <v>205</v>
      </c>
      <c r="D2972" s="8" t="s">
        <v>22</v>
      </c>
      <c r="E2972" s="7" t="s">
        <v>21</v>
      </c>
      <c r="K2972" s="8">
        <v>1</v>
      </c>
      <c r="L2972" s="8">
        <v>0</v>
      </c>
      <c r="M2972" s="8">
        <f t="shared" si="469"/>
        <v>0</v>
      </c>
      <c r="O2972" s="8">
        <v>144</v>
      </c>
      <c r="AI2972" s="7">
        <v>8063</v>
      </c>
      <c r="AJ2972" s="8">
        <v>5124</v>
      </c>
      <c r="AK2972" s="8" t="s">
        <v>273</v>
      </c>
      <c r="AL2972" s="7">
        <v>285</v>
      </c>
      <c r="AM2972" s="8">
        <v>285</v>
      </c>
      <c r="AN2972" s="8">
        <v>26.9</v>
      </c>
      <c r="AO2972" s="8">
        <v>26.9</v>
      </c>
      <c r="AP2972" s="8">
        <v>26.9</v>
      </c>
      <c r="AQ2972" s="8">
        <v>18.899999999999999</v>
      </c>
      <c r="AR2972" s="8">
        <v>0</v>
      </c>
      <c r="AS2972" s="8">
        <v>0</v>
      </c>
      <c r="AT2972" s="12">
        <f t="shared" si="470"/>
        <v>45.8</v>
      </c>
      <c r="AV2972" s="11">
        <f t="shared" si="471"/>
        <v>0</v>
      </c>
      <c r="AW2972" s="13">
        <f t="shared" si="472"/>
        <v>0</v>
      </c>
      <c r="AX2972" s="13">
        <f t="shared" si="473"/>
        <v>0</v>
      </c>
      <c r="AY2972" s="13">
        <f t="shared" si="474"/>
        <v>0</v>
      </c>
      <c r="AZ2972" s="13">
        <f t="shared" si="475"/>
        <v>0</v>
      </c>
      <c r="BA2972" s="13">
        <f t="shared" si="476"/>
        <v>0</v>
      </c>
      <c r="BB2972" s="13">
        <f t="shared" si="477"/>
        <v>0</v>
      </c>
      <c r="BC2972" s="13">
        <f t="shared" si="478"/>
        <v>0</v>
      </c>
    </row>
    <row r="2973" spans="1:55" x14ac:dyDescent="0.3">
      <c r="A2973" s="8" t="s">
        <v>232</v>
      </c>
      <c r="B2973" s="8" t="s">
        <v>239</v>
      </c>
      <c r="C2973" s="8" t="s">
        <v>205</v>
      </c>
      <c r="D2973" s="8" t="s">
        <v>23</v>
      </c>
      <c r="E2973" s="7" t="s">
        <v>14</v>
      </c>
      <c r="F2973" s="8">
        <v>64</v>
      </c>
      <c r="H2973" s="8">
        <v>1</v>
      </c>
      <c r="L2973" s="8">
        <v>0.14299999999999999</v>
      </c>
      <c r="M2973" s="8">
        <f t="shared" si="469"/>
        <v>9.1519999999999992</v>
      </c>
      <c r="O2973" s="8">
        <v>144</v>
      </c>
      <c r="AI2973" s="7">
        <v>974</v>
      </c>
      <c r="AJ2973" s="8">
        <v>1129</v>
      </c>
      <c r="AK2973" s="8" t="s">
        <v>279</v>
      </c>
      <c r="AL2973" s="7">
        <v>155</v>
      </c>
      <c r="AM2973" s="8">
        <v>155</v>
      </c>
      <c r="AN2973" s="8">
        <v>12.6</v>
      </c>
      <c r="AO2973" s="8">
        <v>12.6</v>
      </c>
      <c r="AP2973" s="8">
        <v>0</v>
      </c>
      <c r="AQ2973" s="8">
        <v>10.6</v>
      </c>
      <c r="AR2973" s="8">
        <v>1.1000000000000001</v>
      </c>
      <c r="AS2973" s="8">
        <v>0</v>
      </c>
      <c r="AT2973" s="12">
        <f t="shared" si="470"/>
        <v>24.3</v>
      </c>
      <c r="AV2973" s="11">
        <f t="shared" si="471"/>
        <v>14.185599999999999</v>
      </c>
      <c r="AW2973" s="13">
        <f t="shared" si="472"/>
        <v>14.185599999999999</v>
      </c>
      <c r="AX2973" s="13">
        <f t="shared" si="473"/>
        <v>1.153152</v>
      </c>
      <c r="AY2973" s="13">
        <f t="shared" si="474"/>
        <v>1.153152</v>
      </c>
      <c r="AZ2973" s="13">
        <f t="shared" si="475"/>
        <v>0</v>
      </c>
      <c r="BA2973" s="13">
        <f t="shared" si="476"/>
        <v>0.97011199999999986</v>
      </c>
      <c r="BB2973" s="13">
        <f t="shared" si="477"/>
        <v>0.100672</v>
      </c>
      <c r="BC2973" s="13">
        <f t="shared" si="478"/>
        <v>0</v>
      </c>
    </row>
    <row r="2974" spans="1:55" x14ac:dyDescent="0.3">
      <c r="A2974" s="8" t="s">
        <v>232</v>
      </c>
      <c r="B2974" s="8" t="s">
        <v>239</v>
      </c>
      <c r="C2974" s="8" t="s">
        <v>205</v>
      </c>
      <c r="D2974" s="8" t="s">
        <v>24</v>
      </c>
      <c r="E2974" s="7" t="s">
        <v>14</v>
      </c>
      <c r="F2974" s="8">
        <v>184</v>
      </c>
      <c r="G2974" s="8">
        <v>1</v>
      </c>
      <c r="L2974" s="8">
        <v>1</v>
      </c>
      <c r="M2974" s="8">
        <f t="shared" si="469"/>
        <v>184</v>
      </c>
      <c r="O2974" s="8">
        <v>144</v>
      </c>
      <c r="AI2974" s="7">
        <v>7075</v>
      </c>
      <c r="AJ2974" s="8">
        <v>1106</v>
      </c>
      <c r="AK2974" s="8" t="s">
        <v>280</v>
      </c>
      <c r="AL2974" s="7">
        <v>69</v>
      </c>
      <c r="AM2974" s="8">
        <v>69</v>
      </c>
      <c r="AN2974" s="8">
        <v>3.6</v>
      </c>
      <c r="AO2974" s="8">
        <v>3.6</v>
      </c>
      <c r="AP2974" s="8">
        <v>0</v>
      </c>
      <c r="AQ2974" s="8">
        <v>4.0999999999999996</v>
      </c>
      <c r="AR2974" s="8">
        <v>4.5</v>
      </c>
      <c r="AS2974" s="8">
        <v>0</v>
      </c>
      <c r="AT2974" s="12">
        <f t="shared" si="470"/>
        <v>12.2</v>
      </c>
      <c r="AV2974" s="11">
        <f t="shared" si="471"/>
        <v>126.96</v>
      </c>
      <c r="AW2974" s="13">
        <f t="shared" si="472"/>
        <v>126.96</v>
      </c>
      <c r="AX2974" s="13">
        <f t="shared" si="473"/>
        <v>6.6239999999999997</v>
      </c>
      <c r="AY2974" s="13">
        <f t="shared" si="474"/>
        <v>6.6239999999999997</v>
      </c>
      <c r="AZ2974" s="13">
        <f t="shared" si="475"/>
        <v>0</v>
      </c>
      <c r="BA2974" s="13">
        <f t="shared" si="476"/>
        <v>7.5439999999999996</v>
      </c>
      <c r="BB2974" s="13">
        <f t="shared" si="477"/>
        <v>8.2799999999999994</v>
      </c>
      <c r="BC2974" s="13">
        <f t="shared" si="478"/>
        <v>0</v>
      </c>
    </row>
    <row r="2975" spans="1:55" x14ac:dyDescent="0.3">
      <c r="A2975" s="8" t="s">
        <v>232</v>
      </c>
      <c r="B2975" s="8" t="s">
        <v>239</v>
      </c>
      <c r="C2975" s="8" t="s">
        <v>205</v>
      </c>
      <c r="D2975" s="8" t="s">
        <v>25</v>
      </c>
      <c r="E2975" s="7" t="s">
        <v>21</v>
      </c>
      <c r="K2975" s="8">
        <v>1</v>
      </c>
      <c r="L2975" s="8">
        <v>0</v>
      </c>
      <c r="M2975" s="8">
        <f t="shared" si="469"/>
        <v>0</v>
      </c>
      <c r="O2975" s="8">
        <v>144</v>
      </c>
      <c r="AI2975" s="7">
        <v>646</v>
      </c>
      <c r="AJ2975" s="8">
        <v>1009</v>
      </c>
      <c r="AK2975" s="8" t="s">
        <v>286</v>
      </c>
      <c r="AL2975" s="7">
        <v>403</v>
      </c>
      <c r="AM2975" s="8">
        <v>403</v>
      </c>
      <c r="AN2975" s="8">
        <v>24.9</v>
      </c>
      <c r="AO2975" s="8">
        <v>24.9</v>
      </c>
      <c r="AP2975" s="8">
        <v>0</v>
      </c>
      <c r="AQ2975" s="8">
        <v>33.1</v>
      </c>
      <c r="AR2975" s="8">
        <v>1.3</v>
      </c>
      <c r="AS2975" s="8">
        <v>0</v>
      </c>
      <c r="AT2975" s="12">
        <f t="shared" si="470"/>
        <v>59.3</v>
      </c>
      <c r="AV2975" s="11">
        <f t="shared" si="471"/>
        <v>0</v>
      </c>
      <c r="AW2975" s="13">
        <f t="shared" si="472"/>
        <v>0</v>
      </c>
      <c r="AX2975" s="13">
        <f t="shared" si="473"/>
        <v>0</v>
      </c>
      <c r="AY2975" s="13">
        <f t="shared" si="474"/>
        <v>0</v>
      </c>
      <c r="AZ2975" s="13">
        <f t="shared" si="475"/>
        <v>0</v>
      </c>
      <c r="BA2975" s="13">
        <f t="shared" si="476"/>
        <v>0</v>
      </c>
      <c r="BB2975" s="13">
        <f t="shared" si="477"/>
        <v>0</v>
      </c>
      <c r="BC2975" s="13">
        <f t="shared" si="478"/>
        <v>0</v>
      </c>
    </row>
    <row r="2976" spans="1:55" x14ac:dyDescent="0.3">
      <c r="A2976" s="8" t="s">
        <v>20</v>
      </c>
      <c r="B2976" s="8" t="s">
        <v>239</v>
      </c>
      <c r="C2976" s="8" t="s">
        <v>205</v>
      </c>
      <c r="D2976" s="8" t="s">
        <v>20</v>
      </c>
      <c r="E2976" s="7" t="s">
        <v>14</v>
      </c>
      <c r="F2976" s="8">
        <v>112</v>
      </c>
      <c r="G2976" s="8">
        <v>1</v>
      </c>
      <c r="L2976" s="8">
        <v>1</v>
      </c>
      <c r="M2976" s="8">
        <f t="shared" si="469"/>
        <v>112</v>
      </c>
      <c r="O2976" s="8">
        <v>144</v>
      </c>
      <c r="AI2976">
        <v>8041</v>
      </c>
      <c r="AJ2976">
        <v>15233</v>
      </c>
      <c r="AK2976" t="s">
        <v>378</v>
      </c>
      <c r="AL2976">
        <v>105</v>
      </c>
      <c r="AM2976">
        <v>105</v>
      </c>
      <c r="AN2976">
        <v>18.5</v>
      </c>
      <c r="AO2976">
        <v>18.5</v>
      </c>
      <c r="AP2976">
        <v>18.5</v>
      </c>
      <c r="AQ2976">
        <v>2.9</v>
      </c>
      <c r="AR2976">
        <v>0</v>
      </c>
      <c r="AS2976">
        <v>0</v>
      </c>
      <c r="AT2976" s="12">
        <f t="shared" si="470"/>
        <v>21.4</v>
      </c>
      <c r="AV2976" s="11">
        <f t="shared" si="471"/>
        <v>117.6</v>
      </c>
      <c r="AW2976" s="13">
        <f t="shared" si="472"/>
        <v>117.6</v>
      </c>
      <c r="AX2976" s="13">
        <f t="shared" si="473"/>
        <v>20.72</v>
      </c>
      <c r="AY2976" s="13">
        <f t="shared" si="474"/>
        <v>20.72</v>
      </c>
      <c r="AZ2976" s="13">
        <f t="shared" si="475"/>
        <v>20.72</v>
      </c>
      <c r="BA2976" s="13">
        <f t="shared" si="476"/>
        <v>3.2480000000000002</v>
      </c>
      <c r="BB2976" s="13">
        <f t="shared" si="477"/>
        <v>0</v>
      </c>
      <c r="BC2976" s="13">
        <f t="shared" si="478"/>
        <v>0</v>
      </c>
    </row>
    <row r="2977" spans="1:55" x14ac:dyDescent="0.3">
      <c r="A2977" s="8" t="s">
        <v>233</v>
      </c>
      <c r="B2977" s="8" t="s">
        <v>239</v>
      </c>
      <c r="C2977" s="8" t="s">
        <v>205</v>
      </c>
      <c r="D2977" s="8" t="s">
        <v>26</v>
      </c>
      <c r="E2977" s="7" t="s">
        <v>14</v>
      </c>
      <c r="F2977" s="8">
        <v>175</v>
      </c>
      <c r="H2977" s="8">
        <v>1</v>
      </c>
      <c r="L2977" s="8">
        <v>0.14299999999999999</v>
      </c>
      <c r="M2977" s="8">
        <f t="shared" si="469"/>
        <v>25.024999999999999</v>
      </c>
      <c r="O2977" s="8">
        <v>144</v>
      </c>
      <c r="AI2977" s="7">
        <v>7200</v>
      </c>
      <c r="AJ2977" s="8">
        <v>20051</v>
      </c>
      <c r="AK2977" s="8" t="s">
        <v>282</v>
      </c>
      <c r="AL2977" s="7">
        <v>130</v>
      </c>
      <c r="AM2977" s="8">
        <v>0</v>
      </c>
      <c r="AN2977" s="8">
        <v>2.4</v>
      </c>
      <c r="AO2977" s="8">
        <v>0</v>
      </c>
      <c r="AP2977" s="8">
        <v>0</v>
      </c>
      <c r="AQ2977" s="8">
        <v>0.2</v>
      </c>
      <c r="AR2977" s="8">
        <v>28.6</v>
      </c>
      <c r="AS2977" s="8">
        <v>0.3</v>
      </c>
      <c r="AT2977" s="12">
        <f t="shared" si="470"/>
        <v>31.200000000000003</v>
      </c>
      <c r="AV2977" s="11">
        <f t="shared" si="471"/>
        <v>32.532499999999999</v>
      </c>
      <c r="AW2977" s="13">
        <f t="shared" si="472"/>
        <v>0</v>
      </c>
      <c r="AX2977" s="13">
        <f t="shared" si="473"/>
        <v>0.60059999999999991</v>
      </c>
      <c r="AY2977" s="13">
        <f t="shared" si="474"/>
        <v>0</v>
      </c>
      <c r="AZ2977" s="13">
        <f t="shared" si="475"/>
        <v>0</v>
      </c>
      <c r="BA2977" s="13">
        <f t="shared" si="476"/>
        <v>5.0049999999999997E-2</v>
      </c>
      <c r="BB2977" s="13">
        <f t="shared" si="477"/>
        <v>7.1571500000000006</v>
      </c>
      <c r="BC2977" s="13">
        <f t="shared" si="478"/>
        <v>7.5074999999999989E-2</v>
      </c>
    </row>
    <row r="2978" spans="1:55" x14ac:dyDescent="0.3">
      <c r="A2978" s="8" t="s">
        <v>233</v>
      </c>
      <c r="B2978" s="8" t="s">
        <v>239</v>
      </c>
      <c r="C2978" s="8" t="s">
        <v>205</v>
      </c>
      <c r="D2978" s="8" t="s">
        <v>28</v>
      </c>
      <c r="E2978" s="7" t="s">
        <v>21</v>
      </c>
      <c r="K2978" s="8">
        <v>1</v>
      </c>
      <c r="L2978" s="8">
        <v>0</v>
      </c>
      <c r="M2978" s="8">
        <f t="shared" si="469"/>
        <v>0</v>
      </c>
      <c r="O2978" s="8">
        <v>144</v>
      </c>
      <c r="AI2978" s="7">
        <v>7005</v>
      </c>
      <c r="AJ2978" s="8">
        <v>16028</v>
      </c>
      <c r="AK2978" s="8" t="s">
        <v>283</v>
      </c>
      <c r="AL2978" s="7">
        <v>127</v>
      </c>
      <c r="AM2978" s="8">
        <v>0</v>
      </c>
      <c r="AN2978" s="8">
        <v>8.6999999999999993</v>
      </c>
      <c r="AO2978" s="8">
        <v>0</v>
      </c>
      <c r="AP2978" s="8">
        <v>0</v>
      </c>
      <c r="AQ2978" s="8">
        <v>0.5</v>
      </c>
      <c r="AR2978" s="8">
        <v>22.8</v>
      </c>
      <c r="AS2978" s="8">
        <v>6.4</v>
      </c>
      <c r="AT2978" s="12">
        <f t="shared" si="470"/>
        <v>32</v>
      </c>
      <c r="AV2978" s="11">
        <f t="shared" si="471"/>
        <v>0</v>
      </c>
      <c r="AW2978" s="13">
        <f t="shared" si="472"/>
        <v>0</v>
      </c>
      <c r="AX2978" s="13">
        <f t="shared" si="473"/>
        <v>0</v>
      </c>
      <c r="AY2978" s="13">
        <f t="shared" si="474"/>
        <v>0</v>
      </c>
      <c r="AZ2978" s="13">
        <f t="shared" si="475"/>
        <v>0</v>
      </c>
      <c r="BA2978" s="13">
        <f t="shared" si="476"/>
        <v>0</v>
      </c>
      <c r="BB2978" s="13">
        <f t="shared" si="477"/>
        <v>0</v>
      </c>
      <c r="BC2978" s="13">
        <f t="shared" si="478"/>
        <v>0</v>
      </c>
    </row>
    <row r="2979" spans="1:55" x14ac:dyDescent="0.3">
      <c r="A2979" s="8" t="s">
        <v>233</v>
      </c>
      <c r="B2979" s="8" t="s">
        <v>239</v>
      </c>
      <c r="C2979" s="8" t="s">
        <v>205</v>
      </c>
      <c r="D2979" s="8" t="s">
        <v>29</v>
      </c>
      <c r="E2979" s="7" t="s">
        <v>14</v>
      </c>
      <c r="F2979" s="8">
        <v>60</v>
      </c>
      <c r="G2979" s="8">
        <v>1</v>
      </c>
      <c r="L2979" s="8">
        <v>1</v>
      </c>
      <c r="M2979" s="8">
        <f t="shared" si="469"/>
        <v>60</v>
      </c>
      <c r="O2979" s="8">
        <v>144</v>
      </c>
      <c r="AI2979" s="7">
        <v>513</v>
      </c>
      <c r="AJ2979" s="8">
        <v>11110</v>
      </c>
      <c r="AK2979" s="8" t="s">
        <v>290</v>
      </c>
      <c r="AL2979" s="7">
        <v>22</v>
      </c>
      <c r="AM2979" s="8">
        <v>0</v>
      </c>
      <c r="AN2979" s="8">
        <v>1</v>
      </c>
      <c r="AO2979" s="8">
        <v>0</v>
      </c>
      <c r="AP2979" s="8">
        <v>0</v>
      </c>
      <c r="AQ2979" s="8">
        <v>0.4</v>
      </c>
      <c r="AR2979" s="8">
        <v>4.5</v>
      </c>
      <c r="AS2979" s="8">
        <v>2.8</v>
      </c>
      <c r="AT2979" s="12">
        <f t="shared" si="470"/>
        <v>5.9</v>
      </c>
      <c r="AV2979" s="11">
        <f t="shared" si="471"/>
        <v>13.2</v>
      </c>
      <c r="AW2979" s="13">
        <f t="shared" si="472"/>
        <v>0</v>
      </c>
      <c r="AX2979" s="13">
        <f t="shared" si="473"/>
        <v>0.6</v>
      </c>
      <c r="AY2979" s="13">
        <f t="shared" si="474"/>
        <v>0</v>
      </c>
      <c r="AZ2979" s="13">
        <f t="shared" si="475"/>
        <v>0</v>
      </c>
      <c r="BA2979" s="13">
        <f t="shared" si="476"/>
        <v>0.24</v>
      </c>
      <c r="BB2979" s="13">
        <f t="shared" si="477"/>
        <v>2.7</v>
      </c>
      <c r="BC2979" s="13">
        <f t="shared" si="478"/>
        <v>1.68</v>
      </c>
    </row>
    <row r="2980" spans="1:55" x14ac:dyDescent="0.3">
      <c r="A2980" s="8" t="s">
        <v>233</v>
      </c>
      <c r="B2980" s="8" t="s">
        <v>239</v>
      </c>
      <c r="C2980" s="8" t="s">
        <v>205</v>
      </c>
      <c r="D2980" s="8" t="s">
        <v>30</v>
      </c>
      <c r="E2980" s="7" t="s">
        <v>14</v>
      </c>
      <c r="F2980" s="8">
        <v>119</v>
      </c>
      <c r="G2980" s="8">
        <v>1</v>
      </c>
      <c r="L2980" s="8">
        <v>1</v>
      </c>
      <c r="M2980" s="8">
        <f t="shared" si="469"/>
        <v>119</v>
      </c>
      <c r="O2980" s="8">
        <v>144</v>
      </c>
      <c r="AI2980" s="7">
        <v>141</v>
      </c>
      <c r="AJ2980" s="8">
        <v>9040</v>
      </c>
      <c r="AK2980" s="8" t="s">
        <v>287</v>
      </c>
      <c r="AL2980" s="7">
        <v>92</v>
      </c>
      <c r="AM2980" s="8">
        <v>0</v>
      </c>
      <c r="AN2980" s="8">
        <v>1</v>
      </c>
      <c r="AO2980" s="8">
        <v>0</v>
      </c>
      <c r="AP2980" s="8">
        <v>0</v>
      </c>
      <c r="AQ2980" s="8">
        <v>0.5</v>
      </c>
      <c r="AR2980" s="8">
        <v>23.4</v>
      </c>
      <c r="AS2980" s="8">
        <v>2.4</v>
      </c>
      <c r="AT2980" s="12">
        <f t="shared" si="470"/>
        <v>24.9</v>
      </c>
      <c r="AV2980" s="11">
        <f t="shared" si="471"/>
        <v>109.48</v>
      </c>
      <c r="AW2980" s="13">
        <f t="shared" si="472"/>
        <v>0</v>
      </c>
      <c r="AX2980" s="13">
        <f t="shared" si="473"/>
        <v>1.19</v>
      </c>
      <c r="AY2980" s="13">
        <f t="shared" si="474"/>
        <v>0</v>
      </c>
      <c r="AZ2980" s="13">
        <f t="shared" si="475"/>
        <v>0</v>
      </c>
      <c r="BA2980" s="13">
        <f t="shared" si="476"/>
        <v>0.59499999999999997</v>
      </c>
      <c r="BB2980" s="13">
        <f t="shared" si="477"/>
        <v>27.846</v>
      </c>
      <c r="BC2980" s="13">
        <f t="shared" si="478"/>
        <v>2.8559999999999999</v>
      </c>
    </row>
    <row r="2981" spans="1:55" x14ac:dyDescent="0.3">
      <c r="A2981" s="8" t="s">
        <v>233</v>
      </c>
      <c r="B2981" s="8" t="s">
        <v>239</v>
      </c>
      <c r="C2981" s="8" t="s">
        <v>205</v>
      </c>
      <c r="D2981" s="8" t="s">
        <v>167</v>
      </c>
      <c r="E2981" s="7" t="s">
        <v>14</v>
      </c>
      <c r="F2981" s="8">
        <v>62</v>
      </c>
      <c r="G2981" s="8">
        <v>1</v>
      </c>
      <c r="L2981" s="8">
        <v>1</v>
      </c>
      <c r="M2981" s="8">
        <f t="shared" si="469"/>
        <v>62</v>
      </c>
      <c r="O2981" s="8">
        <v>144</v>
      </c>
      <c r="AI2981" s="7">
        <v>2282</v>
      </c>
      <c r="AJ2981" s="8">
        <v>11529</v>
      </c>
      <c r="AK2981" s="8" t="s">
        <v>368</v>
      </c>
      <c r="AL2981" s="7">
        <v>21</v>
      </c>
      <c r="AM2981" s="8">
        <v>0</v>
      </c>
      <c r="AN2981" s="8">
        <v>0.9</v>
      </c>
      <c r="AO2981" s="8">
        <v>0</v>
      </c>
      <c r="AP2981" s="8">
        <v>0</v>
      </c>
      <c r="AQ2981" s="8">
        <v>0.3</v>
      </c>
      <c r="AR2981" s="8">
        <v>4.5999999999999996</v>
      </c>
      <c r="AS2981" s="8">
        <v>1.1000000000000001</v>
      </c>
      <c r="AT2981" s="12">
        <f t="shared" si="470"/>
        <v>5.8</v>
      </c>
      <c r="AV2981" s="11">
        <f t="shared" si="471"/>
        <v>13.02</v>
      </c>
      <c r="AW2981" s="13">
        <f t="shared" si="472"/>
        <v>0</v>
      </c>
      <c r="AX2981" s="13">
        <f t="shared" si="473"/>
        <v>0.55800000000000005</v>
      </c>
      <c r="AY2981" s="13">
        <f t="shared" si="474"/>
        <v>0</v>
      </c>
      <c r="AZ2981" s="13">
        <f t="shared" si="475"/>
        <v>0</v>
      </c>
      <c r="BA2981" s="13">
        <f t="shared" si="476"/>
        <v>0.18599999999999997</v>
      </c>
      <c r="BB2981" s="13">
        <f t="shared" si="477"/>
        <v>2.8519999999999999</v>
      </c>
      <c r="BC2981" s="13">
        <f t="shared" si="478"/>
        <v>0.68200000000000005</v>
      </c>
    </row>
    <row r="2982" spans="1:55" x14ac:dyDescent="0.3">
      <c r="A2982" s="8" t="s">
        <v>233</v>
      </c>
      <c r="B2982" s="8" t="s">
        <v>239</v>
      </c>
      <c r="C2982" s="8" t="s">
        <v>205</v>
      </c>
      <c r="D2982" s="8" t="s">
        <v>171</v>
      </c>
      <c r="E2982" s="7" t="s">
        <v>14</v>
      </c>
      <c r="F2982" s="8">
        <v>44</v>
      </c>
      <c r="G2982" s="8">
        <v>1</v>
      </c>
      <c r="L2982" s="8">
        <v>1</v>
      </c>
      <c r="M2982" s="8">
        <f t="shared" si="469"/>
        <v>44</v>
      </c>
      <c r="O2982" s="8">
        <v>144</v>
      </c>
      <c r="AI2982" s="7">
        <v>7016</v>
      </c>
      <c r="AJ2982" s="8">
        <v>18029</v>
      </c>
      <c r="AK2982" s="8" t="s">
        <v>369</v>
      </c>
      <c r="AL2982" s="7">
        <v>274</v>
      </c>
      <c r="AM2982" s="8">
        <v>0</v>
      </c>
      <c r="AN2982" s="8">
        <v>8.8000000000000007</v>
      </c>
      <c r="AO2982" s="8">
        <v>0</v>
      </c>
      <c r="AP2982" s="8">
        <v>0</v>
      </c>
      <c r="AQ2982" s="8">
        <v>3</v>
      </c>
      <c r="AR2982" s="8">
        <v>51.9</v>
      </c>
      <c r="AS2982" s="8">
        <v>2.8</v>
      </c>
      <c r="AT2982" s="12">
        <f t="shared" si="470"/>
        <v>63.7</v>
      </c>
      <c r="AV2982" s="11">
        <f t="shared" si="471"/>
        <v>120.56</v>
      </c>
      <c r="AW2982" s="13">
        <f t="shared" si="472"/>
        <v>0</v>
      </c>
      <c r="AX2982" s="13">
        <f t="shared" si="473"/>
        <v>3.8720000000000003</v>
      </c>
      <c r="AY2982" s="13">
        <f t="shared" si="474"/>
        <v>0</v>
      </c>
      <c r="AZ2982" s="13">
        <f t="shared" si="475"/>
        <v>0</v>
      </c>
      <c r="BA2982" s="13">
        <f t="shared" si="476"/>
        <v>1.32</v>
      </c>
      <c r="BB2982" s="13">
        <f t="shared" si="477"/>
        <v>22.835999999999999</v>
      </c>
      <c r="BC2982" s="13">
        <f t="shared" si="478"/>
        <v>1.232</v>
      </c>
    </row>
    <row r="2983" spans="1:55" x14ac:dyDescent="0.3">
      <c r="A2983" s="8" t="s">
        <v>234</v>
      </c>
      <c r="B2983" s="8" t="s">
        <v>239</v>
      </c>
      <c r="C2983" s="8" t="s">
        <v>205</v>
      </c>
      <c r="D2983" s="8" t="s">
        <v>248</v>
      </c>
      <c r="E2983" s="7" t="s">
        <v>14</v>
      </c>
      <c r="F2983" s="8">
        <v>134</v>
      </c>
      <c r="G2983" s="8">
        <v>1</v>
      </c>
      <c r="L2983" s="8">
        <v>1</v>
      </c>
      <c r="M2983" s="8">
        <f t="shared" si="469"/>
        <v>134</v>
      </c>
      <c r="O2983" s="8">
        <v>144</v>
      </c>
      <c r="AE2983" s="7" t="s">
        <v>296</v>
      </c>
      <c r="AF2983" s="8" t="s">
        <v>303</v>
      </c>
      <c r="AL2983" s="7">
        <v>163</v>
      </c>
      <c r="AN2983" s="8">
        <v>6.3</v>
      </c>
      <c r="AQ2983" s="8">
        <v>1.4</v>
      </c>
      <c r="AR2983" s="8">
        <v>31.1</v>
      </c>
      <c r="AT2983" s="12">
        <f t="shared" si="470"/>
        <v>38.799999999999997</v>
      </c>
      <c r="AV2983" s="11">
        <f t="shared" si="471"/>
        <v>218.42</v>
      </c>
      <c r="AW2983" s="13">
        <f t="shared" si="472"/>
        <v>1.34</v>
      </c>
      <c r="AX2983" s="13">
        <f t="shared" si="473"/>
        <v>8.4420000000000002</v>
      </c>
      <c r="AY2983" s="13">
        <f t="shared" si="474"/>
        <v>1.34</v>
      </c>
      <c r="AZ2983" s="13">
        <f t="shared" si="475"/>
        <v>1.34</v>
      </c>
      <c r="BA2983" s="13">
        <f t="shared" si="476"/>
        <v>1.8759999999999999</v>
      </c>
      <c r="BB2983" s="13">
        <f t="shared" si="477"/>
        <v>41.674000000000007</v>
      </c>
      <c r="BC2983" s="13">
        <f t="shared" si="478"/>
        <v>1.34</v>
      </c>
    </row>
    <row r="2984" spans="1:55" x14ac:dyDescent="0.3">
      <c r="A2984" s="8" t="s">
        <v>234</v>
      </c>
      <c r="B2984" s="8" t="s">
        <v>239</v>
      </c>
      <c r="C2984" s="8" t="s">
        <v>205</v>
      </c>
      <c r="D2984" s="8" t="s">
        <v>27</v>
      </c>
      <c r="E2984" s="7" t="s">
        <v>14</v>
      </c>
      <c r="F2984" s="8">
        <v>114</v>
      </c>
      <c r="G2984" s="8">
        <v>1</v>
      </c>
      <c r="L2984" s="8">
        <v>1</v>
      </c>
      <c r="M2984" s="8">
        <f t="shared" si="469"/>
        <v>114</v>
      </c>
      <c r="O2984" s="8">
        <v>144</v>
      </c>
      <c r="AE2984" s="7" t="s">
        <v>296</v>
      </c>
      <c r="AF2984" s="8" t="s">
        <v>304</v>
      </c>
      <c r="AL2984" s="7">
        <v>125</v>
      </c>
      <c r="AN2984" s="8">
        <v>2.1</v>
      </c>
      <c r="AQ2984" s="8">
        <v>1.3</v>
      </c>
      <c r="AR2984" s="8">
        <v>26.2</v>
      </c>
      <c r="AT2984" s="12">
        <f t="shared" si="470"/>
        <v>29.6</v>
      </c>
      <c r="AV2984" s="11">
        <f t="shared" si="471"/>
        <v>142.5</v>
      </c>
      <c r="AW2984" s="13">
        <f t="shared" si="472"/>
        <v>1.1399999999999999</v>
      </c>
      <c r="AX2984" s="13">
        <f t="shared" si="473"/>
        <v>2.3940000000000001</v>
      </c>
      <c r="AY2984" s="13">
        <f t="shared" si="474"/>
        <v>1.1399999999999999</v>
      </c>
      <c r="AZ2984" s="13">
        <f t="shared" si="475"/>
        <v>1.1399999999999999</v>
      </c>
      <c r="BA2984" s="13">
        <f t="shared" si="476"/>
        <v>1.4820000000000002</v>
      </c>
      <c r="BB2984" s="13">
        <f t="shared" si="477"/>
        <v>29.867999999999999</v>
      </c>
      <c r="BC2984" s="13">
        <f t="shared" si="478"/>
        <v>1.1399999999999999</v>
      </c>
    </row>
    <row r="2985" spans="1:55" x14ac:dyDescent="0.3">
      <c r="A2985" s="8" t="s">
        <v>234</v>
      </c>
      <c r="B2985" s="8" t="s">
        <v>239</v>
      </c>
      <c r="C2985" s="8" t="s">
        <v>205</v>
      </c>
      <c r="D2985" s="8" t="s">
        <v>32</v>
      </c>
      <c r="E2985" s="7" t="s">
        <v>21</v>
      </c>
      <c r="K2985" s="8">
        <v>1</v>
      </c>
      <c r="L2985" s="8">
        <v>0</v>
      </c>
      <c r="M2985" s="8">
        <f t="shared" si="469"/>
        <v>0</v>
      </c>
      <c r="O2985" s="8">
        <v>144</v>
      </c>
      <c r="AI2985" s="7">
        <v>8012</v>
      </c>
      <c r="AJ2985" s="8">
        <v>0</v>
      </c>
      <c r="AK2985" s="8" t="s">
        <v>307</v>
      </c>
      <c r="AL2985" s="7">
        <v>332</v>
      </c>
      <c r="AM2985" s="8">
        <v>0</v>
      </c>
      <c r="AN2985" s="8">
        <v>10.3</v>
      </c>
      <c r="AO2985" s="8">
        <v>0</v>
      </c>
      <c r="AP2985" s="8">
        <v>0</v>
      </c>
      <c r="AQ2985" s="8">
        <v>3</v>
      </c>
      <c r="AR2985" s="8">
        <v>73.7</v>
      </c>
      <c r="AS2985" s="8">
        <v>12.7</v>
      </c>
      <c r="AT2985" s="12">
        <f t="shared" si="470"/>
        <v>87</v>
      </c>
      <c r="AV2985" s="11">
        <f t="shared" si="471"/>
        <v>0</v>
      </c>
      <c r="AW2985" s="13">
        <f t="shared" si="472"/>
        <v>0</v>
      </c>
      <c r="AX2985" s="13">
        <f t="shared" si="473"/>
        <v>0</v>
      </c>
      <c r="AY2985" s="13">
        <f t="shared" si="474"/>
        <v>0</v>
      </c>
      <c r="AZ2985" s="13">
        <f t="shared" si="475"/>
        <v>0</v>
      </c>
      <c r="BA2985" s="13">
        <f t="shared" si="476"/>
        <v>0</v>
      </c>
      <c r="BB2985" s="13">
        <f t="shared" si="477"/>
        <v>0</v>
      </c>
      <c r="BC2985" s="13">
        <f t="shared" si="478"/>
        <v>0</v>
      </c>
    </row>
    <row r="2986" spans="1:55" x14ac:dyDescent="0.3">
      <c r="A2986" s="8" t="s">
        <v>232</v>
      </c>
      <c r="B2986" s="8" t="s">
        <v>239</v>
      </c>
      <c r="C2986" s="8" t="s">
        <v>206</v>
      </c>
      <c r="D2986" s="8" t="s">
        <v>13</v>
      </c>
      <c r="E2986" s="7" t="s">
        <v>14</v>
      </c>
      <c r="F2986" s="8">
        <v>112</v>
      </c>
      <c r="H2986" s="8">
        <v>3</v>
      </c>
      <c r="L2986" s="8">
        <v>0.42899999999999999</v>
      </c>
      <c r="M2986" s="8">
        <f t="shared" ref="M2986:M3049" si="479">F2986*L2986</f>
        <v>48.048000000000002</v>
      </c>
      <c r="N2986" s="8">
        <v>3</v>
      </c>
      <c r="O2986" s="8">
        <v>145</v>
      </c>
      <c r="AI2986" s="7">
        <v>8067</v>
      </c>
      <c r="AJ2986" s="8">
        <v>0</v>
      </c>
      <c r="AK2986" s="8" t="s">
        <v>265</v>
      </c>
      <c r="AL2986" s="7">
        <v>269</v>
      </c>
      <c r="AM2986" s="8">
        <v>269</v>
      </c>
      <c r="AN2986" s="8">
        <v>24.9</v>
      </c>
      <c r="AO2986" s="8">
        <v>24.9</v>
      </c>
      <c r="AP2986" s="8">
        <v>24.9</v>
      </c>
      <c r="AQ2986" s="8">
        <v>18</v>
      </c>
      <c r="AR2986" s="8">
        <v>0</v>
      </c>
      <c r="AS2986" s="8">
        <v>0</v>
      </c>
      <c r="AT2986" s="12">
        <f t="shared" si="470"/>
        <v>42.9</v>
      </c>
      <c r="AV2986" s="11">
        <f t="shared" si="471"/>
        <v>129.24912</v>
      </c>
      <c r="AW2986" s="13">
        <f t="shared" si="472"/>
        <v>129.24912</v>
      </c>
      <c r="AX2986" s="13">
        <f t="shared" si="473"/>
        <v>11.963951999999999</v>
      </c>
      <c r="AY2986" s="13">
        <f t="shared" si="474"/>
        <v>11.963951999999999</v>
      </c>
      <c r="AZ2986" s="13">
        <f t="shared" si="475"/>
        <v>11.963951999999999</v>
      </c>
      <c r="BA2986" s="13">
        <f t="shared" si="476"/>
        <v>8.6486400000000003</v>
      </c>
      <c r="BB2986" s="13">
        <f t="shared" si="477"/>
        <v>0</v>
      </c>
      <c r="BC2986" s="13">
        <f t="shared" si="478"/>
        <v>0</v>
      </c>
    </row>
    <row r="2987" spans="1:55" x14ac:dyDescent="0.3">
      <c r="A2987" s="8" t="s">
        <v>232</v>
      </c>
      <c r="B2987" s="8" t="s">
        <v>239</v>
      </c>
      <c r="C2987" s="8" t="s">
        <v>206</v>
      </c>
      <c r="D2987" s="8" t="s">
        <v>15</v>
      </c>
      <c r="E2987" s="7" t="s">
        <v>14</v>
      </c>
      <c r="F2987" s="8">
        <v>85</v>
      </c>
      <c r="J2987" s="8">
        <v>1</v>
      </c>
      <c r="L2987" s="8">
        <v>3.0000000000000001E-3</v>
      </c>
      <c r="M2987" s="8">
        <f t="shared" si="479"/>
        <v>0.255</v>
      </c>
      <c r="O2987" s="8">
        <v>145</v>
      </c>
      <c r="AE2987" s="7" t="s">
        <v>296</v>
      </c>
      <c r="AF2987" s="8" t="s">
        <v>298</v>
      </c>
      <c r="AG2987" s="7" t="s">
        <v>299</v>
      </c>
      <c r="AL2987" s="7">
        <v>241</v>
      </c>
      <c r="AN2987" s="8">
        <v>32.9</v>
      </c>
      <c r="AQ2987" s="8">
        <v>10.9</v>
      </c>
      <c r="AR2987" s="8">
        <v>0.5</v>
      </c>
      <c r="AS2987" s="8">
        <v>0</v>
      </c>
      <c r="AT2987" s="12">
        <f t="shared" si="470"/>
        <v>44.3</v>
      </c>
      <c r="AV2987" s="11">
        <f t="shared" si="471"/>
        <v>0.61454999999999993</v>
      </c>
      <c r="AW2987" s="13">
        <f t="shared" si="472"/>
        <v>2.5500000000000002E-3</v>
      </c>
      <c r="AX2987" s="13">
        <f t="shared" si="473"/>
        <v>8.3894999999999997E-2</v>
      </c>
      <c r="AY2987" s="13">
        <f t="shared" si="474"/>
        <v>2.5500000000000002E-3</v>
      </c>
      <c r="AZ2987" s="13">
        <f t="shared" si="475"/>
        <v>2.5500000000000002E-3</v>
      </c>
      <c r="BA2987" s="13">
        <f t="shared" si="476"/>
        <v>2.7795E-2</v>
      </c>
      <c r="BB2987" s="13">
        <f t="shared" si="477"/>
        <v>1.2750000000000001E-3</v>
      </c>
      <c r="BC2987" s="13">
        <f t="shared" si="478"/>
        <v>0</v>
      </c>
    </row>
    <row r="2988" spans="1:55" x14ac:dyDescent="0.3">
      <c r="A2988" s="8" t="s">
        <v>232</v>
      </c>
      <c r="B2988" s="8" t="s">
        <v>239</v>
      </c>
      <c r="C2988" s="8" t="s">
        <v>206</v>
      </c>
      <c r="D2988" s="8" t="s">
        <v>17</v>
      </c>
      <c r="E2988" s="7" t="s">
        <v>14</v>
      </c>
      <c r="F2988" s="8">
        <v>85</v>
      </c>
      <c r="J2988" s="8">
        <v>1</v>
      </c>
      <c r="L2988" s="8">
        <v>3.0000000000000001E-3</v>
      </c>
      <c r="M2988" s="8">
        <f t="shared" si="479"/>
        <v>0.255</v>
      </c>
      <c r="O2988" s="8">
        <v>145</v>
      </c>
      <c r="AE2988" s="7" t="s">
        <v>300</v>
      </c>
      <c r="AF2988" s="8" t="s">
        <v>301</v>
      </c>
      <c r="AG2988" s="7" t="s">
        <v>272</v>
      </c>
      <c r="AL2988" s="7">
        <v>265</v>
      </c>
      <c r="AN2988" s="8">
        <v>16.899999999999999</v>
      </c>
      <c r="AQ2988" s="8">
        <v>21.4</v>
      </c>
      <c r="AR2988" s="8">
        <v>0</v>
      </c>
      <c r="AS2988" s="8">
        <v>0</v>
      </c>
      <c r="AT2988" s="12">
        <f t="shared" si="470"/>
        <v>38.299999999999997</v>
      </c>
      <c r="AV2988" s="11">
        <f t="shared" si="471"/>
        <v>0.67575000000000007</v>
      </c>
      <c r="AW2988" s="13">
        <f t="shared" si="472"/>
        <v>2.5500000000000002E-3</v>
      </c>
      <c r="AX2988" s="13">
        <f t="shared" si="473"/>
        <v>4.3095000000000001E-2</v>
      </c>
      <c r="AY2988" s="13">
        <f t="shared" si="474"/>
        <v>2.5500000000000002E-3</v>
      </c>
      <c r="AZ2988" s="13">
        <f t="shared" si="475"/>
        <v>2.5500000000000002E-3</v>
      </c>
      <c r="BA2988" s="13">
        <f t="shared" si="476"/>
        <v>5.457E-2</v>
      </c>
      <c r="BB2988" s="13">
        <f t="shared" si="477"/>
        <v>0</v>
      </c>
      <c r="BC2988" s="13">
        <f t="shared" si="478"/>
        <v>0</v>
      </c>
    </row>
    <row r="2989" spans="1:55" x14ac:dyDescent="0.3">
      <c r="A2989" s="8" t="s">
        <v>232</v>
      </c>
      <c r="B2989" s="8" t="s">
        <v>239</v>
      </c>
      <c r="C2989" s="8" t="s">
        <v>206</v>
      </c>
      <c r="D2989" s="8" t="s">
        <v>18</v>
      </c>
      <c r="E2989" s="7" t="s">
        <v>21</v>
      </c>
      <c r="K2989" s="8">
        <v>1</v>
      </c>
      <c r="L2989" s="8">
        <v>0</v>
      </c>
      <c r="M2989" s="8">
        <f t="shared" si="479"/>
        <v>0</v>
      </c>
      <c r="O2989" s="8">
        <v>145</v>
      </c>
      <c r="S2989" s="8">
        <v>1095</v>
      </c>
      <c r="T2989" s="8" t="s">
        <v>275</v>
      </c>
      <c r="AL2989" s="7">
        <v>267</v>
      </c>
      <c r="AN2989" s="8">
        <v>19.600000000000001</v>
      </c>
      <c r="AQ2989" s="8">
        <v>20.3</v>
      </c>
      <c r="AT2989" s="12">
        <f t="shared" ref="AT2989:AT3052" si="480">SUM(AN2989,AQ2989,AR2989)</f>
        <v>39.900000000000006</v>
      </c>
      <c r="AV2989" s="11">
        <f t="shared" si="471"/>
        <v>0</v>
      </c>
      <c r="AW2989" s="13">
        <f t="shared" si="472"/>
        <v>0</v>
      </c>
      <c r="AX2989" s="13">
        <f t="shared" si="473"/>
        <v>0</v>
      </c>
      <c r="AY2989" s="13">
        <f t="shared" si="474"/>
        <v>0</v>
      </c>
      <c r="AZ2989" s="13">
        <f t="shared" si="475"/>
        <v>0</v>
      </c>
      <c r="BA2989" s="13">
        <f t="shared" si="476"/>
        <v>0</v>
      </c>
      <c r="BB2989" s="13">
        <f t="shared" si="477"/>
        <v>0</v>
      </c>
      <c r="BC2989" s="13">
        <f t="shared" si="478"/>
        <v>0</v>
      </c>
    </row>
    <row r="2990" spans="1:55" x14ac:dyDescent="0.3">
      <c r="A2990" s="8" t="s">
        <v>232</v>
      </c>
      <c r="B2990" s="8" t="s">
        <v>239</v>
      </c>
      <c r="C2990" s="8" t="s">
        <v>206</v>
      </c>
      <c r="D2990" s="8" t="s">
        <v>19</v>
      </c>
      <c r="E2990" s="7" t="s">
        <v>14</v>
      </c>
      <c r="F2990" s="8">
        <v>112</v>
      </c>
      <c r="I2990" s="8">
        <v>2</v>
      </c>
      <c r="L2990" s="8">
        <v>6.7000000000000004E-2</v>
      </c>
      <c r="M2990" s="8">
        <f t="shared" si="479"/>
        <v>7.5040000000000004</v>
      </c>
      <c r="O2990" s="8">
        <v>145</v>
      </c>
      <c r="AI2990" s="7">
        <v>8063</v>
      </c>
      <c r="AJ2990" s="8">
        <v>5124</v>
      </c>
      <c r="AK2990" s="8" t="s">
        <v>273</v>
      </c>
      <c r="AL2990" s="7">
        <v>285</v>
      </c>
      <c r="AM2990" s="8">
        <v>285</v>
      </c>
      <c r="AN2990" s="8">
        <v>26.9</v>
      </c>
      <c r="AO2990" s="8">
        <v>26.9</v>
      </c>
      <c r="AP2990" s="8">
        <v>26.9</v>
      </c>
      <c r="AQ2990" s="8">
        <v>18.899999999999999</v>
      </c>
      <c r="AR2990" s="8">
        <v>0</v>
      </c>
      <c r="AS2990" s="8">
        <v>0</v>
      </c>
      <c r="AT2990" s="12">
        <f t="shared" si="480"/>
        <v>45.8</v>
      </c>
      <c r="AV2990" s="11">
        <f t="shared" si="471"/>
        <v>21.386400000000002</v>
      </c>
      <c r="AW2990" s="13">
        <f t="shared" si="472"/>
        <v>21.386400000000002</v>
      </c>
      <c r="AX2990" s="13">
        <f t="shared" si="473"/>
        <v>2.0185759999999999</v>
      </c>
      <c r="AY2990" s="13">
        <f t="shared" si="474"/>
        <v>2.0185759999999999</v>
      </c>
      <c r="AZ2990" s="13">
        <f t="shared" si="475"/>
        <v>2.0185759999999999</v>
      </c>
      <c r="BA2990" s="13">
        <f t="shared" si="476"/>
        <v>1.4182560000000002</v>
      </c>
      <c r="BB2990" s="13">
        <f t="shared" si="477"/>
        <v>0</v>
      </c>
      <c r="BC2990" s="13">
        <f t="shared" si="478"/>
        <v>0</v>
      </c>
    </row>
    <row r="2991" spans="1:55" x14ac:dyDescent="0.3">
      <c r="A2991" s="8" t="s">
        <v>232</v>
      </c>
      <c r="B2991" s="8" t="s">
        <v>239</v>
      </c>
      <c r="C2991" s="8" t="s">
        <v>206</v>
      </c>
      <c r="D2991" s="8" t="s">
        <v>22</v>
      </c>
      <c r="E2991" s="7" t="s">
        <v>21</v>
      </c>
      <c r="K2991" s="8">
        <v>1</v>
      </c>
      <c r="L2991" s="8">
        <v>0</v>
      </c>
      <c r="M2991" s="8">
        <f t="shared" si="479"/>
        <v>0</v>
      </c>
      <c r="O2991" s="8">
        <v>145</v>
      </c>
      <c r="AI2991" s="7">
        <v>8063</v>
      </c>
      <c r="AJ2991" s="8">
        <v>5124</v>
      </c>
      <c r="AK2991" s="8" t="s">
        <v>273</v>
      </c>
      <c r="AL2991" s="7">
        <v>285</v>
      </c>
      <c r="AM2991" s="8">
        <v>285</v>
      </c>
      <c r="AN2991" s="8">
        <v>26.9</v>
      </c>
      <c r="AO2991" s="8">
        <v>26.9</v>
      </c>
      <c r="AP2991" s="8">
        <v>26.9</v>
      </c>
      <c r="AQ2991" s="8">
        <v>18.899999999999999</v>
      </c>
      <c r="AR2991" s="8">
        <v>0</v>
      </c>
      <c r="AS2991" s="8">
        <v>0</v>
      </c>
      <c r="AT2991" s="12">
        <f t="shared" si="480"/>
        <v>45.8</v>
      </c>
      <c r="AV2991" s="11">
        <f t="shared" si="471"/>
        <v>0</v>
      </c>
      <c r="AW2991" s="13">
        <f t="shared" si="472"/>
        <v>0</v>
      </c>
      <c r="AX2991" s="13">
        <f t="shared" si="473"/>
        <v>0</v>
      </c>
      <c r="AY2991" s="13">
        <f t="shared" si="474"/>
        <v>0</v>
      </c>
      <c r="AZ2991" s="13">
        <f t="shared" si="475"/>
        <v>0</v>
      </c>
      <c r="BA2991" s="13">
        <f t="shared" si="476"/>
        <v>0</v>
      </c>
      <c r="BB2991" s="13">
        <f t="shared" si="477"/>
        <v>0</v>
      </c>
      <c r="BC2991" s="13">
        <f t="shared" si="478"/>
        <v>0</v>
      </c>
    </row>
    <row r="2992" spans="1:55" x14ac:dyDescent="0.3">
      <c r="A2992" s="8" t="s">
        <v>232</v>
      </c>
      <c r="B2992" s="8" t="s">
        <v>239</v>
      </c>
      <c r="C2992" s="8" t="s">
        <v>206</v>
      </c>
      <c r="D2992" s="8" t="s">
        <v>136</v>
      </c>
      <c r="E2992" s="7" t="s">
        <v>14</v>
      </c>
      <c r="F2992" s="8">
        <v>56</v>
      </c>
      <c r="H2992" s="8">
        <v>2</v>
      </c>
      <c r="L2992" s="8">
        <v>0.28599999999999998</v>
      </c>
      <c r="M2992" s="8">
        <f t="shared" si="479"/>
        <v>16.015999999999998</v>
      </c>
      <c r="O2992" s="8">
        <v>145</v>
      </c>
      <c r="AI2992" s="7">
        <v>1683</v>
      </c>
      <c r="AJ2992" s="8">
        <v>10188</v>
      </c>
      <c r="AK2992" s="8" t="s">
        <v>360</v>
      </c>
      <c r="AL2992" s="7">
        <v>273</v>
      </c>
      <c r="AM2992" s="8">
        <v>273</v>
      </c>
      <c r="AN2992" s="8">
        <v>27.6</v>
      </c>
      <c r="AO2992" s="8">
        <v>27.6</v>
      </c>
      <c r="AP2992" s="8">
        <v>27.6</v>
      </c>
      <c r="AQ2992" s="8">
        <v>17.2</v>
      </c>
      <c r="AR2992" s="8">
        <v>0</v>
      </c>
      <c r="AS2992" s="8">
        <v>0</v>
      </c>
      <c r="AT2992" s="12">
        <f t="shared" si="480"/>
        <v>44.8</v>
      </c>
      <c r="AV2992" s="11">
        <f t="shared" si="471"/>
        <v>43.723679999999995</v>
      </c>
      <c r="AW2992" s="13">
        <f t="shared" si="472"/>
        <v>43.723679999999995</v>
      </c>
      <c r="AX2992" s="13">
        <f t="shared" si="473"/>
        <v>4.4204159999999995</v>
      </c>
      <c r="AY2992" s="13">
        <f t="shared" si="474"/>
        <v>4.4204159999999995</v>
      </c>
      <c r="AZ2992" s="13">
        <f t="shared" si="475"/>
        <v>4.4204159999999995</v>
      </c>
      <c r="BA2992" s="13">
        <f t="shared" si="476"/>
        <v>2.7547519999999999</v>
      </c>
      <c r="BB2992" s="13">
        <f t="shared" si="477"/>
        <v>0</v>
      </c>
      <c r="BC2992" s="13">
        <f t="shared" si="478"/>
        <v>0</v>
      </c>
    </row>
    <row r="2993" spans="1:55" x14ac:dyDescent="0.3">
      <c r="A2993" s="8" t="s">
        <v>232</v>
      </c>
      <c r="B2993" s="8" t="s">
        <v>239</v>
      </c>
      <c r="C2993" s="8" t="s">
        <v>206</v>
      </c>
      <c r="D2993" s="8" t="s">
        <v>23</v>
      </c>
      <c r="E2993" s="7" t="s">
        <v>14</v>
      </c>
      <c r="F2993" s="8">
        <v>64</v>
      </c>
      <c r="I2993" s="8">
        <v>3</v>
      </c>
      <c r="L2993" s="8">
        <v>0.1</v>
      </c>
      <c r="M2993" s="8">
        <f t="shared" si="479"/>
        <v>6.4</v>
      </c>
      <c r="O2993" s="8">
        <v>145</v>
      </c>
      <c r="AI2993" s="7">
        <v>974</v>
      </c>
      <c r="AJ2993" s="8">
        <v>1129</v>
      </c>
      <c r="AK2993" s="8" t="s">
        <v>279</v>
      </c>
      <c r="AL2993" s="7">
        <v>155</v>
      </c>
      <c r="AM2993" s="8">
        <v>155</v>
      </c>
      <c r="AN2993" s="8">
        <v>12.6</v>
      </c>
      <c r="AO2993" s="8">
        <v>12.6</v>
      </c>
      <c r="AP2993" s="8">
        <v>0</v>
      </c>
      <c r="AQ2993" s="8">
        <v>10.6</v>
      </c>
      <c r="AR2993" s="8">
        <v>1.1000000000000001</v>
      </c>
      <c r="AS2993" s="8">
        <v>0</v>
      </c>
      <c r="AT2993" s="12">
        <f t="shared" si="480"/>
        <v>24.3</v>
      </c>
      <c r="AV2993" s="11">
        <f t="shared" ref="AV2993:AV3056" si="481">PRODUCT($M2993,$Y2993,AL2993)/100</f>
        <v>9.92</v>
      </c>
      <c r="AW2993" s="13">
        <f t="shared" si="472"/>
        <v>9.92</v>
      </c>
      <c r="AX2993" s="13">
        <f t="shared" si="473"/>
        <v>0.80640000000000001</v>
      </c>
      <c r="AY2993" s="13">
        <f t="shared" si="474"/>
        <v>0.80640000000000001</v>
      </c>
      <c r="AZ2993" s="13">
        <f t="shared" si="475"/>
        <v>0</v>
      </c>
      <c r="BA2993" s="13">
        <f t="shared" si="476"/>
        <v>0.6784</v>
      </c>
      <c r="BB2993" s="13">
        <f t="shared" si="477"/>
        <v>7.0400000000000004E-2</v>
      </c>
      <c r="BC2993" s="13">
        <f t="shared" si="478"/>
        <v>0</v>
      </c>
    </row>
    <row r="2994" spans="1:55" x14ac:dyDescent="0.3">
      <c r="A2994" s="8" t="s">
        <v>232</v>
      </c>
      <c r="B2994" s="8" t="s">
        <v>239</v>
      </c>
      <c r="C2994" s="8" t="s">
        <v>206</v>
      </c>
      <c r="D2994" s="8" t="s">
        <v>24</v>
      </c>
      <c r="E2994" s="7" t="s">
        <v>14</v>
      </c>
      <c r="F2994" s="8">
        <v>184</v>
      </c>
      <c r="I2994" s="8">
        <v>2</v>
      </c>
      <c r="L2994" s="8">
        <v>6.7000000000000004E-2</v>
      </c>
      <c r="M2994" s="8">
        <f t="shared" si="479"/>
        <v>12.328000000000001</v>
      </c>
      <c r="O2994" s="8">
        <v>145</v>
      </c>
      <c r="AI2994" s="7">
        <v>7075</v>
      </c>
      <c r="AJ2994" s="8">
        <v>1106</v>
      </c>
      <c r="AK2994" s="8" t="s">
        <v>280</v>
      </c>
      <c r="AL2994" s="7">
        <v>69</v>
      </c>
      <c r="AM2994" s="8">
        <v>69</v>
      </c>
      <c r="AN2994" s="8">
        <v>3.6</v>
      </c>
      <c r="AO2994" s="8">
        <v>3.6</v>
      </c>
      <c r="AP2994" s="8">
        <v>0</v>
      </c>
      <c r="AQ2994" s="8">
        <v>4.0999999999999996</v>
      </c>
      <c r="AR2994" s="8">
        <v>4.5</v>
      </c>
      <c r="AS2994" s="8">
        <v>0</v>
      </c>
      <c r="AT2994" s="12">
        <f t="shared" si="480"/>
        <v>12.2</v>
      </c>
      <c r="AV2994" s="11">
        <f t="shared" si="481"/>
        <v>8.5063200000000005</v>
      </c>
      <c r="AW2994" s="13">
        <f t="shared" ref="AW2994:AW3057" si="482">PRODUCT($M2994,$Y2994,AM2994)/100</f>
        <v>8.5063200000000005</v>
      </c>
      <c r="AX2994" s="13">
        <f t="shared" ref="AX2994:AX3057" si="483">PRODUCT($M2994,$Y2994,AN2994)/100</f>
        <v>0.44380800000000009</v>
      </c>
      <c r="AY2994" s="13">
        <f t="shared" ref="AY2994:AY3057" si="484">PRODUCT($M2994,$Y2994,AO2994)/100</f>
        <v>0.44380800000000009</v>
      </c>
      <c r="AZ2994" s="13">
        <f t="shared" ref="AZ2994:AZ3057" si="485">PRODUCT($M2994,$Y2994,AP2994)/100</f>
        <v>0</v>
      </c>
      <c r="BA2994" s="13">
        <f t="shared" ref="BA2994:BA3057" si="486">PRODUCT($M2994,$Y2994,AQ2994)/100</f>
        <v>0.50544800000000001</v>
      </c>
      <c r="BB2994" s="13">
        <f t="shared" ref="BB2994:BB3057" si="487">PRODUCT($M2994,$Y2994,AR2994)/100</f>
        <v>0.55476000000000003</v>
      </c>
      <c r="BC2994" s="13">
        <f t="shared" ref="BC2994:BC3057" si="488">PRODUCT($M2994,$Y2994,AS2994)/100</f>
        <v>0</v>
      </c>
    </row>
    <row r="2995" spans="1:55" x14ac:dyDescent="0.3">
      <c r="A2995" s="8" t="s">
        <v>232</v>
      </c>
      <c r="B2995" s="8" t="s">
        <v>239</v>
      </c>
      <c r="C2995" s="8" t="s">
        <v>206</v>
      </c>
      <c r="D2995" s="8" t="s">
        <v>25</v>
      </c>
      <c r="E2995" s="7" t="s">
        <v>21</v>
      </c>
      <c r="K2995" s="8">
        <v>1</v>
      </c>
      <c r="L2995" s="8">
        <v>0</v>
      </c>
      <c r="M2995" s="8">
        <f t="shared" si="479"/>
        <v>0</v>
      </c>
      <c r="O2995" s="8">
        <v>145</v>
      </c>
      <c r="AI2995" s="7">
        <v>646</v>
      </c>
      <c r="AJ2995" s="8">
        <v>1009</v>
      </c>
      <c r="AK2995" s="8" t="s">
        <v>286</v>
      </c>
      <c r="AL2995" s="7">
        <v>403</v>
      </c>
      <c r="AM2995" s="8">
        <v>403</v>
      </c>
      <c r="AN2995" s="8">
        <v>24.9</v>
      </c>
      <c r="AO2995" s="8">
        <v>24.9</v>
      </c>
      <c r="AP2995" s="8">
        <v>0</v>
      </c>
      <c r="AQ2995" s="8">
        <v>33.1</v>
      </c>
      <c r="AR2995" s="8">
        <v>1.3</v>
      </c>
      <c r="AS2995" s="8">
        <v>0</v>
      </c>
      <c r="AT2995" s="12">
        <f t="shared" si="480"/>
        <v>59.3</v>
      </c>
      <c r="AV2995" s="11">
        <f t="shared" si="481"/>
        <v>0</v>
      </c>
      <c r="AW2995" s="13">
        <f t="shared" si="482"/>
        <v>0</v>
      </c>
      <c r="AX2995" s="13">
        <f t="shared" si="483"/>
        <v>0</v>
      </c>
      <c r="AY2995" s="13">
        <f t="shared" si="484"/>
        <v>0</v>
      </c>
      <c r="AZ2995" s="13">
        <f t="shared" si="485"/>
        <v>0</v>
      </c>
      <c r="BA2995" s="13">
        <f t="shared" si="486"/>
        <v>0</v>
      </c>
      <c r="BB2995" s="13">
        <f t="shared" si="487"/>
        <v>0</v>
      </c>
      <c r="BC2995" s="13">
        <f t="shared" si="488"/>
        <v>0</v>
      </c>
    </row>
    <row r="2996" spans="1:55" x14ac:dyDescent="0.3">
      <c r="A2996" s="8" t="s">
        <v>20</v>
      </c>
      <c r="B2996" s="8" t="s">
        <v>239</v>
      </c>
      <c r="C2996" s="8" t="s">
        <v>206</v>
      </c>
      <c r="D2996" s="8" t="s">
        <v>20</v>
      </c>
      <c r="E2996" s="7" t="s">
        <v>14</v>
      </c>
      <c r="F2996" s="8">
        <v>112</v>
      </c>
      <c r="G2996" s="8">
        <v>1</v>
      </c>
      <c r="L2996" s="8">
        <v>1</v>
      </c>
      <c r="M2996" s="8">
        <f t="shared" si="479"/>
        <v>112</v>
      </c>
      <c r="O2996" s="8">
        <v>145</v>
      </c>
      <c r="AI2996">
        <v>8041</v>
      </c>
      <c r="AJ2996">
        <v>15233</v>
      </c>
      <c r="AK2996" t="s">
        <v>378</v>
      </c>
      <c r="AL2996">
        <v>105</v>
      </c>
      <c r="AM2996">
        <v>105</v>
      </c>
      <c r="AN2996">
        <v>18.5</v>
      </c>
      <c r="AO2996">
        <v>18.5</v>
      </c>
      <c r="AP2996">
        <v>18.5</v>
      </c>
      <c r="AQ2996">
        <v>2.9</v>
      </c>
      <c r="AR2996">
        <v>0</v>
      </c>
      <c r="AS2996">
        <v>0</v>
      </c>
      <c r="AT2996" s="12">
        <f t="shared" si="480"/>
        <v>21.4</v>
      </c>
      <c r="AV2996" s="11">
        <f t="shared" si="481"/>
        <v>117.6</v>
      </c>
      <c r="AW2996" s="13">
        <f t="shared" si="482"/>
        <v>117.6</v>
      </c>
      <c r="AX2996" s="13">
        <f t="shared" si="483"/>
        <v>20.72</v>
      </c>
      <c r="AY2996" s="13">
        <f t="shared" si="484"/>
        <v>20.72</v>
      </c>
      <c r="AZ2996" s="13">
        <f t="shared" si="485"/>
        <v>20.72</v>
      </c>
      <c r="BA2996" s="13">
        <f t="shared" si="486"/>
        <v>3.2480000000000002</v>
      </c>
      <c r="BB2996" s="13">
        <f t="shared" si="487"/>
        <v>0</v>
      </c>
      <c r="BC2996" s="13">
        <f t="shared" si="488"/>
        <v>0</v>
      </c>
    </row>
    <row r="2997" spans="1:55" x14ac:dyDescent="0.3">
      <c r="A2997" s="8" t="s">
        <v>233</v>
      </c>
      <c r="B2997" s="8" t="s">
        <v>239</v>
      </c>
      <c r="C2997" s="8" t="s">
        <v>206</v>
      </c>
      <c r="D2997" s="8" t="s">
        <v>26</v>
      </c>
      <c r="E2997" s="7" t="s">
        <v>14</v>
      </c>
      <c r="F2997" s="8">
        <v>175</v>
      </c>
      <c r="H2997" s="8">
        <v>2</v>
      </c>
      <c r="L2997" s="8">
        <v>0.28599999999999998</v>
      </c>
      <c r="M2997" s="8">
        <f t="shared" si="479"/>
        <v>50.05</v>
      </c>
      <c r="O2997" s="8">
        <v>145</v>
      </c>
      <c r="AI2997" s="7">
        <v>7200</v>
      </c>
      <c r="AJ2997" s="8">
        <v>20051</v>
      </c>
      <c r="AK2997" s="8" t="s">
        <v>282</v>
      </c>
      <c r="AL2997" s="7">
        <v>130</v>
      </c>
      <c r="AM2997" s="8">
        <v>0</v>
      </c>
      <c r="AN2997" s="8">
        <v>2.4</v>
      </c>
      <c r="AO2997" s="8">
        <v>0</v>
      </c>
      <c r="AP2997" s="8">
        <v>0</v>
      </c>
      <c r="AQ2997" s="8">
        <v>0.2</v>
      </c>
      <c r="AR2997" s="8">
        <v>28.6</v>
      </c>
      <c r="AS2997" s="8">
        <v>0.3</v>
      </c>
      <c r="AT2997" s="12">
        <f t="shared" si="480"/>
        <v>31.200000000000003</v>
      </c>
      <c r="AV2997" s="11">
        <f t="shared" si="481"/>
        <v>65.064999999999998</v>
      </c>
      <c r="AW2997" s="13">
        <f t="shared" si="482"/>
        <v>0</v>
      </c>
      <c r="AX2997" s="13">
        <f t="shared" si="483"/>
        <v>1.2011999999999998</v>
      </c>
      <c r="AY2997" s="13">
        <f t="shared" si="484"/>
        <v>0</v>
      </c>
      <c r="AZ2997" s="13">
        <f t="shared" si="485"/>
        <v>0</v>
      </c>
      <c r="BA2997" s="13">
        <f t="shared" si="486"/>
        <v>0.10009999999999999</v>
      </c>
      <c r="BB2997" s="13">
        <f t="shared" si="487"/>
        <v>14.314300000000001</v>
      </c>
      <c r="BC2997" s="13">
        <f t="shared" si="488"/>
        <v>0.15014999999999998</v>
      </c>
    </row>
    <row r="2998" spans="1:55" x14ac:dyDescent="0.3">
      <c r="A2998" s="8" t="s">
        <v>233</v>
      </c>
      <c r="B2998" s="8" t="s">
        <v>239</v>
      </c>
      <c r="C2998" s="8" t="s">
        <v>206</v>
      </c>
      <c r="D2998" s="8" t="s">
        <v>28</v>
      </c>
      <c r="E2998" s="7" t="s">
        <v>14</v>
      </c>
      <c r="F2998" s="8">
        <v>185</v>
      </c>
      <c r="H2998" s="8">
        <v>1</v>
      </c>
      <c r="L2998" s="8">
        <v>0.14299999999999999</v>
      </c>
      <c r="M2998" s="8">
        <f t="shared" si="479"/>
        <v>26.454999999999998</v>
      </c>
      <c r="O2998" s="8">
        <v>145</v>
      </c>
      <c r="AI2998" s="7">
        <v>7005</v>
      </c>
      <c r="AJ2998" s="8">
        <v>16028</v>
      </c>
      <c r="AK2998" s="8" t="s">
        <v>283</v>
      </c>
      <c r="AL2998" s="7">
        <v>127</v>
      </c>
      <c r="AM2998" s="8">
        <v>0</v>
      </c>
      <c r="AN2998" s="8">
        <v>8.6999999999999993</v>
      </c>
      <c r="AO2998" s="8">
        <v>0</v>
      </c>
      <c r="AP2998" s="8">
        <v>0</v>
      </c>
      <c r="AQ2998" s="8">
        <v>0.5</v>
      </c>
      <c r="AR2998" s="8">
        <v>22.8</v>
      </c>
      <c r="AS2998" s="8">
        <v>6.4</v>
      </c>
      <c r="AT2998" s="12">
        <f t="shared" si="480"/>
        <v>32</v>
      </c>
      <c r="AV2998" s="11">
        <f t="shared" si="481"/>
        <v>33.597850000000001</v>
      </c>
      <c r="AW2998" s="13">
        <f t="shared" si="482"/>
        <v>0</v>
      </c>
      <c r="AX2998" s="13">
        <f t="shared" si="483"/>
        <v>2.3015849999999998</v>
      </c>
      <c r="AY2998" s="13">
        <f t="shared" si="484"/>
        <v>0</v>
      </c>
      <c r="AZ2998" s="13">
        <f t="shared" si="485"/>
        <v>0</v>
      </c>
      <c r="BA2998" s="13">
        <f t="shared" si="486"/>
        <v>0.132275</v>
      </c>
      <c r="BB2998" s="13">
        <f t="shared" si="487"/>
        <v>6.0317400000000001</v>
      </c>
      <c r="BC2998" s="13">
        <f t="shared" si="488"/>
        <v>1.6931200000000002</v>
      </c>
    </row>
    <row r="2999" spans="1:55" x14ac:dyDescent="0.3">
      <c r="A2999" s="8" t="s">
        <v>233</v>
      </c>
      <c r="B2999" s="8" t="s">
        <v>239</v>
      </c>
      <c r="C2999" s="8" t="s">
        <v>206</v>
      </c>
      <c r="D2999" s="8" t="s">
        <v>29</v>
      </c>
      <c r="E2999" s="7" t="s">
        <v>14</v>
      </c>
      <c r="F2999" s="8">
        <v>60</v>
      </c>
      <c r="G2999" s="8">
        <v>1</v>
      </c>
      <c r="L2999" s="8">
        <v>1</v>
      </c>
      <c r="M2999" s="8">
        <f t="shared" si="479"/>
        <v>60</v>
      </c>
      <c r="O2999" s="8">
        <v>145</v>
      </c>
      <c r="AI2999" s="7">
        <v>513</v>
      </c>
      <c r="AJ2999" s="8">
        <v>11110</v>
      </c>
      <c r="AK2999" s="8" t="s">
        <v>290</v>
      </c>
      <c r="AL2999" s="7">
        <v>22</v>
      </c>
      <c r="AM2999" s="8">
        <v>0</v>
      </c>
      <c r="AN2999" s="8">
        <v>1</v>
      </c>
      <c r="AO2999" s="8">
        <v>0</v>
      </c>
      <c r="AP2999" s="8">
        <v>0</v>
      </c>
      <c r="AQ2999" s="8">
        <v>0.4</v>
      </c>
      <c r="AR2999" s="8">
        <v>4.5</v>
      </c>
      <c r="AS2999" s="8">
        <v>2.8</v>
      </c>
      <c r="AT2999" s="12">
        <f t="shared" si="480"/>
        <v>5.9</v>
      </c>
      <c r="AV2999" s="11">
        <f t="shared" si="481"/>
        <v>13.2</v>
      </c>
      <c r="AW2999" s="13">
        <f t="shared" si="482"/>
        <v>0</v>
      </c>
      <c r="AX2999" s="13">
        <f t="shared" si="483"/>
        <v>0.6</v>
      </c>
      <c r="AY2999" s="13">
        <f t="shared" si="484"/>
        <v>0</v>
      </c>
      <c r="AZ2999" s="13">
        <f t="shared" si="485"/>
        <v>0</v>
      </c>
      <c r="BA2999" s="13">
        <f t="shared" si="486"/>
        <v>0.24</v>
      </c>
      <c r="BB2999" s="13">
        <f t="shared" si="487"/>
        <v>2.7</v>
      </c>
      <c r="BC2999" s="13">
        <f t="shared" si="488"/>
        <v>1.68</v>
      </c>
    </row>
    <row r="3000" spans="1:55" x14ac:dyDescent="0.3">
      <c r="A3000" s="8" t="s">
        <v>233</v>
      </c>
      <c r="B3000" s="8" t="s">
        <v>239</v>
      </c>
      <c r="C3000" s="8" t="s">
        <v>206</v>
      </c>
      <c r="D3000" s="8" t="s">
        <v>30</v>
      </c>
      <c r="E3000" s="7" t="s">
        <v>14</v>
      </c>
      <c r="F3000" s="8">
        <v>119</v>
      </c>
      <c r="G3000" s="8">
        <v>1</v>
      </c>
      <c r="L3000" s="8">
        <v>1</v>
      </c>
      <c r="M3000" s="8">
        <f t="shared" si="479"/>
        <v>119</v>
      </c>
      <c r="O3000" s="8">
        <v>145</v>
      </c>
      <c r="AI3000" s="7">
        <v>141</v>
      </c>
      <c r="AJ3000" s="8">
        <v>9040</v>
      </c>
      <c r="AK3000" s="8" t="s">
        <v>287</v>
      </c>
      <c r="AL3000" s="7">
        <v>92</v>
      </c>
      <c r="AM3000" s="8">
        <v>0</v>
      </c>
      <c r="AN3000" s="8">
        <v>1</v>
      </c>
      <c r="AO3000" s="8">
        <v>0</v>
      </c>
      <c r="AP3000" s="8">
        <v>0</v>
      </c>
      <c r="AQ3000" s="8">
        <v>0.5</v>
      </c>
      <c r="AR3000" s="8">
        <v>23.4</v>
      </c>
      <c r="AS3000" s="8">
        <v>2.4</v>
      </c>
      <c r="AT3000" s="12">
        <f t="shared" si="480"/>
        <v>24.9</v>
      </c>
      <c r="AV3000" s="11">
        <f t="shared" si="481"/>
        <v>109.48</v>
      </c>
      <c r="AW3000" s="13">
        <f t="shared" si="482"/>
        <v>0</v>
      </c>
      <c r="AX3000" s="13">
        <f t="shared" si="483"/>
        <v>1.19</v>
      </c>
      <c r="AY3000" s="13">
        <f t="shared" si="484"/>
        <v>0</v>
      </c>
      <c r="AZ3000" s="13">
        <f t="shared" si="485"/>
        <v>0</v>
      </c>
      <c r="BA3000" s="13">
        <f t="shared" si="486"/>
        <v>0.59499999999999997</v>
      </c>
      <c r="BB3000" s="13">
        <f t="shared" si="487"/>
        <v>27.846</v>
      </c>
      <c r="BC3000" s="13">
        <f t="shared" si="488"/>
        <v>2.8559999999999999</v>
      </c>
    </row>
    <row r="3001" spans="1:55" x14ac:dyDescent="0.3">
      <c r="A3001" s="8" t="s">
        <v>233</v>
      </c>
      <c r="B3001" s="8" t="s">
        <v>239</v>
      </c>
      <c r="C3001" s="8" t="s">
        <v>206</v>
      </c>
      <c r="D3001" s="8" t="s">
        <v>31</v>
      </c>
      <c r="E3001" s="7" t="s">
        <v>14</v>
      </c>
      <c r="F3001" s="8">
        <v>122</v>
      </c>
      <c r="J3001" s="8">
        <v>1</v>
      </c>
      <c r="L3001" s="8">
        <v>3.0000000000000001E-3</v>
      </c>
      <c r="M3001" s="8">
        <f t="shared" si="479"/>
        <v>0.36599999999999999</v>
      </c>
      <c r="O3001" s="8">
        <v>145</v>
      </c>
      <c r="AI3001" s="7">
        <v>1786</v>
      </c>
      <c r="AJ3001" s="8">
        <v>11363</v>
      </c>
      <c r="AK3001" s="8" t="s">
        <v>289</v>
      </c>
      <c r="AL3001" s="7">
        <v>93</v>
      </c>
      <c r="AM3001" s="8">
        <v>0</v>
      </c>
      <c r="AN3001" s="8">
        <v>2</v>
      </c>
      <c r="AO3001" s="8">
        <v>0</v>
      </c>
      <c r="AP3001" s="8">
        <v>0</v>
      </c>
      <c r="AQ3001" s="8">
        <v>0.1</v>
      </c>
      <c r="AR3001" s="8">
        <v>21.6</v>
      </c>
      <c r="AS3001" s="8">
        <v>1.5</v>
      </c>
      <c r="AT3001" s="12">
        <f t="shared" si="480"/>
        <v>23.700000000000003</v>
      </c>
      <c r="AV3001" s="11">
        <f t="shared" si="481"/>
        <v>0.34037999999999996</v>
      </c>
      <c r="AW3001" s="13">
        <f t="shared" si="482"/>
        <v>0</v>
      </c>
      <c r="AX3001" s="13">
        <f t="shared" si="483"/>
        <v>7.3200000000000001E-3</v>
      </c>
      <c r="AY3001" s="13">
        <f t="shared" si="484"/>
        <v>0</v>
      </c>
      <c r="AZ3001" s="13">
        <f t="shared" si="485"/>
        <v>0</v>
      </c>
      <c r="BA3001" s="13">
        <f t="shared" si="486"/>
        <v>3.6600000000000001E-4</v>
      </c>
      <c r="BB3001" s="13">
        <f t="shared" si="487"/>
        <v>7.9056000000000001E-2</v>
      </c>
      <c r="BC3001" s="13">
        <f t="shared" si="488"/>
        <v>5.4899999999999992E-3</v>
      </c>
    </row>
    <row r="3002" spans="1:55" x14ac:dyDescent="0.3">
      <c r="A3002" s="8" t="s">
        <v>233</v>
      </c>
      <c r="B3002" s="8" t="s">
        <v>239</v>
      </c>
      <c r="C3002" s="8" t="s">
        <v>206</v>
      </c>
      <c r="D3002" s="8" t="s">
        <v>167</v>
      </c>
      <c r="E3002" s="7" t="s">
        <v>14</v>
      </c>
      <c r="F3002" s="8">
        <v>62</v>
      </c>
      <c r="G3002" s="8">
        <v>1</v>
      </c>
      <c r="L3002" s="8">
        <v>1</v>
      </c>
      <c r="M3002" s="8">
        <f t="shared" si="479"/>
        <v>62</v>
      </c>
      <c r="O3002" s="8">
        <v>145</v>
      </c>
      <c r="AI3002" s="7">
        <v>2282</v>
      </c>
      <c r="AJ3002" s="8">
        <v>11529</v>
      </c>
      <c r="AK3002" s="8" t="s">
        <v>368</v>
      </c>
      <c r="AL3002" s="7">
        <v>21</v>
      </c>
      <c r="AM3002" s="8">
        <v>0</v>
      </c>
      <c r="AN3002" s="8">
        <v>0.9</v>
      </c>
      <c r="AO3002" s="8">
        <v>0</v>
      </c>
      <c r="AP3002" s="8">
        <v>0</v>
      </c>
      <c r="AQ3002" s="8">
        <v>0.3</v>
      </c>
      <c r="AR3002" s="8">
        <v>4.5999999999999996</v>
      </c>
      <c r="AS3002" s="8">
        <v>1.1000000000000001</v>
      </c>
      <c r="AT3002" s="12">
        <f t="shared" si="480"/>
        <v>5.8</v>
      </c>
      <c r="AV3002" s="11">
        <f t="shared" si="481"/>
        <v>13.02</v>
      </c>
      <c r="AW3002" s="13">
        <f t="shared" si="482"/>
        <v>0</v>
      </c>
      <c r="AX3002" s="13">
        <f t="shared" si="483"/>
        <v>0.55800000000000005</v>
      </c>
      <c r="AY3002" s="13">
        <f t="shared" si="484"/>
        <v>0</v>
      </c>
      <c r="AZ3002" s="13">
        <f t="shared" si="485"/>
        <v>0</v>
      </c>
      <c r="BA3002" s="13">
        <f t="shared" si="486"/>
        <v>0.18599999999999997</v>
      </c>
      <c r="BB3002" s="13">
        <f t="shared" si="487"/>
        <v>2.8519999999999999</v>
      </c>
      <c r="BC3002" s="13">
        <f t="shared" si="488"/>
        <v>0.68200000000000005</v>
      </c>
    </row>
    <row r="3003" spans="1:55" x14ac:dyDescent="0.3">
      <c r="A3003" s="8" t="s">
        <v>233</v>
      </c>
      <c r="B3003" s="8" t="s">
        <v>239</v>
      </c>
      <c r="C3003" s="8" t="s">
        <v>206</v>
      </c>
      <c r="D3003" s="8" t="s">
        <v>171</v>
      </c>
      <c r="E3003" s="7" t="s">
        <v>14</v>
      </c>
      <c r="F3003" s="8">
        <v>44</v>
      </c>
      <c r="G3003" s="8">
        <v>1</v>
      </c>
      <c r="L3003" s="8">
        <v>1</v>
      </c>
      <c r="M3003" s="8">
        <f t="shared" si="479"/>
        <v>44</v>
      </c>
      <c r="O3003" s="8">
        <v>145</v>
      </c>
      <c r="AI3003" s="7">
        <v>7016</v>
      </c>
      <c r="AJ3003" s="8">
        <v>18029</v>
      </c>
      <c r="AK3003" s="8" t="s">
        <v>369</v>
      </c>
      <c r="AL3003" s="7">
        <v>274</v>
      </c>
      <c r="AM3003" s="8">
        <v>0</v>
      </c>
      <c r="AN3003" s="8">
        <v>8.8000000000000007</v>
      </c>
      <c r="AO3003" s="8">
        <v>0</v>
      </c>
      <c r="AP3003" s="8">
        <v>0</v>
      </c>
      <c r="AQ3003" s="8">
        <v>3</v>
      </c>
      <c r="AR3003" s="8">
        <v>51.9</v>
      </c>
      <c r="AS3003" s="8">
        <v>2.8</v>
      </c>
      <c r="AT3003" s="12">
        <f t="shared" si="480"/>
        <v>63.7</v>
      </c>
      <c r="AV3003" s="11">
        <f t="shared" si="481"/>
        <v>120.56</v>
      </c>
      <c r="AW3003" s="13">
        <f t="shared" si="482"/>
        <v>0</v>
      </c>
      <c r="AX3003" s="13">
        <f t="shared" si="483"/>
        <v>3.8720000000000003</v>
      </c>
      <c r="AY3003" s="13">
        <f t="shared" si="484"/>
        <v>0</v>
      </c>
      <c r="AZ3003" s="13">
        <f t="shared" si="485"/>
        <v>0</v>
      </c>
      <c r="BA3003" s="13">
        <f t="shared" si="486"/>
        <v>1.32</v>
      </c>
      <c r="BB3003" s="13">
        <f t="shared" si="487"/>
        <v>22.835999999999999</v>
      </c>
      <c r="BC3003" s="13">
        <f t="shared" si="488"/>
        <v>1.232</v>
      </c>
    </row>
    <row r="3004" spans="1:55" x14ac:dyDescent="0.3">
      <c r="A3004" s="8" t="s">
        <v>233</v>
      </c>
      <c r="B3004" s="8" t="s">
        <v>239</v>
      </c>
      <c r="C3004" s="8" t="s">
        <v>206</v>
      </c>
      <c r="D3004" s="8" t="s">
        <v>87</v>
      </c>
      <c r="E3004" s="7" t="s">
        <v>14</v>
      </c>
      <c r="F3004" s="8">
        <v>171</v>
      </c>
      <c r="J3004" s="8">
        <v>1</v>
      </c>
      <c r="L3004" s="8">
        <v>3.0000000000000001E-3</v>
      </c>
      <c r="M3004" s="8">
        <f t="shared" si="479"/>
        <v>0.51300000000000001</v>
      </c>
      <c r="O3004" s="8">
        <v>145</v>
      </c>
      <c r="AI3004" s="7">
        <v>7060</v>
      </c>
      <c r="AJ3004" s="8">
        <v>16063</v>
      </c>
      <c r="AK3004" s="8" t="s">
        <v>328</v>
      </c>
      <c r="AL3004" s="7">
        <v>116</v>
      </c>
      <c r="AM3004" s="8">
        <v>0</v>
      </c>
      <c r="AN3004" s="8">
        <v>7.7</v>
      </c>
      <c r="AO3004" s="8">
        <v>0</v>
      </c>
      <c r="AP3004" s="8">
        <v>0</v>
      </c>
      <c r="AQ3004" s="8">
        <v>0.5</v>
      </c>
      <c r="AR3004" s="8">
        <v>20.8</v>
      </c>
      <c r="AS3004" s="8">
        <v>6.5</v>
      </c>
      <c r="AT3004" s="12">
        <f t="shared" si="480"/>
        <v>29</v>
      </c>
      <c r="AV3004" s="11">
        <f t="shared" si="481"/>
        <v>0.59508000000000005</v>
      </c>
      <c r="AW3004" s="13">
        <f t="shared" si="482"/>
        <v>0</v>
      </c>
      <c r="AX3004" s="13">
        <f t="shared" si="483"/>
        <v>3.9501000000000001E-2</v>
      </c>
      <c r="AY3004" s="13">
        <f t="shared" si="484"/>
        <v>0</v>
      </c>
      <c r="AZ3004" s="13">
        <f t="shared" si="485"/>
        <v>0</v>
      </c>
      <c r="BA3004" s="13">
        <f t="shared" si="486"/>
        <v>2.565E-3</v>
      </c>
      <c r="BB3004" s="13">
        <f t="shared" si="487"/>
        <v>0.10670400000000001</v>
      </c>
      <c r="BC3004" s="13">
        <f t="shared" si="488"/>
        <v>3.3345E-2</v>
      </c>
    </row>
    <row r="3005" spans="1:55" x14ac:dyDescent="0.3">
      <c r="A3005" s="8" t="s">
        <v>234</v>
      </c>
      <c r="B3005" s="8" t="s">
        <v>239</v>
      </c>
      <c r="C3005" s="8" t="s">
        <v>206</v>
      </c>
      <c r="D3005" s="8" t="s">
        <v>248</v>
      </c>
      <c r="E3005" s="7" t="s">
        <v>21</v>
      </c>
      <c r="K3005" s="8">
        <v>1</v>
      </c>
      <c r="L3005" s="8">
        <v>0</v>
      </c>
      <c r="M3005" s="8">
        <f t="shared" si="479"/>
        <v>0</v>
      </c>
      <c r="O3005" s="8">
        <v>145</v>
      </c>
      <c r="AE3005" s="7" t="s">
        <v>296</v>
      </c>
      <c r="AF3005" s="8" t="s">
        <v>303</v>
      </c>
      <c r="AL3005" s="7">
        <v>163</v>
      </c>
      <c r="AN3005" s="8">
        <v>6.3</v>
      </c>
      <c r="AQ3005" s="8">
        <v>1.4</v>
      </c>
      <c r="AR3005" s="8">
        <v>31.1</v>
      </c>
      <c r="AT3005" s="12">
        <f t="shared" si="480"/>
        <v>38.799999999999997</v>
      </c>
      <c r="AV3005" s="11">
        <f t="shared" si="481"/>
        <v>0</v>
      </c>
      <c r="AW3005" s="13">
        <f t="shared" si="482"/>
        <v>0</v>
      </c>
      <c r="AX3005" s="13">
        <f t="shared" si="483"/>
        <v>0</v>
      </c>
      <c r="AY3005" s="13">
        <f t="shared" si="484"/>
        <v>0</v>
      </c>
      <c r="AZ3005" s="13">
        <f t="shared" si="485"/>
        <v>0</v>
      </c>
      <c r="BA3005" s="13">
        <f t="shared" si="486"/>
        <v>0</v>
      </c>
      <c r="BB3005" s="13">
        <f t="shared" si="487"/>
        <v>0</v>
      </c>
      <c r="BC3005" s="13">
        <f t="shared" si="488"/>
        <v>0</v>
      </c>
    </row>
    <row r="3006" spans="1:55" x14ac:dyDescent="0.3">
      <c r="A3006" s="8" t="s">
        <v>234</v>
      </c>
      <c r="B3006" s="8" t="s">
        <v>239</v>
      </c>
      <c r="C3006" s="8" t="s">
        <v>206</v>
      </c>
      <c r="D3006" s="8" t="s">
        <v>27</v>
      </c>
      <c r="E3006" s="7" t="s">
        <v>14</v>
      </c>
      <c r="F3006" s="8">
        <v>114</v>
      </c>
      <c r="G3006" s="8">
        <v>1</v>
      </c>
      <c r="L3006" s="8">
        <v>1</v>
      </c>
      <c r="M3006" s="8">
        <f t="shared" si="479"/>
        <v>114</v>
      </c>
      <c r="O3006" s="8">
        <v>145</v>
      </c>
      <c r="AE3006" s="7" t="s">
        <v>296</v>
      </c>
      <c r="AF3006" s="8" t="s">
        <v>304</v>
      </c>
      <c r="AL3006" s="7">
        <v>125</v>
      </c>
      <c r="AN3006" s="8">
        <v>2.1</v>
      </c>
      <c r="AQ3006" s="8">
        <v>1.3</v>
      </c>
      <c r="AR3006" s="8">
        <v>26.2</v>
      </c>
      <c r="AT3006" s="12">
        <f t="shared" si="480"/>
        <v>29.6</v>
      </c>
      <c r="AV3006" s="11">
        <f t="shared" si="481"/>
        <v>142.5</v>
      </c>
      <c r="AW3006" s="13">
        <f t="shared" si="482"/>
        <v>1.1399999999999999</v>
      </c>
      <c r="AX3006" s="13">
        <f t="shared" si="483"/>
        <v>2.3940000000000001</v>
      </c>
      <c r="AY3006" s="13">
        <f t="shared" si="484"/>
        <v>1.1399999999999999</v>
      </c>
      <c r="AZ3006" s="13">
        <f t="shared" si="485"/>
        <v>1.1399999999999999</v>
      </c>
      <c r="BA3006" s="13">
        <f t="shared" si="486"/>
        <v>1.4820000000000002</v>
      </c>
      <c r="BB3006" s="13">
        <f t="shared" si="487"/>
        <v>29.867999999999999</v>
      </c>
      <c r="BC3006" s="13">
        <f t="shared" si="488"/>
        <v>1.1399999999999999</v>
      </c>
    </row>
    <row r="3007" spans="1:55" x14ac:dyDescent="0.3">
      <c r="A3007" s="8" t="s">
        <v>234</v>
      </c>
      <c r="B3007" s="8" t="s">
        <v>239</v>
      </c>
      <c r="C3007" s="8" t="s">
        <v>206</v>
      </c>
      <c r="D3007" s="8" t="s">
        <v>32</v>
      </c>
      <c r="E3007" s="7" t="s">
        <v>14</v>
      </c>
      <c r="F3007" s="8">
        <v>83</v>
      </c>
      <c r="G3007" s="8">
        <v>1</v>
      </c>
      <c r="L3007" s="8">
        <v>1</v>
      </c>
      <c r="M3007" s="8">
        <f t="shared" si="479"/>
        <v>83</v>
      </c>
      <c r="O3007" s="8">
        <v>145</v>
      </c>
      <c r="AI3007" s="7">
        <v>8012</v>
      </c>
      <c r="AJ3007" s="8">
        <v>0</v>
      </c>
      <c r="AK3007" s="8" t="s">
        <v>307</v>
      </c>
      <c r="AL3007" s="7">
        <v>332</v>
      </c>
      <c r="AM3007" s="8">
        <v>0</v>
      </c>
      <c r="AN3007" s="8">
        <v>10.3</v>
      </c>
      <c r="AO3007" s="8">
        <v>0</v>
      </c>
      <c r="AP3007" s="8">
        <v>0</v>
      </c>
      <c r="AQ3007" s="8">
        <v>3</v>
      </c>
      <c r="AR3007" s="8">
        <v>73.7</v>
      </c>
      <c r="AS3007" s="8">
        <v>12.7</v>
      </c>
      <c r="AT3007" s="12">
        <f t="shared" si="480"/>
        <v>87</v>
      </c>
      <c r="AV3007" s="11">
        <f t="shared" si="481"/>
        <v>275.56</v>
      </c>
      <c r="AW3007" s="13">
        <f t="shared" si="482"/>
        <v>0</v>
      </c>
      <c r="AX3007" s="13">
        <f t="shared" si="483"/>
        <v>8.5490000000000013</v>
      </c>
      <c r="AY3007" s="13">
        <f t="shared" si="484"/>
        <v>0</v>
      </c>
      <c r="AZ3007" s="13">
        <f t="shared" si="485"/>
        <v>0</v>
      </c>
      <c r="BA3007" s="13">
        <f t="shared" si="486"/>
        <v>2.4900000000000002</v>
      </c>
      <c r="BB3007" s="13">
        <f t="shared" si="487"/>
        <v>61.171000000000006</v>
      </c>
      <c r="BC3007" s="13">
        <f t="shared" si="488"/>
        <v>10.540999999999999</v>
      </c>
    </row>
    <row r="3008" spans="1:55" x14ac:dyDescent="0.3">
      <c r="A3008" s="8" t="s">
        <v>234</v>
      </c>
      <c r="B3008" s="8" t="s">
        <v>239</v>
      </c>
      <c r="C3008" s="8" t="s">
        <v>206</v>
      </c>
      <c r="D3008" s="8" t="s">
        <v>74</v>
      </c>
      <c r="E3008" s="7" t="s">
        <v>14</v>
      </c>
      <c r="F3008" s="8">
        <v>340</v>
      </c>
      <c r="G3008" s="8">
        <v>1</v>
      </c>
      <c r="L3008" s="8">
        <v>1</v>
      </c>
      <c r="M3008" s="8">
        <f t="shared" si="479"/>
        <v>340</v>
      </c>
      <c r="O3008" s="8">
        <v>145</v>
      </c>
      <c r="AI3008" s="7">
        <v>404</v>
      </c>
      <c r="AJ3008" s="8">
        <v>14400</v>
      </c>
      <c r="AK3008" s="8" t="s">
        <v>308</v>
      </c>
      <c r="AL3008" s="7">
        <v>41</v>
      </c>
      <c r="AM3008" s="8">
        <v>0</v>
      </c>
      <c r="AN3008" s="8">
        <v>0</v>
      </c>
      <c r="AO3008" s="8">
        <v>0</v>
      </c>
      <c r="AP3008" s="8">
        <v>0</v>
      </c>
      <c r="AQ3008" s="8">
        <v>0</v>
      </c>
      <c r="AR3008" s="8">
        <v>10.4</v>
      </c>
      <c r="AS3008" s="8">
        <v>0</v>
      </c>
      <c r="AT3008" s="12">
        <f t="shared" si="480"/>
        <v>10.4</v>
      </c>
      <c r="AV3008" s="11">
        <f t="shared" si="481"/>
        <v>139.4</v>
      </c>
      <c r="AW3008" s="13">
        <f t="shared" si="482"/>
        <v>0</v>
      </c>
      <c r="AX3008" s="13">
        <f t="shared" si="483"/>
        <v>0</v>
      </c>
      <c r="AY3008" s="13">
        <f t="shared" si="484"/>
        <v>0</v>
      </c>
      <c r="AZ3008" s="13">
        <f t="shared" si="485"/>
        <v>0</v>
      </c>
      <c r="BA3008" s="13">
        <f t="shared" si="486"/>
        <v>0</v>
      </c>
      <c r="BB3008" s="13">
        <f t="shared" si="487"/>
        <v>35.36</v>
      </c>
      <c r="BC3008" s="13">
        <f t="shared" si="488"/>
        <v>0</v>
      </c>
    </row>
    <row r="3009" spans="1:55" x14ac:dyDescent="0.3">
      <c r="A3009" s="8" t="s">
        <v>232</v>
      </c>
      <c r="B3009" s="8" t="s">
        <v>240</v>
      </c>
      <c r="C3009" s="8" t="s">
        <v>207</v>
      </c>
      <c r="D3009" s="8" t="s">
        <v>13</v>
      </c>
      <c r="E3009" s="7" t="s">
        <v>14</v>
      </c>
      <c r="F3009" s="8">
        <v>112</v>
      </c>
      <c r="H3009" s="8">
        <v>1</v>
      </c>
      <c r="L3009" s="8">
        <v>0.14299999999999999</v>
      </c>
      <c r="M3009" s="8">
        <f t="shared" si="479"/>
        <v>16.015999999999998</v>
      </c>
      <c r="N3009" s="8">
        <v>2</v>
      </c>
      <c r="O3009" s="8">
        <v>146</v>
      </c>
      <c r="AI3009" s="7">
        <v>8067</v>
      </c>
      <c r="AJ3009" s="8">
        <v>0</v>
      </c>
      <c r="AK3009" s="8" t="s">
        <v>265</v>
      </c>
      <c r="AL3009" s="7">
        <v>269</v>
      </c>
      <c r="AM3009" s="8">
        <v>269</v>
      </c>
      <c r="AN3009" s="8">
        <v>24.9</v>
      </c>
      <c r="AO3009" s="8">
        <v>24.9</v>
      </c>
      <c r="AP3009" s="8">
        <v>24.9</v>
      </c>
      <c r="AQ3009" s="8">
        <v>18</v>
      </c>
      <c r="AR3009" s="8">
        <v>0</v>
      </c>
      <c r="AS3009" s="8">
        <v>0</v>
      </c>
      <c r="AT3009" s="12">
        <f t="shared" si="480"/>
        <v>42.9</v>
      </c>
      <c r="AV3009" s="11">
        <f t="shared" si="481"/>
        <v>43.08303999999999</v>
      </c>
      <c r="AW3009" s="13">
        <f t="shared" si="482"/>
        <v>43.08303999999999</v>
      </c>
      <c r="AX3009" s="13">
        <f t="shared" si="483"/>
        <v>3.9879839999999995</v>
      </c>
      <c r="AY3009" s="13">
        <f t="shared" si="484"/>
        <v>3.9879839999999995</v>
      </c>
      <c r="AZ3009" s="13">
        <f t="shared" si="485"/>
        <v>3.9879839999999995</v>
      </c>
      <c r="BA3009" s="13">
        <f t="shared" si="486"/>
        <v>2.8828799999999997</v>
      </c>
      <c r="BB3009" s="13">
        <f t="shared" si="487"/>
        <v>0</v>
      </c>
      <c r="BC3009" s="13">
        <f t="shared" si="488"/>
        <v>0</v>
      </c>
    </row>
    <row r="3010" spans="1:55" x14ac:dyDescent="0.3">
      <c r="A3010" s="8" t="s">
        <v>232</v>
      </c>
      <c r="B3010" s="8" t="s">
        <v>240</v>
      </c>
      <c r="C3010" s="8" t="s">
        <v>207</v>
      </c>
      <c r="D3010" s="8" t="s">
        <v>15</v>
      </c>
      <c r="E3010" s="7" t="s">
        <v>14</v>
      </c>
      <c r="F3010" s="8">
        <v>85</v>
      </c>
      <c r="I3010" s="8">
        <v>2</v>
      </c>
      <c r="L3010" s="8">
        <v>6.7000000000000004E-2</v>
      </c>
      <c r="M3010" s="8">
        <f t="shared" si="479"/>
        <v>5.6950000000000003</v>
      </c>
      <c r="O3010" s="8">
        <v>146</v>
      </c>
      <c r="AE3010" s="7" t="s">
        <v>296</v>
      </c>
      <c r="AF3010" s="8" t="s">
        <v>298</v>
      </c>
      <c r="AG3010" s="7" t="s">
        <v>299</v>
      </c>
      <c r="AL3010" s="7">
        <v>241</v>
      </c>
      <c r="AN3010" s="8">
        <v>32.9</v>
      </c>
      <c r="AQ3010" s="8">
        <v>10.9</v>
      </c>
      <c r="AR3010" s="8">
        <v>0.5</v>
      </c>
      <c r="AS3010" s="8">
        <v>0</v>
      </c>
      <c r="AT3010" s="12">
        <f t="shared" si="480"/>
        <v>44.3</v>
      </c>
      <c r="AV3010" s="11">
        <f t="shared" si="481"/>
        <v>13.724950000000002</v>
      </c>
      <c r="AW3010" s="13">
        <f t="shared" si="482"/>
        <v>5.6950000000000001E-2</v>
      </c>
      <c r="AX3010" s="13">
        <f t="shared" si="483"/>
        <v>1.8736550000000001</v>
      </c>
      <c r="AY3010" s="13">
        <f t="shared" si="484"/>
        <v>5.6950000000000001E-2</v>
      </c>
      <c r="AZ3010" s="13">
        <f t="shared" si="485"/>
        <v>5.6950000000000001E-2</v>
      </c>
      <c r="BA3010" s="13">
        <f t="shared" si="486"/>
        <v>0.62075500000000006</v>
      </c>
      <c r="BB3010" s="13">
        <f t="shared" si="487"/>
        <v>2.8475E-2</v>
      </c>
      <c r="BC3010" s="13">
        <f t="shared" si="488"/>
        <v>0</v>
      </c>
    </row>
    <row r="3011" spans="1:55" x14ac:dyDescent="0.3">
      <c r="A3011" s="8" t="s">
        <v>232</v>
      </c>
      <c r="B3011" s="8" t="s">
        <v>240</v>
      </c>
      <c r="C3011" s="8" t="s">
        <v>207</v>
      </c>
      <c r="D3011" s="8" t="s">
        <v>17</v>
      </c>
      <c r="E3011" s="7" t="s">
        <v>14</v>
      </c>
      <c r="F3011" s="8">
        <v>85</v>
      </c>
      <c r="I3011" s="8">
        <v>2</v>
      </c>
      <c r="L3011" s="8">
        <v>6.7000000000000004E-2</v>
      </c>
      <c r="M3011" s="8">
        <f t="shared" si="479"/>
        <v>5.6950000000000003</v>
      </c>
      <c r="O3011" s="8">
        <v>146</v>
      </c>
      <c r="AE3011" s="7" t="s">
        <v>300</v>
      </c>
      <c r="AF3011" s="8" t="s">
        <v>301</v>
      </c>
      <c r="AG3011" s="7" t="s">
        <v>272</v>
      </c>
      <c r="AL3011" s="7">
        <v>265</v>
      </c>
      <c r="AN3011" s="8">
        <v>16.899999999999999</v>
      </c>
      <c r="AQ3011" s="8">
        <v>21.4</v>
      </c>
      <c r="AR3011" s="8">
        <v>0</v>
      </c>
      <c r="AS3011" s="8">
        <v>0</v>
      </c>
      <c r="AT3011" s="12">
        <f t="shared" si="480"/>
        <v>38.299999999999997</v>
      </c>
      <c r="AV3011" s="11">
        <f t="shared" si="481"/>
        <v>15.091750000000001</v>
      </c>
      <c r="AW3011" s="13">
        <f t="shared" si="482"/>
        <v>5.6950000000000001E-2</v>
      </c>
      <c r="AX3011" s="13">
        <f t="shared" si="483"/>
        <v>0.96245499999999995</v>
      </c>
      <c r="AY3011" s="13">
        <f t="shared" si="484"/>
        <v>5.6950000000000001E-2</v>
      </c>
      <c r="AZ3011" s="13">
        <f t="shared" si="485"/>
        <v>5.6950000000000001E-2</v>
      </c>
      <c r="BA3011" s="13">
        <f t="shared" si="486"/>
        <v>1.2187300000000001</v>
      </c>
      <c r="BB3011" s="13">
        <f t="shared" si="487"/>
        <v>0</v>
      </c>
      <c r="BC3011" s="13">
        <f t="shared" si="488"/>
        <v>0</v>
      </c>
    </row>
    <row r="3012" spans="1:55" x14ac:dyDescent="0.3">
      <c r="A3012" s="8" t="s">
        <v>232</v>
      </c>
      <c r="B3012" s="8" t="s">
        <v>240</v>
      </c>
      <c r="C3012" s="8" t="s">
        <v>207</v>
      </c>
      <c r="D3012" s="8" t="s">
        <v>18</v>
      </c>
      <c r="E3012" s="7" t="s">
        <v>21</v>
      </c>
      <c r="K3012" s="8">
        <v>1</v>
      </c>
      <c r="L3012" s="8">
        <v>0</v>
      </c>
      <c r="M3012" s="8">
        <f t="shared" si="479"/>
        <v>0</v>
      </c>
      <c r="O3012" s="8">
        <v>146</v>
      </c>
      <c r="S3012" s="8">
        <v>1095</v>
      </c>
      <c r="T3012" s="8" t="s">
        <v>275</v>
      </c>
      <c r="AL3012" s="7">
        <v>267</v>
      </c>
      <c r="AN3012" s="8">
        <v>19.600000000000001</v>
      </c>
      <c r="AQ3012" s="8">
        <v>20.3</v>
      </c>
      <c r="AT3012" s="12">
        <f t="shared" si="480"/>
        <v>39.900000000000006</v>
      </c>
      <c r="AV3012" s="11">
        <f t="shared" si="481"/>
        <v>0</v>
      </c>
      <c r="AW3012" s="13">
        <f t="shared" si="482"/>
        <v>0</v>
      </c>
      <c r="AX3012" s="13">
        <f t="shared" si="483"/>
        <v>0</v>
      </c>
      <c r="AY3012" s="13">
        <f t="shared" si="484"/>
        <v>0</v>
      </c>
      <c r="AZ3012" s="13">
        <f t="shared" si="485"/>
        <v>0</v>
      </c>
      <c r="BA3012" s="13">
        <f t="shared" si="486"/>
        <v>0</v>
      </c>
      <c r="BB3012" s="13">
        <f t="shared" si="487"/>
        <v>0</v>
      </c>
      <c r="BC3012" s="13">
        <f t="shared" si="488"/>
        <v>0</v>
      </c>
    </row>
    <row r="3013" spans="1:55" x14ac:dyDescent="0.3">
      <c r="A3013" s="8" t="s">
        <v>232</v>
      </c>
      <c r="B3013" s="8" t="s">
        <v>240</v>
      </c>
      <c r="C3013" s="8" t="s">
        <v>207</v>
      </c>
      <c r="D3013" s="8" t="s">
        <v>19</v>
      </c>
      <c r="E3013" s="7" t="s">
        <v>14</v>
      </c>
      <c r="F3013" s="8">
        <v>112</v>
      </c>
      <c r="H3013" s="8">
        <v>1</v>
      </c>
      <c r="L3013" s="8">
        <v>0.14299999999999999</v>
      </c>
      <c r="M3013" s="8">
        <f t="shared" si="479"/>
        <v>16.015999999999998</v>
      </c>
      <c r="O3013" s="8">
        <v>146</v>
      </c>
      <c r="AI3013" s="7">
        <v>8063</v>
      </c>
      <c r="AJ3013" s="8">
        <v>5124</v>
      </c>
      <c r="AK3013" s="8" t="s">
        <v>273</v>
      </c>
      <c r="AL3013" s="7">
        <v>285</v>
      </c>
      <c r="AM3013" s="8">
        <v>285</v>
      </c>
      <c r="AN3013" s="8">
        <v>26.9</v>
      </c>
      <c r="AO3013" s="8">
        <v>26.9</v>
      </c>
      <c r="AP3013" s="8">
        <v>26.9</v>
      </c>
      <c r="AQ3013" s="8">
        <v>18.899999999999999</v>
      </c>
      <c r="AR3013" s="8">
        <v>0</v>
      </c>
      <c r="AS3013" s="8">
        <v>0</v>
      </c>
      <c r="AT3013" s="12">
        <f t="shared" si="480"/>
        <v>45.8</v>
      </c>
      <c r="AV3013" s="11">
        <f t="shared" si="481"/>
        <v>45.645599999999995</v>
      </c>
      <c r="AW3013" s="13">
        <f t="shared" si="482"/>
        <v>45.645599999999995</v>
      </c>
      <c r="AX3013" s="13">
        <f t="shared" si="483"/>
        <v>4.3083039999999997</v>
      </c>
      <c r="AY3013" s="13">
        <f t="shared" si="484"/>
        <v>4.3083039999999997</v>
      </c>
      <c r="AZ3013" s="13">
        <f t="shared" si="485"/>
        <v>4.3083039999999997</v>
      </c>
      <c r="BA3013" s="13">
        <f t="shared" si="486"/>
        <v>3.0270239999999995</v>
      </c>
      <c r="BB3013" s="13">
        <f t="shared" si="487"/>
        <v>0</v>
      </c>
      <c r="BC3013" s="13">
        <f t="shared" si="488"/>
        <v>0</v>
      </c>
    </row>
    <row r="3014" spans="1:55" x14ac:dyDescent="0.3">
      <c r="A3014" s="8" t="s">
        <v>232</v>
      </c>
      <c r="B3014" s="8" t="s">
        <v>240</v>
      </c>
      <c r="C3014" s="8" t="s">
        <v>207</v>
      </c>
      <c r="D3014" s="8" t="s">
        <v>22</v>
      </c>
      <c r="E3014" s="7" t="s">
        <v>21</v>
      </c>
      <c r="K3014" s="8">
        <v>1</v>
      </c>
      <c r="L3014" s="8">
        <v>0</v>
      </c>
      <c r="M3014" s="8">
        <f t="shared" si="479"/>
        <v>0</v>
      </c>
      <c r="O3014" s="8">
        <v>146</v>
      </c>
      <c r="AI3014" s="7">
        <v>8063</v>
      </c>
      <c r="AJ3014" s="8">
        <v>5124</v>
      </c>
      <c r="AK3014" s="8" t="s">
        <v>273</v>
      </c>
      <c r="AL3014" s="7">
        <v>285</v>
      </c>
      <c r="AM3014" s="8">
        <v>285</v>
      </c>
      <c r="AN3014" s="8">
        <v>26.9</v>
      </c>
      <c r="AO3014" s="8">
        <v>26.9</v>
      </c>
      <c r="AP3014" s="8">
        <v>26.9</v>
      </c>
      <c r="AQ3014" s="8">
        <v>18.899999999999999</v>
      </c>
      <c r="AR3014" s="8">
        <v>0</v>
      </c>
      <c r="AS3014" s="8">
        <v>0</v>
      </c>
      <c r="AT3014" s="12">
        <f t="shared" si="480"/>
        <v>45.8</v>
      </c>
      <c r="AV3014" s="11">
        <f t="shared" si="481"/>
        <v>0</v>
      </c>
      <c r="AW3014" s="13">
        <f t="shared" si="482"/>
        <v>0</v>
      </c>
      <c r="AX3014" s="13">
        <f t="shared" si="483"/>
        <v>0</v>
      </c>
      <c r="AY3014" s="13">
        <f t="shared" si="484"/>
        <v>0</v>
      </c>
      <c r="AZ3014" s="13">
        <f t="shared" si="485"/>
        <v>0</v>
      </c>
      <c r="BA3014" s="13">
        <f t="shared" si="486"/>
        <v>0</v>
      </c>
      <c r="BB3014" s="13">
        <f t="shared" si="487"/>
        <v>0</v>
      </c>
      <c r="BC3014" s="13">
        <f t="shared" si="488"/>
        <v>0</v>
      </c>
    </row>
    <row r="3015" spans="1:55" x14ac:dyDescent="0.3">
      <c r="A3015" s="8" t="s">
        <v>232</v>
      </c>
      <c r="B3015" s="8" t="s">
        <v>240</v>
      </c>
      <c r="C3015" s="8" t="s">
        <v>207</v>
      </c>
      <c r="D3015" s="8" t="s">
        <v>136</v>
      </c>
      <c r="E3015" s="7" t="s">
        <v>14</v>
      </c>
      <c r="F3015" s="8">
        <v>56</v>
      </c>
      <c r="G3015" s="8">
        <v>1</v>
      </c>
      <c r="L3015" s="8">
        <v>1</v>
      </c>
      <c r="M3015" s="8">
        <f t="shared" si="479"/>
        <v>56</v>
      </c>
      <c r="O3015" s="8">
        <v>146</v>
      </c>
      <c r="AI3015" s="7">
        <v>1683</v>
      </c>
      <c r="AJ3015" s="8">
        <v>10188</v>
      </c>
      <c r="AK3015" s="8" t="s">
        <v>360</v>
      </c>
      <c r="AL3015" s="7">
        <v>273</v>
      </c>
      <c r="AM3015" s="8">
        <v>273</v>
      </c>
      <c r="AN3015" s="8">
        <v>27.6</v>
      </c>
      <c r="AO3015" s="8">
        <v>27.6</v>
      </c>
      <c r="AP3015" s="8">
        <v>27.6</v>
      </c>
      <c r="AQ3015" s="8">
        <v>17.2</v>
      </c>
      <c r="AR3015" s="8">
        <v>0</v>
      </c>
      <c r="AS3015" s="8">
        <v>0</v>
      </c>
      <c r="AT3015" s="12">
        <f t="shared" si="480"/>
        <v>44.8</v>
      </c>
      <c r="AV3015" s="11">
        <f t="shared" si="481"/>
        <v>152.88</v>
      </c>
      <c r="AW3015" s="13">
        <f t="shared" si="482"/>
        <v>152.88</v>
      </c>
      <c r="AX3015" s="13">
        <f t="shared" si="483"/>
        <v>15.456000000000001</v>
      </c>
      <c r="AY3015" s="13">
        <f t="shared" si="484"/>
        <v>15.456000000000001</v>
      </c>
      <c r="AZ3015" s="13">
        <f t="shared" si="485"/>
        <v>15.456000000000001</v>
      </c>
      <c r="BA3015" s="13">
        <f t="shared" si="486"/>
        <v>9.6319999999999997</v>
      </c>
      <c r="BB3015" s="13">
        <f t="shared" si="487"/>
        <v>0</v>
      </c>
      <c r="BC3015" s="13">
        <f t="shared" si="488"/>
        <v>0</v>
      </c>
    </row>
    <row r="3016" spans="1:55" x14ac:dyDescent="0.3">
      <c r="A3016" s="8" t="s">
        <v>232</v>
      </c>
      <c r="B3016" s="8" t="s">
        <v>240</v>
      </c>
      <c r="C3016" s="8" t="s">
        <v>207</v>
      </c>
      <c r="D3016" s="8" t="s">
        <v>23</v>
      </c>
      <c r="E3016" s="7" t="s">
        <v>14</v>
      </c>
      <c r="F3016" s="8">
        <v>64</v>
      </c>
      <c r="H3016" s="8">
        <v>2</v>
      </c>
      <c r="L3016" s="8">
        <v>0.28599999999999998</v>
      </c>
      <c r="M3016" s="8">
        <f t="shared" si="479"/>
        <v>18.303999999999998</v>
      </c>
      <c r="O3016" s="8">
        <v>146</v>
      </c>
      <c r="AI3016" s="7">
        <v>974</v>
      </c>
      <c r="AJ3016" s="8">
        <v>1129</v>
      </c>
      <c r="AK3016" s="8" t="s">
        <v>279</v>
      </c>
      <c r="AL3016" s="7">
        <v>155</v>
      </c>
      <c r="AM3016" s="8">
        <v>155</v>
      </c>
      <c r="AN3016" s="8">
        <v>12.6</v>
      </c>
      <c r="AO3016" s="8">
        <v>12.6</v>
      </c>
      <c r="AP3016" s="8">
        <v>0</v>
      </c>
      <c r="AQ3016" s="8">
        <v>10.6</v>
      </c>
      <c r="AR3016" s="8">
        <v>1.1000000000000001</v>
      </c>
      <c r="AS3016" s="8">
        <v>0</v>
      </c>
      <c r="AT3016" s="12">
        <f t="shared" si="480"/>
        <v>24.3</v>
      </c>
      <c r="AV3016" s="11">
        <f t="shared" si="481"/>
        <v>28.371199999999998</v>
      </c>
      <c r="AW3016" s="13">
        <f t="shared" si="482"/>
        <v>28.371199999999998</v>
      </c>
      <c r="AX3016" s="13">
        <f t="shared" si="483"/>
        <v>2.3063039999999999</v>
      </c>
      <c r="AY3016" s="13">
        <f t="shared" si="484"/>
        <v>2.3063039999999999</v>
      </c>
      <c r="AZ3016" s="13">
        <f t="shared" si="485"/>
        <v>0</v>
      </c>
      <c r="BA3016" s="13">
        <f t="shared" si="486"/>
        <v>1.9402239999999997</v>
      </c>
      <c r="BB3016" s="13">
        <f t="shared" si="487"/>
        <v>0.201344</v>
      </c>
      <c r="BC3016" s="13">
        <f t="shared" si="488"/>
        <v>0</v>
      </c>
    </row>
    <row r="3017" spans="1:55" x14ac:dyDescent="0.3">
      <c r="A3017" s="8" t="s">
        <v>232</v>
      </c>
      <c r="B3017" s="8" t="s">
        <v>240</v>
      </c>
      <c r="C3017" s="8" t="s">
        <v>207</v>
      </c>
      <c r="D3017" s="8" t="s">
        <v>24</v>
      </c>
      <c r="E3017" s="7" t="s">
        <v>14</v>
      </c>
      <c r="F3017" s="8">
        <v>184</v>
      </c>
      <c r="G3017" s="8">
        <v>1</v>
      </c>
      <c r="L3017" s="8">
        <v>1</v>
      </c>
      <c r="M3017" s="8">
        <f t="shared" si="479"/>
        <v>184</v>
      </c>
      <c r="O3017" s="8">
        <v>146</v>
      </c>
      <c r="AI3017" s="7">
        <v>7075</v>
      </c>
      <c r="AJ3017" s="8">
        <v>1106</v>
      </c>
      <c r="AK3017" s="8" t="s">
        <v>280</v>
      </c>
      <c r="AL3017" s="7">
        <v>69</v>
      </c>
      <c r="AM3017" s="8">
        <v>69</v>
      </c>
      <c r="AN3017" s="8">
        <v>3.6</v>
      </c>
      <c r="AO3017" s="8">
        <v>3.6</v>
      </c>
      <c r="AP3017" s="8">
        <v>0</v>
      </c>
      <c r="AQ3017" s="8">
        <v>4.0999999999999996</v>
      </c>
      <c r="AR3017" s="8">
        <v>4.5</v>
      </c>
      <c r="AS3017" s="8">
        <v>0</v>
      </c>
      <c r="AT3017" s="12">
        <f t="shared" si="480"/>
        <v>12.2</v>
      </c>
      <c r="AV3017" s="11">
        <f t="shared" si="481"/>
        <v>126.96</v>
      </c>
      <c r="AW3017" s="13">
        <f t="shared" si="482"/>
        <v>126.96</v>
      </c>
      <c r="AX3017" s="13">
        <f t="shared" si="483"/>
        <v>6.6239999999999997</v>
      </c>
      <c r="AY3017" s="13">
        <f t="shared" si="484"/>
        <v>6.6239999999999997</v>
      </c>
      <c r="AZ3017" s="13">
        <f t="shared" si="485"/>
        <v>0</v>
      </c>
      <c r="BA3017" s="13">
        <f t="shared" si="486"/>
        <v>7.5439999999999996</v>
      </c>
      <c r="BB3017" s="13">
        <f t="shared" si="487"/>
        <v>8.2799999999999994</v>
      </c>
      <c r="BC3017" s="13">
        <f t="shared" si="488"/>
        <v>0</v>
      </c>
    </row>
    <row r="3018" spans="1:55" x14ac:dyDescent="0.3">
      <c r="A3018" s="8" t="s">
        <v>232</v>
      </c>
      <c r="B3018" s="8" t="s">
        <v>240</v>
      </c>
      <c r="C3018" s="8" t="s">
        <v>207</v>
      </c>
      <c r="D3018" s="8" t="s">
        <v>25</v>
      </c>
      <c r="E3018" s="7" t="s">
        <v>21</v>
      </c>
      <c r="K3018" s="8">
        <v>1</v>
      </c>
      <c r="L3018" s="8">
        <v>0</v>
      </c>
      <c r="M3018" s="8">
        <f t="shared" si="479"/>
        <v>0</v>
      </c>
      <c r="O3018" s="8">
        <v>146</v>
      </c>
      <c r="AI3018" s="7">
        <v>646</v>
      </c>
      <c r="AJ3018" s="8">
        <v>1009</v>
      </c>
      <c r="AK3018" s="8" t="s">
        <v>286</v>
      </c>
      <c r="AL3018" s="7">
        <v>403</v>
      </c>
      <c r="AM3018" s="8">
        <v>403</v>
      </c>
      <c r="AN3018" s="8">
        <v>24.9</v>
      </c>
      <c r="AO3018" s="8">
        <v>24.9</v>
      </c>
      <c r="AP3018" s="8">
        <v>0</v>
      </c>
      <c r="AQ3018" s="8">
        <v>33.1</v>
      </c>
      <c r="AR3018" s="8">
        <v>1.3</v>
      </c>
      <c r="AS3018" s="8">
        <v>0</v>
      </c>
      <c r="AT3018" s="12">
        <f t="shared" si="480"/>
        <v>59.3</v>
      </c>
      <c r="AV3018" s="11">
        <f t="shared" si="481"/>
        <v>0</v>
      </c>
      <c r="AW3018" s="13">
        <f t="shared" si="482"/>
        <v>0</v>
      </c>
      <c r="AX3018" s="13">
        <f t="shared" si="483"/>
        <v>0</v>
      </c>
      <c r="AY3018" s="13">
        <f t="shared" si="484"/>
        <v>0</v>
      </c>
      <c r="AZ3018" s="13">
        <f t="shared" si="485"/>
        <v>0</v>
      </c>
      <c r="BA3018" s="13">
        <f t="shared" si="486"/>
        <v>0</v>
      </c>
      <c r="BB3018" s="13">
        <f t="shared" si="487"/>
        <v>0</v>
      </c>
      <c r="BC3018" s="13">
        <f t="shared" si="488"/>
        <v>0</v>
      </c>
    </row>
    <row r="3019" spans="1:55" x14ac:dyDescent="0.3">
      <c r="A3019" s="8" t="s">
        <v>20</v>
      </c>
      <c r="B3019" s="8" t="s">
        <v>240</v>
      </c>
      <c r="C3019" s="8" t="s">
        <v>207</v>
      </c>
      <c r="D3019" s="8" t="s">
        <v>20</v>
      </c>
      <c r="E3019" s="7" t="s">
        <v>21</v>
      </c>
      <c r="K3019" s="8">
        <v>1</v>
      </c>
      <c r="L3019" s="8">
        <v>0</v>
      </c>
      <c r="M3019" s="8">
        <f t="shared" si="479"/>
        <v>0</v>
      </c>
      <c r="O3019" s="8">
        <v>146</v>
      </c>
      <c r="AI3019">
        <v>8041</v>
      </c>
      <c r="AJ3019">
        <v>15233</v>
      </c>
      <c r="AK3019" t="s">
        <v>378</v>
      </c>
      <c r="AL3019">
        <v>105</v>
      </c>
      <c r="AM3019">
        <v>105</v>
      </c>
      <c r="AN3019">
        <v>18.5</v>
      </c>
      <c r="AO3019">
        <v>18.5</v>
      </c>
      <c r="AP3019">
        <v>18.5</v>
      </c>
      <c r="AQ3019">
        <v>2.9</v>
      </c>
      <c r="AR3019">
        <v>0</v>
      </c>
      <c r="AS3019">
        <v>0</v>
      </c>
      <c r="AT3019" s="12">
        <f t="shared" si="480"/>
        <v>21.4</v>
      </c>
      <c r="AV3019" s="11">
        <f t="shared" si="481"/>
        <v>0</v>
      </c>
      <c r="AW3019" s="13">
        <f t="shared" si="482"/>
        <v>0</v>
      </c>
      <c r="AX3019" s="13">
        <f t="shared" si="483"/>
        <v>0</v>
      </c>
      <c r="AY3019" s="13">
        <f t="shared" si="484"/>
        <v>0</v>
      </c>
      <c r="AZ3019" s="13">
        <f t="shared" si="485"/>
        <v>0</v>
      </c>
      <c r="BA3019" s="13">
        <f t="shared" si="486"/>
        <v>0</v>
      </c>
      <c r="BB3019" s="13">
        <f t="shared" si="487"/>
        <v>0</v>
      </c>
      <c r="BC3019" s="13">
        <f t="shared" si="488"/>
        <v>0</v>
      </c>
    </row>
    <row r="3020" spans="1:55" x14ac:dyDescent="0.3">
      <c r="A3020" s="8" t="s">
        <v>233</v>
      </c>
      <c r="B3020" s="8" t="s">
        <v>240</v>
      </c>
      <c r="C3020" s="8" t="s">
        <v>207</v>
      </c>
      <c r="D3020" s="8" t="s">
        <v>26</v>
      </c>
      <c r="E3020" s="7" t="s">
        <v>14</v>
      </c>
      <c r="F3020" s="8">
        <v>175</v>
      </c>
      <c r="H3020" s="8">
        <v>3</v>
      </c>
      <c r="L3020" s="8">
        <v>0.42899999999999999</v>
      </c>
      <c r="M3020" s="8">
        <f t="shared" si="479"/>
        <v>75.075000000000003</v>
      </c>
      <c r="O3020" s="8">
        <v>146</v>
      </c>
      <c r="AI3020" s="7">
        <v>7200</v>
      </c>
      <c r="AJ3020" s="8">
        <v>20051</v>
      </c>
      <c r="AK3020" s="8" t="s">
        <v>282</v>
      </c>
      <c r="AL3020" s="7">
        <v>130</v>
      </c>
      <c r="AM3020" s="8">
        <v>0</v>
      </c>
      <c r="AN3020" s="8">
        <v>2.4</v>
      </c>
      <c r="AO3020" s="8">
        <v>0</v>
      </c>
      <c r="AP3020" s="8">
        <v>0</v>
      </c>
      <c r="AQ3020" s="8">
        <v>0.2</v>
      </c>
      <c r="AR3020" s="8">
        <v>28.6</v>
      </c>
      <c r="AS3020" s="8">
        <v>0.3</v>
      </c>
      <c r="AT3020" s="12">
        <f t="shared" si="480"/>
        <v>31.200000000000003</v>
      </c>
      <c r="AV3020" s="11">
        <f t="shared" si="481"/>
        <v>97.597499999999997</v>
      </c>
      <c r="AW3020" s="13">
        <f t="shared" si="482"/>
        <v>0</v>
      </c>
      <c r="AX3020" s="13">
        <f t="shared" si="483"/>
        <v>1.8018000000000001</v>
      </c>
      <c r="AY3020" s="13">
        <f t="shared" si="484"/>
        <v>0</v>
      </c>
      <c r="AZ3020" s="13">
        <f t="shared" si="485"/>
        <v>0</v>
      </c>
      <c r="BA3020" s="13">
        <f t="shared" si="486"/>
        <v>0.15015000000000001</v>
      </c>
      <c r="BB3020" s="13">
        <f t="shared" si="487"/>
        <v>21.471450000000001</v>
      </c>
      <c r="BC3020" s="13">
        <f t="shared" si="488"/>
        <v>0.22522500000000001</v>
      </c>
    </row>
    <row r="3021" spans="1:55" x14ac:dyDescent="0.3">
      <c r="A3021" s="8" t="s">
        <v>233</v>
      </c>
      <c r="B3021" s="8" t="s">
        <v>240</v>
      </c>
      <c r="C3021" s="8" t="s">
        <v>207</v>
      </c>
      <c r="D3021" s="8" t="s">
        <v>28</v>
      </c>
      <c r="E3021" s="7" t="s">
        <v>14</v>
      </c>
      <c r="F3021" s="8">
        <v>185</v>
      </c>
      <c r="I3021" s="8">
        <v>3</v>
      </c>
      <c r="L3021" s="8">
        <v>0.1</v>
      </c>
      <c r="M3021" s="8">
        <f t="shared" si="479"/>
        <v>18.5</v>
      </c>
      <c r="O3021" s="8">
        <v>146</v>
      </c>
      <c r="AI3021" s="7">
        <v>7005</v>
      </c>
      <c r="AJ3021" s="8">
        <v>16028</v>
      </c>
      <c r="AK3021" s="8" t="s">
        <v>283</v>
      </c>
      <c r="AL3021" s="7">
        <v>127</v>
      </c>
      <c r="AM3021" s="8">
        <v>0</v>
      </c>
      <c r="AN3021" s="8">
        <v>8.6999999999999993</v>
      </c>
      <c r="AO3021" s="8">
        <v>0</v>
      </c>
      <c r="AP3021" s="8">
        <v>0</v>
      </c>
      <c r="AQ3021" s="8">
        <v>0.5</v>
      </c>
      <c r="AR3021" s="8">
        <v>22.8</v>
      </c>
      <c r="AS3021" s="8">
        <v>6.4</v>
      </c>
      <c r="AT3021" s="12">
        <f t="shared" si="480"/>
        <v>32</v>
      </c>
      <c r="AV3021" s="11">
        <f t="shared" si="481"/>
        <v>23.495000000000001</v>
      </c>
      <c r="AW3021" s="13">
        <f t="shared" si="482"/>
        <v>0</v>
      </c>
      <c r="AX3021" s="13">
        <f t="shared" si="483"/>
        <v>1.6094999999999999</v>
      </c>
      <c r="AY3021" s="13">
        <f t="shared" si="484"/>
        <v>0</v>
      </c>
      <c r="AZ3021" s="13">
        <f t="shared" si="485"/>
        <v>0</v>
      </c>
      <c r="BA3021" s="13">
        <f t="shared" si="486"/>
        <v>9.2499999999999999E-2</v>
      </c>
      <c r="BB3021" s="13">
        <f t="shared" si="487"/>
        <v>4.218</v>
      </c>
      <c r="BC3021" s="13">
        <f t="shared" si="488"/>
        <v>1.1840000000000002</v>
      </c>
    </row>
    <row r="3022" spans="1:55" x14ac:dyDescent="0.3">
      <c r="A3022" s="8" t="s">
        <v>233</v>
      </c>
      <c r="B3022" s="8" t="s">
        <v>240</v>
      </c>
      <c r="C3022" s="8" t="s">
        <v>207</v>
      </c>
      <c r="D3022" s="8" t="s">
        <v>29</v>
      </c>
      <c r="E3022" s="7" t="s">
        <v>14</v>
      </c>
      <c r="F3022" s="8">
        <v>60</v>
      </c>
      <c r="G3022" s="8">
        <v>1</v>
      </c>
      <c r="L3022" s="8">
        <v>1</v>
      </c>
      <c r="M3022" s="8">
        <f t="shared" si="479"/>
        <v>60</v>
      </c>
      <c r="O3022" s="8">
        <v>146</v>
      </c>
      <c r="AI3022" s="7">
        <v>513</v>
      </c>
      <c r="AJ3022" s="8">
        <v>11110</v>
      </c>
      <c r="AK3022" s="8" t="s">
        <v>290</v>
      </c>
      <c r="AL3022" s="7">
        <v>22</v>
      </c>
      <c r="AM3022" s="8">
        <v>0</v>
      </c>
      <c r="AN3022" s="8">
        <v>1</v>
      </c>
      <c r="AO3022" s="8">
        <v>0</v>
      </c>
      <c r="AP3022" s="8">
        <v>0</v>
      </c>
      <c r="AQ3022" s="8">
        <v>0.4</v>
      </c>
      <c r="AR3022" s="8">
        <v>4.5</v>
      </c>
      <c r="AS3022" s="8">
        <v>2.8</v>
      </c>
      <c r="AT3022" s="12">
        <f t="shared" si="480"/>
        <v>5.9</v>
      </c>
      <c r="AV3022" s="11">
        <f t="shared" si="481"/>
        <v>13.2</v>
      </c>
      <c r="AW3022" s="13">
        <f t="shared" si="482"/>
        <v>0</v>
      </c>
      <c r="AX3022" s="13">
        <f t="shared" si="483"/>
        <v>0.6</v>
      </c>
      <c r="AY3022" s="13">
        <f t="shared" si="484"/>
        <v>0</v>
      </c>
      <c r="AZ3022" s="13">
        <f t="shared" si="485"/>
        <v>0</v>
      </c>
      <c r="BA3022" s="13">
        <f t="shared" si="486"/>
        <v>0.24</v>
      </c>
      <c r="BB3022" s="13">
        <f t="shared" si="487"/>
        <v>2.7</v>
      </c>
      <c r="BC3022" s="13">
        <f t="shared" si="488"/>
        <v>1.68</v>
      </c>
    </row>
    <row r="3023" spans="1:55" x14ac:dyDescent="0.3">
      <c r="A3023" s="8" t="s">
        <v>233</v>
      </c>
      <c r="B3023" s="8" t="s">
        <v>240</v>
      </c>
      <c r="C3023" s="8" t="s">
        <v>207</v>
      </c>
      <c r="D3023" s="8" t="s">
        <v>30</v>
      </c>
      <c r="E3023" s="7" t="s">
        <v>14</v>
      </c>
      <c r="F3023" s="8">
        <v>119</v>
      </c>
      <c r="H3023" s="8">
        <v>3</v>
      </c>
      <c r="L3023" s="8">
        <v>0.42899999999999999</v>
      </c>
      <c r="M3023" s="8">
        <f t="shared" si="479"/>
        <v>51.051000000000002</v>
      </c>
      <c r="O3023" s="8">
        <v>146</v>
      </c>
      <c r="AI3023" s="7">
        <v>141</v>
      </c>
      <c r="AJ3023" s="8">
        <v>9040</v>
      </c>
      <c r="AK3023" s="8" t="s">
        <v>287</v>
      </c>
      <c r="AL3023" s="7">
        <v>92</v>
      </c>
      <c r="AM3023" s="8">
        <v>0</v>
      </c>
      <c r="AN3023" s="8">
        <v>1</v>
      </c>
      <c r="AO3023" s="8">
        <v>0</v>
      </c>
      <c r="AP3023" s="8">
        <v>0</v>
      </c>
      <c r="AQ3023" s="8">
        <v>0.5</v>
      </c>
      <c r="AR3023" s="8">
        <v>23.4</v>
      </c>
      <c r="AS3023" s="8">
        <v>2.4</v>
      </c>
      <c r="AT3023" s="12">
        <f t="shared" si="480"/>
        <v>24.9</v>
      </c>
      <c r="AV3023" s="11">
        <f t="shared" si="481"/>
        <v>46.966920000000002</v>
      </c>
      <c r="AW3023" s="13">
        <f t="shared" si="482"/>
        <v>0</v>
      </c>
      <c r="AX3023" s="13">
        <f t="shared" si="483"/>
        <v>0.51051000000000002</v>
      </c>
      <c r="AY3023" s="13">
        <f t="shared" si="484"/>
        <v>0</v>
      </c>
      <c r="AZ3023" s="13">
        <f t="shared" si="485"/>
        <v>0</v>
      </c>
      <c r="BA3023" s="13">
        <f t="shared" si="486"/>
        <v>0.25525500000000001</v>
      </c>
      <c r="BB3023" s="13">
        <f t="shared" si="487"/>
        <v>11.945933999999999</v>
      </c>
      <c r="BC3023" s="13">
        <f t="shared" si="488"/>
        <v>1.2252240000000001</v>
      </c>
    </row>
    <row r="3024" spans="1:55" x14ac:dyDescent="0.3">
      <c r="A3024" s="8" t="s">
        <v>233</v>
      </c>
      <c r="B3024" s="8" t="s">
        <v>240</v>
      </c>
      <c r="C3024" s="8" t="s">
        <v>207</v>
      </c>
      <c r="D3024" s="8" t="s">
        <v>31</v>
      </c>
      <c r="E3024" s="7" t="s">
        <v>14</v>
      </c>
      <c r="F3024" s="8">
        <v>122</v>
      </c>
      <c r="I3024" s="8">
        <v>2</v>
      </c>
      <c r="L3024" s="8">
        <v>6.7000000000000004E-2</v>
      </c>
      <c r="M3024" s="8">
        <f t="shared" si="479"/>
        <v>8.1740000000000013</v>
      </c>
      <c r="O3024" s="8">
        <v>146</v>
      </c>
      <c r="AI3024" s="7">
        <v>1786</v>
      </c>
      <c r="AJ3024" s="8">
        <v>11363</v>
      </c>
      <c r="AK3024" s="8" t="s">
        <v>289</v>
      </c>
      <c r="AL3024" s="7">
        <v>93</v>
      </c>
      <c r="AM3024" s="8">
        <v>0</v>
      </c>
      <c r="AN3024" s="8">
        <v>2</v>
      </c>
      <c r="AO3024" s="8">
        <v>0</v>
      </c>
      <c r="AP3024" s="8">
        <v>0</v>
      </c>
      <c r="AQ3024" s="8">
        <v>0.1</v>
      </c>
      <c r="AR3024" s="8">
        <v>21.6</v>
      </c>
      <c r="AS3024" s="8">
        <v>1.5</v>
      </c>
      <c r="AT3024" s="12">
        <f t="shared" si="480"/>
        <v>23.700000000000003</v>
      </c>
      <c r="AV3024" s="11">
        <f t="shared" si="481"/>
        <v>7.6018200000000009</v>
      </c>
      <c r="AW3024" s="13">
        <f t="shared" si="482"/>
        <v>0</v>
      </c>
      <c r="AX3024" s="13">
        <f t="shared" si="483"/>
        <v>0.16348000000000001</v>
      </c>
      <c r="AY3024" s="13">
        <f t="shared" si="484"/>
        <v>0</v>
      </c>
      <c r="AZ3024" s="13">
        <f t="shared" si="485"/>
        <v>0</v>
      </c>
      <c r="BA3024" s="13">
        <f t="shared" si="486"/>
        <v>8.1740000000000007E-3</v>
      </c>
      <c r="BB3024" s="13">
        <f t="shared" si="487"/>
        <v>1.7655840000000003</v>
      </c>
      <c r="BC3024" s="13">
        <f t="shared" si="488"/>
        <v>0.12261000000000002</v>
      </c>
    </row>
    <row r="3025" spans="1:55" x14ac:dyDescent="0.3">
      <c r="A3025" s="8" t="s">
        <v>233</v>
      </c>
      <c r="B3025" s="8" t="s">
        <v>240</v>
      </c>
      <c r="C3025" s="8" t="s">
        <v>207</v>
      </c>
      <c r="D3025" s="8" t="s">
        <v>167</v>
      </c>
      <c r="E3025" s="7" t="s">
        <v>14</v>
      </c>
      <c r="F3025" s="8">
        <v>62</v>
      </c>
      <c r="H3025" s="8">
        <v>3</v>
      </c>
      <c r="L3025" s="8">
        <v>0.42899999999999999</v>
      </c>
      <c r="M3025" s="8">
        <f t="shared" si="479"/>
        <v>26.597999999999999</v>
      </c>
      <c r="O3025" s="8">
        <v>146</v>
      </c>
      <c r="AI3025" s="7">
        <v>2282</v>
      </c>
      <c r="AJ3025" s="8">
        <v>11529</v>
      </c>
      <c r="AK3025" s="8" t="s">
        <v>368</v>
      </c>
      <c r="AL3025" s="7">
        <v>21</v>
      </c>
      <c r="AM3025" s="8">
        <v>0</v>
      </c>
      <c r="AN3025" s="8">
        <v>0.9</v>
      </c>
      <c r="AO3025" s="8">
        <v>0</v>
      </c>
      <c r="AP3025" s="8">
        <v>0</v>
      </c>
      <c r="AQ3025" s="8">
        <v>0.3</v>
      </c>
      <c r="AR3025" s="8">
        <v>4.5999999999999996</v>
      </c>
      <c r="AS3025" s="8">
        <v>1.1000000000000001</v>
      </c>
      <c r="AT3025" s="12">
        <f t="shared" si="480"/>
        <v>5.8</v>
      </c>
      <c r="AV3025" s="11">
        <f t="shared" si="481"/>
        <v>5.5855800000000002</v>
      </c>
      <c r="AW3025" s="13">
        <f t="shared" si="482"/>
        <v>0</v>
      </c>
      <c r="AX3025" s="13">
        <f t="shared" si="483"/>
        <v>0.23938199999999998</v>
      </c>
      <c r="AY3025" s="13">
        <f t="shared" si="484"/>
        <v>0</v>
      </c>
      <c r="AZ3025" s="13">
        <f t="shared" si="485"/>
        <v>0</v>
      </c>
      <c r="BA3025" s="13">
        <f t="shared" si="486"/>
        <v>7.979399999999999E-2</v>
      </c>
      <c r="BB3025" s="13">
        <f t="shared" si="487"/>
        <v>1.2235079999999998</v>
      </c>
      <c r="BC3025" s="13">
        <f t="shared" si="488"/>
        <v>0.292578</v>
      </c>
    </row>
    <row r="3026" spans="1:55" x14ac:dyDescent="0.3">
      <c r="A3026" s="8" t="s">
        <v>233</v>
      </c>
      <c r="B3026" s="8" t="s">
        <v>240</v>
      </c>
      <c r="C3026" s="8" t="s">
        <v>207</v>
      </c>
      <c r="D3026" s="8" t="s">
        <v>87</v>
      </c>
      <c r="E3026" s="7" t="s">
        <v>14</v>
      </c>
      <c r="F3026" s="8">
        <v>171</v>
      </c>
      <c r="J3026" s="8">
        <v>1</v>
      </c>
      <c r="L3026" s="8">
        <v>3.0000000000000001E-3</v>
      </c>
      <c r="M3026" s="8">
        <f t="shared" si="479"/>
        <v>0.51300000000000001</v>
      </c>
      <c r="O3026" s="8">
        <v>146</v>
      </c>
      <c r="AI3026" s="7">
        <v>7060</v>
      </c>
      <c r="AJ3026" s="8">
        <v>16063</v>
      </c>
      <c r="AK3026" s="8" t="s">
        <v>328</v>
      </c>
      <c r="AL3026" s="7">
        <v>116</v>
      </c>
      <c r="AM3026" s="8">
        <v>0</v>
      </c>
      <c r="AN3026" s="8">
        <v>7.7</v>
      </c>
      <c r="AO3026" s="8">
        <v>0</v>
      </c>
      <c r="AP3026" s="8">
        <v>0</v>
      </c>
      <c r="AQ3026" s="8">
        <v>0.5</v>
      </c>
      <c r="AR3026" s="8">
        <v>20.8</v>
      </c>
      <c r="AS3026" s="8">
        <v>6.5</v>
      </c>
      <c r="AT3026" s="12">
        <f t="shared" si="480"/>
        <v>29</v>
      </c>
      <c r="AV3026" s="11">
        <f t="shared" si="481"/>
        <v>0.59508000000000005</v>
      </c>
      <c r="AW3026" s="13">
        <f t="shared" si="482"/>
        <v>0</v>
      </c>
      <c r="AX3026" s="13">
        <f t="shared" si="483"/>
        <v>3.9501000000000001E-2</v>
      </c>
      <c r="AY3026" s="13">
        <f t="shared" si="484"/>
        <v>0</v>
      </c>
      <c r="AZ3026" s="13">
        <f t="shared" si="485"/>
        <v>0</v>
      </c>
      <c r="BA3026" s="13">
        <f t="shared" si="486"/>
        <v>2.565E-3</v>
      </c>
      <c r="BB3026" s="13">
        <f t="shared" si="487"/>
        <v>0.10670400000000001</v>
      </c>
      <c r="BC3026" s="13">
        <f t="shared" si="488"/>
        <v>3.3345E-2</v>
      </c>
    </row>
    <row r="3027" spans="1:55" x14ac:dyDescent="0.3">
      <c r="A3027" s="8" t="s">
        <v>233</v>
      </c>
      <c r="B3027" s="8" t="s">
        <v>240</v>
      </c>
      <c r="C3027" s="8" t="s">
        <v>207</v>
      </c>
      <c r="D3027" s="8" t="s">
        <v>128</v>
      </c>
      <c r="E3027" s="7" t="s">
        <v>14</v>
      </c>
      <c r="F3027" s="8">
        <v>62</v>
      </c>
      <c r="J3027" s="8">
        <v>1</v>
      </c>
      <c r="L3027" s="8">
        <v>3.0000000000000001E-3</v>
      </c>
      <c r="M3027" s="8">
        <f t="shared" si="479"/>
        <v>0.186</v>
      </c>
      <c r="O3027" s="8">
        <v>146</v>
      </c>
      <c r="AI3027" s="7">
        <v>620</v>
      </c>
      <c r="AJ3027" s="8">
        <v>11125</v>
      </c>
      <c r="AK3027" s="8" t="s">
        <v>356</v>
      </c>
      <c r="AL3027" s="7">
        <v>45</v>
      </c>
      <c r="AM3027" s="8">
        <v>0</v>
      </c>
      <c r="AN3027" s="8">
        <v>1.1000000000000001</v>
      </c>
      <c r="AO3027" s="8">
        <v>0</v>
      </c>
      <c r="AP3027" s="8">
        <v>0</v>
      </c>
      <c r="AQ3027" s="8">
        <v>0.2</v>
      </c>
      <c r="AR3027" s="8">
        <v>10.5</v>
      </c>
      <c r="AS3027" s="8">
        <v>3.3</v>
      </c>
      <c r="AT3027" s="12">
        <f t="shared" si="480"/>
        <v>11.8</v>
      </c>
      <c r="AV3027" s="11">
        <f t="shared" si="481"/>
        <v>8.3699999999999997E-2</v>
      </c>
      <c r="AW3027" s="13">
        <f t="shared" si="482"/>
        <v>0</v>
      </c>
      <c r="AX3027" s="13">
        <f t="shared" si="483"/>
        <v>2.0460000000000001E-3</v>
      </c>
      <c r="AY3027" s="13">
        <f t="shared" si="484"/>
        <v>0</v>
      </c>
      <c r="AZ3027" s="13">
        <f t="shared" si="485"/>
        <v>0</v>
      </c>
      <c r="BA3027" s="13">
        <f t="shared" si="486"/>
        <v>3.7200000000000004E-4</v>
      </c>
      <c r="BB3027" s="13">
        <f t="shared" si="487"/>
        <v>1.9530000000000002E-2</v>
      </c>
      <c r="BC3027" s="13">
        <f t="shared" si="488"/>
        <v>6.1380000000000002E-3</v>
      </c>
    </row>
    <row r="3028" spans="1:55" x14ac:dyDescent="0.3">
      <c r="A3028" s="8" t="s">
        <v>234</v>
      </c>
      <c r="B3028" s="8" t="s">
        <v>240</v>
      </c>
      <c r="C3028" s="8" t="s">
        <v>207</v>
      </c>
      <c r="D3028" s="8" t="s">
        <v>248</v>
      </c>
      <c r="E3028" s="7" t="s">
        <v>14</v>
      </c>
      <c r="F3028" s="8">
        <v>134</v>
      </c>
      <c r="G3028" s="8">
        <v>1</v>
      </c>
      <c r="L3028" s="8">
        <v>1</v>
      </c>
      <c r="M3028" s="8">
        <f t="shared" si="479"/>
        <v>134</v>
      </c>
      <c r="O3028" s="8">
        <v>146</v>
      </c>
      <c r="AE3028" s="7" t="s">
        <v>296</v>
      </c>
      <c r="AF3028" s="8" t="s">
        <v>303</v>
      </c>
      <c r="AL3028" s="7">
        <v>163</v>
      </c>
      <c r="AN3028" s="8">
        <v>6.3</v>
      </c>
      <c r="AQ3028" s="8">
        <v>1.4</v>
      </c>
      <c r="AR3028" s="8">
        <v>31.1</v>
      </c>
      <c r="AT3028" s="12">
        <f t="shared" si="480"/>
        <v>38.799999999999997</v>
      </c>
      <c r="AV3028" s="11">
        <f t="shared" si="481"/>
        <v>218.42</v>
      </c>
      <c r="AW3028" s="13">
        <f t="shared" si="482"/>
        <v>1.34</v>
      </c>
      <c r="AX3028" s="13">
        <f t="shared" si="483"/>
        <v>8.4420000000000002</v>
      </c>
      <c r="AY3028" s="13">
        <f t="shared" si="484"/>
        <v>1.34</v>
      </c>
      <c r="AZ3028" s="13">
        <f t="shared" si="485"/>
        <v>1.34</v>
      </c>
      <c r="BA3028" s="13">
        <f t="shared" si="486"/>
        <v>1.8759999999999999</v>
      </c>
      <c r="BB3028" s="13">
        <f t="shared" si="487"/>
        <v>41.674000000000007</v>
      </c>
      <c r="BC3028" s="13">
        <f t="shared" si="488"/>
        <v>1.34</v>
      </c>
    </row>
    <row r="3029" spans="1:55" x14ac:dyDescent="0.3">
      <c r="A3029" s="8" t="s">
        <v>234</v>
      </c>
      <c r="B3029" s="8" t="s">
        <v>240</v>
      </c>
      <c r="C3029" s="8" t="s">
        <v>207</v>
      </c>
      <c r="D3029" s="8" t="s">
        <v>27</v>
      </c>
      <c r="E3029" s="7" t="s">
        <v>14</v>
      </c>
      <c r="F3029" s="8">
        <v>114</v>
      </c>
      <c r="G3029" s="8">
        <v>1</v>
      </c>
      <c r="L3029" s="8">
        <v>1</v>
      </c>
      <c r="M3029" s="8">
        <f t="shared" si="479"/>
        <v>114</v>
      </c>
      <c r="O3029" s="8">
        <v>146</v>
      </c>
      <c r="AE3029" s="7" t="s">
        <v>296</v>
      </c>
      <c r="AF3029" s="8" t="s">
        <v>304</v>
      </c>
      <c r="AL3029" s="7">
        <v>125</v>
      </c>
      <c r="AN3029" s="8">
        <v>2.1</v>
      </c>
      <c r="AQ3029" s="8">
        <v>1.3</v>
      </c>
      <c r="AR3029" s="8">
        <v>26.2</v>
      </c>
      <c r="AT3029" s="12">
        <f t="shared" si="480"/>
        <v>29.6</v>
      </c>
      <c r="AV3029" s="11">
        <f t="shared" si="481"/>
        <v>142.5</v>
      </c>
      <c r="AW3029" s="13">
        <f t="shared" si="482"/>
        <v>1.1399999999999999</v>
      </c>
      <c r="AX3029" s="13">
        <f t="shared" si="483"/>
        <v>2.3940000000000001</v>
      </c>
      <c r="AY3029" s="13">
        <f t="shared" si="484"/>
        <v>1.1399999999999999</v>
      </c>
      <c r="AZ3029" s="13">
        <f t="shared" si="485"/>
        <v>1.1399999999999999</v>
      </c>
      <c r="BA3029" s="13">
        <f t="shared" si="486"/>
        <v>1.4820000000000002</v>
      </c>
      <c r="BB3029" s="13">
        <f t="shared" si="487"/>
        <v>29.867999999999999</v>
      </c>
      <c r="BC3029" s="13">
        <f t="shared" si="488"/>
        <v>1.1399999999999999</v>
      </c>
    </row>
    <row r="3030" spans="1:55" x14ac:dyDescent="0.3">
      <c r="A3030" s="8" t="s">
        <v>234</v>
      </c>
      <c r="B3030" s="8" t="s">
        <v>240</v>
      </c>
      <c r="C3030" s="8" t="s">
        <v>207</v>
      </c>
      <c r="D3030" s="8" t="s">
        <v>32</v>
      </c>
      <c r="E3030" s="7" t="s">
        <v>14</v>
      </c>
      <c r="F3030" s="8">
        <v>83</v>
      </c>
      <c r="G3030" s="8">
        <v>1</v>
      </c>
      <c r="L3030" s="8">
        <v>1</v>
      </c>
      <c r="M3030" s="8">
        <f t="shared" si="479"/>
        <v>83</v>
      </c>
      <c r="O3030" s="8">
        <v>146</v>
      </c>
      <c r="AI3030" s="7">
        <v>8012</v>
      </c>
      <c r="AJ3030" s="8">
        <v>0</v>
      </c>
      <c r="AK3030" s="8" t="s">
        <v>307</v>
      </c>
      <c r="AL3030" s="7">
        <v>332</v>
      </c>
      <c r="AM3030" s="8">
        <v>0</v>
      </c>
      <c r="AN3030" s="8">
        <v>10.3</v>
      </c>
      <c r="AO3030" s="8">
        <v>0</v>
      </c>
      <c r="AP3030" s="8">
        <v>0</v>
      </c>
      <c r="AQ3030" s="8">
        <v>3</v>
      </c>
      <c r="AR3030" s="8">
        <v>73.7</v>
      </c>
      <c r="AS3030" s="8">
        <v>12.7</v>
      </c>
      <c r="AT3030" s="12">
        <f t="shared" si="480"/>
        <v>87</v>
      </c>
      <c r="AV3030" s="11">
        <f t="shared" si="481"/>
        <v>275.56</v>
      </c>
      <c r="AW3030" s="13">
        <f t="shared" si="482"/>
        <v>0</v>
      </c>
      <c r="AX3030" s="13">
        <f t="shared" si="483"/>
        <v>8.5490000000000013</v>
      </c>
      <c r="AY3030" s="13">
        <f t="shared" si="484"/>
        <v>0</v>
      </c>
      <c r="AZ3030" s="13">
        <f t="shared" si="485"/>
        <v>0</v>
      </c>
      <c r="BA3030" s="13">
        <f t="shared" si="486"/>
        <v>2.4900000000000002</v>
      </c>
      <c r="BB3030" s="13">
        <f t="shared" si="487"/>
        <v>61.171000000000006</v>
      </c>
      <c r="BC3030" s="13">
        <f t="shared" si="488"/>
        <v>10.540999999999999</v>
      </c>
    </row>
    <row r="3031" spans="1:55" x14ac:dyDescent="0.3">
      <c r="A3031" s="8" t="s">
        <v>232</v>
      </c>
      <c r="B3031" s="8" t="s">
        <v>240</v>
      </c>
      <c r="C3031" s="8" t="s">
        <v>208</v>
      </c>
      <c r="D3031" s="8" t="s">
        <v>13</v>
      </c>
      <c r="E3031" s="7" t="s">
        <v>14</v>
      </c>
      <c r="F3031" s="8">
        <v>112</v>
      </c>
      <c r="I3031" s="8">
        <v>3</v>
      </c>
      <c r="L3031" s="8">
        <v>0.1</v>
      </c>
      <c r="M3031" s="8">
        <f t="shared" si="479"/>
        <v>11.200000000000001</v>
      </c>
      <c r="N3031" s="8">
        <v>3</v>
      </c>
      <c r="O3031" s="8">
        <v>147</v>
      </c>
      <c r="AI3031" s="7">
        <v>8067</v>
      </c>
      <c r="AJ3031" s="8">
        <v>0</v>
      </c>
      <c r="AK3031" s="8" t="s">
        <v>265</v>
      </c>
      <c r="AL3031" s="7">
        <v>269</v>
      </c>
      <c r="AM3031" s="8">
        <v>269</v>
      </c>
      <c r="AN3031" s="8">
        <v>24.9</v>
      </c>
      <c r="AO3031" s="8">
        <v>24.9</v>
      </c>
      <c r="AP3031" s="8">
        <v>24.9</v>
      </c>
      <c r="AQ3031" s="8">
        <v>18</v>
      </c>
      <c r="AR3031" s="8">
        <v>0</v>
      </c>
      <c r="AS3031" s="8">
        <v>0</v>
      </c>
      <c r="AT3031" s="12">
        <f t="shared" si="480"/>
        <v>42.9</v>
      </c>
      <c r="AV3031" s="11">
        <f t="shared" si="481"/>
        <v>30.128</v>
      </c>
      <c r="AW3031" s="13">
        <f t="shared" si="482"/>
        <v>30.128</v>
      </c>
      <c r="AX3031" s="13">
        <f t="shared" si="483"/>
        <v>2.7888000000000002</v>
      </c>
      <c r="AY3031" s="13">
        <f t="shared" si="484"/>
        <v>2.7888000000000002</v>
      </c>
      <c r="AZ3031" s="13">
        <f t="shared" si="485"/>
        <v>2.7888000000000002</v>
      </c>
      <c r="BA3031" s="13">
        <f t="shared" si="486"/>
        <v>2.016</v>
      </c>
      <c r="BB3031" s="13">
        <f t="shared" si="487"/>
        <v>0</v>
      </c>
      <c r="BC3031" s="13">
        <f t="shared" si="488"/>
        <v>0</v>
      </c>
    </row>
    <row r="3032" spans="1:55" x14ac:dyDescent="0.3">
      <c r="A3032" s="8" t="s">
        <v>232</v>
      </c>
      <c r="B3032" s="8" t="s">
        <v>240</v>
      </c>
      <c r="C3032" s="8" t="s">
        <v>208</v>
      </c>
      <c r="D3032" s="8" t="s">
        <v>15</v>
      </c>
      <c r="E3032" s="7" t="s">
        <v>14</v>
      </c>
      <c r="F3032" s="8">
        <v>85</v>
      </c>
      <c r="I3032" s="8">
        <v>2</v>
      </c>
      <c r="L3032" s="8">
        <v>6.7000000000000004E-2</v>
      </c>
      <c r="M3032" s="8">
        <f t="shared" si="479"/>
        <v>5.6950000000000003</v>
      </c>
      <c r="O3032" s="8">
        <v>147</v>
      </c>
      <c r="AE3032" s="7" t="s">
        <v>296</v>
      </c>
      <c r="AF3032" s="8" t="s">
        <v>298</v>
      </c>
      <c r="AG3032" s="7" t="s">
        <v>299</v>
      </c>
      <c r="AL3032" s="7">
        <v>241</v>
      </c>
      <c r="AN3032" s="8">
        <v>32.9</v>
      </c>
      <c r="AQ3032" s="8">
        <v>10.9</v>
      </c>
      <c r="AR3032" s="8">
        <v>0.5</v>
      </c>
      <c r="AS3032" s="8">
        <v>0</v>
      </c>
      <c r="AT3032" s="12">
        <f t="shared" si="480"/>
        <v>44.3</v>
      </c>
      <c r="AV3032" s="11">
        <f t="shared" si="481"/>
        <v>13.724950000000002</v>
      </c>
      <c r="AW3032" s="13">
        <f t="shared" si="482"/>
        <v>5.6950000000000001E-2</v>
      </c>
      <c r="AX3032" s="13">
        <f t="shared" si="483"/>
        <v>1.8736550000000001</v>
      </c>
      <c r="AY3032" s="13">
        <f t="shared" si="484"/>
        <v>5.6950000000000001E-2</v>
      </c>
      <c r="AZ3032" s="13">
        <f t="shared" si="485"/>
        <v>5.6950000000000001E-2</v>
      </c>
      <c r="BA3032" s="13">
        <f t="shared" si="486"/>
        <v>0.62075500000000006</v>
      </c>
      <c r="BB3032" s="13">
        <f t="shared" si="487"/>
        <v>2.8475E-2</v>
      </c>
      <c r="BC3032" s="13">
        <f t="shared" si="488"/>
        <v>0</v>
      </c>
    </row>
    <row r="3033" spans="1:55" x14ac:dyDescent="0.3">
      <c r="A3033" s="8" t="s">
        <v>232</v>
      </c>
      <c r="B3033" s="8" t="s">
        <v>240</v>
      </c>
      <c r="C3033" s="8" t="s">
        <v>208</v>
      </c>
      <c r="D3033" s="8" t="s">
        <v>17</v>
      </c>
      <c r="E3033" s="7" t="s">
        <v>14</v>
      </c>
      <c r="F3033" s="8">
        <v>85</v>
      </c>
      <c r="I3033" s="8">
        <v>1</v>
      </c>
      <c r="L3033" s="8">
        <v>3.3000000000000002E-2</v>
      </c>
      <c r="M3033" s="8">
        <f t="shared" si="479"/>
        <v>2.8050000000000002</v>
      </c>
      <c r="O3033" s="8">
        <v>147</v>
      </c>
      <c r="AE3033" s="7" t="s">
        <v>300</v>
      </c>
      <c r="AF3033" s="8" t="s">
        <v>301</v>
      </c>
      <c r="AG3033" s="7" t="s">
        <v>272</v>
      </c>
      <c r="AL3033" s="7">
        <v>265</v>
      </c>
      <c r="AN3033" s="8">
        <v>16.899999999999999</v>
      </c>
      <c r="AQ3033" s="8">
        <v>21.4</v>
      </c>
      <c r="AR3033" s="8">
        <v>0</v>
      </c>
      <c r="AS3033" s="8">
        <v>0</v>
      </c>
      <c r="AT3033" s="12">
        <f t="shared" si="480"/>
        <v>38.299999999999997</v>
      </c>
      <c r="AV3033" s="11">
        <f t="shared" si="481"/>
        <v>7.4332500000000001</v>
      </c>
      <c r="AW3033" s="13">
        <f t="shared" si="482"/>
        <v>2.8050000000000002E-2</v>
      </c>
      <c r="AX3033" s="13">
        <f t="shared" si="483"/>
        <v>0.47404499999999999</v>
      </c>
      <c r="AY3033" s="13">
        <f t="shared" si="484"/>
        <v>2.8050000000000002E-2</v>
      </c>
      <c r="AZ3033" s="13">
        <f t="shared" si="485"/>
        <v>2.8050000000000002E-2</v>
      </c>
      <c r="BA3033" s="13">
        <f t="shared" si="486"/>
        <v>0.60026999999999997</v>
      </c>
      <c r="BB3033" s="13">
        <f t="shared" si="487"/>
        <v>0</v>
      </c>
      <c r="BC3033" s="13">
        <f t="shared" si="488"/>
        <v>0</v>
      </c>
    </row>
    <row r="3034" spans="1:55" x14ac:dyDescent="0.3">
      <c r="A3034" s="8" t="s">
        <v>232</v>
      </c>
      <c r="B3034" s="8" t="s">
        <v>240</v>
      </c>
      <c r="C3034" s="8" t="s">
        <v>208</v>
      </c>
      <c r="D3034" s="8" t="s">
        <v>18</v>
      </c>
      <c r="E3034" s="7" t="s">
        <v>21</v>
      </c>
      <c r="K3034" s="8">
        <v>1</v>
      </c>
      <c r="L3034" s="8">
        <v>0</v>
      </c>
      <c r="M3034" s="8">
        <f t="shared" si="479"/>
        <v>0</v>
      </c>
      <c r="O3034" s="8">
        <v>147</v>
      </c>
      <c r="S3034" s="8">
        <v>1095</v>
      </c>
      <c r="T3034" s="8" t="s">
        <v>275</v>
      </c>
      <c r="AL3034" s="7">
        <v>267</v>
      </c>
      <c r="AN3034" s="8">
        <v>19.600000000000001</v>
      </c>
      <c r="AQ3034" s="8">
        <v>20.3</v>
      </c>
      <c r="AT3034" s="12">
        <f t="shared" si="480"/>
        <v>39.900000000000006</v>
      </c>
      <c r="AV3034" s="11">
        <f t="shared" si="481"/>
        <v>0</v>
      </c>
      <c r="AW3034" s="13">
        <f t="shared" si="482"/>
        <v>0</v>
      </c>
      <c r="AX3034" s="13">
        <f t="shared" si="483"/>
        <v>0</v>
      </c>
      <c r="AY3034" s="13">
        <f t="shared" si="484"/>
        <v>0</v>
      </c>
      <c r="AZ3034" s="13">
        <f t="shared" si="485"/>
        <v>0</v>
      </c>
      <c r="BA3034" s="13">
        <f t="shared" si="486"/>
        <v>0</v>
      </c>
      <c r="BB3034" s="13">
        <f t="shared" si="487"/>
        <v>0</v>
      </c>
      <c r="BC3034" s="13">
        <f t="shared" si="488"/>
        <v>0</v>
      </c>
    </row>
    <row r="3035" spans="1:55" x14ac:dyDescent="0.3">
      <c r="A3035" s="8" t="s">
        <v>232</v>
      </c>
      <c r="B3035" s="8" t="s">
        <v>240</v>
      </c>
      <c r="C3035" s="8" t="s">
        <v>208</v>
      </c>
      <c r="D3035" s="8" t="s">
        <v>19</v>
      </c>
      <c r="E3035" s="7" t="s">
        <v>14</v>
      </c>
      <c r="F3035" s="8">
        <v>112</v>
      </c>
      <c r="H3035" s="8">
        <v>1</v>
      </c>
      <c r="L3035" s="8">
        <v>0.14299999999999999</v>
      </c>
      <c r="M3035" s="8">
        <f t="shared" si="479"/>
        <v>16.015999999999998</v>
      </c>
      <c r="O3035" s="8">
        <v>147</v>
      </c>
      <c r="AI3035" s="7">
        <v>8063</v>
      </c>
      <c r="AJ3035" s="8">
        <v>5124</v>
      </c>
      <c r="AK3035" s="8" t="s">
        <v>273</v>
      </c>
      <c r="AL3035" s="7">
        <v>285</v>
      </c>
      <c r="AM3035" s="8">
        <v>285</v>
      </c>
      <c r="AN3035" s="8">
        <v>26.9</v>
      </c>
      <c r="AO3035" s="8">
        <v>26.9</v>
      </c>
      <c r="AP3035" s="8">
        <v>26.9</v>
      </c>
      <c r="AQ3035" s="8">
        <v>18.899999999999999</v>
      </c>
      <c r="AR3035" s="8">
        <v>0</v>
      </c>
      <c r="AS3035" s="8">
        <v>0</v>
      </c>
      <c r="AT3035" s="12">
        <f t="shared" si="480"/>
        <v>45.8</v>
      </c>
      <c r="AV3035" s="11">
        <f t="shared" si="481"/>
        <v>45.645599999999995</v>
      </c>
      <c r="AW3035" s="13">
        <f t="shared" si="482"/>
        <v>45.645599999999995</v>
      </c>
      <c r="AX3035" s="13">
        <f t="shared" si="483"/>
        <v>4.3083039999999997</v>
      </c>
      <c r="AY3035" s="13">
        <f t="shared" si="484"/>
        <v>4.3083039999999997</v>
      </c>
      <c r="AZ3035" s="13">
        <f t="shared" si="485"/>
        <v>4.3083039999999997</v>
      </c>
      <c r="BA3035" s="13">
        <f t="shared" si="486"/>
        <v>3.0270239999999995</v>
      </c>
      <c r="BB3035" s="13">
        <f t="shared" si="487"/>
        <v>0</v>
      </c>
      <c r="BC3035" s="13">
        <f t="shared" si="488"/>
        <v>0</v>
      </c>
    </row>
    <row r="3036" spans="1:55" x14ac:dyDescent="0.3">
      <c r="A3036" s="8" t="s">
        <v>232</v>
      </c>
      <c r="B3036" s="8" t="s">
        <v>240</v>
      </c>
      <c r="C3036" s="8" t="s">
        <v>208</v>
      </c>
      <c r="D3036" s="8" t="s">
        <v>22</v>
      </c>
      <c r="E3036" s="7" t="s">
        <v>21</v>
      </c>
      <c r="K3036" s="8">
        <v>1</v>
      </c>
      <c r="L3036" s="8">
        <v>0</v>
      </c>
      <c r="M3036" s="8">
        <f t="shared" si="479"/>
        <v>0</v>
      </c>
      <c r="O3036" s="8">
        <v>147</v>
      </c>
      <c r="AI3036" s="7">
        <v>8063</v>
      </c>
      <c r="AJ3036" s="8">
        <v>5124</v>
      </c>
      <c r="AK3036" s="8" t="s">
        <v>273</v>
      </c>
      <c r="AL3036" s="7">
        <v>285</v>
      </c>
      <c r="AM3036" s="8">
        <v>285</v>
      </c>
      <c r="AN3036" s="8">
        <v>26.9</v>
      </c>
      <c r="AO3036" s="8">
        <v>26.9</v>
      </c>
      <c r="AP3036" s="8">
        <v>26.9</v>
      </c>
      <c r="AQ3036" s="8">
        <v>18.899999999999999</v>
      </c>
      <c r="AR3036" s="8">
        <v>0</v>
      </c>
      <c r="AS3036" s="8">
        <v>0</v>
      </c>
      <c r="AT3036" s="12">
        <f t="shared" si="480"/>
        <v>45.8</v>
      </c>
      <c r="AV3036" s="11">
        <f t="shared" si="481"/>
        <v>0</v>
      </c>
      <c r="AW3036" s="13">
        <f t="shared" si="482"/>
        <v>0</v>
      </c>
      <c r="AX3036" s="13">
        <f t="shared" si="483"/>
        <v>0</v>
      </c>
      <c r="AY3036" s="13">
        <f t="shared" si="484"/>
        <v>0</v>
      </c>
      <c r="AZ3036" s="13">
        <f t="shared" si="485"/>
        <v>0</v>
      </c>
      <c r="BA3036" s="13">
        <f t="shared" si="486"/>
        <v>0</v>
      </c>
      <c r="BB3036" s="13">
        <f t="shared" si="487"/>
        <v>0</v>
      </c>
      <c r="BC3036" s="13">
        <f t="shared" si="488"/>
        <v>0</v>
      </c>
    </row>
    <row r="3037" spans="1:55" x14ac:dyDescent="0.3">
      <c r="A3037" s="8" t="s">
        <v>232</v>
      </c>
      <c r="B3037" s="8" t="s">
        <v>240</v>
      </c>
      <c r="C3037" s="8" t="s">
        <v>208</v>
      </c>
      <c r="D3037" s="8" t="s">
        <v>23</v>
      </c>
      <c r="E3037" s="7" t="s">
        <v>14</v>
      </c>
      <c r="F3037" s="8">
        <v>64</v>
      </c>
      <c r="I3037" s="8">
        <v>2</v>
      </c>
      <c r="L3037" s="8">
        <v>6.7000000000000004E-2</v>
      </c>
      <c r="M3037" s="8">
        <f t="shared" si="479"/>
        <v>4.2880000000000003</v>
      </c>
      <c r="O3037" s="8">
        <v>147</v>
      </c>
      <c r="AI3037" s="7">
        <v>974</v>
      </c>
      <c r="AJ3037" s="8">
        <v>1129</v>
      </c>
      <c r="AK3037" s="8" t="s">
        <v>279</v>
      </c>
      <c r="AL3037" s="7">
        <v>155</v>
      </c>
      <c r="AM3037" s="8">
        <v>155</v>
      </c>
      <c r="AN3037" s="8">
        <v>12.6</v>
      </c>
      <c r="AO3037" s="8">
        <v>12.6</v>
      </c>
      <c r="AP3037" s="8">
        <v>0</v>
      </c>
      <c r="AQ3037" s="8">
        <v>10.6</v>
      </c>
      <c r="AR3037" s="8">
        <v>1.1000000000000001</v>
      </c>
      <c r="AS3037" s="8">
        <v>0</v>
      </c>
      <c r="AT3037" s="12">
        <f t="shared" si="480"/>
        <v>24.3</v>
      </c>
      <c r="AV3037" s="11">
        <f t="shared" si="481"/>
        <v>6.6463999999999999</v>
      </c>
      <c r="AW3037" s="13">
        <f t="shared" si="482"/>
        <v>6.6463999999999999</v>
      </c>
      <c r="AX3037" s="13">
        <f t="shared" si="483"/>
        <v>0.54028799999999999</v>
      </c>
      <c r="AY3037" s="13">
        <f t="shared" si="484"/>
        <v>0.54028799999999999</v>
      </c>
      <c r="AZ3037" s="13">
        <f t="shared" si="485"/>
        <v>0</v>
      </c>
      <c r="BA3037" s="13">
        <f t="shared" si="486"/>
        <v>0.45452800000000004</v>
      </c>
      <c r="BB3037" s="13">
        <f t="shared" si="487"/>
        <v>4.7168000000000009E-2</v>
      </c>
      <c r="BC3037" s="13">
        <f t="shared" si="488"/>
        <v>0</v>
      </c>
    </row>
    <row r="3038" spans="1:55" x14ac:dyDescent="0.3">
      <c r="A3038" s="8" t="s">
        <v>232</v>
      </c>
      <c r="B3038" s="8" t="s">
        <v>240</v>
      </c>
      <c r="C3038" s="8" t="s">
        <v>208</v>
      </c>
      <c r="D3038" s="8" t="s">
        <v>24</v>
      </c>
      <c r="E3038" s="7" t="s">
        <v>14</v>
      </c>
      <c r="F3038" s="8">
        <v>184</v>
      </c>
      <c r="H3038" s="8">
        <v>1</v>
      </c>
      <c r="L3038" s="8">
        <v>0.14299999999999999</v>
      </c>
      <c r="M3038" s="8">
        <f t="shared" si="479"/>
        <v>26.311999999999998</v>
      </c>
      <c r="O3038" s="8">
        <v>147</v>
      </c>
      <c r="AI3038" s="7">
        <v>7075</v>
      </c>
      <c r="AJ3038" s="8">
        <v>1106</v>
      </c>
      <c r="AK3038" s="8" t="s">
        <v>280</v>
      </c>
      <c r="AL3038" s="7">
        <v>69</v>
      </c>
      <c r="AM3038" s="8">
        <v>69</v>
      </c>
      <c r="AN3038" s="8">
        <v>3.6</v>
      </c>
      <c r="AO3038" s="8">
        <v>3.6</v>
      </c>
      <c r="AP3038" s="8">
        <v>0</v>
      </c>
      <c r="AQ3038" s="8">
        <v>4.0999999999999996</v>
      </c>
      <c r="AR3038" s="8">
        <v>4.5</v>
      </c>
      <c r="AS3038" s="8">
        <v>0</v>
      </c>
      <c r="AT3038" s="12">
        <f t="shared" si="480"/>
        <v>12.2</v>
      </c>
      <c r="AV3038" s="11">
        <f t="shared" si="481"/>
        <v>18.155279999999998</v>
      </c>
      <c r="AW3038" s="13">
        <f t="shared" si="482"/>
        <v>18.155279999999998</v>
      </c>
      <c r="AX3038" s="13">
        <f t="shared" si="483"/>
        <v>0.94723199999999996</v>
      </c>
      <c r="AY3038" s="13">
        <f t="shared" si="484"/>
        <v>0.94723199999999996</v>
      </c>
      <c r="AZ3038" s="13">
        <f t="shared" si="485"/>
        <v>0</v>
      </c>
      <c r="BA3038" s="13">
        <f t="shared" si="486"/>
        <v>1.0787919999999998</v>
      </c>
      <c r="BB3038" s="13">
        <f t="shared" si="487"/>
        <v>1.18404</v>
      </c>
      <c r="BC3038" s="13">
        <f t="shared" si="488"/>
        <v>0</v>
      </c>
    </row>
    <row r="3039" spans="1:55" x14ac:dyDescent="0.3">
      <c r="A3039" s="8" t="s">
        <v>232</v>
      </c>
      <c r="B3039" s="8" t="s">
        <v>240</v>
      </c>
      <c r="C3039" s="8" t="s">
        <v>208</v>
      </c>
      <c r="D3039" s="8" t="s">
        <v>25</v>
      </c>
      <c r="E3039" s="7" t="s">
        <v>21</v>
      </c>
      <c r="K3039" s="8">
        <v>1</v>
      </c>
      <c r="L3039" s="8">
        <v>0</v>
      </c>
      <c r="M3039" s="8">
        <f t="shared" si="479"/>
        <v>0</v>
      </c>
      <c r="O3039" s="8">
        <v>147</v>
      </c>
      <c r="AI3039" s="7">
        <v>646</v>
      </c>
      <c r="AJ3039" s="8">
        <v>1009</v>
      </c>
      <c r="AK3039" s="8" t="s">
        <v>286</v>
      </c>
      <c r="AL3039" s="7">
        <v>403</v>
      </c>
      <c r="AM3039" s="8">
        <v>403</v>
      </c>
      <c r="AN3039" s="8">
        <v>24.9</v>
      </c>
      <c r="AO3039" s="8">
        <v>24.9</v>
      </c>
      <c r="AP3039" s="8">
        <v>0</v>
      </c>
      <c r="AQ3039" s="8">
        <v>33.1</v>
      </c>
      <c r="AR3039" s="8">
        <v>1.3</v>
      </c>
      <c r="AS3039" s="8">
        <v>0</v>
      </c>
      <c r="AT3039" s="12">
        <f t="shared" si="480"/>
        <v>59.3</v>
      </c>
      <c r="AV3039" s="11">
        <f t="shared" si="481"/>
        <v>0</v>
      </c>
      <c r="AW3039" s="13">
        <f t="shared" si="482"/>
        <v>0</v>
      </c>
      <c r="AX3039" s="13">
        <f t="shared" si="483"/>
        <v>0</v>
      </c>
      <c r="AY3039" s="13">
        <f t="shared" si="484"/>
        <v>0</v>
      </c>
      <c r="AZ3039" s="13">
        <f t="shared" si="485"/>
        <v>0</v>
      </c>
      <c r="BA3039" s="13">
        <f t="shared" si="486"/>
        <v>0</v>
      </c>
      <c r="BB3039" s="13">
        <f t="shared" si="487"/>
        <v>0</v>
      </c>
      <c r="BC3039" s="13">
        <f t="shared" si="488"/>
        <v>0</v>
      </c>
    </row>
    <row r="3040" spans="1:55" x14ac:dyDescent="0.3">
      <c r="A3040" s="8" t="s">
        <v>20</v>
      </c>
      <c r="B3040" s="8" t="s">
        <v>240</v>
      </c>
      <c r="C3040" s="8" t="s">
        <v>208</v>
      </c>
      <c r="D3040" s="8" t="s">
        <v>20</v>
      </c>
      <c r="E3040" s="7" t="s">
        <v>14</v>
      </c>
      <c r="F3040" s="8">
        <v>112</v>
      </c>
      <c r="G3040" s="8">
        <v>1</v>
      </c>
      <c r="L3040" s="8">
        <v>1</v>
      </c>
      <c r="M3040" s="8">
        <f t="shared" si="479"/>
        <v>112</v>
      </c>
      <c r="O3040" s="8">
        <v>147</v>
      </c>
      <c r="AI3040">
        <v>8041</v>
      </c>
      <c r="AJ3040">
        <v>15233</v>
      </c>
      <c r="AK3040" t="s">
        <v>378</v>
      </c>
      <c r="AL3040">
        <v>105</v>
      </c>
      <c r="AM3040">
        <v>105</v>
      </c>
      <c r="AN3040">
        <v>18.5</v>
      </c>
      <c r="AO3040">
        <v>18.5</v>
      </c>
      <c r="AP3040">
        <v>18.5</v>
      </c>
      <c r="AQ3040">
        <v>2.9</v>
      </c>
      <c r="AR3040">
        <v>0</v>
      </c>
      <c r="AS3040">
        <v>0</v>
      </c>
      <c r="AT3040" s="12">
        <f t="shared" si="480"/>
        <v>21.4</v>
      </c>
      <c r="AV3040" s="11">
        <f t="shared" si="481"/>
        <v>117.6</v>
      </c>
      <c r="AW3040" s="13">
        <f t="shared" si="482"/>
        <v>117.6</v>
      </c>
      <c r="AX3040" s="13">
        <f t="shared" si="483"/>
        <v>20.72</v>
      </c>
      <c r="AY3040" s="13">
        <f t="shared" si="484"/>
        <v>20.72</v>
      </c>
      <c r="AZ3040" s="13">
        <f t="shared" si="485"/>
        <v>20.72</v>
      </c>
      <c r="BA3040" s="13">
        <f t="shared" si="486"/>
        <v>3.2480000000000002</v>
      </c>
      <c r="BB3040" s="13">
        <f t="shared" si="487"/>
        <v>0</v>
      </c>
      <c r="BC3040" s="13">
        <f t="shared" si="488"/>
        <v>0</v>
      </c>
    </row>
    <row r="3041" spans="1:55" x14ac:dyDescent="0.3">
      <c r="A3041" s="8" t="s">
        <v>233</v>
      </c>
      <c r="B3041" s="8" t="s">
        <v>240</v>
      </c>
      <c r="C3041" s="8" t="s">
        <v>208</v>
      </c>
      <c r="D3041" s="8" t="s">
        <v>26</v>
      </c>
      <c r="E3041" s="7" t="s">
        <v>14</v>
      </c>
      <c r="F3041" s="8">
        <v>175</v>
      </c>
      <c r="G3041" s="8">
        <v>1</v>
      </c>
      <c r="L3041" s="8">
        <v>1</v>
      </c>
      <c r="M3041" s="8">
        <f t="shared" si="479"/>
        <v>175</v>
      </c>
      <c r="O3041" s="8">
        <v>147</v>
      </c>
      <c r="AI3041" s="7">
        <v>7200</v>
      </c>
      <c r="AJ3041" s="8">
        <v>20051</v>
      </c>
      <c r="AK3041" s="8" t="s">
        <v>282</v>
      </c>
      <c r="AL3041" s="7">
        <v>130</v>
      </c>
      <c r="AM3041" s="8">
        <v>0</v>
      </c>
      <c r="AN3041" s="8">
        <v>2.4</v>
      </c>
      <c r="AO3041" s="8">
        <v>0</v>
      </c>
      <c r="AP3041" s="8">
        <v>0</v>
      </c>
      <c r="AQ3041" s="8">
        <v>0.2</v>
      </c>
      <c r="AR3041" s="8">
        <v>28.6</v>
      </c>
      <c r="AS3041" s="8">
        <v>0.3</v>
      </c>
      <c r="AT3041" s="12">
        <f t="shared" si="480"/>
        <v>31.200000000000003</v>
      </c>
      <c r="AV3041" s="11">
        <f t="shared" si="481"/>
        <v>227.5</v>
      </c>
      <c r="AW3041" s="13">
        <f t="shared" si="482"/>
        <v>0</v>
      </c>
      <c r="AX3041" s="13">
        <f t="shared" si="483"/>
        <v>4.2</v>
      </c>
      <c r="AY3041" s="13">
        <f t="shared" si="484"/>
        <v>0</v>
      </c>
      <c r="AZ3041" s="13">
        <f t="shared" si="485"/>
        <v>0</v>
      </c>
      <c r="BA3041" s="13">
        <f t="shared" si="486"/>
        <v>0.35</v>
      </c>
      <c r="BB3041" s="13">
        <f t="shared" si="487"/>
        <v>50.05</v>
      </c>
      <c r="BC3041" s="13">
        <f t="shared" si="488"/>
        <v>0.52500000000000002</v>
      </c>
    </row>
    <row r="3042" spans="1:55" x14ac:dyDescent="0.3">
      <c r="A3042" s="8" t="s">
        <v>233</v>
      </c>
      <c r="B3042" s="8" t="s">
        <v>240</v>
      </c>
      <c r="C3042" s="8" t="s">
        <v>208</v>
      </c>
      <c r="D3042" s="8" t="s">
        <v>28</v>
      </c>
      <c r="E3042" s="7" t="s">
        <v>14</v>
      </c>
      <c r="F3042" s="8">
        <v>185</v>
      </c>
      <c r="H3042" s="8">
        <v>2</v>
      </c>
      <c r="L3042" s="8">
        <v>0.28599999999999998</v>
      </c>
      <c r="M3042" s="8">
        <f t="shared" si="479"/>
        <v>52.91</v>
      </c>
      <c r="O3042" s="8">
        <v>147</v>
      </c>
      <c r="AI3042" s="7">
        <v>7005</v>
      </c>
      <c r="AJ3042" s="8">
        <v>16028</v>
      </c>
      <c r="AK3042" s="8" t="s">
        <v>283</v>
      </c>
      <c r="AL3042" s="7">
        <v>127</v>
      </c>
      <c r="AM3042" s="8">
        <v>0</v>
      </c>
      <c r="AN3042" s="8">
        <v>8.6999999999999993</v>
      </c>
      <c r="AO3042" s="8">
        <v>0</v>
      </c>
      <c r="AP3042" s="8">
        <v>0</v>
      </c>
      <c r="AQ3042" s="8">
        <v>0.5</v>
      </c>
      <c r="AR3042" s="8">
        <v>22.8</v>
      </c>
      <c r="AS3042" s="8">
        <v>6.4</v>
      </c>
      <c r="AT3042" s="12">
        <f t="shared" si="480"/>
        <v>32</v>
      </c>
      <c r="AV3042" s="11">
        <f t="shared" si="481"/>
        <v>67.195700000000002</v>
      </c>
      <c r="AW3042" s="13">
        <f t="shared" si="482"/>
        <v>0</v>
      </c>
      <c r="AX3042" s="13">
        <f t="shared" si="483"/>
        <v>4.6031699999999995</v>
      </c>
      <c r="AY3042" s="13">
        <f t="shared" si="484"/>
        <v>0</v>
      </c>
      <c r="AZ3042" s="13">
        <f t="shared" si="485"/>
        <v>0</v>
      </c>
      <c r="BA3042" s="13">
        <f t="shared" si="486"/>
        <v>0.26455000000000001</v>
      </c>
      <c r="BB3042" s="13">
        <f t="shared" si="487"/>
        <v>12.06348</v>
      </c>
      <c r="BC3042" s="13">
        <f t="shared" si="488"/>
        <v>3.3862400000000004</v>
      </c>
    </row>
    <row r="3043" spans="1:55" x14ac:dyDescent="0.3">
      <c r="A3043" s="8" t="s">
        <v>233</v>
      </c>
      <c r="B3043" s="8" t="s">
        <v>240</v>
      </c>
      <c r="C3043" s="8" t="s">
        <v>208</v>
      </c>
      <c r="D3043" s="8" t="s">
        <v>29</v>
      </c>
      <c r="E3043" s="7" t="s">
        <v>14</v>
      </c>
      <c r="F3043" s="8">
        <v>60</v>
      </c>
      <c r="G3043" s="8">
        <v>1</v>
      </c>
      <c r="L3043" s="8">
        <v>1</v>
      </c>
      <c r="M3043" s="8">
        <f t="shared" si="479"/>
        <v>60</v>
      </c>
      <c r="O3043" s="8">
        <v>147</v>
      </c>
      <c r="AI3043" s="7">
        <v>513</v>
      </c>
      <c r="AJ3043" s="8">
        <v>11110</v>
      </c>
      <c r="AK3043" s="8" t="s">
        <v>290</v>
      </c>
      <c r="AL3043" s="7">
        <v>22</v>
      </c>
      <c r="AM3043" s="8">
        <v>0</v>
      </c>
      <c r="AN3043" s="8">
        <v>1</v>
      </c>
      <c r="AO3043" s="8">
        <v>0</v>
      </c>
      <c r="AP3043" s="8">
        <v>0</v>
      </c>
      <c r="AQ3043" s="8">
        <v>0.4</v>
      </c>
      <c r="AR3043" s="8">
        <v>4.5</v>
      </c>
      <c r="AS3043" s="8">
        <v>2.8</v>
      </c>
      <c r="AT3043" s="12">
        <f t="shared" si="480"/>
        <v>5.9</v>
      </c>
      <c r="AV3043" s="11">
        <f t="shared" si="481"/>
        <v>13.2</v>
      </c>
      <c r="AW3043" s="13">
        <f t="shared" si="482"/>
        <v>0</v>
      </c>
      <c r="AX3043" s="13">
        <f t="shared" si="483"/>
        <v>0.6</v>
      </c>
      <c r="AY3043" s="13">
        <f t="shared" si="484"/>
        <v>0</v>
      </c>
      <c r="AZ3043" s="13">
        <f t="shared" si="485"/>
        <v>0</v>
      </c>
      <c r="BA3043" s="13">
        <f t="shared" si="486"/>
        <v>0.24</v>
      </c>
      <c r="BB3043" s="13">
        <f t="shared" si="487"/>
        <v>2.7</v>
      </c>
      <c r="BC3043" s="13">
        <f t="shared" si="488"/>
        <v>1.68</v>
      </c>
    </row>
    <row r="3044" spans="1:55" x14ac:dyDescent="0.3">
      <c r="A3044" s="8" t="s">
        <v>233</v>
      </c>
      <c r="B3044" s="8" t="s">
        <v>240</v>
      </c>
      <c r="C3044" s="8" t="s">
        <v>208</v>
      </c>
      <c r="D3044" s="8" t="s">
        <v>30</v>
      </c>
      <c r="E3044" s="7" t="s">
        <v>14</v>
      </c>
      <c r="F3044" s="8">
        <v>119</v>
      </c>
      <c r="H3044" s="8">
        <v>2</v>
      </c>
      <c r="L3044" s="8">
        <v>0.28599999999999998</v>
      </c>
      <c r="M3044" s="8">
        <f t="shared" si="479"/>
        <v>34.033999999999999</v>
      </c>
      <c r="O3044" s="8">
        <v>147</v>
      </c>
      <c r="AI3044" s="7">
        <v>141</v>
      </c>
      <c r="AJ3044" s="8">
        <v>9040</v>
      </c>
      <c r="AK3044" s="8" t="s">
        <v>287</v>
      </c>
      <c r="AL3044" s="7">
        <v>92</v>
      </c>
      <c r="AM3044" s="8">
        <v>0</v>
      </c>
      <c r="AN3044" s="8">
        <v>1</v>
      </c>
      <c r="AO3044" s="8">
        <v>0</v>
      </c>
      <c r="AP3044" s="8">
        <v>0</v>
      </c>
      <c r="AQ3044" s="8">
        <v>0.5</v>
      </c>
      <c r="AR3044" s="8">
        <v>23.4</v>
      </c>
      <c r="AS3044" s="8">
        <v>2.4</v>
      </c>
      <c r="AT3044" s="12">
        <f t="shared" si="480"/>
        <v>24.9</v>
      </c>
      <c r="AV3044" s="11">
        <f t="shared" si="481"/>
        <v>31.311279999999996</v>
      </c>
      <c r="AW3044" s="13">
        <f t="shared" si="482"/>
        <v>0</v>
      </c>
      <c r="AX3044" s="13">
        <f t="shared" si="483"/>
        <v>0.34033999999999998</v>
      </c>
      <c r="AY3044" s="13">
        <f t="shared" si="484"/>
        <v>0</v>
      </c>
      <c r="AZ3044" s="13">
        <f t="shared" si="485"/>
        <v>0</v>
      </c>
      <c r="BA3044" s="13">
        <f t="shared" si="486"/>
        <v>0.17016999999999999</v>
      </c>
      <c r="BB3044" s="13">
        <f t="shared" si="487"/>
        <v>7.9639559999999996</v>
      </c>
      <c r="BC3044" s="13">
        <f t="shared" si="488"/>
        <v>0.81681599999999988</v>
      </c>
    </row>
    <row r="3045" spans="1:55" x14ac:dyDescent="0.3">
      <c r="A3045" s="8" t="s">
        <v>233</v>
      </c>
      <c r="B3045" s="8" t="s">
        <v>240</v>
      </c>
      <c r="C3045" s="8" t="s">
        <v>208</v>
      </c>
      <c r="D3045" s="8" t="s">
        <v>31</v>
      </c>
      <c r="E3045" s="7" t="s">
        <v>21</v>
      </c>
      <c r="K3045" s="8">
        <v>1</v>
      </c>
      <c r="L3045" s="8">
        <v>0</v>
      </c>
      <c r="M3045" s="8">
        <f t="shared" si="479"/>
        <v>0</v>
      </c>
      <c r="O3045" s="8">
        <v>147</v>
      </c>
      <c r="AI3045" s="7">
        <v>1786</v>
      </c>
      <c r="AJ3045" s="8">
        <v>11363</v>
      </c>
      <c r="AK3045" s="8" t="s">
        <v>289</v>
      </c>
      <c r="AL3045" s="7">
        <v>93</v>
      </c>
      <c r="AM3045" s="8">
        <v>0</v>
      </c>
      <c r="AN3045" s="8">
        <v>2</v>
      </c>
      <c r="AO3045" s="8">
        <v>0</v>
      </c>
      <c r="AP3045" s="8">
        <v>0</v>
      </c>
      <c r="AQ3045" s="8">
        <v>0.1</v>
      </c>
      <c r="AR3045" s="8">
        <v>21.6</v>
      </c>
      <c r="AS3045" s="8">
        <v>1.5</v>
      </c>
      <c r="AT3045" s="12">
        <f t="shared" si="480"/>
        <v>23.700000000000003</v>
      </c>
      <c r="AV3045" s="11">
        <f t="shared" si="481"/>
        <v>0</v>
      </c>
      <c r="AW3045" s="13">
        <f t="shared" si="482"/>
        <v>0</v>
      </c>
      <c r="AX3045" s="13">
        <f t="shared" si="483"/>
        <v>0</v>
      </c>
      <c r="AY3045" s="13">
        <f t="shared" si="484"/>
        <v>0</v>
      </c>
      <c r="AZ3045" s="13">
        <f t="shared" si="485"/>
        <v>0</v>
      </c>
      <c r="BA3045" s="13">
        <f t="shared" si="486"/>
        <v>0</v>
      </c>
      <c r="BB3045" s="13">
        <f t="shared" si="487"/>
        <v>0</v>
      </c>
      <c r="BC3045" s="13">
        <f t="shared" si="488"/>
        <v>0</v>
      </c>
    </row>
    <row r="3046" spans="1:55" x14ac:dyDescent="0.3">
      <c r="A3046" s="8" t="s">
        <v>233</v>
      </c>
      <c r="B3046" s="8" t="s">
        <v>240</v>
      </c>
      <c r="C3046" s="8" t="s">
        <v>208</v>
      </c>
      <c r="D3046" s="8" t="s">
        <v>167</v>
      </c>
      <c r="E3046" s="7" t="s">
        <v>14</v>
      </c>
      <c r="F3046" s="8">
        <v>62</v>
      </c>
      <c r="G3046" s="8">
        <v>1</v>
      </c>
      <c r="L3046" s="8">
        <v>1</v>
      </c>
      <c r="M3046" s="8">
        <f t="shared" si="479"/>
        <v>62</v>
      </c>
      <c r="O3046" s="8">
        <v>147</v>
      </c>
      <c r="AI3046" s="7">
        <v>2282</v>
      </c>
      <c r="AJ3046" s="8">
        <v>11529</v>
      </c>
      <c r="AK3046" s="8" t="s">
        <v>368</v>
      </c>
      <c r="AL3046" s="7">
        <v>21</v>
      </c>
      <c r="AM3046" s="8">
        <v>0</v>
      </c>
      <c r="AN3046" s="8">
        <v>0.9</v>
      </c>
      <c r="AO3046" s="8">
        <v>0</v>
      </c>
      <c r="AP3046" s="8">
        <v>0</v>
      </c>
      <c r="AQ3046" s="8">
        <v>0.3</v>
      </c>
      <c r="AR3046" s="8">
        <v>4.5999999999999996</v>
      </c>
      <c r="AS3046" s="8">
        <v>1.1000000000000001</v>
      </c>
      <c r="AT3046" s="12">
        <f t="shared" si="480"/>
        <v>5.8</v>
      </c>
      <c r="AV3046" s="11">
        <f t="shared" si="481"/>
        <v>13.02</v>
      </c>
      <c r="AW3046" s="13">
        <f t="shared" si="482"/>
        <v>0</v>
      </c>
      <c r="AX3046" s="13">
        <f t="shared" si="483"/>
        <v>0.55800000000000005</v>
      </c>
      <c r="AY3046" s="13">
        <f t="shared" si="484"/>
        <v>0</v>
      </c>
      <c r="AZ3046" s="13">
        <f t="shared" si="485"/>
        <v>0</v>
      </c>
      <c r="BA3046" s="13">
        <f t="shared" si="486"/>
        <v>0.18599999999999997</v>
      </c>
      <c r="BB3046" s="13">
        <f t="shared" si="487"/>
        <v>2.8519999999999999</v>
      </c>
      <c r="BC3046" s="13">
        <f t="shared" si="488"/>
        <v>0.68200000000000005</v>
      </c>
    </row>
    <row r="3047" spans="1:55" x14ac:dyDescent="0.3">
      <c r="A3047" s="8" t="s">
        <v>233</v>
      </c>
      <c r="B3047" s="8" t="s">
        <v>240</v>
      </c>
      <c r="C3047" s="8" t="s">
        <v>208</v>
      </c>
      <c r="D3047" s="8" t="s">
        <v>171</v>
      </c>
      <c r="E3047" s="7" t="s">
        <v>14</v>
      </c>
      <c r="F3047" s="8">
        <v>44</v>
      </c>
      <c r="J3047" s="8">
        <v>1</v>
      </c>
      <c r="L3047" s="8">
        <v>3.0000000000000001E-3</v>
      </c>
      <c r="M3047" s="8">
        <f t="shared" si="479"/>
        <v>0.13200000000000001</v>
      </c>
      <c r="O3047" s="8">
        <v>147</v>
      </c>
      <c r="AI3047" s="7">
        <v>7016</v>
      </c>
      <c r="AJ3047" s="8">
        <v>18029</v>
      </c>
      <c r="AK3047" s="8" t="s">
        <v>369</v>
      </c>
      <c r="AL3047" s="7">
        <v>274</v>
      </c>
      <c r="AM3047" s="8">
        <v>0</v>
      </c>
      <c r="AN3047" s="8">
        <v>8.8000000000000007</v>
      </c>
      <c r="AO3047" s="8">
        <v>0</v>
      </c>
      <c r="AP3047" s="8">
        <v>0</v>
      </c>
      <c r="AQ3047" s="8">
        <v>3</v>
      </c>
      <c r="AR3047" s="8">
        <v>51.9</v>
      </c>
      <c r="AS3047" s="8">
        <v>2.8</v>
      </c>
      <c r="AT3047" s="12">
        <f t="shared" si="480"/>
        <v>63.7</v>
      </c>
      <c r="AV3047" s="11">
        <f t="shared" si="481"/>
        <v>0.36168</v>
      </c>
      <c r="AW3047" s="13">
        <f t="shared" si="482"/>
        <v>0</v>
      </c>
      <c r="AX3047" s="13">
        <f t="shared" si="483"/>
        <v>1.1616000000000001E-2</v>
      </c>
      <c r="AY3047" s="13">
        <f t="shared" si="484"/>
        <v>0</v>
      </c>
      <c r="AZ3047" s="13">
        <f t="shared" si="485"/>
        <v>0</v>
      </c>
      <c r="BA3047" s="13">
        <f t="shared" si="486"/>
        <v>3.96E-3</v>
      </c>
      <c r="BB3047" s="13">
        <f t="shared" si="487"/>
        <v>6.8507999999999999E-2</v>
      </c>
      <c r="BC3047" s="13">
        <f t="shared" si="488"/>
        <v>3.6959999999999996E-3</v>
      </c>
    </row>
    <row r="3048" spans="1:55" x14ac:dyDescent="0.3">
      <c r="A3048" s="8" t="s">
        <v>234</v>
      </c>
      <c r="B3048" s="8" t="s">
        <v>240</v>
      </c>
      <c r="C3048" s="8" t="s">
        <v>208</v>
      </c>
      <c r="D3048" s="8" t="s">
        <v>248</v>
      </c>
      <c r="E3048" s="7" t="s">
        <v>14</v>
      </c>
      <c r="F3048" s="8">
        <v>134</v>
      </c>
      <c r="G3048" s="8">
        <v>1</v>
      </c>
      <c r="L3048" s="8">
        <v>1</v>
      </c>
      <c r="M3048" s="8">
        <f t="shared" si="479"/>
        <v>134</v>
      </c>
      <c r="O3048" s="8">
        <v>147</v>
      </c>
      <c r="AE3048" s="7" t="s">
        <v>296</v>
      </c>
      <c r="AF3048" s="8" t="s">
        <v>303</v>
      </c>
      <c r="AL3048" s="7">
        <v>163</v>
      </c>
      <c r="AN3048" s="8">
        <v>6.3</v>
      </c>
      <c r="AQ3048" s="8">
        <v>1.4</v>
      </c>
      <c r="AR3048" s="8">
        <v>31.1</v>
      </c>
      <c r="AT3048" s="12">
        <f t="shared" si="480"/>
        <v>38.799999999999997</v>
      </c>
      <c r="AV3048" s="11">
        <f t="shared" si="481"/>
        <v>218.42</v>
      </c>
      <c r="AW3048" s="13">
        <f t="shared" si="482"/>
        <v>1.34</v>
      </c>
      <c r="AX3048" s="13">
        <f t="shared" si="483"/>
        <v>8.4420000000000002</v>
      </c>
      <c r="AY3048" s="13">
        <f t="shared" si="484"/>
        <v>1.34</v>
      </c>
      <c r="AZ3048" s="13">
        <f t="shared" si="485"/>
        <v>1.34</v>
      </c>
      <c r="BA3048" s="13">
        <f t="shared" si="486"/>
        <v>1.8759999999999999</v>
      </c>
      <c r="BB3048" s="13">
        <f t="shared" si="487"/>
        <v>41.674000000000007</v>
      </c>
      <c r="BC3048" s="13">
        <f t="shared" si="488"/>
        <v>1.34</v>
      </c>
    </row>
    <row r="3049" spans="1:55" x14ac:dyDescent="0.3">
      <c r="A3049" s="8" t="s">
        <v>234</v>
      </c>
      <c r="B3049" s="8" t="s">
        <v>240</v>
      </c>
      <c r="C3049" s="8" t="s">
        <v>208</v>
      </c>
      <c r="D3049" s="8" t="s">
        <v>27</v>
      </c>
      <c r="E3049" s="7" t="s">
        <v>14</v>
      </c>
      <c r="F3049" s="8">
        <v>114</v>
      </c>
      <c r="G3049" s="8">
        <v>1</v>
      </c>
      <c r="L3049" s="8">
        <v>1</v>
      </c>
      <c r="M3049" s="8">
        <f t="shared" si="479"/>
        <v>114</v>
      </c>
      <c r="O3049" s="8">
        <v>147</v>
      </c>
      <c r="AE3049" s="7" t="s">
        <v>296</v>
      </c>
      <c r="AF3049" s="8" t="s">
        <v>304</v>
      </c>
      <c r="AL3049" s="7">
        <v>125</v>
      </c>
      <c r="AN3049" s="8">
        <v>2.1</v>
      </c>
      <c r="AQ3049" s="8">
        <v>1.3</v>
      </c>
      <c r="AR3049" s="8">
        <v>26.2</v>
      </c>
      <c r="AT3049" s="12">
        <f t="shared" si="480"/>
        <v>29.6</v>
      </c>
      <c r="AV3049" s="11">
        <f t="shared" si="481"/>
        <v>142.5</v>
      </c>
      <c r="AW3049" s="13">
        <f t="shared" si="482"/>
        <v>1.1399999999999999</v>
      </c>
      <c r="AX3049" s="13">
        <f t="shared" si="483"/>
        <v>2.3940000000000001</v>
      </c>
      <c r="AY3049" s="13">
        <f t="shared" si="484"/>
        <v>1.1399999999999999</v>
      </c>
      <c r="AZ3049" s="13">
        <f t="shared" si="485"/>
        <v>1.1399999999999999</v>
      </c>
      <c r="BA3049" s="13">
        <f t="shared" si="486"/>
        <v>1.4820000000000002</v>
      </c>
      <c r="BB3049" s="13">
        <f t="shared" si="487"/>
        <v>29.867999999999999</v>
      </c>
      <c r="BC3049" s="13">
        <f t="shared" si="488"/>
        <v>1.1399999999999999</v>
      </c>
    </row>
    <row r="3050" spans="1:55" x14ac:dyDescent="0.3">
      <c r="A3050" s="8" t="s">
        <v>234</v>
      </c>
      <c r="B3050" s="8" t="s">
        <v>240</v>
      </c>
      <c r="C3050" s="8" t="s">
        <v>208</v>
      </c>
      <c r="D3050" s="8" t="s">
        <v>32</v>
      </c>
      <c r="E3050" s="7" t="s">
        <v>14</v>
      </c>
      <c r="F3050" s="8">
        <v>83</v>
      </c>
      <c r="G3050" s="8">
        <v>1</v>
      </c>
      <c r="L3050" s="8">
        <v>1</v>
      </c>
      <c r="M3050" s="8">
        <f t="shared" ref="M3050:M3113" si="489">F3050*L3050</f>
        <v>83</v>
      </c>
      <c r="O3050" s="8">
        <v>147</v>
      </c>
      <c r="AI3050" s="7">
        <v>8012</v>
      </c>
      <c r="AJ3050" s="8">
        <v>0</v>
      </c>
      <c r="AK3050" s="8" t="s">
        <v>307</v>
      </c>
      <c r="AL3050" s="7">
        <v>332</v>
      </c>
      <c r="AM3050" s="8">
        <v>0</v>
      </c>
      <c r="AN3050" s="8">
        <v>10.3</v>
      </c>
      <c r="AO3050" s="8">
        <v>0</v>
      </c>
      <c r="AP3050" s="8">
        <v>0</v>
      </c>
      <c r="AQ3050" s="8">
        <v>3</v>
      </c>
      <c r="AR3050" s="8">
        <v>73.7</v>
      </c>
      <c r="AS3050" s="8">
        <v>12.7</v>
      </c>
      <c r="AT3050" s="12">
        <f t="shared" si="480"/>
        <v>87</v>
      </c>
      <c r="AV3050" s="11">
        <f t="shared" si="481"/>
        <v>275.56</v>
      </c>
      <c r="AW3050" s="13">
        <f t="shared" si="482"/>
        <v>0</v>
      </c>
      <c r="AX3050" s="13">
        <f t="shared" si="483"/>
        <v>8.5490000000000013</v>
      </c>
      <c r="AY3050" s="13">
        <f t="shared" si="484"/>
        <v>0</v>
      </c>
      <c r="AZ3050" s="13">
        <f t="shared" si="485"/>
        <v>0</v>
      </c>
      <c r="BA3050" s="13">
        <f t="shared" si="486"/>
        <v>2.4900000000000002</v>
      </c>
      <c r="BB3050" s="13">
        <f t="shared" si="487"/>
        <v>61.171000000000006</v>
      </c>
      <c r="BC3050" s="13">
        <f t="shared" si="488"/>
        <v>10.540999999999999</v>
      </c>
    </row>
    <row r="3051" spans="1:55" x14ac:dyDescent="0.3">
      <c r="A3051" s="8" t="s">
        <v>232</v>
      </c>
      <c r="B3051" s="8" t="s">
        <v>240</v>
      </c>
      <c r="C3051" s="8" t="s">
        <v>209</v>
      </c>
      <c r="D3051" s="8" t="s">
        <v>13</v>
      </c>
      <c r="E3051" s="7" t="s">
        <v>14</v>
      </c>
      <c r="F3051" s="8">
        <v>112</v>
      </c>
      <c r="H3051" s="8">
        <v>1</v>
      </c>
      <c r="L3051" s="8">
        <v>0.14299999999999999</v>
      </c>
      <c r="M3051" s="8">
        <f t="shared" si="489"/>
        <v>16.015999999999998</v>
      </c>
      <c r="N3051" s="8">
        <v>3</v>
      </c>
      <c r="O3051" s="8">
        <v>148</v>
      </c>
      <c r="AI3051" s="7">
        <v>8067</v>
      </c>
      <c r="AJ3051" s="8">
        <v>0</v>
      </c>
      <c r="AK3051" s="8" t="s">
        <v>265</v>
      </c>
      <c r="AL3051" s="7">
        <v>269</v>
      </c>
      <c r="AM3051" s="8">
        <v>269</v>
      </c>
      <c r="AN3051" s="8">
        <v>24.9</v>
      </c>
      <c r="AO3051" s="8">
        <v>24.9</v>
      </c>
      <c r="AP3051" s="8">
        <v>24.9</v>
      </c>
      <c r="AQ3051" s="8">
        <v>18</v>
      </c>
      <c r="AR3051" s="8">
        <v>0</v>
      </c>
      <c r="AS3051" s="8">
        <v>0</v>
      </c>
      <c r="AT3051" s="12">
        <f t="shared" si="480"/>
        <v>42.9</v>
      </c>
      <c r="AV3051" s="11">
        <f t="shared" si="481"/>
        <v>43.08303999999999</v>
      </c>
      <c r="AW3051" s="13">
        <f t="shared" si="482"/>
        <v>43.08303999999999</v>
      </c>
      <c r="AX3051" s="13">
        <f t="shared" si="483"/>
        <v>3.9879839999999995</v>
      </c>
      <c r="AY3051" s="13">
        <f t="shared" si="484"/>
        <v>3.9879839999999995</v>
      </c>
      <c r="AZ3051" s="13">
        <f t="shared" si="485"/>
        <v>3.9879839999999995</v>
      </c>
      <c r="BA3051" s="13">
        <f t="shared" si="486"/>
        <v>2.8828799999999997</v>
      </c>
      <c r="BB3051" s="13">
        <f t="shared" si="487"/>
        <v>0</v>
      </c>
      <c r="BC3051" s="13">
        <f t="shared" si="488"/>
        <v>0</v>
      </c>
    </row>
    <row r="3052" spans="1:55" x14ac:dyDescent="0.3">
      <c r="A3052" s="8" t="s">
        <v>232</v>
      </c>
      <c r="B3052" s="8" t="s">
        <v>240</v>
      </c>
      <c r="C3052" s="8" t="s">
        <v>209</v>
      </c>
      <c r="D3052" s="8" t="s">
        <v>15</v>
      </c>
      <c r="E3052" s="7" t="s">
        <v>14</v>
      </c>
      <c r="F3052" s="8">
        <v>85</v>
      </c>
      <c r="J3052" s="8">
        <v>1</v>
      </c>
      <c r="L3052" s="8">
        <v>3.0000000000000001E-3</v>
      </c>
      <c r="M3052" s="8">
        <f t="shared" si="489"/>
        <v>0.255</v>
      </c>
      <c r="O3052" s="8">
        <v>148</v>
      </c>
      <c r="AE3052" s="7" t="s">
        <v>296</v>
      </c>
      <c r="AF3052" s="8" t="s">
        <v>298</v>
      </c>
      <c r="AG3052" s="7" t="s">
        <v>299</v>
      </c>
      <c r="AL3052" s="7">
        <v>241</v>
      </c>
      <c r="AN3052" s="8">
        <v>32.9</v>
      </c>
      <c r="AQ3052" s="8">
        <v>10.9</v>
      </c>
      <c r="AR3052" s="8">
        <v>0.5</v>
      </c>
      <c r="AS3052" s="8">
        <v>0</v>
      </c>
      <c r="AT3052" s="12">
        <f t="shared" si="480"/>
        <v>44.3</v>
      </c>
      <c r="AV3052" s="11">
        <f t="shared" si="481"/>
        <v>0.61454999999999993</v>
      </c>
      <c r="AW3052" s="13">
        <f t="shared" si="482"/>
        <v>2.5500000000000002E-3</v>
      </c>
      <c r="AX3052" s="13">
        <f t="shared" si="483"/>
        <v>8.3894999999999997E-2</v>
      </c>
      <c r="AY3052" s="13">
        <f t="shared" si="484"/>
        <v>2.5500000000000002E-3</v>
      </c>
      <c r="AZ3052" s="13">
        <f t="shared" si="485"/>
        <v>2.5500000000000002E-3</v>
      </c>
      <c r="BA3052" s="13">
        <f t="shared" si="486"/>
        <v>2.7795E-2</v>
      </c>
      <c r="BB3052" s="13">
        <f t="shared" si="487"/>
        <v>1.2750000000000001E-3</v>
      </c>
      <c r="BC3052" s="13">
        <f t="shared" si="488"/>
        <v>0</v>
      </c>
    </row>
    <row r="3053" spans="1:55" x14ac:dyDescent="0.3">
      <c r="A3053" s="8" t="s">
        <v>232</v>
      </c>
      <c r="B3053" s="8" t="s">
        <v>240</v>
      </c>
      <c r="C3053" s="8" t="s">
        <v>209</v>
      </c>
      <c r="D3053" s="8" t="s">
        <v>17</v>
      </c>
      <c r="E3053" s="7" t="s">
        <v>14</v>
      </c>
      <c r="F3053" s="8">
        <v>85</v>
      </c>
      <c r="J3053" s="8">
        <v>1</v>
      </c>
      <c r="L3053" s="8">
        <v>3.0000000000000001E-3</v>
      </c>
      <c r="M3053" s="8">
        <f t="shared" si="489"/>
        <v>0.255</v>
      </c>
      <c r="O3053" s="8">
        <v>148</v>
      </c>
      <c r="AE3053" s="7" t="s">
        <v>300</v>
      </c>
      <c r="AF3053" s="8" t="s">
        <v>301</v>
      </c>
      <c r="AG3053" s="7" t="s">
        <v>272</v>
      </c>
      <c r="AL3053" s="7">
        <v>265</v>
      </c>
      <c r="AN3053" s="8">
        <v>16.899999999999999</v>
      </c>
      <c r="AQ3053" s="8">
        <v>21.4</v>
      </c>
      <c r="AR3053" s="8">
        <v>0</v>
      </c>
      <c r="AS3053" s="8">
        <v>0</v>
      </c>
      <c r="AT3053" s="12">
        <f t="shared" ref="AT3053:AT3116" si="490">SUM(AN3053,AQ3053,AR3053)</f>
        <v>38.299999999999997</v>
      </c>
      <c r="AV3053" s="11">
        <f t="shared" si="481"/>
        <v>0.67575000000000007</v>
      </c>
      <c r="AW3053" s="13">
        <f t="shared" si="482"/>
        <v>2.5500000000000002E-3</v>
      </c>
      <c r="AX3053" s="13">
        <f t="shared" si="483"/>
        <v>4.3095000000000001E-2</v>
      </c>
      <c r="AY3053" s="13">
        <f t="shared" si="484"/>
        <v>2.5500000000000002E-3</v>
      </c>
      <c r="AZ3053" s="13">
        <f t="shared" si="485"/>
        <v>2.5500000000000002E-3</v>
      </c>
      <c r="BA3053" s="13">
        <f t="shared" si="486"/>
        <v>5.457E-2</v>
      </c>
      <c r="BB3053" s="13">
        <f t="shared" si="487"/>
        <v>0</v>
      </c>
      <c r="BC3053" s="13">
        <f t="shared" si="488"/>
        <v>0</v>
      </c>
    </row>
    <row r="3054" spans="1:55" x14ac:dyDescent="0.3">
      <c r="A3054" s="8" t="s">
        <v>232</v>
      </c>
      <c r="B3054" s="8" t="s">
        <v>240</v>
      </c>
      <c r="C3054" s="8" t="s">
        <v>209</v>
      </c>
      <c r="D3054" s="8" t="s">
        <v>18</v>
      </c>
      <c r="E3054" s="7" t="s">
        <v>21</v>
      </c>
      <c r="K3054" s="8">
        <v>1</v>
      </c>
      <c r="L3054" s="8">
        <v>0</v>
      </c>
      <c r="M3054" s="8">
        <f t="shared" si="489"/>
        <v>0</v>
      </c>
      <c r="O3054" s="8">
        <v>148</v>
      </c>
      <c r="S3054" s="8">
        <v>1095</v>
      </c>
      <c r="T3054" s="8" t="s">
        <v>275</v>
      </c>
      <c r="AL3054" s="7">
        <v>267</v>
      </c>
      <c r="AN3054" s="8">
        <v>19.600000000000001</v>
      </c>
      <c r="AQ3054" s="8">
        <v>20.3</v>
      </c>
      <c r="AT3054" s="12">
        <f t="shared" si="490"/>
        <v>39.900000000000006</v>
      </c>
      <c r="AV3054" s="11">
        <f t="shared" si="481"/>
        <v>0</v>
      </c>
      <c r="AW3054" s="13">
        <f t="shared" si="482"/>
        <v>0</v>
      </c>
      <c r="AX3054" s="13">
        <f t="shared" si="483"/>
        <v>0</v>
      </c>
      <c r="AY3054" s="13">
        <f t="shared" si="484"/>
        <v>0</v>
      </c>
      <c r="AZ3054" s="13">
        <f t="shared" si="485"/>
        <v>0</v>
      </c>
      <c r="BA3054" s="13">
        <f t="shared" si="486"/>
        <v>0</v>
      </c>
      <c r="BB3054" s="13">
        <f t="shared" si="487"/>
        <v>0</v>
      </c>
      <c r="BC3054" s="13">
        <f t="shared" si="488"/>
        <v>0</v>
      </c>
    </row>
    <row r="3055" spans="1:55" x14ac:dyDescent="0.3">
      <c r="A3055" s="8" t="s">
        <v>232</v>
      </c>
      <c r="B3055" s="8" t="s">
        <v>240</v>
      </c>
      <c r="C3055" s="8" t="s">
        <v>209</v>
      </c>
      <c r="D3055" s="8" t="s">
        <v>19</v>
      </c>
      <c r="E3055" s="7" t="s">
        <v>14</v>
      </c>
      <c r="F3055" s="8">
        <v>112</v>
      </c>
      <c r="I3055" s="8">
        <v>2</v>
      </c>
      <c r="L3055" s="8">
        <v>6.7000000000000004E-2</v>
      </c>
      <c r="M3055" s="8">
        <f t="shared" si="489"/>
        <v>7.5040000000000004</v>
      </c>
      <c r="O3055" s="8">
        <v>148</v>
      </c>
      <c r="AI3055" s="7">
        <v>8063</v>
      </c>
      <c r="AJ3055" s="8">
        <v>5124</v>
      </c>
      <c r="AK3055" s="8" t="s">
        <v>273</v>
      </c>
      <c r="AL3055" s="7">
        <v>285</v>
      </c>
      <c r="AM3055" s="8">
        <v>285</v>
      </c>
      <c r="AN3055" s="8">
        <v>26.9</v>
      </c>
      <c r="AO3055" s="8">
        <v>26.9</v>
      </c>
      <c r="AP3055" s="8">
        <v>26.9</v>
      </c>
      <c r="AQ3055" s="8">
        <v>18.899999999999999</v>
      </c>
      <c r="AR3055" s="8">
        <v>0</v>
      </c>
      <c r="AS3055" s="8">
        <v>0</v>
      </c>
      <c r="AT3055" s="12">
        <f t="shared" si="490"/>
        <v>45.8</v>
      </c>
      <c r="AV3055" s="11">
        <f t="shared" si="481"/>
        <v>21.386400000000002</v>
      </c>
      <c r="AW3055" s="13">
        <f t="shared" si="482"/>
        <v>21.386400000000002</v>
      </c>
      <c r="AX3055" s="13">
        <f t="shared" si="483"/>
        <v>2.0185759999999999</v>
      </c>
      <c r="AY3055" s="13">
        <f t="shared" si="484"/>
        <v>2.0185759999999999</v>
      </c>
      <c r="AZ3055" s="13">
        <f t="shared" si="485"/>
        <v>2.0185759999999999</v>
      </c>
      <c r="BA3055" s="13">
        <f t="shared" si="486"/>
        <v>1.4182560000000002</v>
      </c>
      <c r="BB3055" s="13">
        <f t="shared" si="487"/>
        <v>0</v>
      </c>
      <c r="BC3055" s="13">
        <f t="shared" si="488"/>
        <v>0</v>
      </c>
    </row>
    <row r="3056" spans="1:55" x14ac:dyDescent="0.3">
      <c r="A3056" s="8" t="s">
        <v>232</v>
      </c>
      <c r="B3056" s="8" t="s">
        <v>240</v>
      </c>
      <c r="C3056" s="8" t="s">
        <v>209</v>
      </c>
      <c r="D3056" s="8" t="s">
        <v>22</v>
      </c>
      <c r="E3056" s="7" t="s">
        <v>21</v>
      </c>
      <c r="K3056" s="8">
        <v>1</v>
      </c>
      <c r="L3056" s="8">
        <v>0</v>
      </c>
      <c r="M3056" s="8">
        <f t="shared" si="489"/>
        <v>0</v>
      </c>
      <c r="O3056" s="8">
        <v>148</v>
      </c>
      <c r="AI3056" s="7">
        <v>8063</v>
      </c>
      <c r="AJ3056" s="8">
        <v>5124</v>
      </c>
      <c r="AK3056" s="8" t="s">
        <v>273</v>
      </c>
      <c r="AL3056" s="7">
        <v>285</v>
      </c>
      <c r="AM3056" s="8">
        <v>285</v>
      </c>
      <c r="AN3056" s="8">
        <v>26.9</v>
      </c>
      <c r="AO3056" s="8">
        <v>26.9</v>
      </c>
      <c r="AP3056" s="8">
        <v>26.9</v>
      </c>
      <c r="AQ3056" s="8">
        <v>18.899999999999999</v>
      </c>
      <c r="AR3056" s="8">
        <v>0</v>
      </c>
      <c r="AS3056" s="8">
        <v>0</v>
      </c>
      <c r="AT3056" s="12">
        <f t="shared" si="490"/>
        <v>45.8</v>
      </c>
      <c r="AV3056" s="11">
        <f t="shared" si="481"/>
        <v>0</v>
      </c>
      <c r="AW3056" s="13">
        <f t="shared" si="482"/>
        <v>0</v>
      </c>
      <c r="AX3056" s="13">
        <f t="shared" si="483"/>
        <v>0</v>
      </c>
      <c r="AY3056" s="13">
        <f t="shared" si="484"/>
        <v>0</v>
      </c>
      <c r="AZ3056" s="13">
        <f t="shared" si="485"/>
        <v>0</v>
      </c>
      <c r="BA3056" s="13">
        <f t="shared" si="486"/>
        <v>0</v>
      </c>
      <c r="BB3056" s="13">
        <f t="shared" si="487"/>
        <v>0</v>
      </c>
      <c r="BC3056" s="13">
        <f t="shared" si="488"/>
        <v>0</v>
      </c>
    </row>
    <row r="3057" spans="1:55" x14ac:dyDescent="0.3">
      <c r="A3057" s="8" t="s">
        <v>232</v>
      </c>
      <c r="B3057" s="8" t="s">
        <v>240</v>
      </c>
      <c r="C3057" s="8" t="s">
        <v>209</v>
      </c>
      <c r="D3057" s="8" t="s">
        <v>136</v>
      </c>
      <c r="E3057" s="7" t="s">
        <v>14</v>
      </c>
      <c r="F3057" s="8">
        <v>56</v>
      </c>
      <c r="I3057" s="8">
        <v>3</v>
      </c>
      <c r="L3057" s="8">
        <v>0.1</v>
      </c>
      <c r="M3057" s="8">
        <f t="shared" si="489"/>
        <v>5.6000000000000005</v>
      </c>
      <c r="O3057" s="8">
        <v>148</v>
      </c>
      <c r="AI3057" s="7">
        <v>1683</v>
      </c>
      <c r="AJ3057" s="8">
        <v>10188</v>
      </c>
      <c r="AK3057" s="8" t="s">
        <v>360</v>
      </c>
      <c r="AL3057" s="7">
        <v>273</v>
      </c>
      <c r="AM3057" s="8">
        <v>273</v>
      </c>
      <c r="AN3057" s="8">
        <v>27.6</v>
      </c>
      <c r="AO3057" s="8">
        <v>27.6</v>
      </c>
      <c r="AP3057" s="8">
        <v>27.6</v>
      </c>
      <c r="AQ3057" s="8">
        <v>17.2</v>
      </c>
      <c r="AR3057" s="8">
        <v>0</v>
      </c>
      <c r="AS3057" s="8">
        <v>0</v>
      </c>
      <c r="AT3057" s="12">
        <f t="shared" si="490"/>
        <v>44.8</v>
      </c>
      <c r="AV3057" s="11">
        <f t="shared" ref="AV3057:AV3120" si="491">PRODUCT($M3057,$Y3057,AL3057)/100</f>
        <v>15.288000000000002</v>
      </c>
      <c r="AW3057" s="13">
        <f t="shared" si="482"/>
        <v>15.288000000000002</v>
      </c>
      <c r="AX3057" s="13">
        <f t="shared" si="483"/>
        <v>1.5456000000000003</v>
      </c>
      <c r="AY3057" s="13">
        <f t="shared" si="484"/>
        <v>1.5456000000000003</v>
      </c>
      <c r="AZ3057" s="13">
        <f t="shared" si="485"/>
        <v>1.5456000000000003</v>
      </c>
      <c r="BA3057" s="13">
        <f t="shared" si="486"/>
        <v>0.96320000000000006</v>
      </c>
      <c r="BB3057" s="13">
        <f t="shared" si="487"/>
        <v>0</v>
      </c>
      <c r="BC3057" s="13">
        <f t="shared" si="488"/>
        <v>0</v>
      </c>
    </row>
    <row r="3058" spans="1:55" x14ac:dyDescent="0.3">
      <c r="A3058" s="8" t="s">
        <v>232</v>
      </c>
      <c r="B3058" s="8" t="s">
        <v>240</v>
      </c>
      <c r="C3058" s="8" t="s">
        <v>209</v>
      </c>
      <c r="D3058" s="8" t="s">
        <v>23</v>
      </c>
      <c r="E3058" s="7" t="s">
        <v>14</v>
      </c>
      <c r="F3058" s="8">
        <v>64</v>
      </c>
      <c r="H3058" s="8">
        <v>3</v>
      </c>
      <c r="L3058" s="8">
        <v>0.42899999999999999</v>
      </c>
      <c r="M3058" s="8">
        <f t="shared" si="489"/>
        <v>27.456</v>
      </c>
      <c r="O3058" s="8">
        <v>148</v>
      </c>
      <c r="AI3058" s="7">
        <v>974</v>
      </c>
      <c r="AJ3058" s="8">
        <v>1129</v>
      </c>
      <c r="AK3058" s="8" t="s">
        <v>279</v>
      </c>
      <c r="AL3058" s="7">
        <v>155</v>
      </c>
      <c r="AM3058" s="8">
        <v>155</v>
      </c>
      <c r="AN3058" s="8">
        <v>12.6</v>
      </c>
      <c r="AO3058" s="8">
        <v>12.6</v>
      </c>
      <c r="AP3058" s="8">
        <v>0</v>
      </c>
      <c r="AQ3058" s="8">
        <v>10.6</v>
      </c>
      <c r="AR3058" s="8">
        <v>1.1000000000000001</v>
      </c>
      <c r="AS3058" s="8">
        <v>0</v>
      </c>
      <c r="AT3058" s="12">
        <f t="shared" si="490"/>
        <v>24.3</v>
      </c>
      <c r="AV3058" s="11">
        <f t="shared" si="491"/>
        <v>42.556800000000003</v>
      </c>
      <c r="AW3058" s="13">
        <f t="shared" ref="AW3058:AW3121" si="492">PRODUCT($M3058,$Y3058,AM3058)/100</f>
        <v>42.556800000000003</v>
      </c>
      <c r="AX3058" s="13">
        <f t="shared" ref="AX3058:AX3121" si="493">PRODUCT($M3058,$Y3058,AN3058)/100</f>
        <v>3.4594559999999994</v>
      </c>
      <c r="AY3058" s="13">
        <f t="shared" ref="AY3058:AY3121" si="494">PRODUCT($M3058,$Y3058,AO3058)/100</f>
        <v>3.4594559999999994</v>
      </c>
      <c r="AZ3058" s="13">
        <f t="shared" ref="AZ3058:AZ3121" si="495">PRODUCT($M3058,$Y3058,AP3058)/100</f>
        <v>0</v>
      </c>
      <c r="BA3058" s="13">
        <f t="shared" ref="BA3058:BA3121" si="496">PRODUCT($M3058,$Y3058,AQ3058)/100</f>
        <v>2.9103359999999996</v>
      </c>
      <c r="BB3058" s="13">
        <f t="shared" ref="BB3058:BB3121" si="497">PRODUCT($M3058,$Y3058,AR3058)/100</f>
        <v>0.30201600000000001</v>
      </c>
      <c r="BC3058" s="13">
        <f t="shared" ref="BC3058:BC3121" si="498">PRODUCT($M3058,$Y3058,AS3058)/100</f>
        <v>0</v>
      </c>
    </row>
    <row r="3059" spans="1:55" x14ac:dyDescent="0.3">
      <c r="A3059" s="8" t="s">
        <v>232</v>
      </c>
      <c r="B3059" s="8" t="s">
        <v>240</v>
      </c>
      <c r="C3059" s="8" t="s">
        <v>209</v>
      </c>
      <c r="D3059" s="8" t="s">
        <v>24</v>
      </c>
      <c r="E3059" s="7" t="s">
        <v>14</v>
      </c>
      <c r="F3059" s="8">
        <v>184</v>
      </c>
      <c r="G3059" s="8">
        <v>1</v>
      </c>
      <c r="L3059" s="8">
        <v>1</v>
      </c>
      <c r="M3059" s="8">
        <f t="shared" si="489"/>
        <v>184</v>
      </c>
      <c r="O3059" s="8">
        <v>148</v>
      </c>
      <c r="AI3059" s="7">
        <v>7075</v>
      </c>
      <c r="AJ3059" s="8">
        <v>1106</v>
      </c>
      <c r="AK3059" s="8" t="s">
        <v>280</v>
      </c>
      <c r="AL3059" s="7">
        <v>69</v>
      </c>
      <c r="AM3059" s="8">
        <v>69</v>
      </c>
      <c r="AN3059" s="8">
        <v>3.6</v>
      </c>
      <c r="AO3059" s="8">
        <v>3.6</v>
      </c>
      <c r="AP3059" s="8">
        <v>0</v>
      </c>
      <c r="AQ3059" s="8">
        <v>4.0999999999999996</v>
      </c>
      <c r="AR3059" s="8">
        <v>4.5</v>
      </c>
      <c r="AS3059" s="8">
        <v>0</v>
      </c>
      <c r="AT3059" s="12">
        <f t="shared" si="490"/>
        <v>12.2</v>
      </c>
      <c r="AV3059" s="11">
        <f t="shared" si="491"/>
        <v>126.96</v>
      </c>
      <c r="AW3059" s="13">
        <f t="shared" si="492"/>
        <v>126.96</v>
      </c>
      <c r="AX3059" s="13">
        <f t="shared" si="493"/>
        <v>6.6239999999999997</v>
      </c>
      <c r="AY3059" s="13">
        <f t="shared" si="494"/>
        <v>6.6239999999999997</v>
      </c>
      <c r="AZ3059" s="13">
        <f t="shared" si="495"/>
        <v>0</v>
      </c>
      <c r="BA3059" s="13">
        <f t="shared" si="496"/>
        <v>7.5439999999999996</v>
      </c>
      <c r="BB3059" s="13">
        <f t="shared" si="497"/>
        <v>8.2799999999999994</v>
      </c>
      <c r="BC3059" s="13">
        <f t="shared" si="498"/>
        <v>0</v>
      </c>
    </row>
    <row r="3060" spans="1:55" x14ac:dyDescent="0.3">
      <c r="A3060" s="8" t="s">
        <v>232</v>
      </c>
      <c r="B3060" s="8" t="s">
        <v>240</v>
      </c>
      <c r="C3060" s="8" t="s">
        <v>209</v>
      </c>
      <c r="D3060" s="8" t="s">
        <v>25</v>
      </c>
      <c r="E3060" s="7" t="s">
        <v>21</v>
      </c>
      <c r="K3060" s="8">
        <v>1</v>
      </c>
      <c r="L3060" s="8">
        <v>0</v>
      </c>
      <c r="M3060" s="8">
        <f t="shared" si="489"/>
        <v>0</v>
      </c>
      <c r="O3060" s="8">
        <v>148</v>
      </c>
      <c r="AI3060" s="7">
        <v>646</v>
      </c>
      <c r="AJ3060" s="8">
        <v>1009</v>
      </c>
      <c r="AK3060" s="8" t="s">
        <v>286</v>
      </c>
      <c r="AL3060" s="7">
        <v>403</v>
      </c>
      <c r="AM3060" s="8">
        <v>403</v>
      </c>
      <c r="AN3060" s="8">
        <v>24.9</v>
      </c>
      <c r="AO3060" s="8">
        <v>24.9</v>
      </c>
      <c r="AP3060" s="8">
        <v>0</v>
      </c>
      <c r="AQ3060" s="8">
        <v>33.1</v>
      </c>
      <c r="AR3060" s="8">
        <v>1.3</v>
      </c>
      <c r="AS3060" s="8">
        <v>0</v>
      </c>
      <c r="AT3060" s="12">
        <f t="shared" si="490"/>
        <v>59.3</v>
      </c>
      <c r="AV3060" s="11">
        <f t="shared" si="491"/>
        <v>0</v>
      </c>
      <c r="AW3060" s="13">
        <f t="shared" si="492"/>
        <v>0</v>
      </c>
      <c r="AX3060" s="13">
        <f t="shared" si="493"/>
        <v>0</v>
      </c>
      <c r="AY3060" s="13">
        <f t="shared" si="494"/>
        <v>0</v>
      </c>
      <c r="AZ3060" s="13">
        <f t="shared" si="495"/>
        <v>0</v>
      </c>
      <c r="BA3060" s="13">
        <f t="shared" si="496"/>
        <v>0</v>
      </c>
      <c r="BB3060" s="13">
        <f t="shared" si="497"/>
        <v>0</v>
      </c>
      <c r="BC3060" s="13">
        <f t="shared" si="498"/>
        <v>0</v>
      </c>
    </row>
    <row r="3061" spans="1:55" x14ac:dyDescent="0.3">
      <c r="A3061" s="8" t="s">
        <v>20</v>
      </c>
      <c r="B3061" s="8" t="s">
        <v>240</v>
      </c>
      <c r="C3061" s="8" t="s">
        <v>209</v>
      </c>
      <c r="D3061" s="8" t="s">
        <v>20</v>
      </c>
      <c r="E3061" s="7" t="s">
        <v>14</v>
      </c>
      <c r="F3061" s="8">
        <v>112</v>
      </c>
      <c r="G3061" s="8">
        <v>1</v>
      </c>
      <c r="L3061" s="8">
        <v>1</v>
      </c>
      <c r="M3061" s="8">
        <f t="shared" si="489"/>
        <v>112</v>
      </c>
      <c r="O3061" s="8">
        <v>148</v>
      </c>
      <c r="AI3061">
        <v>8041</v>
      </c>
      <c r="AJ3061">
        <v>15233</v>
      </c>
      <c r="AK3061" t="s">
        <v>378</v>
      </c>
      <c r="AL3061">
        <v>105</v>
      </c>
      <c r="AM3061">
        <v>105</v>
      </c>
      <c r="AN3061">
        <v>18.5</v>
      </c>
      <c r="AO3061">
        <v>18.5</v>
      </c>
      <c r="AP3061">
        <v>18.5</v>
      </c>
      <c r="AQ3061">
        <v>2.9</v>
      </c>
      <c r="AR3061">
        <v>0</v>
      </c>
      <c r="AS3061">
        <v>0</v>
      </c>
      <c r="AT3061" s="12">
        <f t="shared" si="490"/>
        <v>21.4</v>
      </c>
      <c r="AV3061" s="11">
        <f t="shared" si="491"/>
        <v>117.6</v>
      </c>
      <c r="AW3061" s="13">
        <f t="shared" si="492"/>
        <v>117.6</v>
      </c>
      <c r="AX3061" s="13">
        <f t="shared" si="493"/>
        <v>20.72</v>
      </c>
      <c r="AY3061" s="13">
        <f t="shared" si="494"/>
        <v>20.72</v>
      </c>
      <c r="AZ3061" s="13">
        <f t="shared" si="495"/>
        <v>20.72</v>
      </c>
      <c r="BA3061" s="13">
        <f t="shared" si="496"/>
        <v>3.2480000000000002</v>
      </c>
      <c r="BB3061" s="13">
        <f t="shared" si="497"/>
        <v>0</v>
      </c>
      <c r="BC3061" s="13">
        <f t="shared" si="498"/>
        <v>0</v>
      </c>
    </row>
    <row r="3062" spans="1:55" x14ac:dyDescent="0.3">
      <c r="A3062" s="8" t="s">
        <v>233</v>
      </c>
      <c r="B3062" s="8" t="s">
        <v>240</v>
      </c>
      <c r="C3062" s="8" t="s">
        <v>209</v>
      </c>
      <c r="D3062" s="8" t="s">
        <v>26</v>
      </c>
      <c r="E3062" s="7" t="s">
        <v>14</v>
      </c>
      <c r="F3062" s="8">
        <v>175</v>
      </c>
      <c r="I3062" s="8">
        <v>1</v>
      </c>
      <c r="L3062" s="8">
        <v>3.3000000000000002E-2</v>
      </c>
      <c r="M3062" s="8">
        <f t="shared" si="489"/>
        <v>5.7750000000000004</v>
      </c>
      <c r="O3062" s="8">
        <v>148</v>
      </c>
      <c r="AI3062" s="7">
        <v>7200</v>
      </c>
      <c r="AJ3062" s="8">
        <v>20051</v>
      </c>
      <c r="AK3062" s="8" t="s">
        <v>282</v>
      </c>
      <c r="AL3062" s="7">
        <v>130</v>
      </c>
      <c r="AM3062" s="8">
        <v>0</v>
      </c>
      <c r="AN3062" s="8">
        <v>2.4</v>
      </c>
      <c r="AO3062" s="8">
        <v>0</v>
      </c>
      <c r="AP3062" s="8">
        <v>0</v>
      </c>
      <c r="AQ3062" s="8">
        <v>0.2</v>
      </c>
      <c r="AR3062" s="8">
        <v>28.6</v>
      </c>
      <c r="AS3062" s="8">
        <v>0.3</v>
      </c>
      <c r="AT3062" s="12">
        <f t="shared" si="490"/>
        <v>31.200000000000003</v>
      </c>
      <c r="AV3062" s="11">
        <f t="shared" si="491"/>
        <v>7.5075000000000003</v>
      </c>
      <c r="AW3062" s="13">
        <f t="shared" si="492"/>
        <v>0</v>
      </c>
      <c r="AX3062" s="13">
        <f t="shared" si="493"/>
        <v>0.1386</v>
      </c>
      <c r="AY3062" s="13">
        <f t="shared" si="494"/>
        <v>0</v>
      </c>
      <c r="AZ3062" s="13">
        <f t="shared" si="495"/>
        <v>0</v>
      </c>
      <c r="BA3062" s="13">
        <f t="shared" si="496"/>
        <v>1.155E-2</v>
      </c>
      <c r="BB3062" s="13">
        <f t="shared" si="497"/>
        <v>1.6516500000000003</v>
      </c>
      <c r="BC3062" s="13">
        <f t="shared" si="498"/>
        <v>1.7325E-2</v>
      </c>
    </row>
    <row r="3063" spans="1:55" x14ac:dyDescent="0.3">
      <c r="A3063" s="8" t="s">
        <v>233</v>
      </c>
      <c r="B3063" s="8" t="s">
        <v>240</v>
      </c>
      <c r="C3063" s="8" t="s">
        <v>209</v>
      </c>
      <c r="D3063" s="8" t="s">
        <v>28</v>
      </c>
      <c r="E3063" s="7" t="s">
        <v>14</v>
      </c>
      <c r="F3063" s="8">
        <v>185</v>
      </c>
      <c r="I3063" s="8">
        <v>3</v>
      </c>
      <c r="L3063" s="8">
        <v>0.1</v>
      </c>
      <c r="M3063" s="8">
        <f t="shared" si="489"/>
        <v>18.5</v>
      </c>
      <c r="O3063" s="8">
        <v>148</v>
      </c>
      <c r="AI3063" s="7">
        <v>7005</v>
      </c>
      <c r="AJ3063" s="8">
        <v>16028</v>
      </c>
      <c r="AK3063" s="8" t="s">
        <v>283</v>
      </c>
      <c r="AL3063" s="7">
        <v>127</v>
      </c>
      <c r="AM3063" s="8">
        <v>0</v>
      </c>
      <c r="AN3063" s="8">
        <v>8.6999999999999993</v>
      </c>
      <c r="AO3063" s="8">
        <v>0</v>
      </c>
      <c r="AP3063" s="8">
        <v>0</v>
      </c>
      <c r="AQ3063" s="8">
        <v>0.5</v>
      </c>
      <c r="AR3063" s="8">
        <v>22.8</v>
      </c>
      <c r="AS3063" s="8">
        <v>6.4</v>
      </c>
      <c r="AT3063" s="12">
        <f t="shared" si="490"/>
        <v>32</v>
      </c>
      <c r="AV3063" s="11">
        <f t="shared" si="491"/>
        <v>23.495000000000001</v>
      </c>
      <c r="AW3063" s="13">
        <f t="shared" si="492"/>
        <v>0</v>
      </c>
      <c r="AX3063" s="13">
        <f t="shared" si="493"/>
        <v>1.6094999999999999</v>
      </c>
      <c r="AY3063" s="13">
        <f t="shared" si="494"/>
        <v>0</v>
      </c>
      <c r="AZ3063" s="13">
        <f t="shared" si="495"/>
        <v>0</v>
      </c>
      <c r="BA3063" s="13">
        <f t="shared" si="496"/>
        <v>9.2499999999999999E-2</v>
      </c>
      <c r="BB3063" s="13">
        <f t="shared" si="497"/>
        <v>4.218</v>
      </c>
      <c r="BC3063" s="13">
        <f t="shared" si="498"/>
        <v>1.1840000000000002</v>
      </c>
    </row>
    <row r="3064" spans="1:55" x14ac:dyDescent="0.3">
      <c r="A3064" s="8" t="s">
        <v>233</v>
      </c>
      <c r="B3064" s="8" t="s">
        <v>240</v>
      </c>
      <c r="C3064" s="8" t="s">
        <v>209</v>
      </c>
      <c r="D3064" s="8" t="s">
        <v>29</v>
      </c>
      <c r="E3064" s="7" t="s">
        <v>14</v>
      </c>
      <c r="F3064" s="8">
        <v>60</v>
      </c>
      <c r="G3064" s="8">
        <v>1</v>
      </c>
      <c r="L3064" s="8">
        <v>1</v>
      </c>
      <c r="M3064" s="8">
        <f t="shared" si="489"/>
        <v>60</v>
      </c>
      <c r="O3064" s="8">
        <v>148</v>
      </c>
      <c r="AI3064" s="7">
        <v>513</v>
      </c>
      <c r="AJ3064" s="8">
        <v>11110</v>
      </c>
      <c r="AK3064" s="8" t="s">
        <v>290</v>
      </c>
      <c r="AL3064" s="7">
        <v>22</v>
      </c>
      <c r="AM3064" s="8">
        <v>0</v>
      </c>
      <c r="AN3064" s="8">
        <v>1</v>
      </c>
      <c r="AO3064" s="8">
        <v>0</v>
      </c>
      <c r="AP3064" s="8">
        <v>0</v>
      </c>
      <c r="AQ3064" s="8">
        <v>0.4</v>
      </c>
      <c r="AR3064" s="8">
        <v>4.5</v>
      </c>
      <c r="AS3064" s="8">
        <v>2.8</v>
      </c>
      <c r="AT3064" s="12">
        <f t="shared" si="490"/>
        <v>5.9</v>
      </c>
      <c r="AV3064" s="11">
        <f t="shared" si="491"/>
        <v>13.2</v>
      </c>
      <c r="AW3064" s="13">
        <f t="shared" si="492"/>
        <v>0</v>
      </c>
      <c r="AX3064" s="13">
        <f t="shared" si="493"/>
        <v>0.6</v>
      </c>
      <c r="AY3064" s="13">
        <f t="shared" si="494"/>
        <v>0</v>
      </c>
      <c r="AZ3064" s="13">
        <f t="shared" si="495"/>
        <v>0</v>
      </c>
      <c r="BA3064" s="13">
        <f t="shared" si="496"/>
        <v>0.24</v>
      </c>
      <c r="BB3064" s="13">
        <f t="shared" si="497"/>
        <v>2.7</v>
      </c>
      <c r="BC3064" s="13">
        <f t="shared" si="498"/>
        <v>1.68</v>
      </c>
    </row>
    <row r="3065" spans="1:55" x14ac:dyDescent="0.3">
      <c r="A3065" s="8" t="s">
        <v>233</v>
      </c>
      <c r="B3065" s="8" t="s">
        <v>240</v>
      </c>
      <c r="C3065" s="8" t="s">
        <v>209</v>
      </c>
      <c r="D3065" s="8" t="s">
        <v>30</v>
      </c>
      <c r="E3065" s="7" t="s">
        <v>14</v>
      </c>
      <c r="F3065" s="8">
        <v>119</v>
      </c>
      <c r="H3065" s="8">
        <v>2</v>
      </c>
      <c r="L3065" s="8">
        <v>0.28599999999999998</v>
      </c>
      <c r="M3065" s="8">
        <f t="shared" si="489"/>
        <v>34.033999999999999</v>
      </c>
      <c r="O3065" s="8">
        <v>148</v>
      </c>
      <c r="AI3065" s="7">
        <v>141</v>
      </c>
      <c r="AJ3065" s="8">
        <v>9040</v>
      </c>
      <c r="AK3065" s="8" t="s">
        <v>287</v>
      </c>
      <c r="AL3065" s="7">
        <v>92</v>
      </c>
      <c r="AM3065" s="8">
        <v>0</v>
      </c>
      <c r="AN3065" s="8">
        <v>1</v>
      </c>
      <c r="AO3065" s="8">
        <v>0</v>
      </c>
      <c r="AP3065" s="8">
        <v>0</v>
      </c>
      <c r="AQ3065" s="8">
        <v>0.5</v>
      </c>
      <c r="AR3065" s="8">
        <v>23.4</v>
      </c>
      <c r="AS3065" s="8">
        <v>2.4</v>
      </c>
      <c r="AT3065" s="12">
        <f t="shared" si="490"/>
        <v>24.9</v>
      </c>
      <c r="AV3065" s="11">
        <f t="shared" si="491"/>
        <v>31.311279999999996</v>
      </c>
      <c r="AW3065" s="13">
        <f t="shared" si="492"/>
        <v>0</v>
      </c>
      <c r="AX3065" s="13">
        <f t="shared" si="493"/>
        <v>0.34033999999999998</v>
      </c>
      <c r="AY3065" s="13">
        <f t="shared" si="494"/>
        <v>0</v>
      </c>
      <c r="AZ3065" s="13">
        <f t="shared" si="495"/>
        <v>0</v>
      </c>
      <c r="BA3065" s="13">
        <f t="shared" si="496"/>
        <v>0.17016999999999999</v>
      </c>
      <c r="BB3065" s="13">
        <f t="shared" si="497"/>
        <v>7.9639559999999996</v>
      </c>
      <c r="BC3065" s="13">
        <f t="shared" si="498"/>
        <v>0.81681599999999988</v>
      </c>
    </row>
    <row r="3066" spans="1:55" x14ac:dyDescent="0.3">
      <c r="A3066" s="8" t="s">
        <v>233</v>
      </c>
      <c r="B3066" s="8" t="s">
        <v>240</v>
      </c>
      <c r="C3066" s="8" t="s">
        <v>209</v>
      </c>
      <c r="D3066" s="8" t="s">
        <v>31</v>
      </c>
      <c r="E3066" s="7" t="s">
        <v>14</v>
      </c>
      <c r="F3066" s="8">
        <v>122</v>
      </c>
      <c r="G3066" s="8">
        <v>1</v>
      </c>
      <c r="L3066" s="8">
        <v>1</v>
      </c>
      <c r="M3066" s="8">
        <f t="shared" si="489"/>
        <v>122</v>
      </c>
      <c r="O3066" s="8">
        <v>148</v>
      </c>
      <c r="AI3066" s="7">
        <v>1786</v>
      </c>
      <c r="AJ3066" s="8">
        <v>11363</v>
      </c>
      <c r="AK3066" s="8" t="s">
        <v>289</v>
      </c>
      <c r="AL3066" s="7">
        <v>93</v>
      </c>
      <c r="AM3066" s="8">
        <v>0</v>
      </c>
      <c r="AN3066" s="8">
        <v>2</v>
      </c>
      <c r="AO3066" s="8">
        <v>0</v>
      </c>
      <c r="AP3066" s="8">
        <v>0</v>
      </c>
      <c r="AQ3066" s="8">
        <v>0.1</v>
      </c>
      <c r="AR3066" s="8">
        <v>21.6</v>
      </c>
      <c r="AS3066" s="8">
        <v>1.5</v>
      </c>
      <c r="AT3066" s="12">
        <f t="shared" si="490"/>
        <v>23.700000000000003</v>
      </c>
      <c r="AV3066" s="11">
        <f t="shared" si="491"/>
        <v>113.46</v>
      </c>
      <c r="AW3066" s="13">
        <f t="shared" si="492"/>
        <v>0</v>
      </c>
      <c r="AX3066" s="13">
        <f t="shared" si="493"/>
        <v>2.44</v>
      </c>
      <c r="AY3066" s="13">
        <f t="shared" si="494"/>
        <v>0</v>
      </c>
      <c r="AZ3066" s="13">
        <f t="shared" si="495"/>
        <v>0</v>
      </c>
      <c r="BA3066" s="13">
        <f t="shared" si="496"/>
        <v>0.12200000000000001</v>
      </c>
      <c r="BB3066" s="13">
        <f t="shared" si="497"/>
        <v>26.352000000000004</v>
      </c>
      <c r="BC3066" s="13">
        <f t="shared" si="498"/>
        <v>1.83</v>
      </c>
    </row>
    <row r="3067" spans="1:55" x14ac:dyDescent="0.3">
      <c r="A3067" s="8" t="s">
        <v>233</v>
      </c>
      <c r="B3067" s="8" t="s">
        <v>240</v>
      </c>
      <c r="C3067" s="8" t="s">
        <v>209</v>
      </c>
      <c r="D3067" s="8" t="s">
        <v>167</v>
      </c>
      <c r="E3067" s="7" t="s">
        <v>14</v>
      </c>
      <c r="F3067" s="8">
        <v>62</v>
      </c>
      <c r="G3067" s="8">
        <v>1</v>
      </c>
      <c r="L3067" s="8">
        <v>1</v>
      </c>
      <c r="M3067" s="8">
        <f t="shared" si="489"/>
        <v>62</v>
      </c>
      <c r="O3067" s="8">
        <v>148</v>
      </c>
      <c r="AI3067" s="7">
        <v>2282</v>
      </c>
      <c r="AJ3067" s="8">
        <v>11529</v>
      </c>
      <c r="AK3067" s="8" t="s">
        <v>368</v>
      </c>
      <c r="AL3067" s="7">
        <v>21</v>
      </c>
      <c r="AM3067" s="8">
        <v>0</v>
      </c>
      <c r="AN3067" s="8">
        <v>0.9</v>
      </c>
      <c r="AO3067" s="8">
        <v>0</v>
      </c>
      <c r="AP3067" s="8">
        <v>0</v>
      </c>
      <c r="AQ3067" s="8">
        <v>0.3</v>
      </c>
      <c r="AR3067" s="8">
        <v>4.5999999999999996</v>
      </c>
      <c r="AS3067" s="8">
        <v>1.1000000000000001</v>
      </c>
      <c r="AT3067" s="12">
        <f t="shared" si="490"/>
        <v>5.8</v>
      </c>
      <c r="AV3067" s="11">
        <f t="shared" si="491"/>
        <v>13.02</v>
      </c>
      <c r="AW3067" s="13">
        <f t="shared" si="492"/>
        <v>0</v>
      </c>
      <c r="AX3067" s="13">
        <f t="shared" si="493"/>
        <v>0.55800000000000005</v>
      </c>
      <c r="AY3067" s="13">
        <f t="shared" si="494"/>
        <v>0</v>
      </c>
      <c r="AZ3067" s="13">
        <f t="shared" si="495"/>
        <v>0</v>
      </c>
      <c r="BA3067" s="13">
        <f t="shared" si="496"/>
        <v>0.18599999999999997</v>
      </c>
      <c r="BB3067" s="13">
        <f t="shared" si="497"/>
        <v>2.8519999999999999</v>
      </c>
      <c r="BC3067" s="13">
        <f t="shared" si="498"/>
        <v>0.68200000000000005</v>
      </c>
    </row>
    <row r="3068" spans="1:55" x14ac:dyDescent="0.3">
      <c r="A3068" s="8" t="s">
        <v>233</v>
      </c>
      <c r="B3068" s="8" t="s">
        <v>240</v>
      </c>
      <c r="C3068" s="8" t="s">
        <v>209</v>
      </c>
      <c r="D3068" s="8" t="s">
        <v>171</v>
      </c>
      <c r="E3068" s="7" t="s">
        <v>14</v>
      </c>
      <c r="F3068" s="8">
        <v>44</v>
      </c>
      <c r="G3068" s="8">
        <v>1</v>
      </c>
      <c r="L3068" s="8">
        <v>1</v>
      </c>
      <c r="M3068" s="8">
        <f t="shared" si="489"/>
        <v>44</v>
      </c>
      <c r="O3068" s="8">
        <v>148</v>
      </c>
      <c r="AI3068" s="7">
        <v>7016</v>
      </c>
      <c r="AJ3068" s="8">
        <v>18029</v>
      </c>
      <c r="AK3068" s="8" t="s">
        <v>369</v>
      </c>
      <c r="AL3068" s="7">
        <v>274</v>
      </c>
      <c r="AM3068" s="8">
        <v>0</v>
      </c>
      <c r="AN3068" s="8">
        <v>8.8000000000000007</v>
      </c>
      <c r="AO3068" s="8">
        <v>0</v>
      </c>
      <c r="AP3068" s="8">
        <v>0</v>
      </c>
      <c r="AQ3068" s="8">
        <v>3</v>
      </c>
      <c r="AR3068" s="8">
        <v>51.9</v>
      </c>
      <c r="AS3068" s="8">
        <v>2.8</v>
      </c>
      <c r="AT3068" s="12">
        <f t="shared" si="490"/>
        <v>63.7</v>
      </c>
      <c r="AV3068" s="11">
        <f t="shared" si="491"/>
        <v>120.56</v>
      </c>
      <c r="AW3068" s="13">
        <f t="shared" si="492"/>
        <v>0</v>
      </c>
      <c r="AX3068" s="13">
        <f t="shared" si="493"/>
        <v>3.8720000000000003</v>
      </c>
      <c r="AY3068" s="13">
        <f t="shared" si="494"/>
        <v>0</v>
      </c>
      <c r="AZ3068" s="13">
        <f t="shared" si="495"/>
        <v>0</v>
      </c>
      <c r="BA3068" s="13">
        <f t="shared" si="496"/>
        <v>1.32</v>
      </c>
      <c r="BB3068" s="13">
        <f t="shared" si="497"/>
        <v>22.835999999999999</v>
      </c>
      <c r="BC3068" s="13">
        <f t="shared" si="498"/>
        <v>1.232</v>
      </c>
    </row>
    <row r="3069" spans="1:55" x14ac:dyDescent="0.3">
      <c r="A3069" s="8" t="s">
        <v>233</v>
      </c>
      <c r="B3069" s="8" t="s">
        <v>240</v>
      </c>
      <c r="C3069" s="8" t="s">
        <v>209</v>
      </c>
      <c r="D3069" s="8" t="s">
        <v>87</v>
      </c>
      <c r="E3069" s="7" t="s">
        <v>14</v>
      </c>
      <c r="F3069" s="8">
        <v>171</v>
      </c>
      <c r="J3069" s="8">
        <v>1</v>
      </c>
      <c r="L3069" s="8">
        <v>3.0000000000000001E-3</v>
      </c>
      <c r="M3069" s="8">
        <f t="shared" si="489"/>
        <v>0.51300000000000001</v>
      </c>
      <c r="O3069" s="8">
        <v>148</v>
      </c>
      <c r="AI3069" s="7">
        <v>7060</v>
      </c>
      <c r="AJ3069" s="8">
        <v>16063</v>
      </c>
      <c r="AK3069" s="8" t="s">
        <v>328</v>
      </c>
      <c r="AL3069" s="7">
        <v>116</v>
      </c>
      <c r="AM3069" s="8">
        <v>0</v>
      </c>
      <c r="AN3069" s="8">
        <v>7.7</v>
      </c>
      <c r="AO3069" s="8">
        <v>0</v>
      </c>
      <c r="AP3069" s="8">
        <v>0</v>
      </c>
      <c r="AQ3069" s="8">
        <v>0.5</v>
      </c>
      <c r="AR3069" s="8">
        <v>20.8</v>
      </c>
      <c r="AS3069" s="8">
        <v>6.5</v>
      </c>
      <c r="AT3069" s="12">
        <f t="shared" si="490"/>
        <v>29</v>
      </c>
      <c r="AV3069" s="11">
        <f t="shared" si="491"/>
        <v>0.59508000000000005</v>
      </c>
      <c r="AW3069" s="13">
        <f t="shared" si="492"/>
        <v>0</v>
      </c>
      <c r="AX3069" s="13">
        <f t="shared" si="493"/>
        <v>3.9501000000000001E-2</v>
      </c>
      <c r="AY3069" s="13">
        <f t="shared" si="494"/>
        <v>0</v>
      </c>
      <c r="AZ3069" s="13">
        <f t="shared" si="495"/>
        <v>0</v>
      </c>
      <c r="BA3069" s="13">
        <f t="shared" si="496"/>
        <v>2.565E-3</v>
      </c>
      <c r="BB3069" s="13">
        <f t="shared" si="497"/>
        <v>0.10670400000000001</v>
      </c>
      <c r="BC3069" s="13">
        <f t="shared" si="498"/>
        <v>3.3345E-2</v>
      </c>
    </row>
    <row r="3070" spans="1:55" x14ac:dyDescent="0.3">
      <c r="A3070" s="8" t="s">
        <v>234</v>
      </c>
      <c r="B3070" s="8" t="s">
        <v>240</v>
      </c>
      <c r="C3070" s="8" t="s">
        <v>209</v>
      </c>
      <c r="D3070" s="8" t="s">
        <v>248</v>
      </c>
      <c r="E3070" s="7" t="s">
        <v>14</v>
      </c>
      <c r="F3070" s="8">
        <v>134</v>
      </c>
      <c r="H3070" s="8">
        <v>3</v>
      </c>
      <c r="L3070" s="8">
        <v>0.42899999999999999</v>
      </c>
      <c r="M3070" s="8">
        <f t="shared" si="489"/>
        <v>57.485999999999997</v>
      </c>
      <c r="O3070" s="8">
        <v>148</v>
      </c>
      <c r="AE3070" s="7" t="s">
        <v>296</v>
      </c>
      <c r="AF3070" s="8" t="s">
        <v>303</v>
      </c>
      <c r="AL3070" s="7">
        <v>163</v>
      </c>
      <c r="AN3070" s="8">
        <v>6.3</v>
      </c>
      <c r="AQ3070" s="8">
        <v>1.4</v>
      </c>
      <c r="AR3070" s="8">
        <v>31.1</v>
      </c>
      <c r="AT3070" s="12">
        <f t="shared" si="490"/>
        <v>38.799999999999997</v>
      </c>
      <c r="AV3070" s="11">
        <f t="shared" si="491"/>
        <v>93.702179999999984</v>
      </c>
      <c r="AW3070" s="13">
        <f t="shared" si="492"/>
        <v>0.57485999999999993</v>
      </c>
      <c r="AX3070" s="13">
        <f t="shared" si="493"/>
        <v>3.6216179999999998</v>
      </c>
      <c r="AY3070" s="13">
        <f t="shared" si="494"/>
        <v>0.57485999999999993</v>
      </c>
      <c r="AZ3070" s="13">
        <f t="shared" si="495"/>
        <v>0.57485999999999993</v>
      </c>
      <c r="BA3070" s="13">
        <f t="shared" si="496"/>
        <v>0.80480399999999985</v>
      </c>
      <c r="BB3070" s="13">
        <f t="shared" si="497"/>
        <v>17.878146000000001</v>
      </c>
      <c r="BC3070" s="13">
        <f t="shared" si="498"/>
        <v>0.57485999999999993</v>
      </c>
    </row>
    <row r="3071" spans="1:55" x14ac:dyDescent="0.3">
      <c r="A3071" s="8" t="s">
        <v>234</v>
      </c>
      <c r="B3071" s="8" t="s">
        <v>240</v>
      </c>
      <c r="C3071" s="8" t="s">
        <v>209</v>
      </c>
      <c r="D3071" s="8" t="s">
        <v>27</v>
      </c>
      <c r="E3071" s="7" t="s">
        <v>14</v>
      </c>
      <c r="F3071" s="8">
        <v>114</v>
      </c>
      <c r="G3071" s="8">
        <v>1</v>
      </c>
      <c r="L3071" s="8">
        <v>1</v>
      </c>
      <c r="M3071" s="8">
        <f t="shared" si="489"/>
        <v>114</v>
      </c>
      <c r="O3071" s="8">
        <v>148</v>
      </c>
      <c r="AE3071" s="7" t="s">
        <v>296</v>
      </c>
      <c r="AF3071" s="8" t="s">
        <v>304</v>
      </c>
      <c r="AL3071" s="7">
        <v>125</v>
      </c>
      <c r="AN3071" s="8">
        <v>2.1</v>
      </c>
      <c r="AQ3071" s="8">
        <v>1.3</v>
      </c>
      <c r="AR3071" s="8">
        <v>26.2</v>
      </c>
      <c r="AT3071" s="12">
        <f t="shared" si="490"/>
        <v>29.6</v>
      </c>
      <c r="AV3071" s="11">
        <f t="shared" si="491"/>
        <v>142.5</v>
      </c>
      <c r="AW3071" s="13">
        <f t="shared" si="492"/>
        <v>1.1399999999999999</v>
      </c>
      <c r="AX3071" s="13">
        <f t="shared" si="493"/>
        <v>2.3940000000000001</v>
      </c>
      <c r="AY3071" s="13">
        <f t="shared" si="494"/>
        <v>1.1399999999999999</v>
      </c>
      <c r="AZ3071" s="13">
        <f t="shared" si="495"/>
        <v>1.1399999999999999</v>
      </c>
      <c r="BA3071" s="13">
        <f t="shared" si="496"/>
        <v>1.4820000000000002</v>
      </c>
      <c r="BB3071" s="13">
        <f t="shared" si="497"/>
        <v>29.867999999999999</v>
      </c>
      <c r="BC3071" s="13">
        <f t="shared" si="498"/>
        <v>1.1399999999999999</v>
      </c>
    </row>
    <row r="3072" spans="1:55" x14ac:dyDescent="0.3">
      <c r="A3072" s="8" t="s">
        <v>234</v>
      </c>
      <c r="B3072" s="8" t="s">
        <v>240</v>
      </c>
      <c r="C3072" s="8" t="s">
        <v>209</v>
      </c>
      <c r="D3072" s="8" t="s">
        <v>32</v>
      </c>
      <c r="E3072" s="7" t="s">
        <v>14</v>
      </c>
      <c r="F3072" s="8">
        <v>83</v>
      </c>
      <c r="G3072" s="8">
        <v>1</v>
      </c>
      <c r="L3072" s="8">
        <v>1</v>
      </c>
      <c r="M3072" s="8">
        <f t="shared" si="489"/>
        <v>83</v>
      </c>
      <c r="O3072" s="8">
        <v>148</v>
      </c>
      <c r="AI3072" s="7">
        <v>8012</v>
      </c>
      <c r="AJ3072" s="8">
        <v>0</v>
      </c>
      <c r="AK3072" s="8" t="s">
        <v>307</v>
      </c>
      <c r="AL3072" s="7">
        <v>332</v>
      </c>
      <c r="AM3072" s="8">
        <v>0</v>
      </c>
      <c r="AN3072" s="8">
        <v>10.3</v>
      </c>
      <c r="AO3072" s="8">
        <v>0</v>
      </c>
      <c r="AP3072" s="8">
        <v>0</v>
      </c>
      <c r="AQ3072" s="8">
        <v>3</v>
      </c>
      <c r="AR3072" s="8">
        <v>73.7</v>
      </c>
      <c r="AS3072" s="8">
        <v>12.7</v>
      </c>
      <c r="AT3072" s="12">
        <f t="shared" si="490"/>
        <v>87</v>
      </c>
      <c r="AV3072" s="11">
        <f t="shared" si="491"/>
        <v>275.56</v>
      </c>
      <c r="AW3072" s="13">
        <f t="shared" si="492"/>
        <v>0</v>
      </c>
      <c r="AX3072" s="13">
        <f t="shared" si="493"/>
        <v>8.5490000000000013</v>
      </c>
      <c r="AY3072" s="13">
        <f t="shared" si="494"/>
        <v>0</v>
      </c>
      <c r="AZ3072" s="13">
        <f t="shared" si="495"/>
        <v>0</v>
      </c>
      <c r="BA3072" s="13">
        <f t="shared" si="496"/>
        <v>2.4900000000000002</v>
      </c>
      <c r="BB3072" s="13">
        <f t="shared" si="497"/>
        <v>61.171000000000006</v>
      </c>
      <c r="BC3072" s="13">
        <f t="shared" si="498"/>
        <v>10.540999999999999</v>
      </c>
    </row>
    <row r="3073" spans="1:55" x14ac:dyDescent="0.3">
      <c r="A3073" s="8" t="s">
        <v>232</v>
      </c>
      <c r="B3073" s="8" t="s">
        <v>240</v>
      </c>
      <c r="C3073" s="8" t="s">
        <v>210</v>
      </c>
      <c r="D3073" s="8" t="s">
        <v>13</v>
      </c>
      <c r="E3073" s="7" t="s">
        <v>14</v>
      </c>
      <c r="F3073" s="8">
        <v>112</v>
      </c>
      <c r="J3073" s="8">
        <v>1</v>
      </c>
      <c r="L3073" s="8">
        <v>3.0000000000000001E-3</v>
      </c>
      <c r="M3073" s="8">
        <f t="shared" si="489"/>
        <v>0.33600000000000002</v>
      </c>
      <c r="N3073" s="8">
        <v>3</v>
      </c>
      <c r="O3073" s="8">
        <v>149</v>
      </c>
      <c r="AI3073" s="7">
        <v>8067</v>
      </c>
      <c r="AJ3073" s="8">
        <v>0</v>
      </c>
      <c r="AK3073" s="8" t="s">
        <v>265</v>
      </c>
      <c r="AL3073" s="7">
        <v>269</v>
      </c>
      <c r="AM3073" s="8">
        <v>269</v>
      </c>
      <c r="AN3073" s="8">
        <v>24.9</v>
      </c>
      <c r="AO3073" s="8">
        <v>24.9</v>
      </c>
      <c r="AP3073" s="8">
        <v>24.9</v>
      </c>
      <c r="AQ3073" s="8">
        <v>18</v>
      </c>
      <c r="AR3073" s="8">
        <v>0</v>
      </c>
      <c r="AS3073" s="8">
        <v>0</v>
      </c>
      <c r="AT3073" s="12">
        <f t="shared" si="490"/>
        <v>42.9</v>
      </c>
      <c r="AV3073" s="11">
        <f t="shared" si="491"/>
        <v>0.90383999999999998</v>
      </c>
      <c r="AW3073" s="13">
        <f t="shared" si="492"/>
        <v>0.90383999999999998</v>
      </c>
      <c r="AX3073" s="13">
        <f t="shared" si="493"/>
        <v>8.3664000000000002E-2</v>
      </c>
      <c r="AY3073" s="13">
        <f t="shared" si="494"/>
        <v>8.3664000000000002E-2</v>
      </c>
      <c r="AZ3073" s="13">
        <f t="shared" si="495"/>
        <v>8.3664000000000002E-2</v>
      </c>
      <c r="BA3073" s="13">
        <f t="shared" si="496"/>
        <v>6.0479999999999999E-2</v>
      </c>
      <c r="BB3073" s="13">
        <f t="shared" si="497"/>
        <v>0</v>
      </c>
      <c r="BC3073" s="13">
        <f t="shared" si="498"/>
        <v>0</v>
      </c>
    </row>
    <row r="3074" spans="1:55" x14ac:dyDescent="0.3">
      <c r="A3074" s="8" t="s">
        <v>232</v>
      </c>
      <c r="B3074" s="8" t="s">
        <v>240</v>
      </c>
      <c r="C3074" s="8" t="s">
        <v>210</v>
      </c>
      <c r="D3074" s="8" t="s">
        <v>15</v>
      </c>
      <c r="E3074" s="7" t="s">
        <v>14</v>
      </c>
      <c r="F3074" s="8">
        <v>85</v>
      </c>
      <c r="J3074" s="8">
        <v>1</v>
      </c>
      <c r="L3074" s="8">
        <v>3.0000000000000001E-3</v>
      </c>
      <c r="M3074" s="8">
        <f t="shared" si="489"/>
        <v>0.255</v>
      </c>
      <c r="O3074" s="8">
        <v>149</v>
      </c>
      <c r="AE3074" s="7" t="s">
        <v>296</v>
      </c>
      <c r="AF3074" s="8" t="s">
        <v>298</v>
      </c>
      <c r="AG3074" s="7" t="s">
        <v>299</v>
      </c>
      <c r="AL3074" s="7">
        <v>241</v>
      </c>
      <c r="AN3074" s="8">
        <v>32.9</v>
      </c>
      <c r="AQ3074" s="8">
        <v>10.9</v>
      </c>
      <c r="AR3074" s="8">
        <v>0.5</v>
      </c>
      <c r="AS3074" s="8">
        <v>0</v>
      </c>
      <c r="AT3074" s="12">
        <f t="shared" si="490"/>
        <v>44.3</v>
      </c>
      <c r="AV3074" s="11">
        <f t="shared" si="491"/>
        <v>0.61454999999999993</v>
      </c>
      <c r="AW3074" s="13">
        <f t="shared" si="492"/>
        <v>2.5500000000000002E-3</v>
      </c>
      <c r="AX3074" s="13">
        <f t="shared" si="493"/>
        <v>8.3894999999999997E-2</v>
      </c>
      <c r="AY3074" s="13">
        <f t="shared" si="494"/>
        <v>2.5500000000000002E-3</v>
      </c>
      <c r="AZ3074" s="13">
        <f t="shared" si="495"/>
        <v>2.5500000000000002E-3</v>
      </c>
      <c r="BA3074" s="13">
        <f t="shared" si="496"/>
        <v>2.7795E-2</v>
      </c>
      <c r="BB3074" s="13">
        <f t="shared" si="497"/>
        <v>1.2750000000000001E-3</v>
      </c>
      <c r="BC3074" s="13">
        <f t="shared" si="498"/>
        <v>0</v>
      </c>
    </row>
    <row r="3075" spans="1:55" x14ac:dyDescent="0.3">
      <c r="A3075" s="8" t="s">
        <v>232</v>
      </c>
      <c r="B3075" s="8" t="s">
        <v>240</v>
      </c>
      <c r="C3075" s="8" t="s">
        <v>210</v>
      </c>
      <c r="D3075" s="8" t="s">
        <v>17</v>
      </c>
      <c r="E3075" s="7" t="s">
        <v>14</v>
      </c>
      <c r="F3075" s="8">
        <v>85</v>
      </c>
      <c r="J3075" s="8">
        <v>1</v>
      </c>
      <c r="L3075" s="8">
        <v>3.0000000000000001E-3</v>
      </c>
      <c r="M3075" s="8">
        <f t="shared" si="489"/>
        <v>0.255</v>
      </c>
      <c r="O3075" s="8">
        <v>149</v>
      </c>
      <c r="AE3075" s="7" t="s">
        <v>300</v>
      </c>
      <c r="AF3075" s="8" t="s">
        <v>301</v>
      </c>
      <c r="AG3075" s="7" t="s">
        <v>272</v>
      </c>
      <c r="AL3075" s="7">
        <v>265</v>
      </c>
      <c r="AN3075" s="8">
        <v>16.899999999999999</v>
      </c>
      <c r="AQ3075" s="8">
        <v>21.4</v>
      </c>
      <c r="AR3075" s="8">
        <v>0</v>
      </c>
      <c r="AS3075" s="8">
        <v>0</v>
      </c>
      <c r="AT3075" s="12">
        <f t="shared" si="490"/>
        <v>38.299999999999997</v>
      </c>
      <c r="AV3075" s="11">
        <f t="shared" si="491"/>
        <v>0.67575000000000007</v>
      </c>
      <c r="AW3075" s="13">
        <f t="shared" si="492"/>
        <v>2.5500000000000002E-3</v>
      </c>
      <c r="AX3075" s="13">
        <f t="shared" si="493"/>
        <v>4.3095000000000001E-2</v>
      </c>
      <c r="AY3075" s="13">
        <f t="shared" si="494"/>
        <v>2.5500000000000002E-3</v>
      </c>
      <c r="AZ3075" s="13">
        <f t="shared" si="495"/>
        <v>2.5500000000000002E-3</v>
      </c>
      <c r="BA3075" s="13">
        <f t="shared" si="496"/>
        <v>5.457E-2</v>
      </c>
      <c r="BB3075" s="13">
        <f t="shared" si="497"/>
        <v>0</v>
      </c>
      <c r="BC3075" s="13">
        <f t="shared" si="498"/>
        <v>0</v>
      </c>
    </row>
    <row r="3076" spans="1:55" x14ac:dyDescent="0.3">
      <c r="A3076" s="8" t="s">
        <v>232</v>
      </c>
      <c r="B3076" s="8" t="s">
        <v>240</v>
      </c>
      <c r="C3076" s="8" t="s">
        <v>210</v>
      </c>
      <c r="D3076" s="8" t="s">
        <v>18</v>
      </c>
      <c r="E3076" s="7" t="s">
        <v>21</v>
      </c>
      <c r="K3076" s="8">
        <v>1</v>
      </c>
      <c r="L3076" s="8">
        <v>0</v>
      </c>
      <c r="M3076" s="8">
        <f t="shared" si="489"/>
        <v>0</v>
      </c>
      <c r="O3076" s="8">
        <v>149</v>
      </c>
      <c r="S3076" s="8">
        <v>1095</v>
      </c>
      <c r="T3076" s="8" t="s">
        <v>275</v>
      </c>
      <c r="AL3076" s="7">
        <v>267</v>
      </c>
      <c r="AN3076" s="8">
        <v>19.600000000000001</v>
      </c>
      <c r="AQ3076" s="8">
        <v>20.3</v>
      </c>
      <c r="AT3076" s="12">
        <f t="shared" si="490"/>
        <v>39.900000000000006</v>
      </c>
      <c r="AV3076" s="11">
        <f t="shared" si="491"/>
        <v>0</v>
      </c>
      <c r="AW3076" s="13">
        <f t="shared" si="492"/>
        <v>0</v>
      </c>
      <c r="AX3076" s="13">
        <f t="shared" si="493"/>
        <v>0</v>
      </c>
      <c r="AY3076" s="13">
        <f t="shared" si="494"/>
        <v>0</v>
      </c>
      <c r="AZ3076" s="13">
        <f t="shared" si="495"/>
        <v>0</v>
      </c>
      <c r="BA3076" s="13">
        <f t="shared" si="496"/>
        <v>0</v>
      </c>
      <c r="BB3076" s="13">
        <f t="shared" si="497"/>
        <v>0</v>
      </c>
      <c r="BC3076" s="13">
        <f t="shared" si="498"/>
        <v>0</v>
      </c>
    </row>
    <row r="3077" spans="1:55" x14ac:dyDescent="0.3">
      <c r="A3077" s="8" t="s">
        <v>232</v>
      </c>
      <c r="B3077" s="8" t="s">
        <v>240</v>
      </c>
      <c r="C3077" s="8" t="s">
        <v>210</v>
      </c>
      <c r="D3077" s="8" t="s">
        <v>19</v>
      </c>
      <c r="E3077" s="7" t="s">
        <v>14</v>
      </c>
      <c r="F3077" s="8">
        <v>112</v>
      </c>
      <c r="I3077" s="8">
        <v>1</v>
      </c>
      <c r="L3077" s="8">
        <v>3.3000000000000002E-2</v>
      </c>
      <c r="M3077" s="8">
        <f t="shared" si="489"/>
        <v>3.6960000000000002</v>
      </c>
      <c r="O3077" s="8">
        <v>149</v>
      </c>
      <c r="AI3077" s="7">
        <v>8063</v>
      </c>
      <c r="AJ3077" s="8">
        <v>5124</v>
      </c>
      <c r="AK3077" s="8" t="s">
        <v>273</v>
      </c>
      <c r="AL3077" s="7">
        <v>285</v>
      </c>
      <c r="AM3077" s="8">
        <v>285</v>
      </c>
      <c r="AN3077" s="8">
        <v>26.9</v>
      </c>
      <c r="AO3077" s="8">
        <v>26.9</v>
      </c>
      <c r="AP3077" s="8">
        <v>26.9</v>
      </c>
      <c r="AQ3077" s="8">
        <v>18.899999999999999</v>
      </c>
      <c r="AR3077" s="8">
        <v>0</v>
      </c>
      <c r="AS3077" s="8">
        <v>0</v>
      </c>
      <c r="AT3077" s="12">
        <f t="shared" si="490"/>
        <v>45.8</v>
      </c>
      <c r="AV3077" s="11">
        <f t="shared" si="491"/>
        <v>10.533600000000002</v>
      </c>
      <c r="AW3077" s="13">
        <f t="shared" si="492"/>
        <v>10.533600000000002</v>
      </c>
      <c r="AX3077" s="13">
        <f t="shared" si="493"/>
        <v>0.994224</v>
      </c>
      <c r="AY3077" s="13">
        <f t="shared" si="494"/>
        <v>0.994224</v>
      </c>
      <c r="AZ3077" s="13">
        <f t="shared" si="495"/>
        <v>0.994224</v>
      </c>
      <c r="BA3077" s="13">
        <f t="shared" si="496"/>
        <v>0.69854399999999994</v>
      </c>
      <c r="BB3077" s="13">
        <f t="shared" si="497"/>
        <v>0</v>
      </c>
      <c r="BC3077" s="13">
        <f t="shared" si="498"/>
        <v>0</v>
      </c>
    </row>
    <row r="3078" spans="1:55" x14ac:dyDescent="0.3">
      <c r="A3078" s="8" t="s">
        <v>232</v>
      </c>
      <c r="B3078" s="8" t="s">
        <v>240</v>
      </c>
      <c r="C3078" s="8" t="s">
        <v>210</v>
      </c>
      <c r="D3078" s="8" t="s">
        <v>22</v>
      </c>
      <c r="E3078" s="7" t="s">
        <v>21</v>
      </c>
      <c r="K3078" s="8">
        <v>1</v>
      </c>
      <c r="L3078" s="8">
        <v>0</v>
      </c>
      <c r="M3078" s="8">
        <f t="shared" si="489"/>
        <v>0</v>
      </c>
      <c r="O3078" s="8">
        <v>149</v>
      </c>
      <c r="AI3078" s="7">
        <v>8063</v>
      </c>
      <c r="AJ3078" s="8">
        <v>5124</v>
      </c>
      <c r="AK3078" s="8" t="s">
        <v>273</v>
      </c>
      <c r="AL3078" s="7">
        <v>285</v>
      </c>
      <c r="AM3078" s="8">
        <v>285</v>
      </c>
      <c r="AN3078" s="8">
        <v>26.9</v>
      </c>
      <c r="AO3078" s="8">
        <v>26.9</v>
      </c>
      <c r="AP3078" s="8">
        <v>26.9</v>
      </c>
      <c r="AQ3078" s="8">
        <v>18.899999999999999</v>
      </c>
      <c r="AR3078" s="8">
        <v>0</v>
      </c>
      <c r="AS3078" s="8">
        <v>0</v>
      </c>
      <c r="AT3078" s="12">
        <f t="shared" si="490"/>
        <v>45.8</v>
      </c>
      <c r="AV3078" s="11">
        <f t="shared" si="491"/>
        <v>0</v>
      </c>
      <c r="AW3078" s="13">
        <f t="shared" si="492"/>
        <v>0</v>
      </c>
      <c r="AX3078" s="13">
        <f t="shared" si="493"/>
        <v>0</v>
      </c>
      <c r="AY3078" s="13">
        <f t="shared" si="494"/>
        <v>0</v>
      </c>
      <c r="AZ3078" s="13">
        <f t="shared" si="495"/>
        <v>0</v>
      </c>
      <c r="BA3078" s="13">
        <f t="shared" si="496"/>
        <v>0</v>
      </c>
      <c r="BB3078" s="13">
        <f t="shared" si="497"/>
        <v>0</v>
      </c>
      <c r="BC3078" s="13">
        <f t="shared" si="498"/>
        <v>0</v>
      </c>
    </row>
    <row r="3079" spans="1:55" x14ac:dyDescent="0.3">
      <c r="A3079" s="8" t="s">
        <v>232</v>
      </c>
      <c r="B3079" s="8" t="s">
        <v>240</v>
      </c>
      <c r="C3079" s="8" t="s">
        <v>210</v>
      </c>
      <c r="D3079" s="8" t="s">
        <v>136</v>
      </c>
      <c r="E3079" s="7" t="s">
        <v>14</v>
      </c>
      <c r="F3079" s="8">
        <v>56</v>
      </c>
      <c r="I3079" s="8">
        <v>2</v>
      </c>
      <c r="L3079" s="8">
        <v>6.7000000000000004E-2</v>
      </c>
      <c r="M3079" s="8">
        <f t="shared" si="489"/>
        <v>3.7520000000000002</v>
      </c>
      <c r="O3079" s="8">
        <v>149</v>
      </c>
      <c r="AI3079" s="7">
        <v>1683</v>
      </c>
      <c r="AJ3079" s="8">
        <v>10188</v>
      </c>
      <c r="AK3079" s="8" t="s">
        <v>360</v>
      </c>
      <c r="AL3079" s="7">
        <v>273</v>
      </c>
      <c r="AM3079" s="8">
        <v>273</v>
      </c>
      <c r="AN3079" s="8">
        <v>27.6</v>
      </c>
      <c r="AO3079" s="8">
        <v>27.6</v>
      </c>
      <c r="AP3079" s="8">
        <v>27.6</v>
      </c>
      <c r="AQ3079" s="8">
        <v>17.2</v>
      </c>
      <c r="AR3079" s="8">
        <v>0</v>
      </c>
      <c r="AS3079" s="8">
        <v>0</v>
      </c>
      <c r="AT3079" s="12">
        <f t="shared" si="490"/>
        <v>44.8</v>
      </c>
      <c r="AV3079" s="11">
        <f t="shared" si="491"/>
        <v>10.24296</v>
      </c>
      <c r="AW3079" s="13">
        <f t="shared" si="492"/>
        <v>10.24296</v>
      </c>
      <c r="AX3079" s="13">
        <f t="shared" si="493"/>
        <v>1.035552</v>
      </c>
      <c r="AY3079" s="13">
        <f t="shared" si="494"/>
        <v>1.035552</v>
      </c>
      <c r="AZ3079" s="13">
        <f t="shared" si="495"/>
        <v>1.035552</v>
      </c>
      <c r="BA3079" s="13">
        <f t="shared" si="496"/>
        <v>0.64534400000000003</v>
      </c>
      <c r="BB3079" s="13">
        <f t="shared" si="497"/>
        <v>0</v>
      </c>
      <c r="BC3079" s="13">
        <f t="shared" si="498"/>
        <v>0</v>
      </c>
    </row>
    <row r="3080" spans="1:55" x14ac:dyDescent="0.3">
      <c r="A3080" s="8" t="s">
        <v>232</v>
      </c>
      <c r="B3080" s="8" t="s">
        <v>240</v>
      </c>
      <c r="C3080" s="8" t="s">
        <v>210</v>
      </c>
      <c r="D3080" s="8" t="s">
        <v>23</v>
      </c>
      <c r="E3080" s="7" t="s">
        <v>14</v>
      </c>
      <c r="F3080" s="8">
        <v>64</v>
      </c>
      <c r="H3080" s="8">
        <v>2</v>
      </c>
      <c r="L3080" s="8">
        <v>0.28599999999999998</v>
      </c>
      <c r="M3080" s="8">
        <f t="shared" si="489"/>
        <v>18.303999999999998</v>
      </c>
      <c r="O3080" s="8">
        <v>149</v>
      </c>
      <c r="AI3080" s="7">
        <v>974</v>
      </c>
      <c r="AJ3080" s="8">
        <v>1129</v>
      </c>
      <c r="AK3080" s="8" t="s">
        <v>279</v>
      </c>
      <c r="AL3080" s="7">
        <v>155</v>
      </c>
      <c r="AM3080" s="8">
        <v>155</v>
      </c>
      <c r="AN3080" s="8">
        <v>12.6</v>
      </c>
      <c r="AO3080" s="8">
        <v>12.6</v>
      </c>
      <c r="AP3080" s="8">
        <v>0</v>
      </c>
      <c r="AQ3080" s="8">
        <v>10.6</v>
      </c>
      <c r="AR3080" s="8">
        <v>1.1000000000000001</v>
      </c>
      <c r="AS3080" s="8">
        <v>0</v>
      </c>
      <c r="AT3080" s="12">
        <f t="shared" si="490"/>
        <v>24.3</v>
      </c>
      <c r="AV3080" s="11">
        <f t="shared" si="491"/>
        <v>28.371199999999998</v>
      </c>
      <c r="AW3080" s="13">
        <f t="shared" si="492"/>
        <v>28.371199999999998</v>
      </c>
      <c r="AX3080" s="13">
        <f t="shared" si="493"/>
        <v>2.3063039999999999</v>
      </c>
      <c r="AY3080" s="13">
        <f t="shared" si="494"/>
        <v>2.3063039999999999</v>
      </c>
      <c r="AZ3080" s="13">
        <f t="shared" si="495"/>
        <v>0</v>
      </c>
      <c r="BA3080" s="13">
        <f t="shared" si="496"/>
        <v>1.9402239999999997</v>
      </c>
      <c r="BB3080" s="13">
        <f t="shared" si="497"/>
        <v>0.201344</v>
      </c>
      <c r="BC3080" s="13">
        <f t="shared" si="498"/>
        <v>0</v>
      </c>
    </row>
    <row r="3081" spans="1:55" x14ac:dyDescent="0.3">
      <c r="A3081" s="8" t="s">
        <v>232</v>
      </c>
      <c r="B3081" s="8" t="s">
        <v>240</v>
      </c>
      <c r="C3081" s="8" t="s">
        <v>210</v>
      </c>
      <c r="D3081" s="8" t="s">
        <v>24</v>
      </c>
      <c r="E3081" s="7" t="s">
        <v>14</v>
      </c>
      <c r="F3081" s="8">
        <v>184</v>
      </c>
      <c r="I3081" s="8">
        <v>2</v>
      </c>
      <c r="L3081" s="8">
        <v>6.7000000000000004E-2</v>
      </c>
      <c r="M3081" s="8">
        <f t="shared" si="489"/>
        <v>12.328000000000001</v>
      </c>
      <c r="O3081" s="8">
        <v>149</v>
      </c>
      <c r="AI3081" s="7">
        <v>7075</v>
      </c>
      <c r="AJ3081" s="8">
        <v>1106</v>
      </c>
      <c r="AK3081" s="8" t="s">
        <v>280</v>
      </c>
      <c r="AL3081" s="7">
        <v>69</v>
      </c>
      <c r="AM3081" s="8">
        <v>69</v>
      </c>
      <c r="AN3081" s="8">
        <v>3.6</v>
      </c>
      <c r="AO3081" s="8">
        <v>3.6</v>
      </c>
      <c r="AP3081" s="8">
        <v>0</v>
      </c>
      <c r="AQ3081" s="8">
        <v>4.0999999999999996</v>
      </c>
      <c r="AR3081" s="8">
        <v>4.5</v>
      </c>
      <c r="AS3081" s="8">
        <v>0</v>
      </c>
      <c r="AT3081" s="12">
        <f t="shared" si="490"/>
        <v>12.2</v>
      </c>
      <c r="AV3081" s="11">
        <f t="shared" si="491"/>
        <v>8.5063200000000005</v>
      </c>
      <c r="AW3081" s="13">
        <f t="shared" si="492"/>
        <v>8.5063200000000005</v>
      </c>
      <c r="AX3081" s="13">
        <f t="shared" si="493"/>
        <v>0.44380800000000009</v>
      </c>
      <c r="AY3081" s="13">
        <f t="shared" si="494"/>
        <v>0.44380800000000009</v>
      </c>
      <c r="AZ3081" s="13">
        <f t="shared" si="495"/>
        <v>0</v>
      </c>
      <c r="BA3081" s="13">
        <f t="shared" si="496"/>
        <v>0.50544800000000001</v>
      </c>
      <c r="BB3081" s="13">
        <f t="shared" si="497"/>
        <v>0.55476000000000003</v>
      </c>
      <c r="BC3081" s="13">
        <f t="shared" si="498"/>
        <v>0</v>
      </c>
    </row>
    <row r="3082" spans="1:55" x14ac:dyDescent="0.3">
      <c r="A3082" s="8" t="s">
        <v>232</v>
      </c>
      <c r="B3082" s="8" t="s">
        <v>240</v>
      </c>
      <c r="C3082" s="8" t="s">
        <v>210</v>
      </c>
      <c r="D3082" s="8" t="s">
        <v>25</v>
      </c>
      <c r="E3082" s="7" t="s">
        <v>21</v>
      </c>
      <c r="K3082" s="8">
        <v>1</v>
      </c>
      <c r="L3082" s="8">
        <v>0</v>
      </c>
      <c r="M3082" s="8">
        <f t="shared" si="489"/>
        <v>0</v>
      </c>
      <c r="O3082" s="8">
        <v>149</v>
      </c>
      <c r="AI3082" s="7">
        <v>646</v>
      </c>
      <c r="AJ3082" s="8">
        <v>1009</v>
      </c>
      <c r="AK3082" s="8" t="s">
        <v>286</v>
      </c>
      <c r="AL3082" s="7">
        <v>403</v>
      </c>
      <c r="AM3082" s="8">
        <v>403</v>
      </c>
      <c r="AN3082" s="8">
        <v>24.9</v>
      </c>
      <c r="AO3082" s="8">
        <v>24.9</v>
      </c>
      <c r="AP3082" s="8">
        <v>0</v>
      </c>
      <c r="AQ3082" s="8">
        <v>33.1</v>
      </c>
      <c r="AR3082" s="8">
        <v>1.3</v>
      </c>
      <c r="AS3082" s="8">
        <v>0</v>
      </c>
      <c r="AT3082" s="12">
        <f t="shared" si="490"/>
        <v>59.3</v>
      </c>
      <c r="AV3082" s="11">
        <f t="shared" si="491"/>
        <v>0</v>
      </c>
      <c r="AW3082" s="13">
        <f t="shared" si="492"/>
        <v>0</v>
      </c>
      <c r="AX3082" s="13">
        <f t="shared" si="493"/>
        <v>0</v>
      </c>
      <c r="AY3082" s="13">
        <f t="shared" si="494"/>
        <v>0</v>
      </c>
      <c r="AZ3082" s="13">
        <f t="shared" si="495"/>
        <v>0</v>
      </c>
      <c r="BA3082" s="13">
        <f t="shared" si="496"/>
        <v>0</v>
      </c>
      <c r="BB3082" s="13">
        <f t="shared" si="497"/>
        <v>0</v>
      </c>
      <c r="BC3082" s="13">
        <f t="shared" si="498"/>
        <v>0</v>
      </c>
    </row>
    <row r="3083" spans="1:55" x14ac:dyDescent="0.3">
      <c r="A3083" s="8" t="s">
        <v>20</v>
      </c>
      <c r="B3083" s="8" t="s">
        <v>240</v>
      </c>
      <c r="C3083" s="8" t="s">
        <v>210</v>
      </c>
      <c r="D3083" s="8" t="s">
        <v>20</v>
      </c>
      <c r="E3083" s="7" t="s">
        <v>14</v>
      </c>
      <c r="F3083" s="8">
        <v>112</v>
      </c>
      <c r="G3083" s="8">
        <v>1</v>
      </c>
      <c r="L3083" s="8">
        <v>1</v>
      </c>
      <c r="M3083" s="8">
        <f t="shared" si="489"/>
        <v>112</v>
      </c>
      <c r="O3083" s="8">
        <v>149</v>
      </c>
      <c r="AI3083">
        <v>8041</v>
      </c>
      <c r="AJ3083">
        <v>15233</v>
      </c>
      <c r="AK3083" t="s">
        <v>378</v>
      </c>
      <c r="AL3083">
        <v>105</v>
      </c>
      <c r="AM3083">
        <v>105</v>
      </c>
      <c r="AN3083">
        <v>18.5</v>
      </c>
      <c r="AO3083">
        <v>18.5</v>
      </c>
      <c r="AP3083">
        <v>18.5</v>
      </c>
      <c r="AQ3083">
        <v>2.9</v>
      </c>
      <c r="AR3083">
        <v>0</v>
      </c>
      <c r="AS3083">
        <v>0</v>
      </c>
      <c r="AT3083" s="12">
        <f t="shared" si="490"/>
        <v>21.4</v>
      </c>
      <c r="AV3083" s="11">
        <f t="shared" si="491"/>
        <v>117.6</v>
      </c>
      <c r="AW3083" s="13">
        <f t="shared" si="492"/>
        <v>117.6</v>
      </c>
      <c r="AX3083" s="13">
        <f t="shared" si="493"/>
        <v>20.72</v>
      </c>
      <c r="AY3083" s="13">
        <f t="shared" si="494"/>
        <v>20.72</v>
      </c>
      <c r="AZ3083" s="13">
        <f t="shared" si="495"/>
        <v>20.72</v>
      </c>
      <c r="BA3083" s="13">
        <f t="shared" si="496"/>
        <v>3.2480000000000002</v>
      </c>
      <c r="BB3083" s="13">
        <f t="shared" si="497"/>
        <v>0</v>
      </c>
      <c r="BC3083" s="13">
        <f t="shared" si="498"/>
        <v>0</v>
      </c>
    </row>
    <row r="3084" spans="1:55" x14ac:dyDescent="0.3">
      <c r="A3084" s="8" t="s">
        <v>233</v>
      </c>
      <c r="B3084" s="8" t="s">
        <v>240</v>
      </c>
      <c r="C3084" s="8" t="s">
        <v>210</v>
      </c>
      <c r="D3084" s="8" t="s">
        <v>26</v>
      </c>
      <c r="E3084" s="7" t="s">
        <v>14</v>
      </c>
      <c r="F3084" s="8">
        <v>175</v>
      </c>
      <c r="H3084" s="8">
        <v>3</v>
      </c>
      <c r="L3084" s="8">
        <v>0.42899999999999999</v>
      </c>
      <c r="M3084" s="8">
        <f t="shared" si="489"/>
        <v>75.075000000000003</v>
      </c>
      <c r="O3084" s="8">
        <v>149</v>
      </c>
      <c r="AI3084" s="7">
        <v>7200</v>
      </c>
      <c r="AJ3084" s="8">
        <v>20051</v>
      </c>
      <c r="AK3084" s="8" t="s">
        <v>282</v>
      </c>
      <c r="AL3084" s="7">
        <v>130</v>
      </c>
      <c r="AM3084" s="8">
        <v>0</v>
      </c>
      <c r="AN3084" s="8">
        <v>2.4</v>
      </c>
      <c r="AO3084" s="8">
        <v>0</v>
      </c>
      <c r="AP3084" s="8">
        <v>0</v>
      </c>
      <c r="AQ3084" s="8">
        <v>0.2</v>
      </c>
      <c r="AR3084" s="8">
        <v>28.6</v>
      </c>
      <c r="AS3084" s="8">
        <v>0.3</v>
      </c>
      <c r="AT3084" s="12">
        <f t="shared" si="490"/>
        <v>31.200000000000003</v>
      </c>
      <c r="AV3084" s="11">
        <f t="shared" si="491"/>
        <v>97.597499999999997</v>
      </c>
      <c r="AW3084" s="13">
        <f t="shared" si="492"/>
        <v>0</v>
      </c>
      <c r="AX3084" s="13">
        <f t="shared" si="493"/>
        <v>1.8018000000000001</v>
      </c>
      <c r="AY3084" s="13">
        <f t="shared" si="494"/>
        <v>0</v>
      </c>
      <c r="AZ3084" s="13">
        <f t="shared" si="495"/>
        <v>0</v>
      </c>
      <c r="BA3084" s="13">
        <f t="shared" si="496"/>
        <v>0.15015000000000001</v>
      </c>
      <c r="BB3084" s="13">
        <f t="shared" si="497"/>
        <v>21.471450000000001</v>
      </c>
      <c r="BC3084" s="13">
        <f t="shared" si="498"/>
        <v>0.22522500000000001</v>
      </c>
    </row>
    <row r="3085" spans="1:55" x14ac:dyDescent="0.3">
      <c r="A3085" s="8" t="s">
        <v>233</v>
      </c>
      <c r="B3085" s="8" t="s">
        <v>240</v>
      </c>
      <c r="C3085" s="8" t="s">
        <v>210</v>
      </c>
      <c r="D3085" s="8" t="s">
        <v>28</v>
      </c>
      <c r="E3085" s="7" t="s">
        <v>14</v>
      </c>
      <c r="F3085" s="8">
        <v>185</v>
      </c>
      <c r="H3085" s="8">
        <v>2</v>
      </c>
      <c r="L3085" s="8">
        <v>0.28599999999999998</v>
      </c>
      <c r="M3085" s="8">
        <f t="shared" si="489"/>
        <v>52.91</v>
      </c>
      <c r="O3085" s="8">
        <v>149</v>
      </c>
      <c r="AI3085" s="7">
        <v>7005</v>
      </c>
      <c r="AJ3085" s="8">
        <v>16028</v>
      </c>
      <c r="AK3085" s="8" t="s">
        <v>283</v>
      </c>
      <c r="AL3085" s="7">
        <v>127</v>
      </c>
      <c r="AM3085" s="8">
        <v>0</v>
      </c>
      <c r="AN3085" s="8">
        <v>8.6999999999999993</v>
      </c>
      <c r="AO3085" s="8">
        <v>0</v>
      </c>
      <c r="AP3085" s="8">
        <v>0</v>
      </c>
      <c r="AQ3085" s="8">
        <v>0.5</v>
      </c>
      <c r="AR3085" s="8">
        <v>22.8</v>
      </c>
      <c r="AS3085" s="8">
        <v>6.4</v>
      </c>
      <c r="AT3085" s="12">
        <f t="shared" si="490"/>
        <v>32</v>
      </c>
      <c r="AV3085" s="11">
        <f t="shared" si="491"/>
        <v>67.195700000000002</v>
      </c>
      <c r="AW3085" s="13">
        <f t="shared" si="492"/>
        <v>0</v>
      </c>
      <c r="AX3085" s="13">
        <f t="shared" si="493"/>
        <v>4.6031699999999995</v>
      </c>
      <c r="AY3085" s="13">
        <f t="shared" si="494"/>
        <v>0</v>
      </c>
      <c r="AZ3085" s="13">
        <f t="shared" si="495"/>
        <v>0</v>
      </c>
      <c r="BA3085" s="13">
        <f t="shared" si="496"/>
        <v>0.26455000000000001</v>
      </c>
      <c r="BB3085" s="13">
        <f t="shared" si="497"/>
        <v>12.06348</v>
      </c>
      <c r="BC3085" s="13">
        <f t="shared" si="498"/>
        <v>3.3862400000000004</v>
      </c>
    </row>
    <row r="3086" spans="1:55" ht="13.5" customHeight="1" x14ac:dyDescent="0.3">
      <c r="A3086" s="8" t="s">
        <v>233</v>
      </c>
      <c r="B3086" s="8" t="s">
        <v>240</v>
      </c>
      <c r="C3086" s="8" t="s">
        <v>210</v>
      </c>
      <c r="D3086" s="8" t="s">
        <v>29</v>
      </c>
      <c r="E3086" s="7" t="s">
        <v>14</v>
      </c>
      <c r="F3086" s="8">
        <v>60</v>
      </c>
      <c r="G3086" s="8">
        <v>1</v>
      </c>
      <c r="L3086" s="8">
        <v>1</v>
      </c>
      <c r="M3086" s="8">
        <f t="shared" si="489"/>
        <v>60</v>
      </c>
      <c r="O3086" s="8">
        <v>149</v>
      </c>
      <c r="AI3086" s="7">
        <v>513</v>
      </c>
      <c r="AJ3086" s="8">
        <v>11110</v>
      </c>
      <c r="AK3086" s="8" t="s">
        <v>290</v>
      </c>
      <c r="AL3086" s="7">
        <v>22</v>
      </c>
      <c r="AM3086" s="8">
        <v>0</v>
      </c>
      <c r="AN3086" s="8">
        <v>1</v>
      </c>
      <c r="AO3086" s="8">
        <v>0</v>
      </c>
      <c r="AP3086" s="8">
        <v>0</v>
      </c>
      <c r="AQ3086" s="8">
        <v>0.4</v>
      </c>
      <c r="AR3086" s="8">
        <v>4.5</v>
      </c>
      <c r="AS3086" s="8">
        <v>2.8</v>
      </c>
      <c r="AT3086" s="12">
        <f t="shared" si="490"/>
        <v>5.9</v>
      </c>
      <c r="AV3086" s="11">
        <f t="shared" si="491"/>
        <v>13.2</v>
      </c>
      <c r="AW3086" s="13">
        <f t="shared" si="492"/>
        <v>0</v>
      </c>
      <c r="AX3086" s="13">
        <f t="shared" si="493"/>
        <v>0.6</v>
      </c>
      <c r="AY3086" s="13">
        <f t="shared" si="494"/>
        <v>0</v>
      </c>
      <c r="AZ3086" s="13">
        <f t="shared" si="495"/>
        <v>0</v>
      </c>
      <c r="BA3086" s="13">
        <f t="shared" si="496"/>
        <v>0.24</v>
      </c>
      <c r="BB3086" s="13">
        <f t="shared" si="497"/>
        <v>2.7</v>
      </c>
      <c r="BC3086" s="13">
        <f t="shared" si="498"/>
        <v>1.68</v>
      </c>
    </row>
    <row r="3087" spans="1:55" x14ac:dyDescent="0.3">
      <c r="A3087" s="8" t="s">
        <v>233</v>
      </c>
      <c r="B3087" s="8" t="s">
        <v>240</v>
      </c>
      <c r="C3087" s="8" t="s">
        <v>210</v>
      </c>
      <c r="D3087" s="8" t="s">
        <v>30</v>
      </c>
      <c r="E3087" s="7" t="s">
        <v>14</v>
      </c>
      <c r="F3087" s="8">
        <v>119</v>
      </c>
      <c r="G3087" s="8">
        <v>1</v>
      </c>
      <c r="L3087" s="8">
        <v>1</v>
      </c>
      <c r="M3087" s="8">
        <f t="shared" si="489"/>
        <v>119</v>
      </c>
      <c r="O3087" s="8">
        <v>149</v>
      </c>
      <c r="AI3087" s="7">
        <v>141</v>
      </c>
      <c r="AJ3087" s="8">
        <v>9040</v>
      </c>
      <c r="AK3087" s="8" t="s">
        <v>287</v>
      </c>
      <c r="AL3087" s="7">
        <v>92</v>
      </c>
      <c r="AM3087" s="8">
        <v>0</v>
      </c>
      <c r="AN3087" s="8">
        <v>1</v>
      </c>
      <c r="AO3087" s="8">
        <v>0</v>
      </c>
      <c r="AP3087" s="8">
        <v>0</v>
      </c>
      <c r="AQ3087" s="8">
        <v>0.5</v>
      </c>
      <c r="AR3087" s="8">
        <v>23.4</v>
      </c>
      <c r="AS3087" s="8">
        <v>2.4</v>
      </c>
      <c r="AT3087" s="12">
        <f t="shared" si="490"/>
        <v>24.9</v>
      </c>
      <c r="AV3087" s="11">
        <f t="shared" si="491"/>
        <v>109.48</v>
      </c>
      <c r="AW3087" s="13">
        <f t="shared" si="492"/>
        <v>0</v>
      </c>
      <c r="AX3087" s="13">
        <f t="shared" si="493"/>
        <v>1.19</v>
      </c>
      <c r="AY3087" s="13">
        <f t="shared" si="494"/>
        <v>0</v>
      </c>
      <c r="AZ3087" s="13">
        <f t="shared" si="495"/>
        <v>0</v>
      </c>
      <c r="BA3087" s="13">
        <f t="shared" si="496"/>
        <v>0.59499999999999997</v>
      </c>
      <c r="BB3087" s="13">
        <f t="shared" si="497"/>
        <v>27.846</v>
      </c>
      <c r="BC3087" s="13">
        <f t="shared" si="498"/>
        <v>2.8559999999999999</v>
      </c>
    </row>
    <row r="3088" spans="1:55" x14ac:dyDescent="0.3">
      <c r="A3088" s="8" t="s">
        <v>233</v>
      </c>
      <c r="B3088" s="8" t="s">
        <v>240</v>
      </c>
      <c r="C3088" s="8" t="s">
        <v>210</v>
      </c>
      <c r="D3088" s="8" t="s">
        <v>31</v>
      </c>
      <c r="E3088" s="7" t="s">
        <v>14</v>
      </c>
      <c r="F3088" s="8">
        <v>122</v>
      </c>
      <c r="H3088" s="8">
        <v>2</v>
      </c>
      <c r="L3088" s="8">
        <v>0.28599999999999998</v>
      </c>
      <c r="M3088" s="8">
        <f t="shared" si="489"/>
        <v>34.891999999999996</v>
      </c>
      <c r="O3088" s="8">
        <v>149</v>
      </c>
      <c r="AI3088" s="7">
        <v>1786</v>
      </c>
      <c r="AJ3088" s="8">
        <v>11363</v>
      </c>
      <c r="AK3088" s="8" t="s">
        <v>289</v>
      </c>
      <c r="AL3088" s="7">
        <v>93</v>
      </c>
      <c r="AM3088" s="8">
        <v>0</v>
      </c>
      <c r="AN3088" s="8">
        <v>2</v>
      </c>
      <c r="AO3088" s="8">
        <v>0</v>
      </c>
      <c r="AP3088" s="8">
        <v>0</v>
      </c>
      <c r="AQ3088" s="8">
        <v>0.1</v>
      </c>
      <c r="AR3088" s="8">
        <v>21.6</v>
      </c>
      <c r="AS3088" s="8">
        <v>1.5</v>
      </c>
      <c r="AT3088" s="12">
        <f t="shared" si="490"/>
        <v>23.700000000000003</v>
      </c>
      <c r="AV3088" s="11">
        <f t="shared" si="491"/>
        <v>32.449559999999998</v>
      </c>
      <c r="AW3088" s="13">
        <f t="shared" si="492"/>
        <v>0</v>
      </c>
      <c r="AX3088" s="13">
        <f t="shared" si="493"/>
        <v>0.6978399999999999</v>
      </c>
      <c r="AY3088" s="13">
        <f t="shared" si="494"/>
        <v>0</v>
      </c>
      <c r="AZ3088" s="13">
        <f t="shared" si="495"/>
        <v>0</v>
      </c>
      <c r="BA3088" s="13">
        <f t="shared" si="496"/>
        <v>3.4891999999999999E-2</v>
      </c>
      <c r="BB3088" s="13">
        <f t="shared" si="497"/>
        <v>7.5366719999999994</v>
      </c>
      <c r="BC3088" s="13">
        <f t="shared" si="498"/>
        <v>0.52337999999999996</v>
      </c>
    </row>
    <row r="3089" spans="1:55" x14ac:dyDescent="0.3">
      <c r="A3089" s="8" t="s">
        <v>233</v>
      </c>
      <c r="B3089" s="8" t="s">
        <v>240</v>
      </c>
      <c r="C3089" s="8" t="s">
        <v>210</v>
      </c>
      <c r="D3089" s="8" t="s">
        <v>167</v>
      </c>
      <c r="E3089" s="7" t="s">
        <v>14</v>
      </c>
      <c r="F3089" s="8">
        <v>62</v>
      </c>
      <c r="G3089" s="8">
        <v>1</v>
      </c>
      <c r="L3089" s="8">
        <v>1</v>
      </c>
      <c r="M3089" s="8">
        <f t="shared" si="489"/>
        <v>62</v>
      </c>
      <c r="O3089" s="8">
        <v>149</v>
      </c>
      <c r="AI3089" s="7">
        <v>2282</v>
      </c>
      <c r="AJ3089" s="8">
        <v>11529</v>
      </c>
      <c r="AK3089" s="8" t="s">
        <v>368</v>
      </c>
      <c r="AL3089" s="7">
        <v>21</v>
      </c>
      <c r="AM3089" s="8">
        <v>0</v>
      </c>
      <c r="AN3089" s="8">
        <v>0.9</v>
      </c>
      <c r="AO3089" s="8">
        <v>0</v>
      </c>
      <c r="AP3089" s="8">
        <v>0</v>
      </c>
      <c r="AQ3089" s="8">
        <v>0.3</v>
      </c>
      <c r="AR3089" s="8">
        <v>4.5999999999999996</v>
      </c>
      <c r="AS3089" s="8">
        <v>1.1000000000000001</v>
      </c>
      <c r="AT3089" s="12">
        <f t="shared" si="490"/>
        <v>5.8</v>
      </c>
      <c r="AV3089" s="11">
        <f t="shared" si="491"/>
        <v>13.02</v>
      </c>
      <c r="AW3089" s="13">
        <f t="shared" si="492"/>
        <v>0</v>
      </c>
      <c r="AX3089" s="13">
        <f t="shared" si="493"/>
        <v>0.55800000000000005</v>
      </c>
      <c r="AY3089" s="13">
        <f t="shared" si="494"/>
        <v>0</v>
      </c>
      <c r="AZ3089" s="13">
        <f t="shared" si="495"/>
        <v>0</v>
      </c>
      <c r="BA3089" s="13">
        <f t="shared" si="496"/>
        <v>0.18599999999999997</v>
      </c>
      <c r="BB3089" s="13">
        <f t="shared" si="497"/>
        <v>2.8519999999999999</v>
      </c>
      <c r="BC3089" s="13">
        <f t="shared" si="498"/>
        <v>0.68200000000000005</v>
      </c>
    </row>
    <row r="3090" spans="1:55" x14ac:dyDescent="0.3">
      <c r="A3090" s="8" t="s">
        <v>233</v>
      </c>
      <c r="B3090" s="8" t="s">
        <v>240</v>
      </c>
      <c r="C3090" s="8" t="s">
        <v>210</v>
      </c>
      <c r="D3090" s="8" t="s">
        <v>171</v>
      </c>
      <c r="E3090" s="7" t="s">
        <v>14</v>
      </c>
      <c r="F3090" s="8">
        <v>44</v>
      </c>
      <c r="G3090" s="8">
        <v>1</v>
      </c>
      <c r="L3090" s="8">
        <v>1</v>
      </c>
      <c r="M3090" s="8">
        <f t="shared" si="489"/>
        <v>44</v>
      </c>
      <c r="O3090" s="8">
        <v>149</v>
      </c>
      <c r="AI3090" s="7">
        <v>7016</v>
      </c>
      <c r="AJ3090" s="8">
        <v>18029</v>
      </c>
      <c r="AK3090" s="8" t="s">
        <v>369</v>
      </c>
      <c r="AL3090" s="7">
        <v>274</v>
      </c>
      <c r="AM3090" s="8">
        <v>0</v>
      </c>
      <c r="AN3090" s="8">
        <v>8.8000000000000007</v>
      </c>
      <c r="AO3090" s="8">
        <v>0</v>
      </c>
      <c r="AP3090" s="8">
        <v>0</v>
      </c>
      <c r="AQ3090" s="8">
        <v>3</v>
      </c>
      <c r="AR3090" s="8">
        <v>51.9</v>
      </c>
      <c r="AS3090" s="8">
        <v>2.8</v>
      </c>
      <c r="AT3090" s="12">
        <f t="shared" si="490"/>
        <v>63.7</v>
      </c>
      <c r="AV3090" s="11">
        <f t="shared" si="491"/>
        <v>120.56</v>
      </c>
      <c r="AW3090" s="13">
        <f t="shared" si="492"/>
        <v>0</v>
      </c>
      <c r="AX3090" s="13">
        <f t="shared" si="493"/>
        <v>3.8720000000000003</v>
      </c>
      <c r="AY3090" s="13">
        <f t="shared" si="494"/>
        <v>0</v>
      </c>
      <c r="AZ3090" s="13">
        <f t="shared" si="495"/>
        <v>0</v>
      </c>
      <c r="BA3090" s="13">
        <f t="shared" si="496"/>
        <v>1.32</v>
      </c>
      <c r="BB3090" s="13">
        <f t="shared" si="497"/>
        <v>22.835999999999999</v>
      </c>
      <c r="BC3090" s="13">
        <f t="shared" si="498"/>
        <v>1.232</v>
      </c>
    </row>
    <row r="3091" spans="1:55" x14ac:dyDescent="0.3">
      <c r="A3091" s="8" t="s">
        <v>233</v>
      </c>
      <c r="B3091" s="8" t="s">
        <v>240</v>
      </c>
      <c r="C3091" s="8" t="s">
        <v>210</v>
      </c>
      <c r="D3091" s="8" t="s">
        <v>128</v>
      </c>
      <c r="E3091" s="7" t="s">
        <v>14</v>
      </c>
      <c r="F3091" s="8">
        <v>62</v>
      </c>
      <c r="J3091" s="8">
        <v>1</v>
      </c>
      <c r="L3091" s="8">
        <v>3.0000000000000001E-3</v>
      </c>
      <c r="M3091" s="8">
        <f t="shared" si="489"/>
        <v>0.186</v>
      </c>
      <c r="O3091" s="8">
        <v>149</v>
      </c>
      <c r="AI3091" s="7">
        <v>620</v>
      </c>
      <c r="AJ3091" s="8">
        <v>11125</v>
      </c>
      <c r="AK3091" s="8" t="s">
        <v>356</v>
      </c>
      <c r="AL3091" s="7">
        <v>45</v>
      </c>
      <c r="AM3091" s="8">
        <v>0</v>
      </c>
      <c r="AN3091" s="8">
        <v>1.1000000000000001</v>
      </c>
      <c r="AO3091" s="8">
        <v>0</v>
      </c>
      <c r="AP3091" s="8">
        <v>0</v>
      </c>
      <c r="AQ3091" s="8">
        <v>0.2</v>
      </c>
      <c r="AR3091" s="8">
        <v>10.5</v>
      </c>
      <c r="AS3091" s="8">
        <v>3.3</v>
      </c>
      <c r="AT3091" s="12">
        <f t="shared" si="490"/>
        <v>11.8</v>
      </c>
      <c r="AV3091" s="11">
        <f t="shared" si="491"/>
        <v>8.3699999999999997E-2</v>
      </c>
      <c r="AW3091" s="13">
        <f t="shared" si="492"/>
        <v>0</v>
      </c>
      <c r="AX3091" s="13">
        <f t="shared" si="493"/>
        <v>2.0460000000000001E-3</v>
      </c>
      <c r="AY3091" s="13">
        <f t="shared" si="494"/>
        <v>0</v>
      </c>
      <c r="AZ3091" s="13">
        <f t="shared" si="495"/>
        <v>0</v>
      </c>
      <c r="BA3091" s="13">
        <f t="shared" si="496"/>
        <v>3.7200000000000004E-4</v>
      </c>
      <c r="BB3091" s="13">
        <f t="shared" si="497"/>
        <v>1.9530000000000002E-2</v>
      </c>
      <c r="BC3091" s="13">
        <f t="shared" si="498"/>
        <v>6.1380000000000002E-3</v>
      </c>
    </row>
    <row r="3092" spans="1:55" x14ac:dyDescent="0.3">
      <c r="A3092" s="8" t="s">
        <v>234</v>
      </c>
      <c r="B3092" s="8" t="s">
        <v>240</v>
      </c>
      <c r="C3092" s="8" t="s">
        <v>210</v>
      </c>
      <c r="D3092" s="8" t="s">
        <v>248</v>
      </c>
      <c r="E3092" s="7" t="s">
        <v>14</v>
      </c>
      <c r="F3092" s="8">
        <v>134</v>
      </c>
      <c r="G3092" s="8">
        <v>1</v>
      </c>
      <c r="L3092" s="8">
        <v>1</v>
      </c>
      <c r="M3092" s="8">
        <f t="shared" si="489"/>
        <v>134</v>
      </c>
      <c r="O3092" s="8">
        <v>149</v>
      </c>
      <c r="AE3092" s="7" t="s">
        <v>296</v>
      </c>
      <c r="AF3092" s="8" t="s">
        <v>303</v>
      </c>
      <c r="AL3092" s="7">
        <v>163</v>
      </c>
      <c r="AN3092" s="8">
        <v>6.3</v>
      </c>
      <c r="AQ3092" s="8">
        <v>1.4</v>
      </c>
      <c r="AR3092" s="8">
        <v>31.1</v>
      </c>
      <c r="AT3092" s="12">
        <f t="shared" si="490"/>
        <v>38.799999999999997</v>
      </c>
      <c r="AV3092" s="11">
        <f t="shared" si="491"/>
        <v>218.42</v>
      </c>
      <c r="AW3092" s="13">
        <f t="shared" si="492"/>
        <v>1.34</v>
      </c>
      <c r="AX3092" s="13">
        <f t="shared" si="493"/>
        <v>8.4420000000000002</v>
      </c>
      <c r="AY3092" s="13">
        <f t="shared" si="494"/>
        <v>1.34</v>
      </c>
      <c r="AZ3092" s="13">
        <f t="shared" si="495"/>
        <v>1.34</v>
      </c>
      <c r="BA3092" s="13">
        <f t="shared" si="496"/>
        <v>1.8759999999999999</v>
      </c>
      <c r="BB3092" s="13">
        <f t="shared" si="497"/>
        <v>41.674000000000007</v>
      </c>
      <c r="BC3092" s="13">
        <f t="shared" si="498"/>
        <v>1.34</v>
      </c>
    </row>
    <row r="3093" spans="1:55" x14ac:dyDescent="0.3">
      <c r="A3093" s="8" t="s">
        <v>234</v>
      </c>
      <c r="B3093" s="8" t="s">
        <v>240</v>
      </c>
      <c r="C3093" s="8" t="s">
        <v>210</v>
      </c>
      <c r="D3093" s="8" t="s">
        <v>27</v>
      </c>
      <c r="E3093" s="7" t="s">
        <v>14</v>
      </c>
      <c r="F3093" s="8">
        <v>114</v>
      </c>
      <c r="G3093" s="8">
        <v>1</v>
      </c>
      <c r="L3093" s="8">
        <v>1</v>
      </c>
      <c r="M3093" s="8">
        <f t="shared" si="489"/>
        <v>114</v>
      </c>
      <c r="O3093" s="8">
        <v>149</v>
      </c>
      <c r="AE3093" s="7" t="s">
        <v>296</v>
      </c>
      <c r="AF3093" s="8" t="s">
        <v>304</v>
      </c>
      <c r="AL3093" s="7">
        <v>125</v>
      </c>
      <c r="AN3093" s="8">
        <v>2.1</v>
      </c>
      <c r="AQ3093" s="8">
        <v>1.3</v>
      </c>
      <c r="AR3093" s="8">
        <v>26.2</v>
      </c>
      <c r="AT3093" s="12">
        <f t="shared" si="490"/>
        <v>29.6</v>
      </c>
      <c r="AV3093" s="11">
        <f t="shared" si="491"/>
        <v>142.5</v>
      </c>
      <c r="AW3093" s="13">
        <f t="shared" si="492"/>
        <v>1.1399999999999999</v>
      </c>
      <c r="AX3093" s="13">
        <f t="shared" si="493"/>
        <v>2.3940000000000001</v>
      </c>
      <c r="AY3093" s="13">
        <f t="shared" si="494"/>
        <v>1.1399999999999999</v>
      </c>
      <c r="AZ3093" s="13">
        <f t="shared" si="495"/>
        <v>1.1399999999999999</v>
      </c>
      <c r="BA3093" s="13">
        <f t="shared" si="496"/>
        <v>1.4820000000000002</v>
      </c>
      <c r="BB3093" s="13">
        <f t="shared" si="497"/>
        <v>29.867999999999999</v>
      </c>
      <c r="BC3093" s="13">
        <f t="shared" si="498"/>
        <v>1.1399999999999999</v>
      </c>
    </row>
    <row r="3094" spans="1:55" x14ac:dyDescent="0.3">
      <c r="A3094" s="8" t="s">
        <v>234</v>
      </c>
      <c r="B3094" s="8" t="s">
        <v>240</v>
      </c>
      <c r="C3094" s="8" t="s">
        <v>210</v>
      </c>
      <c r="D3094" s="8" t="s">
        <v>32</v>
      </c>
      <c r="E3094" s="7" t="s">
        <v>21</v>
      </c>
      <c r="K3094" s="8">
        <v>1</v>
      </c>
      <c r="L3094" s="8">
        <v>0</v>
      </c>
      <c r="M3094" s="8">
        <f t="shared" si="489"/>
        <v>0</v>
      </c>
      <c r="O3094" s="8">
        <v>149</v>
      </c>
      <c r="AI3094" s="7">
        <v>8012</v>
      </c>
      <c r="AJ3094" s="8">
        <v>0</v>
      </c>
      <c r="AK3094" s="8" t="s">
        <v>307</v>
      </c>
      <c r="AL3094" s="7">
        <v>332</v>
      </c>
      <c r="AM3094" s="8">
        <v>0</v>
      </c>
      <c r="AN3094" s="8">
        <v>10.3</v>
      </c>
      <c r="AO3094" s="8">
        <v>0</v>
      </c>
      <c r="AP3094" s="8">
        <v>0</v>
      </c>
      <c r="AQ3094" s="8">
        <v>3</v>
      </c>
      <c r="AR3094" s="8">
        <v>73.7</v>
      </c>
      <c r="AS3094" s="8">
        <v>12.7</v>
      </c>
      <c r="AT3094" s="12">
        <f t="shared" si="490"/>
        <v>87</v>
      </c>
      <c r="AV3094" s="11">
        <f t="shared" si="491"/>
        <v>0</v>
      </c>
      <c r="AW3094" s="13">
        <f t="shared" si="492"/>
        <v>0</v>
      </c>
      <c r="AX3094" s="13">
        <f t="shared" si="493"/>
        <v>0</v>
      </c>
      <c r="AY3094" s="13">
        <f t="shared" si="494"/>
        <v>0</v>
      </c>
      <c r="AZ3094" s="13">
        <f t="shared" si="495"/>
        <v>0</v>
      </c>
      <c r="BA3094" s="13">
        <f t="shared" si="496"/>
        <v>0</v>
      </c>
      <c r="BB3094" s="13">
        <f t="shared" si="497"/>
        <v>0</v>
      </c>
      <c r="BC3094" s="13">
        <f t="shared" si="498"/>
        <v>0</v>
      </c>
    </row>
    <row r="3095" spans="1:55" x14ac:dyDescent="0.3">
      <c r="A3095" s="8" t="s">
        <v>232</v>
      </c>
      <c r="B3095" s="8" t="s">
        <v>240</v>
      </c>
      <c r="C3095" s="8" t="s">
        <v>211</v>
      </c>
      <c r="D3095" s="8" t="s">
        <v>13</v>
      </c>
      <c r="E3095" s="7" t="s">
        <v>14</v>
      </c>
      <c r="F3095" s="8">
        <v>112</v>
      </c>
      <c r="J3095" s="8">
        <v>1</v>
      </c>
      <c r="L3095" s="8">
        <v>3.0000000000000001E-3</v>
      </c>
      <c r="M3095" s="8">
        <f t="shared" si="489"/>
        <v>0.33600000000000002</v>
      </c>
      <c r="N3095" s="8">
        <v>3</v>
      </c>
      <c r="O3095" s="8">
        <v>150</v>
      </c>
      <c r="AI3095" s="7">
        <v>8067</v>
      </c>
      <c r="AJ3095" s="8">
        <v>0</v>
      </c>
      <c r="AK3095" s="8" t="s">
        <v>265</v>
      </c>
      <c r="AL3095" s="7">
        <v>269</v>
      </c>
      <c r="AM3095" s="8">
        <v>269</v>
      </c>
      <c r="AN3095" s="8">
        <v>24.9</v>
      </c>
      <c r="AO3095" s="8">
        <v>24.9</v>
      </c>
      <c r="AP3095" s="8">
        <v>24.9</v>
      </c>
      <c r="AQ3095" s="8">
        <v>18</v>
      </c>
      <c r="AR3095" s="8">
        <v>0</v>
      </c>
      <c r="AS3095" s="8">
        <v>0</v>
      </c>
      <c r="AT3095" s="12">
        <f t="shared" si="490"/>
        <v>42.9</v>
      </c>
      <c r="AV3095" s="11">
        <f t="shared" si="491"/>
        <v>0.90383999999999998</v>
      </c>
      <c r="AW3095" s="13">
        <f t="shared" si="492"/>
        <v>0.90383999999999998</v>
      </c>
      <c r="AX3095" s="13">
        <f t="shared" si="493"/>
        <v>8.3664000000000002E-2</v>
      </c>
      <c r="AY3095" s="13">
        <f t="shared" si="494"/>
        <v>8.3664000000000002E-2</v>
      </c>
      <c r="AZ3095" s="13">
        <f t="shared" si="495"/>
        <v>8.3664000000000002E-2</v>
      </c>
      <c r="BA3095" s="13">
        <f t="shared" si="496"/>
        <v>6.0479999999999999E-2</v>
      </c>
      <c r="BB3095" s="13">
        <f t="shared" si="497"/>
        <v>0</v>
      </c>
      <c r="BC3095" s="13">
        <f t="shared" si="498"/>
        <v>0</v>
      </c>
    </row>
    <row r="3096" spans="1:55" x14ac:dyDescent="0.3">
      <c r="A3096" s="8" t="s">
        <v>232</v>
      </c>
      <c r="B3096" s="8" t="s">
        <v>240</v>
      </c>
      <c r="C3096" s="8" t="s">
        <v>211</v>
      </c>
      <c r="D3096" s="8" t="s">
        <v>15</v>
      </c>
      <c r="E3096" s="7" t="s">
        <v>14</v>
      </c>
      <c r="F3096" s="8">
        <v>85</v>
      </c>
      <c r="I3096" s="8">
        <v>1</v>
      </c>
      <c r="L3096" s="8">
        <v>3.3000000000000002E-2</v>
      </c>
      <c r="M3096" s="8">
        <f t="shared" si="489"/>
        <v>2.8050000000000002</v>
      </c>
      <c r="O3096" s="8">
        <v>150</v>
      </c>
      <c r="AE3096" s="7" t="s">
        <v>296</v>
      </c>
      <c r="AF3096" s="8" t="s">
        <v>298</v>
      </c>
      <c r="AG3096" s="7" t="s">
        <v>299</v>
      </c>
      <c r="AL3096" s="7">
        <v>241</v>
      </c>
      <c r="AN3096" s="8">
        <v>32.9</v>
      </c>
      <c r="AQ3096" s="8">
        <v>10.9</v>
      </c>
      <c r="AR3096" s="8">
        <v>0.5</v>
      </c>
      <c r="AS3096" s="8">
        <v>0</v>
      </c>
      <c r="AT3096" s="12">
        <f t="shared" si="490"/>
        <v>44.3</v>
      </c>
      <c r="AV3096" s="11">
        <f t="shared" si="491"/>
        <v>6.7600499999999997</v>
      </c>
      <c r="AW3096" s="13">
        <f t="shared" si="492"/>
        <v>2.8050000000000002E-2</v>
      </c>
      <c r="AX3096" s="13">
        <f t="shared" si="493"/>
        <v>0.92284499999999992</v>
      </c>
      <c r="AY3096" s="13">
        <f t="shared" si="494"/>
        <v>2.8050000000000002E-2</v>
      </c>
      <c r="AZ3096" s="13">
        <f t="shared" si="495"/>
        <v>2.8050000000000002E-2</v>
      </c>
      <c r="BA3096" s="13">
        <f t="shared" si="496"/>
        <v>0.30574500000000004</v>
      </c>
      <c r="BB3096" s="13">
        <f t="shared" si="497"/>
        <v>1.4025000000000001E-2</v>
      </c>
      <c r="BC3096" s="13">
        <f t="shared" si="498"/>
        <v>0</v>
      </c>
    </row>
    <row r="3097" spans="1:55" x14ac:dyDescent="0.3">
      <c r="A3097" s="8" t="s">
        <v>232</v>
      </c>
      <c r="B3097" s="8" t="s">
        <v>240</v>
      </c>
      <c r="C3097" s="8" t="s">
        <v>211</v>
      </c>
      <c r="D3097" s="8" t="s">
        <v>17</v>
      </c>
      <c r="E3097" s="7" t="s">
        <v>14</v>
      </c>
      <c r="F3097" s="8">
        <v>85</v>
      </c>
      <c r="I3097" s="8">
        <v>1</v>
      </c>
      <c r="L3097" s="8">
        <v>3.3000000000000002E-2</v>
      </c>
      <c r="M3097" s="8">
        <f t="shared" si="489"/>
        <v>2.8050000000000002</v>
      </c>
      <c r="O3097" s="8">
        <v>150</v>
      </c>
      <c r="AE3097" s="7" t="s">
        <v>300</v>
      </c>
      <c r="AF3097" s="8" t="s">
        <v>301</v>
      </c>
      <c r="AG3097" s="7" t="s">
        <v>272</v>
      </c>
      <c r="AL3097" s="7">
        <v>265</v>
      </c>
      <c r="AN3097" s="8">
        <v>16.899999999999999</v>
      </c>
      <c r="AQ3097" s="8">
        <v>21.4</v>
      </c>
      <c r="AR3097" s="8">
        <v>0</v>
      </c>
      <c r="AS3097" s="8">
        <v>0</v>
      </c>
      <c r="AT3097" s="12">
        <f t="shared" si="490"/>
        <v>38.299999999999997</v>
      </c>
      <c r="AV3097" s="11">
        <f t="shared" si="491"/>
        <v>7.4332500000000001</v>
      </c>
      <c r="AW3097" s="13">
        <f t="shared" si="492"/>
        <v>2.8050000000000002E-2</v>
      </c>
      <c r="AX3097" s="13">
        <f t="shared" si="493"/>
        <v>0.47404499999999999</v>
      </c>
      <c r="AY3097" s="13">
        <f t="shared" si="494"/>
        <v>2.8050000000000002E-2</v>
      </c>
      <c r="AZ3097" s="13">
        <f t="shared" si="495"/>
        <v>2.8050000000000002E-2</v>
      </c>
      <c r="BA3097" s="13">
        <f t="shared" si="496"/>
        <v>0.60026999999999997</v>
      </c>
      <c r="BB3097" s="13">
        <f t="shared" si="497"/>
        <v>0</v>
      </c>
      <c r="BC3097" s="13">
        <f t="shared" si="498"/>
        <v>0</v>
      </c>
    </row>
    <row r="3098" spans="1:55" x14ac:dyDescent="0.3">
      <c r="A3098" s="8" t="s">
        <v>232</v>
      </c>
      <c r="B3098" s="8" t="s">
        <v>240</v>
      </c>
      <c r="C3098" s="8" t="s">
        <v>211</v>
      </c>
      <c r="D3098" s="8" t="s">
        <v>18</v>
      </c>
      <c r="E3098" s="7" t="s">
        <v>21</v>
      </c>
      <c r="K3098" s="8">
        <v>1</v>
      </c>
      <c r="L3098" s="8">
        <v>0</v>
      </c>
      <c r="M3098" s="8">
        <f t="shared" si="489"/>
        <v>0</v>
      </c>
      <c r="O3098" s="8">
        <v>150</v>
      </c>
      <c r="S3098" s="8">
        <v>1095</v>
      </c>
      <c r="T3098" s="8" t="s">
        <v>275</v>
      </c>
      <c r="AL3098" s="7">
        <v>267</v>
      </c>
      <c r="AN3098" s="8">
        <v>19.600000000000001</v>
      </c>
      <c r="AQ3098" s="8">
        <v>20.3</v>
      </c>
      <c r="AT3098" s="12">
        <f t="shared" si="490"/>
        <v>39.900000000000006</v>
      </c>
      <c r="AV3098" s="11">
        <f t="shared" si="491"/>
        <v>0</v>
      </c>
      <c r="AW3098" s="13">
        <f t="shared" si="492"/>
        <v>0</v>
      </c>
      <c r="AX3098" s="13">
        <f t="shared" si="493"/>
        <v>0</v>
      </c>
      <c r="AY3098" s="13">
        <f t="shared" si="494"/>
        <v>0</v>
      </c>
      <c r="AZ3098" s="13">
        <f t="shared" si="495"/>
        <v>0</v>
      </c>
      <c r="BA3098" s="13">
        <f t="shared" si="496"/>
        <v>0</v>
      </c>
      <c r="BB3098" s="13">
        <f t="shared" si="497"/>
        <v>0</v>
      </c>
      <c r="BC3098" s="13">
        <f t="shared" si="498"/>
        <v>0</v>
      </c>
    </row>
    <row r="3099" spans="1:55" x14ac:dyDescent="0.3">
      <c r="A3099" s="8" t="s">
        <v>232</v>
      </c>
      <c r="B3099" s="8" t="s">
        <v>240</v>
      </c>
      <c r="C3099" s="8" t="s">
        <v>211</v>
      </c>
      <c r="D3099" s="8" t="s">
        <v>19</v>
      </c>
      <c r="E3099" s="7" t="s">
        <v>14</v>
      </c>
      <c r="F3099" s="8">
        <v>112</v>
      </c>
      <c r="I3099" s="8">
        <v>1</v>
      </c>
      <c r="L3099" s="8">
        <v>3.3000000000000002E-2</v>
      </c>
      <c r="M3099" s="8">
        <f t="shared" si="489"/>
        <v>3.6960000000000002</v>
      </c>
      <c r="O3099" s="8">
        <v>150</v>
      </c>
      <c r="AI3099" s="7">
        <v>8063</v>
      </c>
      <c r="AJ3099" s="8">
        <v>5124</v>
      </c>
      <c r="AK3099" s="8" t="s">
        <v>273</v>
      </c>
      <c r="AL3099" s="7">
        <v>285</v>
      </c>
      <c r="AM3099" s="8">
        <v>285</v>
      </c>
      <c r="AN3099" s="8">
        <v>26.9</v>
      </c>
      <c r="AO3099" s="8">
        <v>26.9</v>
      </c>
      <c r="AP3099" s="8">
        <v>26.9</v>
      </c>
      <c r="AQ3099" s="8">
        <v>18.899999999999999</v>
      </c>
      <c r="AR3099" s="8">
        <v>0</v>
      </c>
      <c r="AS3099" s="8">
        <v>0</v>
      </c>
      <c r="AT3099" s="12">
        <f t="shared" si="490"/>
        <v>45.8</v>
      </c>
      <c r="AV3099" s="11">
        <f t="shared" si="491"/>
        <v>10.533600000000002</v>
      </c>
      <c r="AW3099" s="13">
        <f t="shared" si="492"/>
        <v>10.533600000000002</v>
      </c>
      <c r="AX3099" s="13">
        <f t="shared" si="493"/>
        <v>0.994224</v>
      </c>
      <c r="AY3099" s="13">
        <f t="shared" si="494"/>
        <v>0.994224</v>
      </c>
      <c r="AZ3099" s="13">
        <f t="shared" si="495"/>
        <v>0.994224</v>
      </c>
      <c r="BA3099" s="13">
        <f t="shared" si="496"/>
        <v>0.69854399999999994</v>
      </c>
      <c r="BB3099" s="13">
        <f t="shared" si="497"/>
        <v>0</v>
      </c>
      <c r="BC3099" s="13">
        <f t="shared" si="498"/>
        <v>0</v>
      </c>
    </row>
    <row r="3100" spans="1:55" x14ac:dyDescent="0.3">
      <c r="A3100" s="8" t="s">
        <v>232</v>
      </c>
      <c r="B3100" s="8" t="s">
        <v>240</v>
      </c>
      <c r="C3100" s="8" t="s">
        <v>211</v>
      </c>
      <c r="D3100" s="8" t="s">
        <v>22</v>
      </c>
      <c r="E3100" s="7" t="s">
        <v>21</v>
      </c>
      <c r="K3100" s="8">
        <v>1</v>
      </c>
      <c r="L3100" s="8">
        <v>0</v>
      </c>
      <c r="M3100" s="8">
        <f t="shared" si="489"/>
        <v>0</v>
      </c>
      <c r="O3100" s="8">
        <v>150</v>
      </c>
      <c r="AI3100" s="7">
        <v>8063</v>
      </c>
      <c r="AJ3100" s="8">
        <v>5124</v>
      </c>
      <c r="AK3100" s="8" t="s">
        <v>273</v>
      </c>
      <c r="AL3100" s="7">
        <v>285</v>
      </c>
      <c r="AM3100" s="8">
        <v>285</v>
      </c>
      <c r="AN3100" s="8">
        <v>26.9</v>
      </c>
      <c r="AO3100" s="8">
        <v>26.9</v>
      </c>
      <c r="AP3100" s="8">
        <v>26.9</v>
      </c>
      <c r="AQ3100" s="8">
        <v>18.899999999999999</v>
      </c>
      <c r="AR3100" s="8">
        <v>0</v>
      </c>
      <c r="AS3100" s="8">
        <v>0</v>
      </c>
      <c r="AT3100" s="12">
        <f t="shared" si="490"/>
        <v>45.8</v>
      </c>
      <c r="AV3100" s="11">
        <f t="shared" si="491"/>
        <v>0</v>
      </c>
      <c r="AW3100" s="13">
        <f t="shared" si="492"/>
        <v>0</v>
      </c>
      <c r="AX3100" s="13">
        <f t="shared" si="493"/>
        <v>0</v>
      </c>
      <c r="AY3100" s="13">
        <f t="shared" si="494"/>
        <v>0</v>
      </c>
      <c r="AZ3100" s="13">
        <f t="shared" si="495"/>
        <v>0</v>
      </c>
      <c r="BA3100" s="13">
        <f t="shared" si="496"/>
        <v>0</v>
      </c>
      <c r="BB3100" s="13">
        <f t="shared" si="497"/>
        <v>0</v>
      </c>
      <c r="BC3100" s="13">
        <f t="shared" si="498"/>
        <v>0</v>
      </c>
    </row>
    <row r="3101" spans="1:55" x14ac:dyDescent="0.3">
      <c r="A3101" s="8" t="s">
        <v>232</v>
      </c>
      <c r="B3101" s="8" t="s">
        <v>240</v>
      </c>
      <c r="C3101" s="8" t="s">
        <v>211</v>
      </c>
      <c r="D3101" s="8" t="s">
        <v>136</v>
      </c>
      <c r="E3101" s="7" t="s">
        <v>14</v>
      </c>
      <c r="F3101" s="8">
        <v>56</v>
      </c>
      <c r="J3101" s="8">
        <v>1</v>
      </c>
      <c r="L3101" s="8">
        <v>3.0000000000000001E-3</v>
      </c>
      <c r="M3101" s="8">
        <f t="shared" si="489"/>
        <v>0.16800000000000001</v>
      </c>
      <c r="O3101" s="8">
        <v>150</v>
      </c>
      <c r="AI3101" s="7">
        <v>1683</v>
      </c>
      <c r="AJ3101" s="8">
        <v>10188</v>
      </c>
      <c r="AK3101" s="8" t="s">
        <v>360</v>
      </c>
      <c r="AL3101" s="7">
        <v>273</v>
      </c>
      <c r="AM3101" s="8">
        <v>273</v>
      </c>
      <c r="AN3101" s="8">
        <v>27.6</v>
      </c>
      <c r="AO3101" s="8">
        <v>27.6</v>
      </c>
      <c r="AP3101" s="8">
        <v>27.6</v>
      </c>
      <c r="AQ3101" s="8">
        <v>17.2</v>
      </c>
      <c r="AR3101" s="8">
        <v>0</v>
      </c>
      <c r="AS3101" s="8">
        <v>0</v>
      </c>
      <c r="AT3101" s="12">
        <f t="shared" si="490"/>
        <v>44.8</v>
      </c>
      <c r="AV3101" s="11">
        <f t="shared" si="491"/>
        <v>0.45864000000000005</v>
      </c>
      <c r="AW3101" s="13">
        <f t="shared" si="492"/>
        <v>0.45864000000000005</v>
      </c>
      <c r="AX3101" s="13">
        <f t="shared" si="493"/>
        <v>4.6368000000000006E-2</v>
      </c>
      <c r="AY3101" s="13">
        <f t="shared" si="494"/>
        <v>4.6368000000000006E-2</v>
      </c>
      <c r="AZ3101" s="13">
        <f t="shared" si="495"/>
        <v>4.6368000000000006E-2</v>
      </c>
      <c r="BA3101" s="13">
        <f t="shared" si="496"/>
        <v>2.8896000000000002E-2</v>
      </c>
      <c r="BB3101" s="13">
        <f t="shared" si="497"/>
        <v>0</v>
      </c>
      <c r="BC3101" s="13">
        <f t="shared" si="498"/>
        <v>0</v>
      </c>
    </row>
    <row r="3102" spans="1:55" x14ac:dyDescent="0.3">
      <c r="A3102" s="8" t="s">
        <v>232</v>
      </c>
      <c r="B3102" s="8" t="s">
        <v>240</v>
      </c>
      <c r="C3102" s="8" t="s">
        <v>211</v>
      </c>
      <c r="D3102" s="8" t="s">
        <v>23</v>
      </c>
      <c r="E3102" s="7" t="s">
        <v>14</v>
      </c>
      <c r="F3102" s="8">
        <v>64</v>
      </c>
      <c r="H3102" s="8">
        <v>4</v>
      </c>
      <c r="L3102" s="8">
        <v>0.57099999999999995</v>
      </c>
      <c r="M3102" s="8">
        <f t="shared" si="489"/>
        <v>36.543999999999997</v>
      </c>
      <c r="O3102" s="8">
        <v>150</v>
      </c>
      <c r="AI3102" s="7">
        <v>974</v>
      </c>
      <c r="AJ3102" s="8">
        <v>1129</v>
      </c>
      <c r="AK3102" s="8" t="s">
        <v>279</v>
      </c>
      <c r="AL3102" s="7">
        <v>155</v>
      </c>
      <c r="AM3102" s="8">
        <v>155</v>
      </c>
      <c r="AN3102" s="8">
        <v>12.6</v>
      </c>
      <c r="AO3102" s="8">
        <v>12.6</v>
      </c>
      <c r="AP3102" s="8">
        <v>0</v>
      </c>
      <c r="AQ3102" s="8">
        <v>10.6</v>
      </c>
      <c r="AR3102" s="8">
        <v>1.1000000000000001</v>
      </c>
      <c r="AS3102" s="8">
        <v>0</v>
      </c>
      <c r="AT3102" s="12">
        <f t="shared" si="490"/>
        <v>24.3</v>
      </c>
      <c r="AV3102" s="11">
        <f t="shared" si="491"/>
        <v>56.6432</v>
      </c>
      <c r="AW3102" s="13">
        <f t="shared" si="492"/>
        <v>56.6432</v>
      </c>
      <c r="AX3102" s="13">
        <f t="shared" si="493"/>
        <v>4.6045439999999997</v>
      </c>
      <c r="AY3102" s="13">
        <f t="shared" si="494"/>
        <v>4.6045439999999997</v>
      </c>
      <c r="AZ3102" s="13">
        <f t="shared" si="495"/>
        <v>0</v>
      </c>
      <c r="BA3102" s="13">
        <f t="shared" si="496"/>
        <v>3.8736639999999993</v>
      </c>
      <c r="BB3102" s="13">
        <f t="shared" si="497"/>
        <v>0.40198400000000001</v>
      </c>
      <c r="BC3102" s="13">
        <f t="shared" si="498"/>
        <v>0</v>
      </c>
    </row>
    <row r="3103" spans="1:55" x14ac:dyDescent="0.3">
      <c r="A3103" s="8" t="s">
        <v>232</v>
      </c>
      <c r="B3103" s="8" t="s">
        <v>240</v>
      </c>
      <c r="C3103" s="8" t="s">
        <v>211</v>
      </c>
      <c r="D3103" s="8" t="s">
        <v>24</v>
      </c>
      <c r="E3103" s="7" t="s">
        <v>21</v>
      </c>
      <c r="K3103" s="8">
        <v>1</v>
      </c>
      <c r="L3103" s="8">
        <v>0</v>
      </c>
      <c r="M3103" s="8">
        <f t="shared" si="489"/>
        <v>0</v>
      </c>
      <c r="O3103" s="8">
        <v>150</v>
      </c>
      <c r="AI3103" s="7">
        <v>7075</v>
      </c>
      <c r="AJ3103" s="8">
        <v>1106</v>
      </c>
      <c r="AK3103" s="8" t="s">
        <v>280</v>
      </c>
      <c r="AL3103" s="7">
        <v>69</v>
      </c>
      <c r="AM3103" s="8">
        <v>69</v>
      </c>
      <c r="AN3103" s="8">
        <v>3.6</v>
      </c>
      <c r="AO3103" s="8">
        <v>3.6</v>
      </c>
      <c r="AP3103" s="8">
        <v>0</v>
      </c>
      <c r="AQ3103" s="8">
        <v>4.0999999999999996</v>
      </c>
      <c r="AR3103" s="8">
        <v>4.5</v>
      </c>
      <c r="AS3103" s="8">
        <v>0</v>
      </c>
      <c r="AT3103" s="12">
        <f t="shared" si="490"/>
        <v>12.2</v>
      </c>
      <c r="AV3103" s="11">
        <f t="shared" si="491"/>
        <v>0</v>
      </c>
      <c r="AW3103" s="13">
        <f t="shared" si="492"/>
        <v>0</v>
      </c>
      <c r="AX3103" s="13">
        <f t="shared" si="493"/>
        <v>0</v>
      </c>
      <c r="AY3103" s="13">
        <f t="shared" si="494"/>
        <v>0</v>
      </c>
      <c r="AZ3103" s="13">
        <f t="shared" si="495"/>
        <v>0</v>
      </c>
      <c r="BA3103" s="13">
        <f t="shared" si="496"/>
        <v>0</v>
      </c>
      <c r="BB3103" s="13">
        <f t="shared" si="497"/>
        <v>0</v>
      </c>
      <c r="BC3103" s="13">
        <f t="shared" si="498"/>
        <v>0</v>
      </c>
    </row>
    <row r="3104" spans="1:55" x14ac:dyDescent="0.3">
      <c r="A3104" s="8" t="s">
        <v>232</v>
      </c>
      <c r="B3104" s="8" t="s">
        <v>240</v>
      </c>
      <c r="C3104" s="8" t="s">
        <v>211</v>
      </c>
      <c r="D3104" s="8" t="s">
        <v>25</v>
      </c>
      <c r="E3104" s="7" t="s">
        <v>21</v>
      </c>
      <c r="K3104" s="8">
        <v>1</v>
      </c>
      <c r="L3104" s="8">
        <v>0</v>
      </c>
      <c r="M3104" s="8">
        <f t="shared" si="489"/>
        <v>0</v>
      </c>
      <c r="O3104" s="8">
        <v>150</v>
      </c>
      <c r="AI3104" s="7">
        <v>646</v>
      </c>
      <c r="AJ3104" s="8">
        <v>1009</v>
      </c>
      <c r="AK3104" s="8" t="s">
        <v>286</v>
      </c>
      <c r="AL3104" s="7">
        <v>403</v>
      </c>
      <c r="AM3104" s="8">
        <v>403</v>
      </c>
      <c r="AN3104" s="8">
        <v>24.9</v>
      </c>
      <c r="AO3104" s="8">
        <v>24.9</v>
      </c>
      <c r="AP3104" s="8">
        <v>0</v>
      </c>
      <c r="AQ3104" s="8">
        <v>33.1</v>
      </c>
      <c r="AR3104" s="8">
        <v>1.3</v>
      </c>
      <c r="AS3104" s="8">
        <v>0</v>
      </c>
      <c r="AT3104" s="12">
        <f t="shared" si="490"/>
        <v>59.3</v>
      </c>
      <c r="AV3104" s="11">
        <f t="shared" si="491"/>
        <v>0</v>
      </c>
      <c r="AW3104" s="13">
        <f t="shared" si="492"/>
        <v>0</v>
      </c>
      <c r="AX3104" s="13">
        <f t="shared" si="493"/>
        <v>0</v>
      </c>
      <c r="AY3104" s="13">
        <f t="shared" si="494"/>
        <v>0</v>
      </c>
      <c r="AZ3104" s="13">
        <f t="shared" si="495"/>
        <v>0</v>
      </c>
      <c r="BA3104" s="13">
        <f t="shared" si="496"/>
        <v>0</v>
      </c>
      <c r="BB3104" s="13">
        <f t="shared" si="497"/>
        <v>0</v>
      </c>
      <c r="BC3104" s="13">
        <f t="shared" si="498"/>
        <v>0</v>
      </c>
    </row>
    <row r="3105" spans="1:55" x14ac:dyDescent="0.3">
      <c r="A3105" s="8" t="s">
        <v>20</v>
      </c>
      <c r="B3105" s="8" t="s">
        <v>240</v>
      </c>
      <c r="C3105" s="8" t="s">
        <v>211</v>
      </c>
      <c r="D3105" s="8" t="s">
        <v>20</v>
      </c>
      <c r="E3105" s="7" t="s">
        <v>14</v>
      </c>
      <c r="F3105" s="8">
        <v>112</v>
      </c>
      <c r="G3105" s="8">
        <v>1</v>
      </c>
      <c r="L3105" s="8">
        <v>1</v>
      </c>
      <c r="M3105" s="8">
        <f t="shared" si="489"/>
        <v>112</v>
      </c>
      <c r="O3105" s="8">
        <v>150</v>
      </c>
      <c r="AI3105">
        <v>8041</v>
      </c>
      <c r="AJ3105">
        <v>15233</v>
      </c>
      <c r="AK3105" t="s">
        <v>378</v>
      </c>
      <c r="AL3105">
        <v>105</v>
      </c>
      <c r="AM3105">
        <v>105</v>
      </c>
      <c r="AN3105">
        <v>18.5</v>
      </c>
      <c r="AO3105">
        <v>18.5</v>
      </c>
      <c r="AP3105">
        <v>18.5</v>
      </c>
      <c r="AQ3105">
        <v>2.9</v>
      </c>
      <c r="AR3105">
        <v>0</v>
      </c>
      <c r="AS3105">
        <v>0</v>
      </c>
      <c r="AT3105" s="12">
        <f t="shared" si="490"/>
        <v>21.4</v>
      </c>
      <c r="AV3105" s="11">
        <f t="shared" si="491"/>
        <v>117.6</v>
      </c>
      <c r="AW3105" s="13">
        <f t="shared" si="492"/>
        <v>117.6</v>
      </c>
      <c r="AX3105" s="13">
        <f t="shared" si="493"/>
        <v>20.72</v>
      </c>
      <c r="AY3105" s="13">
        <f t="shared" si="494"/>
        <v>20.72</v>
      </c>
      <c r="AZ3105" s="13">
        <f t="shared" si="495"/>
        <v>20.72</v>
      </c>
      <c r="BA3105" s="13">
        <f t="shared" si="496"/>
        <v>3.2480000000000002</v>
      </c>
      <c r="BB3105" s="13">
        <f t="shared" si="497"/>
        <v>0</v>
      </c>
      <c r="BC3105" s="13">
        <f t="shared" si="498"/>
        <v>0</v>
      </c>
    </row>
    <row r="3106" spans="1:55" x14ac:dyDescent="0.3">
      <c r="A3106" s="8" t="s">
        <v>233</v>
      </c>
      <c r="B3106" s="8" t="s">
        <v>240</v>
      </c>
      <c r="C3106" s="8" t="s">
        <v>211</v>
      </c>
      <c r="D3106" s="8" t="s">
        <v>26</v>
      </c>
      <c r="E3106" s="7" t="s">
        <v>14</v>
      </c>
      <c r="F3106" s="8">
        <v>175</v>
      </c>
      <c r="H3106" s="8">
        <v>4</v>
      </c>
      <c r="L3106" s="8">
        <v>0.57099999999999995</v>
      </c>
      <c r="M3106" s="8">
        <f t="shared" si="489"/>
        <v>99.924999999999997</v>
      </c>
      <c r="O3106" s="8">
        <v>150</v>
      </c>
      <c r="AI3106" s="7">
        <v>7200</v>
      </c>
      <c r="AJ3106" s="8">
        <v>20051</v>
      </c>
      <c r="AK3106" s="8" t="s">
        <v>282</v>
      </c>
      <c r="AL3106" s="7">
        <v>130</v>
      </c>
      <c r="AM3106" s="8">
        <v>0</v>
      </c>
      <c r="AN3106" s="8">
        <v>2.4</v>
      </c>
      <c r="AO3106" s="8">
        <v>0</v>
      </c>
      <c r="AP3106" s="8">
        <v>0</v>
      </c>
      <c r="AQ3106" s="8">
        <v>0.2</v>
      </c>
      <c r="AR3106" s="8">
        <v>28.6</v>
      </c>
      <c r="AS3106" s="8">
        <v>0.3</v>
      </c>
      <c r="AT3106" s="12">
        <f t="shared" si="490"/>
        <v>31.200000000000003</v>
      </c>
      <c r="AV3106" s="11">
        <f t="shared" si="491"/>
        <v>129.9025</v>
      </c>
      <c r="AW3106" s="13">
        <f t="shared" si="492"/>
        <v>0</v>
      </c>
      <c r="AX3106" s="13">
        <f t="shared" si="493"/>
        <v>2.3982000000000001</v>
      </c>
      <c r="AY3106" s="13">
        <f t="shared" si="494"/>
        <v>0</v>
      </c>
      <c r="AZ3106" s="13">
        <f t="shared" si="495"/>
        <v>0</v>
      </c>
      <c r="BA3106" s="13">
        <f t="shared" si="496"/>
        <v>0.19985</v>
      </c>
      <c r="BB3106" s="13">
        <f t="shared" si="497"/>
        <v>28.57855</v>
      </c>
      <c r="BC3106" s="13">
        <f t="shared" si="498"/>
        <v>0.29977500000000001</v>
      </c>
    </row>
    <row r="3107" spans="1:55" x14ac:dyDescent="0.3">
      <c r="A3107" s="8" t="s">
        <v>233</v>
      </c>
      <c r="B3107" s="8" t="s">
        <v>240</v>
      </c>
      <c r="C3107" s="8" t="s">
        <v>211</v>
      </c>
      <c r="D3107" s="8" t="s">
        <v>28</v>
      </c>
      <c r="E3107" s="7" t="s">
        <v>14</v>
      </c>
      <c r="F3107" s="8">
        <v>185</v>
      </c>
      <c r="G3107" s="8">
        <v>1</v>
      </c>
      <c r="L3107" s="8">
        <v>1</v>
      </c>
      <c r="M3107" s="8">
        <f t="shared" si="489"/>
        <v>185</v>
      </c>
      <c r="O3107" s="8">
        <v>150</v>
      </c>
      <c r="AI3107" s="7">
        <v>7005</v>
      </c>
      <c r="AJ3107" s="8">
        <v>16028</v>
      </c>
      <c r="AK3107" s="8" t="s">
        <v>283</v>
      </c>
      <c r="AL3107" s="7">
        <v>127</v>
      </c>
      <c r="AM3107" s="8">
        <v>0</v>
      </c>
      <c r="AN3107" s="8">
        <v>8.6999999999999993</v>
      </c>
      <c r="AO3107" s="8">
        <v>0</v>
      </c>
      <c r="AP3107" s="8">
        <v>0</v>
      </c>
      <c r="AQ3107" s="8">
        <v>0.5</v>
      </c>
      <c r="AR3107" s="8">
        <v>22.8</v>
      </c>
      <c r="AS3107" s="8">
        <v>6.4</v>
      </c>
      <c r="AT3107" s="12">
        <f t="shared" si="490"/>
        <v>32</v>
      </c>
      <c r="AV3107" s="11">
        <f t="shared" si="491"/>
        <v>234.95</v>
      </c>
      <c r="AW3107" s="13">
        <f t="shared" si="492"/>
        <v>0</v>
      </c>
      <c r="AX3107" s="13">
        <f t="shared" si="493"/>
        <v>16.094999999999999</v>
      </c>
      <c r="AY3107" s="13">
        <f t="shared" si="494"/>
        <v>0</v>
      </c>
      <c r="AZ3107" s="13">
        <f t="shared" si="495"/>
        <v>0</v>
      </c>
      <c r="BA3107" s="13">
        <f t="shared" si="496"/>
        <v>0.92500000000000004</v>
      </c>
      <c r="BB3107" s="13">
        <f t="shared" si="497"/>
        <v>42.18</v>
      </c>
      <c r="BC3107" s="13">
        <f t="shared" si="498"/>
        <v>11.84</v>
      </c>
    </row>
    <row r="3108" spans="1:55" x14ac:dyDescent="0.3">
      <c r="A3108" s="8" t="s">
        <v>233</v>
      </c>
      <c r="B3108" s="8" t="s">
        <v>240</v>
      </c>
      <c r="C3108" s="8" t="s">
        <v>211</v>
      </c>
      <c r="D3108" s="8" t="s">
        <v>29</v>
      </c>
      <c r="E3108" s="7" t="s">
        <v>14</v>
      </c>
      <c r="F3108" s="8">
        <v>60</v>
      </c>
      <c r="G3108" s="8">
        <v>1</v>
      </c>
      <c r="L3108" s="8">
        <v>1</v>
      </c>
      <c r="M3108" s="8">
        <f t="shared" si="489"/>
        <v>60</v>
      </c>
      <c r="O3108" s="8">
        <v>150</v>
      </c>
      <c r="AI3108" s="7">
        <v>513</v>
      </c>
      <c r="AJ3108" s="8">
        <v>11110</v>
      </c>
      <c r="AK3108" s="8" t="s">
        <v>290</v>
      </c>
      <c r="AL3108" s="7">
        <v>22</v>
      </c>
      <c r="AM3108" s="8">
        <v>0</v>
      </c>
      <c r="AN3108" s="8">
        <v>1</v>
      </c>
      <c r="AO3108" s="8">
        <v>0</v>
      </c>
      <c r="AP3108" s="8">
        <v>0</v>
      </c>
      <c r="AQ3108" s="8">
        <v>0.4</v>
      </c>
      <c r="AR3108" s="8">
        <v>4.5</v>
      </c>
      <c r="AS3108" s="8">
        <v>2.8</v>
      </c>
      <c r="AT3108" s="12">
        <f t="shared" si="490"/>
        <v>5.9</v>
      </c>
      <c r="AV3108" s="11">
        <f t="shared" si="491"/>
        <v>13.2</v>
      </c>
      <c r="AW3108" s="13">
        <f t="shared" si="492"/>
        <v>0</v>
      </c>
      <c r="AX3108" s="13">
        <f t="shared" si="493"/>
        <v>0.6</v>
      </c>
      <c r="AY3108" s="13">
        <f t="shared" si="494"/>
        <v>0</v>
      </c>
      <c r="AZ3108" s="13">
        <f t="shared" si="495"/>
        <v>0</v>
      </c>
      <c r="BA3108" s="13">
        <f t="shared" si="496"/>
        <v>0.24</v>
      </c>
      <c r="BB3108" s="13">
        <f t="shared" si="497"/>
        <v>2.7</v>
      </c>
      <c r="BC3108" s="13">
        <f t="shared" si="498"/>
        <v>1.68</v>
      </c>
    </row>
    <row r="3109" spans="1:55" x14ac:dyDescent="0.3">
      <c r="A3109" s="8" t="s">
        <v>233</v>
      </c>
      <c r="B3109" s="8" t="s">
        <v>240</v>
      </c>
      <c r="C3109" s="8" t="s">
        <v>211</v>
      </c>
      <c r="D3109" s="8" t="s">
        <v>30</v>
      </c>
      <c r="E3109" s="7" t="s">
        <v>14</v>
      </c>
      <c r="F3109" s="8">
        <v>119</v>
      </c>
      <c r="G3109" s="8">
        <v>1</v>
      </c>
      <c r="L3109" s="8">
        <v>1</v>
      </c>
      <c r="M3109" s="8">
        <f t="shared" si="489"/>
        <v>119</v>
      </c>
      <c r="O3109" s="8">
        <v>150</v>
      </c>
      <c r="AI3109" s="7">
        <v>141</v>
      </c>
      <c r="AJ3109" s="8">
        <v>9040</v>
      </c>
      <c r="AK3109" s="8" t="s">
        <v>287</v>
      </c>
      <c r="AL3109" s="7">
        <v>92</v>
      </c>
      <c r="AM3109" s="8">
        <v>0</v>
      </c>
      <c r="AN3109" s="8">
        <v>1</v>
      </c>
      <c r="AO3109" s="8">
        <v>0</v>
      </c>
      <c r="AP3109" s="8">
        <v>0</v>
      </c>
      <c r="AQ3109" s="8">
        <v>0.5</v>
      </c>
      <c r="AR3109" s="8">
        <v>23.4</v>
      </c>
      <c r="AS3109" s="8">
        <v>2.4</v>
      </c>
      <c r="AT3109" s="12">
        <f t="shared" si="490"/>
        <v>24.9</v>
      </c>
      <c r="AV3109" s="11">
        <f t="shared" si="491"/>
        <v>109.48</v>
      </c>
      <c r="AW3109" s="13">
        <f t="shared" si="492"/>
        <v>0</v>
      </c>
      <c r="AX3109" s="13">
        <f t="shared" si="493"/>
        <v>1.19</v>
      </c>
      <c r="AY3109" s="13">
        <f t="shared" si="494"/>
        <v>0</v>
      </c>
      <c r="AZ3109" s="13">
        <f t="shared" si="495"/>
        <v>0</v>
      </c>
      <c r="BA3109" s="13">
        <f t="shared" si="496"/>
        <v>0.59499999999999997</v>
      </c>
      <c r="BB3109" s="13">
        <f t="shared" si="497"/>
        <v>27.846</v>
      </c>
      <c r="BC3109" s="13">
        <f t="shared" si="498"/>
        <v>2.8559999999999999</v>
      </c>
    </row>
    <row r="3110" spans="1:55" x14ac:dyDescent="0.3">
      <c r="A3110" s="8" t="s">
        <v>233</v>
      </c>
      <c r="B3110" s="8" t="s">
        <v>240</v>
      </c>
      <c r="C3110" s="8" t="s">
        <v>211</v>
      </c>
      <c r="D3110" s="8" t="s">
        <v>31</v>
      </c>
      <c r="E3110" s="7" t="s">
        <v>14</v>
      </c>
      <c r="F3110" s="8">
        <v>122</v>
      </c>
      <c r="G3110" s="8">
        <v>1</v>
      </c>
      <c r="L3110" s="8">
        <v>1</v>
      </c>
      <c r="M3110" s="8">
        <f t="shared" si="489"/>
        <v>122</v>
      </c>
      <c r="O3110" s="8">
        <v>150</v>
      </c>
      <c r="AI3110" s="7">
        <v>1786</v>
      </c>
      <c r="AJ3110" s="8">
        <v>11363</v>
      </c>
      <c r="AK3110" s="8" t="s">
        <v>289</v>
      </c>
      <c r="AL3110" s="7">
        <v>93</v>
      </c>
      <c r="AM3110" s="8">
        <v>0</v>
      </c>
      <c r="AN3110" s="8">
        <v>2</v>
      </c>
      <c r="AO3110" s="8">
        <v>0</v>
      </c>
      <c r="AP3110" s="8">
        <v>0</v>
      </c>
      <c r="AQ3110" s="8">
        <v>0.1</v>
      </c>
      <c r="AR3110" s="8">
        <v>21.6</v>
      </c>
      <c r="AS3110" s="8">
        <v>1.5</v>
      </c>
      <c r="AT3110" s="12">
        <f t="shared" si="490"/>
        <v>23.700000000000003</v>
      </c>
      <c r="AV3110" s="11">
        <f t="shared" si="491"/>
        <v>113.46</v>
      </c>
      <c r="AW3110" s="13">
        <f t="shared" si="492"/>
        <v>0</v>
      </c>
      <c r="AX3110" s="13">
        <f t="shared" si="493"/>
        <v>2.44</v>
      </c>
      <c r="AY3110" s="13">
        <f t="shared" si="494"/>
        <v>0</v>
      </c>
      <c r="AZ3110" s="13">
        <f t="shared" si="495"/>
        <v>0</v>
      </c>
      <c r="BA3110" s="13">
        <f t="shared" si="496"/>
        <v>0.12200000000000001</v>
      </c>
      <c r="BB3110" s="13">
        <f t="shared" si="497"/>
        <v>26.352000000000004</v>
      </c>
      <c r="BC3110" s="13">
        <f t="shared" si="498"/>
        <v>1.83</v>
      </c>
    </row>
    <row r="3111" spans="1:55" x14ac:dyDescent="0.3">
      <c r="A3111" s="8" t="s">
        <v>233</v>
      </c>
      <c r="B3111" s="8" t="s">
        <v>240</v>
      </c>
      <c r="C3111" s="8" t="s">
        <v>211</v>
      </c>
      <c r="D3111" s="8" t="s">
        <v>114</v>
      </c>
      <c r="E3111" s="7" t="s">
        <v>14</v>
      </c>
      <c r="F3111" s="8">
        <v>171</v>
      </c>
      <c r="M3111" s="8">
        <f t="shared" si="489"/>
        <v>0</v>
      </c>
      <c r="O3111" s="8">
        <v>150</v>
      </c>
      <c r="AI3111" s="7">
        <v>7060</v>
      </c>
      <c r="AJ3111" s="8">
        <v>16063</v>
      </c>
      <c r="AK3111" s="8" t="s">
        <v>328</v>
      </c>
      <c r="AL3111" s="7">
        <v>116</v>
      </c>
      <c r="AM3111" s="8">
        <v>0</v>
      </c>
      <c r="AN3111" s="8">
        <v>7.7</v>
      </c>
      <c r="AO3111" s="8">
        <v>0</v>
      </c>
      <c r="AP3111" s="8">
        <v>0</v>
      </c>
      <c r="AQ3111" s="8">
        <v>0.5</v>
      </c>
      <c r="AR3111" s="8">
        <v>20.8</v>
      </c>
      <c r="AS3111" s="8">
        <v>6.5</v>
      </c>
      <c r="AT3111" s="12">
        <f t="shared" si="490"/>
        <v>29</v>
      </c>
      <c r="AV3111" s="11">
        <f t="shared" si="491"/>
        <v>0</v>
      </c>
      <c r="AW3111" s="13">
        <f t="shared" si="492"/>
        <v>0</v>
      </c>
      <c r="AX3111" s="13">
        <f t="shared" si="493"/>
        <v>0</v>
      </c>
      <c r="AY3111" s="13">
        <f t="shared" si="494"/>
        <v>0</v>
      </c>
      <c r="AZ3111" s="13">
        <f t="shared" si="495"/>
        <v>0</v>
      </c>
      <c r="BA3111" s="13">
        <f t="shared" si="496"/>
        <v>0</v>
      </c>
      <c r="BB3111" s="13">
        <f t="shared" si="497"/>
        <v>0</v>
      </c>
      <c r="BC3111" s="13">
        <f t="shared" si="498"/>
        <v>0</v>
      </c>
    </row>
    <row r="3112" spans="1:55" x14ac:dyDescent="0.3">
      <c r="A3112" s="8" t="s">
        <v>233</v>
      </c>
      <c r="B3112" s="8" t="s">
        <v>240</v>
      </c>
      <c r="C3112" s="8" t="s">
        <v>211</v>
      </c>
      <c r="D3112" s="8" t="s">
        <v>128</v>
      </c>
      <c r="E3112" s="7" t="s">
        <v>14</v>
      </c>
      <c r="F3112" s="8">
        <v>62</v>
      </c>
      <c r="I3112" s="8">
        <v>2</v>
      </c>
      <c r="L3112" s="8">
        <v>6.7000000000000004E-2</v>
      </c>
      <c r="M3112" s="8">
        <f t="shared" si="489"/>
        <v>4.1539999999999999</v>
      </c>
      <c r="O3112" s="8">
        <v>150</v>
      </c>
      <c r="AI3112" s="7">
        <v>620</v>
      </c>
      <c r="AJ3112" s="8">
        <v>11125</v>
      </c>
      <c r="AK3112" s="8" t="s">
        <v>356</v>
      </c>
      <c r="AL3112" s="7">
        <v>45</v>
      </c>
      <c r="AM3112" s="8">
        <v>0</v>
      </c>
      <c r="AN3112" s="8">
        <v>1.1000000000000001</v>
      </c>
      <c r="AO3112" s="8">
        <v>0</v>
      </c>
      <c r="AP3112" s="8">
        <v>0</v>
      </c>
      <c r="AQ3112" s="8">
        <v>0.2</v>
      </c>
      <c r="AR3112" s="8">
        <v>10.5</v>
      </c>
      <c r="AS3112" s="8">
        <v>3.3</v>
      </c>
      <c r="AT3112" s="12">
        <f t="shared" si="490"/>
        <v>11.8</v>
      </c>
      <c r="AV3112" s="11">
        <f t="shared" si="491"/>
        <v>1.8693</v>
      </c>
      <c r="AW3112" s="13">
        <f t="shared" si="492"/>
        <v>0</v>
      </c>
      <c r="AX3112" s="13">
        <f t="shared" si="493"/>
        <v>4.5693999999999999E-2</v>
      </c>
      <c r="AY3112" s="13">
        <f t="shared" si="494"/>
        <v>0</v>
      </c>
      <c r="AZ3112" s="13">
        <f t="shared" si="495"/>
        <v>0</v>
      </c>
      <c r="BA3112" s="13">
        <f t="shared" si="496"/>
        <v>8.3079999999999994E-3</v>
      </c>
      <c r="BB3112" s="13">
        <f t="shared" si="497"/>
        <v>0.43616999999999995</v>
      </c>
      <c r="BC3112" s="13">
        <f t="shared" si="498"/>
        <v>0.13708200000000001</v>
      </c>
    </row>
    <row r="3113" spans="1:55" x14ac:dyDescent="0.3">
      <c r="A3113" s="8" t="s">
        <v>233</v>
      </c>
      <c r="B3113" s="8" t="s">
        <v>240</v>
      </c>
      <c r="C3113" s="8" t="s">
        <v>211</v>
      </c>
      <c r="D3113" s="8" t="s">
        <v>167</v>
      </c>
      <c r="E3113" s="7" t="s">
        <v>14</v>
      </c>
      <c r="F3113" s="8">
        <v>62</v>
      </c>
      <c r="M3113" s="8">
        <f t="shared" si="489"/>
        <v>0</v>
      </c>
      <c r="O3113" s="8">
        <v>150</v>
      </c>
      <c r="AI3113" s="7">
        <v>2282</v>
      </c>
      <c r="AJ3113" s="8">
        <v>11529</v>
      </c>
      <c r="AK3113" s="8" t="s">
        <v>368</v>
      </c>
      <c r="AL3113" s="7">
        <v>21</v>
      </c>
      <c r="AM3113" s="8">
        <v>0</v>
      </c>
      <c r="AN3113" s="8">
        <v>0.9</v>
      </c>
      <c r="AO3113" s="8">
        <v>0</v>
      </c>
      <c r="AP3113" s="8">
        <v>0</v>
      </c>
      <c r="AQ3113" s="8">
        <v>0.3</v>
      </c>
      <c r="AR3113" s="8">
        <v>4.5999999999999996</v>
      </c>
      <c r="AS3113" s="8">
        <v>1.1000000000000001</v>
      </c>
      <c r="AT3113" s="12">
        <f t="shared" si="490"/>
        <v>5.8</v>
      </c>
      <c r="AV3113" s="11">
        <f t="shared" si="491"/>
        <v>0</v>
      </c>
      <c r="AW3113" s="13">
        <f t="shared" si="492"/>
        <v>0</v>
      </c>
      <c r="AX3113" s="13">
        <f t="shared" si="493"/>
        <v>0</v>
      </c>
      <c r="AY3113" s="13">
        <f t="shared" si="494"/>
        <v>0</v>
      </c>
      <c r="AZ3113" s="13">
        <f t="shared" si="495"/>
        <v>0</v>
      </c>
      <c r="BA3113" s="13">
        <f t="shared" si="496"/>
        <v>0</v>
      </c>
      <c r="BB3113" s="13">
        <f t="shared" si="497"/>
        <v>0</v>
      </c>
      <c r="BC3113" s="13">
        <f t="shared" si="498"/>
        <v>0</v>
      </c>
    </row>
    <row r="3114" spans="1:55" x14ac:dyDescent="0.3">
      <c r="A3114" s="8" t="s">
        <v>233</v>
      </c>
      <c r="B3114" s="8" t="s">
        <v>240</v>
      </c>
      <c r="C3114" s="8" t="s">
        <v>211</v>
      </c>
      <c r="D3114" s="8" t="s">
        <v>171</v>
      </c>
      <c r="E3114" s="7" t="s">
        <v>14</v>
      </c>
      <c r="F3114" s="8">
        <v>44</v>
      </c>
      <c r="G3114" s="8">
        <v>1</v>
      </c>
      <c r="L3114" s="8">
        <v>1</v>
      </c>
      <c r="M3114" s="8">
        <f t="shared" ref="M3114:M3177" si="499">F3114*L3114</f>
        <v>44</v>
      </c>
      <c r="O3114" s="8">
        <v>150</v>
      </c>
      <c r="AI3114" s="7">
        <v>7016</v>
      </c>
      <c r="AJ3114" s="8">
        <v>18029</v>
      </c>
      <c r="AK3114" s="8" t="s">
        <v>369</v>
      </c>
      <c r="AL3114" s="7">
        <v>274</v>
      </c>
      <c r="AM3114" s="8">
        <v>0</v>
      </c>
      <c r="AN3114" s="8">
        <v>8.8000000000000007</v>
      </c>
      <c r="AO3114" s="8">
        <v>0</v>
      </c>
      <c r="AP3114" s="8">
        <v>0</v>
      </c>
      <c r="AQ3114" s="8">
        <v>3</v>
      </c>
      <c r="AR3114" s="8">
        <v>51.9</v>
      </c>
      <c r="AS3114" s="8">
        <v>2.8</v>
      </c>
      <c r="AT3114" s="12">
        <f t="shared" si="490"/>
        <v>63.7</v>
      </c>
      <c r="AV3114" s="11">
        <f t="shared" si="491"/>
        <v>120.56</v>
      </c>
      <c r="AW3114" s="13">
        <f t="shared" si="492"/>
        <v>0</v>
      </c>
      <c r="AX3114" s="13">
        <f t="shared" si="493"/>
        <v>3.8720000000000003</v>
      </c>
      <c r="AY3114" s="13">
        <f t="shared" si="494"/>
        <v>0</v>
      </c>
      <c r="AZ3114" s="13">
        <f t="shared" si="495"/>
        <v>0</v>
      </c>
      <c r="BA3114" s="13">
        <f t="shared" si="496"/>
        <v>1.32</v>
      </c>
      <c r="BB3114" s="13">
        <f t="shared" si="497"/>
        <v>22.835999999999999</v>
      </c>
      <c r="BC3114" s="13">
        <f t="shared" si="498"/>
        <v>1.232</v>
      </c>
    </row>
    <row r="3115" spans="1:55" x14ac:dyDescent="0.3">
      <c r="A3115" s="8" t="s">
        <v>234</v>
      </c>
      <c r="B3115" s="8" t="s">
        <v>240</v>
      </c>
      <c r="C3115" s="8" t="s">
        <v>211</v>
      </c>
      <c r="D3115" s="8" t="s">
        <v>248</v>
      </c>
      <c r="E3115" s="7" t="s">
        <v>14</v>
      </c>
      <c r="F3115" s="8">
        <v>134</v>
      </c>
      <c r="H3115" s="8">
        <v>2</v>
      </c>
      <c r="L3115" s="8">
        <v>0.28599999999999998</v>
      </c>
      <c r="M3115" s="8">
        <f t="shared" si="499"/>
        <v>38.323999999999998</v>
      </c>
      <c r="O3115" s="8">
        <v>150</v>
      </c>
      <c r="AE3115" s="7" t="s">
        <v>296</v>
      </c>
      <c r="AF3115" s="8" t="s">
        <v>303</v>
      </c>
      <c r="AL3115" s="7">
        <v>163</v>
      </c>
      <c r="AN3115" s="8">
        <v>6.3</v>
      </c>
      <c r="AQ3115" s="8">
        <v>1.4</v>
      </c>
      <c r="AR3115" s="8">
        <v>31.1</v>
      </c>
      <c r="AT3115" s="12">
        <f t="shared" si="490"/>
        <v>38.799999999999997</v>
      </c>
      <c r="AV3115" s="11">
        <f t="shared" si="491"/>
        <v>62.468119999999999</v>
      </c>
      <c r="AW3115" s="13">
        <f t="shared" si="492"/>
        <v>0.38323999999999997</v>
      </c>
      <c r="AX3115" s="13">
        <f t="shared" si="493"/>
        <v>2.414412</v>
      </c>
      <c r="AY3115" s="13">
        <f t="shared" si="494"/>
        <v>0.38323999999999997</v>
      </c>
      <c r="AZ3115" s="13">
        <f t="shared" si="495"/>
        <v>0.38323999999999997</v>
      </c>
      <c r="BA3115" s="13">
        <f t="shared" si="496"/>
        <v>0.53653600000000001</v>
      </c>
      <c r="BB3115" s="13">
        <f t="shared" si="497"/>
        <v>11.918764000000001</v>
      </c>
      <c r="BC3115" s="13">
        <f t="shared" si="498"/>
        <v>0.38323999999999997</v>
      </c>
    </row>
    <row r="3116" spans="1:55" x14ac:dyDescent="0.3">
      <c r="A3116" s="8" t="s">
        <v>234</v>
      </c>
      <c r="B3116" s="8" t="s">
        <v>240</v>
      </c>
      <c r="C3116" s="8" t="s">
        <v>211</v>
      </c>
      <c r="D3116" s="8" t="s">
        <v>27</v>
      </c>
      <c r="E3116" s="7" t="s">
        <v>14</v>
      </c>
      <c r="F3116" s="8">
        <v>114</v>
      </c>
      <c r="G3116" s="8">
        <v>1</v>
      </c>
      <c r="L3116" s="8">
        <v>1</v>
      </c>
      <c r="M3116" s="8">
        <f t="shared" si="499"/>
        <v>114</v>
      </c>
      <c r="O3116" s="8">
        <v>150</v>
      </c>
      <c r="AE3116" s="7" t="s">
        <v>296</v>
      </c>
      <c r="AF3116" s="8" t="s">
        <v>304</v>
      </c>
      <c r="AL3116" s="7">
        <v>125</v>
      </c>
      <c r="AN3116" s="8">
        <v>2.1</v>
      </c>
      <c r="AQ3116" s="8">
        <v>1.3</v>
      </c>
      <c r="AR3116" s="8">
        <v>26.2</v>
      </c>
      <c r="AT3116" s="12">
        <f t="shared" si="490"/>
        <v>29.6</v>
      </c>
      <c r="AV3116" s="11">
        <f t="shared" si="491"/>
        <v>142.5</v>
      </c>
      <c r="AW3116" s="13">
        <f t="shared" si="492"/>
        <v>1.1399999999999999</v>
      </c>
      <c r="AX3116" s="13">
        <f t="shared" si="493"/>
        <v>2.3940000000000001</v>
      </c>
      <c r="AY3116" s="13">
        <f t="shared" si="494"/>
        <v>1.1399999999999999</v>
      </c>
      <c r="AZ3116" s="13">
        <f t="shared" si="495"/>
        <v>1.1399999999999999</v>
      </c>
      <c r="BA3116" s="13">
        <f t="shared" si="496"/>
        <v>1.4820000000000002</v>
      </c>
      <c r="BB3116" s="13">
        <f t="shared" si="497"/>
        <v>29.867999999999999</v>
      </c>
      <c r="BC3116" s="13">
        <f t="shared" si="498"/>
        <v>1.1399999999999999</v>
      </c>
    </row>
    <row r="3117" spans="1:55" x14ac:dyDescent="0.3">
      <c r="A3117" s="8" t="s">
        <v>234</v>
      </c>
      <c r="B3117" s="8" t="s">
        <v>240</v>
      </c>
      <c r="C3117" s="8" t="s">
        <v>211</v>
      </c>
      <c r="D3117" s="8" t="s">
        <v>32</v>
      </c>
      <c r="E3117" s="7" t="s">
        <v>14</v>
      </c>
      <c r="F3117" s="8">
        <v>83</v>
      </c>
      <c r="G3117" s="8">
        <v>1</v>
      </c>
      <c r="L3117" s="8">
        <v>1</v>
      </c>
      <c r="M3117" s="8">
        <f t="shared" si="499"/>
        <v>83</v>
      </c>
      <c r="O3117" s="8">
        <v>150</v>
      </c>
      <c r="AI3117" s="7">
        <v>8012</v>
      </c>
      <c r="AJ3117" s="8">
        <v>0</v>
      </c>
      <c r="AK3117" s="8" t="s">
        <v>307</v>
      </c>
      <c r="AL3117" s="7">
        <v>332</v>
      </c>
      <c r="AM3117" s="8">
        <v>0</v>
      </c>
      <c r="AN3117" s="8">
        <v>10.3</v>
      </c>
      <c r="AO3117" s="8">
        <v>0</v>
      </c>
      <c r="AP3117" s="8">
        <v>0</v>
      </c>
      <c r="AQ3117" s="8">
        <v>3</v>
      </c>
      <c r="AR3117" s="8">
        <v>73.7</v>
      </c>
      <c r="AS3117" s="8">
        <v>12.7</v>
      </c>
      <c r="AT3117" s="12">
        <f t="shared" ref="AT3117:AT3180" si="500">SUM(AN3117,AQ3117,AR3117)</f>
        <v>87</v>
      </c>
      <c r="AV3117" s="11">
        <f t="shared" si="491"/>
        <v>275.56</v>
      </c>
      <c r="AW3117" s="13">
        <f t="shared" si="492"/>
        <v>0</v>
      </c>
      <c r="AX3117" s="13">
        <f t="shared" si="493"/>
        <v>8.5490000000000013</v>
      </c>
      <c r="AY3117" s="13">
        <f t="shared" si="494"/>
        <v>0</v>
      </c>
      <c r="AZ3117" s="13">
        <f t="shared" si="495"/>
        <v>0</v>
      </c>
      <c r="BA3117" s="13">
        <f t="shared" si="496"/>
        <v>2.4900000000000002</v>
      </c>
      <c r="BB3117" s="13">
        <f t="shared" si="497"/>
        <v>61.171000000000006</v>
      </c>
      <c r="BC3117" s="13">
        <f t="shared" si="498"/>
        <v>10.540999999999999</v>
      </c>
    </row>
    <row r="3118" spans="1:55" x14ac:dyDescent="0.3">
      <c r="A3118" s="8" t="s">
        <v>227</v>
      </c>
      <c r="B3118" s="8" t="s">
        <v>240</v>
      </c>
      <c r="C3118" s="8" t="s">
        <v>211</v>
      </c>
      <c r="D3118" s="8" t="s">
        <v>33</v>
      </c>
      <c r="E3118" s="7" t="s">
        <v>14</v>
      </c>
      <c r="F3118" s="8">
        <v>20</v>
      </c>
      <c r="J3118" s="8">
        <v>1</v>
      </c>
      <c r="L3118" s="8">
        <v>3.0000000000000001E-3</v>
      </c>
      <c r="M3118" s="8">
        <f t="shared" si="499"/>
        <v>0.06</v>
      </c>
      <c r="O3118" s="8">
        <v>150</v>
      </c>
      <c r="AI3118" s="7">
        <v>1134</v>
      </c>
      <c r="AJ3118" s="8">
        <v>19296</v>
      </c>
      <c r="AK3118" s="8" t="s">
        <v>323</v>
      </c>
      <c r="AL3118" s="7">
        <v>304</v>
      </c>
      <c r="AM3118" s="8">
        <v>0</v>
      </c>
      <c r="AN3118" s="8">
        <v>0.3</v>
      </c>
      <c r="AO3118" s="8">
        <v>0</v>
      </c>
      <c r="AP3118" s="8">
        <v>0</v>
      </c>
      <c r="AQ3118" s="8">
        <v>0</v>
      </c>
      <c r="AR3118" s="8">
        <v>82.4</v>
      </c>
      <c r="AS3118" s="8">
        <v>0</v>
      </c>
      <c r="AT3118" s="12">
        <f t="shared" si="500"/>
        <v>82.7</v>
      </c>
      <c r="AV3118" s="11">
        <f t="shared" si="491"/>
        <v>0.18239999999999998</v>
      </c>
      <c r="AW3118" s="13">
        <f t="shared" si="492"/>
        <v>0</v>
      </c>
      <c r="AX3118" s="13">
        <f t="shared" si="493"/>
        <v>1.7999999999999998E-4</v>
      </c>
      <c r="AY3118" s="13">
        <f t="shared" si="494"/>
        <v>0</v>
      </c>
      <c r="AZ3118" s="13">
        <f t="shared" si="495"/>
        <v>0</v>
      </c>
      <c r="BA3118" s="13">
        <f t="shared" si="496"/>
        <v>0</v>
      </c>
      <c r="BB3118" s="13">
        <f t="shared" si="497"/>
        <v>4.9439999999999998E-2</v>
      </c>
      <c r="BC3118" s="13">
        <f t="shared" si="498"/>
        <v>0</v>
      </c>
    </row>
    <row r="3119" spans="1:55" x14ac:dyDescent="0.3">
      <c r="A3119" s="8" t="s">
        <v>232</v>
      </c>
      <c r="B3119" s="8" t="s">
        <v>239</v>
      </c>
      <c r="C3119" s="8" t="s">
        <v>212</v>
      </c>
      <c r="D3119" s="8" t="s">
        <v>13</v>
      </c>
      <c r="E3119" s="7" t="s">
        <v>14</v>
      </c>
      <c r="F3119" s="8">
        <v>112</v>
      </c>
      <c r="I3119" s="8">
        <v>3</v>
      </c>
      <c r="L3119" s="8">
        <v>0.1</v>
      </c>
      <c r="M3119" s="8">
        <f t="shared" si="499"/>
        <v>11.200000000000001</v>
      </c>
      <c r="N3119" s="8">
        <v>2</v>
      </c>
      <c r="O3119" s="8">
        <v>151</v>
      </c>
      <c r="AI3119" s="7">
        <v>8067</v>
      </c>
      <c r="AJ3119" s="8">
        <v>0</v>
      </c>
      <c r="AK3119" s="8" t="s">
        <v>265</v>
      </c>
      <c r="AL3119" s="7">
        <v>269</v>
      </c>
      <c r="AM3119" s="8">
        <v>269</v>
      </c>
      <c r="AN3119" s="8">
        <v>24.9</v>
      </c>
      <c r="AO3119" s="8">
        <v>24.9</v>
      </c>
      <c r="AP3119" s="8">
        <v>24.9</v>
      </c>
      <c r="AQ3119" s="8">
        <v>18</v>
      </c>
      <c r="AR3119" s="8">
        <v>0</v>
      </c>
      <c r="AS3119" s="8">
        <v>0</v>
      </c>
      <c r="AT3119" s="12">
        <f t="shared" si="500"/>
        <v>42.9</v>
      </c>
      <c r="AV3119" s="11">
        <f t="shared" si="491"/>
        <v>30.128</v>
      </c>
      <c r="AW3119" s="13">
        <f t="shared" si="492"/>
        <v>30.128</v>
      </c>
      <c r="AX3119" s="13">
        <f t="shared" si="493"/>
        <v>2.7888000000000002</v>
      </c>
      <c r="AY3119" s="13">
        <f t="shared" si="494"/>
        <v>2.7888000000000002</v>
      </c>
      <c r="AZ3119" s="13">
        <f t="shared" si="495"/>
        <v>2.7888000000000002</v>
      </c>
      <c r="BA3119" s="13">
        <f t="shared" si="496"/>
        <v>2.016</v>
      </c>
      <c r="BB3119" s="13">
        <f t="shared" si="497"/>
        <v>0</v>
      </c>
      <c r="BC3119" s="13">
        <f t="shared" si="498"/>
        <v>0</v>
      </c>
    </row>
    <row r="3120" spans="1:55" x14ac:dyDescent="0.3">
      <c r="A3120" s="8" t="s">
        <v>232</v>
      </c>
      <c r="B3120" s="8" t="s">
        <v>239</v>
      </c>
      <c r="C3120" s="8" t="s">
        <v>212</v>
      </c>
      <c r="D3120" s="8" t="s">
        <v>15</v>
      </c>
      <c r="E3120" s="7" t="s">
        <v>14</v>
      </c>
      <c r="F3120" s="8">
        <v>85</v>
      </c>
      <c r="J3120" s="8">
        <v>1</v>
      </c>
      <c r="L3120" s="8">
        <v>3.0000000000000001E-3</v>
      </c>
      <c r="M3120" s="8">
        <f t="shared" si="499"/>
        <v>0.255</v>
      </c>
      <c r="O3120" s="8">
        <v>151</v>
      </c>
      <c r="AE3120" s="7" t="s">
        <v>296</v>
      </c>
      <c r="AF3120" s="8" t="s">
        <v>298</v>
      </c>
      <c r="AG3120" s="7" t="s">
        <v>299</v>
      </c>
      <c r="AL3120" s="7">
        <v>241</v>
      </c>
      <c r="AN3120" s="8">
        <v>32.9</v>
      </c>
      <c r="AQ3120" s="8">
        <v>10.9</v>
      </c>
      <c r="AR3120" s="8">
        <v>0.5</v>
      </c>
      <c r="AS3120" s="8">
        <v>0</v>
      </c>
      <c r="AT3120" s="12">
        <f t="shared" si="500"/>
        <v>44.3</v>
      </c>
      <c r="AV3120" s="11">
        <f t="shared" si="491"/>
        <v>0.61454999999999993</v>
      </c>
      <c r="AW3120" s="13">
        <f t="shared" si="492"/>
        <v>2.5500000000000002E-3</v>
      </c>
      <c r="AX3120" s="13">
        <f t="shared" si="493"/>
        <v>8.3894999999999997E-2</v>
      </c>
      <c r="AY3120" s="13">
        <f t="shared" si="494"/>
        <v>2.5500000000000002E-3</v>
      </c>
      <c r="AZ3120" s="13">
        <f t="shared" si="495"/>
        <v>2.5500000000000002E-3</v>
      </c>
      <c r="BA3120" s="13">
        <f t="shared" si="496"/>
        <v>2.7795E-2</v>
      </c>
      <c r="BB3120" s="13">
        <f t="shared" si="497"/>
        <v>1.2750000000000001E-3</v>
      </c>
      <c r="BC3120" s="13">
        <f t="shared" si="498"/>
        <v>0</v>
      </c>
    </row>
    <row r="3121" spans="1:55" x14ac:dyDescent="0.3">
      <c r="A3121" s="8" t="s">
        <v>232</v>
      </c>
      <c r="B3121" s="8" t="s">
        <v>239</v>
      </c>
      <c r="C3121" s="8" t="s">
        <v>212</v>
      </c>
      <c r="D3121" s="8" t="s">
        <v>17</v>
      </c>
      <c r="E3121" s="7" t="s">
        <v>14</v>
      </c>
      <c r="F3121" s="8">
        <v>85</v>
      </c>
      <c r="J3121" s="8">
        <v>1</v>
      </c>
      <c r="L3121" s="8">
        <v>3.0000000000000001E-3</v>
      </c>
      <c r="M3121" s="8">
        <f t="shared" si="499"/>
        <v>0.255</v>
      </c>
      <c r="O3121" s="8">
        <v>151</v>
      </c>
      <c r="AE3121" s="7" t="s">
        <v>300</v>
      </c>
      <c r="AF3121" s="8" t="s">
        <v>301</v>
      </c>
      <c r="AG3121" s="7" t="s">
        <v>272</v>
      </c>
      <c r="AL3121" s="7">
        <v>265</v>
      </c>
      <c r="AN3121" s="8">
        <v>16.899999999999999</v>
      </c>
      <c r="AQ3121" s="8">
        <v>21.4</v>
      </c>
      <c r="AR3121" s="8">
        <v>0</v>
      </c>
      <c r="AS3121" s="8">
        <v>0</v>
      </c>
      <c r="AT3121" s="12">
        <f t="shared" si="500"/>
        <v>38.299999999999997</v>
      </c>
      <c r="AV3121" s="11">
        <f t="shared" ref="AV3121:AV3184" si="501">PRODUCT($M3121,$Y3121,AL3121)/100</f>
        <v>0.67575000000000007</v>
      </c>
      <c r="AW3121" s="13">
        <f t="shared" si="492"/>
        <v>2.5500000000000002E-3</v>
      </c>
      <c r="AX3121" s="13">
        <f t="shared" si="493"/>
        <v>4.3095000000000001E-2</v>
      </c>
      <c r="AY3121" s="13">
        <f t="shared" si="494"/>
        <v>2.5500000000000002E-3</v>
      </c>
      <c r="AZ3121" s="13">
        <f t="shared" si="495"/>
        <v>2.5500000000000002E-3</v>
      </c>
      <c r="BA3121" s="13">
        <f t="shared" si="496"/>
        <v>5.457E-2</v>
      </c>
      <c r="BB3121" s="13">
        <f t="shared" si="497"/>
        <v>0</v>
      </c>
      <c r="BC3121" s="13">
        <f t="shared" si="498"/>
        <v>0</v>
      </c>
    </row>
    <row r="3122" spans="1:55" x14ac:dyDescent="0.3">
      <c r="A3122" s="8" t="s">
        <v>232</v>
      </c>
      <c r="B3122" s="8" t="s">
        <v>239</v>
      </c>
      <c r="C3122" s="8" t="s">
        <v>212</v>
      </c>
      <c r="D3122" s="8" t="s">
        <v>18</v>
      </c>
      <c r="E3122" s="7" t="s">
        <v>21</v>
      </c>
      <c r="K3122" s="8">
        <v>1</v>
      </c>
      <c r="L3122" s="8">
        <v>0</v>
      </c>
      <c r="M3122" s="8">
        <f t="shared" si="499"/>
        <v>0</v>
      </c>
      <c r="O3122" s="8">
        <v>151</v>
      </c>
      <c r="S3122" s="8">
        <v>1095</v>
      </c>
      <c r="T3122" s="8" t="s">
        <v>275</v>
      </c>
      <c r="AL3122" s="7">
        <v>267</v>
      </c>
      <c r="AN3122" s="8">
        <v>19.600000000000001</v>
      </c>
      <c r="AQ3122" s="8">
        <v>20.3</v>
      </c>
      <c r="AT3122" s="12">
        <f t="shared" si="500"/>
        <v>39.900000000000006</v>
      </c>
      <c r="AV3122" s="11">
        <f t="shared" si="501"/>
        <v>0</v>
      </c>
      <c r="AW3122" s="13">
        <f t="shared" ref="AW3122:AW3185" si="502">PRODUCT($M3122,$Y3122,AM3122)/100</f>
        <v>0</v>
      </c>
      <c r="AX3122" s="13">
        <f t="shared" ref="AX3122:AX3185" si="503">PRODUCT($M3122,$Y3122,AN3122)/100</f>
        <v>0</v>
      </c>
      <c r="AY3122" s="13">
        <f t="shared" ref="AY3122:AY3185" si="504">PRODUCT($M3122,$Y3122,AO3122)/100</f>
        <v>0</v>
      </c>
      <c r="AZ3122" s="13">
        <f t="shared" ref="AZ3122:AZ3185" si="505">PRODUCT($M3122,$Y3122,AP3122)/100</f>
        <v>0</v>
      </c>
      <c r="BA3122" s="13">
        <f t="shared" ref="BA3122:BA3185" si="506">PRODUCT($M3122,$Y3122,AQ3122)/100</f>
        <v>0</v>
      </c>
      <c r="BB3122" s="13">
        <f t="shared" ref="BB3122:BB3185" si="507">PRODUCT($M3122,$Y3122,AR3122)/100</f>
        <v>0</v>
      </c>
      <c r="BC3122" s="13">
        <f t="shared" ref="BC3122:BC3185" si="508">PRODUCT($M3122,$Y3122,AS3122)/100</f>
        <v>0</v>
      </c>
    </row>
    <row r="3123" spans="1:55" x14ac:dyDescent="0.3">
      <c r="A3123" s="8" t="s">
        <v>232</v>
      </c>
      <c r="B3123" s="8" t="s">
        <v>239</v>
      </c>
      <c r="C3123" s="8" t="s">
        <v>212</v>
      </c>
      <c r="D3123" s="8" t="s">
        <v>19</v>
      </c>
      <c r="E3123" s="7" t="s">
        <v>14</v>
      </c>
      <c r="F3123" s="8">
        <v>112</v>
      </c>
      <c r="J3123" s="8">
        <v>1</v>
      </c>
      <c r="L3123" s="8">
        <v>3.0000000000000001E-3</v>
      </c>
      <c r="M3123" s="8">
        <f t="shared" si="499"/>
        <v>0.33600000000000002</v>
      </c>
      <c r="O3123" s="8">
        <v>151</v>
      </c>
      <c r="AI3123" s="7">
        <v>8063</v>
      </c>
      <c r="AJ3123" s="8">
        <v>5124</v>
      </c>
      <c r="AK3123" s="8" t="s">
        <v>273</v>
      </c>
      <c r="AL3123" s="7">
        <v>285</v>
      </c>
      <c r="AM3123" s="8">
        <v>285</v>
      </c>
      <c r="AN3123" s="8">
        <v>26.9</v>
      </c>
      <c r="AO3123" s="8">
        <v>26.9</v>
      </c>
      <c r="AP3123" s="8">
        <v>26.9</v>
      </c>
      <c r="AQ3123" s="8">
        <v>18.899999999999999</v>
      </c>
      <c r="AR3123" s="8">
        <v>0</v>
      </c>
      <c r="AS3123" s="8">
        <v>0</v>
      </c>
      <c r="AT3123" s="12">
        <f t="shared" si="500"/>
        <v>45.8</v>
      </c>
      <c r="AV3123" s="11">
        <f t="shared" si="501"/>
        <v>0.95760000000000001</v>
      </c>
      <c r="AW3123" s="13">
        <f t="shared" si="502"/>
        <v>0.95760000000000001</v>
      </c>
      <c r="AX3123" s="13">
        <f t="shared" si="503"/>
        <v>9.0383999999999992E-2</v>
      </c>
      <c r="AY3123" s="13">
        <f t="shared" si="504"/>
        <v>9.0383999999999992E-2</v>
      </c>
      <c r="AZ3123" s="13">
        <f t="shared" si="505"/>
        <v>9.0383999999999992E-2</v>
      </c>
      <c r="BA3123" s="13">
        <f t="shared" si="506"/>
        <v>6.3503999999999991E-2</v>
      </c>
      <c r="BB3123" s="13">
        <f t="shared" si="507"/>
        <v>0</v>
      </c>
      <c r="BC3123" s="13">
        <f t="shared" si="508"/>
        <v>0</v>
      </c>
    </row>
    <row r="3124" spans="1:55" x14ac:dyDescent="0.3">
      <c r="A3124" s="8" t="s">
        <v>232</v>
      </c>
      <c r="B3124" s="8" t="s">
        <v>239</v>
      </c>
      <c r="C3124" s="8" t="s">
        <v>212</v>
      </c>
      <c r="D3124" s="8" t="s">
        <v>22</v>
      </c>
      <c r="E3124" s="7" t="s">
        <v>21</v>
      </c>
      <c r="K3124" s="8">
        <v>1</v>
      </c>
      <c r="L3124" s="8">
        <v>0</v>
      </c>
      <c r="M3124" s="8">
        <f t="shared" si="499"/>
        <v>0</v>
      </c>
      <c r="O3124" s="8">
        <v>151</v>
      </c>
      <c r="AI3124" s="7">
        <v>8063</v>
      </c>
      <c r="AJ3124" s="8">
        <v>5124</v>
      </c>
      <c r="AK3124" s="8" t="s">
        <v>273</v>
      </c>
      <c r="AL3124" s="7">
        <v>285</v>
      </c>
      <c r="AM3124" s="8">
        <v>285</v>
      </c>
      <c r="AN3124" s="8">
        <v>26.9</v>
      </c>
      <c r="AO3124" s="8">
        <v>26.9</v>
      </c>
      <c r="AP3124" s="8">
        <v>26.9</v>
      </c>
      <c r="AQ3124" s="8">
        <v>18.899999999999999</v>
      </c>
      <c r="AR3124" s="8">
        <v>0</v>
      </c>
      <c r="AS3124" s="8">
        <v>0</v>
      </c>
      <c r="AT3124" s="12">
        <f t="shared" si="500"/>
        <v>45.8</v>
      </c>
      <c r="AV3124" s="11">
        <f t="shared" si="501"/>
        <v>0</v>
      </c>
      <c r="AW3124" s="13">
        <f t="shared" si="502"/>
        <v>0</v>
      </c>
      <c r="AX3124" s="13">
        <f t="shared" si="503"/>
        <v>0</v>
      </c>
      <c r="AY3124" s="13">
        <f t="shared" si="504"/>
        <v>0</v>
      </c>
      <c r="AZ3124" s="13">
        <f t="shared" si="505"/>
        <v>0</v>
      </c>
      <c r="BA3124" s="13">
        <f t="shared" si="506"/>
        <v>0</v>
      </c>
      <c r="BB3124" s="13">
        <f t="shared" si="507"/>
        <v>0</v>
      </c>
      <c r="BC3124" s="13">
        <f t="shared" si="508"/>
        <v>0</v>
      </c>
    </row>
    <row r="3125" spans="1:55" x14ac:dyDescent="0.3">
      <c r="A3125" s="8" t="s">
        <v>232</v>
      </c>
      <c r="B3125" s="8" t="s">
        <v>239</v>
      </c>
      <c r="C3125" s="8" t="s">
        <v>212</v>
      </c>
      <c r="D3125" s="8" t="s">
        <v>136</v>
      </c>
      <c r="E3125" s="7" t="s">
        <v>14</v>
      </c>
      <c r="F3125" s="8">
        <v>56</v>
      </c>
      <c r="I3125" s="8">
        <v>1</v>
      </c>
      <c r="L3125" s="8">
        <v>3.3000000000000002E-2</v>
      </c>
      <c r="M3125" s="8">
        <f t="shared" si="499"/>
        <v>1.8480000000000001</v>
      </c>
      <c r="O3125" s="8">
        <v>151</v>
      </c>
      <c r="AI3125" s="7">
        <v>1683</v>
      </c>
      <c r="AJ3125" s="8">
        <v>10188</v>
      </c>
      <c r="AK3125" s="8" t="s">
        <v>360</v>
      </c>
      <c r="AL3125" s="7">
        <v>273</v>
      </c>
      <c r="AM3125" s="8">
        <v>273</v>
      </c>
      <c r="AN3125" s="8">
        <v>27.6</v>
      </c>
      <c r="AO3125" s="8">
        <v>27.6</v>
      </c>
      <c r="AP3125" s="8">
        <v>27.6</v>
      </c>
      <c r="AQ3125" s="8">
        <v>17.2</v>
      </c>
      <c r="AR3125" s="8">
        <v>0</v>
      </c>
      <c r="AS3125" s="8">
        <v>0</v>
      </c>
      <c r="AT3125" s="12">
        <f t="shared" si="500"/>
        <v>44.8</v>
      </c>
      <c r="AV3125" s="11">
        <f t="shared" si="501"/>
        <v>5.0450400000000002</v>
      </c>
      <c r="AW3125" s="13">
        <f t="shared" si="502"/>
        <v>5.0450400000000002</v>
      </c>
      <c r="AX3125" s="13">
        <f t="shared" si="503"/>
        <v>0.51004800000000006</v>
      </c>
      <c r="AY3125" s="13">
        <f t="shared" si="504"/>
        <v>0.51004800000000006</v>
      </c>
      <c r="AZ3125" s="13">
        <f t="shared" si="505"/>
        <v>0.51004800000000006</v>
      </c>
      <c r="BA3125" s="13">
        <f t="shared" si="506"/>
        <v>0.31785599999999997</v>
      </c>
      <c r="BB3125" s="13">
        <f t="shared" si="507"/>
        <v>0</v>
      </c>
      <c r="BC3125" s="13">
        <f t="shared" si="508"/>
        <v>0</v>
      </c>
    </row>
    <row r="3126" spans="1:55" x14ac:dyDescent="0.3">
      <c r="A3126" s="8" t="s">
        <v>232</v>
      </c>
      <c r="B3126" s="8" t="s">
        <v>239</v>
      </c>
      <c r="C3126" s="8" t="s">
        <v>212</v>
      </c>
      <c r="D3126" s="8" t="s">
        <v>23</v>
      </c>
      <c r="E3126" s="7" t="s">
        <v>14</v>
      </c>
      <c r="F3126" s="8">
        <v>64</v>
      </c>
      <c r="G3126" s="8">
        <v>1</v>
      </c>
      <c r="L3126" s="8">
        <v>1</v>
      </c>
      <c r="M3126" s="8">
        <f t="shared" si="499"/>
        <v>64</v>
      </c>
      <c r="O3126" s="8">
        <v>151</v>
      </c>
      <c r="AI3126" s="7">
        <v>974</v>
      </c>
      <c r="AJ3126" s="8">
        <v>1129</v>
      </c>
      <c r="AK3126" s="8" t="s">
        <v>279</v>
      </c>
      <c r="AL3126" s="7">
        <v>155</v>
      </c>
      <c r="AM3126" s="8">
        <v>155</v>
      </c>
      <c r="AN3126" s="8">
        <v>12.6</v>
      </c>
      <c r="AO3126" s="8">
        <v>12.6</v>
      </c>
      <c r="AP3126" s="8">
        <v>0</v>
      </c>
      <c r="AQ3126" s="8">
        <v>10.6</v>
      </c>
      <c r="AR3126" s="8">
        <v>1.1000000000000001</v>
      </c>
      <c r="AS3126" s="8">
        <v>0</v>
      </c>
      <c r="AT3126" s="12">
        <f t="shared" si="500"/>
        <v>24.3</v>
      </c>
      <c r="AV3126" s="11">
        <f t="shared" si="501"/>
        <v>99.2</v>
      </c>
      <c r="AW3126" s="13">
        <f t="shared" si="502"/>
        <v>99.2</v>
      </c>
      <c r="AX3126" s="13">
        <f t="shared" si="503"/>
        <v>8.0640000000000001</v>
      </c>
      <c r="AY3126" s="13">
        <f t="shared" si="504"/>
        <v>8.0640000000000001</v>
      </c>
      <c r="AZ3126" s="13">
        <f t="shared" si="505"/>
        <v>0</v>
      </c>
      <c r="BA3126" s="13">
        <f t="shared" si="506"/>
        <v>6.7839999999999998</v>
      </c>
      <c r="BB3126" s="13">
        <f t="shared" si="507"/>
        <v>0.70400000000000007</v>
      </c>
      <c r="BC3126" s="13">
        <f t="shared" si="508"/>
        <v>0</v>
      </c>
    </row>
    <row r="3127" spans="1:55" x14ac:dyDescent="0.3">
      <c r="A3127" s="8" t="s">
        <v>232</v>
      </c>
      <c r="B3127" s="8" t="s">
        <v>239</v>
      </c>
      <c r="C3127" s="8" t="s">
        <v>212</v>
      </c>
      <c r="D3127" s="8" t="s">
        <v>24</v>
      </c>
      <c r="E3127" s="7" t="s">
        <v>14</v>
      </c>
      <c r="F3127" s="8">
        <v>184</v>
      </c>
      <c r="H3127" s="8">
        <v>1</v>
      </c>
      <c r="L3127" s="8">
        <v>0.14299999999999999</v>
      </c>
      <c r="M3127" s="8">
        <f t="shared" si="499"/>
        <v>26.311999999999998</v>
      </c>
      <c r="O3127" s="8">
        <v>151</v>
      </c>
      <c r="AI3127" s="7">
        <v>7075</v>
      </c>
      <c r="AJ3127" s="8">
        <v>1106</v>
      </c>
      <c r="AK3127" s="8" t="s">
        <v>280</v>
      </c>
      <c r="AL3127" s="7">
        <v>69</v>
      </c>
      <c r="AM3127" s="8">
        <v>69</v>
      </c>
      <c r="AN3127" s="8">
        <v>3.6</v>
      </c>
      <c r="AO3127" s="8">
        <v>3.6</v>
      </c>
      <c r="AP3127" s="8">
        <v>0</v>
      </c>
      <c r="AQ3127" s="8">
        <v>4.0999999999999996</v>
      </c>
      <c r="AR3127" s="8">
        <v>4.5</v>
      </c>
      <c r="AS3127" s="8">
        <v>0</v>
      </c>
      <c r="AT3127" s="12">
        <f t="shared" si="500"/>
        <v>12.2</v>
      </c>
      <c r="AV3127" s="11">
        <f t="shared" si="501"/>
        <v>18.155279999999998</v>
      </c>
      <c r="AW3127" s="13">
        <f t="shared" si="502"/>
        <v>18.155279999999998</v>
      </c>
      <c r="AX3127" s="13">
        <f t="shared" si="503"/>
        <v>0.94723199999999996</v>
      </c>
      <c r="AY3127" s="13">
        <f t="shared" si="504"/>
        <v>0.94723199999999996</v>
      </c>
      <c r="AZ3127" s="13">
        <f t="shared" si="505"/>
        <v>0</v>
      </c>
      <c r="BA3127" s="13">
        <f t="shared" si="506"/>
        <v>1.0787919999999998</v>
      </c>
      <c r="BB3127" s="13">
        <f t="shared" si="507"/>
        <v>1.18404</v>
      </c>
      <c r="BC3127" s="13">
        <f t="shared" si="508"/>
        <v>0</v>
      </c>
    </row>
    <row r="3128" spans="1:55" x14ac:dyDescent="0.3">
      <c r="A3128" s="8" t="s">
        <v>232</v>
      </c>
      <c r="B3128" s="8" t="s">
        <v>239</v>
      </c>
      <c r="C3128" s="8" t="s">
        <v>212</v>
      </c>
      <c r="D3128" s="8" t="s">
        <v>25</v>
      </c>
      <c r="E3128" s="7" t="s">
        <v>21</v>
      </c>
      <c r="K3128" s="8">
        <v>1</v>
      </c>
      <c r="L3128" s="8">
        <v>0</v>
      </c>
      <c r="M3128" s="8">
        <f t="shared" si="499"/>
        <v>0</v>
      </c>
      <c r="O3128" s="8">
        <v>151</v>
      </c>
      <c r="AI3128" s="7">
        <v>646</v>
      </c>
      <c r="AJ3128" s="8">
        <v>1009</v>
      </c>
      <c r="AK3128" s="8" t="s">
        <v>286</v>
      </c>
      <c r="AL3128" s="7">
        <v>403</v>
      </c>
      <c r="AM3128" s="8">
        <v>403</v>
      </c>
      <c r="AN3128" s="8">
        <v>24.9</v>
      </c>
      <c r="AO3128" s="8">
        <v>24.9</v>
      </c>
      <c r="AP3128" s="8">
        <v>0</v>
      </c>
      <c r="AQ3128" s="8">
        <v>33.1</v>
      </c>
      <c r="AR3128" s="8">
        <v>1.3</v>
      </c>
      <c r="AS3128" s="8">
        <v>0</v>
      </c>
      <c r="AT3128" s="12">
        <f t="shared" si="500"/>
        <v>59.3</v>
      </c>
      <c r="AV3128" s="11">
        <f t="shared" si="501"/>
        <v>0</v>
      </c>
      <c r="AW3128" s="13">
        <f t="shared" si="502"/>
        <v>0</v>
      </c>
      <c r="AX3128" s="13">
        <f t="shared" si="503"/>
        <v>0</v>
      </c>
      <c r="AY3128" s="13">
        <f t="shared" si="504"/>
        <v>0</v>
      </c>
      <c r="AZ3128" s="13">
        <f t="shared" si="505"/>
        <v>0</v>
      </c>
      <c r="BA3128" s="13">
        <f t="shared" si="506"/>
        <v>0</v>
      </c>
      <c r="BB3128" s="13">
        <f t="shared" si="507"/>
        <v>0</v>
      </c>
      <c r="BC3128" s="13">
        <f t="shared" si="508"/>
        <v>0</v>
      </c>
    </row>
    <row r="3129" spans="1:55" x14ac:dyDescent="0.3">
      <c r="A3129" s="8" t="s">
        <v>20</v>
      </c>
      <c r="B3129" s="8" t="s">
        <v>239</v>
      </c>
      <c r="C3129" s="8" t="s">
        <v>212</v>
      </c>
      <c r="D3129" s="8" t="s">
        <v>20</v>
      </c>
      <c r="E3129" s="7" t="s">
        <v>21</v>
      </c>
      <c r="K3129" s="8">
        <v>1</v>
      </c>
      <c r="L3129" s="8">
        <v>0</v>
      </c>
      <c r="M3129" s="8">
        <f t="shared" si="499"/>
        <v>0</v>
      </c>
      <c r="O3129" s="8">
        <v>151</v>
      </c>
      <c r="AI3129">
        <v>8041</v>
      </c>
      <c r="AJ3129">
        <v>15233</v>
      </c>
      <c r="AK3129" t="s">
        <v>378</v>
      </c>
      <c r="AL3129">
        <v>105</v>
      </c>
      <c r="AM3129">
        <v>105</v>
      </c>
      <c r="AN3129">
        <v>18.5</v>
      </c>
      <c r="AO3129">
        <v>18.5</v>
      </c>
      <c r="AP3129">
        <v>18.5</v>
      </c>
      <c r="AQ3129">
        <v>2.9</v>
      </c>
      <c r="AR3129">
        <v>0</v>
      </c>
      <c r="AS3129">
        <v>0</v>
      </c>
      <c r="AT3129" s="12">
        <f t="shared" si="500"/>
        <v>21.4</v>
      </c>
      <c r="AV3129" s="11">
        <f t="shared" si="501"/>
        <v>0</v>
      </c>
      <c r="AW3129" s="13">
        <f t="shared" si="502"/>
        <v>0</v>
      </c>
      <c r="AX3129" s="13">
        <f t="shared" si="503"/>
        <v>0</v>
      </c>
      <c r="AY3129" s="13">
        <f t="shared" si="504"/>
        <v>0</v>
      </c>
      <c r="AZ3129" s="13">
        <f t="shared" si="505"/>
        <v>0</v>
      </c>
      <c r="BA3129" s="13">
        <f t="shared" si="506"/>
        <v>0</v>
      </c>
      <c r="BB3129" s="13">
        <f t="shared" si="507"/>
        <v>0</v>
      </c>
      <c r="BC3129" s="13">
        <f t="shared" si="508"/>
        <v>0</v>
      </c>
    </row>
    <row r="3130" spans="1:55" x14ac:dyDescent="0.3">
      <c r="A3130" s="8" t="s">
        <v>233</v>
      </c>
      <c r="B3130" s="8" t="s">
        <v>239</v>
      </c>
      <c r="C3130" s="8" t="s">
        <v>212</v>
      </c>
      <c r="D3130" s="8" t="s">
        <v>26</v>
      </c>
      <c r="E3130" s="7" t="s">
        <v>14</v>
      </c>
      <c r="F3130" s="8">
        <v>175</v>
      </c>
      <c r="H3130" s="8">
        <v>1</v>
      </c>
      <c r="L3130" s="8">
        <v>0.14299999999999999</v>
      </c>
      <c r="M3130" s="8">
        <f t="shared" si="499"/>
        <v>25.024999999999999</v>
      </c>
      <c r="O3130" s="8">
        <v>151</v>
      </c>
      <c r="AI3130" s="7">
        <v>7200</v>
      </c>
      <c r="AJ3130" s="8">
        <v>20051</v>
      </c>
      <c r="AK3130" s="8" t="s">
        <v>282</v>
      </c>
      <c r="AL3130" s="7">
        <v>130</v>
      </c>
      <c r="AM3130" s="8">
        <v>0</v>
      </c>
      <c r="AN3130" s="8">
        <v>2.4</v>
      </c>
      <c r="AO3130" s="8">
        <v>0</v>
      </c>
      <c r="AP3130" s="8">
        <v>0</v>
      </c>
      <c r="AQ3130" s="8">
        <v>0.2</v>
      </c>
      <c r="AR3130" s="8">
        <v>28.6</v>
      </c>
      <c r="AS3130" s="8">
        <v>0.3</v>
      </c>
      <c r="AT3130" s="12">
        <f t="shared" si="500"/>
        <v>31.200000000000003</v>
      </c>
      <c r="AV3130" s="11">
        <f t="shared" si="501"/>
        <v>32.532499999999999</v>
      </c>
      <c r="AW3130" s="13">
        <f t="shared" si="502"/>
        <v>0</v>
      </c>
      <c r="AX3130" s="13">
        <f t="shared" si="503"/>
        <v>0.60059999999999991</v>
      </c>
      <c r="AY3130" s="13">
        <f t="shared" si="504"/>
        <v>0</v>
      </c>
      <c r="AZ3130" s="13">
        <f t="shared" si="505"/>
        <v>0</v>
      </c>
      <c r="BA3130" s="13">
        <f t="shared" si="506"/>
        <v>5.0049999999999997E-2</v>
      </c>
      <c r="BB3130" s="13">
        <f t="shared" si="507"/>
        <v>7.1571500000000006</v>
      </c>
      <c r="BC3130" s="13">
        <f t="shared" si="508"/>
        <v>7.5074999999999989E-2</v>
      </c>
    </row>
    <row r="3131" spans="1:55" x14ac:dyDescent="0.3">
      <c r="A3131" s="8" t="s">
        <v>233</v>
      </c>
      <c r="B3131" s="8" t="s">
        <v>239</v>
      </c>
      <c r="C3131" s="8" t="s">
        <v>212</v>
      </c>
      <c r="D3131" s="8" t="s">
        <v>28</v>
      </c>
      <c r="E3131" s="7" t="s">
        <v>14</v>
      </c>
      <c r="F3131" s="8">
        <v>185</v>
      </c>
      <c r="G3131" s="8">
        <v>1</v>
      </c>
      <c r="L3131" s="8">
        <v>1</v>
      </c>
      <c r="M3131" s="8">
        <f t="shared" si="499"/>
        <v>185</v>
      </c>
      <c r="O3131" s="8">
        <v>151</v>
      </c>
      <c r="AI3131" s="7">
        <v>7005</v>
      </c>
      <c r="AJ3131" s="8">
        <v>16028</v>
      </c>
      <c r="AK3131" s="8" t="s">
        <v>283</v>
      </c>
      <c r="AL3131" s="7">
        <v>127</v>
      </c>
      <c r="AM3131" s="8">
        <v>0</v>
      </c>
      <c r="AN3131" s="8">
        <v>8.6999999999999993</v>
      </c>
      <c r="AO3131" s="8">
        <v>0</v>
      </c>
      <c r="AP3131" s="8">
        <v>0</v>
      </c>
      <c r="AQ3131" s="8">
        <v>0.5</v>
      </c>
      <c r="AR3131" s="8">
        <v>22.8</v>
      </c>
      <c r="AS3131" s="8">
        <v>6.4</v>
      </c>
      <c r="AT3131" s="12">
        <f t="shared" si="500"/>
        <v>32</v>
      </c>
      <c r="AV3131" s="11">
        <f t="shared" si="501"/>
        <v>234.95</v>
      </c>
      <c r="AW3131" s="13">
        <f t="shared" si="502"/>
        <v>0</v>
      </c>
      <c r="AX3131" s="13">
        <f t="shared" si="503"/>
        <v>16.094999999999999</v>
      </c>
      <c r="AY3131" s="13">
        <f t="shared" si="504"/>
        <v>0</v>
      </c>
      <c r="AZ3131" s="13">
        <f t="shared" si="505"/>
        <v>0</v>
      </c>
      <c r="BA3131" s="13">
        <f t="shared" si="506"/>
        <v>0.92500000000000004</v>
      </c>
      <c r="BB3131" s="13">
        <f t="shared" si="507"/>
        <v>42.18</v>
      </c>
      <c r="BC3131" s="13">
        <f t="shared" si="508"/>
        <v>11.84</v>
      </c>
    </row>
    <row r="3132" spans="1:55" x14ac:dyDescent="0.3">
      <c r="A3132" s="8" t="s">
        <v>233</v>
      </c>
      <c r="B3132" s="8" t="s">
        <v>239</v>
      </c>
      <c r="C3132" s="8" t="s">
        <v>212</v>
      </c>
      <c r="D3132" s="8" t="s">
        <v>29</v>
      </c>
      <c r="E3132" s="7" t="s">
        <v>14</v>
      </c>
      <c r="F3132" s="8">
        <v>60</v>
      </c>
      <c r="G3132" s="8">
        <v>1</v>
      </c>
      <c r="L3132" s="8">
        <v>1</v>
      </c>
      <c r="M3132" s="8">
        <f t="shared" si="499"/>
        <v>60</v>
      </c>
      <c r="O3132" s="8">
        <v>151</v>
      </c>
      <c r="AI3132" s="7">
        <v>513</v>
      </c>
      <c r="AJ3132" s="8">
        <v>11110</v>
      </c>
      <c r="AK3132" s="8" t="s">
        <v>290</v>
      </c>
      <c r="AL3132" s="7">
        <v>22</v>
      </c>
      <c r="AM3132" s="8">
        <v>0</v>
      </c>
      <c r="AN3132" s="8">
        <v>1</v>
      </c>
      <c r="AO3132" s="8">
        <v>0</v>
      </c>
      <c r="AP3132" s="8">
        <v>0</v>
      </c>
      <c r="AQ3132" s="8">
        <v>0.4</v>
      </c>
      <c r="AR3132" s="8">
        <v>4.5</v>
      </c>
      <c r="AS3132" s="8">
        <v>2.8</v>
      </c>
      <c r="AT3132" s="12">
        <f t="shared" si="500"/>
        <v>5.9</v>
      </c>
      <c r="AV3132" s="11">
        <f t="shared" si="501"/>
        <v>13.2</v>
      </c>
      <c r="AW3132" s="13">
        <f t="shared" si="502"/>
        <v>0</v>
      </c>
      <c r="AX3132" s="13">
        <f t="shared" si="503"/>
        <v>0.6</v>
      </c>
      <c r="AY3132" s="13">
        <f t="shared" si="504"/>
        <v>0</v>
      </c>
      <c r="AZ3132" s="13">
        <f t="shared" si="505"/>
        <v>0</v>
      </c>
      <c r="BA3132" s="13">
        <f t="shared" si="506"/>
        <v>0.24</v>
      </c>
      <c r="BB3132" s="13">
        <f t="shared" si="507"/>
        <v>2.7</v>
      </c>
      <c r="BC3132" s="13">
        <f t="shared" si="508"/>
        <v>1.68</v>
      </c>
    </row>
    <row r="3133" spans="1:55" x14ac:dyDescent="0.3">
      <c r="A3133" s="8" t="s">
        <v>233</v>
      </c>
      <c r="B3133" s="8" t="s">
        <v>239</v>
      </c>
      <c r="C3133" s="8" t="s">
        <v>212</v>
      </c>
      <c r="D3133" s="8" t="s">
        <v>30</v>
      </c>
      <c r="E3133" s="7" t="s">
        <v>14</v>
      </c>
      <c r="F3133" s="8">
        <v>119</v>
      </c>
      <c r="G3133" s="8">
        <v>1</v>
      </c>
      <c r="L3133" s="8">
        <v>1</v>
      </c>
      <c r="M3133" s="8">
        <f t="shared" si="499"/>
        <v>119</v>
      </c>
      <c r="O3133" s="8">
        <v>151</v>
      </c>
      <c r="AI3133" s="7">
        <v>141</v>
      </c>
      <c r="AJ3133" s="8">
        <v>9040</v>
      </c>
      <c r="AK3133" s="8" t="s">
        <v>287</v>
      </c>
      <c r="AL3133" s="7">
        <v>92</v>
      </c>
      <c r="AM3133" s="8">
        <v>0</v>
      </c>
      <c r="AN3133" s="8">
        <v>1</v>
      </c>
      <c r="AO3133" s="8">
        <v>0</v>
      </c>
      <c r="AP3133" s="8">
        <v>0</v>
      </c>
      <c r="AQ3133" s="8">
        <v>0.5</v>
      </c>
      <c r="AR3133" s="8">
        <v>23.4</v>
      </c>
      <c r="AS3133" s="8">
        <v>2.4</v>
      </c>
      <c r="AT3133" s="12">
        <f t="shared" si="500"/>
        <v>24.9</v>
      </c>
      <c r="AV3133" s="11">
        <f t="shared" si="501"/>
        <v>109.48</v>
      </c>
      <c r="AW3133" s="13">
        <f t="shared" si="502"/>
        <v>0</v>
      </c>
      <c r="AX3133" s="13">
        <f t="shared" si="503"/>
        <v>1.19</v>
      </c>
      <c r="AY3133" s="13">
        <f t="shared" si="504"/>
        <v>0</v>
      </c>
      <c r="AZ3133" s="13">
        <f t="shared" si="505"/>
        <v>0</v>
      </c>
      <c r="BA3133" s="13">
        <f t="shared" si="506"/>
        <v>0.59499999999999997</v>
      </c>
      <c r="BB3133" s="13">
        <f t="shared" si="507"/>
        <v>27.846</v>
      </c>
      <c r="BC3133" s="13">
        <f t="shared" si="508"/>
        <v>2.8559999999999999</v>
      </c>
    </row>
    <row r="3134" spans="1:55" x14ac:dyDescent="0.3">
      <c r="A3134" s="8" t="s">
        <v>233</v>
      </c>
      <c r="B3134" s="8" t="s">
        <v>239</v>
      </c>
      <c r="C3134" s="8" t="s">
        <v>212</v>
      </c>
      <c r="D3134" s="8" t="s">
        <v>31</v>
      </c>
      <c r="E3134" s="7" t="s">
        <v>14</v>
      </c>
      <c r="F3134" s="8">
        <v>122</v>
      </c>
      <c r="G3134" s="8">
        <v>1</v>
      </c>
      <c r="L3134" s="8">
        <v>1</v>
      </c>
      <c r="M3134" s="8">
        <f t="shared" si="499"/>
        <v>122</v>
      </c>
      <c r="O3134" s="8">
        <v>151</v>
      </c>
      <c r="AI3134" s="7">
        <v>1786</v>
      </c>
      <c r="AJ3134" s="8">
        <v>11363</v>
      </c>
      <c r="AK3134" s="8" t="s">
        <v>289</v>
      </c>
      <c r="AL3134" s="7">
        <v>93</v>
      </c>
      <c r="AM3134" s="8">
        <v>0</v>
      </c>
      <c r="AN3134" s="8">
        <v>2</v>
      </c>
      <c r="AO3134" s="8">
        <v>0</v>
      </c>
      <c r="AP3134" s="8">
        <v>0</v>
      </c>
      <c r="AQ3134" s="8">
        <v>0.1</v>
      </c>
      <c r="AR3134" s="8">
        <v>21.6</v>
      </c>
      <c r="AS3134" s="8">
        <v>1.5</v>
      </c>
      <c r="AT3134" s="12">
        <f t="shared" si="500"/>
        <v>23.700000000000003</v>
      </c>
      <c r="AV3134" s="11">
        <f t="shared" si="501"/>
        <v>113.46</v>
      </c>
      <c r="AW3134" s="13">
        <f t="shared" si="502"/>
        <v>0</v>
      </c>
      <c r="AX3134" s="13">
        <f t="shared" si="503"/>
        <v>2.44</v>
      </c>
      <c r="AY3134" s="13">
        <f t="shared" si="504"/>
        <v>0</v>
      </c>
      <c r="AZ3134" s="13">
        <f t="shared" si="505"/>
        <v>0</v>
      </c>
      <c r="BA3134" s="13">
        <f t="shared" si="506"/>
        <v>0.12200000000000001</v>
      </c>
      <c r="BB3134" s="13">
        <f t="shared" si="507"/>
        <v>26.352000000000004</v>
      </c>
      <c r="BC3134" s="13">
        <f t="shared" si="508"/>
        <v>1.83</v>
      </c>
    </row>
    <row r="3135" spans="1:55" x14ac:dyDescent="0.3">
      <c r="A3135" s="8" t="s">
        <v>233</v>
      </c>
      <c r="B3135" s="8" t="s">
        <v>239</v>
      </c>
      <c r="C3135" s="8" t="s">
        <v>212</v>
      </c>
      <c r="D3135" s="8" t="s">
        <v>114</v>
      </c>
      <c r="E3135" s="7" t="s">
        <v>14</v>
      </c>
      <c r="F3135" s="8">
        <v>171</v>
      </c>
      <c r="J3135" s="8">
        <v>1</v>
      </c>
      <c r="L3135" s="8">
        <v>3.0000000000000001E-3</v>
      </c>
      <c r="M3135" s="8">
        <f t="shared" si="499"/>
        <v>0.51300000000000001</v>
      </c>
      <c r="O3135" s="8">
        <v>151</v>
      </c>
      <c r="AI3135" s="7">
        <v>7060</v>
      </c>
      <c r="AJ3135" s="8">
        <v>16063</v>
      </c>
      <c r="AK3135" s="8" t="s">
        <v>328</v>
      </c>
      <c r="AL3135" s="7">
        <v>116</v>
      </c>
      <c r="AM3135" s="8">
        <v>0</v>
      </c>
      <c r="AN3135" s="8">
        <v>7.7</v>
      </c>
      <c r="AO3135" s="8">
        <v>0</v>
      </c>
      <c r="AP3135" s="8">
        <v>0</v>
      </c>
      <c r="AQ3135" s="8">
        <v>0.5</v>
      </c>
      <c r="AR3135" s="8">
        <v>20.8</v>
      </c>
      <c r="AS3135" s="8">
        <v>6.5</v>
      </c>
      <c r="AT3135" s="12">
        <f t="shared" si="500"/>
        <v>29</v>
      </c>
      <c r="AV3135" s="11">
        <f t="shared" si="501"/>
        <v>0.59508000000000005</v>
      </c>
      <c r="AW3135" s="13">
        <f t="shared" si="502"/>
        <v>0</v>
      </c>
      <c r="AX3135" s="13">
        <f t="shared" si="503"/>
        <v>3.9501000000000001E-2</v>
      </c>
      <c r="AY3135" s="13">
        <f t="shared" si="504"/>
        <v>0</v>
      </c>
      <c r="AZ3135" s="13">
        <f t="shared" si="505"/>
        <v>0</v>
      </c>
      <c r="BA3135" s="13">
        <f t="shared" si="506"/>
        <v>2.565E-3</v>
      </c>
      <c r="BB3135" s="13">
        <f t="shared" si="507"/>
        <v>0.10670400000000001</v>
      </c>
      <c r="BC3135" s="13">
        <f t="shared" si="508"/>
        <v>3.3345E-2</v>
      </c>
    </row>
    <row r="3136" spans="1:55" x14ac:dyDescent="0.3">
      <c r="A3136" s="8" t="s">
        <v>233</v>
      </c>
      <c r="B3136" s="8" t="s">
        <v>239</v>
      </c>
      <c r="C3136" s="8" t="s">
        <v>212</v>
      </c>
      <c r="D3136" s="8" t="s">
        <v>128</v>
      </c>
      <c r="E3136" s="7" t="s">
        <v>14</v>
      </c>
      <c r="F3136" s="8">
        <v>62</v>
      </c>
      <c r="I3136" s="8">
        <v>1</v>
      </c>
      <c r="L3136" s="8">
        <v>3.3000000000000002E-2</v>
      </c>
      <c r="M3136" s="8">
        <f t="shared" si="499"/>
        <v>2.0460000000000003</v>
      </c>
      <c r="O3136" s="8">
        <v>151</v>
      </c>
      <c r="AI3136" s="7">
        <v>620</v>
      </c>
      <c r="AJ3136" s="8">
        <v>11125</v>
      </c>
      <c r="AK3136" s="8" t="s">
        <v>356</v>
      </c>
      <c r="AL3136" s="7">
        <v>45</v>
      </c>
      <c r="AM3136" s="8">
        <v>0</v>
      </c>
      <c r="AN3136" s="8">
        <v>1.1000000000000001</v>
      </c>
      <c r="AO3136" s="8">
        <v>0</v>
      </c>
      <c r="AP3136" s="8">
        <v>0</v>
      </c>
      <c r="AQ3136" s="8">
        <v>0.2</v>
      </c>
      <c r="AR3136" s="8">
        <v>10.5</v>
      </c>
      <c r="AS3136" s="8">
        <v>3.3</v>
      </c>
      <c r="AT3136" s="12">
        <f t="shared" si="500"/>
        <v>11.8</v>
      </c>
      <c r="AV3136" s="11">
        <f t="shared" si="501"/>
        <v>0.92070000000000007</v>
      </c>
      <c r="AW3136" s="13">
        <f t="shared" si="502"/>
        <v>0</v>
      </c>
      <c r="AX3136" s="13">
        <f t="shared" si="503"/>
        <v>2.2506000000000005E-2</v>
      </c>
      <c r="AY3136" s="13">
        <f t="shared" si="504"/>
        <v>0</v>
      </c>
      <c r="AZ3136" s="13">
        <f t="shared" si="505"/>
        <v>0</v>
      </c>
      <c r="BA3136" s="13">
        <f t="shared" si="506"/>
        <v>4.092000000000001E-3</v>
      </c>
      <c r="BB3136" s="13">
        <f t="shared" si="507"/>
        <v>0.21483000000000005</v>
      </c>
      <c r="BC3136" s="13">
        <f t="shared" si="508"/>
        <v>6.7518000000000009E-2</v>
      </c>
    </row>
    <row r="3137" spans="1:55" x14ac:dyDescent="0.3">
      <c r="A3137" s="8" t="s">
        <v>233</v>
      </c>
      <c r="B3137" s="8" t="s">
        <v>239</v>
      </c>
      <c r="C3137" s="8" t="s">
        <v>212</v>
      </c>
      <c r="D3137" s="8" t="s">
        <v>167</v>
      </c>
      <c r="E3137" s="7" t="s">
        <v>14</v>
      </c>
      <c r="F3137" s="8">
        <v>62</v>
      </c>
      <c r="G3137" s="8">
        <v>1</v>
      </c>
      <c r="L3137" s="8">
        <v>1</v>
      </c>
      <c r="M3137" s="8">
        <f t="shared" si="499"/>
        <v>62</v>
      </c>
      <c r="O3137" s="8">
        <v>151</v>
      </c>
      <c r="AI3137" s="7">
        <v>2282</v>
      </c>
      <c r="AJ3137" s="8">
        <v>11529</v>
      </c>
      <c r="AK3137" s="8" t="s">
        <v>368</v>
      </c>
      <c r="AL3137" s="7">
        <v>21</v>
      </c>
      <c r="AM3137" s="8">
        <v>0</v>
      </c>
      <c r="AN3137" s="8">
        <v>0.9</v>
      </c>
      <c r="AO3137" s="8">
        <v>0</v>
      </c>
      <c r="AP3137" s="8">
        <v>0</v>
      </c>
      <c r="AQ3137" s="8">
        <v>0.3</v>
      </c>
      <c r="AR3137" s="8">
        <v>4.5999999999999996</v>
      </c>
      <c r="AS3137" s="8">
        <v>1.1000000000000001</v>
      </c>
      <c r="AT3137" s="12">
        <f t="shared" si="500"/>
        <v>5.8</v>
      </c>
      <c r="AV3137" s="11">
        <f t="shared" si="501"/>
        <v>13.02</v>
      </c>
      <c r="AW3137" s="13">
        <f t="shared" si="502"/>
        <v>0</v>
      </c>
      <c r="AX3137" s="13">
        <f t="shared" si="503"/>
        <v>0.55800000000000005</v>
      </c>
      <c r="AY3137" s="13">
        <f t="shared" si="504"/>
        <v>0</v>
      </c>
      <c r="AZ3137" s="13">
        <f t="shared" si="505"/>
        <v>0</v>
      </c>
      <c r="BA3137" s="13">
        <f t="shared" si="506"/>
        <v>0.18599999999999997</v>
      </c>
      <c r="BB3137" s="13">
        <f t="shared" si="507"/>
        <v>2.8519999999999999</v>
      </c>
      <c r="BC3137" s="13">
        <f t="shared" si="508"/>
        <v>0.68200000000000005</v>
      </c>
    </row>
    <row r="3138" spans="1:55" x14ac:dyDescent="0.3">
      <c r="A3138" s="8" t="s">
        <v>233</v>
      </c>
      <c r="B3138" s="8" t="s">
        <v>239</v>
      </c>
      <c r="C3138" s="8" t="s">
        <v>212</v>
      </c>
      <c r="D3138" s="8" t="s">
        <v>171</v>
      </c>
      <c r="E3138" s="7" t="s">
        <v>14</v>
      </c>
      <c r="F3138" s="8">
        <v>44</v>
      </c>
      <c r="H3138" s="8">
        <v>2</v>
      </c>
      <c r="L3138" s="8">
        <v>0.28599999999999998</v>
      </c>
      <c r="M3138" s="8">
        <f t="shared" si="499"/>
        <v>12.584</v>
      </c>
      <c r="O3138" s="8">
        <v>151</v>
      </c>
      <c r="AI3138" s="7">
        <v>7016</v>
      </c>
      <c r="AJ3138" s="8">
        <v>18029</v>
      </c>
      <c r="AK3138" s="8" t="s">
        <v>369</v>
      </c>
      <c r="AL3138" s="7">
        <v>274</v>
      </c>
      <c r="AM3138" s="8">
        <v>0</v>
      </c>
      <c r="AN3138" s="8">
        <v>8.8000000000000007</v>
      </c>
      <c r="AO3138" s="8">
        <v>0</v>
      </c>
      <c r="AP3138" s="8">
        <v>0</v>
      </c>
      <c r="AQ3138" s="8">
        <v>3</v>
      </c>
      <c r="AR3138" s="8">
        <v>51.9</v>
      </c>
      <c r="AS3138" s="8">
        <v>2.8</v>
      </c>
      <c r="AT3138" s="12">
        <f t="shared" si="500"/>
        <v>63.7</v>
      </c>
      <c r="AV3138" s="11">
        <f t="shared" si="501"/>
        <v>34.480159999999998</v>
      </c>
      <c r="AW3138" s="13">
        <f t="shared" si="502"/>
        <v>0</v>
      </c>
      <c r="AX3138" s="13">
        <f t="shared" si="503"/>
        <v>1.1073920000000002</v>
      </c>
      <c r="AY3138" s="13">
        <f t="shared" si="504"/>
        <v>0</v>
      </c>
      <c r="AZ3138" s="13">
        <f t="shared" si="505"/>
        <v>0</v>
      </c>
      <c r="BA3138" s="13">
        <f t="shared" si="506"/>
        <v>0.37751999999999997</v>
      </c>
      <c r="BB3138" s="13">
        <f t="shared" si="507"/>
        <v>6.5310959999999998</v>
      </c>
      <c r="BC3138" s="13">
        <f t="shared" si="508"/>
        <v>0.352352</v>
      </c>
    </row>
    <row r="3139" spans="1:55" x14ac:dyDescent="0.3">
      <c r="A3139" s="8" t="s">
        <v>234</v>
      </c>
      <c r="B3139" s="8" t="s">
        <v>239</v>
      </c>
      <c r="C3139" s="8" t="s">
        <v>212</v>
      </c>
      <c r="D3139" s="8" t="s">
        <v>248</v>
      </c>
      <c r="E3139" s="7" t="s">
        <v>14</v>
      </c>
      <c r="F3139" s="8">
        <v>134</v>
      </c>
      <c r="G3139" s="8">
        <v>1</v>
      </c>
      <c r="L3139" s="8">
        <v>1</v>
      </c>
      <c r="M3139" s="8">
        <f t="shared" si="499"/>
        <v>134</v>
      </c>
      <c r="O3139" s="8">
        <v>151</v>
      </c>
      <c r="AE3139" s="7" t="s">
        <v>296</v>
      </c>
      <c r="AF3139" s="8" t="s">
        <v>303</v>
      </c>
      <c r="AL3139" s="7">
        <v>163</v>
      </c>
      <c r="AN3139" s="8">
        <v>6.3</v>
      </c>
      <c r="AQ3139" s="8">
        <v>1.4</v>
      </c>
      <c r="AR3139" s="8">
        <v>31.1</v>
      </c>
      <c r="AT3139" s="12">
        <f t="shared" si="500"/>
        <v>38.799999999999997</v>
      </c>
      <c r="AV3139" s="11">
        <f t="shared" si="501"/>
        <v>218.42</v>
      </c>
      <c r="AW3139" s="13">
        <f t="shared" si="502"/>
        <v>1.34</v>
      </c>
      <c r="AX3139" s="13">
        <f t="shared" si="503"/>
        <v>8.4420000000000002</v>
      </c>
      <c r="AY3139" s="13">
        <f t="shared" si="504"/>
        <v>1.34</v>
      </c>
      <c r="AZ3139" s="13">
        <f t="shared" si="505"/>
        <v>1.34</v>
      </c>
      <c r="BA3139" s="13">
        <f t="shared" si="506"/>
        <v>1.8759999999999999</v>
      </c>
      <c r="BB3139" s="13">
        <f t="shared" si="507"/>
        <v>41.674000000000007</v>
      </c>
      <c r="BC3139" s="13">
        <f t="shared" si="508"/>
        <v>1.34</v>
      </c>
    </row>
    <row r="3140" spans="1:55" x14ac:dyDescent="0.3">
      <c r="A3140" s="8" t="s">
        <v>234</v>
      </c>
      <c r="B3140" s="8" t="s">
        <v>239</v>
      </c>
      <c r="C3140" s="8" t="s">
        <v>212</v>
      </c>
      <c r="D3140" s="8" t="s">
        <v>27</v>
      </c>
      <c r="E3140" s="7" t="s">
        <v>14</v>
      </c>
      <c r="F3140" s="8">
        <v>114</v>
      </c>
      <c r="G3140" s="8">
        <v>1</v>
      </c>
      <c r="L3140" s="8">
        <v>1</v>
      </c>
      <c r="M3140" s="8">
        <f t="shared" si="499"/>
        <v>114</v>
      </c>
      <c r="O3140" s="8">
        <v>151</v>
      </c>
      <c r="AE3140" s="7" t="s">
        <v>296</v>
      </c>
      <c r="AF3140" s="8" t="s">
        <v>304</v>
      </c>
      <c r="AL3140" s="7">
        <v>125</v>
      </c>
      <c r="AN3140" s="8">
        <v>2.1</v>
      </c>
      <c r="AQ3140" s="8">
        <v>1.3</v>
      </c>
      <c r="AR3140" s="8">
        <v>26.2</v>
      </c>
      <c r="AT3140" s="12">
        <f t="shared" si="500"/>
        <v>29.6</v>
      </c>
      <c r="AV3140" s="11">
        <f t="shared" si="501"/>
        <v>142.5</v>
      </c>
      <c r="AW3140" s="13">
        <f t="shared" si="502"/>
        <v>1.1399999999999999</v>
      </c>
      <c r="AX3140" s="13">
        <f t="shared" si="503"/>
        <v>2.3940000000000001</v>
      </c>
      <c r="AY3140" s="13">
        <f t="shared" si="504"/>
        <v>1.1399999999999999</v>
      </c>
      <c r="AZ3140" s="13">
        <f t="shared" si="505"/>
        <v>1.1399999999999999</v>
      </c>
      <c r="BA3140" s="13">
        <f t="shared" si="506"/>
        <v>1.4820000000000002</v>
      </c>
      <c r="BB3140" s="13">
        <f t="shared" si="507"/>
        <v>29.867999999999999</v>
      </c>
      <c r="BC3140" s="13">
        <f t="shared" si="508"/>
        <v>1.1399999999999999</v>
      </c>
    </row>
    <row r="3141" spans="1:55" x14ac:dyDescent="0.3">
      <c r="A3141" s="8" t="s">
        <v>234</v>
      </c>
      <c r="B3141" s="8" t="s">
        <v>239</v>
      </c>
      <c r="C3141" s="8" t="s">
        <v>212</v>
      </c>
      <c r="D3141" s="8" t="s">
        <v>32</v>
      </c>
      <c r="E3141" s="7" t="s">
        <v>14</v>
      </c>
      <c r="F3141" s="8">
        <v>83</v>
      </c>
      <c r="G3141" s="8">
        <v>1</v>
      </c>
      <c r="L3141" s="8">
        <v>1</v>
      </c>
      <c r="M3141" s="8">
        <f t="shared" si="499"/>
        <v>83</v>
      </c>
      <c r="O3141" s="8">
        <v>151</v>
      </c>
      <c r="AI3141" s="7">
        <v>8012</v>
      </c>
      <c r="AJ3141" s="8">
        <v>0</v>
      </c>
      <c r="AK3141" s="8" t="s">
        <v>307</v>
      </c>
      <c r="AL3141" s="7">
        <v>332</v>
      </c>
      <c r="AM3141" s="8">
        <v>0</v>
      </c>
      <c r="AN3141" s="8">
        <v>10.3</v>
      </c>
      <c r="AO3141" s="8">
        <v>0</v>
      </c>
      <c r="AP3141" s="8">
        <v>0</v>
      </c>
      <c r="AQ3141" s="8">
        <v>3</v>
      </c>
      <c r="AR3141" s="8">
        <v>73.7</v>
      </c>
      <c r="AS3141" s="8">
        <v>12.7</v>
      </c>
      <c r="AT3141" s="12">
        <f t="shared" si="500"/>
        <v>87</v>
      </c>
      <c r="AV3141" s="11">
        <f t="shared" si="501"/>
        <v>275.56</v>
      </c>
      <c r="AW3141" s="13">
        <f t="shared" si="502"/>
        <v>0</v>
      </c>
      <c r="AX3141" s="13">
        <f t="shared" si="503"/>
        <v>8.5490000000000013</v>
      </c>
      <c r="AY3141" s="13">
        <f t="shared" si="504"/>
        <v>0</v>
      </c>
      <c r="AZ3141" s="13">
        <f t="shared" si="505"/>
        <v>0</v>
      </c>
      <c r="BA3141" s="13">
        <f t="shared" si="506"/>
        <v>2.4900000000000002</v>
      </c>
      <c r="BB3141" s="13">
        <f t="shared" si="507"/>
        <v>61.171000000000006</v>
      </c>
      <c r="BC3141" s="13">
        <f t="shared" si="508"/>
        <v>10.540999999999999</v>
      </c>
    </row>
    <row r="3142" spans="1:55" x14ac:dyDescent="0.3">
      <c r="A3142" s="8" t="s">
        <v>234</v>
      </c>
      <c r="B3142" s="8" t="s">
        <v>239</v>
      </c>
      <c r="C3142" s="8" t="s">
        <v>212</v>
      </c>
      <c r="D3142" s="8" t="s">
        <v>74</v>
      </c>
      <c r="E3142" s="7" t="s">
        <v>14</v>
      </c>
      <c r="F3142" s="8">
        <v>340</v>
      </c>
      <c r="G3142" s="8">
        <v>1</v>
      </c>
      <c r="L3142" s="8">
        <v>1</v>
      </c>
      <c r="M3142" s="8">
        <f t="shared" si="499"/>
        <v>340</v>
      </c>
      <c r="O3142" s="8">
        <v>151</v>
      </c>
      <c r="AI3142" s="7">
        <v>404</v>
      </c>
      <c r="AJ3142" s="8">
        <v>14400</v>
      </c>
      <c r="AK3142" s="8" t="s">
        <v>308</v>
      </c>
      <c r="AL3142" s="7">
        <v>41</v>
      </c>
      <c r="AM3142" s="8">
        <v>0</v>
      </c>
      <c r="AN3142" s="8">
        <v>0</v>
      </c>
      <c r="AO3142" s="8">
        <v>0</v>
      </c>
      <c r="AP3142" s="8">
        <v>0</v>
      </c>
      <c r="AQ3142" s="8">
        <v>0</v>
      </c>
      <c r="AR3142" s="8">
        <v>10.4</v>
      </c>
      <c r="AS3142" s="8">
        <v>0</v>
      </c>
      <c r="AT3142" s="12">
        <f t="shared" si="500"/>
        <v>10.4</v>
      </c>
      <c r="AV3142" s="11">
        <f t="shared" si="501"/>
        <v>139.4</v>
      </c>
      <c r="AW3142" s="13">
        <f t="shared" si="502"/>
        <v>0</v>
      </c>
      <c r="AX3142" s="13">
        <f t="shared" si="503"/>
        <v>0</v>
      </c>
      <c r="AY3142" s="13">
        <f t="shared" si="504"/>
        <v>0</v>
      </c>
      <c r="AZ3142" s="13">
        <f t="shared" si="505"/>
        <v>0</v>
      </c>
      <c r="BA3142" s="13">
        <f t="shared" si="506"/>
        <v>0</v>
      </c>
      <c r="BB3142" s="13">
        <f t="shared" si="507"/>
        <v>35.36</v>
      </c>
      <c r="BC3142" s="13">
        <f t="shared" si="508"/>
        <v>0</v>
      </c>
    </row>
    <row r="3143" spans="1:55" x14ac:dyDescent="0.3">
      <c r="A3143" s="8" t="s">
        <v>232</v>
      </c>
      <c r="B3143" s="8" t="s">
        <v>240</v>
      </c>
      <c r="C3143" s="8" t="s">
        <v>213</v>
      </c>
      <c r="D3143" s="8" t="s">
        <v>13</v>
      </c>
      <c r="E3143" s="7" t="s">
        <v>14</v>
      </c>
      <c r="F3143" s="8">
        <v>112</v>
      </c>
      <c r="H3143" s="8">
        <v>2</v>
      </c>
      <c r="L3143" s="8">
        <v>0.28599999999999998</v>
      </c>
      <c r="M3143" s="8">
        <f t="shared" si="499"/>
        <v>32.031999999999996</v>
      </c>
      <c r="N3143" s="8">
        <v>2</v>
      </c>
      <c r="O3143" s="8">
        <v>152</v>
      </c>
      <c r="AI3143" s="7">
        <v>8067</v>
      </c>
      <c r="AJ3143" s="8">
        <v>0</v>
      </c>
      <c r="AK3143" s="8" t="s">
        <v>265</v>
      </c>
      <c r="AL3143" s="7">
        <v>269</v>
      </c>
      <c r="AM3143" s="8">
        <v>269</v>
      </c>
      <c r="AN3143" s="8">
        <v>24.9</v>
      </c>
      <c r="AO3143" s="8">
        <v>24.9</v>
      </c>
      <c r="AP3143" s="8">
        <v>24.9</v>
      </c>
      <c r="AQ3143" s="8">
        <v>18</v>
      </c>
      <c r="AR3143" s="8">
        <v>0</v>
      </c>
      <c r="AS3143" s="8">
        <v>0</v>
      </c>
      <c r="AT3143" s="12">
        <f t="shared" si="500"/>
        <v>42.9</v>
      </c>
      <c r="AV3143" s="11">
        <f t="shared" si="501"/>
        <v>86.16607999999998</v>
      </c>
      <c r="AW3143" s="13">
        <f t="shared" si="502"/>
        <v>86.16607999999998</v>
      </c>
      <c r="AX3143" s="13">
        <f t="shared" si="503"/>
        <v>7.9759679999999991</v>
      </c>
      <c r="AY3143" s="13">
        <f t="shared" si="504"/>
        <v>7.9759679999999991</v>
      </c>
      <c r="AZ3143" s="13">
        <f t="shared" si="505"/>
        <v>7.9759679999999991</v>
      </c>
      <c r="BA3143" s="13">
        <f t="shared" si="506"/>
        <v>5.7657599999999993</v>
      </c>
      <c r="BB3143" s="13">
        <f t="shared" si="507"/>
        <v>0</v>
      </c>
      <c r="BC3143" s="13">
        <f t="shared" si="508"/>
        <v>0</v>
      </c>
    </row>
    <row r="3144" spans="1:55" x14ac:dyDescent="0.3">
      <c r="A3144" s="8" t="s">
        <v>232</v>
      </c>
      <c r="B3144" s="8" t="s">
        <v>240</v>
      </c>
      <c r="C3144" s="8" t="s">
        <v>213</v>
      </c>
      <c r="D3144" s="8" t="s">
        <v>15</v>
      </c>
      <c r="E3144" s="7" t="s">
        <v>14</v>
      </c>
      <c r="F3144" s="8">
        <v>85</v>
      </c>
      <c r="J3144" s="8">
        <v>1</v>
      </c>
      <c r="L3144" s="8">
        <v>3.0000000000000001E-3</v>
      </c>
      <c r="M3144" s="8">
        <f t="shared" si="499"/>
        <v>0.255</v>
      </c>
      <c r="O3144" s="8">
        <v>152</v>
      </c>
      <c r="AE3144" s="7" t="s">
        <v>296</v>
      </c>
      <c r="AF3144" s="8" t="s">
        <v>298</v>
      </c>
      <c r="AG3144" s="7" t="s">
        <v>299</v>
      </c>
      <c r="AL3144" s="7">
        <v>241</v>
      </c>
      <c r="AN3144" s="8">
        <v>32.9</v>
      </c>
      <c r="AQ3144" s="8">
        <v>10.9</v>
      </c>
      <c r="AR3144" s="8">
        <v>0.5</v>
      </c>
      <c r="AS3144" s="8">
        <v>0</v>
      </c>
      <c r="AT3144" s="12">
        <f t="shared" si="500"/>
        <v>44.3</v>
      </c>
      <c r="AV3144" s="11">
        <f t="shared" si="501"/>
        <v>0.61454999999999993</v>
      </c>
      <c r="AW3144" s="13">
        <f t="shared" si="502"/>
        <v>2.5500000000000002E-3</v>
      </c>
      <c r="AX3144" s="13">
        <f t="shared" si="503"/>
        <v>8.3894999999999997E-2</v>
      </c>
      <c r="AY3144" s="13">
        <f t="shared" si="504"/>
        <v>2.5500000000000002E-3</v>
      </c>
      <c r="AZ3144" s="13">
        <f t="shared" si="505"/>
        <v>2.5500000000000002E-3</v>
      </c>
      <c r="BA3144" s="13">
        <f t="shared" si="506"/>
        <v>2.7795E-2</v>
      </c>
      <c r="BB3144" s="13">
        <f t="shared" si="507"/>
        <v>1.2750000000000001E-3</v>
      </c>
      <c r="BC3144" s="13">
        <f t="shared" si="508"/>
        <v>0</v>
      </c>
    </row>
    <row r="3145" spans="1:55" x14ac:dyDescent="0.3">
      <c r="A3145" s="8" t="s">
        <v>232</v>
      </c>
      <c r="B3145" s="8" t="s">
        <v>240</v>
      </c>
      <c r="C3145" s="8" t="s">
        <v>213</v>
      </c>
      <c r="D3145" s="8" t="s">
        <v>17</v>
      </c>
      <c r="E3145" s="7" t="s">
        <v>14</v>
      </c>
      <c r="F3145" s="8">
        <v>85</v>
      </c>
      <c r="J3145" s="8">
        <v>1</v>
      </c>
      <c r="L3145" s="8">
        <v>3.0000000000000001E-3</v>
      </c>
      <c r="M3145" s="8">
        <f t="shared" si="499"/>
        <v>0.255</v>
      </c>
      <c r="O3145" s="8">
        <v>152</v>
      </c>
      <c r="AE3145" s="7" t="s">
        <v>300</v>
      </c>
      <c r="AF3145" s="8" t="s">
        <v>301</v>
      </c>
      <c r="AG3145" s="7" t="s">
        <v>272</v>
      </c>
      <c r="AL3145" s="7">
        <v>265</v>
      </c>
      <c r="AN3145" s="8">
        <v>16.899999999999999</v>
      </c>
      <c r="AQ3145" s="8">
        <v>21.4</v>
      </c>
      <c r="AR3145" s="8">
        <v>0</v>
      </c>
      <c r="AS3145" s="8">
        <v>0</v>
      </c>
      <c r="AT3145" s="12">
        <f t="shared" si="500"/>
        <v>38.299999999999997</v>
      </c>
      <c r="AV3145" s="11">
        <f t="shared" si="501"/>
        <v>0.67575000000000007</v>
      </c>
      <c r="AW3145" s="13">
        <f t="shared" si="502"/>
        <v>2.5500000000000002E-3</v>
      </c>
      <c r="AX3145" s="13">
        <f t="shared" si="503"/>
        <v>4.3095000000000001E-2</v>
      </c>
      <c r="AY3145" s="13">
        <f t="shared" si="504"/>
        <v>2.5500000000000002E-3</v>
      </c>
      <c r="AZ3145" s="13">
        <f t="shared" si="505"/>
        <v>2.5500000000000002E-3</v>
      </c>
      <c r="BA3145" s="13">
        <f t="shared" si="506"/>
        <v>5.457E-2</v>
      </c>
      <c r="BB3145" s="13">
        <f t="shared" si="507"/>
        <v>0</v>
      </c>
      <c r="BC3145" s="13">
        <f t="shared" si="508"/>
        <v>0</v>
      </c>
    </row>
    <row r="3146" spans="1:55" x14ac:dyDescent="0.3">
      <c r="A3146" s="8" t="s">
        <v>232</v>
      </c>
      <c r="B3146" s="8" t="s">
        <v>240</v>
      </c>
      <c r="C3146" s="8" t="s">
        <v>213</v>
      </c>
      <c r="D3146" s="8" t="s">
        <v>18</v>
      </c>
      <c r="E3146" s="7" t="s">
        <v>21</v>
      </c>
      <c r="K3146" s="8">
        <v>1</v>
      </c>
      <c r="L3146" s="8">
        <v>0</v>
      </c>
      <c r="M3146" s="8">
        <f t="shared" si="499"/>
        <v>0</v>
      </c>
      <c r="O3146" s="8">
        <v>152</v>
      </c>
      <c r="S3146" s="8">
        <v>1095</v>
      </c>
      <c r="T3146" s="8" t="s">
        <v>275</v>
      </c>
      <c r="AL3146" s="7">
        <v>267</v>
      </c>
      <c r="AN3146" s="8">
        <v>19.600000000000001</v>
      </c>
      <c r="AQ3146" s="8">
        <v>20.3</v>
      </c>
      <c r="AT3146" s="12">
        <f t="shared" si="500"/>
        <v>39.900000000000006</v>
      </c>
      <c r="AV3146" s="11">
        <f t="shared" si="501"/>
        <v>0</v>
      </c>
      <c r="AW3146" s="13">
        <f t="shared" si="502"/>
        <v>0</v>
      </c>
      <c r="AX3146" s="13">
        <f t="shared" si="503"/>
        <v>0</v>
      </c>
      <c r="AY3146" s="13">
        <f t="shared" si="504"/>
        <v>0</v>
      </c>
      <c r="AZ3146" s="13">
        <f t="shared" si="505"/>
        <v>0</v>
      </c>
      <c r="BA3146" s="13">
        <f t="shared" si="506"/>
        <v>0</v>
      </c>
      <c r="BB3146" s="13">
        <f t="shared" si="507"/>
        <v>0</v>
      </c>
      <c r="BC3146" s="13">
        <f t="shared" si="508"/>
        <v>0</v>
      </c>
    </row>
    <row r="3147" spans="1:55" x14ac:dyDescent="0.3">
      <c r="A3147" s="8" t="s">
        <v>232</v>
      </c>
      <c r="B3147" s="8" t="s">
        <v>240</v>
      </c>
      <c r="C3147" s="8" t="s">
        <v>213</v>
      </c>
      <c r="D3147" s="8" t="s">
        <v>19</v>
      </c>
      <c r="E3147" s="7" t="s">
        <v>14</v>
      </c>
      <c r="F3147" s="8">
        <v>112</v>
      </c>
      <c r="I3147" s="8">
        <v>3</v>
      </c>
      <c r="L3147" s="8">
        <v>0.1</v>
      </c>
      <c r="M3147" s="8">
        <f t="shared" si="499"/>
        <v>11.200000000000001</v>
      </c>
      <c r="O3147" s="8">
        <v>152</v>
      </c>
      <c r="AI3147" s="7">
        <v>8063</v>
      </c>
      <c r="AJ3147" s="8">
        <v>5124</v>
      </c>
      <c r="AK3147" s="8" t="s">
        <v>273</v>
      </c>
      <c r="AL3147" s="7">
        <v>285</v>
      </c>
      <c r="AM3147" s="8">
        <v>285</v>
      </c>
      <c r="AN3147" s="8">
        <v>26.9</v>
      </c>
      <c r="AO3147" s="8">
        <v>26.9</v>
      </c>
      <c r="AP3147" s="8">
        <v>26.9</v>
      </c>
      <c r="AQ3147" s="8">
        <v>18.899999999999999</v>
      </c>
      <c r="AR3147" s="8">
        <v>0</v>
      </c>
      <c r="AS3147" s="8">
        <v>0</v>
      </c>
      <c r="AT3147" s="12">
        <f t="shared" si="500"/>
        <v>45.8</v>
      </c>
      <c r="AV3147" s="11">
        <f t="shared" si="501"/>
        <v>31.920000000000005</v>
      </c>
      <c r="AW3147" s="13">
        <f t="shared" si="502"/>
        <v>31.920000000000005</v>
      </c>
      <c r="AX3147" s="13">
        <f t="shared" si="503"/>
        <v>3.0128000000000004</v>
      </c>
      <c r="AY3147" s="13">
        <f t="shared" si="504"/>
        <v>3.0128000000000004</v>
      </c>
      <c r="AZ3147" s="13">
        <f t="shared" si="505"/>
        <v>3.0128000000000004</v>
      </c>
      <c r="BA3147" s="13">
        <f t="shared" si="506"/>
        <v>2.1168</v>
      </c>
      <c r="BB3147" s="13">
        <f t="shared" si="507"/>
        <v>0</v>
      </c>
      <c r="BC3147" s="13">
        <f t="shared" si="508"/>
        <v>0</v>
      </c>
    </row>
    <row r="3148" spans="1:55" x14ac:dyDescent="0.3">
      <c r="A3148" s="8" t="s">
        <v>232</v>
      </c>
      <c r="B3148" s="8" t="s">
        <v>240</v>
      </c>
      <c r="C3148" s="8" t="s">
        <v>213</v>
      </c>
      <c r="D3148" s="8" t="s">
        <v>22</v>
      </c>
      <c r="E3148" s="7" t="s">
        <v>21</v>
      </c>
      <c r="K3148" s="8">
        <v>1</v>
      </c>
      <c r="L3148" s="8">
        <v>0</v>
      </c>
      <c r="M3148" s="8">
        <f t="shared" si="499"/>
        <v>0</v>
      </c>
      <c r="O3148" s="8">
        <v>152</v>
      </c>
      <c r="AI3148" s="7">
        <v>8063</v>
      </c>
      <c r="AJ3148" s="8">
        <v>5124</v>
      </c>
      <c r="AK3148" s="8" t="s">
        <v>273</v>
      </c>
      <c r="AL3148" s="7">
        <v>285</v>
      </c>
      <c r="AM3148" s="8">
        <v>285</v>
      </c>
      <c r="AN3148" s="8">
        <v>26.9</v>
      </c>
      <c r="AO3148" s="8">
        <v>26.9</v>
      </c>
      <c r="AP3148" s="8">
        <v>26.9</v>
      </c>
      <c r="AQ3148" s="8">
        <v>18.899999999999999</v>
      </c>
      <c r="AR3148" s="8">
        <v>0</v>
      </c>
      <c r="AS3148" s="8">
        <v>0</v>
      </c>
      <c r="AT3148" s="12">
        <f t="shared" si="500"/>
        <v>45.8</v>
      </c>
      <c r="AV3148" s="11">
        <f t="shared" si="501"/>
        <v>0</v>
      </c>
      <c r="AW3148" s="13">
        <f t="shared" si="502"/>
        <v>0</v>
      </c>
      <c r="AX3148" s="13">
        <f t="shared" si="503"/>
        <v>0</v>
      </c>
      <c r="AY3148" s="13">
        <f t="shared" si="504"/>
        <v>0</v>
      </c>
      <c r="AZ3148" s="13">
        <f t="shared" si="505"/>
        <v>0</v>
      </c>
      <c r="BA3148" s="13">
        <f t="shared" si="506"/>
        <v>0</v>
      </c>
      <c r="BB3148" s="13">
        <f t="shared" si="507"/>
        <v>0</v>
      </c>
      <c r="BC3148" s="13">
        <f t="shared" si="508"/>
        <v>0</v>
      </c>
    </row>
    <row r="3149" spans="1:55" x14ac:dyDescent="0.3">
      <c r="A3149" s="8" t="s">
        <v>232</v>
      </c>
      <c r="B3149" s="8" t="s">
        <v>240</v>
      </c>
      <c r="C3149" s="8" t="s">
        <v>213</v>
      </c>
      <c r="D3149" s="8" t="s">
        <v>136</v>
      </c>
      <c r="E3149" s="7" t="s">
        <v>14</v>
      </c>
      <c r="F3149" s="8">
        <v>56</v>
      </c>
      <c r="I3149" s="8">
        <v>1</v>
      </c>
      <c r="L3149" s="8">
        <v>3.3000000000000002E-2</v>
      </c>
      <c r="M3149" s="8">
        <f t="shared" si="499"/>
        <v>1.8480000000000001</v>
      </c>
      <c r="O3149" s="8">
        <v>152</v>
      </c>
      <c r="AI3149" s="7">
        <v>1683</v>
      </c>
      <c r="AJ3149" s="8">
        <v>10188</v>
      </c>
      <c r="AK3149" s="8" t="s">
        <v>360</v>
      </c>
      <c r="AL3149" s="7">
        <v>273</v>
      </c>
      <c r="AM3149" s="8">
        <v>273</v>
      </c>
      <c r="AN3149" s="8">
        <v>27.6</v>
      </c>
      <c r="AO3149" s="8">
        <v>27.6</v>
      </c>
      <c r="AP3149" s="8">
        <v>27.6</v>
      </c>
      <c r="AQ3149" s="8">
        <v>17.2</v>
      </c>
      <c r="AR3149" s="8">
        <v>0</v>
      </c>
      <c r="AS3149" s="8">
        <v>0</v>
      </c>
      <c r="AT3149" s="12">
        <f t="shared" si="500"/>
        <v>44.8</v>
      </c>
      <c r="AV3149" s="11">
        <f t="shared" si="501"/>
        <v>5.0450400000000002</v>
      </c>
      <c r="AW3149" s="13">
        <f t="shared" si="502"/>
        <v>5.0450400000000002</v>
      </c>
      <c r="AX3149" s="13">
        <f t="shared" si="503"/>
        <v>0.51004800000000006</v>
      </c>
      <c r="AY3149" s="13">
        <f t="shared" si="504"/>
        <v>0.51004800000000006</v>
      </c>
      <c r="AZ3149" s="13">
        <f t="shared" si="505"/>
        <v>0.51004800000000006</v>
      </c>
      <c r="BA3149" s="13">
        <f t="shared" si="506"/>
        <v>0.31785599999999997</v>
      </c>
      <c r="BB3149" s="13">
        <f t="shared" si="507"/>
        <v>0</v>
      </c>
      <c r="BC3149" s="13">
        <f t="shared" si="508"/>
        <v>0</v>
      </c>
    </row>
    <row r="3150" spans="1:55" x14ac:dyDescent="0.3">
      <c r="A3150" s="8" t="s">
        <v>232</v>
      </c>
      <c r="B3150" s="8" t="s">
        <v>240</v>
      </c>
      <c r="C3150" s="8" t="s">
        <v>213</v>
      </c>
      <c r="D3150" s="8" t="s">
        <v>23</v>
      </c>
      <c r="E3150" s="7" t="s">
        <v>14</v>
      </c>
      <c r="F3150" s="8">
        <v>64</v>
      </c>
      <c r="H3150" s="8">
        <v>3</v>
      </c>
      <c r="L3150" s="8">
        <v>0.42899999999999999</v>
      </c>
      <c r="M3150" s="8">
        <f t="shared" si="499"/>
        <v>27.456</v>
      </c>
      <c r="O3150" s="8">
        <v>152</v>
      </c>
      <c r="AI3150" s="7">
        <v>974</v>
      </c>
      <c r="AJ3150" s="8">
        <v>1129</v>
      </c>
      <c r="AK3150" s="8" t="s">
        <v>279</v>
      </c>
      <c r="AL3150" s="7">
        <v>155</v>
      </c>
      <c r="AM3150" s="8">
        <v>155</v>
      </c>
      <c r="AN3150" s="8">
        <v>12.6</v>
      </c>
      <c r="AO3150" s="8">
        <v>12.6</v>
      </c>
      <c r="AP3150" s="8">
        <v>0</v>
      </c>
      <c r="AQ3150" s="8">
        <v>10.6</v>
      </c>
      <c r="AR3150" s="8">
        <v>1.1000000000000001</v>
      </c>
      <c r="AS3150" s="8">
        <v>0</v>
      </c>
      <c r="AT3150" s="12">
        <f t="shared" si="500"/>
        <v>24.3</v>
      </c>
      <c r="AV3150" s="11">
        <f t="shared" si="501"/>
        <v>42.556800000000003</v>
      </c>
      <c r="AW3150" s="13">
        <f t="shared" si="502"/>
        <v>42.556800000000003</v>
      </c>
      <c r="AX3150" s="13">
        <f t="shared" si="503"/>
        <v>3.4594559999999994</v>
      </c>
      <c r="AY3150" s="13">
        <f t="shared" si="504"/>
        <v>3.4594559999999994</v>
      </c>
      <c r="AZ3150" s="13">
        <f t="shared" si="505"/>
        <v>0</v>
      </c>
      <c r="BA3150" s="13">
        <f t="shared" si="506"/>
        <v>2.9103359999999996</v>
      </c>
      <c r="BB3150" s="13">
        <f t="shared" si="507"/>
        <v>0.30201600000000001</v>
      </c>
      <c r="BC3150" s="13">
        <f t="shared" si="508"/>
        <v>0</v>
      </c>
    </row>
    <row r="3151" spans="1:55" x14ac:dyDescent="0.3">
      <c r="A3151" s="8" t="s">
        <v>232</v>
      </c>
      <c r="B3151" s="8" t="s">
        <v>240</v>
      </c>
      <c r="C3151" s="8" t="s">
        <v>213</v>
      </c>
      <c r="D3151" s="8" t="s">
        <v>24</v>
      </c>
      <c r="E3151" s="7" t="s">
        <v>14</v>
      </c>
      <c r="F3151" s="8">
        <v>184</v>
      </c>
      <c r="H3151" s="8">
        <v>2</v>
      </c>
      <c r="L3151" s="8">
        <v>0.28599999999999998</v>
      </c>
      <c r="M3151" s="8">
        <f t="shared" si="499"/>
        <v>52.623999999999995</v>
      </c>
      <c r="O3151" s="8">
        <v>152</v>
      </c>
      <c r="AI3151" s="7">
        <v>7075</v>
      </c>
      <c r="AJ3151" s="8">
        <v>1106</v>
      </c>
      <c r="AK3151" s="8" t="s">
        <v>280</v>
      </c>
      <c r="AL3151" s="7">
        <v>69</v>
      </c>
      <c r="AM3151" s="8">
        <v>69</v>
      </c>
      <c r="AN3151" s="8">
        <v>3.6</v>
      </c>
      <c r="AO3151" s="8">
        <v>3.6</v>
      </c>
      <c r="AP3151" s="8">
        <v>0</v>
      </c>
      <c r="AQ3151" s="8">
        <v>4.0999999999999996</v>
      </c>
      <c r="AR3151" s="8">
        <v>4.5</v>
      </c>
      <c r="AS3151" s="8">
        <v>0</v>
      </c>
      <c r="AT3151" s="12">
        <f t="shared" si="500"/>
        <v>12.2</v>
      </c>
      <c r="AV3151" s="11">
        <f t="shared" si="501"/>
        <v>36.310559999999995</v>
      </c>
      <c r="AW3151" s="13">
        <f t="shared" si="502"/>
        <v>36.310559999999995</v>
      </c>
      <c r="AX3151" s="13">
        <f t="shared" si="503"/>
        <v>1.8944639999999999</v>
      </c>
      <c r="AY3151" s="13">
        <f t="shared" si="504"/>
        <v>1.8944639999999999</v>
      </c>
      <c r="AZ3151" s="13">
        <f t="shared" si="505"/>
        <v>0</v>
      </c>
      <c r="BA3151" s="13">
        <f t="shared" si="506"/>
        <v>2.1575839999999995</v>
      </c>
      <c r="BB3151" s="13">
        <f t="shared" si="507"/>
        <v>2.36808</v>
      </c>
      <c r="BC3151" s="13">
        <f t="shared" si="508"/>
        <v>0</v>
      </c>
    </row>
    <row r="3152" spans="1:55" x14ac:dyDescent="0.3">
      <c r="A3152" s="8" t="s">
        <v>232</v>
      </c>
      <c r="B3152" s="8" t="s">
        <v>240</v>
      </c>
      <c r="C3152" s="8" t="s">
        <v>213</v>
      </c>
      <c r="D3152" s="8" t="s">
        <v>25</v>
      </c>
      <c r="E3152" s="7" t="s">
        <v>21</v>
      </c>
      <c r="K3152" s="8">
        <v>1</v>
      </c>
      <c r="L3152" s="8">
        <v>0</v>
      </c>
      <c r="M3152" s="8">
        <f t="shared" si="499"/>
        <v>0</v>
      </c>
      <c r="O3152" s="8">
        <v>152</v>
      </c>
      <c r="AI3152" s="7">
        <v>646</v>
      </c>
      <c r="AJ3152" s="8">
        <v>1009</v>
      </c>
      <c r="AK3152" s="8" t="s">
        <v>286</v>
      </c>
      <c r="AL3152" s="7">
        <v>403</v>
      </c>
      <c r="AM3152" s="8">
        <v>403</v>
      </c>
      <c r="AN3152" s="8">
        <v>24.9</v>
      </c>
      <c r="AO3152" s="8">
        <v>24.9</v>
      </c>
      <c r="AP3152" s="8">
        <v>0</v>
      </c>
      <c r="AQ3152" s="8">
        <v>33.1</v>
      </c>
      <c r="AR3152" s="8">
        <v>1.3</v>
      </c>
      <c r="AS3152" s="8">
        <v>0</v>
      </c>
      <c r="AT3152" s="12">
        <f t="shared" si="500"/>
        <v>59.3</v>
      </c>
      <c r="AV3152" s="11">
        <f t="shared" si="501"/>
        <v>0</v>
      </c>
      <c r="AW3152" s="13">
        <f t="shared" si="502"/>
        <v>0</v>
      </c>
      <c r="AX3152" s="13">
        <f t="shared" si="503"/>
        <v>0</v>
      </c>
      <c r="AY3152" s="13">
        <f t="shared" si="504"/>
        <v>0</v>
      </c>
      <c r="AZ3152" s="13">
        <f t="shared" si="505"/>
        <v>0</v>
      </c>
      <c r="BA3152" s="13">
        <f t="shared" si="506"/>
        <v>0</v>
      </c>
      <c r="BB3152" s="13">
        <f t="shared" si="507"/>
        <v>0</v>
      </c>
      <c r="BC3152" s="13">
        <f t="shared" si="508"/>
        <v>0</v>
      </c>
    </row>
    <row r="3153" spans="1:55" x14ac:dyDescent="0.3">
      <c r="A3153" s="8" t="s">
        <v>20</v>
      </c>
      <c r="B3153" s="8" t="s">
        <v>240</v>
      </c>
      <c r="C3153" s="8" t="s">
        <v>213</v>
      </c>
      <c r="D3153" s="8" t="s">
        <v>20</v>
      </c>
      <c r="E3153" s="7" t="s">
        <v>14</v>
      </c>
      <c r="F3153" s="8">
        <v>112</v>
      </c>
      <c r="G3153" s="8">
        <v>1</v>
      </c>
      <c r="L3153" s="8">
        <v>1</v>
      </c>
      <c r="M3153" s="8">
        <f t="shared" si="499"/>
        <v>112</v>
      </c>
      <c r="O3153" s="8">
        <v>152</v>
      </c>
      <c r="AI3153">
        <v>8041</v>
      </c>
      <c r="AJ3153">
        <v>15233</v>
      </c>
      <c r="AK3153" t="s">
        <v>378</v>
      </c>
      <c r="AL3153">
        <v>105</v>
      </c>
      <c r="AM3153">
        <v>105</v>
      </c>
      <c r="AN3153">
        <v>18.5</v>
      </c>
      <c r="AO3153">
        <v>18.5</v>
      </c>
      <c r="AP3153">
        <v>18.5</v>
      </c>
      <c r="AQ3153">
        <v>2.9</v>
      </c>
      <c r="AR3153">
        <v>0</v>
      </c>
      <c r="AS3153">
        <v>0</v>
      </c>
      <c r="AT3153" s="12">
        <f t="shared" si="500"/>
        <v>21.4</v>
      </c>
      <c r="AV3153" s="11">
        <f t="shared" si="501"/>
        <v>117.6</v>
      </c>
      <c r="AW3153" s="13">
        <f t="shared" si="502"/>
        <v>117.6</v>
      </c>
      <c r="AX3153" s="13">
        <f t="shared" si="503"/>
        <v>20.72</v>
      </c>
      <c r="AY3153" s="13">
        <f t="shared" si="504"/>
        <v>20.72</v>
      </c>
      <c r="AZ3153" s="13">
        <f t="shared" si="505"/>
        <v>20.72</v>
      </c>
      <c r="BA3153" s="13">
        <f t="shared" si="506"/>
        <v>3.2480000000000002</v>
      </c>
      <c r="BB3153" s="13">
        <f t="shared" si="507"/>
        <v>0</v>
      </c>
      <c r="BC3153" s="13">
        <f t="shared" si="508"/>
        <v>0</v>
      </c>
    </row>
    <row r="3154" spans="1:55" x14ac:dyDescent="0.3">
      <c r="A3154" s="8" t="s">
        <v>233</v>
      </c>
      <c r="B3154" s="8" t="s">
        <v>240</v>
      </c>
      <c r="C3154" s="8" t="s">
        <v>213</v>
      </c>
      <c r="D3154" s="8" t="s">
        <v>26</v>
      </c>
      <c r="E3154" s="7" t="s">
        <v>14</v>
      </c>
      <c r="F3154" s="8">
        <v>175</v>
      </c>
      <c r="H3154" s="8">
        <v>3</v>
      </c>
      <c r="L3154" s="8">
        <v>0.42899999999999999</v>
      </c>
      <c r="M3154" s="8">
        <f t="shared" si="499"/>
        <v>75.075000000000003</v>
      </c>
      <c r="O3154" s="8">
        <v>152</v>
      </c>
      <c r="AI3154" s="7">
        <v>7200</v>
      </c>
      <c r="AJ3154" s="8">
        <v>20051</v>
      </c>
      <c r="AK3154" s="8" t="s">
        <v>282</v>
      </c>
      <c r="AL3154" s="7">
        <v>130</v>
      </c>
      <c r="AM3154" s="8">
        <v>0</v>
      </c>
      <c r="AN3154" s="8">
        <v>2.4</v>
      </c>
      <c r="AO3154" s="8">
        <v>0</v>
      </c>
      <c r="AP3154" s="8">
        <v>0</v>
      </c>
      <c r="AQ3154" s="8">
        <v>0.2</v>
      </c>
      <c r="AR3154" s="8">
        <v>28.6</v>
      </c>
      <c r="AS3154" s="8">
        <v>0.3</v>
      </c>
      <c r="AT3154" s="12">
        <f t="shared" si="500"/>
        <v>31.200000000000003</v>
      </c>
      <c r="AV3154" s="11">
        <f t="shared" si="501"/>
        <v>97.597499999999997</v>
      </c>
      <c r="AW3154" s="13">
        <f t="shared" si="502"/>
        <v>0</v>
      </c>
      <c r="AX3154" s="13">
        <f t="shared" si="503"/>
        <v>1.8018000000000001</v>
      </c>
      <c r="AY3154" s="13">
        <f t="shared" si="504"/>
        <v>0</v>
      </c>
      <c r="AZ3154" s="13">
        <f t="shared" si="505"/>
        <v>0</v>
      </c>
      <c r="BA3154" s="13">
        <f t="shared" si="506"/>
        <v>0.15015000000000001</v>
      </c>
      <c r="BB3154" s="13">
        <f t="shared" si="507"/>
        <v>21.471450000000001</v>
      </c>
      <c r="BC3154" s="13">
        <f t="shared" si="508"/>
        <v>0.22522500000000001</v>
      </c>
    </row>
    <row r="3155" spans="1:55" x14ac:dyDescent="0.3">
      <c r="A3155" s="8" t="s">
        <v>233</v>
      </c>
      <c r="B3155" s="8" t="s">
        <v>240</v>
      </c>
      <c r="C3155" s="8" t="s">
        <v>213</v>
      </c>
      <c r="D3155" s="8" t="s">
        <v>28</v>
      </c>
      <c r="E3155" s="7" t="s">
        <v>14</v>
      </c>
      <c r="F3155" s="8">
        <v>185</v>
      </c>
      <c r="G3155" s="8">
        <v>1</v>
      </c>
      <c r="L3155" s="8">
        <v>1</v>
      </c>
      <c r="M3155" s="8">
        <f t="shared" si="499"/>
        <v>185</v>
      </c>
      <c r="O3155" s="8">
        <v>152</v>
      </c>
      <c r="AI3155" s="7">
        <v>7005</v>
      </c>
      <c r="AJ3155" s="8">
        <v>16028</v>
      </c>
      <c r="AK3155" s="8" t="s">
        <v>283</v>
      </c>
      <c r="AL3155" s="7">
        <v>127</v>
      </c>
      <c r="AM3155" s="8">
        <v>0</v>
      </c>
      <c r="AN3155" s="8">
        <v>8.6999999999999993</v>
      </c>
      <c r="AO3155" s="8">
        <v>0</v>
      </c>
      <c r="AP3155" s="8">
        <v>0</v>
      </c>
      <c r="AQ3155" s="8">
        <v>0.5</v>
      </c>
      <c r="AR3155" s="8">
        <v>22.8</v>
      </c>
      <c r="AS3155" s="8">
        <v>6.4</v>
      </c>
      <c r="AT3155" s="12">
        <f t="shared" si="500"/>
        <v>32</v>
      </c>
      <c r="AV3155" s="11">
        <f t="shared" si="501"/>
        <v>234.95</v>
      </c>
      <c r="AW3155" s="13">
        <f t="shared" si="502"/>
        <v>0</v>
      </c>
      <c r="AX3155" s="13">
        <f t="shared" si="503"/>
        <v>16.094999999999999</v>
      </c>
      <c r="AY3155" s="13">
        <f t="shared" si="504"/>
        <v>0</v>
      </c>
      <c r="AZ3155" s="13">
        <f t="shared" si="505"/>
        <v>0</v>
      </c>
      <c r="BA3155" s="13">
        <f t="shared" si="506"/>
        <v>0.92500000000000004</v>
      </c>
      <c r="BB3155" s="13">
        <f t="shared" si="507"/>
        <v>42.18</v>
      </c>
      <c r="BC3155" s="13">
        <f t="shared" si="508"/>
        <v>11.84</v>
      </c>
    </row>
    <row r="3156" spans="1:55" x14ac:dyDescent="0.3">
      <c r="A3156" s="8" t="s">
        <v>233</v>
      </c>
      <c r="B3156" s="8" t="s">
        <v>240</v>
      </c>
      <c r="C3156" s="8" t="s">
        <v>213</v>
      </c>
      <c r="D3156" s="8" t="s">
        <v>29</v>
      </c>
      <c r="E3156" s="7" t="s">
        <v>14</v>
      </c>
      <c r="F3156" s="8">
        <v>60</v>
      </c>
      <c r="G3156" s="8">
        <v>1</v>
      </c>
      <c r="L3156" s="8">
        <v>1</v>
      </c>
      <c r="M3156" s="8">
        <f t="shared" si="499"/>
        <v>60</v>
      </c>
      <c r="O3156" s="8">
        <v>152</v>
      </c>
      <c r="AI3156" s="7">
        <v>513</v>
      </c>
      <c r="AJ3156" s="8">
        <v>11110</v>
      </c>
      <c r="AK3156" s="8" t="s">
        <v>290</v>
      </c>
      <c r="AL3156" s="7">
        <v>22</v>
      </c>
      <c r="AM3156" s="8">
        <v>0</v>
      </c>
      <c r="AN3156" s="8">
        <v>1</v>
      </c>
      <c r="AO3156" s="8">
        <v>0</v>
      </c>
      <c r="AP3156" s="8">
        <v>0</v>
      </c>
      <c r="AQ3156" s="8">
        <v>0.4</v>
      </c>
      <c r="AR3156" s="8">
        <v>4.5</v>
      </c>
      <c r="AS3156" s="8">
        <v>2.8</v>
      </c>
      <c r="AT3156" s="12">
        <f t="shared" si="500"/>
        <v>5.9</v>
      </c>
      <c r="AV3156" s="11">
        <f t="shared" si="501"/>
        <v>13.2</v>
      </c>
      <c r="AW3156" s="13">
        <f t="shared" si="502"/>
        <v>0</v>
      </c>
      <c r="AX3156" s="13">
        <f t="shared" si="503"/>
        <v>0.6</v>
      </c>
      <c r="AY3156" s="13">
        <f t="shared" si="504"/>
        <v>0</v>
      </c>
      <c r="AZ3156" s="13">
        <f t="shared" si="505"/>
        <v>0</v>
      </c>
      <c r="BA3156" s="13">
        <f t="shared" si="506"/>
        <v>0.24</v>
      </c>
      <c r="BB3156" s="13">
        <f t="shared" si="507"/>
        <v>2.7</v>
      </c>
      <c r="BC3156" s="13">
        <f t="shared" si="508"/>
        <v>1.68</v>
      </c>
    </row>
    <row r="3157" spans="1:55" x14ac:dyDescent="0.3">
      <c r="A3157" s="8" t="s">
        <v>233</v>
      </c>
      <c r="B3157" s="8" t="s">
        <v>240</v>
      </c>
      <c r="C3157" s="8" t="s">
        <v>213</v>
      </c>
      <c r="D3157" s="8" t="s">
        <v>30</v>
      </c>
      <c r="E3157" s="7" t="s">
        <v>14</v>
      </c>
      <c r="F3157" s="8">
        <v>119</v>
      </c>
      <c r="G3157" s="8">
        <v>1</v>
      </c>
      <c r="L3157" s="8">
        <v>1</v>
      </c>
      <c r="M3157" s="8">
        <f t="shared" si="499"/>
        <v>119</v>
      </c>
      <c r="O3157" s="8">
        <v>152</v>
      </c>
      <c r="AI3157" s="7">
        <v>141</v>
      </c>
      <c r="AJ3157" s="8">
        <v>9040</v>
      </c>
      <c r="AK3157" s="8" t="s">
        <v>287</v>
      </c>
      <c r="AL3157" s="7">
        <v>92</v>
      </c>
      <c r="AM3157" s="8">
        <v>0</v>
      </c>
      <c r="AN3157" s="8">
        <v>1</v>
      </c>
      <c r="AO3157" s="8">
        <v>0</v>
      </c>
      <c r="AP3157" s="8">
        <v>0</v>
      </c>
      <c r="AQ3157" s="8">
        <v>0.5</v>
      </c>
      <c r="AR3157" s="8">
        <v>23.4</v>
      </c>
      <c r="AS3157" s="8">
        <v>2.4</v>
      </c>
      <c r="AT3157" s="12">
        <f t="shared" si="500"/>
        <v>24.9</v>
      </c>
      <c r="AV3157" s="11">
        <f t="shared" si="501"/>
        <v>109.48</v>
      </c>
      <c r="AW3157" s="13">
        <f t="shared" si="502"/>
        <v>0</v>
      </c>
      <c r="AX3157" s="13">
        <f t="shared" si="503"/>
        <v>1.19</v>
      </c>
      <c r="AY3157" s="13">
        <f t="shared" si="504"/>
        <v>0</v>
      </c>
      <c r="AZ3157" s="13">
        <f t="shared" si="505"/>
        <v>0</v>
      </c>
      <c r="BA3157" s="13">
        <f t="shared" si="506"/>
        <v>0.59499999999999997</v>
      </c>
      <c r="BB3157" s="13">
        <f t="shared" si="507"/>
        <v>27.846</v>
      </c>
      <c r="BC3157" s="13">
        <f t="shared" si="508"/>
        <v>2.8559999999999999</v>
      </c>
    </row>
    <row r="3158" spans="1:55" x14ac:dyDescent="0.3">
      <c r="A3158" s="8" t="s">
        <v>233</v>
      </c>
      <c r="B3158" s="8" t="s">
        <v>240</v>
      </c>
      <c r="C3158" s="8" t="s">
        <v>213</v>
      </c>
      <c r="D3158" s="8" t="s">
        <v>31</v>
      </c>
      <c r="E3158" s="7" t="s">
        <v>14</v>
      </c>
      <c r="F3158" s="8">
        <v>122</v>
      </c>
      <c r="G3158" s="8">
        <v>1</v>
      </c>
      <c r="L3158" s="8">
        <v>1</v>
      </c>
      <c r="M3158" s="8">
        <f t="shared" si="499"/>
        <v>122</v>
      </c>
      <c r="O3158" s="8">
        <v>152</v>
      </c>
      <c r="AI3158" s="7">
        <v>1786</v>
      </c>
      <c r="AJ3158" s="8">
        <v>11363</v>
      </c>
      <c r="AK3158" s="8" t="s">
        <v>289</v>
      </c>
      <c r="AL3158" s="7">
        <v>93</v>
      </c>
      <c r="AM3158" s="8">
        <v>0</v>
      </c>
      <c r="AN3158" s="8">
        <v>2</v>
      </c>
      <c r="AO3158" s="8">
        <v>0</v>
      </c>
      <c r="AP3158" s="8">
        <v>0</v>
      </c>
      <c r="AQ3158" s="8">
        <v>0.1</v>
      </c>
      <c r="AR3158" s="8">
        <v>21.6</v>
      </c>
      <c r="AS3158" s="8">
        <v>1.5</v>
      </c>
      <c r="AT3158" s="12">
        <f t="shared" si="500"/>
        <v>23.700000000000003</v>
      </c>
      <c r="AV3158" s="11">
        <f t="shared" si="501"/>
        <v>113.46</v>
      </c>
      <c r="AW3158" s="13">
        <f t="shared" si="502"/>
        <v>0</v>
      </c>
      <c r="AX3158" s="13">
        <f t="shared" si="503"/>
        <v>2.44</v>
      </c>
      <c r="AY3158" s="13">
        <f t="shared" si="504"/>
        <v>0</v>
      </c>
      <c r="AZ3158" s="13">
        <f t="shared" si="505"/>
        <v>0</v>
      </c>
      <c r="BA3158" s="13">
        <f t="shared" si="506"/>
        <v>0.12200000000000001</v>
      </c>
      <c r="BB3158" s="13">
        <f t="shared" si="507"/>
        <v>26.352000000000004</v>
      </c>
      <c r="BC3158" s="13">
        <f t="shared" si="508"/>
        <v>1.83</v>
      </c>
    </row>
    <row r="3159" spans="1:55" x14ac:dyDescent="0.3">
      <c r="A3159" s="8" t="s">
        <v>233</v>
      </c>
      <c r="B3159" s="8" t="s">
        <v>240</v>
      </c>
      <c r="C3159" s="8" t="s">
        <v>213</v>
      </c>
      <c r="D3159" s="8" t="s">
        <v>114</v>
      </c>
      <c r="E3159" s="7" t="s">
        <v>14</v>
      </c>
      <c r="F3159" s="8">
        <v>171</v>
      </c>
      <c r="H3159" s="8">
        <v>2</v>
      </c>
      <c r="L3159" s="8">
        <v>0.28599999999999998</v>
      </c>
      <c r="M3159" s="8">
        <f t="shared" si="499"/>
        <v>48.905999999999999</v>
      </c>
      <c r="O3159" s="8">
        <v>152</v>
      </c>
      <c r="AI3159" s="7">
        <v>7060</v>
      </c>
      <c r="AJ3159" s="8">
        <v>16063</v>
      </c>
      <c r="AK3159" s="8" t="s">
        <v>328</v>
      </c>
      <c r="AL3159" s="7">
        <v>116</v>
      </c>
      <c r="AM3159" s="8">
        <v>0</v>
      </c>
      <c r="AN3159" s="8">
        <v>7.7</v>
      </c>
      <c r="AO3159" s="8">
        <v>0</v>
      </c>
      <c r="AP3159" s="8">
        <v>0</v>
      </c>
      <c r="AQ3159" s="8">
        <v>0.5</v>
      </c>
      <c r="AR3159" s="8">
        <v>20.8</v>
      </c>
      <c r="AS3159" s="8">
        <v>6.5</v>
      </c>
      <c r="AT3159" s="12">
        <f t="shared" si="500"/>
        <v>29</v>
      </c>
      <c r="AV3159" s="11">
        <f t="shared" si="501"/>
        <v>56.730959999999996</v>
      </c>
      <c r="AW3159" s="13">
        <f t="shared" si="502"/>
        <v>0</v>
      </c>
      <c r="AX3159" s="13">
        <f t="shared" si="503"/>
        <v>3.7657619999999996</v>
      </c>
      <c r="AY3159" s="13">
        <f t="shared" si="504"/>
        <v>0</v>
      </c>
      <c r="AZ3159" s="13">
        <f t="shared" si="505"/>
        <v>0</v>
      </c>
      <c r="BA3159" s="13">
        <f t="shared" si="506"/>
        <v>0.24453</v>
      </c>
      <c r="BB3159" s="13">
        <f t="shared" si="507"/>
        <v>10.172448000000001</v>
      </c>
      <c r="BC3159" s="13">
        <f t="shared" si="508"/>
        <v>3.17889</v>
      </c>
    </row>
    <row r="3160" spans="1:55" x14ac:dyDescent="0.3">
      <c r="A3160" s="8" t="s">
        <v>233</v>
      </c>
      <c r="B3160" s="8" t="s">
        <v>240</v>
      </c>
      <c r="C3160" s="8" t="s">
        <v>213</v>
      </c>
      <c r="D3160" s="8" t="s">
        <v>128</v>
      </c>
      <c r="E3160" s="7" t="s">
        <v>14</v>
      </c>
      <c r="F3160" s="8">
        <v>62</v>
      </c>
      <c r="H3160" s="8">
        <v>2</v>
      </c>
      <c r="L3160" s="8">
        <v>0.28599999999999998</v>
      </c>
      <c r="M3160" s="8">
        <f t="shared" si="499"/>
        <v>17.731999999999999</v>
      </c>
      <c r="O3160" s="8">
        <v>152</v>
      </c>
      <c r="AI3160" s="7">
        <v>620</v>
      </c>
      <c r="AJ3160" s="8">
        <v>11125</v>
      </c>
      <c r="AK3160" s="8" t="s">
        <v>356</v>
      </c>
      <c r="AL3160" s="7">
        <v>45</v>
      </c>
      <c r="AM3160" s="8">
        <v>0</v>
      </c>
      <c r="AN3160" s="8">
        <v>1.1000000000000001</v>
      </c>
      <c r="AO3160" s="8">
        <v>0</v>
      </c>
      <c r="AP3160" s="8">
        <v>0</v>
      </c>
      <c r="AQ3160" s="8">
        <v>0.2</v>
      </c>
      <c r="AR3160" s="8">
        <v>10.5</v>
      </c>
      <c r="AS3160" s="8">
        <v>3.3</v>
      </c>
      <c r="AT3160" s="12">
        <f t="shared" si="500"/>
        <v>11.8</v>
      </c>
      <c r="AV3160" s="11">
        <f t="shared" si="501"/>
        <v>7.9793999999999992</v>
      </c>
      <c r="AW3160" s="13">
        <f t="shared" si="502"/>
        <v>0</v>
      </c>
      <c r="AX3160" s="13">
        <f t="shared" si="503"/>
        <v>0.19505200000000003</v>
      </c>
      <c r="AY3160" s="13">
        <f t="shared" si="504"/>
        <v>0</v>
      </c>
      <c r="AZ3160" s="13">
        <f t="shared" si="505"/>
        <v>0</v>
      </c>
      <c r="BA3160" s="13">
        <f t="shared" si="506"/>
        <v>3.5464000000000002E-2</v>
      </c>
      <c r="BB3160" s="13">
        <f t="shared" si="507"/>
        <v>1.8618599999999998</v>
      </c>
      <c r="BC3160" s="13">
        <f t="shared" si="508"/>
        <v>0.5851559999999999</v>
      </c>
    </row>
    <row r="3161" spans="1:55" x14ac:dyDescent="0.3">
      <c r="A3161" s="8" t="s">
        <v>233</v>
      </c>
      <c r="B3161" s="8" t="s">
        <v>240</v>
      </c>
      <c r="C3161" s="8" t="s">
        <v>213</v>
      </c>
      <c r="D3161" s="8" t="s">
        <v>167</v>
      </c>
      <c r="E3161" s="7" t="s">
        <v>14</v>
      </c>
      <c r="F3161" s="8">
        <v>62</v>
      </c>
      <c r="G3161" s="8">
        <v>1</v>
      </c>
      <c r="L3161" s="8">
        <v>1</v>
      </c>
      <c r="M3161" s="8">
        <f t="shared" si="499"/>
        <v>62</v>
      </c>
      <c r="O3161" s="8">
        <v>152</v>
      </c>
      <c r="AI3161" s="7">
        <v>2282</v>
      </c>
      <c r="AJ3161" s="8">
        <v>11529</v>
      </c>
      <c r="AK3161" s="8" t="s">
        <v>368</v>
      </c>
      <c r="AL3161" s="7">
        <v>21</v>
      </c>
      <c r="AM3161" s="8">
        <v>0</v>
      </c>
      <c r="AN3161" s="8">
        <v>0.9</v>
      </c>
      <c r="AO3161" s="8">
        <v>0</v>
      </c>
      <c r="AP3161" s="8">
        <v>0</v>
      </c>
      <c r="AQ3161" s="8">
        <v>0.3</v>
      </c>
      <c r="AR3161" s="8">
        <v>4.5999999999999996</v>
      </c>
      <c r="AS3161" s="8">
        <v>1.1000000000000001</v>
      </c>
      <c r="AT3161" s="12">
        <f t="shared" si="500"/>
        <v>5.8</v>
      </c>
      <c r="AV3161" s="11">
        <f t="shared" si="501"/>
        <v>13.02</v>
      </c>
      <c r="AW3161" s="13">
        <f t="shared" si="502"/>
        <v>0</v>
      </c>
      <c r="AX3161" s="13">
        <f t="shared" si="503"/>
        <v>0.55800000000000005</v>
      </c>
      <c r="AY3161" s="13">
        <f t="shared" si="504"/>
        <v>0</v>
      </c>
      <c r="AZ3161" s="13">
        <f t="shared" si="505"/>
        <v>0</v>
      </c>
      <c r="BA3161" s="13">
        <f t="shared" si="506"/>
        <v>0.18599999999999997</v>
      </c>
      <c r="BB3161" s="13">
        <f t="shared" si="507"/>
        <v>2.8519999999999999</v>
      </c>
      <c r="BC3161" s="13">
        <f t="shared" si="508"/>
        <v>0.68200000000000005</v>
      </c>
    </row>
    <row r="3162" spans="1:55" x14ac:dyDescent="0.3">
      <c r="A3162" s="8" t="s">
        <v>233</v>
      </c>
      <c r="B3162" s="8" t="s">
        <v>240</v>
      </c>
      <c r="C3162" s="8" t="s">
        <v>213</v>
      </c>
      <c r="D3162" s="8" t="s">
        <v>171</v>
      </c>
      <c r="E3162" s="7" t="s">
        <v>14</v>
      </c>
      <c r="F3162" s="8">
        <v>44</v>
      </c>
      <c r="G3162" s="8">
        <v>1</v>
      </c>
      <c r="L3162" s="8">
        <v>1</v>
      </c>
      <c r="M3162" s="8">
        <f t="shared" si="499"/>
        <v>44</v>
      </c>
      <c r="O3162" s="8">
        <v>152</v>
      </c>
      <c r="AI3162" s="7">
        <v>7016</v>
      </c>
      <c r="AJ3162" s="8">
        <v>18029</v>
      </c>
      <c r="AK3162" s="8" t="s">
        <v>369</v>
      </c>
      <c r="AL3162" s="7">
        <v>274</v>
      </c>
      <c r="AM3162" s="8">
        <v>0</v>
      </c>
      <c r="AN3162" s="8">
        <v>8.8000000000000007</v>
      </c>
      <c r="AO3162" s="8">
        <v>0</v>
      </c>
      <c r="AP3162" s="8">
        <v>0</v>
      </c>
      <c r="AQ3162" s="8">
        <v>3</v>
      </c>
      <c r="AR3162" s="8">
        <v>51.9</v>
      </c>
      <c r="AS3162" s="8">
        <v>2.8</v>
      </c>
      <c r="AT3162" s="12">
        <f t="shared" si="500"/>
        <v>63.7</v>
      </c>
      <c r="AV3162" s="11">
        <f t="shared" si="501"/>
        <v>120.56</v>
      </c>
      <c r="AW3162" s="13">
        <f t="shared" si="502"/>
        <v>0</v>
      </c>
      <c r="AX3162" s="13">
        <f t="shared" si="503"/>
        <v>3.8720000000000003</v>
      </c>
      <c r="AY3162" s="13">
        <f t="shared" si="504"/>
        <v>0</v>
      </c>
      <c r="AZ3162" s="13">
        <f t="shared" si="505"/>
        <v>0</v>
      </c>
      <c r="BA3162" s="13">
        <f t="shared" si="506"/>
        <v>1.32</v>
      </c>
      <c r="BB3162" s="13">
        <f t="shared" si="507"/>
        <v>22.835999999999999</v>
      </c>
      <c r="BC3162" s="13">
        <f t="shared" si="508"/>
        <v>1.232</v>
      </c>
    </row>
    <row r="3163" spans="1:55" x14ac:dyDescent="0.3">
      <c r="A3163" s="8" t="s">
        <v>234</v>
      </c>
      <c r="B3163" s="8" t="s">
        <v>240</v>
      </c>
      <c r="C3163" s="8" t="s">
        <v>213</v>
      </c>
      <c r="D3163" s="8" t="s">
        <v>248</v>
      </c>
      <c r="M3163" s="8">
        <f t="shared" si="499"/>
        <v>0</v>
      </c>
      <c r="O3163" s="8">
        <v>152</v>
      </c>
      <c r="AE3163" s="7" t="s">
        <v>296</v>
      </c>
      <c r="AF3163" s="8" t="s">
        <v>303</v>
      </c>
      <c r="AL3163" s="7">
        <v>163</v>
      </c>
      <c r="AN3163" s="8">
        <v>6.3</v>
      </c>
      <c r="AQ3163" s="8">
        <v>1.4</v>
      </c>
      <c r="AR3163" s="8">
        <v>31.1</v>
      </c>
      <c r="AT3163" s="12">
        <f t="shared" si="500"/>
        <v>38.799999999999997</v>
      </c>
      <c r="AV3163" s="11">
        <f t="shared" si="501"/>
        <v>0</v>
      </c>
      <c r="AW3163" s="13">
        <f t="shared" si="502"/>
        <v>0</v>
      </c>
      <c r="AX3163" s="13">
        <f t="shared" si="503"/>
        <v>0</v>
      </c>
      <c r="AY3163" s="13">
        <f t="shared" si="504"/>
        <v>0</v>
      </c>
      <c r="AZ3163" s="13">
        <f t="shared" si="505"/>
        <v>0</v>
      </c>
      <c r="BA3163" s="13">
        <f t="shared" si="506"/>
        <v>0</v>
      </c>
      <c r="BB3163" s="13">
        <f t="shared" si="507"/>
        <v>0</v>
      </c>
      <c r="BC3163" s="13">
        <f t="shared" si="508"/>
        <v>0</v>
      </c>
    </row>
    <row r="3164" spans="1:55" x14ac:dyDescent="0.3">
      <c r="A3164" s="8" t="s">
        <v>234</v>
      </c>
      <c r="B3164" s="8" t="s">
        <v>240</v>
      </c>
      <c r="C3164" s="8" t="s">
        <v>213</v>
      </c>
      <c r="D3164" s="8" t="s">
        <v>27</v>
      </c>
      <c r="E3164" s="7" t="s">
        <v>14</v>
      </c>
      <c r="F3164" s="8">
        <v>114</v>
      </c>
      <c r="G3164" s="8">
        <v>1</v>
      </c>
      <c r="L3164" s="8">
        <v>1</v>
      </c>
      <c r="M3164" s="8">
        <f t="shared" si="499"/>
        <v>114</v>
      </c>
      <c r="O3164" s="8">
        <v>152</v>
      </c>
      <c r="AE3164" s="7" t="s">
        <v>296</v>
      </c>
      <c r="AF3164" s="8" t="s">
        <v>304</v>
      </c>
      <c r="AL3164" s="7">
        <v>125</v>
      </c>
      <c r="AN3164" s="8">
        <v>2.1</v>
      </c>
      <c r="AQ3164" s="8">
        <v>1.3</v>
      </c>
      <c r="AR3164" s="8">
        <v>26.2</v>
      </c>
      <c r="AT3164" s="12">
        <f t="shared" si="500"/>
        <v>29.6</v>
      </c>
      <c r="AV3164" s="11">
        <f t="shared" si="501"/>
        <v>142.5</v>
      </c>
      <c r="AW3164" s="13">
        <f t="shared" si="502"/>
        <v>1.1399999999999999</v>
      </c>
      <c r="AX3164" s="13">
        <f t="shared" si="503"/>
        <v>2.3940000000000001</v>
      </c>
      <c r="AY3164" s="13">
        <f t="shared" si="504"/>
        <v>1.1399999999999999</v>
      </c>
      <c r="AZ3164" s="13">
        <f t="shared" si="505"/>
        <v>1.1399999999999999</v>
      </c>
      <c r="BA3164" s="13">
        <f t="shared" si="506"/>
        <v>1.4820000000000002</v>
      </c>
      <c r="BB3164" s="13">
        <f t="shared" si="507"/>
        <v>29.867999999999999</v>
      </c>
      <c r="BC3164" s="13">
        <f t="shared" si="508"/>
        <v>1.1399999999999999</v>
      </c>
    </row>
    <row r="3165" spans="1:55" x14ac:dyDescent="0.3">
      <c r="A3165" s="8" t="s">
        <v>234</v>
      </c>
      <c r="B3165" s="8" t="s">
        <v>240</v>
      </c>
      <c r="C3165" s="8" t="s">
        <v>213</v>
      </c>
      <c r="D3165" s="8" t="s">
        <v>32</v>
      </c>
      <c r="E3165" s="7" t="s">
        <v>14</v>
      </c>
      <c r="F3165" s="8">
        <v>83</v>
      </c>
      <c r="J3165" s="8">
        <v>1</v>
      </c>
      <c r="L3165" s="8">
        <v>3.0000000000000001E-3</v>
      </c>
      <c r="M3165" s="8">
        <f t="shared" si="499"/>
        <v>0.249</v>
      </c>
      <c r="O3165" s="8">
        <v>152</v>
      </c>
      <c r="AI3165" s="7">
        <v>8012</v>
      </c>
      <c r="AJ3165" s="8">
        <v>0</v>
      </c>
      <c r="AK3165" s="8" t="s">
        <v>307</v>
      </c>
      <c r="AL3165" s="7">
        <v>332</v>
      </c>
      <c r="AM3165" s="8">
        <v>0</v>
      </c>
      <c r="AN3165" s="8">
        <v>10.3</v>
      </c>
      <c r="AO3165" s="8">
        <v>0</v>
      </c>
      <c r="AP3165" s="8">
        <v>0</v>
      </c>
      <c r="AQ3165" s="8">
        <v>3</v>
      </c>
      <c r="AR3165" s="8">
        <v>73.7</v>
      </c>
      <c r="AS3165" s="8">
        <v>12.7</v>
      </c>
      <c r="AT3165" s="12">
        <f t="shared" si="500"/>
        <v>87</v>
      </c>
      <c r="AV3165" s="11">
        <f t="shared" si="501"/>
        <v>0.82668000000000008</v>
      </c>
      <c r="AW3165" s="13">
        <f t="shared" si="502"/>
        <v>0</v>
      </c>
      <c r="AX3165" s="13">
        <f t="shared" si="503"/>
        <v>2.5647000000000003E-2</v>
      </c>
      <c r="AY3165" s="13">
        <f t="shared" si="504"/>
        <v>0</v>
      </c>
      <c r="AZ3165" s="13">
        <f t="shared" si="505"/>
        <v>0</v>
      </c>
      <c r="BA3165" s="13">
        <f t="shared" si="506"/>
        <v>7.4700000000000001E-3</v>
      </c>
      <c r="BB3165" s="13">
        <f t="shared" si="507"/>
        <v>0.18351300000000001</v>
      </c>
      <c r="BC3165" s="13">
        <f t="shared" si="508"/>
        <v>3.1622999999999998E-2</v>
      </c>
    </row>
    <row r="3166" spans="1:55" x14ac:dyDescent="0.3">
      <c r="A3166" s="8" t="s">
        <v>234</v>
      </c>
      <c r="B3166" s="8" t="s">
        <v>240</v>
      </c>
      <c r="C3166" s="8" t="s">
        <v>213</v>
      </c>
      <c r="D3166" s="8" t="s">
        <v>74</v>
      </c>
      <c r="E3166" s="7" t="s">
        <v>14</v>
      </c>
      <c r="F3166" s="8">
        <v>340</v>
      </c>
      <c r="G3166" s="8">
        <v>1</v>
      </c>
      <c r="L3166" s="8">
        <v>1</v>
      </c>
      <c r="M3166" s="8">
        <f t="shared" si="499"/>
        <v>340</v>
      </c>
      <c r="O3166" s="8">
        <v>152</v>
      </c>
      <c r="AI3166" s="7">
        <v>404</v>
      </c>
      <c r="AJ3166" s="8">
        <v>14400</v>
      </c>
      <c r="AK3166" s="8" t="s">
        <v>308</v>
      </c>
      <c r="AL3166" s="7">
        <v>41</v>
      </c>
      <c r="AM3166" s="8">
        <v>0</v>
      </c>
      <c r="AN3166" s="8">
        <v>0</v>
      </c>
      <c r="AO3166" s="8">
        <v>0</v>
      </c>
      <c r="AP3166" s="8">
        <v>0</v>
      </c>
      <c r="AQ3166" s="8">
        <v>0</v>
      </c>
      <c r="AR3166" s="8">
        <v>10.4</v>
      </c>
      <c r="AS3166" s="8">
        <v>0</v>
      </c>
      <c r="AT3166" s="12">
        <f t="shared" si="500"/>
        <v>10.4</v>
      </c>
      <c r="AV3166" s="11">
        <f t="shared" si="501"/>
        <v>139.4</v>
      </c>
      <c r="AW3166" s="13">
        <f t="shared" si="502"/>
        <v>0</v>
      </c>
      <c r="AX3166" s="13">
        <f t="shared" si="503"/>
        <v>0</v>
      </c>
      <c r="AY3166" s="13">
        <f t="shared" si="504"/>
        <v>0</v>
      </c>
      <c r="AZ3166" s="13">
        <f t="shared" si="505"/>
        <v>0</v>
      </c>
      <c r="BA3166" s="13">
        <f t="shared" si="506"/>
        <v>0</v>
      </c>
      <c r="BB3166" s="13">
        <f t="shared" si="507"/>
        <v>35.36</v>
      </c>
      <c r="BC3166" s="13">
        <f t="shared" si="508"/>
        <v>0</v>
      </c>
    </row>
    <row r="3167" spans="1:55" x14ac:dyDescent="0.3">
      <c r="A3167" s="8" t="s">
        <v>232</v>
      </c>
      <c r="B3167" s="8" t="s">
        <v>240</v>
      </c>
      <c r="C3167" s="8" t="s">
        <v>214</v>
      </c>
      <c r="D3167" s="8" t="s">
        <v>13</v>
      </c>
      <c r="E3167" s="7" t="s">
        <v>14</v>
      </c>
      <c r="F3167" s="8">
        <v>112</v>
      </c>
      <c r="J3167" s="8">
        <v>1</v>
      </c>
      <c r="L3167" s="8">
        <v>3.0000000000000001E-3</v>
      </c>
      <c r="M3167" s="8">
        <f t="shared" si="499"/>
        <v>0.33600000000000002</v>
      </c>
      <c r="N3167" s="8">
        <v>3</v>
      </c>
      <c r="O3167" s="8">
        <v>153</v>
      </c>
      <c r="AI3167" s="7">
        <v>8067</v>
      </c>
      <c r="AJ3167" s="8">
        <v>0</v>
      </c>
      <c r="AK3167" s="8" t="s">
        <v>265</v>
      </c>
      <c r="AL3167" s="7">
        <v>269</v>
      </c>
      <c r="AM3167" s="8">
        <v>269</v>
      </c>
      <c r="AN3167" s="8">
        <v>24.9</v>
      </c>
      <c r="AO3167" s="8">
        <v>24.9</v>
      </c>
      <c r="AP3167" s="8">
        <v>24.9</v>
      </c>
      <c r="AQ3167" s="8">
        <v>18</v>
      </c>
      <c r="AR3167" s="8">
        <v>0</v>
      </c>
      <c r="AS3167" s="8">
        <v>0</v>
      </c>
      <c r="AT3167" s="12">
        <f t="shared" si="500"/>
        <v>42.9</v>
      </c>
      <c r="AV3167" s="11">
        <f t="shared" si="501"/>
        <v>0.90383999999999998</v>
      </c>
      <c r="AW3167" s="13">
        <f t="shared" si="502"/>
        <v>0.90383999999999998</v>
      </c>
      <c r="AX3167" s="13">
        <f t="shared" si="503"/>
        <v>8.3664000000000002E-2</v>
      </c>
      <c r="AY3167" s="13">
        <f t="shared" si="504"/>
        <v>8.3664000000000002E-2</v>
      </c>
      <c r="AZ3167" s="13">
        <f t="shared" si="505"/>
        <v>8.3664000000000002E-2</v>
      </c>
      <c r="BA3167" s="13">
        <f t="shared" si="506"/>
        <v>6.0479999999999999E-2</v>
      </c>
      <c r="BB3167" s="13">
        <f t="shared" si="507"/>
        <v>0</v>
      </c>
      <c r="BC3167" s="13">
        <f t="shared" si="508"/>
        <v>0</v>
      </c>
    </row>
    <row r="3168" spans="1:55" x14ac:dyDescent="0.3">
      <c r="A3168" s="8" t="s">
        <v>232</v>
      </c>
      <c r="B3168" s="8" t="s">
        <v>240</v>
      </c>
      <c r="C3168" s="8" t="s">
        <v>214</v>
      </c>
      <c r="D3168" s="8" t="s">
        <v>15</v>
      </c>
      <c r="E3168" s="7" t="s">
        <v>21</v>
      </c>
      <c r="K3168" s="8">
        <v>1</v>
      </c>
      <c r="L3168" s="8">
        <v>0</v>
      </c>
      <c r="M3168" s="8">
        <f t="shared" si="499"/>
        <v>0</v>
      </c>
      <c r="O3168" s="8">
        <v>153</v>
      </c>
      <c r="AE3168" s="7" t="s">
        <v>296</v>
      </c>
      <c r="AF3168" s="8" t="s">
        <v>298</v>
      </c>
      <c r="AG3168" s="7" t="s">
        <v>299</v>
      </c>
      <c r="AL3168" s="7">
        <v>241</v>
      </c>
      <c r="AN3168" s="8">
        <v>32.9</v>
      </c>
      <c r="AQ3168" s="8">
        <v>10.9</v>
      </c>
      <c r="AR3168" s="8">
        <v>0.5</v>
      </c>
      <c r="AS3168" s="8">
        <v>0</v>
      </c>
      <c r="AT3168" s="12">
        <f t="shared" si="500"/>
        <v>44.3</v>
      </c>
      <c r="AV3168" s="11">
        <f t="shared" si="501"/>
        <v>0</v>
      </c>
      <c r="AW3168" s="13">
        <f t="shared" si="502"/>
        <v>0</v>
      </c>
      <c r="AX3168" s="13">
        <f t="shared" si="503"/>
        <v>0</v>
      </c>
      <c r="AY3168" s="13">
        <f t="shared" si="504"/>
        <v>0</v>
      </c>
      <c r="AZ3168" s="13">
        <f t="shared" si="505"/>
        <v>0</v>
      </c>
      <c r="BA3168" s="13">
        <f t="shared" si="506"/>
        <v>0</v>
      </c>
      <c r="BB3168" s="13">
        <f t="shared" si="507"/>
        <v>0</v>
      </c>
      <c r="BC3168" s="13">
        <f t="shared" si="508"/>
        <v>0</v>
      </c>
    </row>
    <row r="3169" spans="1:55" x14ac:dyDescent="0.3">
      <c r="A3169" s="8" t="s">
        <v>232</v>
      </c>
      <c r="B3169" s="8" t="s">
        <v>240</v>
      </c>
      <c r="C3169" s="8" t="s">
        <v>214</v>
      </c>
      <c r="D3169" s="8" t="s">
        <v>17</v>
      </c>
      <c r="E3169" s="7" t="s">
        <v>21</v>
      </c>
      <c r="K3169" s="8">
        <v>1</v>
      </c>
      <c r="L3169" s="8">
        <v>0</v>
      </c>
      <c r="M3169" s="8">
        <f t="shared" si="499"/>
        <v>0</v>
      </c>
      <c r="O3169" s="8">
        <v>153</v>
      </c>
      <c r="AE3169" s="7" t="s">
        <v>300</v>
      </c>
      <c r="AF3169" s="8" t="s">
        <v>301</v>
      </c>
      <c r="AG3169" s="7" t="s">
        <v>272</v>
      </c>
      <c r="AL3169" s="7">
        <v>265</v>
      </c>
      <c r="AN3169" s="8">
        <v>16.899999999999999</v>
      </c>
      <c r="AQ3169" s="8">
        <v>21.4</v>
      </c>
      <c r="AR3169" s="8">
        <v>0</v>
      </c>
      <c r="AS3169" s="8">
        <v>0</v>
      </c>
      <c r="AT3169" s="12">
        <f t="shared" si="500"/>
        <v>38.299999999999997</v>
      </c>
      <c r="AV3169" s="11">
        <f t="shared" si="501"/>
        <v>0</v>
      </c>
      <c r="AW3169" s="13">
        <f t="shared" si="502"/>
        <v>0</v>
      </c>
      <c r="AX3169" s="13">
        <f t="shared" si="503"/>
        <v>0</v>
      </c>
      <c r="AY3169" s="13">
        <f t="shared" si="504"/>
        <v>0</v>
      </c>
      <c r="AZ3169" s="13">
        <f t="shared" si="505"/>
        <v>0</v>
      </c>
      <c r="BA3169" s="13">
        <f t="shared" si="506"/>
        <v>0</v>
      </c>
      <c r="BB3169" s="13">
        <f t="shared" si="507"/>
        <v>0</v>
      </c>
      <c r="BC3169" s="13">
        <f t="shared" si="508"/>
        <v>0</v>
      </c>
    </row>
    <row r="3170" spans="1:55" x14ac:dyDescent="0.3">
      <c r="A3170" s="8" t="s">
        <v>232</v>
      </c>
      <c r="B3170" s="8" t="s">
        <v>240</v>
      </c>
      <c r="C3170" s="8" t="s">
        <v>214</v>
      </c>
      <c r="D3170" s="8" t="s">
        <v>18</v>
      </c>
      <c r="E3170" s="7" t="s">
        <v>21</v>
      </c>
      <c r="K3170" s="8">
        <v>1</v>
      </c>
      <c r="L3170" s="8">
        <v>0</v>
      </c>
      <c r="M3170" s="8">
        <f t="shared" si="499"/>
        <v>0</v>
      </c>
      <c r="O3170" s="8">
        <v>153</v>
      </c>
      <c r="S3170" s="8">
        <v>1095</v>
      </c>
      <c r="T3170" s="8" t="s">
        <v>275</v>
      </c>
      <c r="AL3170" s="7">
        <v>267</v>
      </c>
      <c r="AN3170" s="8">
        <v>19.600000000000001</v>
      </c>
      <c r="AQ3170" s="8">
        <v>20.3</v>
      </c>
      <c r="AT3170" s="12">
        <f t="shared" si="500"/>
        <v>39.900000000000006</v>
      </c>
      <c r="AV3170" s="11">
        <f t="shared" si="501"/>
        <v>0</v>
      </c>
      <c r="AW3170" s="13">
        <f t="shared" si="502"/>
        <v>0</v>
      </c>
      <c r="AX3170" s="13">
        <f t="shared" si="503"/>
        <v>0</v>
      </c>
      <c r="AY3170" s="13">
        <f t="shared" si="504"/>
        <v>0</v>
      </c>
      <c r="AZ3170" s="13">
        <f t="shared" si="505"/>
        <v>0</v>
      </c>
      <c r="BA3170" s="13">
        <f t="shared" si="506"/>
        <v>0</v>
      </c>
      <c r="BB3170" s="13">
        <f t="shared" si="507"/>
        <v>0</v>
      </c>
      <c r="BC3170" s="13">
        <f t="shared" si="508"/>
        <v>0</v>
      </c>
    </row>
    <row r="3171" spans="1:55" x14ac:dyDescent="0.3">
      <c r="A3171" s="8" t="s">
        <v>232</v>
      </c>
      <c r="B3171" s="8" t="s">
        <v>240</v>
      </c>
      <c r="C3171" s="8" t="s">
        <v>214</v>
      </c>
      <c r="D3171" s="8" t="s">
        <v>19</v>
      </c>
      <c r="E3171" s="7" t="s">
        <v>14</v>
      </c>
      <c r="F3171" s="8">
        <v>112</v>
      </c>
      <c r="I3171" s="8">
        <v>2</v>
      </c>
      <c r="L3171" s="8">
        <v>6.7000000000000004E-2</v>
      </c>
      <c r="M3171" s="8">
        <f t="shared" si="499"/>
        <v>7.5040000000000004</v>
      </c>
      <c r="O3171" s="8">
        <v>153</v>
      </c>
      <c r="AI3171" s="7">
        <v>8063</v>
      </c>
      <c r="AJ3171" s="8">
        <v>5124</v>
      </c>
      <c r="AK3171" s="8" t="s">
        <v>273</v>
      </c>
      <c r="AL3171" s="7">
        <v>285</v>
      </c>
      <c r="AM3171" s="8">
        <v>285</v>
      </c>
      <c r="AN3171" s="8">
        <v>26.9</v>
      </c>
      <c r="AO3171" s="8">
        <v>26.9</v>
      </c>
      <c r="AP3171" s="8">
        <v>26.9</v>
      </c>
      <c r="AQ3171" s="8">
        <v>18.899999999999999</v>
      </c>
      <c r="AR3171" s="8">
        <v>0</v>
      </c>
      <c r="AS3171" s="8">
        <v>0</v>
      </c>
      <c r="AT3171" s="12">
        <f t="shared" si="500"/>
        <v>45.8</v>
      </c>
      <c r="AV3171" s="11">
        <f t="shared" si="501"/>
        <v>21.386400000000002</v>
      </c>
      <c r="AW3171" s="13">
        <f t="shared" si="502"/>
        <v>21.386400000000002</v>
      </c>
      <c r="AX3171" s="13">
        <f t="shared" si="503"/>
        <v>2.0185759999999999</v>
      </c>
      <c r="AY3171" s="13">
        <f t="shared" si="504"/>
        <v>2.0185759999999999</v>
      </c>
      <c r="AZ3171" s="13">
        <f t="shared" si="505"/>
        <v>2.0185759999999999</v>
      </c>
      <c r="BA3171" s="13">
        <f t="shared" si="506"/>
        <v>1.4182560000000002</v>
      </c>
      <c r="BB3171" s="13">
        <f t="shared" si="507"/>
        <v>0</v>
      </c>
      <c r="BC3171" s="13">
        <f t="shared" si="508"/>
        <v>0</v>
      </c>
    </row>
    <row r="3172" spans="1:55" x14ac:dyDescent="0.3">
      <c r="A3172" s="8" t="s">
        <v>232</v>
      </c>
      <c r="B3172" s="8" t="s">
        <v>240</v>
      </c>
      <c r="C3172" s="8" t="s">
        <v>214</v>
      </c>
      <c r="D3172" s="8" t="s">
        <v>22</v>
      </c>
      <c r="E3172" s="7" t="s">
        <v>21</v>
      </c>
      <c r="K3172" s="8">
        <v>1</v>
      </c>
      <c r="L3172" s="8">
        <v>0</v>
      </c>
      <c r="M3172" s="8">
        <f t="shared" si="499"/>
        <v>0</v>
      </c>
      <c r="O3172" s="8">
        <v>153</v>
      </c>
      <c r="AI3172" s="7">
        <v>8063</v>
      </c>
      <c r="AJ3172" s="8">
        <v>5124</v>
      </c>
      <c r="AK3172" s="8" t="s">
        <v>273</v>
      </c>
      <c r="AL3172" s="7">
        <v>285</v>
      </c>
      <c r="AM3172" s="8">
        <v>285</v>
      </c>
      <c r="AN3172" s="8">
        <v>26.9</v>
      </c>
      <c r="AO3172" s="8">
        <v>26.9</v>
      </c>
      <c r="AP3172" s="8">
        <v>26.9</v>
      </c>
      <c r="AQ3172" s="8">
        <v>18.899999999999999</v>
      </c>
      <c r="AR3172" s="8">
        <v>0</v>
      </c>
      <c r="AS3172" s="8">
        <v>0</v>
      </c>
      <c r="AT3172" s="12">
        <f t="shared" si="500"/>
        <v>45.8</v>
      </c>
      <c r="AV3172" s="11">
        <f t="shared" si="501"/>
        <v>0</v>
      </c>
      <c r="AW3172" s="13">
        <f t="shared" si="502"/>
        <v>0</v>
      </c>
      <c r="AX3172" s="13">
        <f t="shared" si="503"/>
        <v>0</v>
      </c>
      <c r="AY3172" s="13">
        <f t="shared" si="504"/>
        <v>0</v>
      </c>
      <c r="AZ3172" s="13">
        <f t="shared" si="505"/>
        <v>0</v>
      </c>
      <c r="BA3172" s="13">
        <f t="shared" si="506"/>
        <v>0</v>
      </c>
      <c r="BB3172" s="13">
        <f t="shared" si="507"/>
        <v>0</v>
      </c>
      <c r="BC3172" s="13">
        <f t="shared" si="508"/>
        <v>0</v>
      </c>
    </row>
    <row r="3173" spans="1:55" x14ac:dyDescent="0.3">
      <c r="A3173" s="8" t="s">
        <v>232</v>
      </c>
      <c r="B3173" s="8" t="s">
        <v>240</v>
      </c>
      <c r="C3173" s="8" t="s">
        <v>214</v>
      </c>
      <c r="D3173" s="8" t="s">
        <v>23</v>
      </c>
      <c r="E3173" s="7" t="s">
        <v>14</v>
      </c>
      <c r="F3173" s="8">
        <v>64</v>
      </c>
      <c r="G3173" s="8">
        <v>1</v>
      </c>
      <c r="L3173" s="8">
        <v>1</v>
      </c>
      <c r="M3173" s="8">
        <f t="shared" si="499"/>
        <v>64</v>
      </c>
      <c r="O3173" s="8">
        <v>153</v>
      </c>
      <c r="AI3173" s="7">
        <v>974</v>
      </c>
      <c r="AJ3173" s="8">
        <v>1129</v>
      </c>
      <c r="AK3173" s="8" t="s">
        <v>279</v>
      </c>
      <c r="AL3173" s="7">
        <v>155</v>
      </c>
      <c r="AM3173" s="8">
        <v>155</v>
      </c>
      <c r="AN3173" s="8">
        <v>12.6</v>
      </c>
      <c r="AO3173" s="8">
        <v>12.6</v>
      </c>
      <c r="AP3173" s="8">
        <v>0</v>
      </c>
      <c r="AQ3173" s="8">
        <v>10.6</v>
      </c>
      <c r="AR3173" s="8">
        <v>1.1000000000000001</v>
      </c>
      <c r="AS3173" s="8">
        <v>0</v>
      </c>
      <c r="AT3173" s="12">
        <f t="shared" si="500"/>
        <v>24.3</v>
      </c>
      <c r="AV3173" s="11">
        <f t="shared" si="501"/>
        <v>99.2</v>
      </c>
      <c r="AW3173" s="13">
        <f t="shared" si="502"/>
        <v>99.2</v>
      </c>
      <c r="AX3173" s="13">
        <f t="shared" si="503"/>
        <v>8.0640000000000001</v>
      </c>
      <c r="AY3173" s="13">
        <f t="shared" si="504"/>
        <v>8.0640000000000001</v>
      </c>
      <c r="AZ3173" s="13">
        <f t="shared" si="505"/>
        <v>0</v>
      </c>
      <c r="BA3173" s="13">
        <f t="shared" si="506"/>
        <v>6.7839999999999998</v>
      </c>
      <c r="BB3173" s="13">
        <f t="shared" si="507"/>
        <v>0.70400000000000007</v>
      </c>
      <c r="BC3173" s="13">
        <f t="shared" si="508"/>
        <v>0</v>
      </c>
    </row>
    <row r="3174" spans="1:55" x14ac:dyDescent="0.3">
      <c r="A3174" s="8" t="s">
        <v>232</v>
      </c>
      <c r="B3174" s="8" t="s">
        <v>240</v>
      </c>
      <c r="C3174" s="8" t="s">
        <v>214</v>
      </c>
      <c r="D3174" s="8" t="s">
        <v>24</v>
      </c>
      <c r="E3174" s="7" t="s">
        <v>14</v>
      </c>
      <c r="F3174" s="8">
        <v>184</v>
      </c>
      <c r="G3174" s="8">
        <v>1</v>
      </c>
      <c r="L3174" s="8">
        <v>1</v>
      </c>
      <c r="M3174" s="8">
        <f t="shared" si="499"/>
        <v>184</v>
      </c>
      <c r="O3174" s="8">
        <v>153</v>
      </c>
      <c r="AI3174" s="7">
        <v>7075</v>
      </c>
      <c r="AJ3174" s="8">
        <v>1106</v>
      </c>
      <c r="AK3174" s="8" t="s">
        <v>280</v>
      </c>
      <c r="AL3174" s="7">
        <v>69</v>
      </c>
      <c r="AM3174" s="8">
        <v>69</v>
      </c>
      <c r="AN3174" s="8">
        <v>3.6</v>
      </c>
      <c r="AO3174" s="8">
        <v>3.6</v>
      </c>
      <c r="AP3174" s="8">
        <v>0</v>
      </c>
      <c r="AQ3174" s="8">
        <v>4.0999999999999996</v>
      </c>
      <c r="AR3174" s="8">
        <v>4.5</v>
      </c>
      <c r="AS3174" s="8">
        <v>0</v>
      </c>
      <c r="AT3174" s="12">
        <f t="shared" si="500"/>
        <v>12.2</v>
      </c>
      <c r="AV3174" s="11">
        <f t="shared" si="501"/>
        <v>126.96</v>
      </c>
      <c r="AW3174" s="13">
        <f t="shared" si="502"/>
        <v>126.96</v>
      </c>
      <c r="AX3174" s="13">
        <f t="shared" si="503"/>
        <v>6.6239999999999997</v>
      </c>
      <c r="AY3174" s="13">
        <f t="shared" si="504"/>
        <v>6.6239999999999997</v>
      </c>
      <c r="AZ3174" s="13">
        <f t="shared" si="505"/>
        <v>0</v>
      </c>
      <c r="BA3174" s="13">
        <f t="shared" si="506"/>
        <v>7.5439999999999996</v>
      </c>
      <c r="BB3174" s="13">
        <f t="shared" si="507"/>
        <v>8.2799999999999994</v>
      </c>
      <c r="BC3174" s="13">
        <f t="shared" si="508"/>
        <v>0</v>
      </c>
    </row>
    <row r="3175" spans="1:55" x14ac:dyDescent="0.3">
      <c r="A3175" s="8" t="s">
        <v>232</v>
      </c>
      <c r="B3175" s="8" t="s">
        <v>240</v>
      </c>
      <c r="C3175" s="8" t="s">
        <v>214</v>
      </c>
      <c r="D3175" s="8" t="s">
        <v>25</v>
      </c>
      <c r="E3175" s="7" t="s">
        <v>21</v>
      </c>
      <c r="K3175" s="8">
        <v>1</v>
      </c>
      <c r="L3175" s="8">
        <v>0</v>
      </c>
      <c r="M3175" s="8">
        <f t="shared" si="499"/>
        <v>0</v>
      </c>
      <c r="O3175" s="8">
        <v>153</v>
      </c>
      <c r="AI3175" s="7">
        <v>646</v>
      </c>
      <c r="AJ3175" s="8">
        <v>1009</v>
      </c>
      <c r="AK3175" s="8" t="s">
        <v>286</v>
      </c>
      <c r="AL3175" s="7">
        <v>403</v>
      </c>
      <c r="AM3175" s="8">
        <v>403</v>
      </c>
      <c r="AN3175" s="8">
        <v>24.9</v>
      </c>
      <c r="AO3175" s="8">
        <v>24.9</v>
      </c>
      <c r="AP3175" s="8">
        <v>0</v>
      </c>
      <c r="AQ3175" s="8">
        <v>33.1</v>
      </c>
      <c r="AR3175" s="8">
        <v>1.3</v>
      </c>
      <c r="AS3175" s="8">
        <v>0</v>
      </c>
      <c r="AT3175" s="12">
        <f t="shared" si="500"/>
        <v>59.3</v>
      </c>
      <c r="AV3175" s="11">
        <f t="shared" si="501"/>
        <v>0</v>
      </c>
      <c r="AW3175" s="13">
        <f t="shared" si="502"/>
        <v>0</v>
      </c>
      <c r="AX3175" s="13">
        <f t="shared" si="503"/>
        <v>0</v>
      </c>
      <c r="AY3175" s="13">
        <f t="shared" si="504"/>
        <v>0</v>
      </c>
      <c r="AZ3175" s="13">
        <f t="shared" si="505"/>
        <v>0</v>
      </c>
      <c r="BA3175" s="13">
        <f t="shared" si="506"/>
        <v>0</v>
      </c>
      <c r="BB3175" s="13">
        <f t="shared" si="507"/>
        <v>0</v>
      </c>
      <c r="BC3175" s="13">
        <f t="shared" si="508"/>
        <v>0</v>
      </c>
    </row>
    <row r="3176" spans="1:55" x14ac:dyDescent="0.3">
      <c r="A3176" s="8" t="s">
        <v>20</v>
      </c>
      <c r="B3176" s="8" t="s">
        <v>240</v>
      </c>
      <c r="C3176" s="8" t="s">
        <v>214</v>
      </c>
      <c r="D3176" s="8" t="s">
        <v>20</v>
      </c>
      <c r="E3176" s="7" t="s">
        <v>14</v>
      </c>
      <c r="F3176" s="8">
        <v>112</v>
      </c>
      <c r="G3176" s="8">
        <v>1</v>
      </c>
      <c r="L3176" s="8">
        <v>1</v>
      </c>
      <c r="M3176" s="8">
        <f t="shared" si="499"/>
        <v>112</v>
      </c>
      <c r="O3176" s="8">
        <v>153</v>
      </c>
      <c r="AI3176">
        <v>8041</v>
      </c>
      <c r="AJ3176">
        <v>15233</v>
      </c>
      <c r="AK3176" t="s">
        <v>378</v>
      </c>
      <c r="AL3176">
        <v>105</v>
      </c>
      <c r="AM3176">
        <v>105</v>
      </c>
      <c r="AN3176">
        <v>18.5</v>
      </c>
      <c r="AO3176">
        <v>18.5</v>
      </c>
      <c r="AP3176">
        <v>18.5</v>
      </c>
      <c r="AQ3176">
        <v>2.9</v>
      </c>
      <c r="AR3176">
        <v>0</v>
      </c>
      <c r="AS3176">
        <v>0</v>
      </c>
      <c r="AT3176" s="12">
        <f t="shared" si="500"/>
        <v>21.4</v>
      </c>
      <c r="AV3176" s="11">
        <f t="shared" si="501"/>
        <v>117.6</v>
      </c>
      <c r="AW3176" s="13">
        <f t="shared" si="502"/>
        <v>117.6</v>
      </c>
      <c r="AX3176" s="13">
        <f t="shared" si="503"/>
        <v>20.72</v>
      </c>
      <c r="AY3176" s="13">
        <f t="shared" si="504"/>
        <v>20.72</v>
      </c>
      <c r="AZ3176" s="13">
        <f t="shared" si="505"/>
        <v>20.72</v>
      </c>
      <c r="BA3176" s="13">
        <f t="shared" si="506"/>
        <v>3.2480000000000002</v>
      </c>
      <c r="BB3176" s="13">
        <f t="shared" si="507"/>
        <v>0</v>
      </c>
      <c r="BC3176" s="13">
        <f t="shared" si="508"/>
        <v>0</v>
      </c>
    </row>
    <row r="3177" spans="1:55" x14ac:dyDescent="0.3">
      <c r="A3177" s="8" t="s">
        <v>233</v>
      </c>
      <c r="B3177" s="8" t="s">
        <v>240</v>
      </c>
      <c r="C3177" s="8" t="s">
        <v>214</v>
      </c>
      <c r="D3177" s="8" t="s">
        <v>26</v>
      </c>
      <c r="E3177" s="7" t="s">
        <v>14</v>
      </c>
      <c r="F3177" s="8">
        <v>175</v>
      </c>
      <c r="H3177" s="8">
        <v>2</v>
      </c>
      <c r="L3177" s="8">
        <v>0.28599999999999998</v>
      </c>
      <c r="M3177" s="8">
        <f t="shared" si="499"/>
        <v>50.05</v>
      </c>
      <c r="O3177" s="8">
        <v>153</v>
      </c>
      <c r="AI3177" s="7">
        <v>7200</v>
      </c>
      <c r="AJ3177" s="8">
        <v>20051</v>
      </c>
      <c r="AK3177" s="8" t="s">
        <v>282</v>
      </c>
      <c r="AL3177" s="7">
        <v>130</v>
      </c>
      <c r="AM3177" s="8">
        <v>0</v>
      </c>
      <c r="AN3177" s="8">
        <v>2.4</v>
      </c>
      <c r="AO3177" s="8">
        <v>0</v>
      </c>
      <c r="AP3177" s="8">
        <v>0</v>
      </c>
      <c r="AQ3177" s="8">
        <v>0.2</v>
      </c>
      <c r="AR3177" s="8">
        <v>28.6</v>
      </c>
      <c r="AS3177" s="8">
        <v>0.3</v>
      </c>
      <c r="AT3177" s="12">
        <f t="shared" si="500"/>
        <v>31.200000000000003</v>
      </c>
      <c r="AV3177" s="11">
        <f t="shared" si="501"/>
        <v>65.064999999999998</v>
      </c>
      <c r="AW3177" s="13">
        <f t="shared" si="502"/>
        <v>0</v>
      </c>
      <c r="AX3177" s="13">
        <f t="shared" si="503"/>
        <v>1.2011999999999998</v>
      </c>
      <c r="AY3177" s="13">
        <f t="shared" si="504"/>
        <v>0</v>
      </c>
      <c r="AZ3177" s="13">
        <f t="shared" si="505"/>
        <v>0</v>
      </c>
      <c r="BA3177" s="13">
        <f t="shared" si="506"/>
        <v>0.10009999999999999</v>
      </c>
      <c r="BB3177" s="13">
        <f t="shared" si="507"/>
        <v>14.314300000000001</v>
      </c>
      <c r="BC3177" s="13">
        <f t="shared" si="508"/>
        <v>0.15014999999999998</v>
      </c>
    </row>
    <row r="3178" spans="1:55" x14ac:dyDescent="0.3">
      <c r="A3178" s="8" t="s">
        <v>233</v>
      </c>
      <c r="B3178" s="8" t="s">
        <v>240</v>
      </c>
      <c r="C3178" s="8" t="s">
        <v>214</v>
      </c>
      <c r="D3178" s="8" t="s">
        <v>28</v>
      </c>
      <c r="E3178" s="7" t="s">
        <v>14</v>
      </c>
      <c r="F3178" s="8">
        <v>185</v>
      </c>
      <c r="H3178" s="8">
        <v>1</v>
      </c>
      <c r="L3178" s="8">
        <v>0.14299999999999999</v>
      </c>
      <c r="M3178" s="8">
        <f t="shared" ref="M3178:M3241" si="509">F3178*L3178</f>
        <v>26.454999999999998</v>
      </c>
      <c r="O3178" s="8">
        <v>153</v>
      </c>
      <c r="AI3178" s="7">
        <v>7005</v>
      </c>
      <c r="AJ3178" s="8">
        <v>16028</v>
      </c>
      <c r="AK3178" s="8" t="s">
        <v>283</v>
      </c>
      <c r="AL3178" s="7">
        <v>127</v>
      </c>
      <c r="AM3178" s="8">
        <v>0</v>
      </c>
      <c r="AN3178" s="8">
        <v>8.6999999999999993</v>
      </c>
      <c r="AO3178" s="8">
        <v>0</v>
      </c>
      <c r="AP3178" s="8">
        <v>0</v>
      </c>
      <c r="AQ3178" s="8">
        <v>0.5</v>
      </c>
      <c r="AR3178" s="8">
        <v>22.8</v>
      </c>
      <c r="AS3178" s="8">
        <v>6.4</v>
      </c>
      <c r="AT3178" s="12">
        <f t="shared" si="500"/>
        <v>32</v>
      </c>
      <c r="AV3178" s="11">
        <f t="shared" si="501"/>
        <v>33.597850000000001</v>
      </c>
      <c r="AW3178" s="13">
        <f t="shared" si="502"/>
        <v>0</v>
      </c>
      <c r="AX3178" s="13">
        <f t="shared" si="503"/>
        <v>2.3015849999999998</v>
      </c>
      <c r="AY3178" s="13">
        <f t="shared" si="504"/>
        <v>0</v>
      </c>
      <c r="AZ3178" s="13">
        <f t="shared" si="505"/>
        <v>0</v>
      </c>
      <c r="BA3178" s="13">
        <f t="shared" si="506"/>
        <v>0.132275</v>
      </c>
      <c r="BB3178" s="13">
        <f t="shared" si="507"/>
        <v>6.0317400000000001</v>
      </c>
      <c r="BC3178" s="13">
        <f t="shared" si="508"/>
        <v>1.6931200000000002</v>
      </c>
    </row>
    <row r="3179" spans="1:55" x14ac:dyDescent="0.3">
      <c r="A3179" s="8" t="s">
        <v>233</v>
      </c>
      <c r="B3179" s="8" t="s">
        <v>240</v>
      </c>
      <c r="C3179" s="8" t="s">
        <v>214</v>
      </c>
      <c r="D3179" s="8" t="s">
        <v>29</v>
      </c>
      <c r="E3179" s="7" t="s">
        <v>14</v>
      </c>
      <c r="F3179" s="8">
        <v>60</v>
      </c>
      <c r="G3179" s="8">
        <v>1</v>
      </c>
      <c r="L3179" s="8">
        <v>1</v>
      </c>
      <c r="M3179" s="8">
        <f t="shared" si="509"/>
        <v>60</v>
      </c>
      <c r="O3179" s="8">
        <v>153</v>
      </c>
      <c r="AI3179" s="7">
        <v>513</v>
      </c>
      <c r="AJ3179" s="8">
        <v>11110</v>
      </c>
      <c r="AK3179" s="8" t="s">
        <v>290</v>
      </c>
      <c r="AL3179" s="7">
        <v>22</v>
      </c>
      <c r="AM3179" s="8">
        <v>0</v>
      </c>
      <c r="AN3179" s="8">
        <v>1</v>
      </c>
      <c r="AO3179" s="8">
        <v>0</v>
      </c>
      <c r="AP3179" s="8">
        <v>0</v>
      </c>
      <c r="AQ3179" s="8">
        <v>0.4</v>
      </c>
      <c r="AR3179" s="8">
        <v>4.5</v>
      </c>
      <c r="AS3179" s="8">
        <v>2.8</v>
      </c>
      <c r="AT3179" s="12">
        <f t="shared" si="500"/>
        <v>5.9</v>
      </c>
      <c r="AV3179" s="11">
        <f t="shared" si="501"/>
        <v>13.2</v>
      </c>
      <c r="AW3179" s="13">
        <f t="shared" si="502"/>
        <v>0</v>
      </c>
      <c r="AX3179" s="13">
        <f t="shared" si="503"/>
        <v>0.6</v>
      </c>
      <c r="AY3179" s="13">
        <f t="shared" si="504"/>
        <v>0</v>
      </c>
      <c r="AZ3179" s="13">
        <f t="shared" si="505"/>
        <v>0</v>
      </c>
      <c r="BA3179" s="13">
        <f t="shared" si="506"/>
        <v>0.24</v>
      </c>
      <c r="BB3179" s="13">
        <f t="shared" si="507"/>
        <v>2.7</v>
      </c>
      <c r="BC3179" s="13">
        <f t="shared" si="508"/>
        <v>1.68</v>
      </c>
    </row>
    <row r="3180" spans="1:55" x14ac:dyDescent="0.3">
      <c r="A3180" s="8" t="s">
        <v>233</v>
      </c>
      <c r="B3180" s="8" t="s">
        <v>240</v>
      </c>
      <c r="C3180" s="8" t="s">
        <v>214</v>
      </c>
      <c r="D3180" s="8" t="s">
        <v>30</v>
      </c>
      <c r="E3180" s="7" t="s">
        <v>14</v>
      </c>
      <c r="F3180" s="8">
        <v>119</v>
      </c>
      <c r="H3180" s="8">
        <v>1</v>
      </c>
      <c r="L3180" s="8">
        <v>0.14299999999999999</v>
      </c>
      <c r="M3180" s="8">
        <f t="shared" si="509"/>
        <v>17.016999999999999</v>
      </c>
      <c r="O3180" s="8">
        <v>153</v>
      </c>
      <c r="AI3180" s="7">
        <v>141</v>
      </c>
      <c r="AJ3180" s="8">
        <v>9040</v>
      </c>
      <c r="AK3180" s="8" t="s">
        <v>287</v>
      </c>
      <c r="AL3180" s="7">
        <v>92</v>
      </c>
      <c r="AM3180" s="8">
        <v>0</v>
      </c>
      <c r="AN3180" s="8">
        <v>1</v>
      </c>
      <c r="AO3180" s="8">
        <v>0</v>
      </c>
      <c r="AP3180" s="8">
        <v>0</v>
      </c>
      <c r="AQ3180" s="8">
        <v>0.5</v>
      </c>
      <c r="AR3180" s="8">
        <v>23.4</v>
      </c>
      <c r="AS3180" s="8">
        <v>2.4</v>
      </c>
      <c r="AT3180" s="12">
        <f t="shared" si="500"/>
        <v>24.9</v>
      </c>
      <c r="AV3180" s="11">
        <f t="shared" si="501"/>
        <v>15.655639999999998</v>
      </c>
      <c r="AW3180" s="13">
        <f t="shared" si="502"/>
        <v>0</v>
      </c>
      <c r="AX3180" s="13">
        <f t="shared" si="503"/>
        <v>0.17016999999999999</v>
      </c>
      <c r="AY3180" s="13">
        <f t="shared" si="504"/>
        <v>0</v>
      </c>
      <c r="AZ3180" s="13">
        <f t="shared" si="505"/>
        <v>0</v>
      </c>
      <c r="BA3180" s="13">
        <f t="shared" si="506"/>
        <v>8.5084999999999994E-2</v>
      </c>
      <c r="BB3180" s="13">
        <f t="shared" si="507"/>
        <v>3.9819779999999998</v>
      </c>
      <c r="BC3180" s="13">
        <f t="shared" si="508"/>
        <v>0.40840799999999994</v>
      </c>
    </row>
    <row r="3181" spans="1:55" x14ac:dyDescent="0.3">
      <c r="A3181" s="8" t="s">
        <v>233</v>
      </c>
      <c r="B3181" s="8" t="s">
        <v>240</v>
      </c>
      <c r="C3181" s="8" t="s">
        <v>214</v>
      </c>
      <c r="D3181" s="8" t="s">
        <v>31</v>
      </c>
      <c r="E3181" s="7" t="s">
        <v>14</v>
      </c>
      <c r="F3181" s="8">
        <v>122</v>
      </c>
      <c r="H3181" s="8">
        <v>1</v>
      </c>
      <c r="L3181" s="8">
        <v>0.14299999999999999</v>
      </c>
      <c r="M3181" s="8">
        <f t="shared" si="509"/>
        <v>17.445999999999998</v>
      </c>
      <c r="O3181" s="8">
        <v>153</v>
      </c>
      <c r="AI3181" s="7">
        <v>1786</v>
      </c>
      <c r="AJ3181" s="8">
        <v>11363</v>
      </c>
      <c r="AK3181" s="8" t="s">
        <v>289</v>
      </c>
      <c r="AL3181" s="7">
        <v>93</v>
      </c>
      <c r="AM3181" s="8">
        <v>0</v>
      </c>
      <c r="AN3181" s="8">
        <v>2</v>
      </c>
      <c r="AO3181" s="8">
        <v>0</v>
      </c>
      <c r="AP3181" s="8">
        <v>0</v>
      </c>
      <c r="AQ3181" s="8">
        <v>0.1</v>
      </c>
      <c r="AR3181" s="8">
        <v>21.6</v>
      </c>
      <c r="AS3181" s="8">
        <v>1.5</v>
      </c>
      <c r="AT3181" s="12">
        <f t="shared" ref="AT3181:AT3244" si="510">SUM(AN3181,AQ3181,AR3181)</f>
        <v>23.700000000000003</v>
      </c>
      <c r="AV3181" s="11">
        <f t="shared" si="501"/>
        <v>16.224779999999999</v>
      </c>
      <c r="AW3181" s="13">
        <f t="shared" si="502"/>
        <v>0</v>
      </c>
      <c r="AX3181" s="13">
        <f t="shared" si="503"/>
        <v>0.34891999999999995</v>
      </c>
      <c r="AY3181" s="13">
        <f t="shared" si="504"/>
        <v>0</v>
      </c>
      <c r="AZ3181" s="13">
        <f t="shared" si="505"/>
        <v>0</v>
      </c>
      <c r="BA3181" s="13">
        <f t="shared" si="506"/>
        <v>1.7446E-2</v>
      </c>
      <c r="BB3181" s="13">
        <f t="shared" si="507"/>
        <v>3.7683359999999997</v>
      </c>
      <c r="BC3181" s="13">
        <f t="shared" si="508"/>
        <v>0.26168999999999998</v>
      </c>
    </row>
    <row r="3182" spans="1:55" x14ac:dyDescent="0.3">
      <c r="A3182" s="8" t="s">
        <v>233</v>
      </c>
      <c r="B3182" s="8" t="s">
        <v>240</v>
      </c>
      <c r="C3182" s="8" t="s">
        <v>214</v>
      </c>
      <c r="D3182" s="8" t="s">
        <v>114</v>
      </c>
      <c r="E3182" s="7" t="s">
        <v>14</v>
      </c>
      <c r="F3182" s="8">
        <v>171</v>
      </c>
      <c r="H3182" s="8">
        <v>3</v>
      </c>
      <c r="L3182" s="8">
        <v>0.42899999999999999</v>
      </c>
      <c r="M3182" s="8">
        <f t="shared" si="509"/>
        <v>73.358999999999995</v>
      </c>
      <c r="O3182" s="8">
        <v>153</v>
      </c>
      <c r="AI3182" s="7">
        <v>7060</v>
      </c>
      <c r="AJ3182" s="8">
        <v>16063</v>
      </c>
      <c r="AK3182" s="8" t="s">
        <v>328</v>
      </c>
      <c r="AL3182" s="7">
        <v>116</v>
      </c>
      <c r="AM3182" s="8">
        <v>0</v>
      </c>
      <c r="AN3182" s="8">
        <v>7.7</v>
      </c>
      <c r="AO3182" s="8">
        <v>0</v>
      </c>
      <c r="AP3182" s="8">
        <v>0</v>
      </c>
      <c r="AQ3182" s="8">
        <v>0.5</v>
      </c>
      <c r="AR3182" s="8">
        <v>20.8</v>
      </c>
      <c r="AS3182" s="8">
        <v>6.5</v>
      </c>
      <c r="AT3182" s="12">
        <f t="shared" si="510"/>
        <v>29</v>
      </c>
      <c r="AV3182" s="11">
        <f t="shared" si="501"/>
        <v>85.096440000000001</v>
      </c>
      <c r="AW3182" s="13">
        <f t="shared" si="502"/>
        <v>0</v>
      </c>
      <c r="AX3182" s="13">
        <f t="shared" si="503"/>
        <v>5.6486429999999999</v>
      </c>
      <c r="AY3182" s="13">
        <f t="shared" si="504"/>
        <v>0</v>
      </c>
      <c r="AZ3182" s="13">
        <f t="shared" si="505"/>
        <v>0</v>
      </c>
      <c r="BA3182" s="13">
        <f t="shared" si="506"/>
        <v>0.36679499999999998</v>
      </c>
      <c r="BB3182" s="13">
        <f t="shared" si="507"/>
        <v>15.258671999999999</v>
      </c>
      <c r="BC3182" s="13">
        <f t="shared" si="508"/>
        <v>4.7683349999999995</v>
      </c>
    </row>
    <row r="3183" spans="1:55" x14ac:dyDescent="0.3">
      <c r="A3183" s="8" t="s">
        <v>233</v>
      </c>
      <c r="B3183" s="8" t="s">
        <v>240</v>
      </c>
      <c r="C3183" s="8" t="s">
        <v>214</v>
      </c>
      <c r="D3183" s="8" t="s">
        <v>128</v>
      </c>
      <c r="E3183" s="7" t="s">
        <v>14</v>
      </c>
      <c r="F3183" s="8">
        <v>62</v>
      </c>
      <c r="J3183" s="8">
        <v>1</v>
      </c>
      <c r="L3183" s="8">
        <v>3.0000000000000001E-3</v>
      </c>
      <c r="M3183" s="8">
        <f t="shared" si="509"/>
        <v>0.186</v>
      </c>
      <c r="O3183" s="8">
        <v>153</v>
      </c>
      <c r="AI3183" s="7">
        <v>620</v>
      </c>
      <c r="AJ3183" s="8">
        <v>11125</v>
      </c>
      <c r="AK3183" s="8" t="s">
        <v>356</v>
      </c>
      <c r="AL3183" s="7">
        <v>45</v>
      </c>
      <c r="AM3183" s="8">
        <v>0</v>
      </c>
      <c r="AN3183" s="8">
        <v>1.1000000000000001</v>
      </c>
      <c r="AO3183" s="8">
        <v>0</v>
      </c>
      <c r="AP3183" s="8">
        <v>0</v>
      </c>
      <c r="AQ3183" s="8">
        <v>0.2</v>
      </c>
      <c r="AR3183" s="8">
        <v>10.5</v>
      </c>
      <c r="AS3183" s="8">
        <v>3.3</v>
      </c>
      <c r="AT3183" s="12">
        <f t="shared" si="510"/>
        <v>11.8</v>
      </c>
      <c r="AV3183" s="11">
        <f t="shared" si="501"/>
        <v>8.3699999999999997E-2</v>
      </c>
      <c r="AW3183" s="13">
        <f t="shared" si="502"/>
        <v>0</v>
      </c>
      <c r="AX3183" s="13">
        <f t="shared" si="503"/>
        <v>2.0460000000000001E-3</v>
      </c>
      <c r="AY3183" s="13">
        <f t="shared" si="504"/>
        <v>0</v>
      </c>
      <c r="AZ3183" s="13">
        <f t="shared" si="505"/>
        <v>0</v>
      </c>
      <c r="BA3183" s="13">
        <f t="shared" si="506"/>
        <v>3.7200000000000004E-4</v>
      </c>
      <c r="BB3183" s="13">
        <f t="shared" si="507"/>
        <v>1.9530000000000002E-2</v>
      </c>
      <c r="BC3183" s="13">
        <f t="shared" si="508"/>
        <v>6.1380000000000002E-3</v>
      </c>
    </row>
    <row r="3184" spans="1:55" x14ac:dyDescent="0.3">
      <c r="A3184" s="8" t="s">
        <v>233</v>
      </c>
      <c r="B3184" s="8" t="s">
        <v>240</v>
      </c>
      <c r="C3184" s="8" t="s">
        <v>214</v>
      </c>
      <c r="D3184" s="8" t="s">
        <v>167</v>
      </c>
      <c r="E3184" s="7" t="s">
        <v>14</v>
      </c>
      <c r="F3184" s="8">
        <v>62</v>
      </c>
      <c r="G3184" s="8">
        <v>1</v>
      </c>
      <c r="L3184" s="8">
        <v>1</v>
      </c>
      <c r="M3184" s="8">
        <f t="shared" si="509"/>
        <v>62</v>
      </c>
      <c r="O3184" s="8">
        <v>153</v>
      </c>
      <c r="AI3184" s="7">
        <v>2282</v>
      </c>
      <c r="AJ3184" s="8">
        <v>11529</v>
      </c>
      <c r="AK3184" s="8" t="s">
        <v>368</v>
      </c>
      <c r="AL3184" s="7">
        <v>21</v>
      </c>
      <c r="AM3184" s="8">
        <v>0</v>
      </c>
      <c r="AN3184" s="8">
        <v>0.9</v>
      </c>
      <c r="AO3184" s="8">
        <v>0</v>
      </c>
      <c r="AP3184" s="8">
        <v>0</v>
      </c>
      <c r="AQ3184" s="8">
        <v>0.3</v>
      </c>
      <c r="AR3184" s="8">
        <v>4.5999999999999996</v>
      </c>
      <c r="AS3184" s="8">
        <v>1.1000000000000001</v>
      </c>
      <c r="AT3184" s="12">
        <f t="shared" si="510"/>
        <v>5.8</v>
      </c>
      <c r="AV3184" s="11">
        <f t="shared" si="501"/>
        <v>13.02</v>
      </c>
      <c r="AW3184" s="13">
        <f t="shared" si="502"/>
        <v>0</v>
      </c>
      <c r="AX3184" s="13">
        <f t="shared" si="503"/>
        <v>0.55800000000000005</v>
      </c>
      <c r="AY3184" s="13">
        <f t="shared" si="504"/>
        <v>0</v>
      </c>
      <c r="AZ3184" s="13">
        <f t="shared" si="505"/>
        <v>0</v>
      </c>
      <c r="BA3184" s="13">
        <f t="shared" si="506"/>
        <v>0.18599999999999997</v>
      </c>
      <c r="BB3184" s="13">
        <f t="shared" si="507"/>
        <v>2.8519999999999999</v>
      </c>
      <c r="BC3184" s="13">
        <f t="shared" si="508"/>
        <v>0.68200000000000005</v>
      </c>
    </row>
    <row r="3185" spans="1:55" x14ac:dyDescent="0.3">
      <c r="A3185" s="8" t="s">
        <v>234</v>
      </c>
      <c r="B3185" s="8" t="s">
        <v>240</v>
      </c>
      <c r="C3185" s="8" t="s">
        <v>214</v>
      </c>
      <c r="D3185" s="8" t="s">
        <v>248</v>
      </c>
      <c r="M3185" s="8">
        <f t="shared" si="509"/>
        <v>0</v>
      </c>
      <c r="O3185" s="8">
        <v>153</v>
      </c>
      <c r="AE3185" s="7" t="s">
        <v>296</v>
      </c>
      <c r="AF3185" s="8" t="s">
        <v>303</v>
      </c>
      <c r="AL3185" s="7">
        <v>163</v>
      </c>
      <c r="AN3185" s="8">
        <v>6.3</v>
      </c>
      <c r="AQ3185" s="8">
        <v>1.4</v>
      </c>
      <c r="AR3185" s="8">
        <v>31.1</v>
      </c>
      <c r="AT3185" s="12">
        <f t="shared" si="510"/>
        <v>38.799999999999997</v>
      </c>
      <c r="AV3185" s="11">
        <f t="shared" ref="AV3185:AV3248" si="511">PRODUCT($M3185,$Y3185,AL3185)/100</f>
        <v>0</v>
      </c>
      <c r="AW3185" s="13">
        <f t="shared" si="502"/>
        <v>0</v>
      </c>
      <c r="AX3185" s="13">
        <f t="shared" si="503"/>
        <v>0</v>
      </c>
      <c r="AY3185" s="13">
        <f t="shared" si="504"/>
        <v>0</v>
      </c>
      <c r="AZ3185" s="13">
        <f t="shared" si="505"/>
        <v>0</v>
      </c>
      <c r="BA3185" s="13">
        <f t="shared" si="506"/>
        <v>0</v>
      </c>
      <c r="BB3185" s="13">
        <f t="shared" si="507"/>
        <v>0</v>
      </c>
      <c r="BC3185" s="13">
        <f t="shared" si="508"/>
        <v>0</v>
      </c>
    </row>
    <row r="3186" spans="1:55" x14ac:dyDescent="0.3">
      <c r="A3186" s="8" t="s">
        <v>234</v>
      </c>
      <c r="B3186" s="8" t="s">
        <v>240</v>
      </c>
      <c r="C3186" s="8" t="s">
        <v>214</v>
      </c>
      <c r="D3186" s="8" t="s">
        <v>27</v>
      </c>
      <c r="E3186" s="7" t="s">
        <v>14</v>
      </c>
      <c r="F3186" s="8">
        <v>114</v>
      </c>
      <c r="G3186" s="8">
        <v>1</v>
      </c>
      <c r="L3186" s="8">
        <v>1</v>
      </c>
      <c r="M3186" s="8">
        <f t="shared" si="509"/>
        <v>114</v>
      </c>
      <c r="O3186" s="8">
        <v>153</v>
      </c>
      <c r="AE3186" s="7" t="s">
        <v>296</v>
      </c>
      <c r="AF3186" s="8" t="s">
        <v>304</v>
      </c>
      <c r="AL3186" s="7">
        <v>125</v>
      </c>
      <c r="AN3186" s="8">
        <v>2.1</v>
      </c>
      <c r="AQ3186" s="8">
        <v>1.3</v>
      </c>
      <c r="AR3186" s="8">
        <v>26.2</v>
      </c>
      <c r="AT3186" s="12">
        <f t="shared" si="510"/>
        <v>29.6</v>
      </c>
      <c r="AV3186" s="11">
        <f t="shared" si="511"/>
        <v>142.5</v>
      </c>
      <c r="AW3186" s="13">
        <f t="shared" ref="AW3186:AW3249" si="512">PRODUCT($M3186,$Y3186,AM3186)/100</f>
        <v>1.1399999999999999</v>
      </c>
      <c r="AX3186" s="13">
        <f t="shared" ref="AX3186:AX3249" si="513">PRODUCT($M3186,$Y3186,AN3186)/100</f>
        <v>2.3940000000000001</v>
      </c>
      <c r="AY3186" s="13">
        <f t="shared" ref="AY3186:AY3249" si="514">PRODUCT($M3186,$Y3186,AO3186)/100</f>
        <v>1.1399999999999999</v>
      </c>
      <c r="AZ3186" s="13">
        <f t="shared" ref="AZ3186:AZ3249" si="515">PRODUCT($M3186,$Y3186,AP3186)/100</f>
        <v>1.1399999999999999</v>
      </c>
      <c r="BA3186" s="13">
        <f t="shared" ref="BA3186:BA3249" si="516">PRODUCT($M3186,$Y3186,AQ3186)/100</f>
        <v>1.4820000000000002</v>
      </c>
      <c r="BB3186" s="13">
        <f t="shared" ref="BB3186:BB3249" si="517">PRODUCT($M3186,$Y3186,AR3186)/100</f>
        <v>29.867999999999999</v>
      </c>
      <c r="BC3186" s="13">
        <f t="shared" ref="BC3186:BC3249" si="518">PRODUCT($M3186,$Y3186,AS3186)/100</f>
        <v>1.1399999999999999</v>
      </c>
    </row>
    <row r="3187" spans="1:55" x14ac:dyDescent="0.3">
      <c r="A3187" s="8" t="s">
        <v>234</v>
      </c>
      <c r="B3187" s="8" t="s">
        <v>240</v>
      </c>
      <c r="C3187" s="8" t="s">
        <v>214</v>
      </c>
      <c r="D3187" s="8" t="s">
        <v>32</v>
      </c>
      <c r="E3187" s="7" t="s">
        <v>14</v>
      </c>
      <c r="F3187" s="8">
        <v>83</v>
      </c>
      <c r="G3187" s="8">
        <v>1</v>
      </c>
      <c r="L3187" s="8">
        <v>1</v>
      </c>
      <c r="M3187" s="8">
        <f t="shared" si="509"/>
        <v>83</v>
      </c>
      <c r="O3187" s="8">
        <v>153</v>
      </c>
      <c r="AI3187" s="7">
        <v>8012</v>
      </c>
      <c r="AJ3187" s="8">
        <v>0</v>
      </c>
      <c r="AK3187" s="8" t="s">
        <v>307</v>
      </c>
      <c r="AL3187" s="7">
        <v>332</v>
      </c>
      <c r="AM3187" s="8">
        <v>0</v>
      </c>
      <c r="AN3187" s="8">
        <v>10.3</v>
      </c>
      <c r="AO3187" s="8">
        <v>0</v>
      </c>
      <c r="AP3187" s="8">
        <v>0</v>
      </c>
      <c r="AQ3187" s="8">
        <v>3</v>
      </c>
      <c r="AR3187" s="8">
        <v>73.7</v>
      </c>
      <c r="AS3187" s="8">
        <v>12.7</v>
      </c>
      <c r="AT3187" s="12">
        <f t="shared" si="510"/>
        <v>87</v>
      </c>
      <c r="AV3187" s="11">
        <f t="shared" si="511"/>
        <v>275.56</v>
      </c>
      <c r="AW3187" s="13">
        <f t="shared" si="512"/>
        <v>0</v>
      </c>
      <c r="AX3187" s="13">
        <f t="shared" si="513"/>
        <v>8.5490000000000013</v>
      </c>
      <c r="AY3187" s="13">
        <f t="shared" si="514"/>
        <v>0</v>
      </c>
      <c r="AZ3187" s="13">
        <f t="shared" si="515"/>
        <v>0</v>
      </c>
      <c r="BA3187" s="13">
        <f t="shared" si="516"/>
        <v>2.4900000000000002</v>
      </c>
      <c r="BB3187" s="13">
        <f t="shared" si="517"/>
        <v>61.171000000000006</v>
      </c>
      <c r="BC3187" s="13">
        <f t="shared" si="518"/>
        <v>10.540999999999999</v>
      </c>
    </row>
    <row r="3188" spans="1:55" x14ac:dyDescent="0.3">
      <c r="A3188" s="8" t="s">
        <v>234</v>
      </c>
      <c r="B3188" s="8" t="s">
        <v>240</v>
      </c>
      <c r="C3188" s="8" t="s">
        <v>214</v>
      </c>
      <c r="D3188" s="8" t="s">
        <v>74</v>
      </c>
      <c r="E3188" s="7" t="s">
        <v>14</v>
      </c>
      <c r="F3188" s="8">
        <v>340</v>
      </c>
      <c r="G3188" s="8">
        <v>1</v>
      </c>
      <c r="L3188" s="8">
        <v>1</v>
      </c>
      <c r="M3188" s="8">
        <f t="shared" si="509"/>
        <v>340</v>
      </c>
      <c r="O3188" s="8">
        <v>153</v>
      </c>
      <c r="AI3188" s="7">
        <v>404</v>
      </c>
      <c r="AJ3188" s="8">
        <v>14400</v>
      </c>
      <c r="AK3188" s="8" t="s">
        <v>308</v>
      </c>
      <c r="AL3188" s="7">
        <v>41</v>
      </c>
      <c r="AM3188" s="8">
        <v>0</v>
      </c>
      <c r="AN3188" s="8">
        <v>0</v>
      </c>
      <c r="AO3188" s="8">
        <v>0</v>
      </c>
      <c r="AP3188" s="8">
        <v>0</v>
      </c>
      <c r="AQ3188" s="8">
        <v>0</v>
      </c>
      <c r="AR3188" s="8">
        <v>10.4</v>
      </c>
      <c r="AS3188" s="8">
        <v>0</v>
      </c>
      <c r="AT3188" s="12">
        <f t="shared" si="510"/>
        <v>10.4</v>
      </c>
      <c r="AV3188" s="11">
        <f t="shared" si="511"/>
        <v>139.4</v>
      </c>
      <c r="AW3188" s="13">
        <f t="shared" si="512"/>
        <v>0</v>
      </c>
      <c r="AX3188" s="13">
        <f t="shared" si="513"/>
        <v>0</v>
      </c>
      <c r="AY3188" s="13">
        <f t="shared" si="514"/>
        <v>0</v>
      </c>
      <c r="AZ3188" s="13">
        <f t="shared" si="515"/>
        <v>0</v>
      </c>
      <c r="BA3188" s="13">
        <f t="shared" si="516"/>
        <v>0</v>
      </c>
      <c r="BB3188" s="13">
        <f t="shared" si="517"/>
        <v>35.36</v>
      </c>
      <c r="BC3188" s="13">
        <f t="shared" si="518"/>
        <v>0</v>
      </c>
    </row>
    <row r="3189" spans="1:55" x14ac:dyDescent="0.3">
      <c r="A3189" s="8" t="s">
        <v>232</v>
      </c>
      <c r="B3189" s="8" t="s">
        <v>240</v>
      </c>
      <c r="C3189" s="8" t="s">
        <v>215</v>
      </c>
      <c r="D3189" s="8" t="s">
        <v>13</v>
      </c>
      <c r="E3189" s="7" t="s">
        <v>14</v>
      </c>
      <c r="F3189" s="8">
        <v>112</v>
      </c>
      <c r="H3189" s="8">
        <v>1</v>
      </c>
      <c r="L3189" s="8">
        <v>0.14299999999999999</v>
      </c>
      <c r="M3189" s="8">
        <f t="shared" si="509"/>
        <v>16.015999999999998</v>
      </c>
      <c r="N3189" s="8">
        <v>3</v>
      </c>
      <c r="O3189" s="8">
        <v>154</v>
      </c>
      <c r="AI3189" s="7">
        <v>8067</v>
      </c>
      <c r="AJ3189" s="8">
        <v>0</v>
      </c>
      <c r="AK3189" s="8" t="s">
        <v>265</v>
      </c>
      <c r="AL3189" s="7">
        <v>269</v>
      </c>
      <c r="AM3189" s="8">
        <v>269</v>
      </c>
      <c r="AN3189" s="8">
        <v>24.9</v>
      </c>
      <c r="AO3189" s="8">
        <v>24.9</v>
      </c>
      <c r="AP3189" s="8">
        <v>24.9</v>
      </c>
      <c r="AQ3189" s="8">
        <v>18</v>
      </c>
      <c r="AR3189" s="8">
        <v>0</v>
      </c>
      <c r="AS3189" s="8">
        <v>0</v>
      </c>
      <c r="AT3189" s="12">
        <f t="shared" si="510"/>
        <v>42.9</v>
      </c>
      <c r="AV3189" s="11">
        <f t="shared" si="511"/>
        <v>43.08303999999999</v>
      </c>
      <c r="AW3189" s="13">
        <f t="shared" si="512"/>
        <v>43.08303999999999</v>
      </c>
      <c r="AX3189" s="13">
        <f t="shared" si="513"/>
        <v>3.9879839999999995</v>
      </c>
      <c r="AY3189" s="13">
        <f t="shared" si="514"/>
        <v>3.9879839999999995</v>
      </c>
      <c r="AZ3189" s="13">
        <f t="shared" si="515"/>
        <v>3.9879839999999995</v>
      </c>
      <c r="BA3189" s="13">
        <f t="shared" si="516"/>
        <v>2.8828799999999997</v>
      </c>
      <c r="BB3189" s="13">
        <f t="shared" si="517"/>
        <v>0</v>
      </c>
      <c r="BC3189" s="13">
        <f t="shared" si="518"/>
        <v>0</v>
      </c>
    </row>
    <row r="3190" spans="1:55" x14ac:dyDescent="0.3">
      <c r="A3190" s="8" t="s">
        <v>232</v>
      </c>
      <c r="B3190" s="8" t="s">
        <v>240</v>
      </c>
      <c r="C3190" s="8" t="s">
        <v>215</v>
      </c>
      <c r="D3190" s="8" t="s">
        <v>15</v>
      </c>
      <c r="E3190" s="7" t="s">
        <v>21</v>
      </c>
      <c r="K3190" s="8">
        <v>1</v>
      </c>
      <c r="L3190" s="8">
        <v>0</v>
      </c>
      <c r="M3190" s="8">
        <f t="shared" si="509"/>
        <v>0</v>
      </c>
      <c r="O3190" s="8">
        <v>154</v>
      </c>
      <c r="AE3190" s="7" t="s">
        <v>296</v>
      </c>
      <c r="AF3190" s="8" t="s">
        <v>298</v>
      </c>
      <c r="AG3190" s="7" t="s">
        <v>299</v>
      </c>
      <c r="AL3190" s="7">
        <v>241</v>
      </c>
      <c r="AN3190" s="8">
        <v>32.9</v>
      </c>
      <c r="AQ3190" s="8">
        <v>10.9</v>
      </c>
      <c r="AR3190" s="8">
        <v>0.5</v>
      </c>
      <c r="AS3190" s="8">
        <v>0</v>
      </c>
      <c r="AT3190" s="12">
        <f t="shared" si="510"/>
        <v>44.3</v>
      </c>
      <c r="AV3190" s="11">
        <f t="shared" si="511"/>
        <v>0</v>
      </c>
      <c r="AW3190" s="13">
        <f t="shared" si="512"/>
        <v>0</v>
      </c>
      <c r="AX3190" s="13">
        <f t="shared" si="513"/>
        <v>0</v>
      </c>
      <c r="AY3190" s="13">
        <f t="shared" si="514"/>
        <v>0</v>
      </c>
      <c r="AZ3190" s="13">
        <f t="shared" si="515"/>
        <v>0</v>
      </c>
      <c r="BA3190" s="13">
        <f t="shared" si="516"/>
        <v>0</v>
      </c>
      <c r="BB3190" s="13">
        <f t="shared" si="517"/>
        <v>0</v>
      </c>
      <c r="BC3190" s="13">
        <f t="shared" si="518"/>
        <v>0</v>
      </c>
    </row>
    <row r="3191" spans="1:55" x14ac:dyDescent="0.3">
      <c r="A3191" s="8" t="s">
        <v>232</v>
      </c>
      <c r="B3191" s="8" t="s">
        <v>240</v>
      </c>
      <c r="C3191" s="8" t="s">
        <v>215</v>
      </c>
      <c r="D3191" s="8" t="s">
        <v>17</v>
      </c>
      <c r="E3191" s="7" t="s">
        <v>21</v>
      </c>
      <c r="K3191" s="8">
        <v>1</v>
      </c>
      <c r="L3191" s="8">
        <v>0</v>
      </c>
      <c r="M3191" s="8">
        <f t="shared" si="509"/>
        <v>0</v>
      </c>
      <c r="O3191" s="8">
        <v>154</v>
      </c>
      <c r="AE3191" s="7" t="s">
        <v>300</v>
      </c>
      <c r="AF3191" s="8" t="s">
        <v>301</v>
      </c>
      <c r="AG3191" s="7" t="s">
        <v>272</v>
      </c>
      <c r="AL3191" s="7">
        <v>265</v>
      </c>
      <c r="AN3191" s="8">
        <v>16.899999999999999</v>
      </c>
      <c r="AQ3191" s="8">
        <v>21.4</v>
      </c>
      <c r="AR3191" s="8">
        <v>0</v>
      </c>
      <c r="AS3191" s="8">
        <v>0</v>
      </c>
      <c r="AT3191" s="12">
        <f t="shared" si="510"/>
        <v>38.299999999999997</v>
      </c>
      <c r="AV3191" s="11">
        <f t="shared" si="511"/>
        <v>0</v>
      </c>
      <c r="AW3191" s="13">
        <f t="shared" si="512"/>
        <v>0</v>
      </c>
      <c r="AX3191" s="13">
        <f t="shared" si="513"/>
        <v>0</v>
      </c>
      <c r="AY3191" s="13">
        <f t="shared" si="514"/>
        <v>0</v>
      </c>
      <c r="AZ3191" s="13">
        <f t="shared" si="515"/>
        <v>0</v>
      </c>
      <c r="BA3191" s="13">
        <f t="shared" si="516"/>
        <v>0</v>
      </c>
      <c r="BB3191" s="13">
        <f t="shared" si="517"/>
        <v>0</v>
      </c>
      <c r="BC3191" s="13">
        <f t="shared" si="518"/>
        <v>0</v>
      </c>
    </row>
    <row r="3192" spans="1:55" x14ac:dyDescent="0.3">
      <c r="A3192" s="8" t="s">
        <v>232</v>
      </c>
      <c r="B3192" s="8" t="s">
        <v>240</v>
      </c>
      <c r="C3192" s="8" t="s">
        <v>215</v>
      </c>
      <c r="D3192" s="8" t="s">
        <v>18</v>
      </c>
      <c r="E3192" s="7" t="s">
        <v>21</v>
      </c>
      <c r="K3192" s="8">
        <v>1</v>
      </c>
      <c r="L3192" s="8">
        <v>0</v>
      </c>
      <c r="M3192" s="8">
        <f t="shared" si="509"/>
        <v>0</v>
      </c>
      <c r="O3192" s="8">
        <v>154</v>
      </c>
      <c r="S3192" s="8">
        <v>1095</v>
      </c>
      <c r="T3192" s="8" t="s">
        <v>275</v>
      </c>
      <c r="AL3192" s="7">
        <v>267</v>
      </c>
      <c r="AN3192" s="8">
        <v>19.600000000000001</v>
      </c>
      <c r="AQ3192" s="8">
        <v>20.3</v>
      </c>
      <c r="AT3192" s="12">
        <f t="shared" si="510"/>
        <v>39.900000000000006</v>
      </c>
      <c r="AV3192" s="11">
        <f t="shared" si="511"/>
        <v>0</v>
      </c>
      <c r="AW3192" s="13">
        <f t="shared" si="512"/>
        <v>0</v>
      </c>
      <c r="AX3192" s="13">
        <f t="shared" si="513"/>
        <v>0</v>
      </c>
      <c r="AY3192" s="13">
        <f t="shared" si="514"/>
        <v>0</v>
      </c>
      <c r="AZ3192" s="13">
        <f t="shared" si="515"/>
        <v>0</v>
      </c>
      <c r="BA3192" s="13">
        <f t="shared" si="516"/>
        <v>0</v>
      </c>
      <c r="BB3192" s="13">
        <f t="shared" si="517"/>
        <v>0</v>
      </c>
      <c r="BC3192" s="13">
        <f t="shared" si="518"/>
        <v>0</v>
      </c>
    </row>
    <row r="3193" spans="1:55" x14ac:dyDescent="0.3">
      <c r="A3193" s="8" t="s">
        <v>232</v>
      </c>
      <c r="B3193" s="8" t="s">
        <v>240</v>
      </c>
      <c r="C3193" s="8" t="s">
        <v>215</v>
      </c>
      <c r="D3193" s="8" t="s">
        <v>19</v>
      </c>
      <c r="E3193" s="7" t="s">
        <v>14</v>
      </c>
      <c r="F3193" s="8">
        <v>112</v>
      </c>
      <c r="I3193" s="8">
        <v>3</v>
      </c>
      <c r="L3193" s="8">
        <v>0.1</v>
      </c>
      <c r="M3193" s="8">
        <f t="shared" si="509"/>
        <v>11.200000000000001</v>
      </c>
      <c r="O3193" s="8">
        <v>154</v>
      </c>
      <c r="AI3193" s="7">
        <v>8063</v>
      </c>
      <c r="AJ3193" s="8">
        <v>5124</v>
      </c>
      <c r="AK3193" s="8" t="s">
        <v>273</v>
      </c>
      <c r="AL3193" s="7">
        <v>285</v>
      </c>
      <c r="AM3193" s="8">
        <v>285</v>
      </c>
      <c r="AN3193" s="8">
        <v>26.9</v>
      </c>
      <c r="AO3193" s="8">
        <v>26.9</v>
      </c>
      <c r="AP3193" s="8">
        <v>26.9</v>
      </c>
      <c r="AQ3193" s="8">
        <v>18.899999999999999</v>
      </c>
      <c r="AR3193" s="8">
        <v>0</v>
      </c>
      <c r="AS3193" s="8">
        <v>0</v>
      </c>
      <c r="AT3193" s="12">
        <f t="shared" si="510"/>
        <v>45.8</v>
      </c>
      <c r="AV3193" s="11">
        <f t="shared" si="511"/>
        <v>31.920000000000005</v>
      </c>
      <c r="AW3193" s="13">
        <f t="shared" si="512"/>
        <v>31.920000000000005</v>
      </c>
      <c r="AX3193" s="13">
        <f t="shared" si="513"/>
        <v>3.0128000000000004</v>
      </c>
      <c r="AY3193" s="13">
        <f t="shared" si="514"/>
        <v>3.0128000000000004</v>
      </c>
      <c r="AZ3193" s="13">
        <f t="shared" si="515"/>
        <v>3.0128000000000004</v>
      </c>
      <c r="BA3193" s="13">
        <f t="shared" si="516"/>
        <v>2.1168</v>
      </c>
      <c r="BB3193" s="13">
        <f t="shared" si="517"/>
        <v>0</v>
      </c>
      <c r="BC3193" s="13">
        <f t="shared" si="518"/>
        <v>0</v>
      </c>
    </row>
    <row r="3194" spans="1:55" x14ac:dyDescent="0.3">
      <c r="A3194" s="8" t="s">
        <v>232</v>
      </c>
      <c r="B3194" s="8" t="s">
        <v>240</v>
      </c>
      <c r="C3194" s="8" t="s">
        <v>215</v>
      </c>
      <c r="D3194" s="8" t="s">
        <v>22</v>
      </c>
      <c r="E3194" s="7" t="s">
        <v>21</v>
      </c>
      <c r="K3194" s="8">
        <v>1</v>
      </c>
      <c r="L3194" s="8">
        <v>0</v>
      </c>
      <c r="M3194" s="8">
        <f t="shared" si="509"/>
        <v>0</v>
      </c>
      <c r="O3194" s="8">
        <v>154</v>
      </c>
      <c r="AI3194" s="7">
        <v>8063</v>
      </c>
      <c r="AJ3194" s="8">
        <v>5124</v>
      </c>
      <c r="AK3194" s="8" t="s">
        <v>273</v>
      </c>
      <c r="AL3194" s="7">
        <v>285</v>
      </c>
      <c r="AM3194" s="8">
        <v>285</v>
      </c>
      <c r="AN3194" s="8">
        <v>26.9</v>
      </c>
      <c r="AO3194" s="8">
        <v>26.9</v>
      </c>
      <c r="AP3194" s="8">
        <v>26.9</v>
      </c>
      <c r="AQ3194" s="8">
        <v>18.899999999999999</v>
      </c>
      <c r="AR3194" s="8">
        <v>0</v>
      </c>
      <c r="AS3194" s="8">
        <v>0</v>
      </c>
      <c r="AT3194" s="12">
        <f t="shared" si="510"/>
        <v>45.8</v>
      </c>
      <c r="AV3194" s="11">
        <f t="shared" si="511"/>
        <v>0</v>
      </c>
      <c r="AW3194" s="13">
        <f t="shared" si="512"/>
        <v>0</v>
      </c>
      <c r="AX3194" s="13">
        <f t="shared" si="513"/>
        <v>0</v>
      </c>
      <c r="AY3194" s="13">
        <f t="shared" si="514"/>
        <v>0</v>
      </c>
      <c r="AZ3194" s="13">
        <f t="shared" si="515"/>
        <v>0</v>
      </c>
      <c r="BA3194" s="13">
        <f t="shared" si="516"/>
        <v>0</v>
      </c>
      <c r="BB3194" s="13">
        <f t="shared" si="517"/>
        <v>0</v>
      </c>
      <c r="BC3194" s="13">
        <f t="shared" si="518"/>
        <v>0</v>
      </c>
    </row>
    <row r="3195" spans="1:55" x14ac:dyDescent="0.3">
      <c r="A3195" s="8" t="s">
        <v>232</v>
      </c>
      <c r="B3195" s="8" t="s">
        <v>240</v>
      </c>
      <c r="C3195" s="8" t="s">
        <v>215</v>
      </c>
      <c r="D3195" s="8" t="s">
        <v>136</v>
      </c>
      <c r="E3195" s="7" t="s">
        <v>14</v>
      </c>
      <c r="F3195" s="8">
        <v>56</v>
      </c>
      <c r="H3195" s="8">
        <v>2</v>
      </c>
      <c r="L3195" s="8">
        <v>0.28599999999999998</v>
      </c>
      <c r="M3195" s="8">
        <f t="shared" si="509"/>
        <v>16.015999999999998</v>
      </c>
      <c r="O3195" s="8">
        <v>154</v>
      </c>
      <c r="AI3195" s="7">
        <v>1683</v>
      </c>
      <c r="AJ3195" s="8">
        <v>10188</v>
      </c>
      <c r="AK3195" s="8" t="s">
        <v>360</v>
      </c>
      <c r="AL3195" s="7">
        <v>273</v>
      </c>
      <c r="AM3195" s="8">
        <v>273</v>
      </c>
      <c r="AN3195" s="8">
        <v>27.6</v>
      </c>
      <c r="AO3195" s="8">
        <v>27.6</v>
      </c>
      <c r="AP3195" s="8">
        <v>27.6</v>
      </c>
      <c r="AQ3195" s="8">
        <v>17.2</v>
      </c>
      <c r="AR3195" s="8">
        <v>0</v>
      </c>
      <c r="AS3195" s="8">
        <v>0</v>
      </c>
      <c r="AT3195" s="12">
        <f t="shared" si="510"/>
        <v>44.8</v>
      </c>
      <c r="AV3195" s="11">
        <f t="shared" si="511"/>
        <v>43.723679999999995</v>
      </c>
      <c r="AW3195" s="13">
        <f t="shared" si="512"/>
        <v>43.723679999999995</v>
      </c>
      <c r="AX3195" s="13">
        <f t="shared" si="513"/>
        <v>4.4204159999999995</v>
      </c>
      <c r="AY3195" s="13">
        <f t="shared" si="514"/>
        <v>4.4204159999999995</v>
      </c>
      <c r="AZ3195" s="13">
        <f t="shared" si="515"/>
        <v>4.4204159999999995</v>
      </c>
      <c r="BA3195" s="13">
        <f t="shared" si="516"/>
        <v>2.7547519999999999</v>
      </c>
      <c r="BB3195" s="13">
        <f t="shared" si="517"/>
        <v>0</v>
      </c>
      <c r="BC3195" s="13">
        <f t="shared" si="518"/>
        <v>0</v>
      </c>
    </row>
    <row r="3196" spans="1:55" x14ac:dyDescent="0.3">
      <c r="A3196" s="8" t="s">
        <v>232</v>
      </c>
      <c r="B3196" s="8" t="s">
        <v>240</v>
      </c>
      <c r="C3196" s="8" t="s">
        <v>215</v>
      </c>
      <c r="D3196" s="8" t="s">
        <v>23</v>
      </c>
      <c r="E3196" s="7" t="s">
        <v>14</v>
      </c>
      <c r="F3196" s="8">
        <v>64</v>
      </c>
      <c r="G3196" s="8">
        <v>1</v>
      </c>
      <c r="L3196" s="8">
        <v>1</v>
      </c>
      <c r="M3196" s="8">
        <f t="shared" si="509"/>
        <v>64</v>
      </c>
      <c r="O3196" s="8">
        <v>154</v>
      </c>
      <c r="AI3196" s="7">
        <v>974</v>
      </c>
      <c r="AJ3196" s="8">
        <v>1129</v>
      </c>
      <c r="AK3196" s="8" t="s">
        <v>279</v>
      </c>
      <c r="AL3196" s="7">
        <v>155</v>
      </c>
      <c r="AM3196" s="8">
        <v>155</v>
      </c>
      <c r="AN3196" s="8">
        <v>12.6</v>
      </c>
      <c r="AO3196" s="8">
        <v>12.6</v>
      </c>
      <c r="AP3196" s="8">
        <v>0</v>
      </c>
      <c r="AQ3196" s="8">
        <v>10.6</v>
      </c>
      <c r="AR3196" s="8">
        <v>1.1000000000000001</v>
      </c>
      <c r="AS3196" s="8">
        <v>0</v>
      </c>
      <c r="AT3196" s="12">
        <f t="shared" si="510"/>
        <v>24.3</v>
      </c>
      <c r="AV3196" s="11">
        <f t="shared" si="511"/>
        <v>99.2</v>
      </c>
      <c r="AW3196" s="13">
        <f t="shared" si="512"/>
        <v>99.2</v>
      </c>
      <c r="AX3196" s="13">
        <f t="shared" si="513"/>
        <v>8.0640000000000001</v>
      </c>
      <c r="AY3196" s="13">
        <f t="shared" si="514"/>
        <v>8.0640000000000001</v>
      </c>
      <c r="AZ3196" s="13">
        <f t="shared" si="515"/>
        <v>0</v>
      </c>
      <c r="BA3196" s="13">
        <f t="shared" si="516"/>
        <v>6.7839999999999998</v>
      </c>
      <c r="BB3196" s="13">
        <f t="shared" si="517"/>
        <v>0.70400000000000007</v>
      </c>
      <c r="BC3196" s="13">
        <f t="shared" si="518"/>
        <v>0</v>
      </c>
    </row>
    <row r="3197" spans="1:55" x14ac:dyDescent="0.3">
      <c r="A3197" s="8" t="s">
        <v>232</v>
      </c>
      <c r="B3197" s="8" t="s">
        <v>240</v>
      </c>
      <c r="C3197" s="8" t="s">
        <v>215</v>
      </c>
      <c r="D3197" s="8" t="s">
        <v>24</v>
      </c>
      <c r="E3197" s="7" t="s">
        <v>14</v>
      </c>
      <c r="F3197" s="8">
        <v>184</v>
      </c>
      <c r="G3197" s="8">
        <v>1</v>
      </c>
      <c r="L3197" s="8">
        <v>1</v>
      </c>
      <c r="M3197" s="8">
        <f t="shared" si="509"/>
        <v>184</v>
      </c>
      <c r="O3197" s="8">
        <v>154</v>
      </c>
      <c r="AI3197" s="7">
        <v>7075</v>
      </c>
      <c r="AJ3197" s="8">
        <v>1106</v>
      </c>
      <c r="AK3197" s="8" t="s">
        <v>280</v>
      </c>
      <c r="AL3197" s="7">
        <v>69</v>
      </c>
      <c r="AM3197" s="8">
        <v>69</v>
      </c>
      <c r="AN3197" s="8">
        <v>3.6</v>
      </c>
      <c r="AO3197" s="8">
        <v>3.6</v>
      </c>
      <c r="AP3197" s="8">
        <v>0</v>
      </c>
      <c r="AQ3197" s="8">
        <v>4.0999999999999996</v>
      </c>
      <c r="AR3197" s="8">
        <v>4.5</v>
      </c>
      <c r="AS3197" s="8">
        <v>0</v>
      </c>
      <c r="AT3197" s="12">
        <f t="shared" si="510"/>
        <v>12.2</v>
      </c>
      <c r="AV3197" s="11">
        <f t="shared" si="511"/>
        <v>126.96</v>
      </c>
      <c r="AW3197" s="13">
        <f t="shared" si="512"/>
        <v>126.96</v>
      </c>
      <c r="AX3197" s="13">
        <f t="shared" si="513"/>
        <v>6.6239999999999997</v>
      </c>
      <c r="AY3197" s="13">
        <f t="shared" si="514"/>
        <v>6.6239999999999997</v>
      </c>
      <c r="AZ3197" s="13">
        <f t="shared" si="515"/>
        <v>0</v>
      </c>
      <c r="BA3197" s="13">
        <f t="shared" si="516"/>
        <v>7.5439999999999996</v>
      </c>
      <c r="BB3197" s="13">
        <f t="shared" si="517"/>
        <v>8.2799999999999994</v>
      </c>
      <c r="BC3197" s="13">
        <f t="shared" si="518"/>
        <v>0</v>
      </c>
    </row>
    <row r="3198" spans="1:55" x14ac:dyDescent="0.3">
      <c r="A3198" s="8" t="s">
        <v>232</v>
      </c>
      <c r="B3198" s="8" t="s">
        <v>240</v>
      </c>
      <c r="C3198" s="8" t="s">
        <v>215</v>
      </c>
      <c r="D3198" s="8" t="s">
        <v>25</v>
      </c>
      <c r="E3198" s="7" t="s">
        <v>21</v>
      </c>
      <c r="K3198" s="8">
        <v>1</v>
      </c>
      <c r="L3198" s="8">
        <v>0</v>
      </c>
      <c r="M3198" s="8">
        <f t="shared" si="509"/>
        <v>0</v>
      </c>
      <c r="O3198" s="8">
        <v>154</v>
      </c>
      <c r="AI3198" s="7">
        <v>646</v>
      </c>
      <c r="AJ3198" s="8">
        <v>1009</v>
      </c>
      <c r="AK3198" s="8" t="s">
        <v>286</v>
      </c>
      <c r="AL3198" s="7">
        <v>403</v>
      </c>
      <c r="AM3198" s="8">
        <v>403</v>
      </c>
      <c r="AN3198" s="8">
        <v>24.9</v>
      </c>
      <c r="AO3198" s="8">
        <v>24.9</v>
      </c>
      <c r="AP3198" s="8">
        <v>0</v>
      </c>
      <c r="AQ3198" s="8">
        <v>33.1</v>
      </c>
      <c r="AR3198" s="8">
        <v>1.3</v>
      </c>
      <c r="AS3198" s="8">
        <v>0</v>
      </c>
      <c r="AT3198" s="12">
        <f t="shared" si="510"/>
        <v>59.3</v>
      </c>
      <c r="AV3198" s="11">
        <f t="shared" si="511"/>
        <v>0</v>
      </c>
      <c r="AW3198" s="13">
        <f t="shared" si="512"/>
        <v>0</v>
      </c>
      <c r="AX3198" s="13">
        <f t="shared" si="513"/>
        <v>0</v>
      </c>
      <c r="AY3198" s="13">
        <f t="shared" si="514"/>
        <v>0</v>
      </c>
      <c r="AZ3198" s="13">
        <f t="shared" si="515"/>
        <v>0</v>
      </c>
      <c r="BA3198" s="13">
        <f t="shared" si="516"/>
        <v>0</v>
      </c>
      <c r="BB3198" s="13">
        <f t="shared" si="517"/>
        <v>0</v>
      </c>
      <c r="BC3198" s="13">
        <f t="shared" si="518"/>
        <v>0</v>
      </c>
    </row>
    <row r="3199" spans="1:55" x14ac:dyDescent="0.3">
      <c r="A3199" s="8" t="s">
        <v>20</v>
      </c>
      <c r="B3199" s="8" t="s">
        <v>240</v>
      </c>
      <c r="C3199" s="8" t="s">
        <v>215</v>
      </c>
      <c r="D3199" s="8" t="s">
        <v>20</v>
      </c>
      <c r="E3199" s="7" t="s">
        <v>14</v>
      </c>
      <c r="F3199" s="8">
        <v>112</v>
      </c>
      <c r="G3199" s="8">
        <v>1</v>
      </c>
      <c r="L3199" s="8">
        <v>1</v>
      </c>
      <c r="M3199" s="8">
        <f t="shared" si="509"/>
        <v>112</v>
      </c>
      <c r="O3199" s="8">
        <v>154</v>
      </c>
      <c r="AI3199">
        <v>8041</v>
      </c>
      <c r="AJ3199">
        <v>15233</v>
      </c>
      <c r="AK3199" t="s">
        <v>378</v>
      </c>
      <c r="AL3199">
        <v>105</v>
      </c>
      <c r="AM3199">
        <v>105</v>
      </c>
      <c r="AN3199">
        <v>18.5</v>
      </c>
      <c r="AO3199">
        <v>18.5</v>
      </c>
      <c r="AP3199">
        <v>18.5</v>
      </c>
      <c r="AQ3199">
        <v>2.9</v>
      </c>
      <c r="AR3199">
        <v>0</v>
      </c>
      <c r="AS3199">
        <v>0</v>
      </c>
      <c r="AT3199" s="12">
        <f t="shared" si="510"/>
        <v>21.4</v>
      </c>
      <c r="AV3199" s="11">
        <f t="shared" si="511"/>
        <v>117.6</v>
      </c>
      <c r="AW3199" s="13">
        <f t="shared" si="512"/>
        <v>117.6</v>
      </c>
      <c r="AX3199" s="13">
        <f t="shared" si="513"/>
        <v>20.72</v>
      </c>
      <c r="AY3199" s="13">
        <f t="shared" si="514"/>
        <v>20.72</v>
      </c>
      <c r="AZ3199" s="13">
        <f t="shared" si="515"/>
        <v>20.72</v>
      </c>
      <c r="BA3199" s="13">
        <f t="shared" si="516"/>
        <v>3.2480000000000002</v>
      </c>
      <c r="BB3199" s="13">
        <f t="shared" si="517"/>
        <v>0</v>
      </c>
      <c r="BC3199" s="13">
        <f t="shared" si="518"/>
        <v>0</v>
      </c>
    </row>
    <row r="3200" spans="1:55" x14ac:dyDescent="0.3">
      <c r="A3200" s="8" t="s">
        <v>233</v>
      </c>
      <c r="B3200" s="8" t="s">
        <v>240</v>
      </c>
      <c r="C3200" s="8" t="s">
        <v>215</v>
      </c>
      <c r="D3200" s="8" t="s">
        <v>26</v>
      </c>
      <c r="E3200" s="7" t="s">
        <v>14</v>
      </c>
      <c r="F3200" s="8">
        <v>175</v>
      </c>
      <c r="H3200" s="8">
        <v>3</v>
      </c>
      <c r="L3200" s="8">
        <v>0.42899999999999999</v>
      </c>
      <c r="M3200" s="8">
        <f t="shared" si="509"/>
        <v>75.075000000000003</v>
      </c>
      <c r="O3200" s="8">
        <v>154</v>
      </c>
      <c r="AI3200" s="7">
        <v>7200</v>
      </c>
      <c r="AJ3200" s="8">
        <v>20051</v>
      </c>
      <c r="AK3200" s="8" t="s">
        <v>282</v>
      </c>
      <c r="AL3200" s="7">
        <v>130</v>
      </c>
      <c r="AM3200" s="8">
        <v>0</v>
      </c>
      <c r="AN3200" s="8">
        <v>2.4</v>
      </c>
      <c r="AO3200" s="8">
        <v>0</v>
      </c>
      <c r="AP3200" s="8">
        <v>0</v>
      </c>
      <c r="AQ3200" s="8">
        <v>0.2</v>
      </c>
      <c r="AR3200" s="8">
        <v>28.6</v>
      </c>
      <c r="AS3200" s="8">
        <v>0.3</v>
      </c>
      <c r="AT3200" s="12">
        <f t="shared" si="510"/>
        <v>31.200000000000003</v>
      </c>
      <c r="AV3200" s="11">
        <f t="shared" si="511"/>
        <v>97.597499999999997</v>
      </c>
      <c r="AW3200" s="13">
        <f t="shared" si="512"/>
        <v>0</v>
      </c>
      <c r="AX3200" s="13">
        <f t="shared" si="513"/>
        <v>1.8018000000000001</v>
      </c>
      <c r="AY3200" s="13">
        <f t="shared" si="514"/>
        <v>0</v>
      </c>
      <c r="AZ3200" s="13">
        <f t="shared" si="515"/>
        <v>0</v>
      </c>
      <c r="BA3200" s="13">
        <f t="shared" si="516"/>
        <v>0.15015000000000001</v>
      </c>
      <c r="BB3200" s="13">
        <f t="shared" si="517"/>
        <v>21.471450000000001</v>
      </c>
      <c r="BC3200" s="13">
        <f t="shared" si="518"/>
        <v>0.22522500000000001</v>
      </c>
    </row>
    <row r="3201" spans="1:55" x14ac:dyDescent="0.3">
      <c r="A3201" s="8" t="s">
        <v>233</v>
      </c>
      <c r="B3201" s="8" t="s">
        <v>240</v>
      </c>
      <c r="C3201" s="8" t="s">
        <v>215</v>
      </c>
      <c r="D3201" s="8" t="s">
        <v>28</v>
      </c>
      <c r="E3201" s="7" t="s">
        <v>14</v>
      </c>
      <c r="F3201" s="8">
        <v>185</v>
      </c>
      <c r="H3201" s="8">
        <v>3</v>
      </c>
      <c r="L3201" s="8">
        <v>0.42899999999999999</v>
      </c>
      <c r="M3201" s="8">
        <f t="shared" si="509"/>
        <v>79.364999999999995</v>
      </c>
      <c r="O3201" s="8">
        <v>154</v>
      </c>
      <c r="AI3201" s="7">
        <v>7005</v>
      </c>
      <c r="AJ3201" s="8">
        <v>16028</v>
      </c>
      <c r="AK3201" s="8" t="s">
        <v>283</v>
      </c>
      <c r="AL3201" s="7">
        <v>127</v>
      </c>
      <c r="AM3201" s="8">
        <v>0</v>
      </c>
      <c r="AN3201" s="8">
        <v>8.6999999999999993</v>
      </c>
      <c r="AO3201" s="8">
        <v>0</v>
      </c>
      <c r="AP3201" s="8">
        <v>0</v>
      </c>
      <c r="AQ3201" s="8">
        <v>0.5</v>
      </c>
      <c r="AR3201" s="8">
        <v>22.8</v>
      </c>
      <c r="AS3201" s="8">
        <v>6.4</v>
      </c>
      <c r="AT3201" s="12">
        <f t="shared" si="510"/>
        <v>32</v>
      </c>
      <c r="AV3201" s="11">
        <f t="shared" si="511"/>
        <v>100.79355</v>
      </c>
      <c r="AW3201" s="13">
        <f t="shared" si="512"/>
        <v>0</v>
      </c>
      <c r="AX3201" s="13">
        <f t="shared" si="513"/>
        <v>6.9047549999999989</v>
      </c>
      <c r="AY3201" s="13">
        <f t="shared" si="514"/>
        <v>0</v>
      </c>
      <c r="AZ3201" s="13">
        <f t="shared" si="515"/>
        <v>0</v>
      </c>
      <c r="BA3201" s="13">
        <f t="shared" si="516"/>
        <v>0.39682499999999998</v>
      </c>
      <c r="BB3201" s="13">
        <f t="shared" si="517"/>
        <v>18.095219999999998</v>
      </c>
      <c r="BC3201" s="13">
        <f t="shared" si="518"/>
        <v>5.0793599999999994</v>
      </c>
    </row>
    <row r="3202" spans="1:55" x14ac:dyDescent="0.3">
      <c r="A3202" s="8" t="s">
        <v>233</v>
      </c>
      <c r="B3202" s="8" t="s">
        <v>240</v>
      </c>
      <c r="C3202" s="8" t="s">
        <v>215</v>
      </c>
      <c r="D3202" s="8" t="s">
        <v>29</v>
      </c>
      <c r="E3202" s="7" t="s">
        <v>14</v>
      </c>
      <c r="F3202" s="8">
        <v>60</v>
      </c>
      <c r="G3202" s="8">
        <v>1</v>
      </c>
      <c r="L3202" s="8">
        <v>1</v>
      </c>
      <c r="M3202" s="8">
        <f t="shared" si="509"/>
        <v>60</v>
      </c>
      <c r="O3202" s="8">
        <v>154</v>
      </c>
      <c r="AI3202" s="7">
        <v>513</v>
      </c>
      <c r="AJ3202" s="8">
        <v>11110</v>
      </c>
      <c r="AK3202" s="8" t="s">
        <v>290</v>
      </c>
      <c r="AL3202" s="7">
        <v>22</v>
      </c>
      <c r="AM3202" s="8">
        <v>0</v>
      </c>
      <c r="AN3202" s="8">
        <v>1</v>
      </c>
      <c r="AO3202" s="8">
        <v>0</v>
      </c>
      <c r="AP3202" s="8">
        <v>0</v>
      </c>
      <c r="AQ3202" s="8">
        <v>0.4</v>
      </c>
      <c r="AR3202" s="8">
        <v>4.5</v>
      </c>
      <c r="AS3202" s="8">
        <v>2.8</v>
      </c>
      <c r="AT3202" s="12">
        <f t="shared" si="510"/>
        <v>5.9</v>
      </c>
      <c r="AV3202" s="11">
        <f t="shared" si="511"/>
        <v>13.2</v>
      </c>
      <c r="AW3202" s="13">
        <f t="shared" si="512"/>
        <v>0</v>
      </c>
      <c r="AX3202" s="13">
        <f t="shared" si="513"/>
        <v>0.6</v>
      </c>
      <c r="AY3202" s="13">
        <f t="shared" si="514"/>
        <v>0</v>
      </c>
      <c r="AZ3202" s="13">
        <f t="shared" si="515"/>
        <v>0</v>
      </c>
      <c r="BA3202" s="13">
        <f t="shared" si="516"/>
        <v>0.24</v>
      </c>
      <c r="BB3202" s="13">
        <f t="shared" si="517"/>
        <v>2.7</v>
      </c>
      <c r="BC3202" s="13">
        <f t="shared" si="518"/>
        <v>1.68</v>
      </c>
    </row>
    <row r="3203" spans="1:55" x14ac:dyDescent="0.3">
      <c r="A3203" s="8" t="s">
        <v>233</v>
      </c>
      <c r="B3203" s="8" t="s">
        <v>240</v>
      </c>
      <c r="C3203" s="8" t="s">
        <v>215</v>
      </c>
      <c r="D3203" s="8" t="s">
        <v>30</v>
      </c>
      <c r="E3203" s="7" t="s">
        <v>14</v>
      </c>
      <c r="F3203" s="8">
        <v>119</v>
      </c>
      <c r="G3203" s="8">
        <v>1</v>
      </c>
      <c r="L3203" s="8">
        <v>1</v>
      </c>
      <c r="M3203" s="8">
        <f t="shared" si="509"/>
        <v>119</v>
      </c>
      <c r="O3203" s="8">
        <v>154</v>
      </c>
      <c r="AI3203" s="7">
        <v>141</v>
      </c>
      <c r="AJ3203" s="8">
        <v>9040</v>
      </c>
      <c r="AK3203" s="8" t="s">
        <v>287</v>
      </c>
      <c r="AL3203" s="7">
        <v>92</v>
      </c>
      <c r="AM3203" s="8">
        <v>0</v>
      </c>
      <c r="AN3203" s="8">
        <v>1</v>
      </c>
      <c r="AO3203" s="8">
        <v>0</v>
      </c>
      <c r="AP3203" s="8">
        <v>0</v>
      </c>
      <c r="AQ3203" s="8">
        <v>0.5</v>
      </c>
      <c r="AR3203" s="8">
        <v>23.4</v>
      </c>
      <c r="AS3203" s="8">
        <v>2.4</v>
      </c>
      <c r="AT3203" s="12">
        <f t="shared" si="510"/>
        <v>24.9</v>
      </c>
      <c r="AV3203" s="11">
        <f t="shared" si="511"/>
        <v>109.48</v>
      </c>
      <c r="AW3203" s="13">
        <f t="shared" si="512"/>
        <v>0</v>
      </c>
      <c r="AX3203" s="13">
        <f t="shared" si="513"/>
        <v>1.19</v>
      </c>
      <c r="AY3203" s="13">
        <f t="shared" si="514"/>
        <v>0</v>
      </c>
      <c r="AZ3203" s="13">
        <f t="shared" si="515"/>
        <v>0</v>
      </c>
      <c r="BA3203" s="13">
        <f t="shared" si="516"/>
        <v>0.59499999999999997</v>
      </c>
      <c r="BB3203" s="13">
        <f t="shared" si="517"/>
        <v>27.846</v>
      </c>
      <c r="BC3203" s="13">
        <f t="shared" si="518"/>
        <v>2.8559999999999999</v>
      </c>
    </row>
    <row r="3204" spans="1:55" x14ac:dyDescent="0.3">
      <c r="A3204" s="8" t="s">
        <v>233</v>
      </c>
      <c r="B3204" s="8" t="s">
        <v>240</v>
      </c>
      <c r="C3204" s="8" t="s">
        <v>215</v>
      </c>
      <c r="D3204" s="8" t="s">
        <v>31</v>
      </c>
      <c r="E3204" s="7" t="s">
        <v>14</v>
      </c>
      <c r="F3204" s="8">
        <v>122</v>
      </c>
      <c r="G3204" s="8">
        <v>1</v>
      </c>
      <c r="L3204" s="8">
        <v>1</v>
      </c>
      <c r="M3204" s="8">
        <f t="shared" si="509"/>
        <v>122</v>
      </c>
      <c r="O3204" s="8">
        <v>154</v>
      </c>
      <c r="AI3204" s="7">
        <v>1786</v>
      </c>
      <c r="AJ3204" s="8">
        <v>11363</v>
      </c>
      <c r="AK3204" s="8" t="s">
        <v>289</v>
      </c>
      <c r="AL3204" s="7">
        <v>93</v>
      </c>
      <c r="AM3204" s="8">
        <v>0</v>
      </c>
      <c r="AN3204" s="8">
        <v>2</v>
      </c>
      <c r="AO3204" s="8">
        <v>0</v>
      </c>
      <c r="AP3204" s="8">
        <v>0</v>
      </c>
      <c r="AQ3204" s="8">
        <v>0.1</v>
      </c>
      <c r="AR3204" s="8">
        <v>21.6</v>
      </c>
      <c r="AS3204" s="8">
        <v>1.5</v>
      </c>
      <c r="AT3204" s="12">
        <f t="shared" si="510"/>
        <v>23.700000000000003</v>
      </c>
      <c r="AV3204" s="11">
        <f t="shared" si="511"/>
        <v>113.46</v>
      </c>
      <c r="AW3204" s="13">
        <f t="shared" si="512"/>
        <v>0</v>
      </c>
      <c r="AX3204" s="13">
        <f t="shared" si="513"/>
        <v>2.44</v>
      </c>
      <c r="AY3204" s="13">
        <f t="shared" si="514"/>
        <v>0</v>
      </c>
      <c r="AZ3204" s="13">
        <f t="shared" si="515"/>
        <v>0</v>
      </c>
      <c r="BA3204" s="13">
        <f t="shared" si="516"/>
        <v>0.12200000000000001</v>
      </c>
      <c r="BB3204" s="13">
        <f t="shared" si="517"/>
        <v>26.352000000000004</v>
      </c>
      <c r="BC3204" s="13">
        <f t="shared" si="518"/>
        <v>1.83</v>
      </c>
    </row>
    <row r="3205" spans="1:55" x14ac:dyDescent="0.3">
      <c r="A3205" s="8" t="s">
        <v>233</v>
      </c>
      <c r="B3205" s="8" t="s">
        <v>240</v>
      </c>
      <c r="C3205" s="8" t="s">
        <v>215</v>
      </c>
      <c r="D3205" s="8" t="s">
        <v>167</v>
      </c>
      <c r="E3205" s="7" t="s">
        <v>14</v>
      </c>
      <c r="F3205" s="8">
        <v>62</v>
      </c>
      <c r="G3205" s="8">
        <v>1</v>
      </c>
      <c r="L3205" s="8">
        <v>1</v>
      </c>
      <c r="M3205" s="8">
        <f t="shared" si="509"/>
        <v>62</v>
      </c>
      <c r="O3205" s="8">
        <v>154</v>
      </c>
      <c r="AI3205" s="7">
        <v>2282</v>
      </c>
      <c r="AJ3205" s="8">
        <v>11529</v>
      </c>
      <c r="AK3205" s="8" t="s">
        <v>368</v>
      </c>
      <c r="AL3205" s="7">
        <v>21</v>
      </c>
      <c r="AM3205" s="8">
        <v>0</v>
      </c>
      <c r="AN3205" s="8">
        <v>0.9</v>
      </c>
      <c r="AO3205" s="8">
        <v>0</v>
      </c>
      <c r="AP3205" s="8">
        <v>0</v>
      </c>
      <c r="AQ3205" s="8">
        <v>0.3</v>
      </c>
      <c r="AR3205" s="8">
        <v>4.5999999999999996</v>
      </c>
      <c r="AS3205" s="8">
        <v>1.1000000000000001</v>
      </c>
      <c r="AT3205" s="12">
        <f t="shared" si="510"/>
        <v>5.8</v>
      </c>
      <c r="AV3205" s="11">
        <f t="shared" si="511"/>
        <v>13.02</v>
      </c>
      <c r="AW3205" s="13">
        <f t="shared" si="512"/>
        <v>0</v>
      </c>
      <c r="AX3205" s="13">
        <f t="shared" si="513"/>
        <v>0.55800000000000005</v>
      </c>
      <c r="AY3205" s="13">
        <f t="shared" si="514"/>
        <v>0</v>
      </c>
      <c r="AZ3205" s="13">
        <f t="shared" si="515"/>
        <v>0</v>
      </c>
      <c r="BA3205" s="13">
        <f t="shared" si="516"/>
        <v>0.18599999999999997</v>
      </c>
      <c r="BB3205" s="13">
        <f t="shared" si="517"/>
        <v>2.8519999999999999</v>
      </c>
      <c r="BC3205" s="13">
        <f t="shared" si="518"/>
        <v>0.68200000000000005</v>
      </c>
    </row>
    <row r="3206" spans="1:55" x14ac:dyDescent="0.3">
      <c r="A3206" s="8" t="s">
        <v>233</v>
      </c>
      <c r="B3206" s="8" t="s">
        <v>240</v>
      </c>
      <c r="C3206" s="8" t="s">
        <v>215</v>
      </c>
      <c r="D3206" s="8" t="s">
        <v>171</v>
      </c>
      <c r="E3206" s="7" t="s">
        <v>14</v>
      </c>
      <c r="F3206" s="8">
        <v>44</v>
      </c>
      <c r="G3206" s="8">
        <v>1</v>
      </c>
      <c r="L3206" s="8">
        <v>1</v>
      </c>
      <c r="M3206" s="8">
        <f t="shared" si="509"/>
        <v>44</v>
      </c>
      <c r="O3206" s="8">
        <v>154</v>
      </c>
      <c r="AI3206" s="7">
        <v>7016</v>
      </c>
      <c r="AJ3206" s="8">
        <v>18029</v>
      </c>
      <c r="AK3206" s="8" t="s">
        <v>369</v>
      </c>
      <c r="AL3206" s="7">
        <v>274</v>
      </c>
      <c r="AM3206" s="8">
        <v>0</v>
      </c>
      <c r="AN3206" s="8">
        <v>8.8000000000000007</v>
      </c>
      <c r="AO3206" s="8">
        <v>0</v>
      </c>
      <c r="AP3206" s="8">
        <v>0</v>
      </c>
      <c r="AQ3206" s="8">
        <v>3</v>
      </c>
      <c r="AR3206" s="8">
        <v>51.9</v>
      </c>
      <c r="AS3206" s="8">
        <v>2.8</v>
      </c>
      <c r="AT3206" s="12">
        <f t="shared" si="510"/>
        <v>63.7</v>
      </c>
      <c r="AV3206" s="11">
        <f t="shared" si="511"/>
        <v>120.56</v>
      </c>
      <c r="AW3206" s="13">
        <f t="shared" si="512"/>
        <v>0</v>
      </c>
      <c r="AX3206" s="13">
        <f t="shared" si="513"/>
        <v>3.8720000000000003</v>
      </c>
      <c r="AY3206" s="13">
        <f t="shared" si="514"/>
        <v>0</v>
      </c>
      <c r="AZ3206" s="13">
        <f t="shared" si="515"/>
        <v>0</v>
      </c>
      <c r="BA3206" s="13">
        <f t="shared" si="516"/>
        <v>1.32</v>
      </c>
      <c r="BB3206" s="13">
        <f t="shared" si="517"/>
        <v>22.835999999999999</v>
      </c>
      <c r="BC3206" s="13">
        <f t="shared" si="518"/>
        <v>1.232</v>
      </c>
    </row>
    <row r="3207" spans="1:55" x14ac:dyDescent="0.3">
      <c r="A3207" s="8" t="s">
        <v>234</v>
      </c>
      <c r="B3207" s="8" t="s">
        <v>240</v>
      </c>
      <c r="C3207" s="8" t="s">
        <v>215</v>
      </c>
      <c r="D3207" s="8" t="s">
        <v>248</v>
      </c>
      <c r="M3207" s="8">
        <f t="shared" si="509"/>
        <v>0</v>
      </c>
      <c r="O3207" s="8">
        <v>154</v>
      </c>
      <c r="AE3207" s="7" t="s">
        <v>296</v>
      </c>
      <c r="AF3207" s="8" t="s">
        <v>303</v>
      </c>
      <c r="AL3207" s="7">
        <v>163</v>
      </c>
      <c r="AN3207" s="8">
        <v>6.3</v>
      </c>
      <c r="AQ3207" s="8">
        <v>1.4</v>
      </c>
      <c r="AR3207" s="8">
        <v>31.1</v>
      </c>
      <c r="AT3207" s="12">
        <f t="shared" si="510"/>
        <v>38.799999999999997</v>
      </c>
      <c r="AV3207" s="11">
        <f t="shared" si="511"/>
        <v>0</v>
      </c>
      <c r="AW3207" s="13">
        <f t="shared" si="512"/>
        <v>0</v>
      </c>
      <c r="AX3207" s="13">
        <f t="shared" si="513"/>
        <v>0</v>
      </c>
      <c r="AY3207" s="13">
        <f t="shared" si="514"/>
        <v>0</v>
      </c>
      <c r="AZ3207" s="13">
        <f t="shared" si="515"/>
        <v>0</v>
      </c>
      <c r="BA3207" s="13">
        <f t="shared" si="516"/>
        <v>0</v>
      </c>
      <c r="BB3207" s="13">
        <f t="shared" si="517"/>
        <v>0</v>
      </c>
      <c r="BC3207" s="13">
        <f t="shared" si="518"/>
        <v>0</v>
      </c>
    </row>
    <row r="3208" spans="1:55" x14ac:dyDescent="0.3">
      <c r="A3208" s="8" t="s">
        <v>234</v>
      </c>
      <c r="B3208" s="8" t="s">
        <v>240</v>
      </c>
      <c r="C3208" s="8" t="s">
        <v>215</v>
      </c>
      <c r="D3208" s="8" t="s">
        <v>27</v>
      </c>
      <c r="E3208" s="7" t="s">
        <v>14</v>
      </c>
      <c r="F3208" s="8">
        <v>114</v>
      </c>
      <c r="G3208" s="8">
        <v>1</v>
      </c>
      <c r="L3208" s="8">
        <v>1</v>
      </c>
      <c r="M3208" s="8">
        <f t="shared" si="509"/>
        <v>114</v>
      </c>
      <c r="O3208" s="8">
        <v>154</v>
      </c>
      <c r="AE3208" s="7" t="s">
        <v>296</v>
      </c>
      <c r="AF3208" s="8" t="s">
        <v>304</v>
      </c>
      <c r="AL3208" s="7">
        <v>125</v>
      </c>
      <c r="AN3208" s="8">
        <v>2.1</v>
      </c>
      <c r="AQ3208" s="8">
        <v>1.3</v>
      </c>
      <c r="AR3208" s="8">
        <v>26.2</v>
      </c>
      <c r="AT3208" s="12">
        <f t="shared" si="510"/>
        <v>29.6</v>
      </c>
      <c r="AV3208" s="11">
        <f t="shared" si="511"/>
        <v>142.5</v>
      </c>
      <c r="AW3208" s="13">
        <f t="shared" si="512"/>
        <v>1.1399999999999999</v>
      </c>
      <c r="AX3208" s="13">
        <f t="shared" si="513"/>
        <v>2.3940000000000001</v>
      </c>
      <c r="AY3208" s="13">
        <f t="shared" si="514"/>
        <v>1.1399999999999999</v>
      </c>
      <c r="AZ3208" s="13">
        <f t="shared" si="515"/>
        <v>1.1399999999999999</v>
      </c>
      <c r="BA3208" s="13">
        <f t="shared" si="516"/>
        <v>1.4820000000000002</v>
      </c>
      <c r="BB3208" s="13">
        <f t="shared" si="517"/>
        <v>29.867999999999999</v>
      </c>
      <c r="BC3208" s="13">
        <f t="shared" si="518"/>
        <v>1.1399999999999999</v>
      </c>
    </row>
    <row r="3209" spans="1:55" x14ac:dyDescent="0.3">
      <c r="A3209" s="8" t="s">
        <v>234</v>
      </c>
      <c r="B3209" s="8" t="s">
        <v>240</v>
      </c>
      <c r="C3209" s="8" t="s">
        <v>215</v>
      </c>
      <c r="D3209" s="8" t="s">
        <v>32</v>
      </c>
      <c r="E3209" s="7" t="s">
        <v>14</v>
      </c>
      <c r="F3209" s="8">
        <v>83</v>
      </c>
      <c r="I3209" s="8">
        <v>1</v>
      </c>
      <c r="L3209" s="8">
        <v>3.3000000000000002E-2</v>
      </c>
      <c r="M3209" s="8">
        <f t="shared" si="509"/>
        <v>2.7390000000000003</v>
      </c>
      <c r="O3209" s="8">
        <v>154</v>
      </c>
      <c r="AI3209" s="7">
        <v>8012</v>
      </c>
      <c r="AJ3209" s="8">
        <v>0</v>
      </c>
      <c r="AK3209" s="8" t="s">
        <v>307</v>
      </c>
      <c r="AL3209" s="7">
        <v>332</v>
      </c>
      <c r="AM3209" s="8">
        <v>0</v>
      </c>
      <c r="AN3209" s="8">
        <v>10.3</v>
      </c>
      <c r="AO3209" s="8">
        <v>0</v>
      </c>
      <c r="AP3209" s="8">
        <v>0</v>
      </c>
      <c r="AQ3209" s="8">
        <v>3</v>
      </c>
      <c r="AR3209" s="8">
        <v>73.7</v>
      </c>
      <c r="AT3209" s="12">
        <f t="shared" si="510"/>
        <v>87</v>
      </c>
      <c r="AV3209" s="11">
        <f t="shared" si="511"/>
        <v>9.0934800000000013</v>
      </c>
      <c r="AW3209" s="13">
        <f t="shared" si="512"/>
        <v>0</v>
      </c>
      <c r="AX3209" s="13">
        <f t="shared" si="513"/>
        <v>0.28211700000000006</v>
      </c>
      <c r="AY3209" s="13">
        <f t="shared" si="514"/>
        <v>0</v>
      </c>
      <c r="AZ3209" s="13">
        <f t="shared" si="515"/>
        <v>0</v>
      </c>
      <c r="BA3209" s="13">
        <f t="shared" si="516"/>
        <v>8.2170000000000007E-2</v>
      </c>
      <c r="BB3209" s="13">
        <f t="shared" si="517"/>
        <v>2.0186430000000004</v>
      </c>
      <c r="BC3209" s="13">
        <f t="shared" si="518"/>
        <v>2.7390000000000005E-2</v>
      </c>
    </row>
    <row r="3210" spans="1:55" x14ac:dyDescent="0.3">
      <c r="A3210" s="8" t="s">
        <v>234</v>
      </c>
      <c r="B3210" s="8" t="s">
        <v>240</v>
      </c>
      <c r="C3210" s="8" t="s">
        <v>215</v>
      </c>
      <c r="D3210" s="8" t="s">
        <v>74</v>
      </c>
      <c r="E3210" s="7" t="s">
        <v>14</v>
      </c>
      <c r="F3210" s="8">
        <v>340</v>
      </c>
      <c r="G3210" s="8">
        <v>1</v>
      </c>
      <c r="L3210" s="8">
        <v>1</v>
      </c>
      <c r="M3210" s="8">
        <f t="shared" si="509"/>
        <v>340</v>
      </c>
      <c r="O3210" s="8">
        <v>154</v>
      </c>
      <c r="AI3210" s="7">
        <v>404</v>
      </c>
      <c r="AJ3210" s="8">
        <v>14400</v>
      </c>
      <c r="AK3210" s="8" t="s">
        <v>308</v>
      </c>
      <c r="AL3210" s="7">
        <v>41</v>
      </c>
      <c r="AM3210" s="8">
        <v>0</v>
      </c>
      <c r="AN3210" s="8">
        <v>0</v>
      </c>
      <c r="AO3210" s="8">
        <v>0</v>
      </c>
      <c r="AP3210" s="8">
        <v>0</v>
      </c>
      <c r="AQ3210" s="8">
        <v>0</v>
      </c>
      <c r="AR3210" s="8">
        <v>10.4</v>
      </c>
      <c r="AS3210" s="8">
        <v>12.7</v>
      </c>
      <c r="AT3210" s="12">
        <f t="shared" si="510"/>
        <v>10.4</v>
      </c>
      <c r="AV3210" s="11">
        <f t="shared" si="511"/>
        <v>139.4</v>
      </c>
      <c r="AW3210" s="13">
        <f t="shared" si="512"/>
        <v>0</v>
      </c>
      <c r="AX3210" s="13">
        <f t="shared" si="513"/>
        <v>0</v>
      </c>
      <c r="AY3210" s="13">
        <f t="shared" si="514"/>
        <v>0</v>
      </c>
      <c r="AZ3210" s="13">
        <f t="shared" si="515"/>
        <v>0</v>
      </c>
      <c r="BA3210" s="13">
        <f t="shared" si="516"/>
        <v>0</v>
      </c>
      <c r="BB3210" s="13">
        <f t="shared" si="517"/>
        <v>35.36</v>
      </c>
      <c r="BC3210" s="13">
        <f t="shared" si="518"/>
        <v>43.18</v>
      </c>
    </row>
    <row r="3211" spans="1:55" x14ac:dyDescent="0.3">
      <c r="A3211" s="8" t="s">
        <v>227</v>
      </c>
      <c r="B3211" s="8" t="s">
        <v>240</v>
      </c>
      <c r="C3211" s="8" t="s">
        <v>215</v>
      </c>
      <c r="D3211" s="8" t="s">
        <v>55</v>
      </c>
      <c r="E3211" s="7" t="s">
        <v>14</v>
      </c>
      <c r="F3211" s="8">
        <v>62</v>
      </c>
      <c r="G3211" s="8">
        <v>1</v>
      </c>
      <c r="L3211" s="8">
        <v>1</v>
      </c>
      <c r="M3211" s="8">
        <f t="shared" si="509"/>
        <v>62</v>
      </c>
      <c r="O3211" s="8">
        <v>154</v>
      </c>
      <c r="AI3211" s="7">
        <v>812</v>
      </c>
      <c r="AJ3211" s="8">
        <v>18204</v>
      </c>
      <c r="AK3211" s="8" t="s">
        <v>324</v>
      </c>
      <c r="AL3211" s="7">
        <v>478</v>
      </c>
      <c r="AM3211" s="8">
        <v>0</v>
      </c>
      <c r="AN3211" s="8">
        <v>5.0999999999999996</v>
      </c>
      <c r="AO3211" s="8">
        <v>0</v>
      </c>
      <c r="AP3211" s="8">
        <v>0</v>
      </c>
      <c r="AQ3211" s="8">
        <v>21.1</v>
      </c>
      <c r="AR3211" s="8">
        <v>67.900000000000006</v>
      </c>
      <c r="AS3211" s="8">
        <v>0.5</v>
      </c>
      <c r="AT3211" s="12">
        <f t="shared" si="510"/>
        <v>94.100000000000009</v>
      </c>
      <c r="AV3211" s="11">
        <f t="shared" si="511"/>
        <v>296.36</v>
      </c>
      <c r="AW3211" s="13">
        <f t="shared" si="512"/>
        <v>0</v>
      </c>
      <c r="AX3211" s="13">
        <f t="shared" si="513"/>
        <v>3.1619999999999999</v>
      </c>
      <c r="AY3211" s="13">
        <f t="shared" si="514"/>
        <v>0</v>
      </c>
      <c r="AZ3211" s="13">
        <f t="shared" si="515"/>
        <v>0</v>
      </c>
      <c r="BA3211" s="13">
        <f t="shared" si="516"/>
        <v>13.082000000000001</v>
      </c>
      <c r="BB3211" s="13">
        <f t="shared" si="517"/>
        <v>42.097999999999999</v>
      </c>
      <c r="BC3211" s="13">
        <f t="shared" si="518"/>
        <v>0.31</v>
      </c>
    </row>
    <row r="3212" spans="1:55" x14ac:dyDescent="0.3">
      <c r="A3212" s="8" t="s">
        <v>232</v>
      </c>
      <c r="B3212" s="8" t="s">
        <v>239</v>
      </c>
      <c r="C3212" s="8" t="s">
        <v>216</v>
      </c>
      <c r="D3212" s="8" t="s">
        <v>13</v>
      </c>
      <c r="E3212" s="7" t="s">
        <v>14</v>
      </c>
      <c r="F3212" s="8">
        <v>112</v>
      </c>
      <c r="I3212" s="8">
        <v>1</v>
      </c>
      <c r="L3212" s="8">
        <v>3.3000000000000002E-2</v>
      </c>
      <c r="M3212" s="8">
        <f t="shared" si="509"/>
        <v>3.6960000000000002</v>
      </c>
      <c r="N3212" s="8">
        <v>3</v>
      </c>
      <c r="O3212" s="8">
        <v>155</v>
      </c>
      <c r="AI3212" s="7">
        <v>8067</v>
      </c>
      <c r="AJ3212" s="8">
        <v>0</v>
      </c>
      <c r="AK3212" s="8" t="s">
        <v>265</v>
      </c>
      <c r="AL3212" s="7">
        <v>269</v>
      </c>
      <c r="AM3212" s="8">
        <v>269</v>
      </c>
      <c r="AN3212" s="8">
        <v>24.9</v>
      </c>
      <c r="AO3212" s="8">
        <v>24.9</v>
      </c>
      <c r="AP3212" s="8">
        <v>24.9</v>
      </c>
      <c r="AQ3212" s="8">
        <v>18</v>
      </c>
      <c r="AR3212" s="8">
        <v>0</v>
      </c>
      <c r="AS3212" s="8">
        <v>0</v>
      </c>
      <c r="AT3212" s="12">
        <f t="shared" si="510"/>
        <v>42.9</v>
      </c>
      <c r="AV3212" s="11">
        <f t="shared" si="511"/>
        <v>9.94224</v>
      </c>
      <c r="AW3212" s="13">
        <f t="shared" si="512"/>
        <v>9.94224</v>
      </c>
      <c r="AX3212" s="13">
        <f t="shared" si="513"/>
        <v>0.92030400000000001</v>
      </c>
      <c r="AY3212" s="13">
        <f t="shared" si="514"/>
        <v>0.92030400000000001</v>
      </c>
      <c r="AZ3212" s="13">
        <f t="shared" si="515"/>
        <v>0.92030400000000001</v>
      </c>
      <c r="BA3212" s="13">
        <f t="shared" si="516"/>
        <v>0.66528000000000009</v>
      </c>
      <c r="BB3212" s="13">
        <f t="shared" si="517"/>
        <v>0</v>
      </c>
      <c r="BC3212" s="13">
        <f t="shared" si="518"/>
        <v>0</v>
      </c>
    </row>
    <row r="3213" spans="1:55" x14ac:dyDescent="0.3">
      <c r="A3213" s="8" t="s">
        <v>232</v>
      </c>
      <c r="B3213" s="8" t="s">
        <v>239</v>
      </c>
      <c r="C3213" s="8" t="s">
        <v>216</v>
      </c>
      <c r="D3213" s="8" t="s">
        <v>15</v>
      </c>
      <c r="E3213" s="7" t="s">
        <v>21</v>
      </c>
      <c r="K3213" s="8">
        <v>1</v>
      </c>
      <c r="L3213" s="8">
        <v>0</v>
      </c>
      <c r="M3213" s="8">
        <f t="shared" si="509"/>
        <v>0</v>
      </c>
      <c r="O3213" s="8">
        <v>155</v>
      </c>
      <c r="AE3213" s="7" t="s">
        <v>296</v>
      </c>
      <c r="AF3213" s="8" t="s">
        <v>298</v>
      </c>
      <c r="AG3213" s="7" t="s">
        <v>299</v>
      </c>
      <c r="AL3213" s="7">
        <v>241</v>
      </c>
      <c r="AN3213" s="8">
        <v>32.9</v>
      </c>
      <c r="AQ3213" s="8">
        <v>10.9</v>
      </c>
      <c r="AR3213" s="8">
        <v>0.5</v>
      </c>
      <c r="AS3213" s="8">
        <v>0</v>
      </c>
      <c r="AT3213" s="12">
        <f t="shared" si="510"/>
        <v>44.3</v>
      </c>
      <c r="AV3213" s="11">
        <f t="shared" si="511"/>
        <v>0</v>
      </c>
      <c r="AW3213" s="13">
        <f t="shared" si="512"/>
        <v>0</v>
      </c>
      <c r="AX3213" s="13">
        <f t="shared" si="513"/>
        <v>0</v>
      </c>
      <c r="AY3213" s="13">
        <f t="shared" si="514"/>
        <v>0</v>
      </c>
      <c r="AZ3213" s="13">
        <f t="shared" si="515"/>
        <v>0</v>
      </c>
      <c r="BA3213" s="13">
        <f t="shared" si="516"/>
        <v>0</v>
      </c>
      <c r="BB3213" s="13">
        <f t="shared" si="517"/>
        <v>0</v>
      </c>
      <c r="BC3213" s="13">
        <f t="shared" si="518"/>
        <v>0</v>
      </c>
    </row>
    <row r="3214" spans="1:55" x14ac:dyDescent="0.3">
      <c r="A3214" s="8" t="s">
        <v>232</v>
      </c>
      <c r="B3214" s="8" t="s">
        <v>239</v>
      </c>
      <c r="C3214" s="8" t="s">
        <v>216</v>
      </c>
      <c r="D3214" s="8" t="s">
        <v>17</v>
      </c>
      <c r="E3214" s="7" t="s">
        <v>21</v>
      </c>
      <c r="K3214" s="8">
        <v>1</v>
      </c>
      <c r="L3214" s="8">
        <v>0</v>
      </c>
      <c r="M3214" s="8">
        <f t="shared" si="509"/>
        <v>0</v>
      </c>
      <c r="O3214" s="8">
        <v>155</v>
      </c>
      <c r="AE3214" s="7" t="s">
        <v>300</v>
      </c>
      <c r="AF3214" s="8" t="s">
        <v>301</v>
      </c>
      <c r="AG3214" s="7" t="s">
        <v>272</v>
      </c>
      <c r="AL3214" s="7">
        <v>265</v>
      </c>
      <c r="AN3214" s="8">
        <v>16.899999999999999</v>
      </c>
      <c r="AQ3214" s="8">
        <v>21.4</v>
      </c>
      <c r="AR3214" s="8">
        <v>0</v>
      </c>
      <c r="AS3214" s="8">
        <v>0</v>
      </c>
      <c r="AT3214" s="12">
        <f t="shared" si="510"/>
        <v>38.299999999999997</v>
      </c>
      <c r="AV3214" s="11">
        <f t="shared" si="511"/>
        <v>0</v>
      </c>
      <c r="AW3214" s="13">
        <f t="shared" si="512"/>
        <v>0</v>
      </c>
      <c r="AX3214" s="13">
        <f t="shared" si="513"/>
        <v>0</v>
      </c>
      <c r="AY3214" s="13">
        <f t="shared" si="514"/>
        <v>0</v>
      </c>
      <c r="AZ3214" s="13">
        <f t="shared" si="515"/>
        <v>0</v>
      </c>
      <c r="BA3214" s="13">
        <f t="shared" si="516"/>
        <v>0</v>
      </c>
      <c r="BB3214" s="13">
        <f t="shared" si="517"/>
        <v>0</v>
      </c>
      <c r="BC3214" s="13">
        <f t="shared" si="518"/>
        <v>0</v>
      </c>
    </row>
    <row r="3215" spans="1:55" x14ac:dyDescent="0.3">
      <c r="A3215" s="8" t="s">
        <v>232</v>
      </c>
      <c r="B3215" s="8" t="s">
        <v>239</v>
      </c>
      <c r="C3215" s="8" t="s">
        <v>216</v>
      </c>
      <c r="D3215" s="8" t="s">
        <v>18</v>
      </c>
      <c r="E3215" s="7" t="s">
        <v>21</v>
      </c>
      <c r="K3215" s="8">
        <v>1</v>
      </c>
      <c r="L3215" s="8">
        <v>0</v>
      </c>
      <c r="M3215" s="8">
        <f t="shared" si="509"/>
        <v>0</v>
      </c>
      <c r="O3215" s="8">
        <v>155</v>
      </c>
      <c r="S3215" s="8">
        <v>1095</v>
      </c>
      <c r="T3215" s="8" t="s">
        <v>275</v>
      </c>
      <c r="AL3215" s="7">
        <v>267</v>
      </c>
      <c r="AN3215" s="8">
        <v>19.600000000000001</v>
      </c>
      <c r="AQ3215" s="8">
        <v>20.3</v>
      </c>
      <c r="AT3215" s="12">
        <f t="shared" si="510"/>
        <v>39.900000000000006</v>
      </c>
      <c r="AV3215" s="11">
        <f t="shared" si="511"/>
        <v>0</v>
      </c>
      <c r="AW3215" s="13">
        <f t="shared" si="512"/>
        <v>0</v>
      </c>
      <c r="AX3215" s="13">
        <f t="shared" si="513"/>
        <v>0</v>
      </c>
      <c r="AY3215" s="13">
        <f t="shared" si="514"/>
        <v>0</v>
      </c>
      <c r="AZ3215" s="13">
        <f t="shared" si="515"/>
        <v>0</v>
      </c>
      <c r="BA3215" s="13">
        <f t="shared" si="516"/>
        <v>0</v>
      </c>
      <c r="BB3215" s="13">
        <f t="shared" si="517"/>
        <v>0</v>
      </c>
      <c r="BC3215" s="13">
        <f t="shared" si="518"/>
        <v>0</v>
      </c>
    </row>
    <row r="3216" spans="1:55" x14ac:dyDescent="0.3">
      <c r="A3216" s="8" t="s">
        <v>232</v>
      </c>
      <c r="B3216" s="8" t="s">
        <v>239</v>
      </c>
      <c r="C3216" s="8" t="s">
        <v>216</v>
      </c>
      <c r="D3216" s="8" t="s">
        <v>19</v>
      </c>
      <c r="E3216" s="7" t="s">
        <v>14</v>
      </c>
      <c r="F3216" s="8">
        <v>112</v>
      </c>
      <c r="H3216" s="8">
        <v>1</v>
      </c>
      <c r="L3216" s="8">
        <v>0.14299999999999999</v>
      </c>
      <c r="M3216" s="8">
        <f t="shared" si="509"/>
        <v>16.015999999999998</v>
      </c>
      <c r="O3216" s="8">
        <v>155</v>
      </c>
      <c r="AI3216" s="7">
        <v>8063</v>
      </c>
      <c r="AJ3216" s="8">
        <v>5124</v>
      </c>
      <c r="AK3216" s="8" t="s">
        <v>273</v>
      </c>
      <c r="AL3216" s="7">
        <v>285</v>
      </c>
      <c r="AM3216" s="8">
        <v>285</v>
      </c>
      <c r="AN3216" s="8">
        <v>26.9</v>
      </c>
      <c r="AO3216" s="8">
        <v>26.9</v>
      </c>
      <c r="AP3216" s="8">
        <v>26.9</v>
      </c>
      <c r="AQ3216" s="8">
        <v>18.899999999999999</v>
      </c>
      <c r="AR3216" s="8">
        <v>0</v>
      </c>
      <c r="AS3216" s="8">
        <v>0</v>
      </c>
      <c r="AT3216" s="12">
        <f t="shared" si="510"/>
        <v>45.8</v>
      </c>
      <c r="AV3216" s="11">
        <f t="shared" si="511"/>
        <v>45.645599999999995</v>
      </c>
      <c r="AW3216" s="13">
        <f t="shared" si="512"/>
        <v>45.645599999999995</v>
      </c>
      <c r="AX3216" s="13">
        <f t="shared" si="513"/>
        <v>4.3083039999999997</v>
      </c>
      <c r="AY3216" s="13">
        <f t="shared" si="514"/>
        <v>4.3083039999999997</v>
      </c>
      <c r="AZ3216" s="13">
        <f t="shared" si="515"/>
        <v>4.3083039999999997</v>
      </c>
      <c r="BA3216" s="13">
        <f t="shared" si="516"/>
        <v>3.0270239999999995</v>
      </c>
      <c r="BB3216" s="13">
        <f t="shared" si="517"/>
        <v>0</v>
      </c>
      <c r="BC3216" s="13">
        <f t="shared" si="518"/>
        <v>0</v>
      </c>
    </row>
    <row r="3217" spans="1:55" x14ac:dyDescent="0.3">
      <c r="A3217" s="8" t="s">
        <v>232</v>
      </c>
      <c r="B3217" s="8" t="s">
        <v>239</v>
      </c>
      <c r="C3217" s="8" t="s">
        <v>216</v>
      </c>
      <c r="D3217" s="8" t="s">
        <v>22</v>
      </c>
      <c r="E3217" s="7" t="s">
        <v>21</v>
      </c>
      <c r="K3217" s="8">
        <v>1</v>
      </c>
      <c r="L3217" s="8">
        <v>0</v>
      </c>
      <c r="M3217" s="8">
        <f t="shared" si="509"/>
        <v>0</v>
      </c>
      <c r="O3217" s="8">
        <v>155</v>
      </c>
      <c r="AI3217" s="7">
        <v>8063</v>
      </c>
      <c r="AJ3217" s="8">
        <v>5124</v>
      </c>
      <c r="AK3217" s="8" t="s">
        <v>273</v>
      </c>
      <c r="AL3217" s="7">
        <v>285</v>
      </c>
      <c r="AM3217" s="8">
        <v>285</v>
      </c>
      <c r="AN3217" s="8">
        <v>26.9</v>
      </c>
      <c r="AO3217" s="8">
        <v>26.9</v>
      </c>
      <c r="AP3217" s="8">
        <v>26.9</v>
      </c>
      <c r="AQ3217" s="8">
        <v>18.899999999999999</v>
      </c>
      <c r="AR3217" s="8">
        <v>0</v>
      </c>
      <c r="AS3217" s="8">
        <v>0</v>
      </c>
      <c r="AT3217" s="12">
        <f t="shared" si="510"/>
        <v>45.8</v>
      </c>
      <c r="AV3217" s="11">
        <f t="shared" si="511"/>
        <v>0</v>
      </c>
      <c r="AW3217" s="13">
        <f t="shared" si="512"/>
        <v>0</v>
      </c>
      <c r="AX3217" s="13">
        <f t="shared" si="513"/>
        <v>0</v>
      </c>
      <c r="AY3217" s="13">
        <f t="shared" si="514"/>
        <v>0</v>
      </c>
      <c r="AZ3217" s="13">
        <f t="shared" si="515"/>
        <v>0</v>
      </c>
      <c r="BA3217" s="13">
        <f t="shared" si="516"/>
        <v>0</v>
      </c>
      <c r="BB3217" s="13">
        <f t="shared" si="517"/>
        <v>0</v>
      </c>
      <c r="BC3217" s="13">
        <f t="shared" si="518"/>
        <v>0</v>
      </c>
    </row>
    <row r="3218" spans="1:55" x14ac:dyDescent="0.3">
      <c r="A3218" s="8" t="s">
        <v>232</v>
      </c>
      <c r="B3218" s="8" t="s">
        <v>239</v>
      </c>
      <c r="C3218" s="8" t="s">
        <v>216</v>
      </c>
      <c r="D3218" s="8" t="s">
        <v>136</v>
      </c>
      <c r="E3218" s="7" t="s">
        <v>14</v>
      </c>
      <c r="F3218" s="8">
        <v>56</v>
      </c>
      <c r="H3218" s="8">
        <v>2</v>
      </c>
      <c r="L3218" s="8">
        <v>0.28599999999999998</v>
      </c>
      <c r="M3218" s="8">
        <f t="shared" si="509"/>
        <v>16.015999999999998</v>
      </c>
      <c r="O3218" s="8">
        <v>155</v>
      </c>
      <c r="AI3218" s="7">
        <v>1683</v>
      </c>
      <c r="AJ3218" s="8">
        <v>10188</v>
      </c>
      <c r="AK3218" s="8" t="s">
        <v>360</v>
      </c>
      <c r="AL3218" s="7">
        <v>273</v>
      </c>
      <c r="AM3218" s="8">
        <v>273</v>
      </c>
      <c r="AN3218" s="8">
        <v>27.6</v>
      </c>
      <c r="AO3218" s="8">
        <v>27.6</v>
      </c>
      <c r="AP3218" s="8">
        <v>27.6</v>
      </c>
      <c r="AQ3218" s="8">
        <v>17.2</v>
      </c>
      <c r="AR3218" s="8">
        <v>0</v>
      </c>
      <c r="AS3218" s="8">
        <v>0</v>
      </c>
      <c r="AT3218" s="12">
        <f t="shared" si="510"/>
        <v>44.8</v>
      </c>
      <c r="AV3218" s="11">
        <f t="shared" si="511"/>
        <v>43.723679999999995</v>
      </c>
      <c r="AW3218" s="13">
        <f t="shared" si="512"/>
        <v>43.723679999999995</v>
      </c>
      <c r="AX3218" s="13">
        <f t="shared" si="513"/>
        <v>4.4204159999999995</v>
      </c>
      <c r="AY3218" s="13">
        <f t="shared" si="514"/>
        <v>4.4204159999999995</v>
      </c>
      <c r="AZ3218" s="13">
        <f t="shared" si="515"/>
        <v>4.4204159999999995</v>
      </c>
      <c r="BA3218" s="13">
        <f t="shared" si="516"/>
        <v>2.7547519999999999</v>
      </c>
      <c r="BB3218" s="13">
        <f t="shared" si="517"/>
        <v>0</v>
      </c>
      <c r="BC3218" s="13">
        <f t="shared" si="518"/>
        <v>0</v>
      </c>
    </row>
    <row r="3219" spans="1:55" x14ac:dyDescent="0.3">
      <c r="A3219" s="8" t="s">
        <v>232</v>
      </c>
      <c r="B3219" s="8" t="s">
        <v>239</v>
      </c>
      <c r="C3219" s="8" t="s">
        <v>216</v>
      </c>
      <c r="D3219" s="8" t="s">
        <v>23</v>
      </c>
      <c r="E3219" s="7" t="s">
        <v>14</v>
      </c>
      <c r="F3219" s="8">
        <v>64</v>
      </c>
      <c r="J3219" s="8">
        <v>1</v>
      </c>
      <c r="L3219" s="8">
        <v>3.0000000000000001E-3</v>
      </c>
      <c r="M3219" s="8">
        <f t="shared" si="509"/>
        <v>0.192</v>
      </c>
      <c r="O3219" s="8">
        <v>155</v>
      </c>
      <c r="AI3219" s="7">
        <v>974</v>
      </c>
      <c r="AJ3219" s="8">
        <v>1129</v>
      </c>
      <c r="AK3219" s="8" t="s">
        <v>279</v>
      </c>
      <c r="AL3219" s="7">
        <v>155</v>
      </c>
      <c r="AM3219" s="8">
        <v>155</v>
      </c>
      <c r="AN3219" s="8">
        <v>12.6</v>
      </c>
      <c r="AO3219" s="8">
        <v>12.6</v>
      </c>
      <c r="AP3219" s="8">
        <v>0</v>
      </c>
      <c r="AQ3219" s="8">
        <v>10.6</v>
      </c>
      <c r="AR3219" s="8">
        <v>1.1000000000000001</v>
      </c>
      <c r="AS3219" s="8">
        <v>0</v>
      </c>
      <c r="AT3219" s="12">
        <f t="shared" si="510"/>
        <v>24.3</v>
      </c>
      <c r="AV3219" s="11">
        <f t="shared" si="511"/>
        <v>0.29760000000000003</v>
      </c>
      <c r="AW3219" s="13">
        <f t="shared" si="512"/>
        <v>0.29760000000000003</v>
      </c>
      <c r="AX3219" s="13">
        <f t="shared" si="513"/>
        <v>2.4192000000000002E-2</v>
      </c>
      <c r="AY3219" s="13">
        <f t="shared" si="514"/>
        <v>2.4192000000000002E-2</v>
      </c>
      <c r="AZ3219" s="13">
        <f t="shared" si="515"/>
        <v>0</v>
      </c>
      <c r="BA3219" s="13">
        <f t="shared" si="516"/>
        <v>2.0352000000000002E-2</v>
      </c>
      <c r="BB3219" s="13">
        <f t="shared" si="517"/>
        <v>2.1120000000000002E-3</v>
      </c>
      <c r="BC3219" s="13">
        <f t="shared" si="518"/>
        <v>0</v>
      </c>
    </row>
    <row r="3220" spans="1:55" x14ac:dyDescent="0.3">
      <c r="A3220" s="8" t="s">
        <v>232</v>
      </c>
      <c r="B3220" s="8" t="s">
        <v>239</v>
      </c>
      <c r="C3220" s="8" t="s">
        <v>216</v>
      </c>
      <c r="D3220" s="8" t="s">
        <v>24</v>
      </c>
      <c r="E3220" s="7" t="s">
        <v>14</v>
      </c>
      <c r="F3220" s="8">
        <v>184</v>
      </c>
      <c r="H3220" s="8">
        <v>2</v>
      </c>
      <c r="L3220" s="8">
        <v>0.28599999999999998</v>
      </c>
      <c r="M3220" s="8">
        <f t="shared" si="509"/>
        <v>52.623999999999995</v>
      </c>
      <c r="O3220" s="8">
        <v>155</v>
      </c>
      <c r="AI3220" s="7">
        <v>7075</v>
      </c>
      <c r="AJ3220" s="8">
        <v>1106</v>
      </c>
      <c r="AK3220" s="8" t="s">
        <v>280</v>
      </c>
      <c r="AL3220" s="7">
        <v>69</v>
      </c>
      <c r="AM3220" s="8">
        <v>69</v>
      </c>
      <c r="AN3220" s="8">
        <v>3.6</v>
      </c>
      <c r="AO3220" s="8">
        <v>3.6</v>
      </c>
      <c r="AP3220" s="8">
        <v>0</v>
      </c>
      <c r="AQ3220" s="8">
        <v>4.0999999999999996</v>
      </c>
      <c r="AR3220" s="8">
        <v>4.5</v>
      </c>
      <c r="AS3220" s="8">
        <v>0</v>
      </c>
      <c r="AT3220" s="12">
        <f t="shared" si="510"/>
        <v>12.2</v>
      </c>
      <c r="AV3220" s="11">
        <f t="shared" si="511"/>
        <v>36.310559999999995</v>
      </c>
      <c r="AW3220" s="13">
        <f t="shared" si="512"/>
        <v>36.310559999999995</v>
      </c>
      <c r="AX3220" s="13">
        <f t="shared" si="513"/>
        <v>1.8944639999999999</v>
      </c>
      <c r="AY3220" s="13">
        <f t="shared" si="514"/>
        <v>1.8944639999999999</v>
      </c>
      <c r="AZ3220" s="13">
        <f t="shared" si="515"/>
        <v>0</v>
      </c>
      <c r="BA3220" s="13">
        <f t="shared" si="516"/>
        <v>2.1575839999999995</v>
      </c>
      <c r="BB3220" s="13">
        <f t="shared" si="517"/>
        <v>2.36808</v>
      </c>
      <c r="BC3220" s="13">
        <f t="shared" si="518"/>
        <v>0</v>
      </c>
    </row>
    <row r="3221" spans="1:55" x14ac:dyDescent="0.3">
      <c r="A3221" s="8" t="s">
        <v>232</v>
      </c>
      <c r="B3221" s="8" t="s">
        <v>239</v>
      </c>
      <c r="C3221" s="8" t="s">
        <v>216</v>
      </c>
      <c r="D3221" s="8" t="s">
        <v>25</v>
      </c>
      <c r="E3221" s="7" t="s">
        <v>21</v>
      </c>
      <c r="K3221" s="8">
        <v>1</v>
      </c>
      <c r="L3221" s="8">
        <v>0</v>
      </c>
      <c r="M3221" s="8">
        <f t="shared" si="509"/>
        <v>0</v>
      </c>
      <c r="O3221" s="8">
        <v>155</v>
      </c>
      <c r="AI3221" s="7">
        <v>646</v>
      </c>
      <c r="AJ3221" s="8">
        <v>1009</v>
      </c>
      <c r="AK3221" s="8" t="s">
        <v>286</v>
      </c>
      <c r="AL3221" s="7">
        <v>403</v>
      </c>
      <c r="AM3221" s="8">
        <v>403</v>
      </c>
      <c r="AN3221" s="8">
        <v>24.9</v>
      </c>
      <c r="AO3221" s="8">
        <v>24.9</v>
      </c>
      <c r="AP3221" s="8">
        <v>0</v>
      </c>
      <c r="AQ3221" s="8">
        <v>33.1</v>
      </c>
      <c r="AR3221" s="8">
        <v>1.3</v>
      </c>
      <c r="AS3221" s="8">
        <v>0</v>
      </c>
      <c r="AT3221" s="12">
        <f t="shared" si="510"/>
        <v>59.3</v>
      </c>
      <c r="AV3221" s="11">
        <f t="shared" si="511"/>
        <v>0</v>
      </c>
      <c r="AW3221" s="13">
        <f t="shared" si="512"/>
        <v>0</v>
      </c>
      <c r="AX3221" s="13">
        <f t="shared" si="513"/>
        <v>0</v>
      </c>
      <c r="AY3221" s="13">
        <f t="shared" si="514"/>
        <v>0</v>
      </c>
      <c r="AZ3221" s="13">
        <f t="shared" si="515"/>
        <v>0</v>
      </c>
      <c r="BA3221" s="13">
        <f t="shared" si="516"/>
        <v>0</v>
      </c>
      <c r="BB3221" s="13">
        <f t="shared" si="517"/>
        <v>0</v>
      </c>
      <c r="BC3221" s="13">
        <f t="shared" si="518"/>
        <v>0</v>
      </c>
    </row>
    <row r="3222" spans="1:55" x14ac:dyDescent="0.3">
      <c r="A3222" s="8" t="s">
        <v>20</v>
      </c>
      <c r="B3222" s="8" t="s">
        <v>239</v>
      </c>
      <c r="C3222" s="8" t="s">
        <v>216</v>
      </c>
      <c r="D3222" s="8" t="s">
        <v>20</v>
      </c>
      <c r="E3222" s="7" t="s">
        <v>14</v>
      </c>
      <c r="F3222" s="8">
        <v>112</v>
      </c>
      <c r="G3222" s="8">
        <v>1</v>
      </c>
      <c r="L3222" s="8">
        <v>1</v>
      </c>
      <c r="M3222" s="8">
        <f t="shared" si="509"/>
        <v>112</v>
      </c>
      <c r="O3222" s="8">
        <v>155</v>
      </c>
      <c r="AI3222">
        <v>8041</v>
      </c>
      <c r="AJ3222">
        <v>15233</v>
      </c>
      <c r="AK3222" t="s">
        <v>378</v>
      </c>
      <c r="AL3222">
        <v>105</v>
      </c>
      <c r="AM3222">
        <v>105</v>
      </c>
      <c r="AN3222">
        <v>18.5</v>
      </c>
      <c r="AO3222">
        <v>18.5</v>
      </c>
      <c r="AP3222">
        <v>18.5</v>
      </c>
      <c r="AQ3222">
        <v>2.9</v>
      </c>
      <c r="AR3222">
        <v>0</v>
      </c>
      <c r="AS3222">
        <v>0</v>
      </c>
      <c r="AT3222" s="12">
        <f t="shared" si="510"/>
        <v>21.4</v>
      </c>
      <c r="AV3222" s="11">
        <f t="shared" si="511"/>
        <v>117.6</v>
      </c>
      <c r="AW3222" s="13">
        <f t="shared" si="512"/>
        <v>117.6</v>
      </c>
      <c r="AX3222" s="13">
        <f t="shared" si="513"/>
        <v>20.72</v>
      </c>
      <c r="AY3222" s="13">
        <f t="shared" si="514"/>
        <v>20.72</v>
      </c>
      <c r="AZ3222" s="13">
        <f t="shared" si="515"/>
        <v>20.72</v>
      </c>
      <c r="BA3222" s="13">
        <f t="shared" si="516"/>
        <v>3.2480000000000002</v>
      </c>
      <c r="BB3222" s="13">
        <f t="shared" si="517"/>
        <v>0</v>
      </c>
      <c r="BC3222" s="13">
        <f t="shared" si="518"/>
        <v>0</v>
      </c>
    </row>
    <row r="3223" spans="1:55" x14ac:dyDescent="0.3">
      <c r="A3223" s="8" t="s">
        <v>233</v>
      </c>
      <c r="B3223" s="8" t="s">
        <v>239</v>
      </c>
      <c r="C3223" s="8" t="s">
        <v>216</v>
      </c>
      <c r="D3223" s="8" t="s">
        <v>26</v>
      </c>
      <c r="E3223" s="7" t="s">
        <v>14</v>
      </c>
      <c r="F3223" s="8">
        <v>175</v>
      </c>
      <c r="H3223" s="8">
        <v>1</v>
      </c>
      <c r="L3223" s="8">
        <v>0.14299999999999999</v>
      </c>
      <c r="M3223" s="8">
        <f t="shared" si="509"/>
        <v>25.024999999999999</v>
      </c>
      <c r="O3223" s="8">
        <v>155</v>
      </c>
      <c r="AI3223" s="7">
        <v>7200</v>
      </c>
      <c r="AJ3223" s="8">
        <v>20051</v>
      </c>
      <c r="AK3223" s="8" t="s">
        <v>282</v>
      </c>
      <c r="AL3223" s="7">
        <v>130</v>
      </c>
      <c r="AM3223" s="8">
        <v>0</v>
      </c>
      <c r="AN3223" s="8">
        <v>2.4</v>
      </c>
      <c r="AO3223" s="8">
        <v>0</v>
      </c>
      <c r="AP3223" s="8">
        <v>0</v>
      </c>
      <c r="AQ3223" s="8">
        <v>0.2</v>
      </c>
      <c r="AR3223" s="8">
        <v>28.6</v>
      </c>
      <c r="AS3223" s="8">
        <v>0.3</v>
      </c>
      <c r="AT3223" s="12">
        <f t="shared" si="510"/>
        <v>31.200000000000003</v>
      </c>
      <c r="AV3223" s="11">
        <f t="shared" si="511"/>
        <v>32.532499999999999</v>
      </c>
      <c r="AW3223" s="13">
        <f t="shared" si="512"/>
        <v>0</v>
      </c>
      <c r="AX3223" s="13">
        <f t="shared" si="513"/>
        <v>0.60059999999999991</v>
      </c>
      <c r="AY3223" s="13">
        <f t="shared" si="514"/>
        <v>0</v>
      </c>
      <c r="AZ3223" s="13">
        <f t="shared" si="515"/>
        <v>0</v>
      </c>
      <c r="BA3223" s="13">
        <f t="shared" si="516"/>
        <v>5.0049999999999997E-2</v>
      </c>
      <c r="BB3223" s="13">
        <f t="shared" si="517"/>
        <v>7.1571500000000006</v>
      </c>
      <c r="BC3223" s="13">
        <f t="shared" si="518"/>
        <v>7.5074999999999989E-2</v>
      </c>
    </row>
    <row r="3224" spans="1:55" x14ac:dyDescent="0.3">
      <c r="A3224" s="8" t="s">
        <v>233</v>
      </c>
      <c r="B3224" s="8" t="s">
        <v>239</v>
      </c>
      <c r="C3224" s="8" t="s">
        <v>216</v>
      </c>
      <c r="D3224" s="8" t="s">
        <v>28</v>
      </c>
      <c r="E3224" s="7" t="s">
        <v>14</v>
      </c>
      <c r="F3224" s="8">
        <v>185</v>
      </c>
      <c r="H3224" s="8">
        <v>1</v>
      </c>
      <c r="L3224" s="8">
        <v>0.14299999999999999</v>
      </c>
      <c r="M3224" s="8">
        <f t="shared" si="509"/>
        <v>26.454999999999998</v>
      </c>
      <c r="O3224" s="8">
        <v>155</v>
      </c>
      <c r="AI3224" s="7">
        <v>7005</v>
      </c>
      <c r="AJ3224" s="8">
        <v>16028</v>
      </c>
      <c r="AK3224" s="8" t="s">
        <v>283</v>
      </c>
      <c r="AL3224" s="7">
        <v>127</v>
      </c>
      <c r="AM3224" s="8">
        <v>0</v>
      </c>
      <c r="AN3224" s="8">
        <v>8.6999999999999993</v>
      </c>
      <c r="AO3224" s="8">
        <v>0</v>
      </c>
      <c r="AP3224" s="8">
        <v>0</v>
      </c>
      <c r="AQ3224" s="8">
        <v>0.5</v>
      </c>
      <c r="AR3224" s="8">
        <v>22.8</v>
      </c>
      <c r="AS3224" s="8">
        <v>6.4</v>
      </c>
      <c r="AT3224" s="12">
        <f t="shared" si="510"/>
        <v>32</v>
      </c>
      <c r="AV3224" s="11">
        <f t="shared" si="511"/>
        <v>33.597850000000001</v>
      </c>
      <c r="AW3224" s="13">
        <f t="shared" si="512"/>
        <v>0</v>
      </c>
      <c r="AX3224" s="13">
        <f t="shared" si="513"/>
        <v>2.3015849999999998</v>
      </c>
      <c r="AY3224" s="13">
        <f t="shared" si="514"/>
        <v>0</v>
      </c>
      <c r="AZ3224" s="13">
        <f t="shared" si="515"/>
        <v>0</v>
      </c>
      <c r="BA3224" s="13">
        <f t="shared" si="516"/>
        <v>0.132275</v>
      </c>
      <c r="BB3224" s="13">
        <f t="shared" si="517"/>
        <v>6.0317400000000001</v>
      </c>
      <c r="BC3224" s="13">
        <f t="shared" si="518"/>
        <v>1.6931200000000002</v>
      </c>
    </row>
    <row r="3225" spans="1:55" x14ac:dyDescent="0.3">
      <c r="A3225" s="8" t="s">
        <v>233</v>
      </c>
      <c r="B3225" s="8" t="s">
        <v>239</v>
      </c>
      <c r="C3225" s="8" t="s">
        <v>216</v>
      </c>
      <c r="D3225" s="8" t="s">
        <v>29</v>
      </c>
      <c r="E3225" s="7" t="s">
        <v>14</v>
      </c>
      <c r="F3225" s="8">
        <v>60</v>
      </c>
      <c r="G3225" s="8">
        <v>1</v>
      </c>
      <c r="L3225" s="8">
        <v>1</v>
      </c>
      <c r="M3225" s="8">
        <f t="shared" si="509"/>
        <v>60</v>
      </c>
      <c r="O3225" s="8">
        <v>155</v>
      </c>
      <c r="AI3225" s="7">
        <v>513</v>
      </c>
      <c r="AJ3225" s="8">
        <v>11110</v>
      </c>
      <c r="AK3225" s="8" t="s">
        <v>290</v>
      </c>
      <c r="AL3225" s="7">
        <v>22</v>
      </c>
      <c r="AM3225" s="8">
        <v>0</v>
      </c>
      <c r="AN3225" s="8">
        <v>1</v>
      </c>
      <c r="AO3225" s="8">
        <v>0</v>
      </c>
      <c r="AP3225" s="8">
        <v>0</v>
      </c>
      <c r="AQ3225" s="8">
        <v>0.4</v>
      </c>
      <c r="AR3225" s="8">
        <v>4.5</v>
      </c>
      <c r="AS3225" s="8">
        <v>2.8</v>
      </c>
      <c r="AT3225" s="12">
        <f t="shared" si="510"/>
        <v>5.9</v>
      </c>
      <c r="AV3225" s="11">
        <f t="shared" si="511"/>
        <v>13.2</v>
      </c>
      <c r="AW3225" s="13">
        <f t="shared" si="512"/>
        <v>0</v>
      </c>
      <c r="AX3225" s="13">
        <f t="shared" si="513"/>
        <v>0.6</v>
      </c>
      <c r="AY3225" s="13">
        <f t="shared" si="514"/>
        <v>0</v>
      </c>
      <c r="AZ3225" s="13">
        <f t="shared" si="515"/>
        <v>0</v>
      </c>
      <c r="BA3225" s="13">
        <f t="shared" si="516"/>
        <v>0.24</v>
      </c>
      <c r="BB3225" s="13">
        <f t="shared" si="517"/>
        <v>2.7</v>
      </c>
      <c r="BC3225" s="13">
        <f t="shared" si="518"/>
        <v>1.68</v>
      </c>
    </row>
    <row r="3226" spans="1:55" x14ac:dyDescent="0.3">
      <c r="A3226" s="8" t="s">
        <v>233</v>
      </c>
      <c r="B3226" s="8" t="s">
        <v>239</v>
      </c>
      <c r="C3226" s="8" t="s">
        <v>216</v>
      </c>
      <c r="D3226" s="8" t="s">
        <v>30</v>
      </c>
      <c r="E3226" s="7" t="s">
        <v>14</v>
      </c>
      <c r="F3226" s="8">
        <v>119</v>
      </c>
      <c r="G3226" s="8">
        <v>1</v>
      </c>
      <c r="L3226" s="8">
        <v>1</v>
      </c>
      <c r="M3226" s="8">
        <f t="shared" si="509"/>
        <v>119</v>
      </c>
      <c r="O3226" s="8">
        <v>155</v>
      </c>
      <c r="AI3226" s="7">
        <v>141</v>
      </c>
      <c r="AJ3226" s="8">
        <v>9040</v>
      </c>
      <c r="AK3226" s="8" t="s">
        <v>287</v>
      </c>
      <c r="AL3226" s="7">
        <v>92</v>
      </c>
      <c r="AM3226" s="8">
        <v>0</v>
      </c>
      <c r="AN3226" s="8">
        <v>1</v>
      </c>
      <c r="AO3226" s="8">
        <v>0</v>
      </c>
      <c r="AP3226" s="8">
        <v>0</v>
      </c>
      <c r="AQ3226" s="8">
        <v>0.5</v>
      </c>
      <c r="AR3226" s="8">
        <v>23.4</v>
      </c>
      <c r="AS3226" s="8">
        <v>2.4</v>
      </c>
      <c r="AT3226" s="12">
        <f t="shared" si="510"/>
        <v>24.9</v>
      </c>
      <c r="AV3226" s="11">
        <f t="shared" si="511"/>
        <v>109.48</v>
      </c>
      <c r="AW3226" s="13">
        <f t="shared" si="512"/>
        <v>0</v>
      </c>
      <c r="AX3226" s="13">
        <f t="shared" si="513"/>
        <v>1.19</v>
      </c>
      <c r="AY3226" s="13">
        <f t="shared" si="514"/>
        <v>0</v>
      </c>
      <c r="AZ3226" s="13">
        <f t="shared" si="515"/>
        <v>0</v>
      </c>
      <c r="BA3226" s="13">
        <f t="shared" si="516"/>
        <v>0.59499999999999997</v>
      </c>
      <c r="BB3226" s="13">
        <f t="shared" si="517"/>
        <v>27.846</v>
      </c>
      <c r="BC3226" s="13">
        <f t="shared" si="518"/>
        <v>2.8559999999999999</v>
      </c>
    </row>
    <row r="3227" spans="1:55" x14ac:dyDescent="0.3">
      <c r="A3227" s="8" t="s">
        <v>233</v>
      </c>
      <c r="B3227" s="8" t="s">
        <v>239</v>
      </c>
      <c r="C3227" s="8" t="s">
        <v>216</v>
      </c>
      <c r="D3227" s="8" t="s">
        <v>31</v>
      </c>
      <c r="E3227" s="7" t="s">
        <v>14</v>
      </c>
      <c r="F3227" s="8">
        <v>122</v>
      </c>
      <c r="G3227" s="8">
        <v>1</v>
      </c>
      <c r="L3227" s="8">
        <v>1</v>
      </c>
      <c r="M3227" s="8">
        <f t="shared" si="509"/>
        <v>122</v>
      </c>
      <c r="O3227" s="8">
        <v>155</v>
      </c>
      <c r="AI3227" s="7">
        <v>1786</v>
      </c>
      <c r="AJ3227" s="8">
        <v>11363</v>
      </c>
      <c r="AK3227" s="8" t="s">
        <v>289</v>
      </c>
      <c r="AL3227" s="7">
        <v>93</v>
      </c>
      <c r="AM3227" s="8">
        <v>0</v>
      </c>
      <c r="AN3227" s="8">
        <v>2</v>
      </c>
      <c r="AO3227" s="8">
        <v>0</v>
      </c>
      <c r="AP3227" s="8">
        <v>0</v>
      </c>
      <c r="AQ3227" s="8">
        <v>0.1</v>
      </c>
      <c r="AR3227" s="8">
        <v>21.6</v>
      </c>
      <c r="AS3227" s="8">
        <v>1.5</v>
      </c>
      <c r="AT3227" s="12">
        <f t="shared" si="510"/>
        <v>23.700000000000003</v>
      </c>
      <c r="AV3227" s="11">
        <f t="shared" si="511"/>
        <v>113.46</v>
      </c>
      <c r="AW3227" s="13">
        <f t="shared" si="512"/>
        <v>0</v>
      </c>
      <c r="AX3227" s="13">
        <f t="shared" si="513"/>
        <v>2.44</v>
      </c>
      <c r="AY3227" s="13">
        <f t="shared" si="514"/>
        <v>0</v>
      </c>
      <c r="AZ3227" s="13">
        <f t="shared" si="515"/>
        <v>0</v>
      </c>
      <c r="BA3227" s="13">
        <f t="shared" si="516"/>
        <v>0.12200000000000001</v>
      </c>
      <c r="BB3227" s="13">
        <f t="shared" si="517"/>
        <v>26.352000000000004</v>
      </c>
      <c r="BC3227" s="13">
        <f t="shared" si="518"/>
        <v>1.83</v>
      </c>
    </row>
    <row r="3228" spans="1:55" x14ac:dyDescent="0.3">
      <c r="A3228" s="8" t="s">
        <v>233</v>
      </c>
      <c r="B3228" s="8" t="s">
        <v>239</v>
      </c>
      <c r="C3228" s="8" t="s">
        <v>216</v>
      </c>
      <c r="D3228" s="8" t="s">
        <v>167</v>
      </c>
      <c r="E3228" s="7" t="s">
        <v>14</v>
      </c>
      <c r="F3228" s="8">
        <v>62</v>
      </c>
      <c r="G3228" s="8">
        <v>1</v>
      </c>
      <c r="L3228" s="8">
        <v>1</v>
      </c>
      <c r="M3228" s="8">
        <f t="shared" si="509"/>
        <v>62</v>
      </c>
      <c r="O3228" s="8">
        <v>155</v>
      </c>
      <c r="AI3228" s="7">
        <v>2282</v>
      </c>
      <c r="AJ3228" s="8">
        <v>11529</v>
      </c>
      <c r="AK3228" s="8" t="s">
        <v>368</v>
      </c>
      <c r="AL3228" s="7">
        <v>21</v>
      </c>
      <c r="AM3228" s="8">
        <v>0</v>
      </c>
      <c r="AN3228" s="8">
        <v>0.9</v>
      </c>
      <c r="AO3228" s="8">
        <v>0</v>
      </c>
      <c r="AP3228" s="8">
        <v>0</v>
      </c>
      <c r="AQ3228" s="8">
        <v>0.3</v>
      </c>
      <c r="AR3228" s="8">
        <v>4.5999999999999996</v>
      </c>
      <c r="AS3228" s="8">
        <v>1.1000000000000001</v>
      </c>
      <c r="AT3228" s="12">
        <f t="shared" si="510"/>
        <v>5.8</v>
      </c>
      <c r="AV3228" s="11">
        <f t="shared" si="511"/>
        <v>13.02</v>
      </c>
      <c r="AW3228" s="13">
        <f t="shared" si="512"/>
        <v>0</v>
      </c>
      <c r="AX3228" s="13">
        <f t="shared" si="513"/>
        <v>0.55800000000000005</v>
      </c>
      <c r="AY3228" s="13">
        <f t="shared" si="514"/>
        <v>0</v>
      </c>
      <c r="AZ3228" s="13">
        <f t="shared" si="515"/>
        <v>0</v>
      </c>
      <c r="BA3228" s="13">
        <f t="shared" si="516"/>
        <v>0.18599999999999997</v>
      </c>
      <c r="BB3228" s="13">
        <f t="shared" si="517"/>
        <v>2.8519999999999999</v>
      </c>
      <c r="BC3228" s="13">
        <f t="shared" si="518"/>
        <v>0.68200000000000005</v>
      </c>
    </row>
    <row r="3229" spans="1:55" x14ac:dyDescent="0.3">
      <c r="A3229" s="8" t="s">
        <v>233</v>
      </c>
      <c r="B3229" s="8" t="s">
        <v>239</v>
      </c>
      <c r="C3229" s="8" t="s">
        <v>216</v>
      </c>
      <c r="D3229" s="8" t="s">
        <v>171</v>
      </c>
      <c r="E3229" s="7" t="s">
        <v>14</v>
      </c>
      <c r="F3229" s="8">
        <v>44</v>
      </c>
      <c r="G3229" s="8">
        <v>1</v>
      </c>
      <c r="L3229" s="8">
        <v>1</v>
      </c>
      <c r="M3229" s="8">
        <f t="shared" si="509"/>
        <v>44</v>
      </c>
      <c r="O3229" s="8">
        <v>155</v>
      </c>
      <c r="AI3229" s="7">
        <v>7016</v>
      </c>
      <c r="AJ3229" s="8">
        <v>18029</v>
      </c>
      <c r="AK3229" s="8" t="s">
        <v>369</v>
      </c>
      <c r="AL3229" s="7">
        <v>274</v>
      </c>
      <c r="AM3229" s="8">
        <v>0</v>
      </c>
      <c r="AN3229" s="8">
        <v>8.8000000000000007</v>
      </c>
      <c r="AO3229" s="8">
        <v>0</v>
      </c>
      <c r="AP3229" s="8">
        <v>0</v>
      </c>
      <c r="AQ3229" s="8">
        <v>3</v>
      </c>
      <c r="AR3229" s="8">
        <v>51.9</v>
      </c>
      <c r="AS3229" s="8">
        <v>2.8</v>
      </c>
      <c r="AT3229" s="12">
        <f t="shared" si="510"/>
        <v>63.7</v>
      </c>
      <c r="AV3229" s="11">
        <f t="shared" si="511"/>
        <v>120.56</v>
      </c>
      <c r="AW3229" s="13">
        <f t="shared" si="512"/>
        <v>0</v>
      </c>
      <c r="AX3229" s="13">
        <f t="shared" si="513"/>
        <v>3.8720000000000003</v>
      </c>
      <c r="AY3229" s="13">
        <f t="shared" si="514"/>
        <v>0</v>
      </c>
      <c r="AZ3229" s="13">
        <f t="shared" si="515"/>
        <v>0</v>
      </c>
      <c r="BA3229" s="13">
        <f t="shared" si="516"/>
        <v>1.32</v>
      </c>
      <c r="BB3229" s="13">
        <f t="shared" si="517"/>
        <v>22.835999999999999</v>
      </c>
      <c r="BC3229" s="13">
        <f t="shared" si="518"/>
        <v>1.232</v>
      </c>
    </row>
    <row r="3230" spans="1:55" x14ac:dyDescent="0.3">
      <c r="A3230" s="8" t="s">
        <v>234</v>
      </c>
      <c r="B3230" s="8" t="s">
        <v>239</v>
      </c>
      <c r="C3230" s="8" t="s">
        <v>216</v>
      </c>
      <c r="D3230" s="8" t="s">
        <v>248</v>
      </c>
      <c r="M3230" s="8">
        <f t="shared" si="509"/>
        <v>0</v>
      </c>
      <c r="O3230" s="8">
        <v>155</v>
      </c>
      <c r="AE3230" s="7" t="s">
        <v>296</v>
      </c>
      <c r="AF3230" s="8" t="s">
        <v>303</v>
      </c>
      <c r="AL3230" s="7">
        <v>163</v>
      </c>
      <c r="AN3230" s="8">
        <v>6.3</v>
      </c>
      <c r="AQ3230" s="8">
        <v>1.4</v>
      </c>
      <c r="AR3230" s="8">
        <v>31.1</v>
      </c>
      <c r="AT3230" s="12">
        <f t="shared" si="510"/>
        <v>38.799999999999997</v>
      </c>
      <c r="AV3230" s="11">
        <f t="shared" si="511"/>
        <v>0</v>
      </c>
      <c r="AW3230" s="13">
        <f t="shared" si="512"/>
        <v>0</v>
      </c>
      <c r="AX3230" s="13">
        <f t="shared" si="513"/>
        <v>0</v>
      </c>
      <c r="AY3230" s="13">
        <f t="shared" si="514"/>
        <v>0</v>
      </c>
      <c r="AZ3230" s="13">
        <f t="shared" si="515"/>
        <v>0</v>
      </c>
      <c r="BA3230" s="13">
        <f t="shared" si="516"/>
        <v>0</v>
      </c>
      <c r="BB3230" s="13">
        <f t="shared" si="517"/>
        <v>0</v>
      </c>
      <c r="BC3230" s="13">
        <f t="shared" si="518"/>
        <v>0</v>
      </c>
    </row>
    <row r="3231" spans="1:55" x14ac:dyDescent="0.3">
      <c r="A3231" s="8" t="s">
        <v>234</v>
      </c>
      <c r="B3231" s="8" t="s">
        <v>239</v>
      </c>
      <c r="C3231" s="8" t="s">
        <v>216</v>
      </c>
      <c r="D3231" s="8" t="s">
        <v>27</v>
      </c>
      <c r="E3231" s="7" t="s">
        <v>14</v>
      </c>
      <c r="F3231" s="8">
        <v>114</v>
      </c>
      <c r="G3231" s="8">
        <v>1</v>
      </c>
      <c r="L3231" s="8">
        <v>1</v>
      </c>
      <c r="M3231" s="8">
        <f t="shared" si="509"/>
        <v>114</v>
      </c>
      <c r="O3231" s="8">
        <v>155</v>
      </c>
      <c r="AE3231" s="7" t="s">
        <v>296</v>
      </c>
      <c r="AF3231" s="8" t="s">
        <v>304</v>
      </c>
      <c r="AL3231" s="7">
        <v>125</v>
      </c>
      <c r="AN3231" s="8">
        <v>2.1</v>
      </c>
      <c r="AQ3231" s="8">
        <v>1.3</v>
      </c>
      <c r="AR3231" s="8">
        <v>26.2</v>
      </c>
      <c r="AT3231" s="12">
        <f t="shared" si="510"/>
        <v>29.6</v>
      </c>
      <c r="AV3231" s="11">
        <f t="shared" si="511"/>
        <v>142.5</v>
      </c>
      <c r="AW3231" s="13">
        <f t="shared" si="512"/>
        <v>1.1399999999999999</v>
      </c>
      <c r="AX3231" s="13">
        <f t="shared" si="513"/>
        <v>2.3940000000000001</v>
      </c>
      <c r="AY3231" s="13">
        <f t="shared" si="514"/>
        <v>1.1399999999999999</v>
      </c>
      <c r="AZ3231" s="13">
        <f t="shared" si="515"/>
        <v>1.1399999999999999</v>
      </c>
      <c r="BA3231" s="13">
        <f t="shared" si="516"/>
        <v>1.4820000000000002</v>
      </c>
      <c r="BB3231" s="13">
        <f t="shared" si="517"/>
        <v>29.867999999999999</v>
      </c>
      <c r="BC3231" s="13">
        <f t="shared" si="518"/>
        <v>1.1399999999999999</v>
      </c>
    </row>
    <row r="3232" spans="1:55" x14ac:dyDescent="0.3">
      <c r="A3232" s="8" t="s">
        <v>234</v>
      </c>
      <c r="B3232" s="8" t="s">
        <v>239</v>
      </c>
      <c r="C3232" s="8" t="s">
        <v>216</v>
      </c>
      <c r="D3232" s="8" t="s">
        <v>32</v>
      </c>
      <c r="E3232" s="7" t="s">
        <v>14</v>
      </c>
      <c r="F3232" s="8">
        <v>83</v>
      </c>
      <c r="G3232" s="8">
        <v>1</v>
      </c>
      <c r="L3232" s="8">
        <v>1</v>
      </c>
      <c r="M3232" s="8">
        <f t="shared" si="509"/>
        <v>83</v>
      </c>
      <c r="O3232" s="8">
        <v>155</v>
      </c>
      <c r="AI3232" s="7">
        <v>8012</v>
      </c>
      <c r="AJ3232" s="8">
        <v>0</v>
      </c>
      <c r="AK3232" s="8" t="s">
        <v>307</v>
      </c>
      <c r="AL3232" s="7">
        <v>332</v>
      </c>
      <c r="AM3232" s="8">
        <v>0</v>
      </c>
      <c r="AN3232" s="8">
        <v>10.3</v>
      </c>
      <c r="AO3232" s="8">
        <v>0</v>
      </c>
      <c r="AP3232" s="8">
        <v>0</v>
      </c>
      <c r="AQ3232" s="8">
        <v>3</v>
      </c>
      <c r="AR3232" s="8">
        <v>73.7</v>
      </c>
      <c r="AS3232" s="8">
        <v>12.7</v>
      </c>
      <c r="AT3232" s="12">
        <f t="shared" si="510"/>
        <v>87</v>
      </c>
      <c r="AV3232" s="11">
        <f t="shared" si="511"/>
        <v>275.56</v>
      </c>
      <c r="AW3232" s="13">
        <f t="shared" si="512"/>
        <v>0</v>
      </c>
      <c r="AX3232" s="13">
        <f t="shared" si="513"/>
        <v>8.5490000000000013</v>
      </c>
      <c r="AY3232" s="13">
        <f t="shared" si="514"/>
        <v>0</v>
      </c>
      <c r="AZ3232" s="13">
        <f t="shared" si="515"/>
        <v>0</v>
      </c>
      <c r="BA3232" s="13">
        <f t="shared" si="516"/>
        <v>2.4900000000000002</v>
      </c>
      <c r="BB3232" s="13">
        <f t="shared" si="517"/>
        <v>61.171000000000006</v>
      </c>
      <c r="BC3232" s="13">
        <f t="shared" si="518"/>
        <v>10.540999999999999</v>
      </c>
    </row>
    <row r="3233" spans="1:55" x14ac:dyDescent="0.3">
      <c r="A3233" s="8" t="s">
        <v>234</v>
      </c>
      <c r="B3233" s="8" t="s">
        <v>239</v>
      </c>
      <c r="C3233" s="8" t="s">
        <v>216</v>
      </c>
      <c r="D3233" s="8" t="s">
        <v>74</v>
      </c>
      <c r="E3233" s="7" t="s">
        <v>14</v>
      </c>
      <c r="F3233" s="8">
        <v>340</v>
      </c>
      <c r="H3233" s="8">
        <v>1</v>
      </c>
      <c r="L3233" s="8">
        <v>0.14299999999999999</v>
      </c>
      <c r="M3233" s="8">
        <f t="shared" si="509"/>
        <v>48.62</v>
      </c>
      <c r="O3233" s="8">
        <v>155</v>
      </c>
      <c r="AI3233" s="7">
        <v>404</v>
      </c>
      <c r="AJ3233" s="8">
        <v>14400</v>
      </c>
      <c r="AK3233" s="8" t="s">
        <v>308</v>
      </c>
      <c r="AL3233" s="7">
        <v>41</v>
      </c>
      <c r="AM3233" s="8">
        <v>0</v>
      </c>
      <c r="AN3233" s="8">
        <v>0</v>
      </c>
      <c r="AO3233" s="8">
        <v>0</v>
      </c>
      <c r="AP3233" s="8">
        <v>0</v>
      </c>
      <c r="AQ3233" s="8">
        <v>0</v>
      </c>
      <c r="AR3233" s="8">
        <v>10.4</v>
      </c>
      <c r="AS3233" s="8">
        <v>0</v>
      </c>
      <c r="AT3233" s="12">
        <f t="shared" si="510"/>
        <v>10.4</v>
      </c>
      <c r="AV3233" s="11">
        <f t="shared" si="511"/>
        <v>19.934199999999997</v>
      </c>
      <c r="AW3233" s="13">
        <f t="shared" si="512"/>
        <v>0</v>
      </c>
      <c r="AX3233" s="13">
        <f t="shared" si="513"/>
        <v>0</v>
      </c>
      <c r="AY3233" s="13">
        <f t="shared" si="514"/>
        <v>0</v>
      </c>
      <c r="AZ3233" s="13">
        <f t="shared" si="515"/>
        <v>0</v>
      </c>
      <c r="BA3233" s="13">
        <f t="shared" si="516"/>
        <v>0</v>
      </c>
      <c r="BB3233" s="13">
        <f t="shared" si="517"/>
        <v>5.0564799999999996</v>
      </c>
      <c r="BC3233" s="13">
        <f t="shared" si="518"/>
        <v>0</v>
      </c>
    </row>
    <row r="3234" spans="1:55" x14ac:dyDescent="0.3">
      <c r="A3234" s="8" t="s">
        <v>227</v>
      </c>
      <c r="B3234" s="8" t="s">
        <v>239</v>
      </c>
      <c r="C3234" s="8" t="s">
        <v>216</v>
      </c>
      <c r="D3234" s="8" t="s">
        <v>33</v>
      </c>
      <c r="E3234" s="7" t="s">
        <v>14</v>
      </c>
      <c r="F3234" s="8">
        <v>20</v>
      </c>
      <c r="H3234" s="8">
        <v>1</v>
      </c>
      <c r="L3234" s="8">
        <v>0.14299999999999999</v>
      </c>
      <c r="M3234" s="8">
        <f t="shared" si="509"/>
        <v>2.86</v>
      </c>
      <c r="O3234" s="8">
        <v>155</v>
      </c>
      <c r="AI3234" s="7">
        <v>1134</v>
      </c>
      <c r="AJ3234" s="8">
        <v>19296</v>
      </c>
      <c r="AK3234" s="8" t="s">
        <v>323</v>
      </c>
      <c r="AL3234" s="7">
        <v>304</v>
      </c>
      <c r="AM3234" s="8">
        <v>0</v>
      </c>
      <c r="AN3234" s="8">
        <v>0.3</v>
      </c>
      <c r="AO3234" s="8">
        <v>0</v>
      </c>
      <c r="AP3234" s="8">
        <v>0</v>
      </c>
      <c r="AQ3234" s="8">
        <v>0</v>
      </c>
      <c r="AR3234" s="8">
        <v>82.4</v>
      </c>
      <c r="AS3234" s="8">
        <v>0</v>
      </c>
      <c r="AT3234" s="12">
        <f t="shared" si="510"/>
        <v>82.7</v>
      </c>
      <c r="AV3234" s="11">
        <f t="shared" si="511"/>
        <v>8.6943999999999999</v>
      </c>
      <c r="AW3234" s="13">
        <f t="shared" si="512"/>
        <v>0</v>
      </c>
      <c r="AX3234" s="13">
        <f t="shared" si="513"/>
        <v>8.5799999999999991E-3</v>
      </c>
      <c r="AY3234" s="13">
        <f t="shared" si="514"/>
        <v>0</v>
      </c>
      <c r="AZ3234" s="13">
        <f t="shared" si="515"/>
        <v>0</v>
      </c>
      <c r="BA3234" s="13">
        <f t="shared" si="516"/>
        <v>0</v>
      </c>
      <c r="BB3234" s="13">
        <f t="shared" si="517"/>
        <v>2.3566400000000001</v>
      </c>
      <c r="BC3234" s="13">
        <f t="shared" si="518"/>
        <v>0</v>
      </c>
    </row>
    <row r="3235" spans="1:55" x14ac:dyDescent="0.3">
      <c r="A3235" s="8" t="s">
        <v>232</v>
      </c>
      <c r="B3235" s="8" t="s">
        <v>239</v>
      </c>
      <c r="C3235" s="8" t="s">
        <v>217</v>
      </c>
      <c r="D3235" s="8" t="s">
        <v>13</v>
      </c>
      <c r="E3235" s="7" t="s">
        <v>21</v>
      </c>
      <c r="K3235" s="8">
        <v>1</v>
      </c>
      <c r="L3235" s="8">
        <v>0</v>
      </c>
      <c r="M3235" s="8">
        <f t="shared" si="509"/>
        <v>0</v>
      </c>
      <c r="N3235" s="8">
        <v>2</v>
      </c>
      <c r="O3235" s="8">
        <v>156</v>
      </c>
      <c r="AI3235" s="7">
        <v>8067</v>
      </c>
      <c r="AJ3235" s="8">
        <v>0</v>
      </c>
      <c r="AK3235" s="8" t="s">
        <v>265</v>
      </c>
      <c r="AL3235" s="7">
        <v>269</v>
      </c>
      <c r="AM3235" s="8">
        <v>269</v>
      </c>
      <c r="AN3235" s="8">
        <v>24.9</v>
      </c>
      <c r="AO3235" s="8">
        <v>24.9</v>
      </c>
      <c r="AP3235" s="8">
        <v>24.9</v>
      </c>
      <c r="AQ3235" s="8">
        <v>18</v>
      </c>
      <c r="AR3235" s="8">
        <v>0</v>
      </c>
      <c r="AS3235" s="8">
        <v>0</v>
      </c>
      <c r="AT3235" s="12">
        <f t="shared" si="510"/>
        <v>42.9</v>
      </c>
      <c r="AV3235" s="11">
        <f t="shared" si="511"/>
        <v>0</v>
      </c>
      <c r="AW3235" s="13">
        <f t="shared" si="512"/>
        <v>0</v>
      </c>
      <c r="AX3235" s="13">
        <f t="shared" si="513"/>
        <v>0</v>
      </c>
      <c r="AY3235" s="13">
        <f t="shared" si="514"/>
        <v>0</v>
      </c>
      <c r="AZ3235" s="13">
        <f t="shared" si="515"/>
        <v>0</v>
      </c>
      <c r="BA3235" s="13">
        <f t="shared" si="516"/>
        <v>0</v>
      </c>
      <c r="BB3235" s="13">
        <f t="shared" si="517"/>
        <v>0</v>
      </c>
      <c r="BC3235" s="13">
        <f t="shared" si="518"/>
        <v>0</v>
      </c>
    </row>
    <row r="3236" spans="1:55" x14ac:dyDescent="0.3">
      <c r="A3236" s="8" t="s">
        <v>232</v>
      </c>
      <c r="B3236" s="8" t="s">
        <v>239</v>
      </c>
      <c r="C3236" s="8" t="s">
        <v>217</v>
      </c>
      <c r="D3236" s="8" t="s">
        <v>15</v>
      </c>
      <c r="E3236" s="7" t="s">
        <v>21</v>
      </c>
      <c r="K3236" s="8">
        <v>1</v>
      </c>
      <c r="L3236" s="8">
        <v>0</v>
      </c>
      <c r="M3236" s="8">
        <f t="shared" si="509"/>
        <v>0</v>
      </c>
      <c r="O3236" s="8">
        <v>156</v>
      </c>
      <c r="AE3236" s="7" t="s">
        <v>296</v>
      </c>
      <c r="AF3236" s="8" t="s">
        <v>298</v>
      </c>
      <c r="AG3236" s="7" t="s">
        <v>299</v>
      </c>
      <c r="AL3236" s="7">
        <v>241</v>
      </c>
      <c r="AN3236" s="8">
        <v>32.9</v>
      </c>
      <c r="AQ3236" s="8">
        <v>10.9</v>
      </c>
      <c r="AR3236" s="8">
        <v>0.5</v>
      </c>
      <c r="AS3236" s="8">
        <v>0</v>
      </c>
      <c r="AT3236" s="12">
        <f t="shared" si="510"/>
        <v>44.3</v>
      </c>
      <c r="AV3236" s="11">
        <f t="shared" si="511"/>
        <v>0</v>
      </c>
      <c r="AW3236" s="13">
        <f t="shared" si="512"/>
        <v>0</v>
      </c>
      <c r="AX3236" s="13">
        <f t="shared" si="513"/>
        <v>0</v>
      </c>
      <c r="AY3236" s="13">
        <f t="shared" si="514"/>
        <v>0</v>
      </c>
      <c r="AZ3236" s="13">
        <f t="shared" si="515"/>
        <v>0</v>
      </c>
      <c r="BA3236" s="13">
        <f t="shared" si="516"/>
        <v>0</v>
      </c>
      <c r="BB3236" s="13">
        <f t="shared" si="517"/>
        <v>0</v>
      </c>
      <c r="BC3236" s="13">
        <f t="shared" si="518"/>
        <v>0</v>
      </c>
    </row>
    <row r="3237" spans="1:55" x14ac:dyDescent="0.3">
      <c r="A3237" s="8" t="s">
        <v>232</v>
      </c>
      <c r="B3237" s="8" t="s">
        <v>239</v>
      </c>
      <c r="C3237" s="8" t="s">
        <v>217</v>
      </c>
      <c r="D3237" s="8" t="s">
        <v>17</v>
      </c>
      <c r="E3237" s="7" t="s">
        <v>21</v>
      </c>
      <c r="K3237" s="8">
        <v>1</v>
      </c>
      <c r="L3237" s="8">
        <v>0</v>
      </c>
      <c r="M3237" s="8">
        <f t="shared" si="509"/>
        <v>0</v>
      </c>
      <c r="O3237" s="8">
        <v>156</v>
      </c>
      <c r="AE3237" s="7" t="s">
        <v>300</v>
      </c>
      <c r="AF3237" s="8" t="s">
        <v>301</v>
      </c>
      <c r="AG3237" s="7" t="s">
        <v>272</v>
      </c>
      <c r="AL3237" s="7">
        <v>265</v>
      </c>
      <c r="AN3237" s="8">
        <v>16.899999999999999</v>
      </c>
      <c r="AQ3237" s="8">
        <v>21.4</v>
      </c>
      <c r="AR3237" s="8">
        <v>0</v>
      </c>
      <c r="AS3237" s="8">
        <v>0</v>
      </c>
      <c r="AT3237" s="12">
        <f t="shared" si="510"/>
        <v>38.299999999999997</v>
      </c>
      <c r="AV3237" s="11">
        <f t="shared" si="511"/>
        <v>0</v>
      </c>
      <c r="AW3237" s="13">
        <f t="shared" si="512"/>
        <v>0</v>
      </c>
      <c r="AX3237" s="13">
        <f t="shared" si="513"/>
        <v>0</v>
      </c>
      <c r="AY3237" s="13">
        <f t="shared" si="514"/>
        <v>0</v>
      </c>
      <c r="AZ3237" s="13">
        <f t="shared" si="515"/>
        <v>0</v>
      </c>
      <c r="BA3237" s="13">
        <f t="shared" si="516"/>
        <v>0</v>
      </c>
      <c r="BB3237" s="13">
        <f t="shared" si="517"/>
        <v>0</v>
      </c>
      <c r="BC3237" s="13">
        <f t="shared" si="518"/>
        <v>0</v>
      </c>
    </row>
    <row r="3238" spans="1:55" x14ac:dyDescent="0.3">
      <c r="A3238" s="8" t="s">
        <v>232</v>
      </c>
      <c r="B3238" s="8" t="s">
        <v>239</v>
      </c>
      <c r="C3238" s="8" t="s">
        <v>217</v>
      </c>
      <c r="D3238" s="8" t="s">
        <v>18</v>
      </c>
      <c r="E3238" s="7" t="s">
        <v>21</v>
      </c>
      <c r="K3238" s="8">
        <v>1</v>
      </c>
      <c r="L3238" s="8">
        <v>0</v>
      </c>
      <c r="M3238" s="8">
        <f t="shared" si="509"/>
        <v>0</v>
      </c>
      <c r="O3238" s="8">
        <v>156</v>
      </c>
      <c r="S3238" s="8">
        <v>1095</v>
      </c>
      <c r="T3238" s="8" t="s">
        <v>275</v>
      </c>
      <c r="AL3238" s="7">
        <v>267</v>
      </c>
      <c r="AN3238" s="8">
        <v>19.600000000000001</v>
      </c>
      <c r="AQ3238" s="8">
        <v>20.3</v>
      </c>
      <c r="AT3238" s="12">
        <f t="shared" si="510"/>
        <v>39.900000000000006</v>
      </c>
      <c r="AV3238" s="11">
        <f t="shared" si="511"/>
        <v>0</v>
      </c>
      <c r="AW3238" s="13">
        <f t="shared" si="512"/>
        <v>0</v>
      </c>
      <c r="AX3238" s="13">
        <f t="shared" si="513"/>
        <v>0</v>
      </c>
      <c r="AY3238" s="13">
        <f t="shared" si="514"/>
        <v>0</v>
      </c>
      <c r="AZ3238" s="13">
        <f t="shared" si="515"/>
        <v>0</v>
      </c>
      <c r="BA3238" s="13">
        <f t="shared" si="516"/>
        <v>0</v>
      </c>
      <c r="BB3238" s="13">
        <f t="shared" si="517"/>
        <v>0</v>
      </c>
      <c r="BC3238" s="13">
        <f t="shared" si="518"/>
        <v>0</v>
      </c>
    </row>
    <row r="3239" spans="1:55" x14ac:dyDescent="0.3">
      <c r="A3239" s="8" t="s">
        <v>232</v>
      </c>
      <c r="B3239" s="8" t="s">
        <v>239</v>
      </c>
      <c r="C3239" s="8" t="s">
        <v>217</v>
      </c>
      <c r="D3239" s="8" t="s">
        <v>19</v>
      </c>
      <c r="E3239" s="7" t="s">
        <v>14</v>
      </c>
      <c r="F3239" s="8">
        <v>112</v>
      </c>
      <c r="J3239" s="8">
        <v>1</v>
      </c>
      <c r="L3239" s="8">
        <v>3.0000000000000001E-3</v>
      </c>
      <c r="M3239" s="8">
        <f t="shared" si="509"/>
        <v>0.33600000000000002</v>
      </c>
      <c r="O3239" s="8">
        <v>156</v>
      </c>
      <c r="AI3239" s="7">
        <v>8063</v>
      </c>
      <c r="AJ3239" s="8">
        <v>5124</v>
      </c>
      <c r="AK3239" s="8" t="s">
        <v>273</v>
      </c>
      <c r="AL3239" s="7">
        <v>285</v>
      </c>
      <c r="AM3239" s="8">
        <v>285</v>
      </c>
      <c r="AN3239" s="8">
        <v>26.9</v>
      </c>
      <c r="AO3239" s="8">
        <v>26.9</v>
      </c>
      <c r="AP3239" s="8">
        <v>26.9</v>
      </c>
      <c r="AQ3239" s="8">
        <v>18.899999999999999</v>
      </c>
      <c r="AR3239" s="8">
        <v>0</v>
      </c>
      <c r="AS3239" s="8">
        <v>0</v>
      </c>
      <c r="AT3239" s="12">
        <f t="shared" si="510"/>
        <v>45.8</v>
      </c>
      <c r="AV3239" s="11">
        <f t="shared" si="511"/>
        <v>0.95760000000000001</v>
      </c>
      <c r="AW3239" s="13">
        <f t="shared" si="512"/>
        <v>0.95760000000000001</v>
      </c>
      <c r="AX3239" s="13">
        <f t="shared" si="513"/>
        <v>9.0383999999999992E-2</v>
      </c>
      <c r="AY3239" s="13">
        <f t="shared" si="514"/>
        <v>9.0383999999999992E-2</v>
      </c>
      <c r="AZ3239" s="13">
        <f t="shared" si="515"/>
        <v>9.0383999999999992E-2</v>
      </c>
      <c r="BA3239" s="13">
        <f t="shared" si="516"/>
        <v>6.3503999999999991E-2</v>
      </c>
      <c r="BB3239" s="13">
        <f t="shared" si="517"/>
        <v>0</v>
      </c>
      <c r="BC3239" s="13">
        <f t="shared" si="518"/>
        <v>0</v>
      </c>
    </row>
    <row r="3240" spans="1:55" x14ac:dyDescent="0.3">
      <c r="A3240" s="8" t="s">
        <v>232</v>
      </c>
      <c r="B3240" s="8" t="s">
        <v>239</v>
      </c>
      <c r="C3240" s="8" t="s">
        <v>217</v>
      </c>
      <c r="D3240" s="8" t="s">
        <v>22</v>
      </c>
      <c r="E3240" s="7" t="s">
        <v>21</v>
      </c>
      <c r="J3240" s="8">
        <v>1</v>
      </c>
      <c r="L3240" s="8">
        <v>3.0000000000000001E-3</v>
      </c>
      <c r="M3240" s="8">
        <f t="shared" si="509"/>
        <v>0</v>
      </c>
      <c r="O3240" s="8">
        <v>156</v>
      </c>
      <c r="AI3240" s="7">
        <v>8063</v>
      </c>
      <c r="AJ3240" s="8">
        <v>5124</v>
      </c>
      <c r="AK3240" s="8" t="s">
        <v>273</v>
      </c>
      <c r="AL3240" s="7">
        <v>285</v>
      </c>
      <c r="AM3240" s="8">
        <v>285</v>
      </c>
      <c r="AN3240" s="8">
        <v>26.9</v>
      </c>
      <c r="AO3240" s="8">
        <v>26.9</v>
      </c>
      <c r="AP3240" s="8">
        <v>26.9</v>
      </c>
      <c r="AQ3240" s="8">
        <v>18.899999999999999</v>
      </c>
      <c r="AR3240" s="8">
        <v>0</v>
      </c>
      <c r="AS3240" s="8">
        <v>0</v>
      </c>
      <c r="AT3240" s="12">
        <f t="shared" si="510"/>
        <v>45.8</v>
      </c>
      <c r="AV3240" s="11">
        <f t="shared" si="511"/>
        <v>0</v>
      </c>
      <c r="AW3240" s="13">
        <f t="shared" si="512"/>
        <v>0</v>
      </c>
      <c r="AX3240" s="13">
        <f t="shared" si="513"/>
        <v>0</v>
      </c>
      <c r="AY3240" s="13">
        <f t="shared" si="514"/>
        <v>0</v>
      </c>
      <c r="AZ3240" s="13">
        <f t="shared" si="515"/>
        <v>0</v>
      </c>
      <c r="BA3240" s="13">
        <f t="shared" si="516"/>
        <v>0</v>
      </c>
      <c r="BB3240" s="13">
        <f t="shared" si="517"/>
        <v>0</v>
      </c>
      <c r="BC3240" s="13">
        <f t="shared" si="518"/>
        <v>0</v>
      </c>
    </row>
    <row r="3241" spans="1:55" x14ac:dyDescent="0.3">
      <c r="A3241" s="8" t="s">
        <v>232</v>
      </c>
      <c r="B3241" s="8" t="s">
        <v>239</v>
      </c>
      <c r="C3241" s="8" t="s">
        <v>217</v>
      </c>
      <c r="D3241" s="8" t="s">
        <v>136</v>
      </c>
      <c r="E3241" s="7" t="s">
        <v>14</v>
      </c>
      <c r="F3241" s="8">
        <v>56</v>
      </c>
      <c r="H3241" s="8">
        <v>1</v>
      </c>
      <c r="L3241" s="8">
        <v>0.14299999999999999</v>
      </c>
      <c r="M3241" s="8">
        <f t="shared" si="509"/>
        <v>8.0079999999999991</v>
      </c>
      <c r="O3241" s="8">
        <v>156</v>
      </c>
      <c r="AI3241" s="7">
        <v>1683</v>
      </c>
      <c r="AJ3241" s="8">
        <v>10188</v>
      </c>
      <c r="AK3241" s="8" t="s">
        <v>360</v>
      </c>
      <c r="AL3241" s="7">
        <v>273</v>
      </c>
      <c r="AM3241" s="8">
        <v>273</v>
      </c>
      <c r="AN3241" s="8">
        <v>27.6</v>
      </c>
      <c r="AO3241" s="8">
        <v>27.6</v>
      </c>
      <c r="AP3241" s="8">
        <v>27.6</v>
      </c>
      <c r="AQ3241" s="8">
        <v>17.2</v>
      </c>
      <c r="AR3241" s="8">
        <v>0</v>
      </c>
      <c r="AS3241" s="8">
        <v>0</v>
      </c>
      <c r="AT3241" s="12">
        <f t="shared" si="510"/>
        <v>44.8</v>
      </c>
      <c r="AV3241" s="11">
        <f t="shared" si="511"/>
        <v>21.861839999999997</v>
      </c>
      <c r="AW3241" s="13">
        <f t="shared" si="512"/>
        <v>21.861839999999997</v>
      </c>
      <c r="AX3241" s="13">
        <f t="shared" si="513"/>
        <v>2.2102079999999997</v>
      </c>
      <c r="AY3241" s="13">
        <f t="shared" si="514"/>
        <v>2.2102079999999997</v>
      </c>
      <c r="AZ3241" s="13">
        <f t="shared" si="515"/>
        <v>2.2102079999999997</v>
      </c>
      <c r="BA3241" s="13">
        <f t="shared" si="516"/>
        <v>1.3773759999999999</v>
      </c>
      <c r="BB3241" s="13">
        <f t="shared" si="517"/>
        <v>0</v>
      </c>
      <c r="BC3241" s="13">
        <f t="shared" si="518"/>
        <v>0</v>
      </c>
    </row>
    <row r="3242" spans="1:55" x14ac:dyDescent="0.3">
      <c r="A3242" s="8" t="s">
        <v>232</v>
      </c>
      <c r="B3242" s="8" t="s">
        <v>239</v>
      </c>
      <c r="C3242" s="8" t="s">
        <v>217</v>
      </c>
      <c r="D3242" s="8" t="s">
        <v>23</v>
      </c>
      <c r="E3242" s="7" t="s">
        <v>21</v>
      </c>
      <c r="K3242" s="8">
        <v>1</v>
      </c>
      <c r="L3242" s="8">
        <v>0</v>
      </c>
      <c r="M3242" s="8">
        <f t="shared" ref="M3242:M3281" si="519">F3242*L3242</f>
        <v>0</v>
      </c>
      <c r="O3242" s="8">
        <v>156</v>
      </c>
      <c r="AI3242" s="7">
        <v>974</v>
      </c>
      <c r="AJ3242" s="8">
        <v>1129</v>
      </c>
      <c r="AK3242" s="8" t="s">
        <v>279</v>
      </c>
      <c r="AL3242" s="7">
        <v>155</v>
      </c>
      <c r="AM3242" s="8">
        <v>155</v>
      </c>
      <c r="AN3242" s="8">
        <v>12.6</v>
      </c>
      <c r="AO3242" s="8">
        <v>12.6</v>
      </c>
      <c r="AP3242" s="8">
        <v>0</v>
      </c>
      <c r="AQ3242" s="8">
        <v>10.6</v>
      </c>
      <c r="AR3242" s="8">
        <v>1.1000000000000001</v>
      </c>
      <c r="AS3242" s="8">
        <v>0</v>
      </c>
      <c r="AT3242" s="12">
        <f t="shared" si="510"/>
        <v>24.3</v>
      </c>
      <c r="AV3242" s="11">
        <f t="shared" si="511"/>
        <v>0</v>
      </c>
      <c r="AW3242" s="13">
        <f t="shared" si="512"/>
        <v>0</v>
      </c>
      <c r="AX3242" s="13">
        <f t="shared" si="513"/>
        <v>0</v>
      </c>
      <c r="AY3242" s="13">
        <f t="shared" si="514"/>
        <v>0</v>
      </c>
      <c r="AZ3242" s="13">
        <f t="shared" si="515"/>
        <v>0</v>
      </c>
      <c r="BA3242" s="13">
        <f t="shared" si="516"/>
        <v>0</v>
      </c>
      <c r="BB3242" s="13">
        <f t="shared" si="517"/>
        <v>0</v>
      </c>
      <c r="BC3242" s="13">
        <f t="shared" si="518"/>
        <v>0</v>
      </c>
    </row>
    <row r="3243" spans="1:55" x14ac:dyDescent="0.3">
      <c r="A3243" s="8" t="s">
        <v>232</v>
      </c>
      <c r="B3243" s="8" t="s">
        <v>239</v>
      </c>
      <c r="C3243" s="8" t="s">
        <v>217</v>
      </c>
      <c r="D3243" s="8" t="s">
        <v>24</v>
      </c>
      <c r="E3243" s="7" t="s">
        <v>14</v>
      </c>
      <c r="F3243" s="8">
        <v>184</v>
      </c>
      <c r="G3243" s="8">
        <v>1</v>
      </c>
      <c r="L3243" s="8">
        <v>1</v>
      </c>
      <c r="M3243" s="8">
        <f t="shared" si="519"/>
        <v>184</v>
      </c>
      <c r="O3243" s="8">
        <v>156</v>
      </c>
      <c r="AI3243" s="7">
        <v>7075</v>
      </c>
      <c r="AJ3243" s="8">
        <v>1106</v>
      </c>
      <c r="AK3243" s="8" t="s">
        <v>280</v>
      </c>
      <c r="AL3243" s="7">
        <v>69</v>
      </c>
      <c r="AM3243" s="8">
        <v>69</v>
      </c>
      <c r="AN3243" s="8">
        <v>3.6</v>
      </c>
      <c r="AO3243" s="8">
        <v>3.6</v>
      </c>
      <c r="AP3243" s="8">
        <v>0</v>
      </c>
      <c r="AQ3243" s="8">
        <v>4.0999999999999996</v>
      </c>
      <c r="AR3243" s="8">
        <v>4.5</v>
      </c>
      <c r="AS3243" s="8">
        <v>0</v>
      </c>
      <c r="AT3243" s="12">
        <f t="shared" si="510"/>
        <v>12.2</v>
      </c>
      <c r="AV3243" s="11">
        <f t="shared" si="511"/>
        <v>126.96</v>
      </c>
      <c r="AW3243" s="13">
        <f t="shared" si="512"/>
        <v>126.96</v>
      </c>
      <c r="AX3243" s="13">
        <f t="shared" si="513"/>
        <v>6.6239999999999997</v>
      </c>
      <c r="AY3243" s="13">
        <f t="shared" si="514"/>
        <v>6.6239999999999997</v>
      </c>
      <c r="AZ3243" s="13">
        <f t="shared" si="515"/>
        <v>0</v>
      </c>
      <c r="BA3243" s="13">
        <f t="shared" si="516"/>
        <v>7.5439999999999996</v>
      </c>
      <c r="BB3243" s="13">
        <f t="shared" si="517"/>
        <v>8.2799999999999994</v>
      </c>
      <c r="BC3243" s="13">
        <f t="shared" si="518"/>
        <v>0</v>
      </c>
    </row>
    <row r="3244" spans="1:55" x14ac:dyDescent="0.3">
      <c r="A3244" s="8" t="s">
        <v>232</v>
      </c>
      <c r="B3244" s="8" t="s">
        <v>239</v>
      </c>
      <c r="C3244" s="8" t="s">
        <v>217</v>
      </c>
      <c r="D3244" s="8" t="s">
        <v>25</v>
      </c>
      <c r="E3244" s="7" t="s">
        <v>21</v>
      </c>
      <c r="K3244" s="8">
        <v>1</v>
      </c>
      <c r="L3244" s="8">
        <v>0</v>
      </c>
      <c r="M3244" s="8">
        <f t="shared" si="519"/>
        <v>0</v>
      </c>
      <c r="O3244" s="8">
        <v>156</v>
      </c>
      <c r="AI3244" s="7">
        <v>646</v>
      </c>
      <c r="AJ3244" s="8">
        <v>1009</v>
      </c>
      <c r="AK3244" s="8" t="s">
        <v>286</v>
      </c>
      <c r="AL3244" s="7">
        <v>403</v>
      </c>
      <c r="AM3244" s="8">
        <v>403</v>
      </c>
      <c r="AN3244" s="8">
        <v>24.9</v>
      </c>
      <c r="AO3244" s="8">
        <v>24.9</v>
      </c>
      <c r="AP3244" s="8">
        <v>0</v>
      </c>
      <c r="AQ3244" s="8">
        <v>33.1</v>
      </c>
      <c r="AR3244" s="8">
        <v>1.3</v>
      </c>
      <c r="AS3244" s="8">
        <v>0</v>
      </c>
      <c r="AT3244" s="12">
        <f t="shared" si="510"/>
        <v>59.3</v>
      </c>
      <c r="AV3244" s="11">
        <f t="shared" si="511"/>
        <v>0</v>
      </c>
      <c r="AW3244" s="13">
        <f t="shared" si="512"/>
        <v>0</v>
      </c>
      <c r="AX3244" s="13">
        <f t="shared" si="513"/>
        <v>0</v>
      </c>
      <c r="AY3244" s="13">
        <f t="shared" si="514"/>
        <v>0</v>
      </c>
      <c r="AZ3244" s="13">
        <f t="shared" si="515"/>
        <v>0</v>
      </c>
      <c r="BA3244" s="13">
        <f t="shared" si="516"/>
        <v>0</v>
      </c>
      <c r="BB3244" s="13">
        <f t="shared" si="517"/>
        <v>0</v>
      </c>
      <c r="BC3244" s="13">
        <f t="shared" si="518"/>
        <v>0</v>
      </c>
    </row>
    <row r="3245" spans="1:55" x14ac:dyDescent="0.3">
      <c r="A3245" s="8" t="s">
        <v>20</v>
      </c>
      <c r="B3245" s="8" t="s">
        <v>239</v>
      </c>
      <c r="C3245" s="8" t="s">
        <v>217</v>
      </c>
      <c r="D3245" s="8" t="s">
        <v>20</v>
      </c>
      <c r="E3245" s="7" t="s">
        <v>14</v>
      </c>
      <c r="F3245" s="8">
        <v>112</v>
      </c>
      <c r="G3245" s="8">
        <v>1</v>
      </c>
      <c r="L3245" s="8">
        <v>1</v>
      </c>
      <c r="M3245" s="8">
        <f t="shared" si="519"/>
        <v>112</v>
      </c>
      <c r="O3245" s="8">
        <v>156</v>
      </c>
      <c r="AI3245">
        <v>8041</v>
      </c>
      <c r="AJ3245">
        <v>15233</v>
      </c>
      <c r="AK3245" t="s">
        <v>378</v>
      </c>
      <c r="AL3245">
        <v>105</v>
      </c>
      <c r="AM3245">
        <v>105</v>
      </c>
      <c r="AN3245">
        <v>18.5</v>
      </c>
      <c r="AO3245">
        <v>18.5</v>
      </c>
      <c r="AP3245">
        <v>18.5</v>
      </c>
      <c r="AQ3245">
        <v>2.9</v>
      </c>
      <c r="AR3245">
        <v>0</v>
      </c>
      <c r="AS3245">
        <v>0</v>
      </c>
      <c r="AT3245" s="12">
        <f t="shared" ref="AT3245:AT3308" si="520">SUM(AN3245,AQ3245,AR3245)</f>
        <v>21.4</v>
      </c>
      <c r="AV3245" s="11">
        <f t="shared" si="511"/>
        <v>117.6</v>
      </c>
      <c r="AW3245" s="13">
        <f t="shared" si="512"/>
        <v>117.6</v>
      </c>
      <c r="AX3245" s="13">
        <f t="shared" si="513"/>
        <v>20.72</v>
      </c>
      <c r="AY3245" s="13">
        <f t="shared" si="514"/>
        <v>20.72</v>
      </c>
      <c r="AZ3245" s="13">
        <f t="shared" si="515"/>
        <v>20.72</v>
      </c>
      <c r="BA3245" s="13">
        <f t="shared" si="516"/>
        <v>3.2480000000000002</v>
      </c>
      <c r="BB3245" s="13">
        <f t="shared" si="517"/>
        <v>0</v>
      </c>
      <c r="BC3245" s="13">
        <f t="shared" si="518"/>
        <v>0</v>
      </c>
    </row>
    <row r="3246" spans="1:55" x14ac:dyDescent="0.3">
      <c r="A3246" s="8" t="s">
        <v>233</v>
      </c>
      <c r="B3246" s="8" t="s">
        <v>239</v>
      </c>
      <c r="C3246" s="8" t="s">
        <v>217</v>
      </c>
      <c r="D3246" s="8" t="s">
        <v>26</v>
      </c>
      <c r="E3246" s="7" t="s">
        <v>14</v>
      </c>
      <c r="F3246" s="8">
        <v>175</v>
      </c>
      <c r="I3246" s="8">
        <v>1</v>
      </c>
      <c r="L3246" s="8">
        <v>3.3000000000000002E-2</v>
      </c>
      <c r="M3246" s="8">
        <f t="shared" si="519"/>
        <v>5.7750000000000004</v>
      </c>
      <c r="O3246" s="8">
        <v>156</v>
      </c>
      <c r="AI3246" s="7">
        <v>7200</v>
      </c>
      <c r="AJ3246" s="8">
        <v>20051</v>
      </c>
      <c r="AK3246" s="8" t="s">
        <v>282</v>
      </c>
      <c r="AL3246" s="7">
        <v>130</v>
      </c>
      <c r="AM3246" s="8">
        <v>0</v>
      </c>
      <c r="AN3246" s="8">
        <v>2.4</v>
      </c>
      <c r="AO3246" s="8">
        <v>0</v>
      </c>
      <c r="AP3246" s="8">
        <v>0</v>
      </c>
      <c r="AQ3246" s="8">
        <v>0.2</v>
      </c>
      <c r="AR3246" s="8">
        <v>28.6</v>
      </c>
      <c r="AS3246" s="8">
        <v>0.3</v>
      </c>
      <c r="AT3246" s="12">
        <f t="shared" si="520"/>
        <v>31.200000000000003</v>
      </c>
      <c r="AV3246" s="11">
        <f t="shared" si="511"/>
        <v>7.5075000000000003</v>
      </c>
      <c r="AW3246" s="13">
        <f t="shared" si="512"/>
        <v>0</v>
      </c>
      <c r="AX3246" s="13">
        <f t="shared" si="513"/>
        <v>0.1386</v>
      </c>
      <c r="AY3246" s="13">
        <f t="shared" si="514"/>
        <v>0</v>
      </c>
      <c r="AZ3246" s="13">
        <f t="shared" si="515"/>
        <v>0</v>
      </c>
      <c r="BA3246" s="13">
        <f t="shared" si="516"/>
        <v>1.155E-2</v>
      </c>
      <c r="BB3246" s="13">
        <f t="shared" si="517"/>
        <v>1.6516500000000003</v>
      </c>
      <c r="BC3246" s="13">
        <f t="shared" si="518"/>
        <v>1.7325E-2</v>
      </c>
    </row>
    <row r="3247" spans="1:55" x14ac:dyDescent="0.3">
      <c r="A3247" s="8" t="s">
        <v>233</v>
      </c>
      <c r="B3247" s="8" t="s">
        <v>239</v>
      </c>
      <c r="C3247" s="8" t="s">
        <v>217</v>
      </c>
      <c r="D3247" s="8" t="s">
        <v>28</v>
      </c>
      <c r="E3247" s="7" t="s">
        <v>14</v>
      </c>
      <c r="F3247" s="8">
        <v>185</v>
      </c>
      <c r="J3247" s="8">
        <v>2</v>
      </c>
      <c r="L3247" s="8">
        <v>5.0000000000000001E-3</v>
      </c>
      <c r="M3247" s="8">
        <f t="shared" si="519"/>
        <v>0.92500000000000004</v>
      </c>
      <c r="O3247" s="8">
        <v>156</v>
      </c>
      <c r="AI3247" s="7">
        <v>7005</v>
      </c>
      <c r="AJ3247" s="8">
        <v>16028</v>
      </c>
      <c r="AK3247" s="8" t="s">
        <v>283</v>
      </c>
      <c r="AL3247" s="7">
        <v>127</v>
      </c>
      <c r="AM3247" s="8">
        <v>0</v>
      </c>
      <c r="AN3247" s="8">
        <v>8.6999999999999993</v>
      </c>
      <c r="AO3247" s="8">
        <v>0</v>
      </c>
      <c r="AP3247" s="8">
        <v>0</v>
      </c>
      <c r="AQ3247" s="8">
        <v>0.5</v>
      </c>
      <c r="AR3247" s="8">
        <v>22.8</v>
      </c>
      <c r="AS3247" s="8">
        <v>6.4</v>
      </c>
      <c r="AT3247" s="12">
        <f t="shared" si="520"/>
        <v>32</v>
      </c>
      <c r="AV3247" s="11">
        <f t="shared" si="511"/>
        <v>1.1747500000000002</v>
      </c>
      <c r="AW3247" s="13">
        <f t="shared" si="512"/>
        <v>0</v>
      </c>
      <c r="AX3247" s="13">
        <f t="shared" si="513"/>
        <v>8.0474999999999991E-2</v>
      </c>
      <c r="AY3247" s="13">
        <f t="shared" si="514"/>
        <v>0</v>
      </c>
      <c r="AZ3247" s="13">
        <f t="shared" si="515"/>
        <v>0</v>
      </c>
      <c r="BA3247" s="13">
        <f t="shared" si="516"/>
        <v>4.6250000000000006E-3</v>
      </c>
      <c r="BB3247" s="13">
        <f t="shared" si="517"/>
        <v>0.21090000000000003</v>
      </c>
      <c r="BC3247" s="13">
        <f t="shared" si="518"/>
        <v>5.920000000000001E-2</v>
      </c>
    </row>
    <row r="3248" spans="1:55" x14ac:dyDescent="0.3">
      <c r="A3248" s="8" t="s">
        <v>233</v>
      </c>
      <c r="B3248" s="8" t="s">
        <v>239</v>
      </c>
      <c r="C3248" s="8" t="s">
        <v>217</v>
      </c>
      <c r="D3248" s="8" t="s">
        <v>29</v>
      </c>
      <c r="E3248" s="7" t="s">
        <v>14</v>
      </c>
      <c r="F3248" s="8">
        <v>60</v>
      </c>
      <c r="G3248" s="8">
        <v>1</v>
      </c>
      <c r="L3248" s="8">
        <v>1</v>
      </c>
      <c r="M3248" s="8">
        <f t="shared" si="519"/>
        <v>60</v>
      </c>
      <c r="O3248" s="8">
        <v>156</v>
      </c>
      <c r="AI3248" s="7">
        <v>513</v>
      </c>
      <c r="AJ3248" s="8">
        <v>11110</v>
      </c>
      <c r="AK3248" s="8" t="s">
        <v>290</v>
      </c>
      <c r="AL3248" s="7">
        <v>22</v>
      </c>
      <c r="AM3248" s="8">
        <v>0</v>
      </c>
      <c r="AN3248" s="8">
        <v>1</v>
      </c>
      <c r="AO3248" s="8">
        <v>0</v>
      </c>
      <c r="AP3248" s="8">
        <v>0</v>
      </c>
      <c r="AQ3248" s="8">
        <v>0.4</v>
      </c>
      <c r="AR3248" s="8">
        <v>4.5</v>
      </c>
      <c r="AS3248" s="8">
        <v>2.8</v>
      </c>
      <c r="AT3248" s="12">
        <f t="shared" si="520"/>
        <v>5.9</v>
      </c>
      <c r="AV3248" s="11">
        <f t="shared" si="511"/>
        <v>13.2</v>
      </c>
      <c r="AW3248" s="13">
        <f t="shared" si="512"/>
        <v>0</v>
      </c>
      <c r="AX3248" s="13">
        <f t="shared" si="513"/>
        <v>0.6</v>
      </c>
      <c r="AY3248" s="13">
        <f t="shared" si="514"/>
        <v>0</v>
      </c>
      <c r="AZ3248" s="13">
        <f t="shared" si="515"/>
        <v>0</v>
      </c>
      <c r="BA3248" s="13">
        <f t="shared" si="516"/>
        <v>0.24</v>
      </c>
      <c r="BB3248" s="13">
        <f t="shared" si="517"/>
        <v>2.7</v>
      </c>
      <c r="BC3248" s="13">
        <f t="shared" si="518"/>
        <v>1.68</v>
      </c>
    </row>
    <row r="3249" spans="1:55" x14ac:dyDescent="0.3">
      <c r="A3249" s="8" t="s">
        <v>233</v>
      </c>
      <c r="B3249" s="8" t="s">
        <v>239</v>
      </c>
      <c r="C3249" s="8" t="s">
        <v>217</v>
      </c>
      <c r="D3249" s="8" t="s">
        <v>30</v>
      </c>
      <c r="E3249" s="7" t="s">
        <v>14</v>
      </c>
      <c r="F3249" s="8">
        <v>119</v>
      </c>
      <c r="G3249" s="8">
        <v>1</v>
      </c>
      <c r="L3249" s="8">
        <v>1</v>
      </c>
      <c r="M3249" s="8">
        <f t="shared" si="519"/>
        <v>119</v>
      </c>
      <c r="O3249" s="8">
        <v>156</v>
      </c>
      <c r="AI3249" s="7">
        <v>141</v>
      </c>
      <c r="AJ3249" s="8">
        <v>9040</v>
      </c>
      <c r="AK3249" s="8" t="s">
        <v>287</v>
      </c>
      <c r="AL3249" s="7">
        <v>92</v>
      </c>
      <c r="AM3249" s="8">
        <v>0</v>
      </c>
      <c r="AN3249" s="8">
        <v>1</v>
      </c>
      <c r="AO3249" s="8">
        <v>0</v>
      </c>
      <c r="AP3249" s="8">
        <v>0</v>
      </c>
      <c r="AQ3249" s="8">
        <v>0.5</v>
      </c>
      <c r="AR3249" s="8">
        <v>23.4</v>
      </c>
      <c r="AS3249" s="8">
        <v>2.4</v>
      </c>
      <c r="AT3249" s="12">
        <f t="shared" si="520"/>
        <v>24.9</v>
      </c>
      <c r="AV3249" s="11">
        <f t="shared" ref="AV3249:AV3312" si="521">PRODUCT($M3249,$Y3249,AL3249)/100</f>
        <v>109.48</v>
      </c>
      <c r="AW3249" s="13">
        <f t="shared" si="512"/>
        <v>0</v>
      </c>
      <c r="AX3249" s="13">
        <f t="shared" si="513"/>
        <v>1.19</v>
      </c>
      <c r="AY3249" s="13">
        <f t="shared" si="514"/>
        <v>0</v>
      </c>
      <c r="AZ3249" s="13">
        <f t="shared" si="515"/>
        <v>0</v>
      </c>
      <c r="BA3249" s="13">
        <f t="shared" si="516"/>
        <v>0.59499999999999997</v>
      </c>
      <c r="BB3249" s="13">
        <f t="shared" si="517"/>
        <v>27.846</v>
      </c>
      <c r="BC3249" s="13">
        <f t="shared" si="518"/>
        <v>2.8559999999999999</v>
      </c>
    </row>
    <row r="3250" spans="1:55" x14ac:dyDescent="0.3">
      <c r="A3250" s="8" t="s">
        <v>233</v>
      </c>
      <c r="B3250" s="8" t="s">
        <v>239</v>
      </c>
      <c r="C3250" s="8" t="s">
        <v>217</v>
      </c>
      <c r="D3250" s="8" t="s">
        <v>31</v>
      </c>
      <c r="E3250" s="7" t="s">
        <v>21</v>
      </c>
      <c r="K3250" s="8">
        <v>1</v>
      </c>
      <c r="L3250" s="8">
        <v>0</v>
      </c>
      <c r="M3250" s="8">
        <f t="shared" si="519"/>
        <v>0</v>
      </c>
      <c r="O3250" s="8">
        <v>156</v>
      </c>
      <c r="AI3250" s="7">
        <v>1786</v>
      </c>
      <c r="AJ3250" s="8">
        <v>11363</v>
      </c>
      <c r="AK3250" s="8" t="s">
        <v>289</v>
      </c>
      <c r="AL3250" s="7">
        <v>93</v>
      </c>
      <c r="AM3250" s="8">
        <v>0</v>
      </c>
      <c r="AN3250" s="8">
        <v>2</v>
      </c>
      <c r="AO3250" s="8">
        <v>0</v>
      </c>
      <c r="AP3250" s="8">
        <v>0</v>
      </c>
      <c r="AQ3250" s="8">
        <v>0.1</v>
      </c>
      <c r="AR3250" s="8">
        <v>21.6</v>
      </c>
      <c r="AS3250" s="8">
        <v>1.5</v>
      </c>
      <c r="AT3250" s="12">
        <f t="shared" si="520"/>
        <v>23.700000000000003</v>
      </c>
      <c r="AV3250" s="11">
        <f t="shared" si="521"/>
        <v>0</v>
      </c>
      <c r="AW3250" s="13">
        <f t="shared" ref="AW3250:AW3313" si="522">PRODUCT($M3250,$Y3250,AM3250)/100</f>
        <v>0</v>
      </c>
      <c r="AX3250" s="13">
        <f t="shared" ref="AX3250:AX3313" si="523">PRODUCT($M3250,$Y3250,AN3250)/100</f>
        <v>0</v>
      </c>
      <c r="AY3250" s="13">
        <f t="shared" ref="AY3250:AY3313" si="524">PRODUCT($M3250,$Y3250,AO3250)/100</f>
        <v>0</v>
      </c>
      <c r="AZ3250" s="13">
        <f t="shared" ref="AZ3250:AZ3313" si="525">PRODUCT($M3250,$Y3250,AP3250)/100</f>
        <v>0</v>
      </c>
      <c r="BA3250" s="13">
        <f t="shared" ref="BA3250:BA3313" si="526">PRODUCT($M3250,$Y3250,AQ3250)/100</f>
        <v>0</v>
      </c>
      <c r="BB3250" s="13">
        <f t="shared" ref="BB3250:BB3313" si="527">PRODUCT($M3250,$Y3250,AR3250)/100</f>
        <v>0</v>
      </c>
      <c r="BC3250" s="13">
        <f t="shared" ref="BC3250:BC3313" si="528">PRODUCT($M3250,$Y3250,AS3250)/100</f>
        <v>0</v>
      </c>
    </row>
    <row r="3251" spans="1:55" x14ac:dyDescent="0.3">
      <c r="A3251" s="8" t="s">
        <v>233</v>
      </c>
      <c r="B3251" s="8" t="s">
        <v>239</v>
      </c>
      <c r="C3251" s="8" t="s">
        <v>217</v>
      </c>
      <c r="D3251" s="8" t="s">
        <v>167</v>
      </c>
      <c r="E3251" s="7" t="s">
        <v>14</v>
      </c>
      <c r="F3251" s="8">
        <v>62</v>
      </c>
      <c r="G3251" s="8">
        <v>1</v>
      </c>
      <c r="L3251" s="8">
        <v>1</v>
      </c>
      <c r="M3251" s="8">
        <f t="shared" si="519"/>
        <v>62</v>
      </c>
      <c r="O3251" s="8">
        <v>156</v>
      </c>
      <c r="AI3251" s="7">
        <v>2282</v>
      </c>
      <c r="AJ3251" s="8">
        <v>11529</v>
      </c>
      <c r="AK3251" s="8" t="s">
        <v>368</v>
      </c>
      <c r="AL3251" s="7">
        <v>21</v>
      </c>
      <c r="AM3251" s="8">
        <v>0</v>
      </c>
      <c r="AN3251" s="8">
        <v>0.9</v>
      </c>
      <c r="AO3251" s="8">
        <v>0</v>
      </c>
      <c r="AP3251" s="8">
        <v>0</v>
      </c>
      <c r="AQ3251" s="8">
        <v>0.3</v>
      </c>
      <c r="AR3251" s="8">
        <v>4.5999999999999996</v>
      </c>
      <c r="AS3251" s="8">
        <v>1.1000000000000001</v>
      </c>
      <c r="AT3251" s="12">
        <f t="shared" si="520"/>
        <v>5.8</v>
      </c>
      <c r="AV3251" s="11">
        <f t="shared" si="521"/>
        <v>13.02</v>
      </c>
      <c r="AW3251" s="13">
        <f t="shared" si="522"/>
        <v>0</v>
      </c>
      <c r="AX3251" s="13">
        <f t="shared" si="523"/>
        <v>0.55800000000000005</v>
      </c>
      <c r="AY3251" s="13">
        <f t="shared" si="524"/>
        <v>0</v>
      </c>
      <c r="AZ3251" s="13">
        <f t="shared" si="525"/>
        <v>0</v>
      </c>
      <c r="BA3251" s="13">
        <f t="shared" si="526"/>
        <v>0.18599999999999997</v>
      </c>
      <c r="BB3251" s="13">
        <f t="shared" si="527"/>
        <v>2.8519999999999999</v>
      </c>
      <c r="BC3251" s="13">
        <f t="shared" si="528"/>
        <v>0.68200000000000005</v>
      </c>
    </row>
    <row r="3252" spans="1:55" x14ac:dyDescent="0.3">
      <c r="A3252" s="8" t="s">
        <v>233</v>
      </c>
      <c r="B3252" s="8" t="s">
        <v>239</v>
      </c>
      <c r="C3252" s="8" t="s">
        <v>217</v>
      </c>
      <c r="D3252" s="8" t="s">
        <v>171</v>
      </c>
      <c r="E3252" s="7" t="s">
        <v>14</v>
      </c>
      <c r="F3252" s="8">
        <v>44</v>
      </c>
      <c r="H3252" s="8">
        <v>2</v>
      </c>
      <c r="L3252" s="8">
        <v>0.28599999999999998</v>
      </c>
      <c r="M3252" s="8">
        <f t="shared" si="519"/>
        <v>12.584</v>
      </c>
      <c r="O3252" s="8">
        <v>156</v>
      </c>
      <c r="AI3252" s="7">
        <v>7016</v>
      </c>
      <c r="AJ3252" s="8">
        <v>18029</v>
      </c>
      <c r="AK3252" s="8" t="s">
        <v>369</v>
      </c>
      <c r="AL3252" s="7">
        <v>274</v>
      </c>
      <c r="AM3252" s="8">
        <v>0</v>
      </c>
      <c r="AN3252" s="8">
        <v>8.8000000000000007</v>
      </c>
      <c r="AO3252" s="8">
        <v>0</v>
      </c>
      <c r="AP3252" s="8">
        <v>0</v>
      </c>
      <c r="AQ3252" s="8">
        <v>3</v>
      </c>
      <c r="AR3252" s="8">
        <v>51.9</v>
      </c>
      <c r="AS3252" s="8">
        <v>2.8</v>
      </c>
      <c r="AT3252" s="12">
        <f t="shared" si="520"/>
        <v>63.7</v>
      </c>
      <c r="AV3252" s="11">
        <f t="shared" si="521"/>
        <v>34.480159999999998</v>
      </c>
      <c r="AW3252" s="13">
        <f t="shared" si="522"/>
        <v>0</v>
      </c>
      <c r="AX3252" s="13">
        <f t="shared" si="523"/>
        <v>1.1073920000000002</v>
      </c>
      <c r="AY3252" s="13">
        <f t="shared" si="524"/>
        <v>0</v>
      </c>
      <c r="AZ3252" s="13">
        <f t="shared" si="525"/>
        <v>0</v>
      </c>
      <c r="BA3252" s="13">
        <f t="shared" si="526"/>
        <v>0.37751999999999997</v>
      </c>
      <c r="BB3252" s="13">
        <f t="shared" si="527"/>
        <v>6.5310959999999998</v>
      </c>
      <c r="BC3252" s="13">
        <f t="shared" si="528"/>
        <v>0.352352</v>
      </c>
    </row>
    <row r="3253" spans="1:55" x14ac:dyDescent="0.3">
      <c r="A3253" s="8" t="s">
        <v>234</v>
      </c>
      <c r="B3253" s="8" t="s">
        <v>239</v>
      </c>
      <c r="C3253" s="8" t="s">
        <v>217</v>
      </c>
      <c r="D3253" s="8" t="s">
        <v>248</v>
      </c>
      <c r="M3253" s="8">
        <f t="shared" si="519"/>
        <v>0</v>
      </c>
      <c r="O3253" s="8">
        <v>156</v>
      </c>
      <c r="AE3253" s="7" t="s">
        <v>296</v>
      </c>
      <c r="AF3253" s="8" t="s">
        <v>303</v>
      </c>
      <c r="AL3253" s="7">
        <v>163</v>
      </c>
      <c r="AN3253" s="8">
        <v>6.3</v>
      </c>
      <c r="AQ3253" s="8">
        <v>1.4</v>
      </c>
      <c r="AR3253" s="8">
        <v>31.1</v>
      </c>
      <c r="AT3253" s="12">
        <f t="shared" si="520"/>
        <v>38.799999999999997</v>
      </c>
      <c r="AV3253" s="11">
        <f t="shared" si="521"/>
        <v>0</v>
      </c>
      <c r="AW3253" s="13">
        <f t="shared" si="522"/>
        <v>0</v>
      </c>
      <c r="AX3253" s="13">
        <f t="shared" si="523"/>
        <v>0</v>
      </c>
      <c r="AY3253" s="13">
        <f t="shared" si="524"/>
        <v>0</v>
      </c>
      <c r="AZ3253" s="13">
        <f t="shared" si="525"/>
        <v>0</v>
      </c>
      <c r="BA3253" s="13">
        <f t="shared" si="526"/>
        <v>0</v>
      </c>
      <c r="BB3253" s="13">
        <f t="shared" si="527"/>
        <v>0</v>
      </c>
      <c r="BC3253" s="13">
        <f t="shared" si="528"/>
        <v>0</v>
      </c>
    </row>
    <row r="3254" spans="1:55" x14ac:dyDescent="0.3">
      <c r="A3254" s="8" t="s">
        <v>234</v>
      </c>
      <c r="B3254" s="8" t="s">
        <v>239</v>
      </c>
      <c r="C3254" s="8" t="s">
        <v>217</v>
      </c>
      <c r="D3254" s="8" t="s">
        <v>27</v>
      </c>
      <c r="E3254" s="7" t="s">
        <v>14</v>
      </c>
      <c r="F3254" s="8">
        <v>114</v>
      </c>
      <c r="G3254" s="8">
        <v>1</v>
      </c>
      <c r="L3254" s="8">
        <v>1</v>
      </c>
      <c r="M3254" s="8">
        <f t="shared" si="519"/>
        <v>114</v>
      </c>
      <c r="O3254" s="8">
        <v>156</v>
      </c>
      <c r="AE3254" s="7" t="s">
        <v>296</v>
      </c>
      <c r="AF3254" s="8" t="s">
        <v>304</v>
      </c>
      <c r="AL3254" s="7">
        <v>125</v>
      </c>
      <c r="AN3254" s="8">
        <v>2.1</v>
      </c>
      <c r="AQ3254" s="8">
        <v>1.3</v>
      </c>
      <c r="AR3254" s="8">
        <v>26.2</v>
      </c>
      <c r="AT3254" s="12">
        <f t="shared" si="520"/>
        <v>29.6</v>
      </c>
      <c r="AV3254" s="11">
        <f t="shared" si="521"/>
        <v>142.5</v>
      </c>
      <c r="AW3254" s="13">
        <f t="shared" si="522"/>
        <v>1.1399999999999999</v>
      </c>
      <c r="AX3254" s="13">
        <f t="shared" si="523"/>
        <v>2.3940000000000001</v>
      </c>
      <c r="AY3254" s="13">
        <f t="shared" si="524"/>
        <v>1.1399999999999999</v>
      </c>
      <c r="AZ3254" s="13">
        <f t="shared" si="525"/>
        <v>1.1399999999999999</v>
      </c>
      <c r="BA3254" s="13">
        <f t="shared" si="526"/>
        <v>1.4820000000000002</v>
      </c>
      <c r="BB3254" s="13">
        <f t="shared" si="527"/>
        <v>29.867999999999999</v>
      </c>
      <c r="BC3254" s="13">
        <f t="shared" si="528"/>
        <v>1.1399999999999999</v>
      </c>
    </row>
    <row r="3255" spans="1:55" x14ac:dyDescent="0.3">
      <c r="A3255" s="8" t="s">
        <v>234</v>
      </c>
      <c r="B3255" s="8" t="s">
        <v>239</v>
      </c>
      <c r="C3255" s="8" t="s">
        <v>217</v>
      </c>
      <c r="D3255" s="8" t="s">
        <v>32</v>
      </c>
      <c r="E3255" s="7" t="s">
        <v>21</v>
      </c>
      <c r="K3255" s="8">
        <v>1</v>
      </c>
      <c r="L3255" s="8">
        <v>0</v>
      </c>
      <c r="M3255" s="8">
        <f t="shared" si="519"/>
        <v>0</v>
      </c>
      <c r="O3255" s="8">
        <v>156</v>
      </c>
      <c r="AI3255" s="7">
        <v>8012</v>
      </c>
      <c r="AJ3255" s="8">
        <v>0</v>
      </c>
      <c r="AK3255" s="8" t="s">
        <v>307</v>
      </c>
      <c r="AL3255" s="7">
        <v>332</v>
      </c>
      <c r="AM3255" s="8">
        <v>0</v>
      </c>
      <c r="AN3255" s="8">
        <v>10.3</v>
      </c>
      <c r="AO3255" s="8">
        <v>0</v>
      </c>
      <c r="AP3255" s="8">
        <v>0</v>
      </c>
      <c r="AQ3255" s="8">
        <v>3</v>
      </c>
      <c r="AR3255" s="8">
        <v>73.7</v>
      </c>
      <c r="AS3255" s="8">
        <v>12.7</v>
      </c>
      <c r="AT3255" s="12">
        <f t="shared" si="520"/>
        <v>87</v>
      </c>
      <c r="AV3255" s="11">
        <f t="shared" si="521"/>
        <v>0</v>
      </c>
      <c r="AW3255" s="13">
        <f t="shared" si="522"/>
        <v>0</v>
      </c>
      <c r="AX3255" s="13">
        <f t="shared" si="523"/>
        <v>0</v>
      </c>
      <c r="AY3255" s="13">
        <f t="shared" si="524"/>
        <v>0</v>
      </c>
      <c r="AZ3255" s="13">
        <f t="shared" si="525"/>
        <v>0</v>
      </c>
      <c r="BA3255" s="13">
        <f t="shared" si="526"/>
        <v>0</v>
      </c>
      <c r="BB3255" s="13">
        <f t="shared" si="527"/>
        <v>0</v>
      </c>
      <c r="BC3255" s="13">
        <f t="shared" si="528"/>
        <v>0</v>
      </c>
    </row>
    <row r="3256" spans="1:55" x14ac:dyDescent="0.3">
      <c r="A3256" s="8" t="s">
        <v>234</v>
      </c>
      <c r="B3256" s="8" t="s">
        <v>239</v>
      </c>
      <c r="C3256" s="8" t="s">
        <v>217</v>
      </c>
      <c r="D3256" s="8" t="s">
        <v>74</v>
      </c>
      <c r="E3256" s="7" t="s">
        <v>14</v>
      </c>
      <c r="F3256" s="8">
        <v>340</v>
      </c>
      <c r="G3256" s="8">
        <v>1</v>
      </c>
      <c r="L3256" s="8">
        <v>1</v>
      </c>
      <c r="M3256" s="8">
        <f t="shared" si="519"/>
        <v>340</v>
      </c>
      <c r="O3256" s="8">
        <v>156</v>
      </c>
      <c r="AI3256" s="7">
        <v>404</v>
      </c>
      <c r="AJ3256" s="8">
        <v>14400</v>
      </c>
      <c r="AK3256" s="8" t="s">
        <v>308</v>
      </c>
      <c r="AL3256" s="7">
        <v>41</v>
      </c>
      <c r="AM3256" s="8">
        <v>0</v>
      </c>
      <c r="AN3256" s="8">
        <v>0</v>
      </c>
      <c r="AO3256" s="8">
        <v>0</v>
      </c>
      <c r="AP3256" s="8">
        <v>0</v>
      </c>
      <c r="AQ3256" s="8">
        <v>0</v>
      </c>
      <c r="AR3256" s="8">
        <v>10.4</v>
      </c>
      <c r="AS3256" s="8">
        <v>0</v>
      </c>
      <c r="AT3256" s="12">
        <f t="shared" si="520"/>
        <v>10.4</v>
      </c>
      <c r="AV3256" s="11">
        <f t="shared" si="521"/>
        <v>139.4</v>
      </c>
      <c r="AW3256" s="13">
        <f t="shared" si="522"/>
        <v>0</v>
      </c>
      <c r="AX3256" s="13">
        <f t="shared" si="523"/>
        <v>0</v>
      </c>
      <c r="AY3256" s="13">
        <f t="shared" si="524"/>
        <v>0</v>
      </c>
      <c r="AZ3256" s="13">
        <f t="shared" si="525"/>
        <v>0</v>
      </c>
      <c r="BA3256" s="13">
        <f t="shared" si="526"/>
        <v>0</v>
      </c>
      <c r="BB3256" s="13">
        <f t="shared" si="527"/>
        <v>35.36</v>
      </c>
      <c r="BC3256" s="13">
        <f t="shared" si="528"/>
        <v>0</v>
      </c>
    </row>
    <row r="3257" spans="1:55" x14ac:dyDescent="0.3">
      <c r="A3257" s="8" t="s">
        <v>232</v>
      </c>
      <c r="B3257" s="8" t="s">
        <v>239</v>
      </c>
      <c r="C3257" s="8" t="s">
        <v>218</v>
      </c>
      <c r="D3257" s="8" t="s">
        <v>13</v>
      </c>
      <c r="E3257" s="7" t="s">
        <v>14</v>
      </c>
      <c r="F3257" s="8">
        <v>112</v>
      </c>
      <c r="J3257" s="8">
        <v>2</v>
      </c>
      <c r="L3257" s="8">
        <v>5.0000000000000001E-3</v>
      </c>
      <c r="M3257" s="8">
        <f t="shared" si="519"/>
        <v>0.56000000000000005</v>
      </c>
      <c r="N3257" s="8">
        <v>3</v>
      </c>
      <c r="O3257" s="8">
        <v>160</v>
      </c>
      <c r="AI3257" s="7">
        <v>8067</v>
      </c>
      <c r="AJ3257" s="8">
        <v>0</v>
      </c>
      <c r="AK3257" s="8" t="s">
        <v>265</v>
      </c>
      <c r="AL3257" s="7">
        <v>269</v>
      </c>
      <c r="AM3257" s="8">
        <v>269</v>
      </c>
      <c r="AN3257" s="8">
        <v>24.9</v>
      </c>
      <c r="AO3257" s="8">
        <v>24.9</v>
      </c>
      <c r="AP3257" s="8">
        <v>24.9</v>
      </c>
      <c r="AQ3257" s="8">
        <v>18</v>
      </c>
      <c r="AR3257" s="8">
        <v>0</v>
      </c>
      <c r="AS3257" s="8">
        <v>0</v>
      </c>
      <c r="AT3257" s="12">
        <f t="shared" si="520"/>
        <v>42.9</v>
      </c>
      <c r="AV3257" s="11">
        <f t="shared" si="521"/>
        <v>1.5064000000000002</v>
      </c>
      <c r="AW3257" s="13">
        <f t="shared" si="522"/>
        <v>1.5064000000000002</v>
      </c>
      <c r="AX3257" s="13">
        <f t="shared" si="523"/>
        <v>0.13944000000000001</v>
      </c>
      <c r="AY3257" s="13">
        <f t="shared" si="524"/>
        <v>0.13944000000000001</v>
      </c>
      <c r="AZ3257" s="13">
        <f t="shared" si="525"/>
        <v>0.13944000000000001</v>
      </c>
      <c r="BA3257" s="13">
        <f t="shared" si="526"/>
        <v>0.10080000000000001</v>
      </c>
      <c r="BB3257" s="13">
        <f t="shared" si="527"/>
        <v>0</v>
      </c>
      <c r="BC3257" s="13">
        <f t="shared" si="528"/>
        <v>0</v>
      </c>
    </row>
    <row r="3258" spans="1:55" x14ac:dyDescent="0.3">
      <c r="A3258" s="8" t="s">
        <v>232</v>
      </c>
      <c r="B3258" s="8" t="s">
        <v>239</v>
      </c>
      <c r="C3258" s="8" t="s">
        <v>218</v>
      </c>
      <c r="D3258" s="8" t="s">
        <v>15</v>
      </c>
      <c r="E3258" s="7" t="s">
        <v>14</v>
      </c>
      <c r="F3258" s="8">
        <v>85</v>
      </c>
      <c r="J3258" s="8">
        <v>1</v>
      </c>
      <c r="L3258" s="8">
        <v>3.0000000000000001E-3</v>
      </c>
      <c r="M3258" s="8">
        <f t="shared" si="519"/>
        <v>0.255</v>
      </c>
      <c r="O3258" s="8">
        <v>160</v>
      </c>
      <c r="AE3258" s="7" t="s">
        <v>296</v>
      </c>
      <c r="AF3258" s="8" t="s">
        <v>298</v>
      </c>
      <c r="AG3258" s="7" t="s">
        <v>299</v>
      </c>
      <c r="AL3258" s="7">
        <v>241</v>
      </c>
      <c r="AN3258" s="8">
        <v>32.9</v>
      </c>
      <c r="AQ3258" s="8">
        <v>10.9</v>
      </c>
      <c r="AR3258" s="8">
        <v>0.5</v>
      </c>
      <c r="AS3258" s="8">
        <v>0</v>
      </c>
      <c r="AT3258" s="12">
        <f t="shared" si="520"/>
        <v>44.3</v>
      </c>
      <c r="AV3258" s="11">
        <f t="shared" si="521"/>
        <v>0.61454999999999993</v>
      </c>
      <c r="AW3258" s="13">
        <f t="shared" si="522"/>
        <v>2.5500000000000002E-3</v>
      </c>
      <c r="AX3258" s="13">
        <f t="shared" si="523"/>
        <v>8.3894999999999997E-2</v>
      </c>
      <c r="AY3258" s="13">
        <f t="shared" si="524"/>
        <v>2.5500000000000002E-3</v>
      </c>
      <c r="AZ3258" s="13">
        <f t="shared" si="525"/>
        <v>2.5500000000000002E-3</v>
      </c>
      <c r="BA3258" s="13">
        <f t="shared" si="526"/>
        <v>2.7795E-2</v>
      </c>
      <c r="BB3258" s="13">
        <f t="shared" si="527"/>
        <v>1.2750000000000001E-3</v>
      </c>
      <c r="BC3258" s="13">
        <f t="shared" si="528"/>
        <v>0</v>
      </c>
    </row>
    <row r="3259" spans="1:55" x14ac:dyDescent="0.3">
      <c r="A3259" s="8" t="s">
        <v>232</v>
      </c>
      <c r="B3259" s="8" t="s">
        <v>239</v>
      </c>
      <c r="C3259" s="8" t="s">
        <v>218</v>
      </c>
      <c r="D3259" s="8" t="s">
        <v>17</v>
      </c>
      <c r="E3259" s="7" t="s">
        <v>21</v>
      </c>
      <c r="K3259" s="8">
        <v>1</v>
      </c>
      <c r="L3259" s="8">
        <v>0</v>
      </c>
      <c r="M3259" s="8">
        <f t="shared" si="519"/>
        <v>0</v>
      </c>
      <c r="O3259" s="8">
        <v>160</v>
      </c>
      <c r="AE3259" s="7" t="s">
        <v>300</v>
      </c>
      <c r="AF3259" s="8" t="s">
        <v>301</v>
      </c>
      <c r="AG3259" s="7" t="s">
        <v>272</v>
      </c>
      <c r="AL3259" s="7">
        <v>265</v>
      </c>
      <c r="AN3259" s="8">
        <v>16.899999999999999</v>
      </c>
      <c r="AQ3259" s="8">
        <v>21.4</v>
      </c>
      <c r="AR3259" s="8">
        <v>0</v>
      </c>
      <c r="AS3259" s="8">
        <v>0</v>
      </c>
      <c r="AT3259" s="12">
        <f t="shared" si="520"/>
        <v>38.299999999999997</v>
      </c>
      <c r="AV3259" s="11">
        <f t="shared" si="521"/>
        <v>0</v>
      </c>
      <c r="AW3259" s="13">
        <f t="shared" si="522"/>
        <v>0</v>
      </c>
      <c r="AX3259" s="13">
        <f t="shared" si="523"/>
        <v>0</v>
      </c>
      <c r="AY3259" s="13">
        <f t="shared" si="524"/>
        <v>0</v>
      </c>
      <c r="AZ3259" s="13">
        <f t="shared" si="525"/>
        <v>0</v>
      </c>
      <c r="BA3259" s="13">
        <f t="shared" si="526"/>
        <v>0</v>
      </c>
      <c r="BB3259" s="13">
        <f t="shared" si="527"/>
        <v>0</v>
      </c>
      <c r="BC3259" s="13">
        <f t="shared" si="528"/>
        <v>0</v>
      </c>
    </row>
    <row r="3260" spans="1:55" x14ac:dyDescent="0.3">
      <c r="A3260" s="8" t="s">
        <v>232</v>
      </c>
      <c r="B3260" s="8" t="s">
        <v>239</v>
      </c>
      <c r="C3260" s="8" t="s">
        <v>218</v>
      </c>
      <c r="D3260" s="8" t="s">
        <v>18</v>
      </c>
      <c r="E3260" s="7" t="s">
        <v>21</v>
      </c>
      <c r="K3260" s="8">
        <v>1</v>
      </c>
      <c r="L3260" s="8">
        <v>0</v>
      </c>
      <c r="M3260" s="8">
        <f t="shared" si="519"/>
        <v>0</v>
      </c>
      <c r="O3260" s="8">
        <v>160</v>
      </c>
      <c r="S3260" s="8">
        <v>1095</v>
      </c>
      <c r="T3260" s="8" t="s">
        <v>275</v>
      </c>
      <c r="AL3260" s="7">
        <v>267</v>
      </c>
      <c r="AN3260" s="8">
        <v>19.600000000000001</v>
      </c>
      <c r="AQ3260" s="8">
        <v>20.3</v>
      </c>
      <c r="AT3260" s="12">
        <f t="shared" si="520"/>
        <v>39.900000000000006</v>
      </c>
      <c r="AV3260" s="11">
        <f t="shared" si="521"/>
        <v>0</v>
      </c>
      <c r="AW3260" s="13">
        <f t="shared" si="522"/>
        <v>0</v>
      </c>
      <c r="AX3260" s="13">
        <f t="shared" si="523"/>
        <v>0</v>
      </c>
      <c r="AY3260" s="13">
        <f t="shared" si="524"/>
        <v>0</v>
      </c>
      <c r="AZ3260" s="13">
        <f t="shared" si="525"/>
        <v>0</v>
      </c>
      <c r="BA3260" s="13">
        <f t="shared" si="526"/>
        <v>0</v>
      </c>
      <c r="BB3260" s="13">
        <f t="shared" si="527"/>
        <v>0</v>
      </c>
      <c r="BC3260" s="13">
        <f t="shared" si="528"/>
        <v>0</v>
      </c>
    </row>
    <row r="3261" spans="1:55" x14ac:dyDescent="0.3">
      <c r="A3261" s="8" t="s">
        <v>232</v>
      </c>
      <c r="B3261" s="8" t="s">
        <v>239</v>
      </c>
      <c r="C3261" s="8" t="s">
        <v>218</v>
      </c>
      <c r="D3261" s="8" t="s">
        <v>19</v>
      </c>
      <c r="E3261" s="7" t="s">
        <v>14</v>
      </c>
      <c r="F3261" s="8">
        <v>112</v>
      </c>
      <c r="J3261" s="8">
        <v>2</v>
      </c>
      <c r="L3261" s="8">
        <v>5.0000000000000001E-3</v>
      </c>
      <c r="M3261" s="8">
        <f t="shared" si="519"/>
        <v>0.56000000000000005</v>
      </c>
      <c r="O3261" s="8">
        <v>160</v>
      </c>
      <c r="AI3261" s="7">
        <v>8063</v>
      </c>
      <c r="AJ3261" s="8">
        <v>5124</v>
      </c>
      <c r="AK3261" s="8" t="s">
        <v>273</v>
      </c>
      <c r="AL3261" s="7">
        <v>285</v>
      </c>
      <c r="AM3261" s="8">
        <v>285</v>
      </c>
      <c r="AN3261" s="8">
        <v>26.9</v>
      </c>
      <c r="AO3261" s="8">
        <v>26.9</v>
      </c>
      <c r="AP3261" s="8">
        <v>26.9</v>
      </c>
      <c r="AQ3261" s="8">
        <v>18.899999999999999</v>
      </c>
      <c r="AR3261" s="8">
        <v>0</v>
      </c>
      <c r="AS3261" s="8">
        <v>0</v>
      </c>
      <c r="AT3261" s="12">
        <f t="shared" si="520"/>
        <v>45.8</v>
      </c>
      <c r="AV3261" s="11">
        <f t="shared" si="521"/>
        <v>1.5960000000000003</v>
      </c>
      <c r="AW3261" s="13">
        <f t="shared" si="522"/>
        <v>1.5960000000000003</v>
      </c>
      <c r="AX3261" s="13">
        <f t="shared" si="523"/>
        <v>0.15064</v>
      </c>
      <c r="AY3261" s="13">
        <f t="shared" si="524"/>
        <v>0.15064</v>
      </c>
      <c r="AZ3261" s="13">
        <f t="shared" si="525"/>
        <v>0.15064</v>
      </c>
      <c r="BA3261" s="13">
        <f t="shared" si="526"/>
        <v>0.10583999999999999</v>
      </c>
      <c r="BB3261" s="13">
        <f t="shared" si="527"/>
        <v>0</v>
      </c>
      <c r="BC3261" s="13">
        <f t="shared" si="528"/>
        <v>0</v>
      </c>
    </row>
    <row r="3262" spans="1:55" x14ac:dyDescent="0.3">
      <c r="A3262" s="8" t="s">
        <v>232</v>
      </c>
      <c r="B3262" s="8" t="s">
        <v>239</v>
      </c>
      <c r="C3262" s="8" t="s">
        <v>218</v>
      </c>
      <c r="D3262" s="8" t="s">
        <v>22</v>
      </c>
      <c r="E3262" s="7" t="s">
        <v>21</v>
      </c>
      <c r="K3262" s="8">
        <v>1</v>
      </c>
      <c r="L3262" s="8">
        <v>0</v>
      </c>
      <c r="M3262" s="8">
        <f t="shared" si="519"/>
        <v>0</v>
      </c>
      <c r="O3262" s="8">
        <v>160</v>
      </c>
      <c r="AI3262" s="7">
        <v>8063</v>
      </c>
      <c r="AJ3262" s="8">
        <v>5124</v>
      </c>
      <c r="AK3262" s="8" t="s">
        <v>273</v>
      </c>
      <c r="AL3262" s="7">
        <v>285</v>
      </c>
      <c r="AM3262" s="8">
        <v>285</v>
      </c>
      <c r="AN3262" s="8">
        <v>26.9</v>
      </c>
      <c r="AO3262" s="8">
        <v>26.9</v>
      </c>
      <c r="AP3262" s="8">
        <v>26.9</v>
      </c>
      <c r="AQ3262" s="8">
        <v>18.899999999999999</v>
      </c>
      <c r="AR3262" s="8">
        <v>0</v>
      </c>
      <c r="AS3262" s="8">
        <v>0</v>
      </c>
      <c r="AT3262" s="12">
        <f t="shared" si="520"/>
        <v>45.8</v>
      </c>
      <c r="AV3262" s="11">
        <f t="shared" si="521"/>
        <v>0</v>
      </c>
      <c r="AW3262" s="13">
        <f t="shared" si="522"/>
        <v>0</v>
      </c>
      <c r="AX3262" s="13">
        <f t="shared" si="523"/>
        <v>0</v>
      </c>
      <c r="AY3262" s="13">
        <f t="shared" si="524"/>
        <v>0</v>
      </c>
      <c r="AZ3262" s="13">
        <f t="shared" si="525"/>
        <v>0</v>
      </c>
      <c r="BA3262" s="13">
        <f t="shared" si="526"/>
        <v>0</v>
      </c>
      <c r="BB3262" s="13">
        <f t="shared" si="527"/>
        <v>0</v>
      </c>
      <c r="BC3262" s="13">
        <f t="shared" si="528"/>
        <v>0</v>
      </c>
    </row>
    <row r="3263" spans="1:55" x14ac:dyDescent="0.3">
      <c r="A3263" s="8" t="s">
        <v>232</v>
      </c>
      <c r="B3263" s="8" t="s">
        <v>239</v>
      </c>
      <c r="C3263" s="8" t="s">
        <v>218</v>
      </c>
      <c r="D3263" s="8" t="s">
        <v>23</v>
      </c>
      <c r="E3263" s="7" t="s">
        <v>14</v>
      </c>
      <c r="F3263" s="8">
        <v>64</v>
      </c>
      <c r="I3263" s="8">
        <v>1</v>
      </c>
      <c r="L3263" s="8">
        <v>3.3000000000000002E-2</v>
      </c>
      <c r="M3263" s="8">
        <f t="shared" si="519"/>
        <v>2.1120000000000001</v>
      </c>
      <c r="O3263" s="8">
        <v>160</v>
      </c>
      <c r="AI3263" s="7">
        <v>974</v>
      </c>
      <c r="AJ3263" s="8">
        <v>1129</v>
      </c>
      <c r="AK3263" s="8" t="s">
        <v>279</v>
      </c>
      <c r="AL3263" s="7">
        <v>155</v>
      </c>
      <c r="AM3263" s="8">
        <v>155</v>
      </c>
      <c r="AN3263" s="8">
        <v>12.6</v>
      </c>
      <c r="AO3263" s="8">
        <v>12.6</v>
      </c>
      <c r="AP3263" s="8">
        <v>0</v>
      </c>
      <c r="AQ3263" s="8">
        <v>10.6</v>
      </c>
      <c r="AR3263" s="8">
        <v>1.1000000000000001</v>
      </c>
      <c r="AS3263" s="8">
        <v>0</v>
      </c>
      <c r="AT3263" s="12">
        <f t="shared" si="520"/>
        <v>24.3</v>
      </c>
      <c r="AV3263" s="11">
        <f t="shared" si="521"/>
        <v>3.2736000000000001</v>
      </c>
      <c r="AW3263" s="13">
        <f t="shared" si="522"/>
        <v>3.2736000000000001</v>
      </c>
      <c r="AX3263" s="13">
        <f t="shared" si="523"/>
        <v>0.26611200000000002</v>
      </c>
      <c r="AY3263" s="13">
        <f t="shared" si="524"/>
        <v>0.26611200000000002</v>
      </c>
      <c r="AZ3263" s="13">
        <f t="shared" si="525"/>
        <v>0</v>
      </c>
      <c r="BA3263" s="13">
        <f t="shared" si="526"/>
        <v>0.22387199999999999</v>
      </c>
      <c r="BB3263" s="13">
        <f t="shared" si="527"/>
        <v>2.3232000000000003E-2</v>
      </c>
      <c r="BC3263" s="13">
        <f t="shared" si="528"/>
        <v>0</v>
      </c>
    </row>
    <row r="3264" spans="1:55" x14ac:dyDescent="0.3">
      <c r="A3264" s="8" t="s">
        <v>232</v>
      </c>
      <c r="B3264" s="8" t="s">
        <v>239</v>
      </c>
      <c r="C3264" s="8" t="s">
        <v>218</v>
      </c>
      <c r="D3264" s="8" t="s">
        <v>24</v>
      </c>
      <c r="E3264" s="7" t="s">
        <v>14</v>
      </c>
      <c r="F3264" s="8">
        <v>184</v>
      </c>
      <c r="G3264" s="8">
        <v>1</v>
      </c>
      <c r="L3264" s="8">
        <v>1</v>
      </c>
      <c r="M3264" s="8">
        <f t="shared" si="519"/>
        <v>184</v>
      </c>
      <c r="O3264" s="8">
        <v>160</v>
      </c>
      <c r="AI3264" s="7">
        <v>7075</v>
      </c>
      <c r="AJ3264" s="8">
        <v>1106</v>
      </c>
      <c r="AK3264" s="8" t="s">
        <v>280</v>
      </c>
      <c r="AL3264" s="7">
        <v>69</v>
      </c>
      <c r="AM3264" s="8">
        <v>69</v>
      </c>
      <c r="AN3264" s="8">
        <v>3.6</v>
      </c>
      <c r="AO3264" s="8">
        <v>3.6</v>
      </c>
      <c r="AP3264" s="8">
        <v>0</v>
      </c>
      <c r="AQ3264" s="8">
        <v>4.0999999999999996</v>
      </c>
      <c r="AR3264" s="8">
        <v>4.5</v>
      </c>
      <c r="AS3264" s="8">
        <v>0</v>
      </c>
      <c r="AT3264" s="12">
        <f t="shared" si="520"/>
        <v>12.2</v>
      </c>
      <c r="AV3264" s="11">
        <f t="shared" si="521"/>
        <v>126.96</v>
      </c>
      <c r="AW3264" s="13">
        <f t="shared" si="522"/>
        <v>126.96</v>
      </c>
      <c r="AX3264" s="13">
        <f t="shared" si="523"/>
        <v>6.6239999999999997</v>
      </c>
      <c r="AY3264" s="13">
        <f t="shared" si="524"/>
        <v>6.6239999999999997</v>
      </c>
      <c r="AZ3264" s="13">
        <f t="shared" si="525"/>
        <v>0</v>
      </c>
      <c r="BA3264" s="13">
        <f t="shared" si="526"/>
        <v>7.5439999999999996</v>
      </c>
      <c r="BB3264" s="13">
        <f t="shared" si="527"/>
        <v>8.2799999999999994</v>
      </c>
      <c r="BC3264" s="13">
        <f t="shared" si="528"/>
        <v>0</v>
      </c>
    </row>
    <row r="3265" spans="1:55" x14ac:dyDescent="0.3">
      <c r="A3265" s="8" t="s">
        <v>232</v>
      </c>
      <c r="B3265" s="8" t="s">
        <v>239</v>
      </c>
      <c r="C3265" s="8" t="s">
        <v>218</v>
      </c>
      <c r="D3265" s="8" t="s">
        <v>25</v>
      </c>
      <c r="E3265" s="7" t="s">
        <v>21</v>
      </c>
      <c r="K3265" s="8">
        <v>1</v>
      </c>
      <c r="L3265" s="8">
        <v>0</v>
      </c>
      <c r="M3265" s="8">
        <f t="shared" si="519"/>
        <v>0</v>
      </c>
      <c r="O3265" s="8">
        <v>160</v>
      </c>
      <c r="AI3265" s="7">
        <v>646</v>
      </c>
      <c r="AJ3265" s="8">
        <v>1009</v>
      </c>
      <c r="AK3265" s="8" t="s">
        <v>286</v>
      </c>
      <c r="AL3265" s="7">
        <v>403</v>
      </c>
      <c r="AM3265" s="8">
        <v>403</v>
      </c>
      <c r="AN3265" s="8">
        <v>24.9</v>
      </c>
      <c r="AO3265" s="8">
        <v>24.9</v>
      </c>
      <c r="AP3265" s="8">
        <v>0</v>
      </c>
      <c r="AQ3265" s="8">
        <v>33.1</v>
      </c>
      <c r="AR3265" s="8">
        <v>1.3</v>
      </c>
      <c r="AS3265" s="8">
        <v>0</v>
      </c>
      <c r="AT3265" s="12">
        <f t="shared" si="520"/>
        <v>59.3</v>
      </c>
      <c r="AV3265" s="11">
        <f t="shared" si="521"/>
        <v>0</v>
      </c>
      <c r="AW3265" s="13">
        <f t="shared" si="522"/>
        <v>0</v>
      </c>
      <c r="AX3265" s="13">
        <f t="shared" si="523"/>
        <v>0</v>
      </c>
      <c r="AY3265" s="13">
        <f t="shared" si="524"/>
        <v>0</v>
      </c>
      <c r="AZ3265" s="13">
        <f t="shared" si="525"/>
        <v>0</v>
      </c>
      <c r="BA3265" s="13">
        <f t="shared" si="526"/>
        <v>0</v>
      </c>
      <c r="BB3265" s="13">
        <f t="shared" si="527"/>
        <v>0</v>
      </c>
      <c r="BC3265" s="13">
        <f t="shared" si="528"/>
        <v>0</v>
      </c>
    </row>
    <row r="3266" spans="1:55" x14ac:dyDescent="0.3">
      <c r="A3266" s="8" t="s">
        <v>20</v>
      </c>
      <c r="B3266" s="8" t="s">
        <v>239</v>
      </c>
      <c r="C3266" s="8" t="s">
        <v>218</v>
      </c>
      <c r="D3266" s="8" t="s">
        <v>20</v>
      </c>
      <c r="E3266" s="7" t="s">
        <v>14</v>
      </c>
      <c r="F3266" s="8">
        <v>112</v>
      </c>
      <c r="G3266" s="8">
        <v>1</v>
      </c>
      <c r="L3266" s="8">
        <v>1</v>
      </c>
      <c r="M3266" s="8">
        <f t="shared" si="519"/>
        <v>112</v>
      </c>
      <c r="O3266" s="8">
        <v>160</v>
      </c>
      <c r="AI3266">
        <v>8041</v>
      </c>
      <c r="AJ3266">
        <v>15233</v>
      </c>
      <c r="AK3266" t="s">
        <v>378</v>
      </c>
      <c r="AL3266">
        <v>105</v>
      </c>
      <c r="AM3266">
        <v>105</v>
      </c>
      <c r="AN3266">
        <v>18.5</v>
      </c>
      <c r="AO3266">
        <v>18.5</v>
      </c>
      <c r="AP3266">
        <v>18.5</v>
      </c>
      <c r="AQ3266">
        <v>2.9</v>
      </c>
      <c r="AR3266">
        <v>0</v>
      </c>
      <c r="AS3266">
        <v>0</v>
      </c>
      <c r="AT3266" s="12">
        <f t="shared" si="520"/>
        <v>21.4</v>
      </c>
      <c r="AV3266" s="11">
        <f t="shared" si="521"/>
        <v>117.6</v>
      </c>
      <c r="AW3266" s="13">
        <f t="shared" si="522"/>
        <v>117.6</v>
      </c>
      <c r="AX3266" s="13">
        <f t="shared" si="523"/>
        <v>20.72</v>
      </c>
      <c r="AY3266" s="13">
        <f t="shared" si="524"/>
        <v>20.72</v>
      </c>
      <c r="AZ3266" s="13">
        <f t="shared" si="525"/>
        <v>20.72</v>
      </c>
      <c r="BA3266" s="13">
        <f t="shared" si="526"/>
        <v>3.2480000000000002</v>
      </c>
      <c r="BB3266" s="13">
        <f t="shared" si="527"/>
        <v>0</v>
      </c>
      <c r="BC3266" s="13">
        <f t="shared" si="528"/>
        <v>0</v>
      </c>
    </row>
    <row r="3267" spans="1:55" x14ac:dyDescent="0.3">
      <c r="A3267" s="8" t="s">
        <v>233</v>
      </c>
      <c r="B3267" s="8" t="s">
        <v>239</v>
      </c>
      <c r="C3267" s="8" t="s">
        <v>218</v>
      </c>
      <c r="D3267" s="8" t="s">
        <v>26</v>
      </c>
      <c r="E3267" s="7" t="s">
        <v>14</v>
      </c>
      <c r="F3267" s="8">
        <v>175</v>
      </c>
      <c r="H3267" s="8">
        <v>5</v>
      </c>
      <c r="L3267" s="8">
        <v>0.71399999999999997</v>
      </c>
      <c r="M3267" s="8">
        <f t="shared" si="519"/>
        <v>124.94999999999999</v>
      </c>
      <c r="O3267" s="8">
        <v>160</v>
      </c>
      <c r="AI3267" s="7">
        <v>7200</v>
      </c>
      <c r="AJ3267" s="8">
        <v>20051</v>
      </c>
      <c r="AK3267" s="8" t="s">
        <v>282</v>
      </c>
      <c r="AL3267" s="7">
        <v>130</v>
      </c>
      <c r="AM3267" s="8">
        <v>0</v>
      </c>
      <c r="AN3267" s="8">
        <v>2.4</v>
      </c>
      <c r="AO3267" s="8">
        <v>0</v>
      </c>
      <c r="AP3267" s="8">
        <v>0</v>
      </c>
      <c r="AQ3267" s="8">
        <v>0.2</v>
      </c>
      <c r="AR3267" s="8">
        <v>28.6</v>
      </c>
      <c r="AS3267" s="8">
        <v>0.3</v>
      </c>
      <c r="AT3267" s="12">
        <f t="shared" si="520"/>
        <v>31.200000000000003</v>
      </c>
      <c r="AV3267" s="11">
        <f t="shared" si="521"/>
        <v>162.43499999999997</v>
      </c>
      <c r="AW3267" s="13">
        <f t="shared" si="522"/>
        <v>0</v>
      </c>
      <c r="AX3267" s="13">
        <f t="shared" si="523"/>
        <v>2.9987999999999992</v>
      </c>
      <c r="AY3267" s="13">
        <f t="shared" si="524"/>
        <v>0</v>
      </c>
      <c r="AZ3267" s="13">
        <f t="shared" si="525"/>
        <v>0</v>
      </c>
      <c r="BA3267" s="13">
        <f t="shared" si="526"/>
        <v>0.24989999999999998</v>
      </c>
      <c r="BB3267" s="13">
        <f t="shared" si="527"/>
        <v>35.735699999999994</v>
      </c>
      <c r="BC3267" s="13">
        <f t="shared" si="528"/>
        <v>0.37484999999999991</v>
      </c>
    </row>
    <row r="3268" spans="1:55" x14ac:dyDescent="0.3">
      <c r="A3268" s="8" t="s">
        <v>233</v>
      </c>
      <c r="B3268" s="8" t="s">
        <v>239</v>
      </c>
      <c r="C3268" s="8" t="s">
        <v>218</v>
      </c>
      <c r="D3268" s="8" t="s">
        <v>28</v>
      </c>
      <c r="E3268" s="7" t="s">
        <v>14</v>
      </c>
      <c r="F3268" s="8">
        <v>185</v>
      </c>
      <c r="G3268" s="8">
        <v>1</v>
      </c>
      <c r="L3268" s="8">
        <v>1</v>
      </c>
      <c r="M3268" s="8">
        <f t="shared" si="519"/>
        <v>185</v>
      </c>
      <c r="O3268" s="8">
        <v>160</v>
      </c>
      <c r="AI3268" s="7">
        <v>7005</v>
      </c>
      <c r="AJ3268" s="8">
        <v>16028</v>
      </c>
      <c r="AK3268" s="8" t="s">
        <v>283</v>
      </c>
      <c r="AL3268" s="7">
        <v>127</v>
      </c>
      <c r="AM3268" s="8">
        <v>0</v>
      </c>
      <c r="AN3268" s="8">
        <v>8.6999999999999993</v>
      </c>
      <c r="AO3268" s="8">
        <v>0</v>
      </c>
      <c r="AP3268" s="8">
        <v>0</v>
      </c>
      <c r="AQ3268" s="8">
        <v>0.5</v>
      </c>
      <c r="AR3268" s="8">
        <v>22.8</v>
      </c>
      <c r="AS3268" s="8">
        <v>6.4</v>
      </c>
      <c r="AT3268" s="12">
        <f t="shared" si="520"/>
        <v>32</v>
      </c>
      <c r="AV3268" s="11">
        <f t="shared" si="521"/>
        <v>234.95</v>
      </c>
      <c r="AW3268" s="13">
        <f t="shared" si="522"/>
        <v>0</v>
      </c>
      <c r="AX3268" s="13">
        <f t="shared" si="523"/>
        <v>16.094999999999999</v>
      </c>
      <c r="AY3268" s="13">
        <f t="shared" si="524"/>
        <v>0</v>
      </c>
      <c r="AZ3268" s="13">
        <f t="shared" si="525"/>
        <v>0</v>
      </c>
      <c r="BA3268" s="13">
        <f t="shared" si="526"/>
        <v>0.92500000000000004</v>
      </c>
      <c r="BB3268" s="13">
        <f t="shared" si="527"/>
        <v>42.18</v>
      </c>
      <c r="BC3268" s="13">
        <f t="shared" si="528"/>
        <v>11.84</v>
      </c>
    </row>
    <row r="3269" spans="1:55" x14ac:dyDescent="0.3">
      <c r="A3269" s="8" t="s">
        <v>233</v>
      </c>
      <c r="B3269" s="8" t="s">
        <v>239</v>
      </c>
      <c r="C3269" s="8" t="s">
        <v>218</v>
      </c>
      <c r="D3269" s="8" t="s">
        <v>29</v>
      </c>
      <c r="E3269" s="7" t="s">
        <v>14</v>
      </c>
      <c r="F3269" s="8">
        <v>60</v>
      </c>
      <c r="H3269" s="8">
        <v>5</v>
      </c>
      <c r="L3269" s="8">
        <v>0.71399999999999997</v>
      </c>
      <c r="M3269" s="8">
        <f t="shared" si="519"/>
        <v>42.839999999999996</v>
      </c>
      <c r="O3269" s="8">
        <v>160</v>
      </c>
      <c r="AI3269" s="7">
        <v>513</v>
      </c>
      <c r="AJ3269" s="8">
        <v>11110</v>
      </c>
      <c r="AK3269" s="8" t="s">
        <v>290</v>
      </c>
      <c r="AL3269" s="7">
        <v>22</v>
      </c>
      <c r="AM3269" s="8">
        <v>0</v>
      </c>
      <c r="AN3269" s="8">
        <v>1</v>
      </c>
      <c r="AO3269" s="8">
        <v>0</v>
      </c>
      <c r="AP3269" s="8">
        <v>0</v>
      </c>
      <c r="AQ3269" s="8">
        <v>0.4</v>
      </c>
      <c r="AR3269" s="8">
        <v>4.5</v>
      </c>
      <c r="AS3269" s="8">
        <v>2.8</v>
      </c>
      <c r="AT3269" s="12">
        <f t="shared" si="520"/>
        <v>5.9</v>
      </c>
      <c r="AV3269" s="11">
        <f t="shared" si="521"/>
        <v>9.4247999999999994</v>
      </c>
      <c r="AW3269" s="13">
        <f t="shared" si="522"/>
        <v>0</v>
      </c>
      <c r="AX3269" s="13">
        <f t="shared" si="523"/>
        <v>0.42839999999999995</v>
      </c>
      <c r="AY3269" s="13">
        <f t="shared" si="524"/>
        <v>0</v>
      </c>
      <c r="AZ3269" s="13">
        <f t="shared" si="525"/>
        <v>0</v>
      </c>
      <c r="BA3269" s="13">
        <f t="shared" si="526"/>
        <v>0.17135999999999998</v>
      </c>
      <c r="BB3269" s="13">
        <f t="shared" si="527"/>
        <v>1.9277999999999997</v>
      </c>
      <c r="BC3269" s="13">
        <f t="shared" si="528"/>
        <v>1.1995199999999999</v>
      </c>
    </row>
    <row r="3270" spans="1:55" x14ac:dyDescent="0.3">
      <c r="A3270" s="8" t="s">
        <v>233</v>
      </c>
      <c r="B3270" s="8" t="s">
        <v>239</v>
      </c>
      <c r="C3270" s="8" t="s">
        <v>218</v>
      </c>
      <c r="D3270" s="8" t="s">
        <v>30</v>
      </c>
      <c r="E3270" s="7" t="s">
        <v>14</v>
      </c>
      <c r="F3270" s="8">
        <v>119</v>
      </c>
      <c r="I3270" s="8">
        <v>2</v>
      </c>
      <c r="L3270" s="8">
        <v>6.7000000000000004E-2</v>
      </c>
      <c r="M3270" s="8">
        <f t="shared" si="519"/>
        <v>7.9730000000000008</v>
      </c>
      <c r="O3270" s="8">
        <v>160</v>
      </c>
      <c r="AI3270" s="7">
        <v>141</v>
      </c>
      <c r="AJ3270" s="8">
        <v>9040</v>
      </c>
      <c r="AK3270" s="8" t="s">
        <v>287</v>
      </c>
      <c r="AL3270" s="7">
        <v>92</v>
      </c>
      <c r="AM3270" s="8">
        <v>0</v>
      </c>
      <c r="AN3270" s="8">
        <v>1</v>
      </c>
      <c r="AO3270" s="8">
        <v>0</v>
      </c>
      <c r="AP3270" s="8">
        <v>0</v>
      </c>
      <c r="AQ3270" s="8">
        <v>0.5</v>
      </c>
      <c r="AR3270" s="8">
        <v>23.4</v>
      </c>
      <c r="AS3270" s="8">
        <v>2.4</v>
      </c>
      <c r="AT3270" s="12">
        <f t="shared" si="520"/>
        <v>24.9</v>
      </c>
      <c r="AV3270" s="11">
        <f t="shared" si="521"/>
        <v>7.335160000000001</v>
      </c>
      <c r="AW3270" s="13">
        <f t="shared" si="522"/>
        <v>0</v>
      </c>
      <c r="AX3270" s="13">
        <f t="shared" si="523"/>
        <v>7.9730000000000009E-2</v>
      </c>
      <c r="AY3270" s="13">
        <f t="shared" si="524"/>
        <v>0</v>
      </c>
      <c r="AZ3270" s="13">
        <f t="shared" si="525"/>
        <v>0</v>
      </c>
      <c r="BA3270" s="13">
        <f t="shared" si="526"/>
        <v>3.9865000000000005E-2</v>
      </c>
      <c r="BB3270" s="13">
        <f t="shared" si="527"/>
        <v>1.8656820000000003</v>
      </c>
      <c r="BC3270" s="13">
        <f t="shared" si="528"/>
        <v>0.19135200000000002</v>
      </c>
    </row>
    <row r="3271" spans="1:55" x14ac:dyDescent="0.3">
      <c r="A3271" s="8" t="s">
        <v>233</v>
      </c>
      <c r="B3271" s="8" t="s">
        <v>239</v>
      </c>
      <c r="C3271" s="8" t="s">
        <v>218</v>
      </c>
      <c r="D3271" s="8" t="s">
        <v>31</v>
      </c>
      <c r="E3271" s="7" t="s">
        <v>21</v>
      </c>
      <c r="K3271" s="8">
        <v>1</v>
      </c>
      <c r="L3271" s="8">
        <v>0</v>
      </c>
      <c r="M3271" s="8">
        <f t="shared" si="519"/>
        <v>0</v>
      </c>
      <c r="O3271" s="8">
        <v>160</v>
      </c>
      <c r="AI3271" s="7">
        <v>1786</v>
      </c>
      <c r="AJ3271" s="8">
        <v>11363</v>
      </c>
      <c r="AK3271" s="8" t="s">
        <v>289</v>
      </c>
      <c r="AL3271" s="7">
        <v>93</v>
      </c>
      <c r="AM3271" s="8">
        <v>0</v>
      </c>
      <c r="AN3271" s="8">
        <v>2</v>
      </c>
      <c r="AO3271" s="8">
        <v>0</v>
      </c>
      <c r="AP3271" s="8">
        <v>0</v>
      </c>
      <c r="AQ3271" s="8">
        <v>0.1</v>
      </c>
      <c r="AR3271" s="8">
        <v>21.6</v>
      </c>
      <c r="AS3271" s="8">
        <v>1.5</v>
      </c>
      <c r="AT3271" s="12">
        <f t="shared" si="520"/>
        <v>23.700000000000003</v>
      </c>
      <c r="AV3271" s="11">
        <f t="shared" si="521"/>
        <v>0</v>
      </c>
      <c r="AW3271" s="13">
        <f t="shared" si="522"/>
        <v>0</v>
      </c>
      <c r="AX3271" s="13">
        <f t="shared" si="523"/>
        <v>0</v>
      </c>
      <c r="AY3271" s="13">
        <f t="shared" si="524"/>
        <v>0</v>
      </c>
      <c r="AZ3271" s="13">
        <f t="shared" si="525"/>
        <v>0</v>
      </c>
      <c r="BA3271" s="13">
        <f t="shared" si="526"/>
        <v>0</v>
      </c>
      <c r="BB3271" s="13">
        <f t="shared" si="527"/>
        <v>0</v>
      </c>
      <c r="BC3271" s="13">
        <f t="shared" si="528"/>
        <v>0</v>
      </c>
    </row>
    <row r="3272" spans="1:55" x14ac:dyDescent="0.3">
      <c r="A3272" s="8" t="s">
        <v>233</v>
      </c>
      <c r="B3272" s="8" t="s">
        <v>239</v>
      </c>
      <c r="C3272" s="8" t="s">
        <v>218</v>
      </c>
      <c r="D3272" s="8" t="s">
        <v>114</v>
      </c>
      <c r="E3272" s="7" t="s">
        <v>14</v>
      </c>
      <c r="F3272" s="8">
        <v>171</v>
      </c>
      <c r="J3272" s="8">
        <v>1</v>
      </c>
      <c r="L3272" s="8">
        <v>3.0000000000000001E-3</v>
      </c>
      <c r="M3272" s="8">
        <f t="shared" si="519"/>
        <v>0.51300000000000001</v>
      </c>
      <c r="O3272" s="8">
        <v>160</v>
      </c>
      <c r="AI3272" s="7">
        <v>7060</v>
      </c>
      <c r="AJ3272" s="8">
        <v>16063</v>
      </c>
      <c r="AK3272" s="8" t="s">
        <v>328</v>
      </c>
      <c r="AL3272" s="7">
        <v>116</v>
      </c>
      <c r="AM3272" s="8">
        <v>0</v>
      </c>
      <c r="AN3272" s="8">
        <v>7.7</v>
      </c>
      <c r="AO3272" s="8">
        <v>0</v>
      </c>
      <c r="AP3272" s="8">
        <v>0</v>
      </c>
      <c r="AQ3272" s="8">
        <v>0.5</v>
      </c>
      <c r="AR3272" s="8">
        <v>20.8</v>
      </c>
      <c r="AS3272" s="8">
        <v>6.5</v>
      </c>
      <c r="AT3272" s="12">
        <f t="shared" si="520"/>
        <v>29</v>
      </c>
      <c r="AV3272" s="11">
        <f t="shared" si="521"/>
        <v>0.59508000000000005</v>
      </c>
      <c r="AW3272" s="13">
        <f t="shared" si="522"/>
        <v>0</v>
      </c>
      <c r="AX3272" s="13">
        <f t="shared" si="523"/>
        <v>3.9501000000000001E-2</v>
      </c>
      <c r="AY3272" s="13">
        <f t="shared" si="524"/>
        <v>0</v>
      </c>
      <c r="AZ3272" s="13">
        <f t="shared" si="525"/>
        <v>0</v>
      </c>
      <c r="BA3272" s="13">
        <f t="shared" si="526"/>
        <v>2.565E-3</v>
      </c>
      <c r="BB3272" s="13">
        <f t="shared" si="527"/>
        <v>0.10670400000000001</v>
      </c>
      <c r="BC3272" s="13">
        <f t="shared" si="528"/>
        <v>3.3345E-2</v>
      </c>
    </row>
    <row r="3273" spans="1:55" x14ac:dyDescent="0.3">
      <c r="A3273" s="8" t="s">
        <v>233</v>
      </c>
      <c r="B3273" s="8" t="s">
        <v>239</v>
      </c>
      <c r="C3273" s="8" t="s">
        <v>218</v>
      </c>
      <c r="D3273" s="8" t="s">
        <v>167</v>
      </c>
      <c r="E3273" s="7" t="s">
        <v>14</v>
      </c>
      <c r="F3273" s="8">
        <v>62</v>
      </c>
      <c r="G3273" s="8">
        <v>1</v>
      </c>
      <c r="L3273" s="8">
        <v>1</v>
      </c>
      <c r="M3273" s="8">
        <f t="shared" si="519"/>
        <v>62</v>
      </c>
      <c r="O3273" s="8">
        <v>160</v>
      </c>
      <c r="AI3273" s="7">
        <v>2282</v>
      </c>
      <c r="AJ3273" s="8">
        <v>11529</v>
      </c>
      <c r="AK3273" s="8" t="s">
        <v>368</v>
      </c>
      <c r="AL3273" s="7">
        <v>21</v>
      </c>
      <c r="AM3273" s="8">
        <v>0</v>
      </c>
      <c r="AN3273" s="8">
        <v>0.9</v>
      </c>
      <c r="AO3273" s="8">
        <v>0</v>
      </c>
      <c r="AP3273" s="8">
        <v>0</v>
      </c>
      <c r="AQ3273" s="8">
        <v>0.3</v>
      </c>
      <c r="AR3273" s="8">
        <v>4.5999999999999996</v>
      </c>
      <c r="AS3273" s="8">
        <v>1.1000000000000001</v>
      </c>
      <c r="AT3273" s="12">
        <f t="shared" si="520"/>
        <v>5.8</v>
      </c>
      <c r="AV3273" s="11">
        <f t="shared" si="521"/>
        <v>13.02</v>
      </c>
      <c r="AW3273" s="13">
        <f t="shared" si="522"/>
        <v>0</v>
      </c>
      <c r="AX3273" s="13">
        <f t="shared" si="523"/>
        <v>0.55800000000000005</v>
      </c>
      <c r="AY3273" s="13">
        <f t="shared" si="524"/>
        <v>0</v>
      </c>
      <c r="AZ3273" s="13">
        <f t="shared" si="525"/>
        <v>0</v>
      </c>
      <c r="BA3273" s="13">
        <f t="shared" si="526"/>
        <v>0.18599999999999997</v>
      </c>
      <c r="BB3273" s="13">
        <f t="shared" si="527"/>
        <v>2.8519999999999999</v>
      </c>
      <c r="BC3273" s="13">
        <f t="shared" si="528"/>
        <v>0.68200000000000005</v>
      </c>
    </row>
    <row r="3274" spans="1:55" x14ac:dyDescent="0.3">
      <c r="A3274" s="8" t="s">
        <v>233</v>
      </c>
      <c r="B3274" s="8" t="s">
        <v>239</v>
      </c>
      <c r="C3274" s="8" t="s">
        <v>218</v>
      </c>
      <c r="D3274" s="8" t="s">
        <v>171</v>
      </c>
      <c r="E3274" s="7" t="s">
        <v>14</v>
      </c>
      <c r="F3274" s="8">
        <v>44</v>
      </c>
      <c r="G3274" s="8">
        <v>1</v>
      </c>
      <c r="L3274" s="8">
        <v>1</v>
      </c>
      <c r="M3274" s="8">
        <f t="shared" si="519"/>
        <v>44</v>
      </c>
      <c r="O3274" s="8">
        <v>160</v>
      </c>
      <c r="AI3274" s="7">
        <v>7016</v>
      </c>
      <c r="AJ3274" s="8">
        <v>18029</v>
      </c>
      <c r="AK3274" s="8" t="s">
        <v>369</v>
      </c>
      <c r="AL3274" s="7">
        <v>274</v>
      </c>
      <c r="AM3274" s="8">
        <v>0</v>
      </c>
      <c r="AN3274" s="8">
        <v>8.8000000000000007</v>
      </c>
      <c r="AO3274" s="8">
        <v>0</v>
      </c>
      <c r="AP3274" s="8">
        <v>0</v>
      </c>
      <c r="AQ3274" s="8">
        <v>3</v>
      </c>
      <c r="AR3274" s="8">
        <v>51.9</v>
      </c>
      <c r="AS3274" s="8">
        <v>2.8</v>
      </c>
      <c r="AT3274" s="12">
        <f t="shared" si="520"/>
        <v>63.7</v>
      </c>
      <c r="AV3274" s="11">
        <f t="shared" si="521"/>
        <v>120.56</v>
      </c>
      <c r="AW3274" s="13">
        <f t="shared" si="522"/>
        <v>0</v>
      </c>
      <c r="AX3274" s="13">
        <f t="shared" si="523"/>
        <v>3.8720000000000003</v>
      </c>
      <c r="AY3274" s="13">
        <f t="shared" si="524"/>
        <v>0</v>
      </c>
      <c r="AZ3274" s="13">
        <f t="shared" si="525"/>
        <v>0</v>
      </c>
      <c r="BA3274" s="13">
        <f t="shared" si="526"/>
        <v>1.32</v>
      </c>
      <c r="BB3274" s="13">
        <f t="shared" si="527"/>
        <v>22.835999999999999</v>
      </c>
      <c r="BC3274" s="13">
        <f t="shared" si="528"/>
        <v>1.232</v>
      </c>
    </row>
    <row r="3275" spans="1:55" x14ac:dyDescent="0.3">
      <c r="A3275" s="8" t="s">
        <v>234</v>
      </c>
      <c r="B3275" s="8" t="s">
        <v>239</v>
      </c>
      <c r="C3275" s="8" t="s">
        <v>218</v>
      </c>
      <c r="D3275" s="8" t="s">
        <v>248</v>
      </c>
      <c r="M3275" s="8">
        <f t="shared" si="519"/>
        <v>0</v>
      </c>
      <c r="O3275" s="8">
        <v>160</v>
      </c>
      <c r="AE3275" s="7" t="s">
        <v>296</v>
      </c>
      <c r="AF3275" s="8" t="s">
        <v>303</v>
      </c>
      <c r="AL3275" s="7">
        <v>163</v>
      </c>
      <c r="AN3275" s="8">
        <v>6.3</v>
      </c>
      <c r="AQ3275" s="8">
        <v>1.4</v>
      </c>
      <c r="AR3275" s="8">
        <v>31.1</v>
      </c>
      <c r="AT3275" s="12">
        <f t="shared" si="520"/>
        <v>38.799999999999997</v>
      </c>
      <c r="AV3275" s="11">
        <f t="shared" si="521"/>
        <v>0</v>
      </c>
      <c r="AW3275" s="13">
        <f t="shared" si="522"/>
        <v>0</v>
      </c>
      <c r="AX3275" s="13">
        <f t="shared" si="523"/>
        <v>0</v>
      </c>
      <c r="AY3275" s="13">
        <f t="shared" si="524"/>
        <v>0</v>
      </c>
      <c r="AZ3275" s="13">
        <f t="shared" si="525"/>
        <v>0</v>
      </c>
      <c r="BA3275" s="13">
        <f t="shared" si="526"/>
        <v>0</v>
      </c>
      <c r="BB3275" s="13">
        <f t="shared" si="527"/>
        <v>0</v>
      </c>
      <c r="BC3275" s="13">
        <f t="shared" si="528"/>
        <v>0</v>
      </c>
    </row>
    <row r="3276" spans="1:55" x14ac:dyDescent="0.3">
      <c r="A3276" s="8" t="s">
        <v>234</v>
      </c>
      <c r="B3276" s="8" t="s">
        <v>239</v>
      </c>
      <c r="C3276" s="8" t="s">
        <v>218</v>
      </c>
      <c r="D3276" s="8" t="s">
        <v>27</v>
      </c>
      <c r="E3276" s="7" t="s">
        <v>14</v>
      </c>
      <c r="F3276" s="8">
        <v>114</v>
      </c>
      <c r="G3276" s="8">
        <v>1</v>
      </c>
      <c r="L3276" s="8">
        <v>1</v>
      </c>
      <c r="M3276" s="8">
        <f t="shared" si="519"/>
        <v>114</v>
      </c>
      <c r="O3276" s="8">
        <v>160</v>
      </c>
      <c r="AE3276" s="7" t="s">
        <v>296</v>
      </c>
      <c r="AF3276" s="8" t="s">
        <v>304</v>
      </c>
      <c r="AL3276" s="7">
        <v>125</v>
      </c>
      <c r="AN3276" s="8">
        <v>2.1</v>
      </c>
      <c r="AQ3276" s="8">
        <v>1.3</v>
      </c>
      <c r="AR3276" s="8">
        <v>26.2</v>
      </c>
      <c r="AT3276" s="12">
        <f t="shared" si="520"/>
        <v>29.6</v>
      </c>
      <c r="AV3276" s="11">
        <f t="shared" si="521"/>
        <v>142.5</v>
      </c>
      <c r="AW3276" s="13">
        <f t="shared" si="522"/>
        <v>1.1399999999999999</v>
      </c>
      <c r="AX3276" s="13">
        <f t="shared" si="523"/>
        <v>2.3940000000000001</v>
      </c>
      <c r="AY3276" s="13">
        <f t="shared" si="524"/>
        <v>1.1399999999999999</v>
      </c>
      <c r="AZ3276" s="13">
        <f t="shared" si="525"/>
        <v>1.1399999999999999</v>
      </c>
      <c r="BA3276" s="13">
        <f t="shared" si="526"/>
        <v>1.4820000000000002</v>
      </c>
      <c r="BB3276" s="13">
        <f t="shared" si="527"/>
        <v>29.867999999999999</v>
      </c>
      <c r="BC3276" s="13">
        <f t="shared" si="528"/>
        <v>1.1399999999999999</v>
      </c>
    </row>
    <row r="3277" spans="1:55" x14ac:dyDescent="0.3">
      <c r="A3277" s="8" t="s">
        <v>234</v>
      </c>
      <c r="B3277" s="8" t="s">
        <v>239</v>
      </c>
      <c r="C3277" s="8" t="s">
        <v>218</v>
      </c>
      <c r="D3277" s="8" t="s">
        <v>32</v>
      </c>
      <c r="E3277" s="7" t="s">
        <v>14</v>
      </c>
      <c r="F3277" s="8">
        <v>83</v>
      </c>
      <c r="I3277" s="8">
        <v>1</v>
      </c>
      <c r="L3277" s="8">
        <v>3.3000000000000002E-2</v>
      </c>
      <c r="M3277" s="8">
        <f t="shared" si="519"/>
        <v>2.7390000000000003</v>
      </c>
      <c r="O3277" s="8">
        <v>160</v>
      </c>
      <c r="AI3277" s="7">
        <v>8012</v>
      </c>
      <c r="AJ3277" s="8">
        <v>0</v>
      </c>
      <c r="AK3277" s="8" t="s">
        <v>307</v>
      </c>
      <c r="AL3277" s="7">
        <v>332</v>
      </c>
      <c r="AM3277" s="8">
        <v>0</v>
      </c>
      <c r="AN3277" s="8">
        <v>10.3</v>
      </c>
      <c r="AO3277" s="8">
        <v>0</v>
      </c>
      <c r="AP3277" s="8">
        <v>0</v>
      </c>
      <c r="AQ3277" s="8">
        <v>3</v>
      </c>
      <c r="AR3277" s="8">
        <v>73.7</v>
      </c>
      <c r="AS3277" s="8">
        <v>12.7</v>
      </c>
      <c r="AT3277" s="12">
        <f t="shared" si="520"/>
        <v>87</v>
      </c>
      <c r="AV3277" s="11">
        <f t="shared" si="521"/>
        <v>9.0934800000000013</v>
      </c>
      <c r="AW3277" s="13">
        <f t="shared" si="522"/>
        <v>0</v>
      </c>
      <c r="AX3277" s="13">
        <f t="shared" si="523"/>
        <v>0.28211700000000006</v>
      </c>
      <c r="AY3277" s="13">
        <f t="shared" si="524"/>
        <v>0</v>
      </c>
      <c r="AZ3277" s="13">
        <f t="shared" si="525"/>
        <v>0</v>
      </c>
      <c r="BA3277" s="13">
        <f t="shared" si="526"/>
        <v>8.2170000000000007E-2</v>
      </c>
      <c r="BB3277" s="13">
        <f t="shared" si="527"/>
        <v>2.0186430000000004</v>
      </c>
      <c r="BC3277" s="13">
        <f t="shared" si="528"/>
        <v>0.34785299999999997</v>
      </c>
    </row>
    <row r="3278" spans="1:55" x14ac:dyDescent="0.3">
      <c r="A3278" s="8" t="s">
        <v>234</v>
      </c>
      <c r="B3278" s="8" t="s">
        <v>239</v>
      </c>
      <c r="C3278" s="8" t="s">
        <v>218</v>
      </c>
      <c r="D3278" s="8" t="s">
        <v>74</v>
      </c>
      <c r="E3278" s="7" t="s">
        <v>14</v>
      </c>
      <c r="F3278" s="8">
        <v>340</v>
      </c>
      <c r="G3278" s="8">
        <v>1</v>
      </c>
      <c r="L3278" s="8">
        <v>1</v>
      </c>
      <c r="M3278" s="8">
        <f t="shared" si="519"/>
        <v>340</v>
      </c>
      <c r="O3278" s="8">
        <v>160</v>
      </c>
      <c r="AI3278" s="7">
        <v>404</v>
      </c>
      <c r="AJ3278" s="8">
        <v>14400</v>
      </c>
      <c r="AK3278" s="8" t="s">
        <v>308</v>
      </c>
      <c r="AL3278" s="7">
        <v>41</v>
      </c>
      <c r="AM3278" s="8">
        <v>0</v>
      </c>
      <c r="AN3278" s="8">
        <v>0</v>
      </c>
      <c r="AO3278" s="8">
        <v>0</v>
      </c>
      <c r="AP3278" s="8">
        <v>0</v>
      </c>
      <c r="AQ3278" s="8">
        <v>0</v>
      </c>
      <c r="AR3278" s="8">
        <v>10.4</v>
      </c>
      <c r="AS3278" s="8">
        <v>0</v>
      </c>
      <c r="AT3278" s="12">
        <f t="shared" si="520"/>
        <v>10.4</v>
      </c>
      <c r="AV3278" s="11">
        <f t="shared" si="521"/>
        <v>139.4</v>
      </c>
      <c r="AW3278" s="13">
        <f t="shared" si="522"/>
        <v>0</v>
      </c>
      <c r="AX3278" s="13">
        <f t="shared" si="523"/>
        <v>0</v>
      </c>
      <c r="AY3278" s="13">
        <f t="shared" si="524"/>
        <v>0</v>
      </c>
      <c r="AZ3278" s="13">
        <f t="shared" si="525"/>
        <v>0</v>
      </c>
      <c r="BA3278" s="13">
        <f t="shared" si="526"/>
        <v>0</v>
      </c>
      <c r="BB3278" s="13">
        <f t="shared" si="527"/>
        <v>35.36</v>
      </c>
      <c r="BC3278" s="13">
        <f t="shared" si="528"/>
        <v>0</v>
      </c>
    </row>
    <row r="3279" spans="1:55" x14ac:dyDescent="0.3">
      <c r="A3279" s="8" t="s">
        <v>232</v>
      </c>
      <c r="B3279" s="8" t="s">
        <v>239</v>
      </c>
      <c r="C3279" s="8" t="s">
        <v>219</v>
      </c>
      <c r="D3279" s="8" t="s">
        <v>13</v>
      </c>
      <c r="E3279" s="7" t="s">
        <v>14</v>
      </c>
      <c r="F3279" s="8">
        <v>112</v>
      </c>
      <c r="I3279" s="8">
        <v>1</v>
      </c>
      <c r="L3279" s="8">
        <v>3.3000000000000002E-2</v>
      </c>
      <c r="M3279" s="8">
        <f t="shared" si="519"/>
        <v>3.6960000000000002</v>
      </c>
      <c r="N3279" s="8">
        <v>3</v>
      </c>
      <c r="O3279" s="8">
        <v>161</v>
      </c>
      <c r="AI3279" s="7">
        <v>8067</v>
      </c>
      <c r="AJ3279" s="8">
        <v>0</v>
      </c>
      <c r="AK3279" s="8" t="s">
        <v>265</v>
      </c>
      <c r="AL3279" s="7">
        <v>269</v>
      </c>
      <c r="AM3279" s="8">
        <v>269</v>
      </c>
      <c r="AN3279" s="8">
        <v>24.9</v>
      </c>
      <c r="AO3279" s="8">
        <v>24.9</v>
      </c>
      <c r="AP3279" s="8">
        <v>24.9</v>
      </c>
      <c r="AQ3279" s="8">
        <v>18</v>
      </c>
      <c r="AR3279" s="8">
        <v>0</v>
      </c>
      <c r="AS3279" s="8">
        <v>0</v>
      </c>
      <c r="AT3279" s="12">
        <f t="shared" si="520"/>
        <v>42.9</v>
      </c>
      <c r="AV3279" s="11">
        <f t="shared" si="521"/>
        <v>9.94224</v>
      </c>
      <c r="AW3279" s="13">
        <f t="shared" si="522"/>
        <v>9.94224</v>
      </c>
      <c r="AX3279" s="13">
        <f t="shared" si="523"/>
        <v>0.92030400000000001</v>
      </c>
      <c r="AY3279" s="13">
        <f t="shared" si="524"/>
        <v>0.92030400000000001</v>
      </c>
      <c r="AZ3279" s="13">
        <f t="shared" si="525"/>
        <v>0.92030400000000001</v>
      </c>
      <c r="BA3279" s="13">
        <f t="shared" si="526"/>
        <v>0.66528000000000009</v>
      </c>
      <c r="BB3279" s="13">
        <f t="shared" si="527"/>
        <v>0</v>
      </c>
      <c r="BC3279" s="13">
        <f t="shared" si="528"/>
        <v>0</v>
      </c>
    </row>
    <row r="3280" spans="1:55" x14ac:dyDescent="0.3">
      <c r="A3280" s="8" t="s">
        <v>232</v>
      </c>
      <c r="B3280" s="8" t="s">
        <v>239</v>
      </c>
      <c r="C3280" s="8" t="s">
        <v>219</v>
      </c>
      <c r="D3280" s="8" t="s">
        <v>15</v>
      </c>
      <c r="E3280" s="7" t="s">
        <v>21</v>
      </c>
      <c r="K3280" s="8">
        <v>1</v>
      </c>
      <c r="L3280" s="8">
        <v>0</v>
      </c>
      <c r="M3280" s="8">
        <f t="shared" si="519"/>
        <v>0</v>
      </c>
      <c r="O3280" s="8">
        <v>161</v>
      </c>
      <c r="AE3280" s="7" t="s">
        <v>296</v>
      </c>
      <c r="AF3280" s="8" t="s">
        <v>298</v>
      </c>
      <c r="AG3280" s="7" t="s">
        <v>299</v>
      </c>
      <c r="AL3280" s="7">
        <v>241</v>
      </c>
      <c r="AN3280" s="8">
        <v>32.9</v>
      </c>
      <c r="AQ3280" s="8">
        <v>10.9</v>
      </c>
      <c r="AR3280" s="8">
        <v>0.5</v>
      </c>
      <c r="AS3280" s="8">
        <v>0</v>
      </c>
      <c r="AT3280" s="12">
        <f t="shared" si="520"/>
        <v>44.3</v>
      </c>
      <c r="AV3280" s="11">
        <f t="shared" si="521"/>
        <v>0</v>
      </c>
      <c r="AW3280" s="13">
        <f t="shared" si="522"/>
        <v>0</v>
      </c>
      <c r="AX3280" s="13">
        <f t="shared" si="523"/>
        <v>0</v>
      </c>
      <c r="AY3280" s="13">
        <f t="shared" si="524"/>
        <v>0</v>
      </c>
      <c r="AZ3280" s="13">
        <f t="shared" si="525"/>
        <v>0</v>
      </c>
      <c r="BA3280" s="13">
        <f t="shared" si="526"/>
        <v>0</v>
      </c>
      <c r="BB3280" s="13">
        <f t="shared" si="527"/>
        <v>0</v>
      </c>
      <c r="BC3280" s="13">
        <f t="shared" si="528"/>
        <v>0</v>
      </c>
    </row>
    <row r="3281" spans="1:55" x14ac:dyDescent="0.3">
      <c r="A3281" s="8" t="s">
        <v>232</v>
      </c>
      <c r="B3281" s="8" t="s">
        <v>239</v>
      </c>
      <c r="C3281" s="8" t="s">
        <v>219</v>
      </c>
      <c r="D3281" s="8" t="s">
        <v>17</v>
      </c>
      <c r="E3281" s="7" t="s">
        <v>21</v>
      </c>
      <c r="K3281" s="8">
        <v>1</v>
      </c>
      <c r="L3281" s="8">
        <v>0</v>
      </c>
      <c r="M3281" s="8">
        <f t="shared" si="519"/>
        <v>0</v>
      </c>
      <c r="O3281" s="8">
        <v>161</v>
      </c>
      <c r="AE3281" s="7" t="s">
        <v>300</v>
      </c>
      <c r="AF3281" s="8" t="s">
        <v>301</v>
      </c>
      <c r="AG3281" s="7" t="s">
        <v>272</v>
      </c>
      <c r="AL3281" s="7">
        <v>265</v>
      </c>
      <c r="AN3281" s="8">
        <v>16.899999999999999</v>
      </c>
      <c r="AQ3281" s="8">
        <v>21.4</v>
      </c>
      <c r="AR3281" s="8">
        <v>0</v>
      </c>
      <c r="AS3281" s="8">
        <v>0</v>
      </c>
      <c r="AT3281" s="12">
        <f t="shared" si="520"/>
        <v>38.299999999999997</v>
      </c>
      <c r="AV3281" s="11">
        <f t="shared" si="521"/>
        <v>0</v>
      </c>
      <c r="AW3281" s="13">
        <f t="shared" si="522"/>
        <v>0</v>
      </c>
      <c r="AX3281" s="13">
        <f t="shared" si="523"/>
        <v>0</v>
      </c>
      <c r="AY3281" s="13">
        <f t="shared" si="524"/>
        <v>0</v>
      </c>
      <c r="AZ3281" s="13">
        <f t="shared" si="525"/>
        <v>0</v>
      </c>
      <c r="BA3281" s="13">
        <f t="shared" si="526"/>
        <v>0</v>
      </c>
      <c r="BB3281" s="13">
        <f t="shared" si="527"/>
        <v>0</v>
      </c>
      <c r="BC3281" s="13">
        <f t="shared" si="528"/>
        <v>0</v>
      </c>
    </row>
    <row r="3282" spans="1:55" x14ac:dyDescent="0.3">
      <c r="A3282" s="8" t="s">
        <v>232</v>
      </c>
      <c r="B3282" s="8" t="s">
        <v>239</v>
      </c>
      <c r="C3282" s="8" t="s">
        <v>219</v>
      </c>
      <c r="D3282" s="8" t="s">
        <v>18</v>
      </c>
      <c r="E3282" s="7" t="s">
        <v>21</v>
      </c>
      <c r="K3282" s="8">
        <v>1</v>
      </c>
      <c r="L3282" s="8">
        <v>0</v>
      </c>
      <c r="M3282" s="8">
        <f t="shared" ref="M3282:M3345" si="529">F3282*L3282</f>
        <v>0</v>
      </c>
      <c r="O3282" s="8">
        <v>161</v>
      </c>
      <c r="S3282" s="8">
        <v>1095</v>
      </c>
      <c r="T3282" s="8" t="s">
        <v>275</v>
      </c>
      <c r="AL3282" s="7">
        <v>267</v>
      </c>
      <c r="AN3282" s="8">
        <v>19.600000000000001</v>
      </c>
      <c r="AQ3282" s="8">
        <v>20.3</v>
      </c>
      <c r="AT3282" s="12">
        <f t="shared" si="520"/>
        <v>39.900000000000006</v>
      </c>
      <c r="AV3282" s="11">
        <f t="shared" si="521"/>
        <v>0</v>
      </c>
      <c r="AW3282" s="13">
        <f t="shared" si="522"/>
        <v>0</v>
      </c>
      <c r="AX3282" s="13">
        <f t="shared" si="523"/>
        <v>0</v>
      </c>
      <c r="AY3282" s="13">
        <f t="shared" si="524"/>
        <v>0</v>
      </c>
      <c r="AZ3282" s="13">
        <f t="shared" si="525"/>
        <v>0</v>
      </c>
      <c r="BA3282" s="13">
        <f t="shared" si="526"/>
        <v>0</v>
      </c>
      <c r="BB3282" s="13">
        <f t="shared" si="527"/>
        <v>0</v>
      </c>
      <c r="BC3282" s="13">
        <f t="shared" si="528"/>
        <v>0</v>
      </c>
    </row>
    <row r="3283" spans="1:55" x14ac:dyDescent="0.3">
      <c r="A3283" s="8" t="s">
        <v>232</v>
      </c>
      <c r="B3283" s="8" t="s">
        <v>239</v>
      </c>
      <c r="C3283" s="8" t="s">
        <v>219</v>
      </c>
      <c r="D3283" s="8" t="s">
        <v>19</v>
      </c>
      <c r="E3283" s="7" t="s">
        <v>14</v>
      </c>
      <c r="F3283" s="8">
        <v>112</v>
      </c>
      <c r="I3283" s="8">
        <v>1</v>
      </c>
      <c r="L3283" s="8">
        <v>3.3000000000000002E-2</v>
      </c>
      <c r="M3283" s="8">
        <f t="shared" si="529"/>
        <v>3.6960000000000002</v>
      </c>
      <c r="O3283" s="8">
        <v>161</v>
      </c>
      <c r="AI3283" s="7">
        <v>8063</v>
      </c>
      <c r="AJ3283" s="8">
        <v>5124</v>
      </c>
      <c r="AK3283" s="8" t="s">
        <v>273</v>
      </c>
      <c r="AL3283" s="7">
        <v>285</v>
      </c>
      <c r="AM3283" s="8">
        <v>285</v>
      </c>
      <c r="AN3283" s="8">
        <v>26.9</v>
      </c>
      <c r="AO3283" s="8">
        <v>26.9</v>
      </c>
      <c r="AP3283" s="8">
        <v>26.9</v>
      </c>
      <c r="AQ3283" s="8">
        <v>18.899999999999999</v>
      </c>
      <c r="AR3283" s="8">
        <v>0</v>
      </c>
      <c r="AS3283" s="8">
        <v>0</v>
      </c>
      <c r="AT3283" s="12">
        <f t="shared" si="520"/>
        <v>45.8</v>
      </c>
      <c r="AV3283" s="11">
        <f t="shared" si="521"/>
        <v>10.533600000000002</v>
      </c>
      <c r="AW3283" s="13">
        <f t="shared" si="522"/>
        <v>10.533600000000002</v>
      </c>
      <c r="AX3283" s="13">
        <f t="shared" si="523"/>
        <v>0.994224</v>
      </c>
      <c r="AY3283" s="13">
        <f t="shared" si="524"/>
        <v>0.994224</v>
      </c>
      <c r="AZ3283" s="13">
        <f t="shared" si="525"/>
        <v>0.994224</v>
      </c>
      <c r="BA3283" s="13">
        <f t="shared" si="526"/>
        <v>0.69854399999999994</v>
      </c>
      <c r="BB3283" s="13">
        <f t="shared" si="527"/>
        <v>0</v>
      </c>
      <c r="BC3283" s="13">
        <f t="shared" si="528"/>
        <v>0</v>
      </c>
    </row>
    <row r="3284" spans="1:55" x14ac:dyDescent="0.3">
      <c r="A3284" s="8" t="s">
        <v>232</v>
      </c>
      <c r="B3284" s="8" t="s">
        <v>239</v>
      </c>
      <c r="C3284" s="8" t="s">
        <v>219</v>
      </c>
      <c r="D3284" s="8" t="s">
        <v>22</v>
      </c>
      <c r="E3284" s="7" t="s">
        <v>21</v>
      </c>
      <c r="K3284" s="8">
        <v>1</v>
      </c>
      <c r="L3284" s="8">
        <v>0</v>
      </c>
      <c r="M3284" s="8">
        <f t="shared" si="529"/>
        <v>0</v>
      </c>
      <c r="O3284" s="8">
        <v>161</v>
      </c>
      <c r="AI3284" s="7">
        <v>8063</v>
      </c>
      <c r="AJ3284" s="8">
        <v>5124</v>
      </c>
      <c r="AK3284" s="8" t="s">
        <v>273</v>
      </c>
      <c r="AL3284" s="7">
        <v>285</v>
      </c>
      <c r="AM3284" s="8">
        <v>285</v>
      </c>
      <c r="AN3284" s="8">
        <v>26.9</v>
      </c>
      <c r="AO3284" s="8">
        <v>26.9</v>
      </c>
      <c r="AP3284" s="8">
        <v>26.9</v>
      </c>
      <c r="AQ3284" s="8">
        <v>18.899999999999999</v>
      </c>
      <c r="AR3284" s="8">
        <v>0</v>
      </c>
      <c r="AS3284" s="8">
        <v>0</v>
      </c>
      <c r="AT3284" s="12">
        <f t="shared" si="520"/>
        <v>45.8</v>
      </c>
      <c r="AV3284" s="11">
        <f t="shared" si="521"/>
        <v>0</v>
      </c>
      <c r="AW3284" s="13">
        <f t="shared" si="522"/>
        <v>0</v>
      </c>
      <c r="AX3284" s="13">
        <f t="shared" si="523"/>
        <v>0</v>
      </c>
      <c r="AY3284" s="13">
        <f t="shared" si="524"/>
        <v>0</v>
      </c>
      <c r="AZ3284" s="13">
        <f t="shared" si="525"/>
        <v>0</v>
      </c>
      <c r="BA3284" s="13">
        <f t="shared" si="526"/>
        <v>0</v>
      </c>
      <c r="BB3284" s="13">
        <f t="shared" si="527"/>
        <v>0</v>
      </c>
      <c r="BC3284" s="13">
        <f t="shared" si="528"/>
        <v>0</v>
      </c>
    </row>
    <row r="3285" spans="1:55" x14ac:dyDescent="0.3">
      <c r="A3285" s="8" t="s">
        <v>232</v>
      </c>
      <c r="B3285" s="8" t="s">
        <v>239</v>
      </c>
      <c r="C3285" s="8" t="s">
        <v>219</v>
      </c>
      <c r="D3285" s="8" t="s">
        <v>23</v>
      </c>
      <c r="E3285" s="7" t="s">
        <v>14</v>
      </c>
      <c r="F3285" s="8">
        <v>64</v>
      </c>
      <c r="G3285" s="8">
        <v>1</v>
      </c>
      <c r="L3285" s="8">
        <v>1</v>
      </c>
      <c r="M3285" s="8">
        <f t="shared" si="529"/>
        <v>64</v>
      </c>
      <c r="O3285" s="8">
        <v>161</v>
      </c>
      <c r="AI3285" s="7">
        <v>974</v>
      </c>
      <c r="AJ3285" s="8">
        <v>1129</v>
      </c>
      <c r="AK3285" s="8" t="s">
        <v>279</v>
      </c>
      <c r="AL3285" s="7">
        <v>155</v>
      </c>
      <c r="AM3285" s="8">
        <v>155</v>
      </c>
      <c r="AN3285" s="8">
        <v>12.6</v>
      </c>
      <c r="AO3285" s="8">
        <v>12.6</v>
      </c>
      <c r="AP3285" s="8">
        <v>0</v>
      </c>
      <c r="AQ3285" s="8">
        <v>10.6</v>
      </c>
      <c r="AR3285" s="8">
        <v>1.1000000000000001</v>
      </c>
      <c r="AS3285" s="8">
        <v>0</v>
      </c>
      <c r="AT3285" s="12">
        <f t="shared" si="520"/>
        <v>24.3</v>
      </c>
      <c r="AV3285" s="11">
        <f t="shared" si="521"/>
        <v>99.2</v>
      </c>
      <c r="AW3285" s="13">
        <f t="shared" si="522"/>
        <v>99.2</v>
      </c>
      <c r="AX3285" s="13">
        <f t="shared" si="523"/>
        <v>8.0640000000000001</v>
      </c>
      <c r="AY3285" s="13">
        <f t="shared" si="524"/>
        <v>8.0640000000000001</v>
      </c>
      <c r="AZ3285" s="13">
        <f t="shared" si="525"/>
        <v>0</v>
      </c>
      <c r="BA3285" s="13">
        <f t="shared" si="526"/>
        <v>6.7839999999999998</v>
      </c>
      <c r="BB3285" s="13">
        <f t="shared" si="527"/>
        <v>0.70400000000000007</v>
      </c>
      <c r="BC3285" s="13">
        <f t="shared" si="528"/>
        <v>0</v>
      </c>
    </row>
    <row r="3286" spans="1:55" x14ac:dyDescent="0.3">
      <c r="A3286" s="8" t="s">
        <v>232</v>
      </c>
      <c r="B3286" s="8" t="s">
        <v>239</v>
      </c>
      <c r="C3286" s="8" t="s">
        <v>219</v>
      </c>
      <c r="D3286" s="8" t="s">
        <v>24</v>
      </c>
      <c r="E3286" s="7" t="s">
        <v>14</v>
      </c>
      <c r="F3286" s="8">
        <v>184</v>
      </c>
      <c r="G3286" s="8">
        <v>1</v>
      </c>
      <c r="L3286" s="8">
        <v>1</v>
      </c>
      <c r="M3286" s="8">
        <f t="shared" si="529"/>
        <v>184</v>
      </c>
      <c r="O3286" s="8">
        <v>161</v>
      </c>
      <c r="AI3286" s="7">
        <v>7075</v>
      </c>
      <c r="AJ3286" s="8">
        <v>1106</v>
      </c>
      <c r="AK3286" s="8" t="s">
        <v>280</v>
      </c>
      <c r="AL3286" s="7">
        <v>69</v>
      </c>
      <c r="AM3286" s="8">
        <v>69</v>
      </c>
      <c r="AN3286" s="8">
        <v>3.6</v>
      </c>
      <c r="AO3286" s="8">
        <v>3.6</v>
      </c>
      <c r="AP3286" s="8">
        <v>0</v>
      </c>
      <c r="AQ3286" s="8">
        <v>4.0999999999999996</v>
      </c>
      <c r="AR3286" s="8">
        <v>4.5</v>
      </c>
      <c r="AS3286" s="8">
        <v>0</v>
      </c>
      <c r="AT3286" s="12">
        <f t="shared" si="520"/>
        <v>12.2</v>
      </c>
      <c r="AV3286" s="11">
        <f t="shared" si="521"/>
        <v>126.96</v>
      </c>
      <c r="AW3286" s="13">
        <f t="shared" si="522"/>
        <v>126.96</v>
      </c>
      <c r="AX3286" s="13">
        <f t="shared" si="523"/>
        <v>6.6239999999999997</v>
      </c>
      <c r="AY3286" s="13">
        <f t="shared" si="524"/>
        <v>6.6239999999999997</v>
      </c>
      <c r="AZ3286" s="13">
        <f t="shared" si="525"/>
        <v>0</v>
      </c>
      <c r="BA3286" s="13">
        <f t="shared" si="526"/>
        <v>7.5439999999999996</v>
      </c>
      <c r="BB3286" s="13">
        <f t="shared" si="527"/>
        <v>8.2799999999999994</v>
      </c>
      <c r="BC3286" s="13">
        <f t="shared" si="528"/>
        <v>0</v>
      </c>
    </row>
    <row r="3287" spans="1:55" x14ac:dyDescent="0.3">
      <c r="A3287" s="8" t="s">
        <v>232</v>
      </c>
      <c r="B3287" s="8" t="s">
        <v>239</v>
      </c>
      <c r="C3287" s="8" t="s">
        <v>219</v>
      </c>
      <c r="D3287" s="8" t="s">
        <v>25</v>
      </c>
      <c r="E3287" s="7" t="s">
        <v>21</v>
      </c>
      <c r="K3287" s="8">
        <v>1</v>
      </c>
      <c r="L3287" s="8">
        <v>0</v>
      </c>
      <c r="M3287" s="8">
        <f t="shared" si="529"/>
        <v>0</v>
      </c>
      <c r="O3287" s="8">
        <v>161</v>
      </c>
      <c r="AI3287" s="7">
        <v>646</v>
      </c>
      <c r="AJ3287" s="8">
        <v>1009</v>
      </c>
      <c r="AK3287" s="8" t="s">
        <v>286</v>
      </c>
      <c r="AL3287" s="7">
        <v>403</v>
      </c>
      <c r="AM3287" s="8">
        <v>403</v>
      </c>
      <c r="AN3287" s="8">
        <v>24.9</v>
      </c>
      <c r="AO3287" s="8">
        <v>24.9</v>
      </c>
      <c r="AP3287" s="8">
        <v>0</v>
      </c>
      <c r="AQ3287" s="8">
        <v>33.1</v>
      </c>
      <c r="AR3287" s="8">
        <v>1.3</v>
      </c>
      <c r="AS3287" s="8">
        <v>0</v>
      </c>
      <c r="AT3287" s="12">
        <f t="shared" si="520"/>
        <v>59.3</v>
      </c>
      <c r="AV3287" s="11">
        <f t="shared" si="521"/>
        <v>0</v>
      </c>
      <c r="AW3287" s="13">
        <f t="shared" si="522"/>
        <v>0</v>
      </c>
      <c r="AX3287" s="13">
        <f t="shared" si="523"/>
        <v>0</v>
      </c>
      <c r="AY3287" s="13">
        <f t="shared" si="524"/>
        <v>0</v>
      </c>
      <c r="AZ3287" s="13">
        <f t="shared" si="525"/>
        <v>0</v>
      </c>
      <c r="BA3287" s="13">
        <f t="shared" si="526"/>
        <v>0</v>
      </c>
      <c r="BB3287" s="13">
        <f t="shared" si="527"/>
        <v>0</v>
      </c>
      <c r="BC3287" s="13">
        <f t="shared" si="528"/>
        <v>0</v>
      </c>
    </row>
    <row r="3288" spans="1:55" x14ac:dyDescent="0.3">
      <c r="A3288" s="8" t="s">
        <v>20</v>
      </c>
      <c r="B3288" s="8" t="s">
        <v>239</v>
      </c>
      <c r="C3288" s="8" t="s">
        <v>219</v>
      </c>
      <c r="D3288" s="8" t="s">
        <v>20</v>
      </c>
      <c r="E3288" s="7" t="s">
        <v>14</v>
      </c>
      <c r="F3288" s="8">
        <v>112</v>
      </c>
      <c r="G3288" s="8">
        <v>1</v>
      </c>
      <c r="L3288" s="8">
        <v>1</v>
      </c>
      <c r="M3288" s="8">
        <f t="shared" si="529"/>
        <v>112</v>
      </c>
      <c r="O3288" s="8">
        <v>161</v>
      </c>
      <c r="AI3288">
        <v>8041</v>
      </c>
      <c r="AJ3288">
        <v>15233</v>
      </c>
      <c r="AK3288" t="s">
        <v>378</v>
      </c>
      <c r="AL3288">
        <v>105</v>
      </c>
      <c r="AM3288">
        <v>105</v>
      </c>
      <c r="AN3288">
        <v>18.5</v>
      </c>
      <c r="AO3288">
        <v>18.5</v>
      </c>
      <c r="AP3288">
        <v>18.5</v>
      </c>
      <c r="AQ3288">
        <v>2.9</v>
      </c>
      <c r="AR3288">
        <v>0</v>
      </c>
      <c r="AS3288">
        <v>0</v>
      </c>
      <c r="AT3288" s="12">
        <f t="shared" si="520"/>
        <v>21.4</v>
      </c>
      <c r="AV3288" s="11">
        <f t="shared" si="521"/>
        <v>117.6</v>
      </c>
      <c r="AW3288" s="13">
        <f t="shared" si="522"/>
        <v>117.6</v>
      </c>
      <c r="AX3288" s="13">
        <f t="shared" si="523"/>
        <v>20.72</v>
      </c>
      <c r="AY3288" s="13">
        <f t="shared" si="524"/>
        <v>20.72</v>
      </c>
      <c r="AZ3288" s="13">
        <f t="shared" si="525"/>
        <v>20.72</v>
      </c>
      <c r="BA3288" s="13">
        <f t="shared" si="526"/>
        <v>3.2480000000000002</v>
      </c>
      <c r="BB3288" s="13">
        <f t="shared" si="527"/>
        <v>0</v>
      </c>
      <c r="BC3288" s="13">
        <f t="shared" si="528"/>
        <v>0</v>
      </c>
    </row>
    <row r="3289" spans="1:55" x14ac:dyDescent="0.3">
      <c r="A3289" s="8" t="s">
        <v>233</v>
      </c>
      <c r="B3289" s="8" t="s">
        <v>239</v>
      </c>
      <c r="C3289" s="8" t="s">
        <v>219</v>
      </c>
      <c r="D3289" s="8" t="s">
        <v>26</v>
      </c>
      <c r="E3289" s="7" t="s">
        <v>14</v>
      </c>
      <c r="F3289" s="8">
        <v>175</v>
      </c>
      <c r="M3289" s="8">
        <f t="shared" si="529"/>
        <v>0</v>
      </c>
      <c r="O3289" s="8">
        <v>161</v>
      </c>
      <c r="AI3289" s="7">
        <v>7200</v>
      </c>
      <c r="AJ3289" s="8">
        <v>20051</v>
      </c>
      <c r="AK3289" s="8" t="s">
        <v>282</v>
      </c>
      <c r="AL3289" s="7">
        <v>130</v>
      </c>
      <c r="AM3289" s="8">
        <v>0</v>
      </c>
      <c r="AN3289" s="8">
        <v>2.4</v>
      </c>
      <c r="AO3289" s="8">
        <v>0</v>
      </c>
      <c r="AP3289" s="8">
        <v>0</v>
      </c>
      <c r="AQ3289" s="8">
        <v>0.2</v>
      </c>
      <c r="AR3289" s="8">
        <v>28.6</v>
      </c>
      <c r="AS3289" s="8">
        <v>0.3</v>
      </c>
      <c r="AT3289" s="12">
        <f t="shared" si="520"/>
        <v>31.200000000000003</v>
      </c>
      <c r="AV3289" s="11">
        <f t="shared" si="521"/>
        <v>0</v>
      </c>
      <c r="AW3289" s="13">
        <f t="shared" si="522"/>
        <v>0</v>
      </c>
      <c r="AX3289" s="13">
        <f t="shared" si="523"/>
        <v>0</v>
      </c>
      <c r="AY3289" s="13">
        <f t="shared" si="524"/>
        <v>0</v>
      </c>
      <c r="AZ3289" s="13">
        <f t="shared" si="525"/>
        <v>0</v>
      </c>
      <c r="BA3289" s="13">
        <f t="shared" si="526"/>
        <v>0</v>
      </c>
      <c r="BB3289" s="13">
        <f t="shared" si="527"/>
        <v>0</v>
      </c>
      <c r="BC3289" s="13">
        <f t="shared" si="528"/>
        <v>0</v>
      </c>
    </row>
    <row r="3290" spans="1:55" x14ac:dyDescent="0.3">
      <c r="A3290" s="8" t="s">
        <v>233</v>
      </c>
      <c r="B3290" s="8" t="s">
        <v>239</v>
      </c>
      <c r="C3290" s="8" t="s">
        <v>219</v>
      </c>
      <c r="D3290" s="8" t="s">
        <v>28</v>
      </c>
      <c r="E3290" s="7" t="s">
        <v>14</v>
      </c>
      <c r="F3290" s="8">
        <v>185</v>
      </c>
      <c r="G3290" s="8">
        <v>1</v>
      </c>
      <c r="L3290" s="8">
        <v>1</v>
      </c>
      <c r="M3290" s="8">
        <f t="shared" si="529"/>
        <v>185</v>
      </c>
      <c r="O3290" s="8">
        <v>161</v>
      </c>
      <c r="AI3290" s="7">
        <v>7005</v>
      </c>
      <c r="AJ3290" s="8">
        <v>16028</v>
      </c>
      <c r="AK3290" s="8" t="s">
        <v>283</v>
      </c>
      <c r="AL3290" s="7">
        <v>127</v>
      </c>
      <c r="AM3290" s="8">
        <v>0</v>
      </c>
      <c r="AN3290" s="8">
        <v>8.6999999999999993</v>
      </c>
      <c r="AO3290" s="8">
        <v>0</v>
      </c>
      <c r="AP3290" s="8">
        <v>0</v>
      </c>
      <c r="AQ3290" s="8">
        <v>0.5</v>
      </c>
      <c r="AR3290" s="8">
        <v>22.8</v>
      </c>
      <c r="AS3290" s="8">
        <v>6.4</v>
      </c>
      <c r="AT3290" s="12">
        <f t="shared" si="520"/>
        <v>32</v>
      </c>
      <c r="AV3290" s="11">
        <f t="shared" si="521"/>
        <v>234.95</v>
      </c>
      <c r="AW3290" s="13">
        <f t="shared" si="522"/>
        <v>0</v>
      </c>
      <c r="AX3290" s="13">
        <f t="shared" si="523"/>
        <v>16.094999999999999</v>
      </c>
      <c r="AY3290" s="13">
        <f t="shared" si="524"/>
        <v>0</v>
      </c>
      <c r="AZ3290" s="13">
        <f t="shared" si="525"/>
        <v>0</v>
      </c>
      <c r="BA3290" s="13">
        <f t="shared" si="526"/>
        <v>0.92500000000000004</v>
      </c>
      <c r="BB3290" s="13">
        <f t="shared" si="527"/>
        <v>42.18</v>
      </c>
      <c r="BC3290" s="13">
        <f t="shared" si="528"/>
        <v>11.84</v>
      </c>
    </row>
    <row r="3291" spans="1:55" x14ac:dyDescent="0.3">
      <c r="A3291" s="8" t="s">
        <v>233</v>
      </c>
      <c r="B3291" s="8" t="s">
        <v>239</v>
      </c>
      <c r="C3291" s="8" t="s">
        <v>219</v>
      </c>
      <c r="D3291" s="8" t="s">
        <v>29</v>
      </c>
      <c r="E3291" s="7" t="s">
        <v>14</v>
      </c>
      <c r="F3291" s="8">
        <v>60</v>
      </c>
      <c r="G3291" s="8">
        <v>1</v>
      </c>
      <c r="L3291" s="8">
        <v>1</v>
      </c>
      <c r="M3291" s="8">
        <f t="shared" si="529"/>
        <v>60</v>
      </c>
      <c r="O3291" s="8">
        <v>161</v>
      </c>
      <c r="AI3291" s="7">
        <v>513</v>
      </c>
      <c r="AJ3291" s="8">
        <v>11110</v>
      </c>
      <c r="AK3291" s="8" t="s">
        <v>290</v>
      </c>
      <c r="AL3291" s="7">
        <v>22</v>
      </c>
      <c r="AM3291" s="8">
        <v>0</v>
      </c>
      <c r="AN3291" s="8">
        <v>1</v>
      </c>
      <c r="AO3291" s="8">
        <v>0</v>
      </c>
      <c r="AP3291" s="8">
        <v>0</v>
      </c>
      <c r="AQ3291" s="8">
        <v>0.4</v>
      </c>
      <c r="AR3291" s="8">
        <v>4.5</v>
      </c>
      <c r="AS3291" s="8">
        <v>2.8</v>
      </c>
      <c r="AT3291" s="12">
        <f t="shared" si="520"/>
        <v>5.9</v>
      </c>
      <c r="AV3291" s="11">
        <f t="shared" si="521"/>
        <v>13.2</v>
      </c>
      <c r="AW3291" s="13">
        <f t="shared" si="522"/>
        <v>0</v>
      </c>
      <c r="AX3291" s="13">
        <f t="shared" si="523"/>
        <v>0.6</v>
      </c>
      <c r="AY3291" s="13">
        <f t="shared" si="524"/>
        <v>0</v>
      </c>
      <c r="AZ3291" s="13">
        <f t="shared" si="525"/>
        <v>0</v>
      </c>
      <c r="BA3291" s="13">
        <f t="shared" si="526"/>
        <v>0.24</v>
      </c>
      <c r="BB3291" s="13">
        <f t="shared" si="527"/>
        <v>2.7</v>
      </c>
      <c r="BC3291" s="13">
        <f t="shared" si="528"/>
        <v>1.68</v>
      </c>
    </row>
    <row r="3292" spans="1:55" x14ac:dyDescent="0.3">
      <c r="A3292" s="8" t="s">
        <v>233</v>
      </c>
      <c r="B3292" s="8" t="s">
        <v>239</v>
      </c>
      <c r="C3292" s="8" t="s">
        <v>219</v>
      </c>
      <c r="D3292" s="8" t="s">
        <v>30</v>
      </c>
      <c r="E3292" s="7" t="s">
        <v>14</v>
      </c>
      <c r="F3292" s="8">
        <v>119</v>
      </c>
      <c r="H3292" s="8">
        <v>3</v>
      </c>
      <c r="L3292" s="8">
        <v>0.42899999999999999</v>
      </c>
      <c r="M3292" s="8">
        <f t="shared" si="529"/>
        <v>51.051000000000002</v>
      </c>
      <c r="O3292" s="8">
        <v>161</v>
      </c>
      <c r="AI3292" s="7">
        <v>141</v>
      </c>
      <c r="AJ3292" s="8">
        <v>9040</v>
      </c>
      <c r="AK3292" s="8" t="s">
        <v>287</v>
      </c>
      <c r="AL3292" s="7">
        <v>92</v>
      </c>
      <c r="AM3292" s="8">
        <v>0</v>
      </c>
      <c r="AN3292" s="8">
        <v>1</v>
      </c>
      <c r="AO3292" s="8">
        <v>0</v>
      </c>
      <c r="AP3292" s="8">
        <v>0</v>
      </c>
      <c r="AQ3292" s="8">
        <v>0.5</v>
      </c>
      <c r="AR3292" s="8">
        <v>23.4</v>
      </c>
      <c r="AS3292" s="8">
        <v>2.4</v>
      </c>
      <c r="AT3292" s="12">
        <f t="shared" si="520"/>
        <v>24.9</v>
      </c>
      <c r="AV3292" s="11">
        <f t="shared" si="521"/>
        <v>46.966920000000002</v>
      </c>
      <c r="AW3292" s="13">
        <f t="shared" si="522"/>
        <v>0</v>
      </c>
      <c r="AX3292" s="13">
        <f t="shared" si="523"/>
        <v>0.51051000000000002</v>
      </c>
      <c r="AY3292" s="13">
        <f t="shared" si="524"/>
        <v>0</v>
      </c>
      <c r="AZ3292" s="13">
        <f t="shared" si="525"/>
        <v>0</v>
      </c>
      <c r="BA3292" s="13">
        <f t="shared" si="526"/>
        <v>0.25525500000000001</v>
      </c>
      <c r="BB3292" s="13">
        <f t="shared" si="527"/>
        <v>11.945933999999999</v>
      </c>
      <c r="BC3292" s="13">
        <f t="shared" si="528"/>
        <v>1.2252240000000001</v>
      </c>
    </row>
    <row r="3293" spans="1:55" x14ac:dyDescent="0.3">
      <c r="A3293" s="8" t="s">
        <v>233</v>
      </c>
      <c r="B3293" s="8" t="s">
        <v>239</v>
      </c>
      <c r="C3293" s="8" t="s">
        <v>219</v>
      </c>
      <c r="D3293" s="8" t="s">
        <v>31</v>
      </c>
      <c r="E3293" s="7" t="s">
        <v>14</v>
      </c>
      <c r="F3293" s="8">
        <v>122</v>
      </c>
      <c r="G3293" s="8">
        <v>1</v>
      </c>
      <c r="L3293" s="8">
        <v>1</v>
      </c>
      <c r="M3293" s="8">
        <f t="shared" si="529"/>
        <v>122</v>
      </c>
      <c r="O3293" s="8">
        <v>161</v>
      </c>
      <c r="AI3293" s="7">
        <v>1786</v>
      </c>
      <c r="AJ3293" s="8">
        <v>11363</v>
      </c>
      <c r="AK3293" s="8" t="s">
        <v>289</v>
      </c>
      <c r="AL3293" s="7">
        <v>93</v>
      </c>
      <c r="AM3293" s="8">
        <v>0</v>
      </c>
      <c r="AN3293" s="8">
        <v>2</v>
      </c>
      <c r="AO3293" s="8">
        <v>0</v>
      </c>
      <c r="AP3293" s="8">
        <v>0</v>
      </c>
      <c r="AQ3293" s="8">
        <v>0.1</v>
      </c>
      <c r="AR3293" s="8">
        <v>21.6</v>
      </c>
      <c r="AS3293" s="8">
        <v>1.5</v>
      </c>
      <c r="AT3293" s="12">
        <f t="shared" si="520"/>
        <v>23.700000000000003</v>
      </c>
      <c r="AV3293" s="11">
        <f t="shared" si="521"/>
        <v>113.46</v>
      </c>
      <c r="AW3293" s="13">
        <f t="shared" si="522"/>
        <v>0</v>
      </c>
      <c r="AX3293" s="13">
        <f t="shared" si="523"/>
        <v>2.44</v>
      </c>
      <c r="AY3293" s="13">
        <f t="shared" si="524"/>
        <v>0</v>
      </c>
      <c r="AZ3293" s="13">
        <f t="shared" si="525"/>
        <v>0</v>
      </c>
      <c r="BA3293" s="13">
        <f t="shared" si="526"/>
        <v>0.12200000000000001</v>
      </c>
      <c r="BB3293" s="13">
        <f t="shared" si="527"/>
        <v>26.352000000000004</v>
      </c>
      <c r="BC3293" s="13">
        <f t="shared" si="528"/>
        <v>1.83</v>
      </c>
    </row>
    <row r="3294" spans="1:55" x14ac:dyDescent="0.3">
      <c r="A3294" s="8" t="s">
        <v>233</v>
      </c>
      <c r="B3294" s="8" t="s">
        <v>239</v>
      </c>
      <c r="C3294" s="8" t="s">
        <v>219</v>
      </c>
      <c r="D3294" s="8" t="s">
        <v>128</v>
      </c>
      <c r="E3294" s="7" t="s">
        <v>14</v>
      </c>
      <c r="F3294" s="8">
        <v>62</v>
      </c>
      <c r="J3294" s="8">
        <v>1</v>
      </c>
      <c r="L3294" s="8">
        <v>3.0000000000000001E-3</v>
      </c>
      <c r="M3294" s="8">
        <f t="shared" si="529"/>
        <v>0.186</v>
      </c>
      <c r="O3294" s="8">
        <v>161</v>
      </c>
      <c r="AI3294" s="7">
        <v>620</v>
      </c>
      <c r="AJ3294" s="8">
        <v>11125</v>
      </c>
      <c r="AK3294" s="8" t="s">
        <v>356</v>
      </c>
      <c r="AL3294" s="7">
        <v>45</v>
      </c>
      <c r="AM3294" s="8">
        <v>0</v>
      </c>
      <c r="AN3294" s="8">
        <v>1.1000000000000001</v>
      </c>
      <c r="AO3294" s="8">
        <v>0</v>
      </c>
      <c r="AP3294" s="8">
        <v>0</v>
      </c>
      <c r="AQ3294" s="8">
        <v>0.2</v>
      </c>
      <c r="AR3294" s="8">
        <v>10.5</v>
      </c>
      <c r="AS3294" s="8">
        <v>3.3</v>
      </c>
      <c r="AT3294" s="12">
        <f t="shared" si="520"/>
        <v>11.8</v>
      </c>
      <c r="AV3294" s="11">
        <f t="shared" si="521"/>
        <v>8.3699999999999997E-2</v>
      </c>
      <c r="AW3294" s="13">
        <f t="shared" si="522"/>
        <v>0</v>
      </c>
      <c r="AX3294" s="13">
        <f t="shared" si="523"/>
        <v>2.0460000000000001E-3</v>
      </c>
      <c r="AY3294" s="13">
        <f t="shared" si="524"/>
        <v>0</v>
      </c>
      <c r="AZ3294" s="13">
        <f t="shared" si="525"/>
        <v>0</v>
      </c>
      <c r="BA3294" s="13">
        <f t="shared" si="526"/>
        <v>3.7200000000000004E-4</v>
      </c>
      <c r="BB3294" s="13">
        <f t="shared" si="527"/>
        <v>1.9530000000000002E-2</v>
      </c>
      <c r="BC3294" s="13">
        <f t="shared" si="528"/>
        <v>6.1380000000000002E-3</v>
      </c>
    </row>
    <row r="3295" spans="1:55" x14ac:dyDescent="0.3">
      <c r="A3295" s="8" t="s">
        <v>233</v>
      </c>
      <c r="B3295" s="8" t="s">
        <v>239</v>
      </c>
      <c r="C3295" s="8" t="s">
        <v>219</v>
      </c>
      <c r="D3295" s="8" t="s">
        <v>167</v>
      </c>
      <c r="E3295" s="7" t="s">
        <v>14</v>
      </c>
      <c r="F3295" s="8">
        <v>62</v>
      </c>
      <c r="G3295" s="8">
        <v>1</v>
      </c>
      <c r="L3295" s="8">
        <v>1</v>
      </c>
      <c r="M3295" s="8">
        <f t="shared" si="529"/>
        <v>62</v>
      </c>
      <c r="O3295" s="8">
        <v>161</v>
      </c>
      <c r="AI3295" s="7">
        <v>2282</v>
      </c>
      <c r="AJ3295" s="8">
        <v>11529</v>
      </c>
      <c r="AK3295" s="8" t="s">
        <v>368</v>
      </c>
      <c r="AL3295" s="7">
        <v>21</v>
      </c>
      <c r="AM3295" s="8">
        <v>0</v>
      </c>
      <c r="AN3295" s="8">
        <v>0.9</v>
      </c>
      <c r="AO3295" s="8">
        <v>0</v>
      </c>
      <c r="AP3295" s="8">
        <v>0</v>
      </c>
      <c r="AQ3295" s="8">
        <v>0.3</v>
      </c>
      <c r="AR3295" s="8">
        <v>4.5999999999999996</v>
      </c>
      <c r="AS3295" s="8">
        <v>1.1000000000000001</v>
      </c>
      <c r="AT3295" s="12">
        <f t="shared" si="520"/>
        <v>5.8</v>
      </c>
      <c r="AV3295" s="11">
        <f t="shared" si="521"/>
        <v>13.02</v>
      </c>
      <c r="AW3295" s="13">
        <f t="shared" si="522"/>
        <v>0</v>
      </c>
      <c r="AX3295" s="13">
        <f t="shared" si="523"/>
        <v>0.55800000000000005</v>
      </c>
      <c r="AY3295" s="13">
        <f t="shared" si="524"/>
        <v>0</v>
      </c>
      <c r="AZ3295" s="13">
        <f t="shared" si="525"/>
        <v>0</v>
      </c>
      <c r="BA3295" s="13">
        <f t="shared" si="526"/>
        <v>0.18599999999999997</v>
      </c>
      <c r="BB3295" s="13">
        <f t="shared" si="527"/>
        <v>2.8519999999999999</v>
      </c>
      <c r="BC3295" s="13">
        <f t="shared" si="528"/>
        <v>0.68200000000000005</v>
      </c>
    </row>
    <row r="3296" spans="1:55" x14ac:dyDescent="0.3">
      <c r="A3296" s="8" t="s">
        <v>233</v>
      </c>
      <c r="B3296" s="8" t="s">
        <v>239</v>
      </c>
      <c r="C3296" s="8" t="s">
        <v>219</v>
      </c>
      <c r="D3296" s="8" t="s">
        <v>171</v>
      </c>
      <c r="E3296" s="7" t="s">
        <v>14</v>
      </c>
      <c r="F3296" s="8">
        <v>44</v>
      </c>
      <c r="G3296" s="8">
        <v>1</v>
      </c>
      <c r="L3296" s="8">
        <v>1</v>
      </c>
      <c r="M3296" s="8">
        <f t="shared" si="529"/>
        <v>44</v>
      </c>
      <c r="O3296" s="8">
        <v>161</v>
      </c>
      <c r="AI3296" s="7">
        <v>7016</v>
      </c>
      <c r="AJ3296" s="8">
        <v>18029</v>
      </c>
      <c r="AK3296" s="8" t="s">
        <v>369</v>
      </c>
      <c r="AL3296" s="7">
        <v>274</v>
      </c>
      <c r="AM3296" s="8">
        <v>0</v>
      </c>
      <c r="AN3296" s="8">
        <v>8.8000000000000007</v>
      </c>
      <c r="AO3296" s="8">
        <v>0</v>
      </c>
      <c r="AP3296" s="8">
        <v>0</v>
      </c>
      <c r="AQ3296" s="8">
        <v>3</v>
      </c>
      <c r="AR3296" s="8">
        <v>51.9</v>
      </c>
      <c r="AS3296" s="8">
        <v>2.8</v>
      </c>
      <c r="AT3296" s="12">
        <f t="shared" si="520"/>
        <v>63.7</v>
      </c>
      <c r="AV3296" s="11">
        <f t="shared" si="521"/>
        <v>120.56</v>
      </c>
      <c r="AW3296" s="13">
        <f t="shared" si="522"/>
        <v>0</v>
      </c>
      <c r="AX3296" s="13">
        <f t="shared" si="523"/>
        <v>3.8720000000000003</v>
      </c>
      <c r="AY3296" s="13">
        <f t="shared" si="524"/>
        <v>0</v>
      </c>
      <c r="AZ3296" s="13">
        <f t="shared" si="525"/>
        <v>0</v>
      </c>
      <c r="BA3296" s="13">
        <f t="shared" si="526"/>
        <v>1.32</v>
      </c>
      <c r="BB3296" s="13">
        <f t="shared" si="527"/>
        <v>22.835999999999999</v>
      </c>
      <c r="BC3296" s="13">
        <f t="shared" si="528"/>
        <v>1.232</v>
      </c>
    </row>
    <row r="3297" spans="1:55" x14ac:dyDescent="0.3">
      <c r="A3297" s="8" t="s">
        <v>234</v>
      </c>
      <c r="B3297" s="8" t="s">
        <v>239</v>
      </c>
      <c r="C3297" s="8" t="s">
        <v>219</v>
      </c>
      <c r="D3297" s="8" t="s">
        <v>248</v>
      </c>
      <c r="M3297" s="8">
        <f t="shared" si="529"/>
        <v>0</v>
      </c>
      <c r="O3297" s="8">
        <v>161</v>
      </c>
      <c r="AE3297" s="7" t="s">
        <v>296</v>
      </c>
      <c r="AF3297" s="8" t="s">
        <v>303</v>
      </c>
      <c r="AL3297" s="7">
        <v>163</v>
      </c>
      <c r="AN3297" s="8">
        <v>6.3</v>
      </c>
      <c r="AQ3297" s="8">
        <v>1.4</v>
      </c>
      <c r="AR3297" s="8">
        <v>31.1</v>
      </c>
      <c r="AT3297" s="12">
        <f t="shared" si="520"/>
        <v>38.799999999999997</v>
      </c>
      <c r="AV3297" s="11">
        <f t="shared" si="521"/>
        <v>0</v>
      </c>
      <c r="AW3297" s="13">
        <f t="shared" si="522"/>
        <v>0</v>
      </c>
      <c r="AX3297" s="13">
        <f t="shared" si="523"/>
        <v>0</v>
      </c>
      <c r="AY3297" s="13">
        <f t="shared" si="524"/>
        <v>0</v>
      </c>
      <c r="AZ3297" s="13">
        <f t="shared" si="525"/>
        <v>0</v>
      </c>
      <c r="BA3297" s="13">
        <f t="shared" si="526"/>
        <v>0</v>
      </c>
      <c r="BB3297" s="13">
        <f t="shared" si="527"/>
        <v>0</v>
      </c>
      <c r="BC3297" s="13">
        <f t="shared" si="528"/>
        <v>0</v>
      </c>
    </row>
    <row r="3298" spans="1:55" x14ac:dyDescent="0.3">
      <c r="A3298" s="8" t="s">
        <v>234</v>
      </c>
      <c r="B3298" s="8" t="s">
        <v>239</v>
      </c>
      <c r="C3298" s="8" t="s">
        <v>219</v>
      </c>
      <c r="D3298" s="8" t="s">
        <v>27</v>
      </c>
      <c r="E3298" s="7" t="s">
        <v>14</v>
      </c>
      <c r="F3298" s="8">
        <v>112</v>
      </c>
      <c r="G3298" s="8">
        <v>1</v>
      </c>
      <c r="L3298" s="8">
        <v>1</v>
      </c>
      <c r="M3298" s="8">
        <f t="shared" si="529"/>
        <v>112</v>
      </c>
      <c r="O3298" s="8">
        <v>161</v>
      </c>
      <c r="AE3298" s="7" t="s">
        <v>296</v>
      </c>
      <c r="AF3298" s="8" t="s">
        <v>304</v>
      </c>
      <c r="AL3298" s="7">
        <v>125</v>
      </c>
      <c r="AN3298" s="8">
        <v>2.1</v>
      </c>
      <c r="AQ3298" s="8">
        <v>1.3</v>
      </c>
      <c r="AR3298" s="8">
        <v>26.2</v>
      </c>
      <c r="AT3298" s="12">
        <f t="shared" si="520"/>
        <v>29.6</v>
      </c>
      <c r="AV3298" s="11">
        <f t="shared" si="521"/>
        <v>140</v>
      </c>
      <c r="AW3298" s="13">
        <f t="shared" si="522"/>
        <v>1.1200000000000001</v>
      </c>
      <c r="AX3298" s="13">
        <f t="shared" si="523"/>
        <v>2.3520000000000003</v>
      </c>
      <c r="AY3298" s="13">
        <f t="shared" si="524"/>
        <v>1.1200000000000001</v>
      </c>
      <c r="AZ3298" s="13">
        <f t="shared" si="525"/>
        <v>1.1200000000000001</v>
      </c>
      <c r="BA3298" s="13">
        <f t="shared" si="526"/>
        <v>1.456</v>
      </c>
      <c r="BB3298" s="13">
        <f t="shared" si="527"/>
        <v>29.344000000000001</v>
      </c>
      <c r="BC3298" s="13">
        <f t="shared" si="528"/>
        <v>1.1200000000000001</v>
      </c>
    </row>
    <row r="3299" spans="1:55" x14ac:dyDescent="0.3">
      <c r="A3299" s="8" t="s">
        <v>234</v>
      </c>
      <c r="B3299" s="8" t="s">
        <v>239</v>
      </c>
      <c r="C3299" s="8" t="s">
        <v>219</v>
      </c>
      <c r="D3299" s="8" t="s">
        <v>32</v>
      </c>
      <c r="E3299" s="7" t="s">
        <v>14</v>
      </c>
      <c r="F3299" s="8">
        <v>83</v>
      </c>
      <c r="I3299" s="8">
        <v>1</v>
      </c>
      <c r="L3299" s="8">
        <v>3.3000000000000002E-2</v>
      </c>
      <c r="M3299" s="8">
        <f t="shared" si="529"/>
        <v>2.7390000000000003</v>
      </c>
      <c r="O3299" s="8">
        <v>161</v>
      </c>
      <c r="AI3299" s="7">
        <v>8012</v>
      </c>
      <c r="AJ3299" s="8">
        <v>0</v>
      </c>
      <c r="AK3299" s="8" t="s">
        <v>307</v>
      </c>
      <c r="AL3299" s="7">
        <v>332</v>
      </c>
      <c r="AM3299" s="8">
        <v>0</v>
      </c>
      <c r="AN3299" s="8">
        <v>10.3</v>
      </c>
      <c r="AO3299" s="8">
        <v>0</v>
      </c>
      <c r="AP3299" s="8">
        <v>0</v>
      </c>
      <c r="AQ3299" s="8">
        <v>3</v>
      </c>
      <c r="AR3299" s="8">
        <v>73.7</v>
      </c>
      <c r="AS3299" s="8">
        <v>12.7</v>
      </c>
      <c r="AT3299" s="12">
        <f t="shared" si="520"/>
        <v>87</v>
      </c>
      <c r="AV3299" s="11">
        <f t="shared" si="521"/>
        <v>9.0934800000000013</v>
      </c>
      <c r="AW3299" s="13">
        <f t="shared" si="522"/>
        <v>0</v>
      </c>
      <c r="AX3299" s="13">
        <f t="shared" si="523"/>
        <v>0.28211700000000006</v>
      </c>
      <c r="AY3299" s="13">
        <f t="shared" si="524"/>
        <v>0</v>
      </c>
      <c r="AZ3299" s="13">
        <f t="shared" si="525"/>
        <v>0</v>
      </c>
      <c r="BA3299" s="13">
        <f t="shared" si="526"/>
        <v>8.2170000000000007E-2</v>
      </c>
      <c r="BB3299" s="13">
        <f t="shared" si="527"/>
        <v>2.0186430000000004</v>
      </c>
      <c r="BC3299" s="13">
        <f t="shared" si="528"/>
        <v>0.34785299999999997</v>
      </c>
    </row>
    <row r="3300" spans="1:55" x14ac:dyDescent="0.3">
      <c r="A3300" s="8" t="s">
        <v>234</v>
      </c>
      <c r="B3300" s="8" t="s">
        <v>239</v>
      </c>
      <c r="C3300" s="8" t="s">
        <v>219</v>
      </c>
      <c r="D3300" s="8" t="s">
        <v>74</v>
      </c>
      <c r="E3300" s="7" t="s">
        <v>14</v>
      </c>
      <c r="F3300" s="8">
        <v>340</v>
      </c>
      <c r="G3300" s="8">
        <v>1</v>
      </c>
      <c r="L3300" s="8">
        <v>1</v>
      </c>
      <c r="M3300" s="8">
        <f t="shared" si="529"/>
        <v>340</v>
      </c>
      <c r="O3300" s="8">
        <v>161</v>
      </c>
      <c r="AI3300" s="7">
        <v>404</v>
      </c>
      <c r="AJ3300" s="8">
        <v>14400</v>
      </c>
      <c r="AK3300" s="8" t="s">
        <v>308</v>
      </c>
      <c r="AL3300" s="7">
        <v>41</v>
      </c>
      <c r="AM3300" s="8">
        <v>0</v>
      </c>
      <c r="AN3300" s="8">
        <v>0</v>
      </c>
      <c r="AO3300" s="8">
        <v>0</v>
      </c>
      <c r="AP3300" s="8">
        <v>0</v>
      </c>
      <c r="AQ3300" s="8">
        <v>0</v>
      </c>
      <c r="AR3300" s="8">
        <v>10.4</v>
      </c>
      <c r="AS3300" s="8">
        <v>0</v>
      </c>
      <c r="AT3300" s="12">
        <f t="shared" si="520"/>
        <v>10.4</v>
      </c>
      <c r="AV3300" s="11">
        <f t="shared" si="521"/>
        <v>139.4</v>
      </c>
      <c r="AW3300" s="13">
        <f t="shared" si="522"/>
        <v>0</v>
      </c>
      <c r="AX3300" s="13">
        <f t="shared" si="523"/>
        <v>0</v>
      </c>
      <c r="AY3300" s="13">
        <f t="shared" si="524"/>
        <v>0</v>
      </c>
      <c r="AZ3300" s="13">
        <f t="shared" si="525"/>
        <v>0</v>
      </c>
      <c r="BA3300" s="13">
        <f t="shared" si="526"/>
        <v>0</v>
      </c>
      <c r="BB3300" s="13">
        <f t="shared" si="527"/>
        <v>35.36</v>
      </c>
      <c r="BC3300" s="13">
        <f t="shared" si="528"/>
        <v>0</v>
      </c>
    </row>
    <row r="3301" spans="1:55" x14ac:dyDescent="0.3">
      <c r="A3301" s="8" t="s">
        <v>227</v>
      </c>
      <c r="B3301" s="8" t="s">
        <v>239</v>
      </c>
      <c r="C3301" s="8" t="s">
        <v>219</v>
      </c>
      <c r="D3301" s="8" t="s">
        <v>33</v>
      </c>
      <c r="E3301" s="7" t="s">
        <v>14</v>
      </c>
      <c r="F3301" s="8">
        <v>20</v>
      </c>
      <c r="J3301" s="8">
        <v>1</v>
      </c>
      <c r="L3301" s="8">
        <v>3.0000000000000001E-3</v>
      </c>
      <c r="M3301" s="8">
        <f t="shared" si="529"/>
        <v>0.06</v>
      </c>
      <c r="O3301" s="8">
        <v>161</v>
      </c>
      <c r="AI3301" s="7">
        <v>1134</v>
      </c>
      <c r="AJ3301" s="8">
        <v>19296</v>
      </c>
      <c r="AK3301" s="8" t="s">
        <v>323</v>
      </c>
      <c r="AL3301" s="7">
        <v>304</v>
      </c>
      <c r="AM3301" s="8">
        <v>0</v>
      </c>
      <c r="AN3301" s="8">
        <v>0.3</v>
      </c>
      <c r="AO3301" s="8">
        <v>0</v>
      </c>
      <c r="AP3301" s="8">
        <v>0</v>
      </c>
      <c r="AQ3301" s="8">
        <v>0</v>
      </c>
      <c r="AR3301" s="8">
        <v>82.4</v>
      </c>
      <c r="AS3301" s="8">
        <v>0</v>
      </c>
      <c r="AT3301" s="12">
        <f t="shared" si="520"/>
        <v>82.7</v>
      </c>
      <c r="AV3301" s="11">
        <f t="shared" si="521"/>
        <v>0.18239999999999998</v>
      </c>
      <c r="AW3301" s="13">
        <f t="shared" si="522"/>
        <v>0</v>
      </c>
      <c r="AX3301" s="13">
        <f t="shared" si="523"/>
        <v>1.7999999999999998E-4</v>
      </c>
      <c r="AY3301" s="13">
        <f t="shared" si="524"/>
        <v>0</v>
      </c>
      <c r="AZ3301" s="13">
        <f t="shared" si="525"/>
        <v>0</v>
      </c>
      <c r="BA3301" s="13">
        <f t="shared" si="526"/>
        <v>0</v>
      </c>
      <c r="BB3301" s="13">
        <f t="shared" si="527"/>
        <v>4.9439999999999998E-2</v>
      </c>
      <c r="BC3301" s="13">
        <f t="shared" si="528"/>
        <v>0</v>
      </c>
    </row>
    <row r="3302" spans="1:55" x14ac:dyDescent="0.3">
      <c r="A3302" s="8" t="s">
        <v>232</v>
      </c>
      <c r="B3302" s="8" t="s">
        <v>239</v>
      </c>
      <c r="C3302" s="8" t="s">
        <v>220</v>
      </c>
      <c r="D3302" s="8" t="s">
        <v>13</v>
      </c>
      <c r="E3302" s="7" t="s">
        <v>21</v>
      </c>
      <c r="K3302" s="8">
        <v>1</v>
      </c>
      <c r="L3302" s="8">
        <v>0</v>
      </c>
      <c r="M3302" s="8">
        <f t="shared" si="529"/>
        <v>0</v>
      </c>
      <c r="N3302" s="8">
        <v>3</v>
      </c>
      <c r="O3302" s="8">
        <v>162</v>
      </c>
      <c r="AI3302" s="7">
        <v>8067</v>
      </c>
      <c r="AJ3302" s="8">
        <v>0</v>
      </c>
      <c r="AK3302" s="8" t="s">
        <v>265</v>
      </c>
      <c r="AL3302" s="7">
        <v>269</v>
      </c>
      <c r="AM3302" s="8">
        <v>269</v>
      </c>
      <c r="AN3302" s="8">
        <v>24.9</v>
      </c>
      <c r="AO3302" s="8">
        <v>24.9</v>
      </c>
      <c r="AP3302" s="8">
        <v>24.9</v>
      </c>
      <c r="AQ3302" s="8">
        <v>18</v>
      </c>
      <c r="AR3302" s="8">
        <v>0</v>
      </c>
      <c r="AS3302" s="8">
        <v>0</v>
      </c>
      <c r="AT3302" s="12">
        <f t="shared" si="520"/>
        <v>42.9</v>
      </c>
      <c r="AV3302" s="11">
        <f t="shared" si="521"/>
        <v>0</v>
      </c>
      <c r="AW3302" s="13">
        <f t="shared" si="522"/>
        <v>0</v>
      </c>
      <c r="AX3302" s="13">
        <f t="shared" si="523"/>
        <v>0</v>
      </c>
      <c r="AY3302" s="13">
        <f t="shared" si="524"/>
        <v>0</v>
      </c>
      <c r="AZ3302" s="13">
        <f t="shared" si="525"/>
        <v>0</v>
      </c>
      <c r="BA3302" s="13">
        <f t="shared" si="526"/>
        <v>0</v>
      </c>
      <c r="BB3302" s="13">
        <f t="shared" si="527"/>
        <v>0</v>
      </c>
      <c r="BC3302" s="13">
        <f t="shared" si="528"/>
        <v>0</v>
      </c>
    </row>
    <row r="3303" spans="1:55" x14ac:dyDescent="0.3">
      <c r="A3303" s="8" t="s">
        <v>232</v>
      </c>
      <c r="B3303" s="8" t="s">
        <v>239</v>
      </c>
      <c r="C3303" s="8" t="s">
        <v>220</v>
      </c>
      <c r="D3303" s="8" t="s">
        <v>15</v>
      </c>
      <c r="E3303" s="7" t="s">
        <v>21</v>
      </c>
      <c r="K3303" s="8">
        <v>1</v>
      </c>
      <c r="L3303" s="8">
        <v>0</v>
      </c>
      <c r="M3303" s="8">
        <f t="shared" si="529"/>
        <v>0</v>
      </c>
      <c r="O3303" s="8">
        <v>162</v>
      </c>
      <c r="AE3303" s="7" t="s">
        <v>296</v>
      </c>
      <c r="AF3303" s="8" t="s">
        <v>298</v>
      </c>
      <c r="AG3303" s="7" t="s">
        <v>299</v>
      </c>
      <c r="AL3303" s="7">
        <v>241</v>
      </c>
      <c r="AN3303" s="8">
        <v>32.9</v>
      </c>
      <c r="AQ3303" s="8">
        <v>10.9</v>
      </c>
      <c r="AR3303" s="8">
        <v>0.5</v>
      </c>
      <c r="AS3303" s="8">
        <v>0</v>
      </c>
      <c r="AT3303" s="12">
        <f t="shared" si="520"/>
        <v>44.3</v>
      </c>
      <c r="AV3303" s="11">
        <f t="shared" si="521"/>
        <v>0</v>
      </c>
      <c r="AW3303" s="13">
        <f t="shared" si="522"/>
        <v>0</v>
      </c>
      <c r="AX3303" s="13">
        <f t="shared" si="523"/>
        <v>0</v>
      </c>
      <c r="AY3303" s="13">
        <f t="shared" si="524"/>
        <v>0</v>
      </c>
      <c r="AZ3303" s="13">
        <f t="shared" si="525"/>
        <v>0</v>
      </c>
      <c r="BA3303" s="13">
        <f t="shared" si="526"/>
        <v>0</v>
      </c>
      <c r="BB3303" s="13">
        <f t="shared" si="527"/>
        <v>0</v>
      </c>
      <c r="BC3303" s="13">
        <f t="shared" si="528"/>
        <v>0</v>
      </c>
    </row>
    <row r="3304" spans="1:55" x14ac:dyDescent="0.3">
      <c r="A3304" s="8" t="s">
        <v>232</v>
      </c>
      <c r="B3304" s="8" t="s">
        <v>239</v>
      </c>
      <c r="C3304" s="8" t="s">
        <v>220</v>
      </c>
      <c r="D3304" s="8" t="s">
        <v>17</v>
      </c>
      <c r="E3304" s="7" t="s">
        <v>21</v>
      </c>
      <c r="K3304" s="8">
        <v>1</v>
      </c>
      <c r="L3304" s="8">
        <v>0</v>
      </c>
      <c r="M3304" s="8">
        <f t="shared" si="529"/>
        <v>0</v>
      </c>
      <c r="O3304" s="8">
        <v>162</v>
      </c>
      <c r="AE3304" s="7" t="s">
        <v>300</v>
      </c>
      <c r="AF3304" s="8" t="s">
        <v>301</v>
      </c>
      <c r="AG3304" s="7" t="s">
        <v>272</v>
      </c>
      <c r="AL3304" s="7">
        <v>265</v>
      </c>
      <c r="AN3304" s="8">
        <v>16.899999999999999</v>
      </c>
      <c r="AQ3304" s="8">
        <v>21.4</v>
      </c>
      <c r="AR3304" s="8">
        <v>0</v>
      </c>
      <c r="AS3304" s="8">
        <v>0</v>
      </c>
      <c r="AT3304" s="12">
        <f t="shared" si="520"/>
        <v>38.299999999999997</v>
      </c>
      <c r="AV3304" s="11">
        <f t="shared" si="521"/>
        <v>0</v>
      </c>
      <c r="AW3304" s="13">
        <f t="shared" si="522"/>
        <v>0</v>
      </c>
      <c r="AX3304" s="13">
        <f t="shared" si="523"/>
        <v>0</v>
      </c>
      <c r="AY3304" s="13">
        <f t="shared" si="524"/>
        <v>0</v>
      </c>
      <c r="AZ3304" s="13">
        <f t="shared" si="525"/>
        <v>0</v>
      </c>
      <c r="BA3304" s="13">
        <f t="shared" si="526"/>
        <v>0</v>
      </c>
      <c r="BB3304" s="13">
        <f t="shared" si="527"/>
        <v>0</v>
      </c>
      <c r="BC3304" s="13">
        <f t="shared" si="528"/>
        <v>0</v>
      </c>
    </row>
    <row r="3305" spans="1:55" x14ac:dyDescent="0.3">
      <c r="A3305" s="8" t="s">
        <v>232</v>
      </c>
      <c r="B3305" s="8" t="s">
        <v>239</v>
      </c>
      <c r="C3305" s="8" t="s">
        <v>220</v>
      </c>
      <c r="D3305" s="8" t="s">
        <v>18</v>
      </c>
      <c r="E3305" s="7" t="s">
        <v>21</v>
      </c>
      <c r="K3305" s="8">
        <v>1</v>
      </c>
      <c r="L3305" s="8">
        <v>0</v>
      </c>
      <c r="M3305" s="8">
        <f t="shared" si="529"/>
        <v>0</v>
      </c>
      <c r="O3305" s="8">
        <v>162</v>
      </c>
      <c r="S3305" s="8">
        <v>1095</v>
      </c>
      <c r="T3305" s="8" t="s">
        <v>275</v>
      </c>
      <c r="AL3305" s="7">
        <v>267</v>
      </c>
      <c r="AN3305" s="8">
        <v>19.600000000000001</v>
      </c>
      <c r="AQ3305" s="8">
        <v>20.3</v>
      </c>
      <c r="AT3305" s="12">
        <f t="shared" si="520"/>
        <v>39.900000000000006</v>
      </c>
      <c r="AV3305" s="11">
        <f t="shared" si="521"/>
        <v>0</v>
      </c>
      <c r="AW3305" s="13">
        <f t="shared" si="522"/>
        <v>0</v>
      </c>
      <c r="AX3305" s="13">
        <f t="shared" si="523"/>
        <v>0</v>
      </c>
      <c r="AY3305" s="13">
        <f t="shared" si="524"/>
        <v>0</v>
      </c>
      <c r="AZ3305" s="13">
        <f t="shared" si="525"/>
        <v>0</v>
      </c>
      <c r="BA3305" s="13">
        <f t="shared" si="526"/>
        <v>0</v>
      </c>
      <c r="BB3305" s="13">
        <f t="shared" si="527"/>
        <v>0</v>
      </c>
      <c r="BC3305" s="13">
        <f t="shared" si="528"/>
        <v>0</v>
      </c>
    </row>
    <row r="3306" spans="1:55" x14ac:dyDescent="0.3">
      <c r="A3306" s="8" t="s">
        <v>232</v>
      </c>
      <c r="B3306" s="8" t="s">
        <v>239</v>
      </c>
      <c r="C3306" s="8" t="s">
        <v>220</v>
      </c>
      <c r="D3306" s="8" t="s">
        <v>19</v>
      </c>
      <c r="E3306" s="7" t="s">
        <v>14</v>
      </c>
      <c r="F3306" s="8">
        <v>112</v>
      </c>
      <c r="I3306" s="8">
        <v>1</v>
      </c>
      <c r="L3306" s="8">
        <v>3.3000000000000002E-2</v>
      </c>
      <c r="M3306" s="8">
        <f t="shared" si="529"/>
        <v>3.6960000000000002</v>
      </c>
      <c r="O3306" s="8">
        <v>162</v>
      </c>
      <c r="AI3306" s="7">
        <v>8063</v>
      </c>
      <c r="AJ3306" s="8">
        <v>5124</v>
      </c>
      <c r="AK3306" s="8" t="s">
        <v>273</v>
      </c>
      <c r="AL3306" s="7">
        <v>285</v>
      </c>
      <c r="AM3306" s="8">
        <v>285</v>
      </c>
      <c r="AN3306" s="8">
        <v>26.9</v>
      </c>
      <c r="AO3306" s="8">
        <v>26.9</v>
      </c>
      <c r="AP3306" s="8">
        <v>26.9</v>
      </c>
      <c r="AQ3306" s="8">
        <v>18.899999999999999</v>
      </c>
      <c r="AR3306" s="8">
        <v>0</v>
      </c>
      <c r="AS3306" s="8">
        <v>0</v>
      </c>
      <c r="AT3306" s="12">
        <f t="shared" si="520"/>
        <v>45.8</v>
      </c>
      <c r="AV3306" s="11">
        <f t="shared" si="521"/>
        <v>10.533600000000002</v>
      </c>
      <c r="AW3306" s="13">
        <f t="shared" si="522"/>
        <v>10.533600000000002</v>
      </c>
      <c r="AX3306" s="13">
        <f t="shared" si="523"/>
        <v>0.994224</v>
      </c>
      <c r="AY3306" s="13">
        <f t="shared" si="524"/>
        <v>0.994224</v>
      </c>
      <c r="AZ3306" s="13">
        <f t="shared" si="525"/>
        <v>0.994224</v>
      </c>
      <c r="BA3306" s="13">
        <f t="shared" si="526"/>
        <v>0.69854399999999994</v>
      </c>
      <c r="BB3306" s="13">
        <f t="shared" si="527"/>
        <v>0</v>
      </c>
      <c r="BC3306" s="13">
        <f t="shared" si="528"/>
        <v>0</v>
      </c>
    </row>
    <row r="3307" spans="1:55" x14ac:dyDescent="0.3">
      <c r="A3307" s="8" t="s">
        <v>232</v>
      </c>
      <c r="B3307" s="8" t="s">
        <v>239</v>
      </c>
      <c r="C3307" s="8" t="s">
        <v>220</v>
      </c>
      <c r="D3307" s="8" t="s">
        <v>22</v>
      </c>
      <c r="E3307" s="7" t="s">
        <v>21</v>
      </c>
      <c r="K3307" s="8">
        <v>1</v>
      </c>
      <c r="L3307" s="8">
        <v>0</v>
      </c>
      <c r="M3307" s="8">
        <f t="shared" si="529"/>
        <v>0</v>
      </c>
      <c r="O3307" s="8">
        <v>162</v>
      </c>
      <c r="AI3307" s="7">
        <v>8063</v>
      </c>
      <c r="AJ3307" s="8">
        <v>5124</v>
      </c>
      <c r="AK3307" s="8" t="s">
        <v>273</v>
      </c>
      <c r="AL3307" s="7">
        <v>285</v>
      </c>
      <c r="AM3307" s="8">
        <v>285</v>
      </c>
      <c r="AN3307" s="8">
        <v>26.9</v>
      </c>
      <c r="AO3307" s="8">
        <v>26.9</v>
      </c>
      <c r="AP3307" s="8">
        <v>26.9</v>
      </c>
      <c r="AQ3307" s="8">
        <v>18.899999999999999</v>
      </c>
      <c r="AR3307" s="8">
        <v>0</v>
      </c>
      <c r="AS3307" s="8">
        <v>0</v>
      </c>
      <c r="AT3307" s="12">
        <f t="shared" si="520"/>
        <v>45.8</v>
      </c>
      <c r="AV3307" s="11">
        <f t="shared" si="521"/>
        <v>0</v>
      </c>
      <c r="AW3307" s="13">
        <f t="shared" si="522"/>
        <v>0</v>
      </c>
      <c r="AX3307" s="13">
        <f t="shared" si="523"/>
        <v>0</v>
      </c>
      <c r="AY3307" s="13">
        <f t="shared" si="524"/>
        <v>0</v>
      </c>
      <c r="AZ3307" s="13">
        <f t="shared" si="525"/>
        <v>0</v>
      </c>
      <c r="BA3307" s="13">
        <f t="shared" si="526"/>
        <v>0</v>
      </c>
      <c r="BB3307" s="13">
        <f t="shared" si="527"/>
        <v>0</v>
      </c>
      <c r="BC3307" s="13">
        <f t="shared" si="528"/>
        <v>0</v>
      </c>
    </row>
    <row r="3308" spans="1:55" x14ac:dyDescent="0.3">
      <c r="A3308" s="8" t="s">
        <v>232</v>
      </c>
      <c r="B3308" s="8" t="s">
        <v>239</v>
      </c>
      <c r="C3308" s="8" t="s">
        <v>220</v>
      </c>
      <c r="D3308" s="8" t="s">
        <v>23</v>
      </c>
      <c r="E3308" s="7" t="s">
        <v>14</v>
      </c>
      <c r="F3308" s="8">
        <v>64</v>
      </c>
      <c r="I3308" s="8">
        <v>2</v>
      </c>
      <c r="L3308" s="8">
        <v>6.7000000000000004E-2</v>
      </c>
      <c r="M3308" s="8">
        <f t="shared" si="529"/>
        <v>4.2880000000000003</v>
      </c>
      <c r="O3308" s="8">
        <v>162</v>
      </c>
      <c r="AI3308" s="7">
        <v>974</v>
      </c>
      <c r="AJ3308" s="8">
        <v>1129</v>
      </c>
      <c r="AK3308" s="8" t="s">
        <v>279</v>
      </c>
      <c r="AL3308" s="7">
        <v>155</v>
      </c>
      <c r="AM3308" s="8">
        <v>155</v>
      </c>
      <c r="AN3308" s="8">
        <v>12.6</v>
      </c>
      <c r="AO3308" s="8">
        <v>12.6</v>
      </c>
      <c r="AP3308" s="8">
        <v>0</v>
      </c>
      <c r="AQ3308" s="8">
        <v>10.6</v>
      </c>
      <c r="AR3308" s="8">
        <v>1.1000000000000001</v>
      </c>
      <c r="AS3308" s="8">
        <v>0</v>
      </c>
      <c r="AT3308" s="12">
        <f t="shared" si="520"/>
        <v>24.3</v>
      </c>
      <c r="AV3308" s="11">
        <f t="shared" si="521"/>
        <v>6.6463999999999999</v>
      </c>
      <c r="AW3308" s="13">
        <f t="shared" si="522"/>
        <v>6.6463999999999999</v>
      </c>
      <c r="AX3308" s="13">
        <f t="shared" si="523"/>
        <v>0.54028799999999999</v>
      </c>
      <c r="AY3308" s="13">
        <f t="shared" si="524"/>
        <v>0.54028799999999999</v>
      </c>
      <c r="AZ3308" s="13">
        <f t="shared" si="525"/>
        <v>0</v>
      </c>
      <c r="BA3308" s="13">
        <f t="shared" si="526"/>
        <v>0.45452800000000004</v>
      </c>
      <c r="BB3308" s="13">
        <f t="shared" si="527"/>
        <v>4.7168000000000009E-2</v>
      </c>
      <c r="BC3308" s="13">
        <f t="shared" si="528"/>
        <v>0</v>
      </c>
    </row>
    <row r="3309" spans="1:55" x14ac:dyDescent="0.3">
      <c r="A3309" s="8" t="s">
        <v>232</v>
      </c>
      <c r="B3309" s="8" t="s">
        <v>239</v>
      </c>
      <c r="C3309" s="8" t="s">
        <v>220</v>
      </c>
      <c r="D3309" s="8" t="s">
        <v>24</v>
      </c>
      <c r="E3309" s="7" t="s">
        <v>14</v>
      </c>
      <c r="F3309" s="8">
        <v>184</v>
      </c>
      <c r="H3309" s="8">
        <v>2</v>
      </c>
      <c r="L3309" s="8">
        <v>0.28599999999999998</v>
      </c>
      <c r="M3309" s="8">
        <f t="shared" si="529"/>
        <v>52.623999999999995</v>
      </c>
      <c r="O3309" s="8">
        <v>162</v>
      </c>
      <c r="AI3309" s="7">
        <v>7075</v>
      </c>
      <c r="AJ3309" s="8">
        <v>1106</v>
      </c>
      <c r="AK3309" s="8" t="s">
        <v>280</v>
      </c>
      <c r="AL3309" s="7">
        <v>69</v>
      </c>
      <c r="AM3309" s="8">
        <v>69</v>
      </c>
      <c r="AN3309" s="8">
        <v>3.6</v>
      </c>
      <c r="AO3309" s="8">
        <v>3.6</v>
      </c>
      <c r="AP3309" s="8">
        <v>0</v>
      </c>
      <c r="AQ3309" s="8">
        <v>4.0999999999999996</v>
      </c>
      <c r="AR3309" s="8">
        <v>4.5</v>
      </c>
      <c r="AS3309" s="8">
        <v>0</v>
      </c>
      <c r="AT3309" s="12">
        <f t="shared" ref="AT3309:AT3372" si="530">SUM(AN3309,AQ3309,AR3309)</f>
        <v>12.2</v>
      </c>
      <c r="AV3309" s="11">
        <f t="shared" si="521"/>
        <v>36.310559999999995</v>
      </c>
      <c r="AW3309" s="13">
        <f t="shared" si="522"/>
        <v>36.310559999999995</v>
      </c>
      <c r="AX3309" s="13">
        <f t="shared" si="523"/>
        <v>1.8944639999999999</v>
      </c>
      <c r="AY3309" s="13">
        <f t="shared" si="524"/>
        <v>1.8944639999999999</v>
      </c>
      <c r="AZ3309" s="13">
        <f t="shared" si="525"/>
        <v>0</v>
      </c>
      <c r="BA3309" s="13">
        <f t="shared" si="526"/>
        <v>2.1575839999999995</v>
      </c>
      <c r="BB3309" s="13">
        <f t="shared" si="527"/>
        <v>2.36808</v>
      </c>
      <c r="BC3309" s="13">
        <f t="shared" si="528"/>
        <v>0</v>
      </c>
    </row>
    <row r="3310" spans="1:55" x14ac:dyDescent="0.3">
      <c r="A3310" s="8" t="s">
        <v>232</v>
      </c>
      <c r="B3310" s="8" t="s">
        <v>239</v>
      </c>
      <c r="C3310" s="8" t="s">
        <v>220</v>
      </c>
      <c r="D3310" s="8" t="s">
        <v>25</v>
      </c>
      <c r="E3310" s="7" t="s">
        <v>21</v>
      </c>
      <c r="K3310" s="8">
        <v>1</v>
      </c>
      <c r="L3310" s="8">
        <v>0</v>
      </c>
      <c r="M3310" s="8">
        <f t="shared" si="529"/>
        <v>0</v>
      </c>
      <c r="O3310" s="8">
        <v>162</v>
      </c>
      <c r="AI3310" s="7">
        <v>646</v>
      </c>
      <c r="AJ3310" s="8">
        <v>1009</v>
      </c>
      <c r="AK3310" s="8" t="s">
        <v>286</v>
      </c>
      <c r="AL3310" s="7">
        <v>403</v>
      </c>
      <c r="AM3310" s="8">
        <v>403</v>
      </c>
      <c r="AN3310" s="8">
        <v>24.9</v>
      </c>
      <c r="AO3310" s="8">
        <v>24.9</v>
      </c>
      <c r="AP3310" s="8">
        <v>0</v>
      </c>
      <c r="AQ3310" s="8">
        <v>33.1</v>
      </c>
      <c r="AR3310" s="8">
        <v>1.3</v>
      </c>
      <c r="AS3310" s="8">
        <v>0</v>
      </c>
      <c r="AT3310" s="12">
        <f t="shared" si="530"/>
        <v>59.3</v>
      </c>
      <c r="AV3310" s="11">
        <f t="shared" si="521"/>
        <v>0</v>
      </c>
      <c r="AW3310" s="13">
        <f t="shared" si="522"/>
        <v>0</v>
      </c>
      <c r="AX3310" s="13">
        <f t="shared" si="523"/>
        <v>0</v>
      </c>
      <c r="AY3310" s="13">
        <f t="shared" si="524"/>
        <v>0</v>
      </c>
      <c r="AZ3310" s="13">
        <f t="shared" si="525"/>
        <v>0</v>
      </c>
      <c r="BA3310" s="13">
        <f t="shared" si="526"/>
        <v>0</v>
      </c>
      <c r="BB3310" s="13">
        <f t="shared" si="527"/>
        <v>0</v>
      </c>
      <c r="BC3310" s="13">
        <f t="shared" si="528"/>
        <v>0</v>
      </c>
    </row>
    <row r="3311" spans="1:55" x14ac:dyDescent="0.3">
      <c r="A3311" s="8" t="s">
        <v>20</v>
      </c>
      <c r="B3311" s="8" t="s">
        <v>239</v>
      </c>
      <c r="C3311" s="8" t="s">
        <v>220</v>
      </c>
      <c r="D3311" s="8" t="s">
        <v>20</v>
      </c>
      <c r="E3311" s="7" t="s">
        <v>14</v>
      </c>
      <c r="F3311" s="8">
        <v>112</v>
      </c>
      <c r="G3311" s="8">
        <v>1</v>
      </c>
      <c r="L3311" s="8">
        <v>1</v>
      </c>
      <c r="M3311" s="8">
        <f t="shared" si="529"/>
        <v>112</v>
      </c>
      <c r="O3311" s="8">
        <v>162</v>
      </c>
      <c r="AI3311">
        <v>8041</v>
      </c>
      <c r="AJ3311">
        <v>15233</v>
      </c>
      <c r="AK3311" t="s">
        <v>378</v>
      </c>
      <c r="AL3311">
        <v>105</v>
      </c>
      <c r="AM3311">
        <v>105</v>
      </c>
      <c r="AN3311">
        <v>18.5</v>
      </c>
      <c r="AO3311">
        <v>18.5</v>
      </c>
      <c r="AP3311">
        <v>18.5</v>
      </c>
      <c r="AQ3311">
        <v>2.9</v>
      </c>
      <c r="AR3311">
        <v>0</v>
      </c>
      <c r="AS3311">
        <v>0</v>
      </c>
      <c r="AT3311" s="12">
        <f t="shared" si="530"/>
        <v>21.4</v>
      </c>
      <c r="AV3311" s="11">
        <f t="shared" si="521"/>
        <v>117.6</v>
      </c>
      <c r="AW3311" s="13">
        <f t="shared" si="522"/>
        <v>117.6</v>
      </c>
      <c r="AX3311" s="13">
        <f t="shared" si="523"/>
        <v>20.72</v>
      </c>
      <c r="AY3311" s="13">
        <f t="shared" si="524"/>
        <v>20.72</v>
      </c>
      <c r="AZ3311" s="13">
        <f t="shared" si="525"/>
        <v>20.72</v>
      </c>
      <c r="BA3311" s="13">
        <f t="shared" si="526"/>
        <v>3.2480000000000002</v>
      </c>
      <c r="BB3311" s="13">
        <f t="shared" si="527"/>
        <v>0</v>
      </c>
      <c r="BC3311" s="13">
        <f t="shared" si="528"/>
        <v>0</v>
      </c>
    </row>
    <row r="3312" spans="1:55" x14ac:dyDescent="0.3">
      <c r="A3312" s="8" t="s">
        <v>233</v>
      </c>
      <c r="B3312" s="8" t="s">
        <v>239</v>
      </c>
      <c r="C3312" s="8" t="s">
        <v>220</v>
      </c>
      <c r="D3312" s="8" t="s">
        <v>26</v>
      </c>
      <c r="E3312" s="7" t="s">
        <v>14</v>
      </c>
      <c r="F3312" s="8">
        <v>175</v>
      </c>
      <c r="H3312" s="8">
        <v>2</v>
      </c>
      <c r="L3312" s="8">
        <v>0.28599999999999998</v>
      </c>
      <c r="M3312" s="8">
        <f t="shared" si="529"/>
        <v>50.05</v>
      </c>
      <c r="O3312" s="8">
        <v>162</v>
      </c>
      <c r="AI3312" s="7">
        <v>7200</v>
      </c>
      <c r="AJ3312" s="8">
        <v>20051</v>
      </c>
      <c r="AK3312" s="8" t="s">
        <v>282</v>
      </c>
      <c r="AL3312" s="7">
        <v>130</v>
      </c>
      <c r="AM3312" s="8">
        <v>0</v>
      </c>
      <c r="AN3312" s="8">
        <v>2.4</v>
      </c>
      <c r="AO3312" s="8">
        <v>0</v>
      </c>
      <c r="AP3312" s="8">
        <v>0</v>
      </c>
      <c r="AQ3312" s="8">
        <v>0.2</v>
      </c>
      <c r="AR3312" s="8">
        <v>28.6</v>
      </c>
      <c r="AS3312" s="8">
        <v>0.3</v>
      </c>
      <c r="AT3312" s="12">
        <f t="shared" si="530"/>
        <v>31.200000000000003</v>
      </c>
      <c r="AV3312" s="11">
        <f t="shared" si="521"/>
        <v>65.064999999999998</v>
      </c>
      <c r="AW3312" s="13">
        <f t="shared" si="522"/>
        <v>0</v>
      </c>
      <c r="AX3312" s="13">
        <f t="shared" si="523"/>
        <v>1.2011999999999998</v>
      </c>
      <c r="AY3312" s="13">
        <f t="shared" si="524"/>
        <v>0</v>
      </c>
      <c r="AZ3312" s="13">
        <f t="shared" si="525"/>
        <v>0</v>
      </c>
      <c r="BA3312" s="13">
        <f t="shared" si="526"/>
        <v>0.10009999999999999</v>
      </c>
      <c r="BB3312" s="13">
        <f t="shared" si="527"/>
        <v>14.314300000000001</v>
      </c>
      <c r="BC3312" s="13">
        <f t="shared" si="528"/>
        <v>0.15014999999999998</v>
      </c>
    </row>
    <row r="3313" spans="1:55" x14ac:dyDescent="0.3">
      <c r="A3313" s="8" t="s">
        <v>233</v>
      </c>
      <c r="B3313" s="8" t="s">
        <v>239</v>
      </c>
      <c r="C3313" s="8" t="s">
        <v>220</v>
      </c>
      <c r="D3313" s="8" t="s">
        <v>28</v>
      </c>
      <c r="E3313" s="7" t="s">
        <v>14</v>
      </c>
      <c r="F3313" s="8">
        <v>185</v>
      </c>
      <c r="H3313" s="8">
        <v>2</v>
      </c>
      <c r="L3313" s="8">
        <v>0.28599999999999998</v>
      </c>
      <c r="M3313" s="8">
        <f t="shared" si="529"/>
        <v>52.91</v>
      </c>
      <c r="O3313" s="8">
        <v>162</v>
      </c>
      <c r="AI3313" s="7">
        <v>7005</v>
      </c>
      <c r="AJ3313" s="8">
        <v>16028</v>
      </c>
      <c r="AK3313" s="8" t="s">
        <v>283</v>
      </c>
      <c r="AL3313" s="7">
        <v>127</v>
      </c>
      <c r="AM3313" s="8">
        <v>0</v>
      </c>
      <c r="AN3313" s="8">
        <v>8.6999999999999993</v>
      </c>
      <c r="AO3313" s="8">
        <v>0</v>
      </c>
      <c r="AP3313" s="8">
        <v>0</v>
      </c>
      <c r="AQ3313" s="8">
        <v>0.5</v>
      </c>
      <c r="AR3313" s="8">
        <v>22.8</v>
      </c>
      <c r="AS3313" s="8">
        <v>6.4</v>
      </c>
      <c r="AT3313" s="12">
        <f t="shared" si="530"/>
        <v>32</v>
      </c>
      <c r="AV3313" s="11">
        <f t="shared" ref="AV3313:AV3376" si="531">PRODUCT($M3313,$Y3313,AL3313)/100</f>
        <v>67.195700000000002</v>
      </c>
      <c r="AW3313" s="13">
        <f t="shared" si="522"/>
        <v>0</v>
      </c>
      <c r="AX3313" s="13">
        <f t="shared" si="523"/>
        <v>4.6031699999999995</v>
      </c>
      <c r="AY3313" s="13">
        <f t="shared" si="524"/>
        <v>0</v>
      </c>
      <c r="AZ3313" s="13">
        <f t="shared" si="525"/>
        <v>0</v>
      </c>
      <c r="BA3313" s="13">
        <f t="shared" si="526"/>
        <v>0.26455000000000001</v>
      </c>
      <c r="BB3313" s="13">
        <f t="shared" si="527"/>
        <v>12.06348</v>
      </c>
      <c r="BC3313" s="13">
        <f t="shared" si="528"/>
        <v>3.3862400000000004</v>
      </c>
    </row>
    <row r="3314" spans="1:55" x14ac:dyDescent="0.3">
      <c r="A3314" s="8" t="s">
        <v>233</v>
      </c>
      <c r="B3314" s="8" t="s">
        <v>239</v>
      </c>
      <c r="C3314" s="8" t="s">
        <v>220</v>
      </c>
      <c r="D3314" s="8" t="s">
        <v>29</v>
      </c>
      <c r="E3314" s="7" t="s">
        <v>14</v>
      </c>
      <c r="F3314" s="8">
        <v>60</v>
      </c>
      <c r="G3314" s="8">
        <v>1</v>
      </c>
      <c r="L3314" s="8">
        <v>1</v>
      </c>
      <c r="M3314" s="8">
        <f t="shared" si="529"/>
        <v>60</v>
      </c>
      <c r="O3314" s="8">
        <v>162</v>
      </c>
      <c r="AI3314" s="7">
        <v>513</v>
      </c>
      <c r="AJ3314" s="8">
        <v>11110</v>
      </c>
      <c r="AK3314" s="8" t="s">
        <v>290</v>
      </c>
      <c r="AL3314" s="7">
        <v>22</v>
      </c>
      <c r="AM3314" s="8">
        <v>0</v>
      </c>
      <c r="AN3314" s="8">
        <v>1</v>
      </c>
      <c r="AO3314" s="8">
        <v>0</v>
      </c>
      <c r="AP3314" s="8">
        <v>0</v>
      </c>
      <c r="AQ3314" s="8">
        <v>0.4</v>
      </c>
      <c r="AR3314" s="8">
        <v>4.5</v>
      </c>
      <c r="AS3314" s="8">
        <v>2.8</v>
      </c>
      <c r="AT3314" s="12">
        <f t="shared" si="530"/>
        <v>5.9</v>
      </c>
      <c r="AV3314" s="11">
        <f t="shared" si="531"/>
        <v>13.2</v>
      </c>
      <c r="AW3314" s="13">
        <f t="shared" ref="AW3314:AW3377" si="532">PRODUCT($M3314,$Y3314,AM3314)/100</f>
        <v>0</v>
      </c>
      <c r="AX3314" s="13">
        <f t="shared" ref="AX3314:AX3377" si="533">PRODUCT($M3314,$Y3314,AN3314)/100</f>
        <v>0.6</v>
      </c>
      <c r="AY3314" s="13">
        <f t="shared" ref="AY3314:AY3377" si="534">PRODUCT($M3314,$Y3314,AO3314)/100</f>
        <v>0</v>
      </c>
      <c r="AZ3314" s="13">
        <f t="shared" ref="AZ3314:AZ3377" si="535">PRODUCT($M3314,$Y3314,AP3314)/100</f>
        <v>0</v>
      </c>
      <c r="BA3314" s="13">
        <f t="shared" ref="BA3314:BA3377" si="536">PRODUCT($M3314,$Y3314,AQ3314)/100</f>
        <v>0.24</v>
      </c>
      <c r="BB3314" s="13">
        <f t="shared" ref="BB3314:BB3377" si="537">PRODUCT($M3314,$Y3314,AR3314)/100</f>
        <v>2.7</v>
      </c>
      <c r="BC3314" s="13">
        <f t="shared" ref="BC3314:BC3377" si="538">PRODUCT($M3314,$Y3314,AS3314)/100</f>
        <v>1.68</v>
      </c>
    </row>
    <row r="3315" spans="1:55" x14ac:dyDescent="0.3">
      <c r="A3315" s="8" t="s">
        <v>233</v>
      </c>
      <c r="B3315" s="8" t="s">
        <v>239</v>
      </c>
      <c r="C3315" s="8" t="s">
        <v>220</v>
      </c>
      <c r="D3315" s="8" t="s">
        <v>30</v>
      </c>
      <c r="E3315" s="7" t="s">
        <v>14</v>
      </c>
      <c r="F3315" s="8">
        <v>119</v>
      </c>
      <c r="G3315" s="8">
        <v>1</v>
      </c>
      <c r="L3315" s="8">
        <v>1</v>
      </c>
      <c r="M3315" s="8">
        <f t="shared" si="529"/>
        <v>119</v>
      </c>
      <c r="O3315" s="8">
        <v>162</v>
      </c>
      <c r="AI3315" s="7">
        <v>141</v>
      </c>
      <c r="AJ3315" s="8">
        <v>9040</v>
      </c>
      <c r="AK3315" s="8" t="s">
        <v>287</v>
      </c>
      <c r="AL3315" s="7">
        <v>92</v>
      </c>
      <c r="AM3315" s="8">
        <v>0</v>
      </c>
      <c r="AN3315" s="8">
        <v>1</v>
      </c>
      <c r="AO3315" s="8">
        <v>0</v>
      </c>
      <c r="AP3315" s="8">
        <v>0</v>
      </c>
      <c r="AQ3315" s="8">
        <v>0.5</v>
      </c>
      <c r="AR3315" s="8">
        <v>23.4</v>
      </c>
      <c r="AS3315" s="8">
        <v>2.4</v>
      </c>
      <c r="AT3315" s="12">
        <f t="shared" si="530"/>
        <v>24.9</v>
      </c>
      <c r="AV3315" s="11">
        <f t="shared" si="531"/>
        <v>109.48</v>
      </c>
      <c r="AW3315" s="13">
        <f t="shared" si="532"/>
        <v>0</v>
      </c>
      <c r="AX3315" s="13">
        <f t="shared" si="533"/>
        <v>1.19</v>
      </c>
      <c r="AY3315" s="13">
        <f t="shared" si="534"/>
        <v>0</v>
      </c>
      <c r="AZ3315" s="13">
        <f t="shared" si="535"/>
        <v>0</v>
      </c>
      <c r="BA3315" s="13">
        <f t="shared" si="536"/>
        <v>0.59499999999999997</v>
      </c>
      <c r="BB3315" s="13">
        <f t="shared" si="537"/>
        <v>27.846</v>
      </c>
      <c r="BC3315" s="13">
        <f t="shared" si="538"/>
        <v>2.8559999999999999</v>
      </c>
    </row>
    <row r="3316" spans="1:55" x14ac:dyDescent="0.3">
      <c r="A3316" s="8" t="s">
        <v>233</v>
      </c>
      <c r="B3316" s="8" t="s">
        <v>239</v>
      </c>
      <c r="C3316" s="8" t="s">
        <v>220</v>
      </c>
      <c r="D3316" s="8" t="s">
        <v>31</v>
      </c>
      <c r="E3316" s="7" t="s">
        <v>14</v>
      </c>
      <c r="F3316" s="8">
        <v>122</v>
      </c>
      <c r="H3316" s="8">
        <v>2</v>
      </c>
      <c r="L3316" s="8">
        <v>0.28599999999999998</v>
      </c>
      <c r="M3316" s="8">
        <f t="shared" si="529"/>
        <v>34.891999999999996</v>
      </c>
      <c r="O3316" s="8">
        <v>162</v>
      </c>
      <c r="AI3316" s="7">
        <v>1786</v>
      </c>
      <c r="AJ3316" s="8">
        <v>11363</v>
      </c>
      <c r="AK3316" s="8" t="s">
        <v>289</v>
      </c>
      <c r="AL3316" s="7">
        <v>93</v>
      </c>
      <c r="AM3316" s="8">
        <v>0</v>
      </c>
      <c r="AN3316" s="8">
        <v>2</v>
      </c>
      <c r="AO3316" s="8">
        <v>0</v>
      </c>
      <c r="AP3316" s="8">
        <v>0</v>
      </c>
      <c r="AQ3316" s="8">
        <v>0.1</v>
      </c>
      <c r="AR3316" s="8">
        <v>21.6</v>
      </c>
      <c r="AS3316" s="8">
        <v>1.5</v>
      </c>
      <c r="AT3316" s="12">
        <f t="shared" si="530"/>
        <v>23.700000000000003</v>
      </c>
      <c r="AV3316" s="11">
        <f t="shared" si="531"/>
        <v>32.449559999999998</v>
      </c>
      <c r="AW3316" s="13">
        <f t="shared" si="532"/>
        <v>0</v>
      </c>
      <c r="AX3316" s="13">
        <f t="shared" si="533"/>
        <v>0.6978399999999999</v>
      </c>
      <c r="AY3316" s="13">
        <f t="shared" si="534"/>
        <v>0</v>
      </c>
      <c r="AZ3316" s="13">
        <f t="shared" si="535"/>
        <v>0</v>
      </c>
      <c r="BA3316" s="13">
        <f t="shared" si="536"/>
        <v>3.4891999999999999E-2</v>
      </c>
      <c r="BB3316" s="13">
        <f t="shared" si="537"/>
        <v>7.5366719999999994</v>
      </c>
      <c r="BC3316" s="13">
        <f t="shared" si="538"/>
        <v>0.52337999999999996</v>
      </c>
    </row>
    <row r="3317" spans="1:55" x14ac:dyDescent="0.3">
      <c r="A3317" s="8" t="s">
        <v>233</v>
      </c>
      <c r="B3317" s="8" t="s">
        <v>239</v>
      </c>
      <c r="C3317" s="8" t="s">
        <v>220</v>
      </c>
      <c r="D3317" s="8" t="s">
        <v>128</v>
      </c>
      <c r="E3317" s="7" t="s">
        <v>14</v>
      </c>
      <c r="F3317" s="8">
        <v>62</v>
      </c>
      <c r="I3317" s="8">
        <v>2</v>
      </c>
      <c r="L3317" s="8">
        <v>6.7000000000000004E-2</v>
      </c>
      <c r="M3317" s="8">
        <f t="shared" si="529"/>
        <v>4.1539999999999999</v>
      </c>
      <c r="O3317" s="8">
        <v>162</v>
      </c>
      <c r="AI3317" s="7">
        <v>620</v>
      </c>
      <c r="AJ3317" s="8">
        <v>11125</v>
      </c>
      <c r="AK3317" s="8" t="s">
        <v>356</v>
      </c>
      <c r="AL3317" s="7">
        <v>45</v>
      </c>
      <c r="AM3317" s="8">
        <v>0</v>
      </c>
      <c r="AN3317" s="8">
        <v>1.1000000000000001</v>
      </c>
      <c r="AO3317" s="8">
        <v>0</v>
      </c>
      <c r="AP3317" s="8">
        <v>0</v>
      </c>
      <c r="AQ3317" s="8">
        <v>0.2</v>
      </c>
      <c r="AR3317" s="8">
        <v>10.5</v>
      </c>
      <c r="AS3317" s="8">
        <v>3.3</v>
      </c>
      <c r="AT3317" s="12">
        <f t="shared" si="530"/>
        <v>11.8</v>
      </c>
      <c r="AV3317" s="11">
        <f t="shared" si="531"/>
        <v>1.8693</v>
      </c>
      <c r="AW3317" s="13">
        <f t="shared" si="532"/>
        <v>0</v>
      </c>
      <c r="AX3317" s="13">
        <f t="shared" si="533"/>
        <v>4.5693999999999999E-2</v>
      </c>
      <c r="AY3317" s="13">
        <f t="shared" si="534"/>
        <v>0</v>
      </c>
      <c r="AZ3317" s="13">
        <f t="shared" si="535"/>
        <v>0</v>
      </c>
      <c r="BA3317" s="13">
        <f t="shared" si="536"/>
        <v>8.3079999999999994E-3</v>
      </c>
      <c r="BB3317" s="13">
        <f t="shared" si="537"/>
        <v>0.43616999999999995</v>
      </c>
      <c r="BC3317" s="13">
        <f t="shared" si="538"/>
        <v>0.13708200000000001</v>
      </c>
    </row>
    <row r="3318" spans="1:55" x14ac:dyDescent="0.3">
      <c r="A3318" s="8" t="s">
        <v>233</v>
      </c>
      <c r="B3318" s="8" t="s">
        <v>239</v>
      </c>
      <c r="C3318" s="8" t="s">
        <v>220</v>
      </c>
      <c r="D3318" s="8" t="s">
        <v>167</v>
      </c>
      <c r="E3318" s="7" t="s">
        <v>14</v>
      </c>
      <c r="F3318" s="8">
        <v>62</v>
      </c>
      <c r="G3318" s="8">
        <v>1</v>
      </c>
      <c r="L3318" s="8">
        <v>1</v>
      </c>
      <c r="M3318" s="8">
        <f t="shared" si="529"/>
        <v>62</v>
      </c>
      <c r="O3318" s="8">
        <v>162</v>
      </c>
      <c r="AI3318" s="7">
        <v>2282</v>
      </c>
      <c r="AJ3318" s="8">
        <v>11529</v>
      </c>
      <c r="AK3318" s="8" t="s">
        <v>368</v>
      </c>
      <c r="AL3318" s="7">
        <v>21</v>
      </c>
      <c r="AM3318" s="8">
        <v>0</v>
      </c>
      <c r="AN3318" s="8">
        <v>0.9</v>
      </c>
      <c r="AO3318" s="8">
        <v>0</v>
      </c>
      <c r="AP3318" s="8">
        <v>0</v>
      </c>
      <c r="AQ3318" s="8">
        <v>0.3</v>
      </c>
      <c r="AR3318" s="8">
        <v>4.5999999999999996</v>
      </c>
      <c r="AS3318" s="8">
        <v>1.1000000000000001</v>
      </c>
      <c r="AT3318" s="12">
        <f t="shared" si="530"/>
        <v>5.8</v>
      </c>
      <c r="AV3318" s="11">
        <f t="shared" si="531"/>
        <v>13.02</v>
      </c>
      <c r="AW3318" s="13">
        <f t="shared" si="532"/>
        <v>0</v>
      </c>
      <c r="AX3318" s="13">
        <f t="shared" si="533"/>
        <v>0.55800000000000005</v>
      </c>
      <c r="AY3318" s="13">
        <f t="shared" si="534"/>
        <v>0</v>
      </c>
      <c r="AZ3318" s="13">
        <f t="shared" si="535"/>
        <v>0</v>
      </c>
      <c r="BA3318" s="13">
        <f t="shared" si="536"/>
        <v>0.18599999999999997</v>
      </c>
      <c r="BB3318" s="13">
        <f t="shared" si="537"/>
        <v>2.8519999999999999</v>
      </c>
      <c r="BC3318" s="13">
        <f t="shared" si="538"/>
        <v>0.68200000000000005</v>
      </c>
    </row>
    <row r="3319" spans="1:55" x14ac:dyDescent="0.3">
      <c r="A3319" s="8" t="s">
        <v>233</v>
      </c>
      <c r="B3319" s="8" t="s">
        <v>239</v>
      </c>
      <c r="C3319" s="8" t="s">
        <v>220</v>
      </c>
      <c r="D3319" s="8" t="s">
        <v>171</v>
      </c>
      <c r="E3319" s="7" t="s">
        <v>14</v>
      </c>
      <c r="F3319" s="8">
        <v>44</v>
      </c>
      <c r="G3319" s="8">
        <v>1</v>
      </c>
      <c r="L3319" s="8">
        <v>1</v>
      </c>
      <c r="M3319" s="8">
        <f t="shared" si="529"/>
        <v>44</v>
      </c>
      <c r="O3319" s="8">
        <v>162</v>
      </c>
      <c r="AI3319" s="7">
        <v>7016</v>
      </c>
      <c r="AJ3319" s="8">
        <v>18029</v>
      </c>
      <c r="AK3319" s="8" t="s">
        <v>369</v>
      </c>
      <c r="AL3319" s="7">
        <v>274</v>
      </c>
      <c r="AM3319" s="8">
        <v>0</v>
      </c>
      <c r="AN3319" s="8">
        <v>8.8000000000000007</v>
      </c>
      <c r="AO3319" s="8">
        <v>0</v>
      </c>
      <c r="AP3319" s="8">
        <v>0</v>
      </c>
      <c r="AQ3319" s="8">
        <v>3</v>
      </c>
      <c r="AR3319" s="8">
        <v>51.9</v>
      </c>
      <c r="AS3319" s="8">
        <v>2.8</v>
      </c>
      <c r="AT3319" s="12">
        <f t="shared" si="530"/>
        <v>63.7</v>
      </c>
      <c r="AV3319" s="11">
        <f t="shared" si="531"/>
        <v>120.56</v>
      </c>
      <c r="AW3319" s="13">
        <f t="shared" si="532"/>
        <v>0</v>
      </c>
      <c r="AX3319" s="13">
        <f t="shared" si="533"/>
        <v>3.8720000000000003</v>
      </c>
      <c r="AY3319" s="13">
        <f t="shared" si="534"/>
        <v>0</v>
      </c>
      <c r="AZ3319" s="13">
        <f t="shared" si="535"/>
        <v>0</v>
      </c>
      <c r="BA3319" s="13">
        <f t="shared" si="536"/>
        <v>1.32</v>
      </c>
      <c r="BB3319" s="13">
        <f t="shared" si="537"/>
        <v>22.835999999999999</v>
      </c>
      <c r="BC3319" s="13">
        <f t="shared" si="538"/>
        <v>1.232</v>
      </c>
    </row>
    <row r="3320" spans="1:55" x14ac:dyDescent="0.3">
      <c r="A3320" s="8" t="s">
        <v>233</v>
      </c>
      <c r="B3320" s="8" t="s">
        <v>239</v>
      </c>
      <c r="C3320" s="8" t="s">
        <v>220</v>
      </c>
      <c r="D3320" s="8" t="s">
        <v>114</v>
      </c>
      <c r="E3320" s="7" t="s">
        <v>14</v>
      </c>
      <c r="F3320" s="8">
        <v>171</v>
      </c>
      <c r="G3320" s="8">
        <v>1</v>
      </c>
      <c r="L3320" s="8">
        <v>1</v>
      </c>
      <c r="M3320" s="8">
        <f t="shared" si="529"/>
        <v>171</v>
      </c>
      <c r="O3320" s="8">
        <v>162</v>
      </c>
      <c r="AI3320" s="7">
        <v>7060</v>
      </c>
      <c r="AJ3320" s="8">
        <v>16063</v>
      </c>
      <c r="AK3320" s="8" t="s">
        <v>328</v>
      </c>
      <c r="AL3320" s="7">
        <v>116</v>
      </c>
      <c r="AM3320" s="8">
        <v>0</v>
      </c>
      <c r="AN3320" s="8">
        <v>7.7</v>
      </c>
      <c r="AO3320" s="8">
        <v>0</v>
      </c>
      <c r="AP3320" s="8">
        <v>0</v>
      </c>
      <c r="AQ3320" s="8">
        <v>0.5</v>
      </c>
      <c r="AR3320" s="8">
        <v>20.8</v>
      </c>
      <c r="AS3320" s="8">
        <v>6.5</v>
      </c>
      <c r="AT3320" s="12">
        <f t="shared" si="530"/>
        <v>29</v>
      </c>
      <c r="AV3320" s="11">
        <f t="shared" si="531"/>
        <v>198.36</v>
      </c>
      <c r="AW3320" s="13">
        <f t="shared" si="532"/>
        <v>0</v>
      </c>
      <c r="AX3320" s="13">
        <f t="shared" si="533"/>
        <v>13.167</v>
      </c>
      <c r="AY3320" s="13">
        <f t="shared" si="534"/>
        <v>0</v>
      </c>
      <c r="AZ3320" s="13">
        <f t="shared" si="535"/>
        <v>0</v>
      </c>
      <c r="BA3320" s="13">
        <f t="shared" si="536"/>
        <v>0.85499999999999998</v>
      </c>
      <c r="BB3320" s="13">
        <f t="shared" si="537"/>
        <v>35.568000000000005</v>
      </c>
      <c r="BC3320" s="13">
        <f t="shared" si="538"/>
        <v>11.115</v>
      </c>
    </row>
    <row r="3321" spans="1:55" x14ac:dyDescent="0.3">
      <c r="A3321" s="8" t="s">
        <v>234</v>
      </c>
      <c r="B3321" s="8" t="s">
        <v>239</v>
      </c>
      <c r="C3321" s="8" t="s">
        <v>220</v>
      </c>
      <c r="D3321" s="8" t="s">
        <v>248</v>
      </c>
      <c r="F3321" s="8">
        <v>134</v>
      </c>
      <c r="H3321" s="8">
        <v>2</v>
      </c>
      <c r="L3321" s="8">
        <v>0.28599999999999998</v>
      </c>
      <c r="M3321" s="8">
        <f t="shared" si="529"/>
        <v>38.323999999999998</v>
      </c>
      <c r="O3321" s="8">
        <v>162</v>
      </c>
      <c r="AE3321" s="7" t="s">
        <v>296</v>
      </c>
      <c r="AF3321" s="8" t="s">
        <v>303</v>
      </c>
      <c r="AL3321" s="7">
        <v>163</v>
      </c>
      <c r="AN3321" s="8">
        <v>6.3</v>
      </c>
      <c r="AQ3321" s="8">
        <v>1.4</v>
      </c>
      <c r="AR3321" s="8">
        <v>31.1</v>
      </c>
      <c r="AT3321" s="12">
        <f t="shared" si="530"/>
        <v>38.799999999999997</v>
      </c>
      <c r="AV3321" s="11">
        <f t="shared" si="531"/>
        <v>62.468119999999999</v>
      </c>
      <c r="AW3321" s="13">
        <f t="shared" si="532"/>
        <v>0.38323999999999997</v>
      </c>
      <c r="AX3321" s="13">
        <f t="shared" si="533"/>
        <v>2.414412</v>
      </c>
      <c r="AY3321" s="13">
        <f t="shared" si="534"/>
        <v>0.38323999999999997</v>
      </c>
      <c r="AZ3321" s="13">
        <f t="shared" si="535"/>
        <v>0.38323999999999997</v>
      </c>
      <c r="BA3321" s="13">
        <f t="shared" si="536"/>
        <v>0.53653600000000001</v>
      </c>
      <c r="BB3321" s="13">
        <f t="shared" si="537"/>
        <v>11.918764000000001</v>
      </c>
      <c r="BC3321" s="13">
        <f t="shared" si="538"/>
        <v>0.38323999999999997</v>
      </c>
    </row>
    <row r="3322" spans="1:55" x14ac:dyDescent="0.3">
      <c r="A3322" s="8" t="s">
        <v>234</v>
      </c>
      <c r="B3322" s="8" t="s">
        <v>239</v>
      </c>
      <c r="C3322" s="8" t="s">
        <v>220</v>
      </c>
      <c r="D3322" s="8" t="s">
        <v>27</v>
      </c>
      <c r="E3322" s="7" t="s">
        <v>14</v>
      </c>
      <c r="F3322" s="8">
        <v>114</v>
      </c>
      <c r="G3322" s="8">
        <v>1</v>
      </c>
      <c r="L3322" s="8">
        <v>1</v>
      </c>
      <c r="M3322" s="8">
        <f t="shared" si="529"/>
        <v>114</v>
      </c>
      <c r="O3322" s="8">
        <v>162</v>
      </c>
      <c r="AE3322" s="7" t="s">
        <v>296</v>
      </c>
      <c r="AF3322" s="8" t="s">
        <v>304</v>
      </c>
      <c r="AL3322" s="7">
        <v>125</v>
      </c>
      <c r="AN3322" s="8">
        <v>2.1</v>
      </c>
      <c r="AQ3322" s="8">
        <v>1.3</v>
      </c>
      <c r="AR3322" s="8">
        <v>26.2</v>
      </c>
      <c r="AT3322" s="12">
        <f t="shared" si="530"/>
        <v>29.6</v>
      </c>
      <c r="AV3322" s="11">
        <f t="shared" si="531"/>
        <v>142.5</v>
      </c>
      <c r="AW3322" s="13">
        <f t="shared" si="532"/>
        <v>1.1399999999999999</v>
      </c>
      <c r="AX3322" s="13">
        <f t="shared" si="533"/>
        <v>2.3940000000000001</v>
      </c>
      <c r="AY3322" s="13">
        <f t="shared" si="534"/>
        <v>1.1399999999999999</v>
      </c>
      <c r="AZ3322" s="13">
        <f t="shared" si="535"/>
        <v>1.1399999999999999</v>
      </c>
      <c r="BA3322" s="13">
        <f t="shared" si="536"/>
        <v>1.4820000000000002</v>
      </c>
      <c r="BB3322" s="13">
        <f t="shared" si="537"/>
        <v>29.867999999999999</v>
      </c>
      <c r="BC3322" s="13">
        <f t="shared" si="538"/>
        <v>1.1399999999999999</v>
      </c>
    </row>
    <row r="3323" spans="1:55" x14ac:dyDescent="0.3">
      <c r="A3323" s="8" t="s">
        <v>234</v>
      </c>
      <c r="B3323" s="8" t="s">
        <v>239</v>
      </c>
      <c r="C3323" s="8" t="s">
        <v>220</v>
      </c>
      <c r="D3323" s="8" t="s">
        <v>32</v>
      </c>
      <c r="E3323" s="7" t="s">
        <v>21</v>
      </c>
      <c r="K3323" s="8">
        <v>1</v>
      </c>
      <c r="L3323" s="8">
        <v>0</v>
      </c>
      <c r="M3323" s="8">
        <f t="shared" si="529"/>
        <v>0</v>
      </c>
      <c r="O3323" s="8">
        <v>162</v>
      </c>
      <c r="AI3323" s="7">
        <v>8012</v>
      </c>
      <c r="AJ3323" s="8">
        <v>0</v>
      </c>
      <c r="AK3323" s="8" t="s">
        <v>307</v>
      </c>
      <c r="AL3323" s="7">
        <v>332</v>
      </c>
      <c r="AM3323" s="8">
        <v>0</v>
      </c>
      <c r="AN3323" s="8">
        <v>10.3</v>
      </c>
      <c r="AO3323" s="8">
        <v>0</v>
      </c>
      <c r="AP3323" s="8">
        <v>0</v>
      </c>
      <c r="AQ3323" s="8">
        <v>3</v>
      </c>
      <c r="AR3323" s="8">
        <v>73.7</v>
      </c>
      <c r="AS3323" s="8">
        <v>12.7</v>
      </c>
      <c r="AT3323" s="12">
        <f t="shared" si="530"/>
        <v>87</v>
      </c>
      <c r="AV3323" s="11">
        <f t="shared" si="531"/>
        <v>0</v>
      </c>
      <c r="AW3323" s="13">
        <f t="shared" si="532"/>
        <v>0</v>
      </c>
      <c r="AX3323" s="13">
        <f t="shared" si="533"/>
        <v>0</v>
      </c>
      <c r="AY3323" s="13">
        <f t="shared" si="534"/>
        <v>0</v>
      </c>
      <c r="AZ3323" s="13">
        <f t="shared" si="535"/>
        <v>0</v>
      </c>
      <c r="BA3323" s="13">
        <f t="shared" si="536"/>
        <v>0</v>
      </c>
      <c r="BB3323" s="13">
        <f t="shared" si="537"/>
        <v>0</v>
      </c>
      <c r="BC3323" s="13">
        <f t="shared" si="538"/>
        <v>0</v>
      </c>
    </row>
    <row r="3324" spans="1:55" x14ac:dyDescent="0.3">
      <c r="A3324" s="8" t="s">
        <v>234</v>
      </c>
      <c r="B3324" s="8" t="s">
        <v>239</v>
      </c>
      <c r="C3324" s="8" t="s">
        <v>220</v>
      </c>
      <c r="D3324" s="8" t="s">
        <v>74</v>
      </c>
      <c r="E3324" s="7" t="s">
        <v>14</v>
      </c>
      <c r="F3324" s="8">
        <v>340</v>
      </c>
      <c r="G3324" s="8">
        <v>1</v>
      </c>
      <c r="L3324" s="8">
        <v>1</v>
      </c>
      <c r="M3324" s="8">
        <f t="shared" si="529"/>
        <v>340</v>
      </c>
      <c r="O3324" s="8">
        <v>162</v>
      </c>
      <c r="AI3324" s="7">
        <v>404</v>
      </c>
      <c r="AJ3324" s="8">
        <v>14400</v>
      </c>
      <c r="AK3324" s="8" t="s">
        <v>308</v>
      </c>
      <c r="AL3324" s="7">
        <v>41</v>
      </c>
      <c r="AM3324" s="8">
        <v>0</v>
      </c>
      <c r="AN3324" s="8">
        <v>0</v>
      </c>
      <c r="AO3324" s="8">
        <v>0</v>
      </c>
      <c r="AP3324" s="8">
        <v>0</v>
      </c>
      <c r="AQ3324" s="8">
        <v>0</v>
      </c>
      <c r="AR3324" s="8">
        <v>10.4</v>
      </c>
      <c r="AS3324" s="8">
        <v>0</v>
      </c>
      <c r="AT3324" s="12">
        <f t="shared" si="530"/>
        <v>10.4</v>
      </c>
      <c r="AV3324" s="11">
        <f t="shared" si="531"/>
        <v>139.4</v>
      </c>
      <c r="AW3324" s="13">
        <f t="shared" si="532"/>
        <v>0</v>
      </c>
      <c r="AX3324" s="13">
        <f t="shared" si="533"/>
        <v>0</v>
      </c>
      <c r="AY3324" s="13">
        <f t="shared" si="534"/>
        <v>0</v>
      </c>
      <c r="AZ3324" s="13">
        <f t="shared" si="535"/>
        <v>0</v>
      </c>
      <c r="BA3324" s="13">
        <f t="shared" si="536"/>
        <v>0</v>
      </c>
      <c r="BB3324" s="13">
        <f t="shared" si="537"/>
        <v>35.36</v>
      </c>
      <c r="BC3324" s="13">
        <f t="shared" si="538"/>
        <v>0</v>
      </c>
    </row>
    <row r="3325" spans="1:55" x14ac:dyDescent="0.3">
      <c r="A3325" s="8" t="s">
        <v>227</v>
      </c>
      <c r="B3325" s="8" t="s">
        <v>239</v>
      </c>
      <c r="C3325" s="8" t="s">
        <v>220</v>
      </c>
      <c r="D3325" s="8" t="s">
        <v>33</v>
      </c>
      <c r="E3325" s="7" t="s">
        <v>14</v>
      </c>
      <c r="F3325" s="8">
        <v>20</v>
      </c>
      <c r="J3325" s="8">
        <v>1</v>
      </c>
      <c r="L3325" s="8">
        <v>3.0000000000000001E-3</v>
      </c>
      <c r="M3325" s="8">
        <f t="shared" si="529"/>
        <v>0.06</v>
      </c>
      <c r="O3325" s="8">
        <v>162</v>
      </c>
      <c r="AI3325" s="7">
        <v>1134</v>
      </c>
      <c r="AJ3325" s="8">
        <v>19296</v>
      </c>
      <c r="AK3325" s="8" t="s">
        <v>323</v>
      </c>
      <c r="AL3325" s="7">
        <v>304</v>
      </c>
      <c r="AM3325" s="8">
        <v>0</v>
      </c>
      <c r="AN3325" s="8">
        <v>0.3</v>
      </c>
      <c r="AO3325" s="8">
        <v>0</v>
      </c>
      <c r="AP3325" s="8">
        <v>0</v>
      </c>
      <c r="AQ3325" s="8">
        <v>0</v>
      </c>
      <c r="AR3325" s="8">
        <v>82.4</v>
      </c>
      <c r="AS3325" s="8">
        <v>0</v>
      </c>
      <c r="AT3325" s="12">
        <f t="shared" si="530"/>
        <v>82.7</v>
      </c>
      <c r="AV3325" s="11">
        <f t="shared" si="531"/>
        <v>0.18239999999999998</v>
      </c>
      <c r="AW3325" s="13">
        <f t="shared" si="532"/>
        <v>0</v>
      </c>
      <c r="AX3325" s="13">
        <f t="shared" si="533"/>
        <v>1.7999999999999998E-4</v>
      </c>
      <c r="AY3325" s="13">
        <f t="shared" si="534"/>
        <v>0</v>
      </c>
      <c r="AZ3325" s="13">
        <f t="shared" si="535"/>
        <v>0</v>
      </c>
      <c r="BA3325" s="13">
        <f t="shared" si="536"/>
        <v>0</v>
      </c>
      <c r="BB3325" s="13">
        <f t="shared" si="537"/>
        <v>4.9439999999999998E-2</v>
      </c>
      <c r="BC3325" s="13">
        <f t="shared" si="538"/>
        <v>0</v>
      </c>
    </row>
    <row r="3326" spans="1:55" x14ac:dyDescent="0.3">
      <c r="A3326" s="8" t="s">
        <v>232</v>
      </c>
      <c r="B3326" s="8" t="s">
        <v>239</v>
      </c>
      <c r="C3326" s="8" t="s">
        <v>221</v>
      </c>
      <c r="D3326" s="8" t="s">
        <v>13</v>
      </c>
      <c r="E3326" s="7" t="s">
        <v>14</v>
      </c>
      <c r="F3326" s="8">
        <v>112</v>
      </c>
      <c r="I3326" s="8">
        <v>3</v>
      </c>
      <c r="L3326" s="8">
        <v>0.1</v>
      </c>
      <c r="M3326" s="8">
        <f t="shared" si="529"/>
        <v>11.200000000000001</v>
      </c>
      <c r="N3326" s="8">
        <v>3</v>
      </c>
      <c r="O3326" s="8">
        <v>163</v>
      </c>
      <c r="AI3326" s="7">
        <v>8067</v>
      </c>
      <c r="AJ3326" s="8">
        <v>0</v>
      </c>
      <c r="AK3326" s="8" t="s">
        <v>265</v>
      </c>
      <c r="AL3326" s="7">
        <v>269</v>
      </c>
      <c r="AM3326" s="8">
        <v>269</v>
      </c>
      <c r="AN3326" s="8">
        <v>24.9</v>
      </c>
      <c r="AO3326" s="8">
        <v>24.9</v>
      </c>
      <c r="AP3326" s="8">
        <v>24.9</v>
      </c>
      <c r="AQ3326" s="8">
        <v>18</v>
      </c>
      <c r="AR3326" s="8">
        <v>0</v>
      </c>
      <c r="AS3326" s="8">
        <v>0</v>
      </c>
      <c r="AT3326" s="12">
        <f t="shared" si="530"/>
        <v>42.9</v>
      </c>
      <c r="AV3326" s="11">
        <f t="shared" si="531"/>
        <v>30.128</v>
      </c>
      <c r="AW3326" s="13">
        <f t="shared" si="532"/>
        <v>30.128</v>
      </c>
      <c r="AX3326" s="13">
        <f t="shared" si="533"/>
        <v>2.7888000000000002</v>
      </c>
      <c r="AY3326" s="13">
        <f t="shared" si="534"/>
        <v>2.7888000000000002</v>
      </c>
      <c r="AZ3326" s="13">
        <f t="shared" si="535"/>
        <v>2.7888000000000002</v>
      </c>
      <c r="BA3326" s="13">
        <f t="shared" si="536"/>
        <v>2.016</v>
      </c>
      <c r="BB3326" s="13">
        <f t="shared" si="537"/>
        <v>0</v>
      </c>
      <c r="BC3326" s="13">
        <f t="shared" si="538"/>
        <v>0</v>
      </c>
    </row>
    <row r="3327" spans="1:55" x14ac:dyDescent="0.3">
      <c r="A3327" s="8" t="s">
        <v>232</v>
      </c>
      <c r="B3327" s="8" t="s">
        <v>239</v>
      </c>
      <c r="C3327" s="8" t="s">
        <v>221</v>
      </c>
      <c r="D3327" s="8" t="s">
        <v>15</v>
      </c>
      <c r="E3327" s="7" t="s">
        <v>21</v>
      </c>
      <c r="K3327" s="8">
        <v>1</v>
      </c>
      <c r="L3327" s="8">
        <v>0</v>
      </c>
      <c r="M3327" s="8">
        <f t="shared" si="529"/>
        <v>0</v>
      </c>
      <c r="O3327" s="8">
        <v>163</v>
      </c>
      <c r="AE3327" s="7" t="s">
        <v>296</v>
      </c>
      <c r="AF3327" s="8" t="s">
        <v>298</v>
      </c>
      <c r="AG3327" s="7" t="s">
        <v>299</v>
      </c>
      <c r="AL3327" s="7">
        <v>241</v>
      </c>
      <c r="AN3327" s="8">
        <v>32.9</v>
      </c>
      <c r="AQ3327" s="8">
        <v>10.9</v>
      </c>
      <c r="AR3327" s="8">
        <v>0.5</v>
      </c>
      <c r="AS3327" s="8">
        <v>0</v>
      </c>
      <c r="AT3327" s="12">
        <f t="shared" si="530"/>
        <v>44.3</v>
      </c>
      <c r="AV3327" s="11">
        <f t="shared" si="531"/>
        <v>0</v>
      </c>
      <c r="AW3327" s="13">
        <f t="shared" si="532"/>
        <v>0</v>
      </c>
      <c r="AX3327" s="13">
        <f t="shared" si="533"/>
        <v>0</v>
      </c>
      <c r="AY3327" s="13">
        <f t="shared" si="534"/>
        <v>0</v>
      </c>
      <c r="AZ3327" s="13">
        <f t="shared" si="535"/>
        <v>0</v>
      </c>
      <c r="BA3327" s="13">
        <f t="shared" si="536"/>
        <v>0</v>
      </c>
      <c r="BB3327" s="13">
        <f t="shared" si="537"/>
        <v>0</v>
      </c>
      <c r="BC3327" s="13">
        <f t="shared" si="538"/>
        <v>0</v>
      </c>
    </row>
    <row r="3328" spans="1:55" x14ac:dyDescent="0.3">
      <c r="A3328" s="8" t="s">
        <v>232</v>
      </c>
      <c r="B3328" s="8" t="s">
        <v>239</v>
      </c>
      <c r="C3328" s="8" t="s">
        <v>221</v>
      </c>
      <c r="D3328" s="8" t="s">
        <v>17</v>
      </c>
      <c r="E3328" s="7" t="s">
        <v>14</v>
      </c>
      <c r="F3328" s="8">
        <v>85</v>
      </c>
      <c r="I3328" s="8">
        <v>1</v>
      </c>
      <c r="L3328" s="8">
        <v>3.3000000000000002E-2</v>
      </c>
      <c r="M3328" s="8">
        <f t="shared" si="529"/>
        <v>2.8050000000000002</v>
      </c>
      <c r="O3328" s="8">
        <v>163</v>
      </c>
      <c r="AE3328" s="7" t="s">
        <v>300</v>
      </c>
      <c r="AF3328" s="8" t="s">
        <v>301</v>
      </c>
      <c r="AG3328" s="7" t="s">
        <v>272</v>
      </c>
      <c r="AL3328" s="7">
        <v>265</v>
      </c>
      <c r="AN3328" s="8">
        <v>16.899999999999999</v>
      </c>
      <c r="AQ3328" s="8">
        <v>21.4</v>
      </c>
      <c r="AR3328" s="8">
        <v>0</v>
      </c>
      <c r="AS3328" s="8">
        <v>0</v>
      </c>
      <c r="AT3328" s="12">
        <f t="shared" si="530"/>
        <v>38.299999999999997</v>
      </c>
      <c r="AV3328" s="11">
        <f t="shared" si="531"/>
        <v>7.4332500000000001</v>
      </c>
      <c r="AW3328" s="13">
        <f t="shared" si="532"/>
        <v>2.8050000000000002E-2</v>
      </c>
      <c r="AX3328" s="13">
        <f t="shared" si="533"/>
        <v>0.47404499999999999</v>
      </c>
      <c r="AY3328" s="13">
        <f t="shared" si="534"/>
        <v>2.8050000000000002E-2</v>
      </c>
      <c r="AZ3328" s="13">
        <f t="shared" si="535"/>
        <v>2.8050000000000002E-2</v>
      </c>
      <c r="BA3328" s="13">
        <f t="shared" si="536"/>
        <v>0.60026999999999997</v>
      </c>
      <c r="BB3328" s="13">
        <f t="shared" si="537"/>
        <v>0</v>
      </c>
      <c r="BC3328" s="13">
        <f t="shared" si="538"/>
        <v>0</v>
      </c>
    </row>
    <row r="3329" spans="1:55" x14ac:dyDescent="0.3">
      <c r="A3329" s="8" t="s">
        <v>232</v>
      </c>
      <c r="B3329" s="8" t="s">
        <v>239</v>
      </c>
      <c r="C3329" s="8" t="s">
        <v>221</v>
      </c>
      <c r="D3329" s="8" t="s">
        <v>18</v>
      </c>
      <c r="E3329" s="7" t="s">
        <v>21</v>
      </c>
      <c r="K3329" s="8">
        <v>1</v>
      </c>
      <c r="L3329" s="8">
        <v>0</v>
      </c>
      <c r="M3329" s="8">
        <f t="shared" si="529"/>
        <v>0</v>
      </c>
      <c r="O3329" s="8">
        <v>163</v>
      </c>
      <c r="S3329" s="8">
        <v>1095</v>
      </c>
      <c r="T3329" s="8" t="s">
        <v>275</v>
      </c>
      <c r="AL3329" s="7">
        <v>267</v>
      </c>
      <c r="AN3329" s="8">
        <v>19.600000000000001</v>
      </c>
      <c r="AQ3329" s="8">
        <v>20.3</v>
      </c>
      <c r="AT3329" s="12">
        <f t="shared" si="530"/>
        <v>39.900000000000006</v>
      </c>
      <c r="AV3329" s="11">
        <f t="shared" si="531"/>
        <v>0</v>
      </c>
      <c r="AW3329" s="13">
        <f t="shared" si="532"/>
        <v>0</v>
      </c>
      <c r="AX3329" s="13">
        <f t="shared" si="533"/>
        <v>0</v>
      </c>
      <c r="AY3329" s="13">
        <f t="shared" si="534"/>
        <v>0</v>
      </c>
      <c r="AZ3329" s="13">
        <f t="shared" si="535"/>
        <v>0</v>
      </c>
      <c r="BA3329" s="13">
        <f t="shared" si="536"/>
        <v>0</v>
      </c>
      <c r="BB3329" s="13">
        <f t="shared" si="537"/>
        <v>0</v>
      </c>
      <c r="BC3329" s="13">
        <f t="shared" si="538"/>
        <v>0</v>
      </c>
    </row>
    <row r="3330" spans="1:55" x14ac:dyDescent="0.3">
      <c r="A3330" s="8" t="s">
        <v>232</v>
      </c>
      <c r="B3330" s="8" t="s">
        <v>239</v>
      </c>
      <c r="C3330" s="8" t="s">
        <v>221</v>
      </c>
      <c r="D3330" s="8" t="s">
        <v>19</v>
      </c>
      <c r="E3330" s="7" t="s">
        <v>14</v>
      </c>
      <c r="F3330" s="8">
        <v>112</v>
      </c>
      <c r="I3330" s="8">
        <v>1</v>
      </c>
      <c r="L3330" s="8">
        <v>3.3000000000000002E-2</v>
      </c>
      <c r="M3330" s="8">
        <f t="shared" si="529"/>
        <v>3.6960000000000002</v>
      </c>
      <c r="O3330" s="8">
        <v>163</v>
      </c>
      <c r="AI3330" s="7">
        <v>8063</v>
      </c>
      <c r="AJ3330" s="8">
        <v>5124</v>
      </c>
      <c r="AK3330" s="8" t="s">
        <v>273</v>
      </c>
      <c r="AL3330" s="7">
        <v>285</v>
      </c>
      <c r="AM3330" s="8">
        <v>285</v>
      </c>
      <c r="AN3330" s="8">
        <v>26.9</v>
      </c>
      <c r="AO3330" s="8">
        <v>26.9</v>
      </c>
      <c r="AP3330" s="8">
        <v>26.9</v>
      </c>
      <c r="AQ3330" s="8">
        <v>18.899999999999999</v>
      </c>
      <c r="AR3330" s="8">
        <v>0</v>
      </c>
      <c r="AS3330" s="8">
        <v>0</v>
      </c>
      <c r="AT3330" s="12">
        <f t="shared" si="530"/>
        <v>45.8</v>
      </c>
      <c r="AV3330" s="11">
        <f t="shared" si="531"/>
        <v>10.533600000000002</v>
      </c>
      <c r="AW3330" s="13">
        <f t="shared" si="532"/>
        <v>10.533600000000002</v>
      </c>
      <c r="AX3330" s="13">
        <f t="shared" si="533"/>
        <v>0.994224</v>
      </c>
      <c r="AY3330" s="13">
        <f t="shared" si="534"/>
        <v>0.994224</v>
      </c>
      <c r="AZ3330" s="13">
        <f t="shared" si="535"/>
        <v>0.994224</v>
      </c>
      <c r="BA3330" s="13">
        <f t="shared" si="536"/>
        <v>0.69854399999999994</v>
      </c>
      <c r="BB3330" s="13">
        <f t="shared" si="537"/>
        <v>0</v>
      </c>
      <c r="BC3330" s="13">
        <f t="shared" si="538"/>
        <v>0</v>
      </c>
    </row>
    <row r="3331" spans="1:55" x14ac:dyDescent="0.3">
      <c r="A3331" s="8" t="s">
        <v>232</v>
      </c>
      <c r="B3331" s="8" t="s">
        <v>239</v>
      </c>
      <c r="C3331" s="8" t="s">
        <v>221</v>
      </c>
      <c r="D3331" s="8" t="s">
        <v>22</v>
      </c>
      <c r="E3331" s="7" t="s">
        <v>21</v>
      </c>
      <c r="K3331" s="8">
        <v>1</v>
      </c>
      <c r="L3331" s="8">
        <v>0</v>
      </c>
      <c r="M3331" s="8">
        <f t="shared" si="529"/>
        <v>0</v>
      </c>
      <c r="O3331" s="8">
        <v>163</v>
      </c>
      <c r="AI3331" s="7">
        <v>8063</v>
      </c>
      <c r="AJ3331" s="8">
        <v>5124</v>
      </c>
      <c r="AK3331" s="8" t="s">
        <v>273</v>
      </c>
      <c r="AL3331" s="7">
        <v>285</v>
      </c>
      <c r="AM3331" s="8">
        <v>285</v>
      </c>
      <c r="AN3331" s="8">
        <v>26.9</v>
      </c>
      <c r="AO3331" s="8">
        <v>26.9</v>
      </c>
      <c r="AP3331" s="8">
        <v>26.9</v>
      </c>
      <c r="AQ3331" s="8">
        <v>18.899999999999999</v>
      </c>
      <c r="AR3331" s="8">
        <v>0</v>
      </c>
      <c r="AS3331" s="8">
        <v>0</v>
      </c>
      <c r="AT3331" s="12">
        <f t="shared" si="530"/>
        <v>45.8</v>
      </c>
      <c r="AV3331" s="11">
        <f t="shared" si="531"/>
        <v>0</v>
      </c>
      <c r="AW3331" s="13">
        <f t="shared" si="532"/>
        <v>0</v>
      </c>
      <c r="AX3331" s="13">
        <f t="shared" si="533"/>
        <v>0</v>
      </c>
      <c r="AY3331" s="13">
        <f t="shared" si="534"/>
        <v>0</v>
      </c>
      <c r="AZ3331" s="13">
        <f t="shared" si="535"/>
        <v>0</v>
      </c>
      <c r="BA3331" s="13">
        <f t="shared" si="536"/>
        <v>0</v>
      </c>
      <c r="BB3331" s="13">
        <f t="shared" si="537"/>
        <v>0</v>
      </c>
      <c r="BC3331" s="13">
        <f t="shared" si="538"/>
        <v>0</v>
      </c>
    </row>
    <row r="3332" spans="1:55" x14ac:dyDescent="0.3">
      <c r="A3332" s="8" t="s">
        <v>232</v>
      </c>
      <c r="B3332" s="8" t="s">
        <v>239</v>
      </c>
      <c r="C3332" s="8" t="s">
        <v>221</v>
      </c>
      <c r="D3332" s="8" t="s">
        <v>136</v>
      </c>
      <c r="E3332" s="7" t="s">
        <v>14</v>
      </c>
      <c r="F3332" s="8">
        <v>56</v>
      </c>
      <c r="H3332" s="8">
        <v>1</v>
      </c>
      <c r="L3332" s="8">
        <v>0.14299999999999999</v>
      </c>
      <c r="M3332" s="8">
        <f t="shared" si="529"/>
        <v>8.0079999999999991</v>
      </c>
      <c r="O3332" s="8">
        <v>163</v>
      </c>
      <c r="AI3332" s="7">
        <v>1683</v>
      </c>
      <c r="AJ3332" s="8">
        <v>10188</v>
      </c>
      <c r="AK3332" s="8" t="s">
        <v>360</v>
      </c>
      <c r="AL3332" s="7">
        <v>273</v>
      </c>
      <c r="AM3332" s="8">
        <v>273</v>
      </c>
      <c r="AN3332" s="8">
        <v>27.6</v>
      </c>
      <c r="AO3332" s="8">
        <v>27.6</v>
      </c>
      <c r="AP3332" s="8">
        <v>27.6</v>
      </c>
      <c r="AQ3332" s="8">
        <v>17.2</v>
      </c>
      <c r="AR3332" s="8">
        <v>0</v>
      </c>
      <c r="AS3332" s="8">
        <v>0</v>
      </c>
      <c r="AT3332" s="12">
        <f t="shared" si="530"/>
        <v>44.8</v>
      </c>
      <c r="AV3332" s="11">
        <f t="shared" si="531"/>
        <v>21.861839999999997</v>
      </c>
      <c r="AW3332" s="13">
        <f t="shared" si="532"/>
        <v>21.861839999999997</v>
      </c>
      <c r="AX3332" s="13">
        <f t="shared" si="533"/>
        <v>2.2102079999999997</v>
      </c>
      <c r="AY3332" s="13">
        <f t="shared" si="534"/>
        <v>2.2102079999999997</v>
      </c>
      <c r="AZ3332" s="13">
        <f t="shared" si="535"/>
        <v>2.2102079999999997</v>
      </c>
      <c r="BA3332" s="13">
        <f t="shared" si="536"/>
        <v>1.3773759999999999</v>
      </c>
      <c r="BB3332" s="13">
        <f t="shared" si="537"/>
        <v>0</v>
      </c>
      <c r="BC3332" s="13">
        <f t="shared" si="538"/>
        <v>0</v>
      </c>
    </row>
    <row r="3333" spans="1:55" x14ac:dyDescent="0.3">
      <c r="A3333" s="8" t="s">
        <v>232</v>
      </c>
      <c r="B3333" s="8" t="s">
        <v>239</v>
      </c>
      <c r="C3333" s="8" t="s">
        <v>221</v>
      </c>
      <c r="D3333" s="8" t="s">
        <v>23</v>
      </c>
      <c r="E3333" s="7" t="s">
        <v>14</v>
      </c>
      <c r="F3333" s="8">
        <v>64</v>
      </c>
      <c r="G3333" s="8">
        <v>1</v>
      </c>
      <c r="L3333" s="8">
        <v>1</v>
      </c>
      <c r="M3333" s="8">
        <f t="shared" si="529"/>
        <v>64</v>
      </c>
      <c r="O3333" s="8">
        <v>163</v>
      </c>
      <c r="AI3333" s="7">
        <v>974</v>
      </c>
      <c r="AJ3333" s="8">
        <v>1129</v>
      </c>
      <c r="AK3333" s="8" t="s">
        <v>279</v>
      </c>
      <c r="AL3333" s="7">
        <v>155</v>
      </c>
      <c r="AM3333" s="8">
        <v>155</v>
      </c>
      <c r="AN3333" s="8">
        <v>12.6</v>
      </c>
      <c r="AO3333" s="8">
        <v>12.6</v>
      </c>
      <c r="AP3333" s="8">
        <v>0</v>
      </c>
      <c r="AQ3333" s="8">
        <v>10.6</v>
      </c>
      <c r="AR3333" s="8">
        <v>1.1000000000000001</v>
      </c>
      <c r="AS3333" s="8">
        <v>0</v>
      </c>
      <c r="AT3333" s="12">
        <f t="shared" si="530"/>
        <v>24.3</v>
      </c>
      <c r="AV3333" s="11">
        <f t="shared" si="531"/>
        <v>99.2</v>
      </c>
      <c r="AW3333" s="13">
        <f t="shared" si="532"/>
        <v>99.2</v>
      </c>
      <c r="AX3333" s="13">
        <f t="shared" si="533"/>
        <v>8.0640000000000001</v>
      </c>
      <c r="AY3333" s="13">
        <f t="shared" si="534"/>
        <v>8.0640000000000001</v>
      </c>
      <c r="AZ3333" s="13">
        <f t="shared" si="535"/>
        <v>0</v>
      </c>
      <c r="BA3333" s="13">
        <f t="shared" si="536"/>
        <v>6.7839999999999998</v>
      </c>
      <c r="BB3333" s="13">
        <f t="shared" si="537"/>
        <v>0.70400000000000007</v>
      </c>
      <c r="BC3333" s="13">
        <f t="shared" si="538"/>
        <v>0</v>
      </c>
    </row>
    <row r="3334" spans="1:55" x14ac:dyDescent="0.3">
      <c r="A3334" s="8" t="s">
        <v>232</v>
      </c>
      <c r="B3334" s="8" t="s">
        <v>239</v>
      </c>
      <c r="C3334" s="8" t="s">
        <v>221</v>
      </c>
      <c r="D3334" s="8" t="s">
        <v>24</v>
      </c>
      <c r="E3334" s="7" t="s">
        <v>14</v>
      </c>
      <c r="F3334" s="8">
        <v>184</v>
      </c>
      <c r="G3334" s="8">
        <v>1</v>
      </c>
      <c r="L3334" s="8">
        <v>1</v>
      </c>
      <c r="M3334" s="8">
        <f t="shared" si="529"/>
        <v>184</v>
      </c>
      <c r="O3334" s="8">
        <v>163</v>
      </c>
      <c r="AI3334" s="7">
        <v>7075</v>
      </c>
      <c r="AJ3334" s="8">
        <v>1106</v>
      </c>
      <c r="AK3334" s="8" t="s">
        <v>280</v>
      </c>
      <c r="AL3334" s="7">
        <v>69</v>
      </c>
      <c r="AM3334" s="8">
        <v>69</v>
      </c>
      <c r="AN3334" s="8">
        <v>3.6</v>
      </c>
      <c r="AO3334" s="8">
        <v>3.6</v>
      </c>
      <c r="AP3334" s="8">
        <v>0</v>
      </c>
      <c r="AQ3334" s="8">
        <v>4.0999999999999996</v>
      </c>
      <c r="AR3334" s="8">
        <v>4.5</v>
      </c>
      <c r="AS3334" s="8">
        <v>0</v>
      </c>
      <c r="AT3334" s="12">
        <f t="shared" si="530"/>
        <v>12.2</v>
      </c>
      <c r="AV3334" s="11">
        <f t="shared" si="531"/>
        <v>126.96</v>
      </c>
      <c r="AW3334" s="13">
        <f t="shared" si="532"/>
        <v>126.96</v>
      </c>
      <c r="AX3334" s="13">
        <f t="shared" si="533"/>
        <v>6.6239999999999997</v>
      </c>
      <c r="AY3334" s="13">
        <f t="shared" si="534"/>
        <v>6.6239999999999997</v>
      </c>
      <c r="AZ3334" s="13">
        <f t="shared" si="535"/>
        <v>0</v>
      </c>
      <c r="BA3334" s="13">
        <f t="shared" si="536"/>
        <v>7.5439999999999996</v>
      </c>
      <c r="BB3334" s="13">
        <f t="shared" si="537"/>
        <v>8.2799999999999994</v>
      </c>
      <c r="BC3334" s="13">
        <f t="shared" si="538"/>
        <v>0</v>
      </c>
    </row>
    <row r="3335" spans="1:55" x14ac:dyDescent="0.3">
      <c r="A3335" s="8" t="s">
        <v>232</v>
      </c>
      <c r="B3335" s="8" t="s">
        <v>239</v>
      </c>
      <c r="C3335" s="8" t="s">
        <v>221</v>
      </c>
      <c r="D3335" s="8" t="s">
        <v>25</v>
      </c>
      <c r="E3335" s="7" t="s">
        <v>21</v>
      </c>
      <c r="K3335" s="8">
        <v>1</v>
      </c>
      <c r="L3335" s="8">
        <v>0</v>
      </c>
      <c r="M3335" s="8">
        <f t="shared" si="529"/>
        <v>0</v>
      </c>
      <c r="O3335" s="8">
        <v>163</v>
      </c>
      <c r="AI3335" s="7">
        <v>646</v>
      </c>
      <c r="AJ3335" s="8">
        <v>1009</v>
      </c>
      <c r="AK3335" s="8" t="s">
        <v>286</v>
      </c>
      <c r="AL3335" s="7">
        <v>403</v>
      </c>
      <c r="AM3335" s="8">
        <v>403</v>
      </c>
      <c r="AN3335" s="8">
        <v>24.9</v>
      </c>
      <c r="AO3335" s="8">
        <v>24.9</v>
      </c>
      <c r="AP3335" s="8">
        <v>0</v>
      </c>
      <c r="AQ3335" s="8">
        <v>33.1</v>
      </c>
      <c r="AR3335" s="8">
        <v>1.3</v>
      </c>
      <c r="AS3335" s="8">
        <v>0</v>
      </c>
      <c r="AT3335" s="12">
        <f t="shared" si="530"/>
        <v>59.3</v>
      </c>
      <c r="AV3335" s="11">
        <f t="shared" si="531"/>
        <v>0</v>
      </c>
      <c r="AW3335" s="13">
        <f t="shared" si="532"/>
        <v>0</v>
      </c>
      <c r="AX3335" s="13">
        <f t="shared" si="533"/>
        <v>0</v>
      </c>
      <c r="AY3335" s="13">
        <f t="shared" si="534"/>
        <v>0</v>
      </c>
      <c r="AZ3335" s="13">
        <f t="shared" si="535"/>
        <v>0</v>
      </c>
      <c r="BA3335" s="13">
        <f t="shared" si="536"/>
        <v>0</v>
      </c>
      <c r="BB3335" s="13">
        <f t="shared" si="537"/>
        <v>0</v>
      </c>
      <c r="BC3335" s="13">
        <f t="shared" si="538"/>
        <v>0</v>
      </c>
    </row>
    <row r="3336" spans="1:55" x14ac:dyDescent="0.3">
      <c r="A3336" s="8" t="s">
        <v>20</v>
      </c>
      <c r="B3336" s="8" t="s">
        <v>239</v>
      </c>
      <c r="C3336" s="8" t="s">
        <v>221</v>
      </c>
      <c r="D3336" s="8" t="s">
        <v>20</v>
      </c>
      <c r="E3336" s="7" t="s">
        <v>14</v>
      </c>
      <c r="F3336" s="8">
        <v>112</v>
      </c>
      <c r="G3336" s="8">
        <v>1</v>
      </c>
      <c r="L3336" s="8">
        <v>1</v>
      </c>
      <c r="M3336" s="8">
        <f t="shared" si="529"/>
        <v>112</v>
      </c>
      <c r="O3336" s="8">
        <v>163</v>
      </c>
      <c r="AI3336">
        <v>8041</v>
      </c>
      <c r="AJ3336">
        <v>15233</v>
      </c>
      <c r="AK3336" t="s">
        <v>378</v>
      </c>
      <c r="AL3336">
        <v>105</v>
      </c>
      <c r="AM3336">
        <v>105</v>
      </c>
      <c r="AN3336">
        <v>18.5</v>
      </c>
      <c r="AO3336">
        <v>18.5</v>
      </c>
      <c r="AP3336">
        <v>18.5</v>
      </c>
      <c r="AQ3336">
        <v>2.9</v>
      </c>
      <c r="AR3336">
        <v>0</v>
      </c>
      <c r="AS3336">
        <v>0</v>
      </c>
      <c r="AT3336" s="12">
        <f t="shared" si="530"/>
        <v>21.4</v>
      </c>
      <c r="AV3336" s="11">
        <f t="shared" si="531"/>
        <v>117.6</v>
      </c>
      <c r="AW3336" s="13">
        <f t="shared" si="532"/>
        <v>117.6</v>
      </c>
      <c r="AX3336" s="13">
        <f t="shared" si="533"/>
        <v>20.72</v>
      </c>
      <c r="AY3336" s="13">
        <f t="shared" si="534"/>
        <v>20.72</v>
      </c>
      <c r="AZ3336" s="13">
        <f t="shared" si="535"/>
        <v>20.72</v>
      </c>
      <c r="BA3336" s="13">
        <f t="shared" si="536"/>
        <v>3.2480000000000002</v>
      </c>
      <c r="BB3336" s="13">
        <f t="shared" si="537"/>
        <v>0</v>
      </c>
      <c r="BC3336" s="13">
        <f t="shared" si="538"/>
        <v>0</v>
      </c>
    </row>
    <row r="3337" spans="1:55" x14ac:dyDescent="0.3">
      <c r="A3337" s="8" t="s">
        <v>233</v>
      </c>
      <c r="B3337" s="8" t="s">
        <v>239</v>
      </c>
      <c r="C3337" s="8" t="s">
        <v>221</v>
      </c>
      <c r="D3337" s="8" t="s">
        <v>26</v>
      </c>
      <c r="E3337" s="7" t="s">
        <v>14</v>
      </c>
      <c r="F3337" s="8">
        <v>175</v>
      </c>
      <c r="H3337" s="8">
        <v>5</v>
      </c>
      <c r="L3337" s="8">
        <v>0.71399999999999997</v>
      </c>
      <c r="M3337" s="8">
        <f t="shared" si="529"/>
        <v>124.94999999999999</v>
      </c>
      <c r="O3337" s="8">
        <v>163</v>
      </c>
      <c r="AI3337" s="7">
        <v>7200</v>
      </c>
      <c r="AJ3337" s="8">
        <v>20051</v>
      </c>
      <c r="AK3337" s="8" t="s">
        <v>282</v>
      </c>
      <c r="AL3337" s="7">
        <v>130</v>
      </c>
      <c r="AM3337" s="8">
        <v>0</v>
      </c>
      <c r="AN3337" s="8">
        <v>2.4</v>
      </c>
      <c r="AO3337" s="8">
        <v>0</v>
      </c>
      <c r="AP3337" s="8">
        <v>0</v>
      </c>
      <c r="AQ3337" s="8">
        <v>0.2</v>
      </c>
      <c r="AR3337" s="8">
        <v>28.6</v>
      </c>
      <c r="AS3337" s="8">
        <v>0.3</v>
      </c>
      <c r="AT3337" s="12">
        <f t="shared" si="530"/>
        <v>31.200000000000003</v>
      </c>
      <c r="AV3337" s="11">
        <f t="shared" si="531"/>
        <v>162.43499999999997</v>
      </c>
      <c r="AW3337" s="13">
        <f t="shared" si="532"/>
        <v>0</v>
      </c>
      <c r="AX3337" s="13">
        <f t="shared" si="533"/>
        <v>2.9987999999999992</v>
      </c>
      <c r="AY3337" s="13">
        <f t="shared" si="534"/>
        <v>0</v>
      </c>
      <c r="AZ3337" s="13">
        <f t="shared" si="535"/>
        <v>0</v>
      </c>
      <c r="BA3337" s="13">
        <f t="shared" si="536"/>
        <v>0.24989999999999998</v>
      </c>
      <c r="BB3337" s="13">
        <f t="shared" si="537"/>
        <v>35.735699999999994</v>
      </c>
      <c r="BC3337" s="13">
        <f t="shared" si="538"/>
        <v>0.37484999999999991</v>
      </c>
    </row>
    <row r="3338" spans="1:55" x14ac:dyDescent="0.3">
      <c r="A3338" s="8" t="s">
        <v>233</v>
      </c>
      <c r="B3338" s="8" t="s">
        <v>239</v>
      </c>
      <c r="C3338" s="8" t="s">
        <v>221</v>
      </c>
      <c r="D3338" s="8" t="s">
        <v>28</v>
      </c>
      <c r="E3338" s="7" t="s">
        <v>14</v>
      </c>
      <c r="F3338" s="8">
        <v>185</v>
      </c>
      <c r="H3338" s="8">
        <v>6</v>
      </c>
      <c r="L3338" s="8">
        <v>0.85699999999999998</v>
      </c>
      <c r="M3338" s="8">
        <f t="shared" si="529"/>
        <v>158.54499999999999</v>
      </c>
      <c r="O3338" s="8">
        <v>163</v>
      </c>
      <c r="AI3338" s="7">
        <v>7005</v>
      </c>
      <c r="AJ3338" s="8">
        <v>16028</v>
      </c>
      <c r="AK3338" s="8" t="s">
        <v>283</v>
      </c>
      <c r="AL3338" s="7">
        <v>127</v>
      </c>
      <c r="AM3338" s="8">
        <v>0</v>
      </c>
      <c r="AN3338" s="8">
        <v>8.6999999999999993</v>
      </c>
      <c r="AO3338" s="8">
        <v>0</v>
      </c>
      <c r="AP3338" s="8">
        <v>0</v>
      </c>
      <c r="AQ3338" s="8">
        <v>0.5</v>
      </c>
      <c r="AR3338" s="8">
        <v>22.8</v>
      </c>
      <c r="AS3338" s="8">
        <v>6.4</v>
      </c>
      <c r="AT3338" s="12">
        <f t="shared" si="530"/>
        <v>32</v>
      </c>
      <c r="AV3338" s="11">
        <f t="shared" si="531"/>
        <v>201.35214999999999</v>
      </c>
      <c r="AW3338" s="13">
        <f t="shared" si="532"/>
        <v>0</v>
      </c>
      <c r="AX3338" s="13">
        <f t="shared" si="533"/>
        <v>13.793414999999998</v>
      </c>
      <c r="AY3338" s="13">
        <f t="shared" si="534"/>
        <v>0</v>
      </c>
      <c r="AZ3338" s="13">
        <f t="shared" si="535"/>
        <v>0</v>
      </c>
      <c r="BA3338" s="13">
        <f t="shared" si="536"/>
        <v>0.7927249999999999</v>
      </c>
      <c r="BB3338" s="13">
        <f t="shared" si="537"/>
        <v>36.148260000000001</v>
      </c>
      <c r="BC3338" s="13">
        <f t="shared" si="538"/>
        <v>10.146879999999999</v>
      </c>
    </row>
    <row r="3339" spans="1:55" x14ac:dyDescent="0.3">
      <c r="A3339" s="8" t="s">
        <v>233</v>
      </c>
      <c r="B3339" s="8" t="s">
        <v>239</v>
      </c>
      <c r="C3339" s="8" t="s">
        <v>221</v>
      </c>
      <c r="D3339" s="8" t="s">
        <v>29</v>
      </c>
      <c r="E3339" s="7" t="s">
        <v>14</v>
      </c>
      <c r="F3339" s="8">
        <v>60</v>
      </c>
      <c r="H3339" s="8">
        <v>3</v>
      </c>
      <c r="L3339" s="8">
        <v>0.42899999999999999</v>
      </c>
      <c r="M3339" s="8">
        <f t="shared" si="529"/>
        <v>25.74</v>
      </c>
      <c r="O3339" s="8">
        <v>163</v>
      </c>
      <c r="AI3339" s="7">
        <v>513</v>
      </c>
      <c r="AJ3339" s="8">
        <v>11110</v>
      </c>
      <c r="AK3339" s="8" t="s">
        <v>290</v>
      </c>
      <c r="AL3339" s="7">
        <v>22</v>
      </c>
      <c r="AM3339" s="8">
        <v>0</v>
      </c>
      <c r="AN3339" s="8">
        <v>1</v>
      </c>
      <c r="AO3339" s="8">
        <v>0</v>
      </c>
      <c r="AP3339" s="8">
        <v>0</v>
      </c>
      <c r="AQ3339" s="8">
        <v>0.4</v>
      </c>
      <c r="AR3339" s="8">
        <v>4.5</v>
      </c>
      <c r="AS3339" s="8">
        <v>2.8</v>
      </c>
      <c r="AT3339" s="12">
        <f t="shared" si="530"/>
        <v>5.9</v>
      </c>
      <c r="AV3339" s="11">
        <f t="shared" si="531"/>
        <v>5.6627999999999998</v>
      </c>
      <c r="AW3339" s="13">
        <f t="shared" si="532"/>
        <v>0</v>
      </c>
      <c r="AX3339" s="13">
        <f t="shared" si="533"/>
        <v>0.25739999999999996</v>
      </c>
      <c r="AY3339" s="13">
        <f t="shared" si="534"/>
        <v>0</v>
      </c>
      <c r="AZ3339" s="13">
        <f t="shared" si="535"/>
        <v>0</v>
      </c>
      <c r="BA3339" s="13">
        <f t="shared" si="536"/>
        <v>0.10296</v>
      </c>
      <c r="BB3339" s="13">
        <f t="shared" si="537"/>
        <v>1.1582999999999999</v>
      </c>
      <c r="BC3339" s="13">
        <f t="shared" si="538"/>
        <v>0.72071999999999992</v>
      </c>
    </row>
    <row r="3340" spans="1:55" x14ac:dyDescent="0.3">
      <c r="A3340" s="8" t="s">
        <v>233</v>
      </c>
      <c r="B3340" s="8" t="s">
        <v>239</v>
      </c>
      <c r="C3340" s="8" t="s">
        <v>221</v>
      </c>
      <c r="D3340" s="8" t="s">
        <v>30</v>
      </c>
      <c r="E3340" s="7" t="s">
        <v>14</v>
      </c>
      <c r="F3340" s="8">
        <v>119</v>
      </c>
      <c r="G3340" s="8">
        <v>1</v>
      </c>
      <c r="L3340" s="8">
        <v>1</v>
      </c>
      <c r="M3340" s="8">
        <f t="shared" si="529"/>
        <v>119</v>
      </c>
      <c r="O3340" s="8">
        <v>163</v>
      </c>
      <c r="AI3340" s="7">
        <v>141</v>
      </c>
      <c r="AJ3340" s="8">
        <v>9040</v>
      </c>
      <c r="AK3340" s="8" t="s">
        <v>287</v>
      </c>
      <c r="AL3340" s="7">
        <v>92</v>
      </c>
      <c r="AM3340" s="8">
        <v>0</v>
      </c>
      <c r="AN3340" s="8">
        <v>1</v>
      </c>
      <c r="AO3340" s="8">
        <v>0</v>
      </c>
      <c r="AP3340" s="8">
        <v>0</v>
      </c>
      <c r="AQ3340" s="8">
        <v>0.5</v>
      </c>
      <c r="AR3340" s="8">
        <v>23.4</v>
      </c>
      <c r="AS3340" s="8">
        <v>2.4</v>
      </c>
      <c r="AT3340" s="12">
        <f t="shared" si="530"/>
        <v>24.9</v>
      </c>
      <c r="AV3340" s="11">
        <f t="shared" si="531"/>
        <v>109.48</v>
      </c>
      <c r="AW3340" s="13">
        <f t="shared" si="532"/>
        <v>0</v>
      </c>
      <c r="AX3340" s="13">
        <f t="shared" si="533"/>
        <v>1.19</v>
      </c>
      <c r="AY3340" s="13">
        <f t="shared" si="534"/>
        <v>0</v>
      </c>
      <c r="AZ3340" s="13">
        <f t="shared" si="535"/>
        <v>0</v>
      </c>
      <c r="BA3340" s="13">
        <f t="shared" si="536"/>
        <v>0.59499999999999997</v>
      </c>
      <c r="BB3340" s="13">
        <f t="shared" si="537"/>
        <v>27.846</v>
      </c>
      <c r="BC3340" s="13">
        <f t="shared" si="538"/>
        <v>2.8559999999999999</v>
      </c>
    </row>
    <row r="3341" spans="1:55" x14ac:dyDescent="0.3">
      <c r="A3341" s="8" t="s">
        <v>233</v>
      </c>
      <c r="B3341" s="8" t="s">
        <v>239</v>
      </c>
      <c r="C3341" s="8" t="s">
        <v>221</v>
      </c>
      <c r="D3341" s="8" t="s">
        <v>31</v>
      </c>
      <c r="E3341" s="7" t="s">
        <v>14</v>
      </c>
      <c r="F3341" s="8">
        <v>122</v>
      </c>
      <c r="H3341" s="8">
        <v>5</v>
      </c>
      <c r="L3341" s="8">
        <v>0.71399999999999997</v>
      </c>
      <c r="M3341" s="8">
        <f t="shared" si="529"/>
        <v>87.10799999999999</v>
      </c>
      <c r="O3341" s="8">
        <v>163</v>
      </c>
      <c r="AI3341" s="7">
        <v>1786</v>
      </c>
      <c r="AJ3341" s="8">
        <v>11363</v>
      </c>
      <c r="AK3341" s="8" t="s">
        <v>289</v>
      </c>
      <c r="AL3341" s="7">
        <v>93</v>
      </c>
      <c r="AM3341" s="8">
        <v>0</v>
      </c>
      <c r="AN3341" s="8">
        <v>2</v>
      </c>
      <c r="AO3341" s="8">
        <v>0</v>
      </c>
      <c r="AP3341" s="8">
        <v>0</v>
      </c>
      <c r="AQ3341" s="8">
        <v>0.1</v>
      </c>
      <c r="AR3341" s="8">
        <v>21.6</v>
      </c>
      <c r="AS3341" s="8">
        <v>1.5</v>
      </c>
      <c r="AT3341" s="12">
        <f t="shared" si="530"/>
        <v>23.700000000000003</v>
      </c>
      <c r="AV3341" s="11">
        <f t="shared" si="531"/>
        <v>81.010439999999988</v>
      </c>
      <c r="AW3341" s="13">
        <f t="shared" si="532"/>
        <v>0</v>
      </c>
      <c r="AX3341" s="13">
        <f t="shared" si="533"/>
        <v>1.7421599999999997</v>
      </c>
      <c r="AY3341" s="13">
        <f t="shared" si="534"/>
        <v>0</v>
      </c>
      <c r="AZ3341" s="13">
        <f t="shared" si="535"/>
        <v>0</v>
      </c>
      <c r="BA3341" s="13">
        <f t="shared" si="536"/>
        <v>8.7107999999999991E-2</v>
      </c>
      <c r="BB3341" s="13">
        <f t="shared" si="537"/>
        <v>18.815328000000001</v>
      </c>
      <c r="BC3341" s="13">
        <f t="shared" si="538"/>
        <v>1.3066199999999997</v>
      </c>
    </row>
    <row r="3342" spans="1:55" x14ac:dyDescent="0.3">
      <c r="A3342" s="8" t="s">
        <v>233</v>
      </c>
      <c r="B3342" s="8" t="s">
        <v>239</v>
      </c>
      <c r="C3342" s="8" t="s">
        <v>221</v>
      </c>
      <c r="D3342" s="8" t="s">
        <v>128</v>
      </c>
      <c r="E3342" s="7" t="s">
        <v>14</v>
      </c>
      <c r="F3342" s="8">
        <v>62</v>
      </c>
      <c r="H3342" s="8">
        <v>2</v>
      </c>
      <c r="L3342" s="8">
        <v>0.28599999999999998</v>
      </c>
      <c r="M3342" s="8">
        <f t="shared" si="529"/>
        <v>17.731999999999999</v>
      </c>
      <c r="O3342" s="8">
        <v>163</v>
      </c>
      <c r="AI3342" s="7">
        <v>620</v>
      </c>
      <c r="AJ3342" s="8">
        <v>11125</v>
      </c>
      <c r="AK3342" s="8" t="s">
        <v>356</v>
      </c>
      <c r="AL3342" s="7">
        <v>45</v>
      </c>
      <c r="AM3342" s="8">
        <v>0</v>
      </c>
      <c r="AN3342" s="8">
        <v>1.1000000000000001</v>
      </c>
      <c r="AO3342" s="8">
        <v>0</v>
      </c>
      <c r="AP3342" s="8">
        <v>0</v>
      </c>
      <c r="AQ3342" s="8">
        <v>0.2</v>
      </c>
      <c r="AR3342" s="8">
        <v>10.5</v>
      </c>
      <c r="AS3342" s="8">
        <v>3.3</v>
      </c>
      <c r="AT3342" s="12">
        <f t="shared" si="530"/>
        <v>11.8</v>
      </c>
      <c r="AV3342" s="11">
        <f t="shared" si="531"/>
        <v>7.9793999999999992</v>
      </c>
      <c r="AW3342" s="13">
        <f t="shared" si="532"/>
        <v>0</v>
      </c>
      <c r="AX3342" s="13">
        <f t="shared" si="533"/>
        <v>0.19505200000000003</v>
      </c>
      <c r="AY3342" s="13">
        <f t="shared" si="534"/>
        <v>0</v>
      </c>
      <c r="AZ3342" s="13">
        <f t="shared" si="535"/>
        <v>0</v>
      </c>
      <c r="BA3342" s="13">
        <f t="shared" si="536"/>
        <v>3.5464000000000002E-2</v>
      </c>
      <c r="BB3342" s="13">
        <f t="shared" si="537"/>
        <v>1.8618599999999998</v>
      </c>
      <c r="BC3342" s="13">
        <f t="shared" si="538"/>
        <v>0.5851559999999999</v>
      </c>
    </row>
    <row r="3343" spans="1:55" x14ac:dyDescent="0.3">
      <c r="A3343" s="8" t="s">
        <v>233</v>
      </c>
      <c r="B3343" s="8" t="s">
        <v>239</v>
      </c>
      <c r="C3343" s="8" t="s">
        <v>221</v>
      </c>
      <c r="D3343" s="8" t="s">
        <v>167</v>
      </c>
      <c r="E3343" s="7" t="s">
        <v>14</v>
      </c>
      <c r="F3343" s="8">
        <v>62</v>
      </c>
      <c r="G3343" s="8">
        <v>1</v>
      </c>
      <c r="L3343" s="8">
        <v>1</v>
      </c>
      <c r="M3343" s="8">
        <f t="shared" si="529"/>
        <v>62</v>
      </c>
      <c r="O3343" s="8">
        <v>163</v>
      </c>
      <c r="AI3343" s="7">
        <v>2282</v>
      </c>
      <c r="AJ3343" s="8">
        <v>11529</v>
      </c>
      <c r="AK3343" s="8" t="s">
        <v>368</v>
      </c>
      <c r="AL3343" s="7">
        <v>21</v>
      </c>
      <c r="AM3343" s="8">
        <v>0</v>
      </c>
      <c r="AN3343" s="8">
        <v>0.9</v>
      </c>
      <c r="AO3343" s="8">
        <v>0</v>
      </c>
      <c r="AP3343" s="8">
        <v>0</v>
      </c>
      <c r="AQ3343" s="8">
        <v>0.3</v>
      </c>
      <c r="AR3343" s="8">
        <v>4.5999999999999996</v>
      </c>
      <c r="AS3343" s="8">
        <v>1.1000000000000001</v>
      </c>
      <c r="AT3343" s="12">
        <f t="shared" si="530"/>
        <v>5.8</v>
      </c>
      <c r="AV3343" s="11">
        <f t="shared" si="531"/>
        <v>13.02</v>
      </c>
      <c r="AW3343" s="13">
        <f t="shared" si="532"/>
        <v>0</v>
      </c>
      <c r="AX3343" s="13">
        <f t="shared" si="533"/>
        <v>0.55800000000000005</v>
      </c>
      <c r="AY3343" s="13">
        <f t="shared" si="534"/>
        <v>0</v>
      </c>
      <c r="AZ3343" s="13">
        <f t="shared" si="535"/>
        <v>0</v>
      </c>
      <c r="BA3343" s="13">
        <f t="shared" si="536"/>
        <v>0.18599999999999997</v>
      </c>
      <c r="BB3343" s="13">
        <f t="shared" si="537"/>
        <v>2.8519999999999999</v>
      </c>
      <c r="BC3343" s="13">
        <f t="shared" si="538"/>
        <v>0.68200000000000005</v>
      </c>
    </row>
    <row r="3344" spans="1:55" x14ac:dyDescent="0.3">
      <c r="A3344" s="8" t="s">
        <v>233</v>
      </c>
      <c r="B3344" s="8" t="s">
        <v>239</v>
      </c>
      <c r="C3344" s="8" t="s">
        <v>221</v>
      </c>
      <c r="D3344" s="8" t="s">
        <v>171</v>
      </c>
      <c r="E3344" s="7" t="s">
        <v>14</v>
      </c>
      <c r="F3344" s="8">
        <v>44</v>
      </c>
      <c r="G3344" s="8">
        <v>1</v>
      </c>
      <c r="L3344" s="8">
        <v>1</v>
      </c>
      <c r="M3344" s="8">
        <f t="shared" si="529"/>
        <v>44</v>
      </c>
      <c r="O3344" s="8">
        <v>163</v>
      </c>
      <c r="AI3344" s="7">
        <v>7016</v>
      </c>
      <c r="AJ3344" s="8">
        <v>18029</v>
      </c>
      <c r="AK3344" s="8" t="s">
        <v>369</v>
      </c>
      <c r="AL3344" s="7">
        <v>274</v>
      </c>
      <c r="AM3344" s="8">
        <v>0</v>
      </c>
      <c r="AN3344" s="8">
        <v>8.8000000000000007</v>
      </c>
      <c r="AO3344" s="8">
        <v>0</v>
      </c>
      <c r="AP3344" s="8">
        <v>0</v>
      </c>
      <c r="AQ3344" s="8">
        <v>3</v>
      </c>
      <c r="AR3344" s="8">
        <v>51.9</v>
      </c>
      <c r="AS3344" s="8">
        <v>2.8</v>
      </c>
      <c r="AT3344" s="12">
        <f t="shared" si="530"/>
        <v>63.7</v>
      </c>
      <c r="AV3344" s="11">
        <f t="shared" si="531"/>
        <v>120.56</v>
      </c>
      <c r="AW3344" s="13">
        <f t="shared" si="532"/>
        <v>0</v>
      </c>
      <c r="AX3344" s="13">
        <f t="shared" si="533"/>
        <v>3.8720000000000003</v>
      </c>
      <c r="AY3344" s="13">
        <f t="shared" si="534"/>
        <v>0</v>
      </c>
      <c r="AZ3344" s="13">
        <f t="shared" si="535"/>
        <v>0</v>
      </c>
      <c r="BA3344" s="13">
        <f t="shared" si="536"/>
        <v>1.32</v>
      </c>
      <c r="BB3344" s="13">
        <f t="shared" si="537"/>
        <v>22.835999999999999</v>
      </c>
      <c r="BC3344" s="13">
        <f t="shared" si="538"/>
        <v>1.232</v>
      </c>
    </row>
    <row r="3345" spans="1:55" x14ac:dyDescent="0.3">
      <c r="A3345" s="8" t="s">
        <v>233</v>
      </c>
      <c r="B3345" s="8" t="s">
        <v>239</v>
      </c>
      <c r="C3345" s="8" t="s">
        <v>221</v>
      </c>
      <c r="D3345" s="8" t="s">
        <v>114</v>
      </c>
      <c r="E3345" s="7" t="s">
        <v>14</v>
      </c>
      <c r="F3345" s="8">
        <v>171</v>
      </c>
      <c r="H3345" s="8">
        <v>3</v>
      </c>
      <c r="L3345" s="8">
        <v>0.42899999999999999</v>
      </c>
      <c r="M3345" s="8">
        <f t="shared" si="529"/>
        <v>73.358999999999995</v>
      </c>
      <c r="O3345" s="8">
        <v>163</v>
      </c>
      <c r="AI3345" s="7">
        <v>7060</v>
      </c>
      <c r="AJ3345" s="8">
        <v>16063</v>
      </c>
      <c r="AK3345" s="8" t="s">
        <v>328</v>
      </c>
      <c r="AL3345" s="7">
        <v>116</v>
      </c>
      <c r="AM3345" s="8">
        <v>0</v>
      </c>
      <c r="AN3345" s="8">
        <v>7.7</v>
      </c>
      <c r="AO3345" s="8">
        <v>0</v>
      </c>
      <c r="AP3345" s="8">
        <v>0</v>
      </c>
      <c r="AQ3345" s="8">
        <v>0.5</v>
      </c>
      <c r="AR3345" s="8">
        <v>20.8</v>
      </c>
      <c r="AS3345" s="8">
        <v>6.5</v>
      </c>
      <c r="AT3345" s="12">
        <f t="shared" si="530"/>
        <v>29</v>
      </c>
      <c r="AV3345" s="11">
        <f t="shared" si="531"/>
        <v>85.096440000000001</v>
      </c>
      <c r="AW3345" s="13">
        <f t="shared" si="532"/>
        <v>0</v>
      </c>
      <c r="AX3345" s="13">
        <f t="shared" si="533"/>
        <v>5.6486429999999999</v>
      </c>
      <c r="AY3345" s="13">
        <f t="shared" si="534"/>
        <v>0</v>
      </c>
      <c r="AZ3345" s="13">
        <f t="shared" si="535"/>
        <v>0</v>
      </c>
      <c r="BA3345" s="13">
        <f t="shared" si="536"/>
        <v>0.36679499999999998</v>
      </c>
      <c r="BB3345" s="13">
        <f t="shared" si="537"/>
        <v>15.258671999999999</v>
      </c>
      <c r="BC3345" s="13">
        <f t="shared" si="538"/>
        <v>4.7683349999999995</v>
      </c>
    </row>
    <row r="3346" spans="1:55" x14ac:dyDescent="0.3">
      <c r="A3346" s="8" t="s">
        <v>234</v>
      </c>
      <c r="B3346" s="8" t="s">
        <v>239</v>
      </c>
      <c r="C3346" s="8" t="s">
        <v>221</v>
      </c>
      <c r="D3346" s="8" t="s">
        <v>248</v>
      </c>
      <c r="E3346" s="7" t="s">
        <v>14</v>
      </c>
      <c r="F3346" s="8">
        <v>134</v>
      </c>
      <c r="H3346" s="8">
        <v>4</v>
      </c>
      <c r="L3346" s="8">
        <v>0.57099999999999995</v>
      </c>
      <c r="M3346" s="8">
        <f t="shared" ref="M3346:M3409" si="539">F3346*L3346</f>
        <v>76.513999999999996</v>
      </c>
      <c r="O3346" s="8">
        <v>163</v>
      </c>
      <c r="AE3346" s="7" t="s">
        <v>296</v>
      </c>
      <c r="AF3346" s="8" t="s">
        <v>303</v>
      </c>
      <c r="AL3346" s="7">
        <v>163</v>
      </c>
      <c r="AN3346" s="8">
        <v>6.3</v>
      </c>
      <c r="AQ3346" s="8">
        <v>1.4</v>
      </c>
      <c r="AR3346" s="8">
        <v>31.1</v>
      </c>
      <c r="AT3346" s="12">
        <f t="shared" si="530"/>
        <v>38.799999999999997</v>
      </c>
      <c r="AV3346" s="11">
        <f t="shared" si="531"/>
        <v>124.71781999999999</v>
      </c>
      <c r="AW3346" s="13">
        <f t="shared" si="532"/>
        <v>0.76513999999999993</v>
      </c>
      <c r="AX3346" s="13">
        <f t="shared" si="533"/>
        <v>4.8203819999999995</v>
      </c>
      <c r="AY3346" s="13">
        <f t="shared" si="534"/>
        <v>0.76513999999999993</v>
      </c>
      <c r="AZ3346" s="13">
        <f t="shared" si="535"/>
        <v>0.76513999999999993</v>
      </c>
      <c r="BA3346" s="13">
        <f t="shared" si="536"/>
        <v>1.0711959999999998</v>
      </c>
      <c r="BB3346" s="13">
        <f t="shared" si="537"/>
        <v>23.795853999999999</v>
      </c>
      <c r="BC3346" s="13">
        <f t="shared" si="538"/>
        <v>0.76513999999999993</v>
      </c>
    </row>
    <row r="3347" spans="1:55" x14ac:dyDescent="0.3">
      <c r="A3347" s="8" t="s">
        <v>234</v>
      </c>
      <c r="B3347" s="8" t="s">
        <v>239</v>
      </c>
      <c r="C3347" s="8" t="s">
        <v>221</v>
      </c>
      <c r="D3347" s="8" t="s">
        <v>27</v>
      </c>
      <c r="E3347" s="7" t="s">
        <v>14</v>
      </c>
      <c r="F3347" s="8">
        <v>114</v>
      </c>
      <c r="G3347" s="8">
        <v>1</v>
      </c>
      <c r="L3347" s="8">
        <v>1</v>
      </c>
      <c r="M3347" s="8">
        <f t="shared" si="539"/>
        <v>114</v>
      </c>
      <c r="O3347" s="8">
        <v>163</v>
      </c>
      <c r="AE3347" s="7" t="s">
        <v>296</v>
      </c>
      <c r="AF3347" s="8" t="s">
        <v>304</v>
      </c>
      <c r="AL3347" s="7">
        <v>125</v>
      </c>
      <c r="AN3347" s="8">
        <v>2.1</v>
      </c>
      <c r="AQ3347" s="8">
        <v>1.3</v>
      </c>
      <c r="AR3347" s="8">
        <v>26.2</v>
      </c>
      <c r="AT3347" s="12">
        <f t="shared" si="530"/>
        <v>29.6</v>
      </c>
      <c r="AV3347" s="11">
        <f t="shared" si="531"/>
        <v>142.5</v>
      </c>
      <c r="AW3347" s="13">
        <f t="shared" si="532"/>
        <v>1.1399999999999999</v>
      </c>
      <c r="AX3347" s="13">
        <f t="shared" si="533"/>
        <v>2.3940000000000001</v>
      </c>
      <c r="AY3347" s="13">
        <f t="shared" si="534"/>
        <v>1.1399999999999999</v>
      </c>
      <c r="AZ3347" s="13">
        <f t="shared" si="535"/>
        <v>1.1399999999999999</v>
      </c>
      <c r="BA3347" s="13">
        <f t="shared" si="536"/>
        <v>1.4820000000000002</v>
      </c>
      <c r="BB3347" s="13">
        <f t="shared" si="537"/>
        <v>29.867999999999999</v>
      </c>
      <c r="BC3347" s="13">
        <f t="shared" si="538"/>
        <v>1.1399999999999999</v>
      </c>
    </row>
    <row r="3348" spans="1:55" x14ac:dyDescent="0.3">
      <c r="A3348" s="8" t="s">
        <v>234</v>
      </c>
      <c r="B3348" s="8" t="s">
        <v>239</v>
      </c>
      <c r="C3348" s="8" t="s">
        <v>221</v>
      </c>
      <c r="D3348" s="8" t="s">
        <v>32</v>
      </c>
      <c r="E3348" s="7" t="s">
        <v>14</v>
      </c>
      <c r="F3348" s="8">
        <v>83</v>
      </c>
      <c r="H3348" s="8">
        <v>3</v>
      </c>
      <c r="L3348" s="8">
        <v>0.42899999999999999</v>
      </c>
      <c r="M3348" s="8">
        <f t="shared" si="539"/>
        <v>35.606999999999999</v>
      </c>
      <c r="O3348" s="8">
        <v>163</v>
      </c>
      <c r="AI3348" s="7">
        <v>8012</v>
      </c>
      <c r="AJ3348" s="8">
        <v>0</v>
      </c>
      <c r="AK3348" s="8" t="s">
        <v>307</v>
      </c>
      <c r="AL3348" s="7">
        <v>332</v>
      </c>
      <c r="AM3348" s="8">
        <v>0</v>
      </c>
      <c r="AN3348" s="8">
        <v>10.3</v>
      </c>
      <c r="AO3348" s="8">
        <v>0</v>
      </c>
      <c r="AP3348" s="8">
        <v>0</v>
      </c>
      <c r="AQ3348" s="8">
        <v>3</v>
      </c>
      <c r="AR3348" s="8">
        <v>73.7</v>
      </c>
      <c r="AS3348" s="8">
        <v>12.7</v>
      </c>
      <c r="AT3348" s="12">
        <f t="shared" si="530"/>
        <v>87</v>
      </c>
      <c r="AV3348" s="11">
        <f t="shared" si="531"/>
        <v>118.21523999999999</v>
      </c>
      <c r="AW3348" s="13">
        <f t="shared" si="532"/>
        <v>0</v>
      </c>
      <c r="AX3348" s="13">
        <f t="shared" si="533"/>
        <v>3.6675210000000003</v>
      </c>
      <c r="AY3348" s="13">
        <f t="shared" si="534"/>
        <v>0</v>
      </c>
      <c r="AZ3348" s="13">
        <f t="shared" si="535"/>
        <v>0</v>
      </c>
      <c r="BA3348" s="13">
        <f t="shared" si="536"/>
        <v>1.0682099999999999</v>
      </c>
      <c r="BB3348" s="13">
        <f t="shared" si="537"/>
        <v>26.242359</v>
      </c>
      <c r="BC3348" s="13">
        <f t="shared" si="538"/>
        <v>4.5220889999999994</v>
      </c>
    </row>
    <row r="3349" spans="1:55" x14ac:dyDescent="0.3">
      <c r="A3349" s="8" t="s">
        <v>234</v>
      </c>
      <c r="B3349" s="8" t="s">
        <v>239</v>
      </c>
      <c r="C3349" s="8" t="s">
        <v>221</v>
      </c>
      <c r="D3349" s="8" t="s">
        <v>74</v>
      </c>
      <c r="E3349" s="7" t="s">
        <v>14</v>
      </c>
      <c r="F3349" s="8">
        <v>340</v>
      </c>
      <c r="G3349" s="8">
        <v>1</v>
      </c>
      <c r="L3349" s="8">
        <v>1</v>
      </c>
      <c r="M3349" s="8">
        <f t="shared" si="539"/>
        <v>340</v>
      </c>
      <c r="O3349" s="8">
        <v>163</v>
      </c>
      <c r="AI3349" s="7">
        <v>404</v>
      </c>
      <c r="AJ3349" s="8">
        <v>14400</v>
      </c>
      <c r="AK3349" s="8" t="s">
        <v>308</v>
      </c>
      <c r="AL3349" s="7">
        <v>41</v>
      </c>
      <c r="AM3349" s="8">
        <v>0</v>
      </c>
      <c r="AN3349" s="8">
        <v>0</v>
      </c>
      <c r="AO3349" s="8">
        <v>0</v>
      </c>
      <c r="AP3349" s="8">
        <v>0</v>
      </c>
      <c r="AQ3349" s="8">
        <v>0</v>
      </c>
      <c r="AR3349" s="8">
        <v>10.4</v>
      </c>
      <c r="AS3349" s="8">
        <v>0</v>
      </c>
      <c r="AT3349" s="12">
        <f t="shared" si="530"/>
        <v>10.4</v>
      </c>
      <c r="AV3349" s="11">
        <f t="shared" si="531"/>
        <v>139.4</v>
      </c>
      <c r="AW3349" s="13">
        <f t="shared" si="532"/>
        <v>0</v>
      </c>
      <c r="AX3349" s="13">
        <f t="shared" si="533"/>
        <v>0</v>
      </c>
      <c r="AY3349" s="13">
        <f t="shared" si="534"/>
        <v>0</v>
      </c>
      <c r="AZ3349" s="13">
        <f t="shared" si="535"/>
        <v>0</v>
      </c>
      <c r="BA3349" s="13">
        <f t="shared" si="536"/>
        <v>0</v>
      </c>
      <c r="BB3349" s="13">
        <f t="shared" si="537"/>
        <v>35.36</v>
      </c>
      <c r="BC3349" s="13">
        <f t="shared" si="538"/>
        <v>0</v>
      </c>
    </row>
    <row r="3350" spans="1:55" x14ac:dyDescent="0.3">
      <c r="A3350" s="8" t="s">
        <v>227</v>
      </c>
      <c r="B3350" s="8" t="s">
        <v>239</v>
      </c>
      <c r="C3350" s="8" t="s">
        <v>221</v>
      </c>
      <c r="D3350" s="8" t="s">
        <v>33</v>
      </c>
      <c r="E3350" s="7" t="s">
        <v>14</v>
      </c>
      <c r="F3350" s="8">
        <v>20</v>
      </c>
      <c r="J3350" s="8">
        <v>1</v>
      </c>
      <c r="L3350" s="8">
        <v>3.0000000000000001E-3</v>
      </c>
      <c r="M3350" s="8">
        <f t="shared" si="539"/>
        <v>0.06</v>
      </c>
      <c r="O3350" s="8">
        <v>163</v>
      </c>
      <c r="AI3350" s="7">
        <v>1134</v>
      </c>
      <c r="AJ3350" s="8">
        <v>19296</v>
      </c>
      <c r="AK3350" s="8" t="s">
        <v>323</v>
      </c>
      <c r="AL3350" s="7">
        <v>304</v>
      </c>
      <c r="AM3350" s="8">
        <v>0</v>
      </c>
      <c r="AN3350" s="8">
        <v>0.3</v>
      </c>
      <c r="AO3350" s="8">
        <v>0</v>
      </c>
      <c r="AP3350" s="8">
        <v>0</v>
      </c>
      <c r="AQ3350" s="8">
        <v>0</v>
      </c>
      <c r="AR3350" s="8">
        <v>82.4</v>
      </c>
      <c r="AS3350" s="8">
        <v>0</v>
      </c>
      <c r="AT3350" s="12">
        <f t="shared" si="530"/>
        <v>82.7</v>
      </c>
      <c r="AV3350" s="11">
        <f t="shared" si="531"/>
        <v>0.18239999999999998</v>
      </c>
      <c r="AW3350" s="13">
        <f t="shared" si="532"/>
        <v>0</v>
      </c>
      <c r="AX3350" s="13">
        <f t="shared" si="533"/>
        <v>1.7999999999999998E-4</v>
      </c>
      <c r="AY3350" s="13">
        <f t="shared" si="534"/>
        <v>0</v>
      </c>
      <c r="AZ3350" s="13">
        <f t="shared" si="535"/>
        <v>0</v>
      </c>
      <c r="BA3350" s="13">
        <f t="shared" si="536"/>
        <v>0</v>
      </c>
      <c r="BB3350" s="13">
        <f t="shared" si="537"/>
        <v>4.9439999999999998E-2</v>
      </c>
      <c r="BC3350" s="13">
        <f t="shared" si="538"/>
        <v>0</v>
      </c>
    </row>
    <row r="3351" spans="1:55" x14ac:dyDescent="0.3">
      <c r="A3351" s="8" t="s">
        <v>232</v>
      </c>
      <c r="B3351" s="8" t="s">
        <v>240</v>
      </c>
      <c r="C3351" s="8" t="s">
        <v>222</v>
      </c>
      <c r="D3351" s="8" t="s">
        <v>13</v>
      </c>
      <c r="E3351" s="7" t="s">
        <v>14</v>
      </c>
      <c r="F3351" s="8">
        <v>112</v>
      </c>
      <c r="H3351" s="8">
        <v>4</v>
      </c>
      <c r="L3351" s="8">
        <v>0.57099999999999995</v>
      </c>
      <c r="M3351" s="8">
        <f t="shared" si="539"/>
        <v>63.951999999999998</v>
      </c>
      <c r="N3351" s="8">
        <v>2</v>
      </c>
      <c r="O3351" s="8">
        <v>164</v>
      </c>
      <c r="AI3351" s="7">
        <v>8067</v>
      </c>
      <c r="AJ3351" s="8">
        <v>0</v>
      </c>
      <c r="AK3351" s="8" t="s">
        <v>265</v>
      </c>
      <c r="AL3351" s="7">
        <v>269</v>
      </c>
      <c r="AM3351" s="8">
        <v>269</v>
      </c>
      <c r="AN3351" s="8">
        <v>24.9</v>
      </c>
      <c r="AO3351" s="8">
        <v>24.9</v>
      </c>
      <c r="AP3351" s="8">
        <v>24.9</v>
      </c>
      <c r="AQ3351" s="8">
        <v>18</v>
      </c>
      <c r="AR3351" s="8">
        <v>0</v>
      </c>
      <c r="AS3351" s="8">
        <v>0</v>
      </c>
      <c r="AT3351" s="12">
        <f t="shared" si="530"/>
        <v>42.9</v>
      </c>
      <c r="AV3351" s="11">
        <f t="shared" si="531"/>
        <v>172.03088</v>
      </c>
      <c r="AW3351" s="13">
        <f t="shared" si="532"/>
        <v>172.03088</v>
      </c>
      <c r="AX3351" s="13">
        <f t="shared" si="533"/>
        <v>15.924047999999997</v>
      </c>
      <c r="AY3351" s="13">
        <f t="shared" si="534"/>
        <v>15.924047999999997</v>
      </c>
      <c r="AZ3351" s="13">
        <f t="shared" si="535"/>
        <v>15.924047999999997</v>
      </c>
      <c r="BA3351" s="13">
        <f t="shared" si="536"/>
        <v>11.51136</v>
      </c>
      <c r="BB3351" s="13">
        <f t="shared" si="537"/>
        <v>0</v>
      </c>
      <c r="BC3351" s="13">
        <f t="shared" si="538"/>
        <v>0</v>
      </c>
    </row>
    <row r="3352" spans="1:55" x14ac:dyDescent="0.3">
      <c r="A3352" s="8" t="s">
        <v>232</v>
      </c>
      <c r="B3352" s="8" t="s">
        <v>240</v>
      </c>
      <c r="C3352" s="8" t="s">
        <v>222</v>
      </c>
      <c r="D3352" s="8" t="s">
        <v>15</v>
      </c>
      <c r="E3352" s="7" t="s">
        <v>14</v>
      </c>
      <c r="F3352" s="8">
        <v>85</v>
      </c>
      <c r="J3352" s="8">
        <v>1</v>
      </c>
      <c r="L3352" s="8">
        <v>3.0000000000000001E-3</v>
      </c>
      <c r="M3352" s="8">
        <f t="shared" si="539"/>
        <v>0.255</v>
      </c>
      <c r="O3352" s="8">
        <v>164</v>
      </c>
      <c r="AE3352" s="7" t="s">
        <v>296</v>
      </c>
      <c r="AF3352" s="8" t="s">
        <v>298</v>
      </c>
      <c r="AG3352" s="7" t="s">
        <v>299</v>
      </c>
      <c r="AL3352" s="7">
        <v>241</v>
      </c>
      <c r="AN3352" s="8">
        <v>32.9</v>
      </c>
      <c r="AQ3352" s="8">
        <v>10.9</v>
      </c>
      <c r="AR3352" s="8">
        <v>0.5</v>
      </c>
      <c r="AS3352" s="8">
        <v>0</v>
      </c>
      <c r="AT3352" s="12">
        <f t="shared" si="530"/>
        <v>44.3</v>
      </c>
      <c r="AV3352" s="11">
        <f t="shared" si="531"/>
        <v>0.61454999999999993</v>
      </c>
      <c r="AW3352" s="13">
        <f t="shared" si="532"/>
        <v>2.5500000000000002E-3</v>
      </c>
      <c r="AX3352" s="13">
        <f t="shared" si="533"/>
        <v>8.3894999999999997E-2</v>
      </c>
      <c r="AY3352" s="13">
        <f t="shared" si="534"/>
        <v>2.5500000000000002E-3</v>
      </c>
      <c r="AZ3352" s="13">
        <f t="shared" si="535"/>
        <v>2.5500000000000002E-3</v>
      </c>
      <c r="BA3352" s="13">
        <f t="shared" si="536"/>
        <v>2.7795E-2</v>
      </c>
      <c r="BB3352" s="13">
        <f t="shared" si="537"/>
        <v>1.2750000000000001E-3</v>
      </c>
      <c r="BC3352" s="13">
        <f t="shared" si="538"/>
        <v>0</v>
      </c>
    </row>
    <row r="3353" spans="1:55" x14ac:dyDescent="0.3">
      <c r="A3353" s="8" t="s">
        <v>232</v>
      </c>
      <c r="B3353" s="8" t="s">
        <v>240</v>
      </c>
      <c r="C3353" s="8" t="s">
        <v>222</v>
      </c>
      <c r="D3353" s="8" t="s">
        <v>17</v>
      </c>
      <c r="E3353" s="7" t="s">
        <v>14</v>
      </c>
      <c r="F3353" s="8">
        <v>85</v>
      </c>
      <c r="J3353" s="8">
        <v>1</v>
      </c>
      <c r="L3353" s="8">
        <v>3.0000000000000001E-3</v>
      </c>
      <c r="M3353" s="8">
        <f t="shared" si="539"/>
        <v>0.255</v>
      </c>
      <c r="O3353" s="8">
        <v>164</v>
      </c>
      <c r="AE3353" s="7" t="s">
        <v>300</v>
      </c>
      <c r="AF3353" s="8" t="s">
        <v>301</v>
      </c>
      <c r="AG3353" s="7" t="s">
        <v>272</v>
      </c>
      <c r="AL3353" s="7">
        <v>265</v>
      </c>
      <c r="AN3353" s="8">
        <v>16.899999999999999</v>
      </c>
      <c r="AQ3353" s="8">
        <v>21.4</v>
      </c>
      <c r="AR3353" s="8">
        <v>0</v>
      </c>
      <c r="AS3353" s="8">
        <v>0</v>
      </c>
      <c r="AT3353" s="12">
        <f t="shared" si="530"/>
        <v>38.299999999999997</v>
      </c>
      <c r="AV3353" s="11">
        <f t="shared" si="531"/>
        <v>0.67575000000000007</v>
      </c>
      <c r="AW3353" s="13">
        <f t="shared" si="532"/>
        <v>2.5500000000000002E-3</v>
      </c>
      <c r="AX3353" s="13">
        <f t="shared" si="533"/>
        <v>4.3095000000000001E-2</v>
      </c>
      <c r="AY3353" s="13">
        <f t="shared" si="534"/>
        <v>2.5500000000000002E-3</v>
      </c>
      <c r="AZ3353" s="13">
        <f t="shared" si="535"/>
        <v>2.5500000000000002E-3</v>
      </c>
      <c r="BA3353" s="13">
        <f t="shared" si="536"/>
        <v>5.457E-2</v>
      </c>
      <c r="BB3353" s="13">
        <f t="shared" si="537"/>
        <v>0</v>
      </c>
      <c r="BC3353" s="13">
        <f t="shared" si="538"/>
        <v>0</v>
      </c>
    </row>
    <row r="3354" spans="1:55" x14ac:dyDescent="0.3">
      <c r="A3354" s="8" t="s">
        <v>232</v>
      </c>
      <c r="B3354" s="8" t="s">
        <v>240</v>
      </c>
      <c r="C3354" s="8" t="s">
        <v>222</v>
      </c>
      <c r="D3354" s="8" t="s">
        <v>18</v>
      </c>
      <c r="E3354" s="7" t="s">
        <v>21</v>
      </c>
      <c r="K3354" s="8">
        <v>1</v>
      </c>
      <c r="L3354" s="8">
        <v>0</v>
      </c>
      <c r="M3354" s="8">
        <f t="shared" si="539"/>
        <v>0</v>
      </c>
      <c r="O3354" s="8">
        <v>164</v>
      </c>
      <c r="S3354" s="8">
        <v>1095</v>
      </c>
      <c r="T3354" s="8" t="s">
        <v>275</v>
      </c>
      <c r="AL3354" s="7">
        <v>267</v>
      </c>
      <c r="AN3354" s="8">
        <v>19.600000000000001</v>
      </c>
      <c r="AQ3354" s="8">
        <v>20.3</v>
      </c>
      <c r="AT3354" s="12">
        <f t="shared" si="530"/>
        <v>39.900000000000006</v>
      </c>
      <c r="AV3354" s="11">
        <f t="shared" si="531"/>
        <v>0</v>
      </c>
      <c r="AW3354" s="13">
        <f t="shared" si="532"/>
        <v>0</v>
      </c>
      <c r="AX3354" s="13">
        <f t="shared" si="533"/>
        <v>0</v>
      </c>
      <c r="AY3354" s="13">
        <f t="shared" si="534"/>
        <v>0</v>
      </c>
      <c r="AZ3354" s="13">
        <f t="shared" si="535"/>
        <v>0</v>
      </c>
      <c r="BA3354" s="13">
        <f t="shared" si="536"/>
        <v>0</v>
      </c>
      <c r="BB3354" s="13">
        <f t="shared" si="537"/>
        <v>0</v>
      </c>
      <c r="BC3354" s="13">
        <f t="shared" si="538"/>
        <v>0</v>
      </c>
    </row>
    <row r="3355" spans="1:55" x14ac:dyDescent="0.3">
      <c r="A3355" s="8" t="s">
        <v>232</v>
      </c>
      <c r="B3355" s="8" t="s">
        <v>240</v>
      </c>
      <c r="C3355" s="8" t="s">
        <v>222</v>
      </c>
      <c r="D3355" s="8" t="s">
        <v>19</v>
      </c>
      <c r="E3355" s="7" t="s">
        <v>14</v>
      </c>
      <c r="F3355" s="8">
        <v>112</v>
      </c>
      <c r="I3355" s="8">
        <v>2</v>
      </c>
      <c r="L3355" s="8">
        <v>6.7000000000000004E-2</v>
      </c>
      <c r="M3355" s="8">
        <f t="shared" si="539"/>
        <v>7.5040000000000004</v>
      </c>
      <c r="O3355" s="8">
        <v>164</v>
      </c>
      <c r="AI3355" s="7">
        <v>8063</v>
      </c>
      <c r="AJ3355" s="8">
        <v>5124</v>
      </c>
      <c r="AK3355" s="8" t="s">
        <v>273</v>
      </c>
      <c r="AL3355" s="7">
        <v>285</v>
      </c>
      <c r="AM3355" s="8">
        <v>285</v>
      </c>
      <c r="AN3355" s="8">
        <v>26.9</v>
      </c>
      <c r="AO3355" s="8">
        <v>26.9</v>
      </c>
      <c r="AP3355" s="8">
        <v>26.9</v>
      </c>
      <c r="AQ3355" s="8">
        <v>18.899999999999999</v>
      </c>
      <c r="AR3355" s="8">
        <v>0</v>
      </c>
      <c r="AS3355" s="8">
        <v>0</v>
      </c>
      <c r="AT3355" s="12">
        <f t="shared" si="530"/>
        <v>45.8</v>
      </c>
      <c r="AV3355" s="11">
        <f t="shared" si="531"/>
        <v>21.386400000000002</v>
      </c>
      <c r="AW3355" s="13">
        <f t="shared" si="532"/>
        <v>21.386400000000002</v>
      </c>
      <c r="AX3355" s="13">
        <f t="shared" si="533"/>
        <v>2.0185759999999999</v>
      </c>
      <c r="AY3355" s="13">
        <f t="shared" si="534"/>
        <v>2.0185759999999999</v>
      </c>
      <c r="AZ3355" s="13">
        <f t="shared" si="535"/>
        <v>2.0185759999999999</v>
      </c>
      <c r="BA3355" s="13">
        <f t="shared" si="536"/>
        <v>1.4182560000000002</v>
      </c>
      <c r="BB3355" s="13">
        <f t="shared" si="537"/>
        <v>0</v>
      </c>
      <c r="BC3355" s="13">
        <f t="shared" si="538"/>
        <v>0</v>
      </c>
    </row>
    <row r="3356" spans="1:55" x14ac:dyDescent="0.3">
      <c r="A3356" s="8" t="s">
        <v>232</v>
      </c>
      <c r="B3356" s="8" t="s">
        <v>240</v>
      </c>
      <c r="C3356" s="8" t="s">
        <v>222</v>
      </c>
      <c r="D3356" s="8" t="s">
        <v>22</v>
      </c>
      <c r="E3356" s="7" t="s">
        <v>21</v>
      </c>
      <c r="K3356" s="8">
        <v>1</v>
      </c>
      <c r="L3356" s="8">
        <v>0</v>
      </c>
      <c r="M3356" s="8">
        <f t="shared" si="539"/>
        <v>0</v>
      </c>
      <c r="O3356" s="8">
        <v>164</v>
      </c>
      <c r="AI3356" s="7">
        <v>8063</v>
      </c>
      <c r="AJ3356" s="8">
        <v>5124</v>
      </c>
      <c r="AK3356" s="8" t="s">
        <v>273</v>
      </c>
      <c r="AL3356" s="7">
        <v>285</v>
      </c>
      <c r="AM3356" s="8">
        <v>285</v>
      </c>
      <c r="AN3356" s="8">
        <v>26.9</v>
      </c>
      <c r="AO3356" s="8">
        <v>26.9</v>
      </c>
      <c r="AP3356" s="8">
        <v>26.9</v>
      </c>
      <c r="AQ3356" s="8">
        <v>18.899999999999999</v>
      </c>
      <c r="AR3356" s="8">
        <v>0</v>
      </c>
      <c r="AS3356" s="8">
        <v>0</v>
      </c>
      <c r="AT3356" s="12">
        <f t="shared" si="530"/>
        <v>45.8</v>
      </c>
      <c r="AV3356" s="11">
        <f t="shared" si="531"/>
        <v>0</v>
      </c>
      <c r="AW3356" s="13">
        <f t="shared" si="532"/>
        <v>0</v>
      </c>
      <c r="AX3356" s="13">
        <f t="shared" si="533"/>
        <v>0</v>
      </c>
      <c r="AY3356" s="13">
        <f t="shared" si="534"/>
        <v>0</v>
      </c>
      <c r="AZ3356" s="13">
        <f t="shared" si="535"/>
        <v>0</v>
      </c>
      <c r="BA3356" s="13">
        <f t="shared" si="536"/>
        <v>0</v>
      </c>
      <c r="BB3356" s="13">
        <f t="shared" si="537"/>
        <v>0</v>
      </c>
      <c r="BC3356" s="13">
        <f t="shared" si="538"/>
        <v>0</v>
      </c>
    </row>
    <row r="3357" spans="1:55" x14ac:dyDescent="0.3">
      <c r="A3357" s="8" t="s">
        <v>232</v>
      </c>
      <c r="B3357" s="8" t="s">
        <v>240</v>
      </c>
      <c r="C3357" s="8" t="s">
        <v>222</v>
      </c>
      <c r="D3357" s="8" t="s">
        <v>136</v>
      </c>
      <c r="E3357" s="7" t="s">
        <v>14</v>
      </c>
      <c r="F3357" s="8">
        <v>56</v>
      </c>
      <c r="H3357" s="8">
        <v>2</v>
      </c>
      <c r="L3357" s="8">
        <v>0.28599999999999998</v>
      </c>
      <c r="M3357" s="8">
        <f t="shared" si="539"/>
        <v>16.015999999999998</v>
      </c>
      <c r="O3357" s="8">
        <v>164</v>
      </c>
      <c r="AI3357" s="7">
        <v>1683</v>
      </c>
      <c r="AJ3357" s="8">
        <v>10188</v>
      </c>
      <c r="AK3357" s="8" t="s">
        <v>360</v>
      </c>
      <c r="AL3357" s="7">
        <v>273</v>
      </c>
      <c r="AM3357" s="8">
        <v>273</v>
      </c>
      <c r="AN3357" s="8">
        <v>27.6</v>
      </c>
      <c r="AO3357" s="8">
        <v>27.6</v>
      </c>
      <c r="AP3357" s="8">
        <v>27.6</v>
      </c>
      <c r="AQ3357" s="8">
        <v>17.2</v>
      </c>
      <c r="AR3357" s="8">
        <v>0</v>
      </c>
      <c r="AS3357" s="8">
        <v>0</v>
      </c>
      <c r="AT3357" s="12">
        <f t="shared" si="530"/>
        <v>44.8</v>
      </c>
      <c r="AV3357" s="11">
        <f t="shared" si="531"/>
        <v>43.723679999999995</v>
      </c>
      <c r="AW3357" s="13">
        <f t="shared" si="532"/>
        <v>43.723679999999995</v>
      </c>
      <c r="AX3357" s="13">
        <f t="shared" si="533"/>
        <v>4.4204159999999995</v>
      </c>
      <c r="AY3357" s="13">
        <f t="shared" si="534"/>
        <v>4.4204159999999995</v>
      </c>
      <c r="AZ3357" s="13">
        <f t="shared" si="535"/>
        <v>4.4204159999999995</v>
      </c>
      <c r="BA3357" s="13">
        <f t="shared" si="536"/>
        <v>2.7547519999999999</v>
      </c>
      <c r="BB3357" s="13">
        <f t="shared" si="537"/>
        <v>0</v>
      </c>
      <c r="BC3357" s="13">
        <f t="shared" si="538"/>
        <v>0</v>
      </c>
    </row>
    <row r="3358" spans="1:55" x14ac:dyDescent="0.3">
      <c r="A3358" s="8" t="s">
        <v>232</v>
      </c>
      <c r="B3358" s="8" t="s">
        <v>240</v>
      </c>
      <c r="C3358" s="8" t="s">
        <v>222</v>
      </c>
      <c r="D3358" s="8" t="s">
        <v>23</v>
      </c>
      <c r="E3358" s="7" t="s">
        <v>14</v>
      </c>
      <c r="F3358" s="8">
        <v>64</v>
      </c>
      <c r="H3358" s="8">
        <v>2</v>
      </c>
      <c r="L3358" s="8">
        <v>0.28599999999999998</v>
      </c>
      <c r="M3358" s="8">
        <f t="shared" si="539"/>
        <v>18.303999999999998</v>
      </c>
      <c r="O3358" s="8">
        <v>164</v>
      </c>
      <c r="AI3358" s="7">
        <v>974</v>
      </c>
      <c r="AJ3358" s="8">
        <v>1129</v>
      </c>
      <c r="AK3358" s="8" t="s">
        <v>279</v>
      </c>
      <c r="AL3358" s="7">
        <v>155</v>
      </c>
      <c r="AM3358" s="8">
        <v>155</v>
      </c>
      <c r="AN3358" s="8">
        <v>12.6</v>
      </c>
      <c r="AO3358" s="8">
        <v>12.6</v>
      </c>
      <c r="AP3358" s="8">
        <v>0</v>
      </c>
      <c r="AQ3358" s="8">
        <v>10.6</v>
      </c>
      <c r="AR3358" s="8">
        <v>1.1000000000000001</v>
      </c>
      <c r="AS3358" s="8">
        <v>0</v>
      </c>
      <c r="AT3358" s="12">
        <f t="shared" si="530"/>
        <v>24.3</v>
      </c>
      <c r="AV3358" s="11">
        <f t="shared" si="531"/>
        <v>28.371199999999998</v>
      </c>
      <c r="AW3358" s="13">
        <f t="shared" si="532"/>
        <v>28.371199999999998</v>
      </c>
      <c r="AX3358" s="13">
        <f t="shared" si="533"/>
        <v>2.3063039999999999</v>
      </c>
      <c r="AY3358" s="13">
        <f t="shared" si="534"/>
        <v>2.3063039999999999</v>
      </c>
      <c r="AZ3358" s="13">
        <f t="shared" si="535"/>
        <v>0</v>
      </c>
      <c r="BA3358" s="13">
        <f t="shared" si="536"/>
        <v>1.9402239999999997</v>
      </c>
      <c r="BB3358" s="13">
        <f t="shared" si="537"/>
        <v>0.201344</v>
      </c>
      <c r="BC3358" s="13">
        <f t="shared" si="538"/>
        <v>0</v>
      </c>
    </row>
    <row r="3359" spans="1:55" x14ac:dyDescent="0.3">
      <c r="A3359" s="8" t="s">
        <v>232</v>
      </c>
      <c r="B3359" s="8" t="s">
        <v>240</v>
      </c>
      <c r="C3359" s="8" t="s">
        <v>222</v>
      </c>
      <c r="D3359" s="8" t="s">
        <v>24</v>
      </c>
      <c r="E3359" s="7" t="s">
        <v>14</v>
      </c>
      <c r="F3359" s="8">
        <v>184</v>
      </c>
      <c r="H3359" s="8">
        <v>1</v>
      </c>
      <c r="L3359" s="8">
        <v>0.14299999999999999</v>
      </c>
      <c r="M3359" s="8">
        <f t="shared" si="539"/>
        <v>26.311999999999998</v>
      </c>
      <c r="O3359" s="8">
        <v>164</v>
      </c>
      <c r="AI3359" s="7">
        <v>7075</v>
      </c>
      <c r="AJ3359" s="8">
        <v>1106</v>
      </c>
      <c r="AK3359" s="8" t="s">
        <v>280</v>
      </c>
      <c r="AL3359" s="7">
        <v>69</v>
      </c>
      <c r="AM3359" s="8">
        <v>69</v>
      </c>
      <c r="AN3359" s="8">
        <v>3.6</v>
      </c>
      <c r="AO3359" s="8">
        <v>3.6</v>
      </c>
      <c r="AP3359" s="8">
        <v>0</v>
      </c>
      <c r="AQ3359" s="8">
        <v>4.0999999999999996</v>
      </c>
      <c r="AR3359" s="8">
        <v>4.5</v>
      </c>
      <c r="AS3359" s="8">
        <v>0</v>
      </c>
      <c r="AT3359" s="12">
        <f t="shared" si="530"/>
        <v>12.2</v>
      </c>
      <c r="AV3359" s="11">
        <f t="shared" si="531"/>
        <v>18.155279999999998</v>
      </c>
      <c r="AW3359" s="13">
        <f t="shared" si="532"/>
        <v>18.155279999999998</v>
      </c>
      <c r="AX3359" s="13">
        <f t="shared" si="533"/>
        <v>0.94723199999999996</v>
      </c>
      <c r="AY3359" s="13">
        <f t="shared" si="534"/>
        <v>0.94723199999999996</v>
      </c>
      <c r="AZ3359" s="13">
        <f t="shared" si="535"/>
        <v>0</v>
      </c>
      <c r="BA3359" s="13">
        <f t="shared" si="536"/>
        <v>1.0787919999999998</v>
      </c>
      <c r="BB3359" s="13">
        <f t="shared" si="537"/>
        <v>1.18404</v>
      </c>
      <c r="BC3359" s="13">
        <f t="shared" si="538"/>
        <v>0</v>
      </c>
    </row>
    <row r="3360" spans="1:55" x14ac:dyDescent="0.3">
      <c r="A3360" s="8" t="s">
        <v>232</v>
      </c>
      <c r="B3360" s="8" t="s">
        <v>240</v>
      </c>
      <c r="C3360" s="8" t="s">
        <v>222</v>
      </c>
      <c r="D3360" s="8" t="s">
        <v>25</v>
      </c>
      <c r="E3360" s="7" t="s">
        <v>21</v>
      </c>
      <c r="K3360" s="8">
        <v>1</v>
      </c>
      <c r="L3360" s="8">
        <v>0</v>
      </c>
      <c r="M3360" s="8">
        <f t="shared" si="539"/>
        <v>0</v>
      </c>
      <c r="O3360" s="8">
        <v>164</v>
      </c>
      <c r="AI3360" s="7">
        <v>646</v>
      </c>
      <c r="AJ3360" s="8">
        <v>1009</v>
      </c>
      <c r="AK3360" s="8" t="s">
        <v>286</v>
      </c>
      <c r="AL3360" s="7">
        <v>403</v>
      </c>
      <c r="AM3360" s="8">
        <v>403</v>
      </c>
      <c r="AN3360" s="8">
        <v>24.9</v>
      </c>
      <c r="AO3360" s="8">
        <v>24.9</v>
      </c>
      <c r="AP3360" s="8">
        <v>0</v>
      </c>
      <c r="AQ3360" s="8">
        <v>33.1</v>
      </c>
      <c r="AR3360" s="8">
        <v>1.3</v>
      </c>
      <c r="AS3360" s="8">
        <v>0</v>
      </c>
      <c r="AT3360" s="12">
        <f t="shared" si="530"/>
        <v>59.3</v>
      </c>
      <c r="AV3360" s="11">
        <f t="shared" si="531"/>
        <v>0</v>
      </c>
      <c r="AW3360" s="13">
        <f t="shared" si="532"/>
        <v>0</v>
      </c>
      <c r="AX3360" s="13">
        <f t="shared" si="533"/>
        <v>0</v>
      </c>
      <c r="AY3360" s="13">
        <f t="shared" si="534"/>
        <v>0</v>
      </c>
      <c r="AZ3360" s="13">
        <f t="shared" si="535"/>
        <v>0</v>
      </c>
      <c r="BA3360" s="13">
        <f t="shared" si="536"/>
        <v>0</v>
      </c>
      <c r="BB3360" s="13">
        <f t="shared" si="537"/>
        <v>0</v>
      </c>
      <c r="BC3360" s="13">
        <f t="shared" si="538"/>
        <v>0</v>
      </c>
    </row>
    <row r="3361" spans="1:55" x14ac:dyDescent="0.3">
      <c r="A3361" s="8" t="s">
        <v>20</v>
      </c>
      <c r="B3361" s="8" t="s">
        <v>240</v>
      </c>
      <c r="C3361" s="8" t="s">
        <v>222</v>
      </c>
      <c r="D3361" s="8" t="s">
        <v>20</v>
      </c>
      <c r="E3361" s="7" t="s">
        <v>14</v>
      </c>
      <c r="F3361" s="8">
        <v>112</v>
      </c>
      <c r="G3361" s="8">
        <v>1</v>
      </c>
      <c r="L3361" s="8">
        <v>1</v>
      </c>
      <c r="M3361" s="8">
        <f t="shared" si="539"/>
        <v>112</v>
      </c>
      <c r="O3361" s="8">
        <v>164</v>
      </c>
      <c r="AI3361">
        <v>8041</v>
      </c>
      <c r="AJ3361">
        <v>15233</v>
      </c>
      <c r="AK3361" t="s">
        <v>378</v>
      </c>
      <c r="AL3361">
        <v>105</v>
      </c>
      <c r="AM3361">
        <v>105</v>
      </c>
      <c r="AN3361">
        <v>18.5</v>
      </c>
      <c r="AO3361">
        <v>18.5</v>
      </c>
      <c r="AP3361">
        <v>18.5</v>
      </c>
      <c r="AQ3361">
        <v>2.9</v>
      </c>
      <c r="AR3361">
        <v>0</v>
      </c>
      <c r="AS3361">
        <v>0</v>
      </c>
      <c r="AT3361" s="12">
        <f t="shared" si="530"/>
        <v>21.4</v>
      </c>
      <c r="AV3361" s="11">
        <f t="shared" si="531"/>
        <v>117.6</v>
      </c>
      <c r="AW3361" s="13">
        <f t="shared" si="532"/>
        <v>117.6</v>
      </c>
      <c r="AX3361" s="13">
        <f t="shared" si="533"/>
        <v>20.72</v>
      </c>
      <c r="AY3361" s="13">
        <f t="shared" si="534"/>
        <v>20.72</v>
      </c>
      <c r="AZ3361" s="13">
        <f t="shared" si="535"/>
        <v>20.72</v>
      </c>
      <c r="BA3361" s="13">
        <f t="shared" si="536"/>
        <v>3.2480000000000002</v>
      </c>
      <c r="BB3361" s="13">
        <f t="shared" si="537"/>
        <v>0</v>
      </c>
      <c r="BC3361" s="13">
        <f t="shared" si="538"/>
        <v>0</v>
      </c>
    </row>
    <row r="3362" spans="1:55" x14ac:dyDescent="0.3">
      <c r="A3362" s="8" t="s">
        <v>233</v>
      </c>
      <c r="B3362" s="8" t="s">
        <v>240</v>
      </c>
      <c r="C3362" s="8" t="s">
        <v>222</v>
      </c>
      <c r="D3362" s="8" t="s">
        <v>26</v>
      </c>
      <c r="E3362" s="7" t="s">
        <v>14</v>
      </c>
      <c r="F3362" s="8">
        <v>175</v>
      </c>
      <c r="I3362" s="8">
        <v>1</v>
      </c>
      <c r="L3362" s="8">
        <v>3.3000000000000002E-2</v>
      </c>
      <c r="M3362" s="8">
        <f t="shared" si="539"/>
        <v>5.7750000000000004</v>
      </c>
      <c r="O3362" s="8">
        <v>164</v>
      </c>
      <c r="AI3362" s="7">
        <v>7200</v>
      </c>
      <c r="AJ3362" s="8">
        <v>20051</v>
      </c>
      <c r="AK3362" s="8" t="s">
        <v>282</v>
      </c>
      <c r="AL3362" s="7">
        <v>130</v>
      </c>
      <c r="AM3362" s="8">
        <v>0</v>
      </c>
      <c r="AN3362" s="8">
        <v>2.4</v>
      </c>
      <c r="AO3362" s="8">
        <v>0</v>
      </c>
      <c r="AP3362" s="8">
        <v>0</v>
      </c>
      <c r="AQ3362" s="8">
        <v>0.2</v>
      </c>
      <c r="AR3362" s="8">
        <v>28.6</v>
      </c>
      <c r="AS3362" s="8">
        <v>0.3</v>
      </c>
      <c r="AT3362" s="12">
        <f t="shared" si="530"/>
        <v>31.200000000000003</v>
      </c>
      <c r="AV3362" s="11">
        <f t="shared" si="531"/>
        <v>7.5075000000000003</v>
      </c>
      <c r="AW3362" s="13">
        <f t="shared" si="532"/>
        <v>0</v>
      </c>
      <c r="AX3362" s="13">
        <f t="shared" si="533"/>
        <v>0.1386</v>
      </c>
      <c r="AY3362" s="13">
        <f t="shared" si="534"/>
        <v>0</v>
      </c>
      <c r="AZ3362" s="13">
        <f t="shared" si="535"/>
        <v>0</v>
      </c>
      <c r="BA3362" s="13">
        <f t="shared" si="536"/>
        <v>1.155E-2</v>
      </c>
      <c r="BB3362" s="13">
        <f t="shared" si="537"/>
        <v>1.6516500000000003</v>
      </c>
      <c r="BC3362" s="13">
        <f t="shared" si="538"/>
        <v>1.7325E-2</v>
      </c>
    </row>
    <row r="3363" spans="1:55" x14ac:dyDescent="0.3">
      <c r="A3363" s="8" t="s">
        <v>233</v>
      </c>
      <c r="B3363" s="8" t="s">
        <v>240</v>
      </c>
      <c r="C3363" s="8" t="s">
        <v>222</v>
      </c>
      <c r="D3363" s="8" t="s">
        <v>28</v>
      </c>
      <c r="E3363" s="7" t="s">
        <v>14</v>
      </c>
      <c r="F3363" s="8">
        <v>185</v>
      </c>
      <c r="G3363" s="8">
        <v>1</v>
      </c>
      <c r="L3363" s="8">
        <v>1</v>
      </c>
      <c r="M3363" s="8">
        <f t="shared" si="539"/>
        <v>185</v>
      </c>
      <c r="O3363" s="8">
        <v>164</v>
      </c>
      <c r="AI3363" s="7">
        <v>7005</v>
      </c>
      <c r="AJ3363" s="8">
        <v>16028</v>
      </c>
      <c r="AK3363" s="8" t="s">
        <v>283</v>
      </c>
      <c r="AL3363" s="7">
        <v>127</v>
      </c>
      <c r="AM3363" s="8">
        <v>0</v>
      </c>
      <c r="AN3363" s="8">
        <v>8.6999999999999993</v>
      </c>
      <c r="AO3363" s="8">
        <v>0</v>
      </c>
      <c r="AP3363" s="8">
        <v>0</v>
      </c>
      <c r="AQ3363" s="8">
        <v>0.5</v>
      </c>
      <c r="AR3363" s="8">
        <v>22.8</v>
      </c>
      <c r="AS3363" s="8">
        <v>6.4</v>
      </c>
      <c r="AT3363" s="12">
        <f t="shared" si="530"/>
        <v>32</v>
      </c>
      <c r="AV3363" s="11">
        <f t="shared" si="531"/>
        <v>234.95</v>
      </c>
      <c r="AW3363" s="13">
        <f t="shared" si="532"/>
        <v>0</v>
      </c>
      <c r="AX3363" s="13">
        <f t="shared" si="533"/>
        <v>16.094999999999999</v>
      </c>
      <c r="AY3363" s="13">
        <f t="shared" si="534"/>
        <v>0</v>
      </c>
      <c r="AZ3363" s="13">
        <f t="shared" si="535"/>
        <v>0</v>
      </c>
      <c r="BA3363" s="13">
        <f t="shared" si="536"/>
        <v>0.92500000000000004</v>
      </c>
      <c r="BB3363" s="13">
        <f t="shared" si="537"/>
        <v>42.18</v>
      </c>
      <c r="BC3363" s="13">
        <f t="shared" si="538"/>
        <v>11.84</v>
      </c>
    </row>
    <row r="3364" spans="1:55" x14ac:dyDescent="0.3">
      <c r="A3364" s="8" t="s">
        <v>233</v>
      </c>
      <c r="B3364" s="8" t="s">
        <v>240</v>
      </c>
      <c r="C3364" s="8" t="s">
        <v>222</v>
      </c>
      <c r="D3364" s="8" t="s">
        <v>29</v>
      </c>
      <c r="E3364" s="7" t="s">
        <v>14</v>
      </c>
      <c r="F3364" s="8">
        <v>60</v>
      </c>
      <c r="H3364" s="8">
        <v>2</v>
      </c>
      <c r="L3364" s="8">
        <v>0.28599999999999998</v>
      </c>
      <c r="M3364" s="8">
        <f t="shared" si="539"/>
        <v>17.16</v>
      </c>
      <c r="O3364" s="8">
        <v>164</v>
      </c>
      <c r="AI3364" s="7">
        <v>513</v>
      </c>
      <c r="AJ3364" s="8">
        <v>11110</v>
      </c>
      <c r="AK3364" s="8" t="s">
        <v>290</v>
      </c>
      <c r="AL3364" s="7">
        <v>22</v>
      </c>
      <c r="AM3364" s="8">
        <v>0</v>
      </c>
      <c r="AN3364" s="8">
        <v>1</v>
      </c>
      <c r="AO3364" s="8">
        <v>0</v>
      </c>
      <c r="AP3364" s="8">
        <v>0</v>
      </c>
      <c r="AQ3364" s="8">
        <v>0.4</v>
      </c>
      <c r="AR3364" s="8">
        <v>4.5</v>
      </c>
      <c r="AS3364" s="8">
        <v>2.8</v>
      </c>
      <c r="AT3364" s="12">
        <f t="shared" si="530"/>
        <v>5.9</v>
      </c>
      <c r="AV3364" s="11">
        <f t="shared" si="531"/>
        <v>3.7751999999999999</v>
      </c>
      <c r="AW3364" s="13">
        <f t="shared" si="532"/>
        <v>0</v>
      </c>
      <c r="AX3364" s="13">
        <f t="shared" si="533"/>
        <v>0.1716</v>
      </c>
      <c r="AY3364" s="13">
        <f t="shared" si="534"/>
        <v>0</v>
      </c>
      <c r="AZ3364" s="13">
        <f t="shared" si="535"/>
        <v>0</v>
      </c>
      <c r="BA3364" s="13">
        <f t="shared" si="536"/>
        <v>6.8640000000000007E-2</v>
      </c>
      <c r="BB3364" s="13">
        <f t="shared" si="537"/>
        <v>0.7722</v>
      </c>
      <c r="BC3364" s="13">
        <f t="shared" si="538"/>
        <v>0.48047999999999996</v>
      </c>
    </row>
    <row r="3365" spans="1:55" x14ac:dyDescent="0.3">
      <c r="A3365" s="8" t="s">
        <v>233</v>
      </c>
      <c r="B3365" s="8" t="s">
        <v>240</v>
      </c>
      <c r="C3365" s="8" t="s">
        <v>222</v>
      </c>
      <c r="D3365" s="8" t="s">
        <v>30</v>
      </c>
      <c r="E3365" s="7" t="s">
        <v>14</v>
      </c>
      <c r="F3365" s="8">
        <v>119</v>
      </c>
      <c r="G3365" s="8">
        <v>1</v>
      </c>
      <c r="L3365" s="8">
        <v>1</v>
      </c>
      <c r="M3365" s="8">
        <f t="shared" si="539"/>
        <v>119</v>
      </c>
      <c r="O3365" s="8">
        <v>164</v>
      </c>
      <c r="AI3365" s="7">
        <v>141</v>
      </c>
      <c r="AJ3365" s="8">
        <v>9040</v>
      </c>
      <c r="AK3365" s="8" t="s">
        <v>287</v>
      </c>
      <c r="AL3365" s="7">
        <v>92</v>
      </c>
      <c r="AM3365" s="8">
        <v>0</v>
      </c>
      <c r="AN3365" s="8">
        <v>1</v>
      </c>
      <c r="AO3365" s="8">
        <v>0</v>
      </c>
      <c r="AP3365" s="8">
        <v>0</v>
      </c>
      <c r="AQ3365" s="8">
        <v>0.5</v>
      </c>
      <c r="AR3365" s="8">
        <v>23.4</v>
      </c>
      <c r="AS3365" s="8">
        <v>2.4</v>
      </c>
      <c r="AT3365" s="12">
        <f t="shared" si="530"/>
        <v>24.9</v>
      </c>
      <c r="AV3365" s="11">
        <f t="shared" si="531"/>
        <v>109.48</v>
      </c>
      <c r="AW3365" s="13">
        <f t="shared" si="532"/>
        <v>0</v>
      </c>
      <c r="AX3365" s="13">
        <f t="shared" si="533"/>
        <v>1.19</v>
      </c>
      <c r="AY3365" s="13">
        <f t="shared" si="534"/>
        <v>0</v>
      </c>
      <c r="AZ3365" s="13">
        <f t="shared" si="535"/>
        <v>0</v>
      </c>
      <c r="BA3365" s="13">
        <f t="shared" si="536"/>
        <v>0.59499999999999997</v>
      </c>
      <c r="BB3365" s="13">
        <f t="shared" si="537"/>
        <v>27.846</v>
      </c>
      <c r="BC3365" s="13">
        <f t="shared" si="538"/>
        <v>2.8559999999999999</v>
      </c>
    </row>
    <row r="3366" spans="1:55" x14ac:dyDescent="0.3">
      <c r="A3366" s="8" t="s">
        <v>233</v>
      </c>
      <c r="B3366" s="8" t="s">
        <v>240</v>
      </c>
      <c r="C3366" s="8" t="s">
        <v>222</v>
      </c>
      <c r="D3366" s="8" t="s">
        <v>31</v>
      </c>
      <c r="E3366" s="7" t="s">
        <v>14</v>
      </c>
      <c r="F3366" s="8">
        <v>122</v>
      </c>
      <c r="G3366" s="8">
        <v>1</v>
      </c>
      <c r="L3366" s="8">
        <v>1</v>
      </c>
      <c r="M3366" s="8">
        <f t="shared" si="539"/>
        <v>122</v>
      </c>
      <c r="O3366" s="8">
        <v>164</v>
      </c>
      <c r="AI3366" s="7">
        <v>1786</v>
      </c>
      <c r="AJ3366" s="8">
        <v>11363</v>
      </c>
      <c r="AK3366" s="8" t="s">
        <v>289</v>
      </c>
      <c r="AL3366" s="7">
        <v>93</v>
      </c>
      <c r="AM3366" s="8">
        <v>0</v>
      </c>
      <c r="AN3366" s="8">
        <v>2</v>
      </c>
      <c r="AO3366" s="8">
        <v>0</v>
      </c>
      <c r="AP3366" s="8">
        <v>0</v>
      </c>
      <c r="AQ3366" s="8">
        <v>0.1</v>
      </c>
      <c r="AR3366" s="8">
        <v>21.6</v>
      </c>
      <c r="AS3366" s="8">
        <v>1.5</v>
      </c>
      <c r="AT3366" s="12">
        <f t="shared" si="530"/>
        <v>23.700000000000003</v>
      </c>
      <c r="AV3366" s="11">
        <f t="shared" si="531"/>
        <v>113.46</v>
      </c>
      <c r="AW3366" s="13">
        <f t="shared" si="532"/>
        <v>0</v>
      </c>
      <c r="AX3366" s="13">
        <f t="shared" si="533"/>
        <v>2.44</v>
      </c>
      <c r="AY3366" s="13">
        <f t="shared" si="534"/>
        <v>0</v>
      </c>
      <c r="AZ3366" s="13">
        <f t="shared" si="535"/>
        <v>0</v>
      </c>
      <c r="BA3366" s="13">
        <f t="shared" si="536"/>
        <v>0.12200000000000001</v>
      </c>
      <c r="BB3366" s="13">
        <f t="shared" si="537"/>
        <v>26.352000000000004</v>
      </c>
      <c r="BC3366" s="13">
        <f t="shared" si="538"/>
        <v>1.83</v>
      </c>
    </row>
    <row r="3367" spans="1:55" x14ac:dyDescent="0.3">
      <c r="A3367" s="8" t="s">
        <v>233</v>
      </c>
      <c r="B3367" s="8" t="s">
        <v>240</v>
      </c>
      <c r="C3367" s="8" t="s">
        <v>222</v>
      </c>
      <c r="D3367" s="8" t="s">
        <v>114</v>
      </c>
      <c r="E3367" s="7" t="s">
        <v>14</v>
      </c>
      <c r="F3367" s="8">
        <v>171</v>
      </c>
      <c r="I3367" s="8">
        <v>1</v>
      </c>
      <c r="L3367" s="8">
        <v>3.3000000000000002E-2</v>
      </c>
      <c r="M3367" s="8">
        <f t="shared" si="539"/>
        <v>5.6430000000000007</v>
      </c>
      <c r="O3367" s="8">
        <v>164</v>
      </c>
      <c r="AI3367" s="7">
        <v>7060</v>
      </c>
      <c r="AJ3367" s="8">
        <v>16063</v>
      </c>
      <c r="AK3367" s="8" t="s">
        <v>328</v>
      </c>
      <c r="AL3367" s="7">
        <v>116</v>
      </c>
      <c r="AM3367" s="8">
        <v>0</v>
      </c>
      <c r="AN3367" s="8">
        <v>7.7</v>
      </c>
      <c r="AO3367" s="8">
        <v>0</v>
      </c>
      <c r="AP3367" s="8">
        <v>0</v>
      </c>
      <c r="AQ3367" s="8">
        <v>0.5</v>
      </c>
      <c r="AR3367" s="8">
        <v>20.8</v>
      </c>
      <c r="AS3367" s="8">
        <v>6.5</v>
      </c>
      <c r="AT3367" s="12">
        <f t="shared" si="530"/>
        <v>29</v>
      </c>
      <c r="AV3367" s="11">
        <f t="shared" si="531"/>
        <v>6.5458800000000004</v>
      </c>
      <c r="AW3367" s="13">
        <f t="shared" si="532"/>
        <v>0</v>
      </c>
      <c r="AX3367" s="13">
        <f t="shared" si="533"/>
        <v>0.43451100000000004</v>
      </c>
      <c r="AY3367" s="13">
        <f t="shared" si="534"/>
        <v>0</v>
      </c>
      <c r="AZ3367" s="13">
        <f t="shared" si="535"/>
        <v>0</v>
      </c>
      <c r="BA3367" s="13">
        <f t="shared" si="536"/>
        <v>2.8215000000000004E-2</v>
      </c>
      <c r="BB3367" s="13">
        <f t="shared" si="537"/>
        <v>1.1737440000000001</v>
      </c>
      <c r="BC3367" s="13">
        <f t="shared" si="538"/>
        <v>0.36679500000000004</v>
      </c>
    </row>
    <row r="3368" spans="1:55" x14ac:dyDescent="0.3">
      <c r="A3368" s="8" t="s">
        <v>233</v>
      </c>
      <c r="B3368" s="8" t="s">
        <v>240</v>
      </c>
      <c r="C3368" s="8" t="s">
        <v>222</v>
      </c>
      <c r="D3368" s="8" t="s">
        <v>128</v>
      </c>
      <c r="E3368" s="7" t="s">
        <v>14</v>
      </c>
      <c r="F3368" s="8">
        <v>62</v>
      </c>
      <c r="J3368" s="8">
        <v>1</v>
      </c>
      <c r="L3368" s="8">
        <v>3.0000000000000001E-3</v>
      </c>
      <c r="M3368" s="8">
        <f t="shared" si="539"/>
        <v>0.186</v>
      </c>
      <c r="O3368" s="8">
        <v>164</v>
      </c>
      <c r="AI3368" s="7">
        <v>620</v>
      </c>
      <c r="AJ3368" s="8">
        <v>11125</v>
      </c>
      <c r="AK3368" s="8" t="s">
        <v>356</v>
      </c>
      <c r="AL3368" s="7">
        <v>45</v>
      </c>
      <c r="AM3368" s="8">
        <v>0</v>
      </c>
      <c r="AN3368" s="8">
        <v>1.1000000000000001</v>
      </c>
      <c r="AO3368" s="8">
        <v>0</v>
      </c>
      <c r="AP3368" s="8">
        <v>0</v>
      </c>
      <c r="AQ3368" s="8">
        <v>0.2</v>
      </c>
      <c r="AR3368" s="8">
        <v>10.5</v>
      </c>
      <c r="AS3368" s="8">
        <v>3.3</v>
      </c>
      <c r="AT3368" s="12">
        <f t="shared" si="530"/>
        <v>11.8</v>
      </c>
      <c r="AV3368" s="11">
        <f t="shared" si="531"/>
        <v>8.3699999999999997E-2</v>
      </c>
      <c r="AW3368" s="13">
        <f t="shared" si="532"/>
        <v>0</v>
      </c>
      <c r="AX3368" s="13">
        <f t="shared" si="533"/>
        <v>2.0460000000000001E-3</v>
      </c>
      <c r="AY3368" s="13">
        <f t="shared" si="534"/>
        <v>0</v>
      </c>
      <c r="AZ3368" s="13">
        <f t="shared" si="535"/>
        <v>0</v>
      </c>
      <c r="BA3368" s="13">
        <f t="shared" si="536"/>
        <v>3.7200000000000004E-4</v>
      </c>
      <c r="BB3368" s="13">
        <f t="shared" si="537"/>
        <v>1.9530000000000002E-2</v>
      </c>
      <c r="BC3368" s="13">
        <f t="shared" si="538"/>
        <v>6.1380000000000002E-3</v>
      </c>
    </row>
    <row r="3369" spans="1:55" x14ac:dyDescent="0.3">
      <c r="A3369" s="8" t="s">
        <v>233</v>
      </c>
      <c r="B3369" s="8" t="s">
        <v>240</v>
      </c>
      <c r="C3369" s="8" t="s">
        <v>222</v>
      </c>
      <c r="D3369" s="8" t="s">
        <v>167</v>
      </c>
      <c r="E3369" s="7" t="s">
        <v>14</v>
      </c>
      <c r="F3369" s="8">
        <v>62</v>
      </c>
      <c r="G3369" s="8">
        <v>1</v>
      </c>
      <c r="L3369" s="8">
        <v>1</v>
      </c>
      <c r="M3369" s="8">
        <f t="shared" si="539"/>
        <v>62</v>
      </c>
      <c r="O3369" s="8">
        <v>164</v>
      </c>
      <c r="AI3369" s="7">
        <v>2282</v>
      </c>
      <c r="AJ3369" s="8">
        <v>11529</v>
      </c>
      <c r="AK3369" s="8" t="s">
        <v>368</v>
      </c>
      <c r="AL3369" s="7">
        <v>21</v>
      </c>
      <c r="AM3369" s="8">
        <v>0</v>
      </c>
      <c r="AN3369" s="8">
        <v>0.9</v>
      </c>
      <c r="AO3369" s="8">
        <v>0</v>
      </c>
      <c r="AP3369" s="8">
        <v>0</v>
      </c>
      <c r="AQ3369" s="8">
        <v>0.3</v>
      </c>
      <c r="AR3369" s="8">
        <v>4.5999999999999996</v>
      </c>
      <c r="AS3369" s="8">
        <v>1.1000000000000001</v>
      </c>
      <c r="AT3369" s="12">
        <f t="shared" si="530"/>
        <v>5.8</v>
      </c>
      <c r="AV3369" s="11">
        <f t="shared" si="531"/>
        <v>13.02</v>
      </c>
      <c r="AW3369" s="13">
        <f t="shared" si="532"/>
        <v>0</v>
      </c>
      <c r="AX3369" s="13">
        <f t="shared" si="533"/>
        <v>0.55800000000000005</v>
      </c>
      <c r="AY3369" s="13">
        <f t="shared" si="534"/>
        <v>0</v>
      </c>
      <c r="AZ3369" s="13">
        <f t="shared" si="535"/>
        <v>0</v>
      </c>
      <c r="BA3369" s="13">
        <f t="shared" si="536"/>
        <v>0.18599999999999997</v>
      </c>
      <c r="BB3369" s="13">
        <f t="shared" si="537"/>
        <v>2.8519999999999999</v>
      </c>
      <c r="BC3369" s="13">
        <f t="shared" si="538"/>
        <v>0.68200000000000005</v>
      </c>
    </row>
    <row r="3370" spans="1:55" x14ac:dyDescent="0.3">
      <c r="A3370" s="8" t="s">
        <v>233</v>
      </c>
      <c r="B3370" s="8" t="s">
        <v>240</v>
      </c>
      <c r="C3370" s="8" t="s">
        <v>222</v>
      </c>
      <c r="D3370" s="8" t="s">
        <v>171</v>
      </c>
      <c r="E3370" s="7" t="s">
        <v>14</v>
      </c>
      <c r="F3370" s="8">
        <v>44</v>
      </c>
      <c r="I3370" s="8">
        <v>1</v>
      </c>
      <c r="L3370" s="8">
        <v>3.3000000000000002E-2</v>
      </c>
      <c r="M3370" s="8">
        <f t="shared" si="539"/>
        <v>1.452</v>
      </c>
      <c r="O3370" s="8">
        <v>164</v>
      </c>
      <c r="AI3370" s="7">
        <v>7016</v>
      </c>
      <c r="AJ3370" s="8">
        <v>18029</v>
      </c>
      <c r="AK3370" s="8" t="s">
        <v>369</v>
      </c>
      <c r="AL3370" s="7">
        <v>274</v>
      </c>
      <c r="AM3370" s="8">
        <v>0</v>
      </c>
      <c r="AN3370" s="8">
        <v>8.8000000000000007</v>
      </c>
      <c r="AO3370" s="8">
        <v>0</v>
      </c>
      <c r="AP3370" s="8">
        <v>0</v>
      </c>
      <c r="AQ3370" s="8">
        <v>3</v>
      </c>
      <c r="AR3370" s="8">
        <v>51.9</v>
      </c>
      <c r="AS3370" s="8">
        <v>2.8</v>
      </c>
      <c r="AT3370" s="12">
        <f t="shared" si="530"/>
        <v>63.7</v>
      </c>
      <c r="AV3370" s="11">
        <f t="shared" si="531"/>
        <v>3.9784800000000002</v>
      </c>
      <c r="AW3370" s="13">
        <f t="shared" si="532"/>
        <v>0</v>
      </c>
      <c r="AX3370" s="13">
        <f t="shared" si="533"/>
        <v>0.127776</v>
      </c>
      <c r="AY3370" s="13">
        <f t="shared" si="534"/>
        <v>0</v>
      </c>
      <c r="AZ3370" s="13">
        <f t="shared" si="535"/>
        <v>0</v>
      </c>
      <c r="BA3370" s="13">
        <f t="shared" si="536"/>
        <v>4.3560000000000001E-2</v>
      </c>
      <c r="BB3370" s="13">
        <f t="shared" si="537"/>
        <v>0.75358800000000004</v>
      </c>
      <c r="BC3370" s="13">
        <f t="shared" si="538"/>
        <v>4.0655999999999998E-2</v>
      </c>
    </row>
    <row r="3371" spans="1:55" x14ac:dyDescent="0.3">
      <c r="A3371" s="8" t="s">
        <v>234</v>
      </c>
      <c r="B3371" s="8" t="s">
        <v>240</v>
      </c>
      <c r="C3371" s="8" t="s">
        <v>222</v>
      </c>
      <c r="D3371" s="8" t="s">
        <v>248</v>
      </c>
      <c r="E3371" s="7" t="s">
        <v>14</v>
      </c>
      <c r="F3371" s="8">
        <v>134</v>
      </c>
      <c r="H3371" s="8">
        <v>3</v>
      </c>
      <c r="L3371" s="8">
        <v>0.42899999999999999</v>
      </c>
      <c r="M3371" s="8">
        <f t="shared" si="539"/>
        <v>57.485999999999997</v>
      </c>
      <c r="O3371" s="8">
        <v>164</v>
      </c>
      <c r="AE3371" s="7" t="s">
        <v>296</v>
      </c>
      <c r="AF3371" s="8" t="s">
        <v>303</v>
      </c>
      <c r="AL3371" s="7">
        <v>163</v>
      </c>
      <c r="AN3371" s="8">
        <v>6.3</v>
      </c>
      <c r="AQ3371" s="8">
        <v>1.4</v>
      </c>
      <c r="AR3371" s="8">
        <v>31.1</v>
      </c>
      <c r="AT3371" s="12">
        <f t="shared" si="530"/>
        <v>38.799999999999997</v>
      </c>
      <c r="AV3371" s="11">
        <f t="shared" si="531"/>
        <v>93.702179999999984</v>
      </c>
      <c r="AW3371" s="13">
        <f t="shared" si="532"/>
        <v>0.57485999999999993</v>
      </c>
      <c r="AX3371" s="13">
        <f t="shared" si="533"/>
        <v>3.6216179999999998</v>
      </c>
      <c r="AY3371" s="13">
        <f t="shared" si="534"/>
        <v>0.57485999999999993</v>
      </c>
      <c r="AZ3371" s="13">
        <f t="shared" si="535"/>
        <v>0.57485999999999993</v>
      </c>
      <c r="BA3371" s="13">
        <f t="shared" si="536"/>
        <v>0.80480399999999985</v>
      </c>
      <c r="BB3371" s="13">
        <f t="shared" si="537"/>
        <v>17.878146000000001</v>
      </c>
      <c r="BC3371" s="13">
        <f t="shared" si="538"/>
        <v>0.57485999999999993</v>
      </c>
    </row>
    <row r="3372" spans="1:55" x14ac:dyDescent="0.3">
      <c r="A3372" s="8" t="s">
        <v>234</v>
      </c>
      <c r="B3372" s="8" t="s">
        <v>240</v>
      </c>
      <c r="C3372" s="8" t="s">
        <v>222</v>
      </c>
      <c r="D3372" s="8" t="s">
        <v>27</v>
      </c>
      <c r="E3372" s="7" t="s">
        <v>14</v>
      </c>
      <c r="F3372" s="8">
        <v>112</v>
      </c>
      <c r="G3372" s="8">
        <v>1</v>
      </c>
      <c r="L3372" s="8">
        <v>1</v>
      </c>
      <c r="M3372" s="8">
        <f t="shared" si="539"/>
        <v>112</v>
      </c>
      <c r="O3372" s="8">
        <v>164</v>
      </c>
      <c r="AE3372" s="7" t="s">
        <v>296</v>
      </c>
      <c r="AF3372" s="8" t="s">
        <v>304</v>
      </c>
      <c r="AL3372" s="7">
        <v>125</v>
      </c>
      <c r="AN3372" s="8">
        <v>2.1</v>
      </c>
      <c r="AQ3372" s="8">
        <v>1.3</v>
      </c>
      <c r="AR3372" s="8">
        <v>26.2</v>
      </c>
      <c r="AT3372" s="12">
        <f t="shared" si="530"/>
        <v>29.6</v>
      </c>
      <c r="AV3372" s="11">
        <f t="shared" si="531"/>
        <v>140</v>
      </c>
      <c r="AW3372" s="13">
        <f t="shared" si="532"/>
        <v>1.1200000000000001</v>
      </c>
      <c r="AX3372" s="13">
        <f t="shared" si="533"/>
        <v>2.3520000000000003</v>
      </c>
      <c r="AY3372" s="13">
        <f t="shared" si="534"/>
        <v>1.1200000000000001</v>
      </c>
      <c r="AZ3372" s="13">
        <f t="shared" si="535"/>
        <v>1.1200000000000001</v>
      </c>
      <c r="BA3372" s="13">
        <f t="shared" si="536"/>
        <v>1.456</v>
      </c>
      <c r="BB3372" s="13">
        <f t="shared" si="537"/>
        <v>29.344000000000001</v>
      </c>
      <c r="BC3372" s="13">
        <f t="shared" si="538"/>
        <v>1.1200000000000001</v>
      </c>
    </row>
    <row r="3373" spans="1:55" x14ac:dyDescent="0.3">
      <c r="A3373" s="8" t="s">
        <v>234</v>
      </c>
      <c r="B3373" s="8" t="s">
        <v>240</v>
      </c>
      <c r="C3373" s="8" t="s">
        <v>222</v>
      </c>
      <c r="D3373" s="8" t="s">
        <v>32</v>
      </c>
      <c r="E3373" s="7" t="s">
        <v>14</v>
      </c>
      <c r="F3373" s="8">
        <v>83</v>
      </c>
      <c r="H3373" s="8">
        <v>2</v>
      </c>
      <c r="L3373" s="8">
        <v>0.28599999999999998</v>
      </c>
      <c r="M3373" s="8">
        <f t="shared" si="539"/>
        <v>23.738</v>
      </c>
      <c r="O3373" s="8">
        <v>164</v>
      </c>
      <c r="AI3373" s="7">
        <v>8012</v>
      </c>
      <c r="AJ3373" s="8">
        <v>0</v>
      </c>
      <c r="AK3373" s="8" t="s">
        <v>307</v>
      </c>
      <c r="AL3373" s="7">
        <v>332</v>
      </c>
      <c r="AM3373" s="8">
        <v>0</v>
      </c>
      <c r="AN3373" s="8">
        <v>10.3</v>
      </c>
      <c r="AO3373" s="8">
        <v>0</v>
      </c>
      <c r="AP3373" s="8">
        <v>0</v>
      </c>
      <c r="AQ3373" s="8">
        <v>3</v>
      </c>
      <c r="AR3373" s="8">
        <v>73.7</v>
      </c>
      <c r="AS3373" s="8">
        <v>12.7</v>
      </c>
      <c r="AT3373" s="12">
        <f t="shared" ref="AT3373:AT3436" si="540">SUM(AN3373,AQ3373,AR3373)</f>
        <v>87</v>
      </c>
      <c r="AV3373" s="11">
        <f t="shared" si="531"/>
        <v>78.810159999999996</v>
      </c>
      <c r="AW3373" s="13">
        <f t="shared" si="532"/>
        <v>0</v>
      </c>
      <c r="AX3373" s="13">
        <f t="shared" si="533"/>
        <v>2.445014</v>
      </c>
      <c r="AY3373" s="13">
        <f t="shared" si="534"/>
        <v>0</v>
      </c>
      <c r="AZ3373" s="13">
        <f t="shared" si="535"/>
        <v>0</v>
      </c>
      <c r="BA3373" s="13">
        <f t="shared" si="536"/>
        <v>0.71214</v>
      </c>
      <c r="BB3373" s="13">
        <f t="shared" si="537"/>
        <v>17.494906</v>
      </c>
      <c r="BC3373" s="13">
        <f t="shared" si="538"/>
        <v>3.014726</v>
      </c>
    </row>
    <row r="3374" spans="1:55" x14ac:dyDescent="0.3">
      <c r="A3374" s="8" t="s">
        <v>234</v>
      </c>
      <c r="B3374" s="8" t="s">
        <v>240</v>
      </c>
      <c r="C3374" s="8" t="s">
        <v>222</v>
      </c>
      <c r="D3374" s="8" t="s">
        <v>74</v>
      </c>
      <c r="E3374" s="7" t="s">
        <v>14</v>
      </c>
      <c r="F3374" s="8">
        <v>340</v>
      </c>
      <c r="H3374" s="8">
        <v>2</v>
      </c>
      <c r="L3374" s="8">
        <v>0.28599999999999998</v>
      </c>
      <c r="M3374" s="8">
        <f t="shared" si="539"/>
        <v>97.24</v>
      </c>
      <c r="O3374" s="8">
        <v>164</v>
      </c>
      <c r="AI3374" s="7">
        <v>404</v>
      </c>
      <c r="AJ3374" s="8">
        <v>14400</v>
      </c>
      <c r="AK3374" s="8" t="s">
        <v>308</v>
      </c>
      <c r="AL3374" s="7">
        <v>41</v>
      </c>
      <c r="AM3374" s="8">
        <v>0</v>
      </c>
      <c r="AN3374" s="8">
        <v>0</v>
      </c>
      <c r="AO3374" s="8">
        <v>0</v>
      </c>
      <c r="AP3374" s="8">
        <v>0</v>
      </c>
      <c r="AQ3374" s="8">
        <v>0</v>
      </c>
      <c r="AR3374" s="8">
        <v>10.4</v>
      </c>
      <c r="AS3374" s="8">
        <v>0</v>
      </c>
      <c r="AT3374" s="12">
        <f t="shared" si="540"/>
        <v>10.4</v>
      </c>
      <c r="AV3374" s="11">
        <f t="shared" si="531"/>
        <v>39.868399999999994</v>
      </c>
      <c r="AW3374" s="13">
        <f t="shared" si="532"/>
        <v>0</v>
      </c>
      <c r="AX3374" s="13">
        <f t="shared" si="533"/>
        <v>0</v>
      </c>
      <c r="AY3374" s="13">
        <f t="shared" si="534"/>
        <v>0</v>
      </c>
      <c r="AZ3374" s="13">
        <f t="shared" si="535"/>
        <v>0</v>
      </c>
      <c r="BA3374" s="13">
        <f t="shared" si="536"/>
        <v>0</v>
      </c>
      <c r="BB3374" s="13">
        <f t="shared" si="537"/>
        <v>10.112959999999999</v>
      </c>
      <c r="BC3374" s="13">
        <f t="shared" si="538"/>
        <v>0</v>
      </c>
    </row>
    <row r="3375" spans="1:55" x14ac:dyDescent="0.3">
      <c r="A3375" s="8" t="s">
        <v>232</v>
      </c>
      <c r="B3375" s="8" t="s">
        <v>239</v>
      </c>
      <c r="C3375" s="8" t="s">
        <v>223</v>
      </c>
      <c r="D3375" s="8" t="s">
        <v>13</v>
      </c>
      <c r="E3375" s="7" t="s">
        <v>14</v>
      </c>
      <c r="F3375" s="8">
        <v>112</v>
      </c>
      <c r="H3375" s="8">
        <v>2</v>
      </c>
      <c r="L3375" s="8">
        <v>0.28599999999999998</v>
      </c>
      <c r="M3375" s="8">
        <f t="shared" si="539"/>
        <v>32.031999999999996</v>
      </c>
      <c r="N3375" s="8">
        <v>3</v>
      </c>
      <c r="O3375" s="8">
        <v>165</v>
      </c>
      <c r="AI3375" s="7">
        <v>8067</v>
      </c>
      <c r="AJ3375" s="8">
        <v>0</v>
      </c>
      <c r="AK3375" s="8" t="s">
        <v>265</v>
      </c>
      <c r="AL3375" s="7">
        <v>269</v>
      </c>
      <c r="AM3375" s="8">
        <v>269</v>
      </c>
      <c r="AN3375" s="8">
        <v>24.9</v>
      </c>
      <c r="AO3375" s="8">
        <v>24.9</v>
      </c>
      <c r="AP3375" s="8">
        <v>24.9</v>
      </c>
      <c r="AQ3375" s="8">
        <v>18</v>
      </c>
      <c r="AR3375" s="8">
        <v>0</v>
      </c>
      <c r="AS3375" s="8">
        <v>0</v>
      </c>
      <c r="AT3375" s="12">
        <f t="shared" si="540"/>
        <v>42.9</v>
      </c>
      <c r="AV3375" s="11">
        <f t="shared" si="531"/>
        <v>86.16607999999998</v>
      </c>
      <c r="AW3375" s="13">
        <f t="shared" si="532"/>
        <v>86.16607999999998</v>
      </c>
      <c r="AX3375" s="13">
        <f t="shared" si="533"/>
        <v>7.9759679999999991</v>
      </c>
      <c r="AY3375" s="13">
        <f t="shared" si="534"/>
        <v>7.9759679999999991</v>
      </c>
      <c r="AZ3375" s="13">
        <f t="shared" si="535"/>
        <v>7.9759679999999991</v>
      </c>
      <c r="BA3375" s="13">
        <f t="shared" si="536"/>
        <v>5.7657599999999993</v>
      </c>
      <c r="BB3375" s="13">
        <f t="shared" si="537"/>
        <v>0</v>
      </c>
      <c r="BC3375" s="13">
        <f t="shared" si="538"/>
        <v>0</v>
      </c>
    </row>
    <row r="3376" spans="1:55" x14ac:dyDescent="0.3">
      <c r="A3376" s="8" t="s">
        <v>232</v>
      </c>
      <c r="B3376" s="8" t="s">
        <v>239</v>
      </c>
      <c r="C3376" s="8" t="s">
        <v>223</v>
      </c>
      <c r="D3376" s="8" t="s">
        <v>15</v>
      </c>
      <c r="E3376" s="7" t="s">
        <v>21</v>
      </c>
      <c r="K3376" s="8">
        <v>1</v>
      </c>
      <c r="L3376" s="8">
        <v>0</v>
      </c>
      <c r="M3376" s="8">
        <f t="shared" si="539"/>
        <v>0</v>
      </c>
      <c r="O3376" s="8">
        <v>165</v>
      </c>
      <c r="AE3376" s="7" t="s">
        <v>296</v>
      </c>
      <c r="AF3376" s="8" t="s">
        <v>298</v>
      </c>
      <c r="AG3376" s="7" t="s">
        <v>299</v>
      </c>
      <c r="AL3376" s="7">
        <v>241</v>
      </c>
      <c r="AN3376" s="8">
        <v>32.9</v>
      </c>
      <c r="AQ3376" s="8">
        <v>10.9</v>
      </c>
      <c r="AR3376" s="8">
        <v>0.5</v>
      </c>
      <c r="AS3376" s="8">
        <v>0</v>
      </c>
      <c r="AT3376" s="12">
        <f t="shared" si="540"/>
        <v>44.3</v>
      </c>
      <c r="AV3376" s="11">
        <f t="shared" si="531"/>
        <v>0</v>
      </c>
      <c r="AW3376" s="13">
        <f t="shared" si="532"/>
        <v>0</v>
      </c>
      <c r="AX3376" s="13">
        <f t="shared" si="533"/>
        <v>0</v>
      </c>
      <c r="AY3376" s="13">
        <f t="shared" si="534"/>
        <v>0</v>
      </c>
      <c r="AZ3376" s="13">
        <f t="shared" si="535"/>
        <v>0</v>
      </c>
      <c r="BA3376" s="13">
        <f t="shared" si="536"/>
        <v>0</v>
      </c>
      <c r="BB3376" s="13">
        <f t="shared" si="537"/>
        <v>0</v>
      </c>
      <c r="BC3376" s="13">
        <f t="shared" si="538"/>
        <v>0</v>
      </c>
    </row>
    <row r="3377" spans="1:55" x14ac:dyDescent="0.3">
      <c r="A3377" s="8" t="s">
        <v>232</v>
      </c>
      <c r="B3377" s="8" t="s">
        <v>239</v>
      </c>
      <c r="C3377" s="8" t="s">
        <v>223</v>
      </c>
      <c r="D3377" s="8" t="s">
        <v>17</v>
      </c>
      <c r="E3377" s="7" t="s">
        <v>21</v>
      </c>
      <c r="K3377" s="8">
        <v>1</v>
      </c>
      <c r="L3377" s="8">
        <v>0</v>
      </c>
      <c r="M3377" s="8">
        <f t="shared" si="539"/>
        <v>0</v>
      </c>
      <c r="O3377" s="8">
        <v>165</v>
      </c>
      <c r="AE3377" s="7" t="s">
        <v>300</v>
      </c>
      <c r="AF3377" s="8" t="s">
        <v>301</v>
      </c>
      <c r="AG3377" s="7" t="s">
        <v>272</v>
      </c>
      <c r="AL3377" s="7">
        <v>265</v>
      </c>
      <c r="AN3377" s="8">
        <v>16.899999999999999</v>
      </c>
      <c r="AQ3377" s="8">
        <v>21.4</v>
      </c>
      <c r="AR3377" s="8">
        <v>0</v>
      </c>
      <c r="AS3377" s="8">
        <v>0</v>
      </c>
      <c r="AT3377" s="12">
        <f t="shared" si="540"/>
        <v>38.299999999999997</v>
      </c>
      <c r="AV3377" s="11">
        <f t="shared" ref="AV3377:AV3440" si="541">PRODUCT($M3377,$Y3377,AL3377)/100</f>
        <v>0</v>
      </c>
      <c r="AW3377" s="13">
        <f t="shared" si="532"/>
        <v>0</v>
      </c>
      <c r="AX3377" s="13">
        <f t="shared" si="533"/>
        <v>0</v>
      </c>
      <c r="AY3377" s="13">
        <f t="shared" si="534"/>
        <v>0</v>
      </c>
      <c r="AZ3377" s="13">
        <f t="shared" si="535"/>
        <v>0</v>
      </c>
      <c r="BA3377" s="13">
        <f t="shared" si="536"/>
        <v>0</v>
      </c>
      <c r="BB3377" s="13">
        <f t="shared" si="537"/>
        <v>0</v>
      </c>
      <c r="BC3377" s="13">
        <f t="shared" si="538"/>
        <v>0</v>
      </c>
    </row>
    <row r="3378" spans="1:55" x14ac:dyDescent="0.3">
      <c r="A3378" s="8" t="s">
        <v>232</v>
      </c>
      <c r="B3378" s="8" t="s">
        <v>239</v>
      </c>
      <c r="C3378" s="8" t="s">
        <v>223</v>
      </c>
      <c r="D3378" s="8" t="s">
        <v>18</v>
      </c>
      <c r="E3378" s="7" t="s">
        <v>21</v>
      </c>
      <c r="K3378" s="8">
        <v>1</v>
      </c>
      <c r="L3378" s="8">
        <v>0</v>
      </c>
      <c r="M3378" s="8">
        <f t="shared" si="539"/>
        <v>0</v>
      </c>
      <c r="O3378" s="8">
        <v>165</v>
      </c>
      <c r="S3378" s="8">
        <v>1095</v>
      </c>
      <c r="T3378" s="8" t="s">
        <v>275</v>
      </c>
      <c r="AL3378" s="7">
        <v>267</v>
      </c>
      <c r="AN3378" s="8">
        <v>19.600000000000001</v>
      </c>
      <c r="AQ3378" s="8">
        <v>20.3</v>
      </c>
      <c r="AT3378" s="12">
        <f t="shared" si="540"/>
        <v>39.900000000000006</v>
      </c>
      <c r="AV3378" s="11">
        <f t="shared" si="541"/>
        <v>0</v>
      </c>
      <c r="AW3378" s="13">
        <f t="shared" ref="AW3378:AW3441" si="542">PRODUCT($M3378,$Y3378,AM3378)/100</f>
        <v>0</v>
      </c>
      <c r="AX3378" s="13">
        <f t="shared" ref="AX3378:AX3441" si="543">PRODUCT($M3378,$Y3378,AN3378)/100</f>
        <v>0</v>
      </c>
      <c r="AY3378" s="13">
        <f t="shared" ref="AY3378:AY3441" si="544">PRODUCT($M3378,$Y3378,AO3378)/100</f>
        <v>0</v>
      </c>
      <c r="AZ3378" s="13">
        <f t="shared" ref="AZ3378:AZ3441" si="545">PRODUCT($M3378,$Y3378,AP3378)/100</f>
        <v>0</v>
      </c>
      <c r="BA3378" s="13">
        <f t="shared" ref="BA3378:BA3441" si="546">PRODUCT($M3378,$Y3378,AQ3378)/100</f>
        <v>0</v>
      </c>
      <c r="BB3378" s="13">
        <f t="shared" ref="BB3378:BB3441" si="547">PRODUCT($M3378,$Y3378,AR3378)/100</f>
        <v>0</v>
      </c>
      <c r="BC3378" s="13">
        <f t="shared" ref="BC3378:BC3441" si="548">PRODUCT($M3378,$Y3378,AS3378)/100</f>
        <v>0</v>
      </c>
    </row>
    <row r="3379" spans="1:55" x14ac:dyDescent="0.3">
      <c r="A3379" s="8" t="s">
        <v>232</v>
      </c>
      <c r="B3379" s="8" t="s">
        <v>239</v>
      </c>
      <c r="C3379" s="8" t="s">
        <v>223</v>
      </c>
      <c r="D3379" s="8" t="s">
        <v>19</v>
      </c>
      <c r="E3379" s="7" t="s">
        <v>14</v>
      </c>
      <c r="F3379" s="8">
        <v>112</v>
      </c>
      <c r="I3379" s="8">
        <v>1</v>
      </c>
      <c r="L3379" s="8">
        <v>3.3000000000000002E-2</v>
      </c>
      <c r="M3379" s="8">
        <f t="shared" si="539"/>
        <v>3.6960000000000002</v>
      </c>
      <c r="O3379" s="8">
        <v>165</v>
      </c>
      <c r="AI3379" s="7">
        <v>8063</v>
      </c>
      <c r="AJ3379" s="8">
        <v>5124</v>
      </c>
      <c r="AK3379" s="8" t="s">
        <v>273</v>
      </c>
      <c r="AL3379" s="7">
        <v>285</v>
      </c>
      <c r="AM3379" s="8">
        <v>285</v>
      </c>
      <c r="AN3379" s="8">
        <v>26.9</v>
      </c>
      <c r="AO3379" s="8">
        <v>26.9</v>
      </c>
      <c r="AP3379" s="8">
        <v>26.9</v>
      </c>
      <c r="AQ3379" s="8">
        <v>18.899999999999999</v>
      </c>
      <c r="AR3379" s="8">
        <v>0</v>
      </c>
      <c r="AS3379" s="8">
        <v>0</v>
      </c>
      <c r="AT3379" s="12">
        <f t="shared" si="540"/>
        <v>45.8</v>
      </c>
      <c r="AV3379" s="11">
        <f t="shared" si="541"/>
        <v>10.533600000000002</v>
      </c>
      <c r="AW3379" s="13">
        <f t="shared" si="542"/>
        <v>10.533600000000002</v>
      </c>
      <c r="AX3379" s="13">
        <f t="shared" si="543"/>
        <v>0.994224</v>
      </c>
      <c r="AY3379" s="13">
        <f t="shared" si="544"/>
        <v>0.994224</v>
      </c>
      <c r="AZ3379" s="13">
        <f t="shared" si="545"/>
        <v>0.994224</v>
      </c>
      <c r="BA3379" s="13">
        <f t="shared" si="546"/>
        <v>0.69854399999999994</v>
      </c>
      <c r="BB3379" s="13">
        <f t="shared" si="547"/>
        <v>0</v>
      </c>
      <c r="BC3379" s="13">
        <f t="shared" si="548"/>
        <v>0</v>
      </c>
    </row>
    <row r="3380" spans="1:55" x14ac:dyDescent="0.3">
      <c r="A3380" s="8" t="s">
        <v>232</v>
      </c>
      <c r="B3380" s="8" t="s">
        <v>239</v>
      </c>
      <c r="C3380" s="8" t="s">
        <v>223</v>
      </c>
      <c r="D3380" s="8" t="s">
        <v>22</v>
      </c>
      <c r="E3380" s="7" t="s">
        <v>21</v>
      </c>
      <c r="K3380" s="8">
        <v>1</v>
      </c>
      <c r="L3380" s="8">
        <v>0</v>
      </c>
      <c r="M3380" s="8">
        <f t="shared" si="539"/>
        <v>0</v>
      </c>
      <c r="O3380" s="8">
        <v>165</v>
      </c>
      <c r="AI3380" s="7">
        <v>8063</v>
      </c>
      <c r="AJ3380" s="8">
        <v>5124</v>
      </c>
      <c r="AK3380" s="8" t="s">
        <v>273</v>
      </c>
      <c r="AL3380" s="7">
        <v>285</v>
      </c>
      <c r="AM3380" s="8">
        <v>285</v>
      </c>
      <c r="AN3380" s="8">
        <v>26.9</v>
      </c>
      <c r="AO3380" s="8">
        <v>26.9</v>
      </c>
      <c r="AP3380" s="8">
        <v>26.9</v>
      </c>
      <c r="AQ3380" s="8">
        <v>18.899999999999999</v>
      </c>
      <c r="AR3380" s="8">
        <v>0</v>
      </c>
      <c r="AS3380" s="8">
        <v>0</v>
      </c>
      <c r="AT3380" s="12">
        <f t="shared" si="540"/>
        <v>45.8</v>
      </c>
      <c r="AV3380" s="11">
        <f t="shared" si="541"/>
        <v>0</v>
      </c>
      <c r="AW3380" s="13">
        <f t="shared" si="542"/>
        <v>0</v>
      </c>
      <c r="AX3380" s="13">
        <f t="shared" si="543"/>
        <v>0</v>
      </c>
      <c r="AY3380" s="13">
        <f t="shared" si="544"/>
        <v>0</v>
      </c>
      <c r="AZ3380" s="13">
        <f t="shared" si="545"/>
        <v>0</v>
      </c>
      <c r="BA3380" s="13">
        <f t="shared" si="546"/>
        <v>0</v>
      </c>
      <c r="BB3380" s="13">
        <f t="shared" si="547"/>
        <v>0</v>
      </c>
      <c r="BC3380" s="13">
        <f t="shared" si="548"/>
        <v>0</v>
      </c>
    </row>
    <row r="3381" spans="1:55" x14ac:dyDescent="0.3">
      <c r="A3381" s="8" t="s">
        <v>232</v>
      </c>
      <c r="B3381" s="8" t="s">
        <v>239</v>
      </c>
      <c r="C3381" s="8" t="s">
        <v>223</v>
      </c>
      <c r="D3381" s="8" t="s">
        <v>136</v>
      </c>
      <c r="E3381" s="7" t="s">
        <v>14</v>
      </c>
      <c r="F3381" s="8">
        <v>56</v>
      </c>
      <c r="H3381" s="8">
        <v>1</v>
      </c>
      <c r="L3381" s="8">
        <v>0.14299999999999999</v>
      </c>
      <c r="M3381" s="8">
        <f t="shared" si="539"/>
        <v>8.0079999999999991</v>
      </c>
      <c r="O3381" s="8">
        <v>165</v>
      </c>
      <c r="AI3381" s="7">
        <v>1683</v>
      </c>
      <c r="AJ3381" s="8">
        <v>10188</v>
      </c>
      <c r="AK3381" s="8" t="s">
        <v>360</v>
      </c>
      <c r="AL3381" s="7">
        <v>273</v>
      </c>
      <c r="AM3381" s="8">
        <v>273</v>
      </c>
      <c r="AN3381" s="8">
        <v>27.6</v>
      </c>
      <c r="AO3381" s="8">
        <v>27.6</v>
      </c>
      <c r="AP3381" s="8">
        <v>27.6</v>
      </c>
      <c r="AQ3381" s="8">
        <v>17.2</v>
      </c>
      <c r="AR3381" s="8">
        <v>0</v>
      </c>
      <c r="AS3381" s="8">
        <v>0</v>
      </c>
      <c r="AT3381" s="12">
        <f t="shared" si="540"/>
        <v>44.8</v>
      </c>
      <c r="AV3381" s="11">
        <f t="shared" si="541"/>
        <v>21.861839999999997</v>
      </c>
      <c r="AW3381" s="13">
        <f t="shared" si="542"/>
        <v>21.861839999999997</v>
      </c>
      <c r="AX3381" s="13">
        <f t="shared" si="543"/>
        <v>2.2102079999999997</v>
      </c>
      <c r="AY3381" s="13">
        <f t="shared" si="544"/>
        <v>2.2102079999999997</v>
      </c>
      <c r="AZ3381" s="13">
        <f t="shared" si="545"/>
        <v>2.2102079999999997</v>
      </c>
      <c r="BA3381" s="13">
        <f t="shared" si="546"/>
        <v>1.3773759999999999</v>
      </c>
      <c r="BB3381" s="13">
        <f t="shared" si="547"/>
        <v>0</v>
      </c>
      <c r="BC3381" s="13">
        <f t="shared" si="548"/>
        <v>0</v>
      </c>
    </row>
    <row r="3382" spans="1:55" x14ac:dyDescent="0.3">
      <c r="A3382" s="8" t="s">
        <v>232</v>
      </c>
      <c r="B3382" s="8" t="s">
        <v>239</v>
      </c>
      <c r="C3382" s="8" t="s">
        <v>223</v>
      </c>
      <c r="D3382" s="8" t="s">
        <v>23</v>
      </c>
      <c r="E3382" s="7" t="s">
        <v>14</v>
      </c>
      <c r="F3382" s="8">
        <v>64</v>
      </c>
      <c r="I3382" s="8">
        <v>1</v>
      </c>
      <c r="L3382" s="8">
        <v>3.3000000000000002E-2</v>
      </c>
      <c r="M3382" s="8">
        <f t="shared" si="539"/>
        <v>2.1120000000000001</v>
      </c>
      <c r="O3382" s="8">
        <v>165</v>
      </c>
      <c r="AI3382" s="7">
        <v>974</v>
      </c>
      <c r="AJ3382" s="8">
        <v>1129</v>
      </c>
      <c r="AK3382" s="8" t="s">
        <v>279</v>
      </c>
      <c r="AL3382" s="7">
        <v>155</v>
      </c>
      <c r="AM3382" s="8">
        <v>155</v>
      </c>
      <c r="AN3382" s="8">
        <v>12.6</v>
      </c>
      <c r="AO3382" s="8">
        <v>12.6</v>
      </c>
      <c r="AP3382" s="8">
        <v>0</v>
      </c>
      <c r="AQ3382" s="8">
        <v>10.6</v>
      </c>
      <c r="AR3382" s="8">
        <v>1.1000000000000001</v>
      </c>
      <c r="AS3382" s="8">
        <v>0</v>
      </c>
      <c r="AT3382" s="12">
        <f t="shared" si="540"/>
        <v>24.3</v>
      </c>
      <c r="AV3382" s="11">
        <f t="shared" si="541"/>
        <v>3.2736000000000001</v>
      </c>
      <c r="AW3382" s="13">
        <f t="shared" si="542"/>
        <v>3.2736000000000001</v>
      </c>
      <c r="AX3382" s="13">
        <f t="shared" si="543"/>
        <v>0.26611200000000002</v>
      </c>
      <c r="AY3382" s="13">
        <f t="shared" si="544"/>
        <v>0.26611200000000002</v>
      </c>
      <c r="AZ3382" s="13">
        <f t="shared" si="545"/>
        <v>0</v>
      </c>
      <c r="BA3382" s="13">
        <f t="shared" si="546"/>
        <v>0.22387199999999999</v>
      </c>
      <c r="BB3382" s="13">
        <f t="shared" si="547"/>
        <v>2.3232000000000003E-2</v>
      </c>
      <c r="BC3382" s="13">
        <f t="shared" si="548"/>
        <v>0</v>
      </c>
    </row>
    <row r="3383" spans="1:55" x14ac:dyDescent="0.3">
      <c r="A3383" s="8" t="s">
        <v>232</v>
      </c>
      <c r="B3383" s="8" t="s">
        <v>239</v>
      </c>
      <c r="C3383" s="8" t="s">
        <v>223</v>
      </c>
      <c r="D3383" s="8" t="s">
        <v>24</v>
      </c>
      <c r="E3383" s="7" t="s">
        <v>14</v>
      </c>
      <c r="F3383" s="8">
        <v>184</v>
      </c>
      <c r="I3383" s="8">
        <v>2</v>
      </c>
      <c r="L3383" s="8">
        <v>6.7000000000000004E-2</v>
      </c>
      <c r="M3383" s="8">
        <f t="shared" si="539"/>
        <v>12.328000000000001</v>
      </c>
      <c r="O3383" s="8">
        <v>165</v>
      </c>
      <c r="AI3383" s="7">
        <v>7075</v>
      </c>
      <c r="AJ3383" s="8">
        <v>1106</v>
      </c>
      <c r="AK3383" s="8" t="s">
        <v>280</v>
      </c>
      <c r="AL3383" s="7">
        <v>69</v>
      </c>
      <c r="AM3383" s="8">
        <v>69</v>
      </c>
      <c r="AN3383" s="8">
        <v>3.6</v>
      </c>
      <c r="AO3383" s="8">
        <v>3.6</v>
      </c>
      <c r="AP3383" s="8">
        <v>0</v>
      </c>
      <c r="AQ3383" s="8">
        <v>4.0999999999999996</v>
      </c>
      <c r="AR3383" s="8">
        <v>4.5</v>
      </c>
      <c r="AS3383" s="8">
        <v>0</v>
      </c>
      <c r="AT3383" s="12">
        <f t="shared" si="540"/>
        <v>12.2</v>
      </c>
      <c r="AV3383" s="11">
        <f t="shared" si="541"/>
        <v>8.5063200000000005</v>
      </c>
      <c r="AW3383" s="13">
        <f t="shared" si="542"/>
        <v>8.5063200000000005</v>
      </c>
      <c r="AX3383" s="13">
        <f t="shared" si="543"/>
        <v>0.44380800000000009</v>
      </c>
      <c r="AY3383" s="13">
        <f t="shared" si="544"/>
        <v>0.44380800000000009</v>
      </c>
      <c r="AZ3383" s="13">
        <f t="shared" si="545"/>
        <v>0</v>
      </c>
      <c r="BA3383" s="13">
        <f t="shared" si="546"/>
        <v>0.50544800000000001</v>
      </c>
      <c r="BB3383" s="13">
        <f t="shared" si="547"/>
        <v>0.55476000000000003</v>
      </c>
      <c r="BC3383" s="13">
        <f t="shared" si="548"/>
        <v>0</v>
      </c>
    </row>
    <row r="3384" spans="1:55" x14ac:dyDescent="0.3">
      <c r="A3384" s="8" t="s">
        <v>232</v>
      </c>
      <c r="B3384" s="8" t="s">
        <v>239</v>
      </c>
      <c r="C3384" s="8" t="s">
        <v>223</v>
      </c>
      <c r="D3384" s="8" t="s">
        <v>25</v>
      </c>
      <c r="E3384" s="7" t="s">
        <v>21</v>
      </c>
      <c r="K3384" s="8">
        <v>1</v>
      </c>
      <c r="L3384" s="8">
        <v>0</v>
      </c>
      <c r="M3384" s="8">
        <f t="shared" si="539"/>
        <v>0</v>
      </c>
      <c r="O3384" s="8">
        <v>165</v>
      </c>
      <c r="AI3384" s="7">
        <v>646</v>
      </c>
      <c r="AJ3384" s="8">
        <v>1009</v>
      </c>
      <c r="AK3384" s="8" t="s">
        <v>286</v>
      </c>
      <c r="AL3384" s="7">
        <v>403</v>
      </c>
      <c r="AM3384" s="8">
        <v>403</v>
      </c>
      <c r="AN3384" s="8">
        <v>24.9</v>
      </c>
      <c r="AO3384" s="8">
        <v>24.9</v>
      </c>
      <c r="AP3384" s="8">
        <v>0</v>
      </c>
      <c r="AQ3384" s="8">
        <v>33.1</v>
      </c>
      <c r="AR3384" s="8">
        <v>1.3</v>
      </c>
      <c r="AS3384" s="8">
        <v>0</v>
      </c>
      <c r="AT3384" s="12">
        <f t="shared" si="540"/>
        <v>59.3</v>
      </c>
      <c r="AV3384" s="11">
        <f t="shared" si="541"/>
        <v>0</v>
      </c>
      <c r="AW3384" s="13">
        <f t="shared" si="542"/>
        <v>0</v>
      </c>
      <c r="AX3384" s="13">
        <f t="shared" si="543"/>
        <v>0</v>
      </c>
      <c r="AY3384" s="13">
        <f t="shared" si="544"/>
        <v>0</v>
      </c>
      <c r="AZ3384" s="13">
        <f t="shared" si="545"/>
        <v>0</v>
      </c>
      <c r="BA3384" s="13">
        <f t="shared" si="546"/>
        <v>0</v>
      </c>
      <c r="BB3384" s="13">
        <f t="shared" si="547"/>
        <v>0</v>
      </c>
      <c r="BC3384" s="13">
        <f t="shared" si="548"/>
        <v>0</v>
      </c>
    </row>
    <row r="3385" spans="1:55" x14ac:dyDescent="0.3">
      <c r="A3385" s="8" t="s">
        <v>20</v>
      </c>
      <c r="B3385" s="8" t="s">
        <v>239</v>
      </c>
      <c r="C3385" s="8" t="s">
        <v>223</v>
      </c>
      <c r="D3385" s="8" t="s">
        <v>20</v>
      </c>
      <c r="E3385" s="7" t="s">
        <v>14</v>
      </c>
      <c r="F3385" s="8">
        <v>112</v>
      </c>
      <c r="G3385" s="8">
        <v>1</v>
      </c>
      <c r="L3385" s="8">
        <v>1</v>
      </c>
      <c r="M3385" s="8">
        <f t="shared" si="539"/>
        <v>112</v>
      </c>
      <c r="O3385" s="8">
        <v>165</v>
      </c>
      <c r="AI3385">
        <v>8041</v>
      </c>
      <c r="AJ3385">
        <v>15233</v>
      </c>
      <c r="AK3385" t="s">
        <v>378</v>
      </c>
      <c r="AL3385">
        <v>105</v>
      </c>
      <c r="AM3385">
        <v>105</v>
      </c>
      <c r="AN3385">
        <v>18.5</v>
      </c>
      <c r="AO3385">
        <v>18.5</v>
      </c>
      <c r="AP3385">
        <v>18.5</v>
      </c>
      <c r="AQ3385">
        <v>2.9</v>
      </c>
      <c r="AR3385">
        <v>0</v>
      </c>
      <c r="AS3385">
        <v>0</v>
      </c>
      <c r="AT3385" s="12">
        <f t="shared" si="540"/>
        <v>21.4</v>
      </c>
      <c r="AV3385" s="11">
        <f t="shared" si="541"/>
        <v>117.6</v>
      </c>
      <c r="AW3385" s="13">
        <f t="shared" si="542"/>
        <v>117.6</v>
      </c>
      <c r="AX3385" s="13">
        <f t="shared" si="543"/>
        <v>20.72</v>
      </c>
      <c r="AY3385" s="13">
        <f t="shared" si="544"/>
        <v>20.72</v>
      </c>
      <c r="AZ3385" s="13">
        <f t="shared" si="545"/>
        <v>20.72</v>
      </c>
      <c r="BA3385" s="13">
        <f t="shared" si="546"/>
        <v>3.2480000000000002</v>
      </c>
      <c r="BB3385" s="13">
        <f t="shared" si="547"/>
        <v>0</v>
      </c>
      <c r="BC3385" s="13">
        <f t="shared" si="548"/>
        <v>0</v>
      </c>
    </row>
    <row r="3386" spans="1:55" x14ac:dyDescent="0.3">
      <c r="A3386" s="8" t="s">
        <v>233</v>
      </c>
      <c r="B3386" s="8" t="s">
        <v>239</v>
      </c>
      <c r="C3386" s="8" t="s">
        <v>223</v>
      </c>
      <c r="D3386" s="8" t="s">
        <v>26</v>
      </c>
      <c r="E3386" s="7" t="s">
        <v>14</v>
      </c>
      <c r="F3386" s="8">
        <v>175</v>
      </c>
      <c r="H3386" s="8">
        <v>1</v>
      </c>
      <c r="L3386" s="8">
        <v>0.14299999999999999</v>
      </c>
      <c r="M3386" s="8">
        <f t="shared" si="539"/>
        <v>25.024999999999999</v>
      </c>
      <c r="O3386" s="8">
        <v>165</v>
      </c>
      <c r="AI3386" s="7">
        <v>7200</v>
      </c>
      <c r="AJ3386" s="8">
        <v>20051</v>
      </c>
      <c r="AK3386" s="8" t="s">
        <v>282</v>
      </c>
      <c r="AL3386" s="7">
        <v>130</v>
      </c>
      <c r="AM3386" s="8">
        <v>0</v>
      </c>
      <c r="AN3386" s="8">
        <v>2.4</v>
      </c>
      <c r="AO3386" s="8">
        <v>0</v>
      </c>
      <c r="AP3386" s="8">
        <v>0</v>
      </c>
      <c r="AQ3386" s="8">
        <v>0.2</v>
      </c>
      <c r="AR3386" s="8">
        <v>28.6</v>
      </c>
      <c r="AS3386" s="8">
        <v>0.3</v>
      </c>
      <c r="AT3386" s="12">
        <f t="shared" si="540"/>
        <v>31.200000000000003</v>
      </c>
      <c r="AV3386" s="11">
        <f t="shared" si="541"/>
        <v>32.532499999999999</v>
      </c>
      <c r="AW3386" s="13">
        <f t="shared" si="542"/>
        <v>0</v>
      </c>
      <c r="AX3386" s="13">
        <f t="shared" si="543"/>
        <v>0.60059999999999991</v>
      </c>
      <c r="AY3386" s="13">
        <f t="shared" si="544"/>
        <v>0</v>
      </c>
      <c r="AZ3386" s="13">
        <f t="shared" si="545"/>
        <v>0</v>
      </c>
      <c r="BA3386" s="13">
        <f t="shared" si="546"/>
        <v>5.0049999999999997E-2</v>
      </c>
      <c r="BB3386" s="13">
        <f t="shared" si="547"/>
        <v>7.1571500000000006</v>
      </c>
      <c r="BC3386" s="13">
        <f t="shared" si="548"/>
        <v>7.5074999999999989E-2</v>
      </c>
    </row>
    <row r="3387" spans="1:55" x14ac:dyDescent="0.3">
      <c r="A3387" s="8" t="s">
        <v>233</v>
      </c>
      <c r="B3387" s="8" t="s">
        <v>239</v>
      </c>
      <c r="C3387" s="8" t="s">
        <v>223</v>
      </c>
      <c r="D3387" s="8" t="s">
        <v>28</v>
      </c>
      <c r="E3387" s="7" t="s">
        <v>14</v>
      </c>
      <c r="F3387" s="8">
        <v>185</v>
      </c>
      <c r="H3387" s="8">
        <v>2</v>
      </c>
      <c r="L3387" s="8">
        <v>0.28599999999999998</v>
      </c>
      <c r="M3387" s="8">
        <f t="shared" si="539"/>
        <v>52.91</v>
      </c>
      <c r="O3387" s="8">
        <v>165</v>
      </c>
      <c r="AI3387" s="7">
        <v>7005</v>
      </c>
      <c r="AJ3387" s="8">
        <v>16028</v>
      </c>
      <c r="AK3387" s="8" t="s">
        <v>283</v>
      </c>
      <c r="AL3387" s="7">
        <v>127</v>
      </c>
      <c r="AM3387" s="8">
        <v>0</v>
      </c>
      <c r="AN3387" s="8">
        <v>8.6999999999999993</v>
      </c>
      <c r="AO3387" s="8">
        <v>0</v>
      </c>
      <c r="AP3387" s="8">
        <v>0</v>
      </c>
      <c r="AQ3387" s="8">
        <v>0.5</v>
      </c>
      <c r="AR3387" s="8">
        <v>22.8</v>
      </c>
      <c r="AS3387" s="8">
        <v>6.4</v>
      </c>
      <c r="AT3387" s="12">
        <f t="shared" si="540"/>
        <v>32</v>
      </c>
      <c r="AV3387" s="11">
        <f t="shared" si="541"/>
        <v>67.195700000000002</v>
      </c>
      <c r="AW3387" s="13">
        <f t="shared" si="542"/>
        <v>0</v>
      </c>
      <c r="AX3387" s="13">
        <f t="shared" si="543"/>
        <v>4.6031699999999995</v>
      </c>
      <c r="AY3387" s="13">
        <f t="shared" si="544"/>
        <v>0</v>
      </c>
      <c r="AZ3387" s="13">
        <f t="shared" si="545"/>
        <v>0</v>
      </c>
      <c r="BA3387" s="13">
        <f t="shared" si="546"/>
        <v>0.26455000000000001</v>
      </c>
      <c r="BB3387" s="13">
        <f t="shared" si="547"/>
        <v>12.06348</v>
      </c>
      <c r="BC3387" s="13">
        <f t="shared" si="548"/>
        <v>3.3862400000000004</v>
      </c>
    </row>
    <row r="3388" spans="1:55" x14ac:dyDescent="0.3">
      <c r="A3388" s="8" t="s">
        <v>233</v>
      </c>
      <c r="B3388" s="8" t="s">
        <v>239</v>
      </c>
      <c r="C3388" s="8" t="s">
        <v>223</v>
      </c>
      <c r="D3388" s="8" t="s">
        <v>29</v>
      </c>
      <c r="E3388" s="7" t="s">
        <v>14</v>
      </c>
      <c r="F3388" s="8">
        <v>60</v>
      </c>
      <c r="H3388" s="8">
        <v>2</v>
      </c>
      <c r="L3388" s="8">
        <v>0.28599999999999998</v>
      </c>
      <c r="M3388" s="8">
        <f t="shared" si="539"/>
        <v>17.16</v>
      </c>
      <c r="O3388" s="8">
        <v>165</v>
      </c>
      <c r="AI3388" s="7">
        <v>513</v>
      </c>
      <c r="AJ3388" s="8">
        <v>11110</v>
      </c>
      <c r="AK3388" s="8" t="s">
        <v>290</v>
      </c>
      <c r="AL3388" s="7">
        <v>22</v>
      </c>
      <c r="AM3388" s="8">
        <v>0</v>
      </c>
      <c r="AN3388" s="8">
        <v>1</v>
      </c>
      <c r="AO3388" s="8">
        <v>0</v>
      </c>
      <c r="AP3388" s="8">
        <v>0</v>
      </c>
      <c r="AQ3388" s="8">
        <v>0.4</v>
      </c>
      <c r="AR3388" s="8">
        <v>4.5</v>
      </c>
      <c r="AS3388" s="8">
        <v>2.8</v>
      </c>
      <c r="AT3388" s="12">
        <f t="shared" si="540"/>
        <v>5.9</v>
      </c>
      <c r="AV3388" s="11">
        <f t="shared" si="541"/>
        <v>3.7751999999999999</v>
      </c>
      <c r="AW3388" s="13">
        <f t="shared" si="542"/>
        <v>0</v>
      </c>
      <c r="AX3388" s="13">
        <f t="shared" si="543"/>
        <v>0.1716</v>
      </c>
      <c r="AY3388" s="13">
        <f t="shared" si="544"/>
        <v>0</v>
      </c>
      <c r="AZ3388" s="13">
        <f t="shared" si="545"/>
        <v>0</v>
      </c>
      <c r="BA3388" s="13">
        <f t="shared" si="546"/>
        <v>6.8640000000000007E-2</v>
      </c>
      <c r="BB3388" s="13">
        <f t="shared" si="547"/>
        <v>0.7722</v>
      </c>
      <c r="BC3388" s="13">
        <f t="shared" si="548"/>
        <v>0.48047999999999996</v>
      </c>
    </row>
    <row r="3389" spans="1:55" x14ac:dyDescent="0.3">
      <c r="A3389" s="8" t="s">
        <v>233</v>
      </c>
      <c r="B3389" s="8" t="s">
        <v>239</v>
      </c>
      <c r="C3389" s="8" t="s">
        <v>223</v>
      </c>
      <c r="D3389" s="8" t="s">
        <v>30</v>
      </c>
      <c r="E3389" s="7" t="s">
        <v>14</v>
      </c>
      <c r="F3389" s="8">
        <v>119</v>
      </c>
      <c r="I3389" s="8">
        <v>1</v>
      </c>
      <c r="L3389" s="8">
        <v>3.3000000000000002E-2</v>
      </c>
      <c r="M3389" s="8">
        <f t="shared" si="539"/>
        <v>3.927</v>
      </c>
      <c r="O3389" s="8">
        <v>165</v>
      </c>
      <c r="AI3389" s="7">
        <v>141</v>
      </c>
      <c r="AJ3389" s="8">
        <v>9040</v>
      </c>
      <c r="AK3389" s="8" t="s">
        <v>287</v>
      </c>
      <c r="AL3389" s="7">
        <v>92</v>
      </c>
      <c r="AM3389" s="8">
        <v>0</v>
      </c>
      <c r="AN3389" s="8">
        <v>1</v>
      </c>
      <c r="AO3389" s="8">
        <v>0</v>
      </c>
      <c r="AP3389" s="8">
        <v>0</v>
      </c>
      <c r="AQ3389" s="8">
        <v>0.5</v>
      </c>
      <c r="AR3389" s="8">
        <v>23.4</v>
      </c>
      <c r="AS3389" s="8">
        <v>2.4</v>
      </c>
      <c r="AT3389" s="12">
        <f t="shared" si="540"/>
        <v>24.9</v>
      </c>
      <c r="AV3389" s="11">
        <f t="shared" si="541"/>
        <v>3.6128399999999998</v>
      </c>
      <c r="AW3389" s="13">
        <f t="shared" si="542"/>
        <v>0</v>
      </c>
      <c r="AX3389" s="13">
        <f t="shared" si="543"/>
        <v>3.9269999999999999E-2</v>
      </c>
      <c r="AY3389" s="13">
        <f t="shared" si="544"/>
        <v>0</v>
      </c>
      <c r="AZ3389" s="13">
        <f t="shared" si="545"/>
        <v>0</v>
      </c>
      <c r="BA3389" s="13">
        <f t="shared" si="546"/>
        <v>1.9635E-2</v>
      </c>
      <c r="BB3389" s="13">
        <f t="shared" si="547"/>
        <v>0.9189179999999999</v>
      </c>
      <c r="BC3389" s="13">
        <f t="shared" si="548"/>
        <v>9.4247999999999998E-2</v>
      </c>
    </row>
    <row r="3390" spans="1:55" x14ac:dyDescent="0.3">
      <c r="A3390" s="8" t="s">
        <v>233</v>
      </c>
      <c r="B3390" s="8" t="s">
        <v>239</v>
      </c>
      <c r="C3390" s="8" t="s">
        <v>223</v>
      </c>
      <c r="D3390" s="8" t="s">
        <v>31</v>
      </c>
      <c r="E3390" s="7" t="s">
        <v>14</v>
      </c>
      <c r="F3390" s="8">
        <v>122</v>
      </c>
      <c r="G3390" s="8">
        <v>1</v>
      </c>
      <c r="L3390" s="8">
        <v>1</v>
      </c>
      <c r="M3390" s="8">
        <f t="shared" si="539"/>
        <v>122</v>
      </c>
      <c r="O3390" s="8">
        <v>165</v>
      </c>
      <c r="AI3390" s="7">
        <v>1786</v>
      </c>
      <c r="AJ3390" s="8">
        <v>11363</v>
      </c>
      <c r="AK3390" s="8" t="s">
        <v>289</v>
      </c>
      <c r="AL3390" s="7">
        <v>93</v>
      </c>
      <c r="AM3390" s="8">
        <v>0</v>
      </c>
      <c r="AN3390" s="8">
        <v>2</v>
      </c>
      <c r="AO3390" s="8">
        <v>0</v>
      </c>
      <c r="AP3390" s="8">
        <v>0</v>
      </c>
      <c r="AQ3390" s="8">
        <v>0.1</v>
      </c>
      <c r="AR3390" s="8">
        <v>21.6</v>
      </c>
      <c r="AS3390" s="8">
        <v>1.5</v>
      </c>
      <c r="AT3390" s="12">
        <f t="shared" si="540"/>
        <v>23.700000000000003</v>
      </c>
      <c r="AV3390" s="11">
        <f t="shared" si="541"/>
        <v>113.46</v>
      </c>
      <c r="AW3390" s="13">
        <f t="shared" si="542"/>
        <v>0</v>
      </c>
      <c r="AX3390" s="13">
        <f t="shared" si="543"/>
        <v>2.44</v>
      </c>
      <c r="AY3390" s="13">
        <f t="shared" si="544"/>
        <v>0</v>
      </c>
      <c r="AZ3390" s="13">
        <f t="shared" si="545"/>
        <v>0</v>
      </c>
      <c r="BA3390" s="13">
        <f t="shared" si="546"/>
        <v>0.12200000000000001</v>
      </c>
      <c r="BB3390" s="13">
        <f t="shared" si="547"/>
        <v>26.352000000000004</v>
      </c>
      <c r="BC3390" s="13">
        <f t="shared" si="548"/>
        <v>1.83</v>
      </c>
    </row>
    <row r="3391" spans="1:55" x14ac:dyDescent="0.3">
      <c r="A3391" s="8" t="s">
        <v>233</v>
      </c>
      <c r="B3391" s="8" t="s">
        <v>239</v>
      </c>
      <c r="C3391" s="8" t="s">
        <v>223</v>
      </c>
      <c r="D3391" s="8" t="s">
        <v>128</v>
      </c>
      <c r="E3391" s="7" t="s">
        <v>14</v>
      </c>
      <c r="F3391" s="8">
        <v>62</v>
      </c>
      <c r="I3391" s="8">
        <v>1</v>
      </c>
      <c r="L3391" s="8">
        <v>3.3000000000000002E-2</v>
      </c>
      <c r="M3391" s="8">
        <f t="shared" si="539"/>
        <v>2.0460000000000003</v>
      </c>
      <c r="O3391" s="8">
        <v>165</v>
      </c>
      <c r="AI3391" s="7">
        <v>620</v>
      </c>
      <c r="AJ3391" s="8">
        <v>11125</v>
      </c>
      <c r="AK3391" s="8" t="s">
        <v>356</v>
      </c>
      <c r="AL3391" s="7">
        <v>45</v>
      </c>
      <c r="AM3391" s="8">
        <v>0</v>
      </c>
      <c r="AN3391" s="8">
        <v>1.1000000000000001</v>
      </c>
      <c r="AO3391" s="8">
        <v>0</v>
      </c>
      <c r="AP3391" s="8">
        <v>0</v>
      </c>
      <c r="AQ3391" s="8">
        <v>0.2</v>
      </c>
      <c r="AR3391" s="8">
        <v>10.5</v>
      </c>
      <c r="AS3391" s="8">
        <v>3.3</v>
      </c>
      <c r="AT3391" s="12">
        <f t="shared" si="540"/>
        <v>11.8</v>
      </c>
      <c r="AV3391" s="11">
        <f t="shared" si="541"/>
        <v>0.92070000000000007</v>
      </c>
      <c r="AW3391" s="13">
        <f t="shared" si="542"/>
        <v>0</v>
      </c>
      <c r="AX3391" s="13">
        <f t="shared" si="543"/>
        <v>2.2506000000000005E-2</v>
      </c>
      <c r="AY3391" s="13">
        <f t="shared" si="544"/>
        <v>0</v>
      </c>
      <c r="AZ3391" s="13">
        <f t="shared" si="545"/>
        <v>0</v>
      </c>
      <c r="BA3391" s="13">
        <f t="shared" si="546"/>
        <v>4.092000000000001E-3</v>
      </c>
      <c r="BB3391" s="13">
        <f t="shared" si="547"/>
        <v>0.21483000000000005</v>
      </c>
      <c r="BC3391" s="13">
        <f t="shared" si="548"/>
        <v>6.7518000000000009E-2</v>
      </c>
    </row>
    <row r="3392" spans="1:55" x14ac:dyDescent="0.3">
      <c r="A3392" s="8" t="s">
        <v>233</v>
      </c>
      <c r="B3392" s="8" t="s">
        <v>239</v>
      </c>
      <c r="C3392" s="8" t="s">
        <v>223</v>
      </c>
      <c r="D3392" s="8" t="s">
        <v>167</v>
      </c>
      <c r="E3392" s="7" t="s">
        <v>14</v>
      </c>
      <c r="F3392" s="8">
        <v>62</v>
      </c>
      <c r="G3392" s="8">
        <v>1</v>
      </c>
      <c r="L3392" s="8">
        <v>1</v>
      </c>
      <c r="M3392" s="8">
        <f t="shared" si="539"/>
        <v>62</v>
      </c>
      <c r="O3392" s="8">
        <v>165</v>
      </c>
      <c r="AI3392" s="7">
        <v>2282</v>
      </c>
      <c r="AJ3392" s="8">
        <v>11529</v>
      </c>
      <c r="AK3392" s="8" t="s">
        <v>368</v>
      </c>
      <c r="AL3392" s="7">
        <v>21</v>
      </c>
      <c r="AM3392" s="8">
        <v>0</v>
      </c>
      <c r="AN3392" s="8">
        <v>0.9</v>
      </c>
      <c r="AO3392" s="8">
        <v>0</v>
      </c>
      <c r="AP3392" s="8">
        <v>0</v>
      </c>
      <c r="AQ3392" s="8">
        <v>0.3</v>
      </c>
      <c r="AR3392" s="8">
        <v>4.5999999999999996</v>
      </c>
      <c r="AS3392" s="8">
        <v>1.1000000000000001</v>
      </c>
      <c r="AT3392" s="12">
        <f t="shared" si="540"/>
        <v>5.8</v>
      </c>
      <c r="AV3392" s="11">
        <f t="shared" si="541"/>
        <v>13.02</v>
      </c>
      <c r="AW3392" s="13">
        <f t="shared" si="542"/>
        <v>0</v>
      </c>
      <c r="AX3392" s="13">
        <f t="shared" si="543"/>
        <v>0.55800000000000005</v>
      </c>
      <c r="AY3392" s="13">
        <f t="shared" si="544"/>
        <v>0</v>
      </c>
      <c r="AZ3392" s="13">
        <f t="shared" si="545"/>
        <v>0</v>
      </c>
      <c r="BA3392" s="13">
        <f t="shared" si="546"/>
        <v>0.18599999999999997</v>
      </c>
      <c r="BB3392" s="13">
        <f t="shared" si="547"/>
        <v>2.8519999999999999</v>
      </c>
      <c r="BC3392" s="13">
        <f t="shared" si="548"/>
        <v>0.68200000000000005</v>
      </c>
    </row>
    <row r="3393" spans="1:55" x14ac:dyDescent="0.3">
      <c r="A3393" s="8" t="s">
        <v>233</v>
      </c>
      <c r="B3393" s="8" t="s">
        <v>239</v>
      </c>
      <c r="C3393" s="8" t="s">
        <v>223</v>
      </c>
      <c r="D3393" s="8" t="s">
        <v>171</v>
      </c>
      <c r="E3393" s="7" t="s">
        <v>14</v>
      </c>
      <c r="F3393" s="8">
        <v>44</v>
      </c>
      <c r="I3393" s="8">
        <v>1</v>
      </c>
      <c r="L3393" s="8">
        <v>3.3000000000000002E-2</v>
      </c>
      <c r="M3393" s="8">
        <f t="shared" si="539"/>
        <v>1.452</v>
      </c>
      <c r="O3393" s="8">
        <v>165</v>
      </c>
      <c r="AI3393" s="7">
        <v>7016</v>
      </c>
      <c r="AJ3393" s="8">
        <v>18029</v>
      </c>
      <c r="AK3393" s="8" t="s">
        <v>369</v>
      </c>
      <c r="AL3393" s="7">
        <v>274</v>
      </c>
      <c r="AM3393" s="8">
        <v>0</v>
      </c>
      <c r="AN3393" s="8">
        <v>8.8000000000000007</v>
      </c>
      <c r="AO3393" s="8">
        <v>0</v>
      </c>
      <c r="AP3393" s="8">
        <v>0</v>
      </c>
      <c r="AQ3393" s="8">
        <v>3</v>
      </c>
      <c r="AR3393" s="8">
        <v>51.9</v>
      </c>
      <c r="AS3393" s="8">
        <v>2.8</v>
      </c>
      <c r="AT3393" s="12">
        <f t="shared" si="540"/>
        <v>63.7</v>
      </c>
      <c r="AV3393" s="11">
        <f t="shared" si="541"/>
        <v>3.9784800000000002</v>
      </c>
      <c r="AW3393" s="13">
        <f t="shared" si="542"/>
        <v>0</v>
      </c>
      <c r="AX3393" s="13">
        <f t="shared" si="543"/>
        <v>0.127776</v>
      </c>
      <c r="AY3393" s="13">
        <f t="shared" si="544"/>
        <v>0</v>
      </c>
      <c r="AZ3393" s="13">
        <f t="shared" si="545"/>
        <v>0</v>
      </c>
      <c r="BA3393" s="13">
        <f t="shared" si="546"/>
        <v>4.3560000000000001E-2</v>
      </c>
      <c r="BB3393" s="13">
        <f t="shared" si="547"/>
        <v>0.75358800000000004</v>
      </c>
      <c r="BC3393" s="13">
        <f t="shared" si="548"/>
        <v>4.0655999999999998E-2</v>
      </c>
    </row>
    <row r="3394" spans="1:55" x14ac:dyDescent="0.3">
      <c r="A3394" s="8" t="s">
        <v>234</v>
      </c>
      <c r="B3394" s="8" t="s">
        <v>239</v>
      </c>
      <c r="C3394" s="8" t="s">
        <v>223</v>
      </c>
      <c r="D3394" s="8" t="s">
        <v>248</v>
      </c>
      <c r="E3394" s="7" t="s">
        <v>14</v>
      </c>
      <c r="F3394" s="8">
        <v>134</v>
      </c>
      <c r="G3394" s="8">
        <v>1</v>
      </c>
      <c r="L3394" s="8">
        <v>1</v>
      </c>
      <c r="M3394" s="8">
        <f t="shared" si="539"/>
        <v>134</v>
      </c>
      <c r="O3394" s="8">
        <v>165</v>
      </c>
      <c r="AE3394" s="7" t="s">
        <v>296</v>
      </c>
      <c r="AF3394" s="8" t="s">
        <v>303</v>
      </c>
      <c r="AL3394" s="7">
        <v>163</v>
      </c>
      <c r="AN3394" s="8">
        <v>6.3</v>
      </c>
      <c r="AQ3394" s="8">
        <v>1.4</v>
      </c>
      <c r="AR3394" s="8">
        <v>31.1</v>
      </c>
      <c r="AT3394" s="12">
        <f t="shared" si="540"/>
        <v>38.799999999999997</v>
      </c>
      <c r="AV3394" s="11">
        <f t="shared" si="541"/>
        <v>218.42</v>
      </c>
      <c r="AW3394" s="13">
        <f t="shared" si="542"/>
        <v>1.34</v>
      </c>
      <c r="AX3394" s="13">
        <f t="shared" si="543"/>
        <v>8.4420000000000002</v>
      </c>
      <c r="AY3394" s="13">
        <f t="shared" si="544"/>
        <v>1.34</v>
      </c>
      <c r="AZ3394" s="13">
        <f t="shared" si="545"/>
        <v>1.34</v>
      </c>
      <c r="BA3394" s="13">
        <f t="shared" si="546"/>
        <v>1.8759999999999999</v>
      </c>
      <c r="BB3394" s="13">
        <f t="shared" si="547"/>
        <v>41.674000000000007</v>
      </c>
      <c r="BC3394" s="13">
        <f t="shared" si="548"/>
        <v>1.34</v>
      </c>
    </row>
    <row r="3395" spans="1:55" x14ac:dyDescent="0.3">
      <c r="A3395" s="8" t="s">
        <v>234</v>
      </c>
      <c r="B3395" s="8" t="s">
        <v>239</v>
      </c>
      <c r="C3395" s="8" t="s">
        <v>223</v>
      </c>
      <c r="D3395" s="8" t="s">
        <v>27</v>
      </c>
      <c r="E3395" s="7" t="s">
        <v>14</v>
      </c>
      <c r="F3395" s="8">
        <v>114</v>
      </c>
      <c r="G3395" s="8">
        <v>1</v>
      </c>
      <c r="L3395" s="8">
        <v>1</v>
      </c>
      <c r="M3395" s="8">
        <f t="shared" si="539"/>
        <v>114</v>
      </c>
      <c r="O3395" s="8">
        <v>165</v>
      </c>
      <c r="AE3395" s="7" t="s">
        <v>296</v>
      </c>
      <c r="AF3395" s="8" t="s">
        <v>304</v>
      </c>
      <c r="AL3395" s="7">
        <v>125</v>
      </c>
      <c r="AN3395" s="8">
        <v>2.1</v>
      </c>
      <c r="AQ3395" s="8">
        <v>1.3</v>
      </c>
      <c r="AR3395" s="8">
        <v>26.2</v>
      </c>
      <c r="AT3395" s="12">
        <f t="shared" si="540"/>
        <v>29.6</v>
      </c>
      <c r="AV3395" s="11">
        <f t="shared" si="541"/>
        <v>142.5</v>
      </c>
      <c r="AW3395" s="13">
        <f t="shared" si="542"/>
        <v>1.1399999999999999</v>
      </c>
      <c r="AX3395" s="13">
        <f t="shared" si="543"/>
        <v>2.3940000000000001</v>
      </c>
      <c r="AY3395" s="13">
        <f t="shared" si="544"/>
        <v>1.1399999999999999</v>
      </c>
      <c r="AZ3395" s="13">
        <f t="shared" si="545"/>
        <v>1.1399999999999999</v>
      </c>
      <c r="BA3395" s="13">
        <f t="shared" si="546"/>
        <v>1.4820000000000002</v>
      </c>
      <c r="BB3395" s="13">
        <f t="shared" si="547"/>
        <v>29.867999999999999</v>
      </c>
      <c r="BC3395" s="13">
        <f t="shared" si="548"/>
        <v>1.1399999999999999</v>
      </c>
    </row>
    <row r="3396" spans="1:55" x14ac:dyDescent="0.3">
      <c r="A3396" s="8" t="s">
        <v>234</v>
      </c>
      <c r="B3396" s="8" t="s">
        <v>239</v>
      </c>
      <c r="C3396" s="8" t="s">
        <v>223</v>
      </c>
      <c r="D3396" s="8" t="s">
        <v>32</v>
      </c>
      <c r="E3396" s="7" t="s">
        <v>14</v>
      </c>
      <c r="F3396" s="8">
        <v>83</v>
      </c>
      <c r="J3396" s="8">
        <v>1</v>
      </c>
      <c r="L3396" s="8">
        <v>3.0000000000000001E-3</v>
      </c>
      <c r="M3396" s="8">
        <f t="shared" si="539"/>
        <v>0.249</v>
      </c>
      <c r="O3396" s="8">
        <v>165</v>
      </c>
      <c r="AI3396" s="7">
        <v>8012</v>
      </c>
      <c r="AJ3396" s="8">
        <v>0</v>
      </c>
      <c r="AK3396" s="8" t="s">
        <v>307</v>
      </c>
      <c r="AL3396" s="7">
        <v>332</v>
      </c>
      <c r="AM3396" s="8">
        <v>0</v>
      </c>
      <c r="AN3396" s="8">
        <v>10.3</v>
      </c>
      <c r="AO3396" s="8">
        <v>0</v>
      </c>
      <c r="AP3396" s="8">
        <v>0</v>
      </c>
      <c r="AQ3396" s="8">
        <v>3</v>
      </c>
      <c r="AR3396" s="8">
        <v>73.7</v>
      </c>
      <c r="AS3396" s="8">
        <v>12.7</v>
      </c>
      <c r="AT3396" s="12">
        <f t="shared" si="540"/>
        <v>87</v>
      </c>
      <c r="AV3396" s="11">
        <f t="shared" si="541"/>
        <v>0.82668000000000008</v>
      </c>
      <c r="AW3396" s="13">
        <f t="shared" si="542"/>
        <v>0</v>
      </c>
      <c r="AX3396" s="13">
        <f t="shared" si="543"/>
        <v>2.5647000000000003E-2</v>
      </c>
      <c r="AY3396" s="13">
        <f t="shared" si="544"/>
        <v>0</v>
      </c>
      <c r="AZ3396" s="13">
        <f t="shared" si="545"/>
        <v>0</v>
      </c>
      <c r="BA3396" s="13">
        <f t="shared" si="546"/>
        <v>7.4700000000000001E-3</v>
      </c>
      <c r="BB3396" s="13">
        <f t="shared" si="547"/>
        <v>0.18351300000000001</v>
      </c>
      <c r="BC3396" s="13">
        <f t="shared" si="548"/>
        <v>3.1622999999999998E-2</v>
      </c>
    </row>
    <row r="3397" spans="1:55" x14ac:dyDescent="0.3">
      <c r="A3397" s="8" t="s">
        <v>234</v>
      </c>
      <c r="B3397" s="8" t="s">
        <v>239</v>
      </c>
      <c r="C3397" s="8" t="s">
        <v>223</v>
      </c>
      <c r="D3397" s="8" t="s">
        <v>74</v>
      </c>
      <c r="E3397" s="7" t="s">
        <v>14</v>
      </c>
      <c r="F3397" s="8">
        <v>340</v>
      </c>
      <c r="H3397" s="8">
        <v>3</v>
      </c>
      <c r="L3397" s="8">
        <v>0.42899999999999999</v>
      </c>
      <c r="M3397" s="8">
        <f t="shared" si="539"/>
        <v>145.85999999999999</v>
      </c>
      <c r="O3397" s="8">
        <v>165</v>
      </c>
      <c r="AI3397" s="7">
        <v>404</v>
      </c>
      <c r="AJ3397" s="8">
        <v>14400</v>
      </c>
      <c r="AK3397" s="8" t="s">
        <v>308</v>
      </c>
      <c r="AL3397" s="7">
        <v>41</v>
      </c>
      <c r="AM3397" s="8">
        <v>0</v>
      </c>
      <c r="AN3397" s="8">
        <v>0</v>
      </c>
      <c r="AO3397" s="8">
        <v>0</v>
      </c>
      <c r="AP3397" s="8">
        <v>0</v>
      </c>
      <c r="AQ3397" s="8">
        <v>0</v>
      </c>
      <c r="AR3397" s="8">
        <v>10.4</v>
      </c>
      <c r="AS3397" s="8">
        <v>0</v>
      </c>
      <c r="AT3397" s="12">
        <f t="shared" si="540"/>
        <v>10.4</v>
      </c>
      <c r="AV3397" s="11">
        <f t="shared" si="541"/>
        <v>59.802599999999991</v>
      </c>
      <c r="AW3397" s="13">
        <f t="shared" si="542"/>
        <v>0</v>
      </c>
      <c r="AX3397" s="13">
        <f t="shared" si="543"/>
        <v>0</v>
      </c>
      <c r="AY3397" s="13">
        <f t="shared" si="544"/>
        <v>0</v>
      </c>
      <c r="AZ3397" s="13">
        <f t="shared" si="545"/>
        <v>0</v>
      </c>
      <c r="BA3397" s="13">
        <f t="shared" si="546"/>
        <v>0</v>
      </c>
      <c r="BB3397" s="13">
        <f t="shared" si="547"/>
        <v>15.16944</v>
      </c>
      <c r="BC3397" s="13">
        <f t="shared" si="548"/>
        <v>0</v>
      </c>
    </row>
    <row r="3398" spans="1:55" x14ac:dyDescent="0.3">
      <c r="A3398" s="8" t="s">
        <v>232</v>
      </c>
      <c r="B3398" s="8" t="s">
        <v>239</v>
      </c>
      <c r="C3398" s="8" t="s">
        <v>224</v>
      </c>
      <c r="D3398" s="8" t="s">
        <v>13</v>
      </c>
      <c r="E3398" s="7" t="s">
        <v>14</v>
      </c>
      <c r="F3398" s="8">
        <v>112</v>
      </c>
      <c r="M3398" s="8">
        <f t="shared" si="539"/>
        <v>0</v>
      </c>
      <c r="N3398" s="8">
        <v>3</v>
      </c>
      <c r="O3398" s="8">
        <v>166</v>
      </c>
      <c r="AI3398" s="7">
        <v>8067</v>
      </c>
      <c r="AJ3398" s="8">
        <v>0</v>
      </c>
      <c r="AK3398" s="8" t="s">
        <v>265</v>
      </c>
      <c r="AL3398" s="7">
        <v>269</v>
      </c>
      <c r="AM3398" s="8">
        <v>269</v>
      </c>
      <c r="AN3398" s="8">
        <v>24.9</v>
      </c>
      <c r="AO3398" s="8">
        <v>24.9</v>
      </c>
      <c r="AP3398" s="8">
        <v>24.9</v>
      </c>
      <c r="AQ3398" s="8">
        <v>18</v>
      </c>
      <c r="AR3398" s="8">
        <v>0</v>
      </c>
      <c r="AS3398" s="8">
        <v>0</v>
      </c>
      <c r="AT3398" s="12">
        <f t="shared" si="540"/>
        <v>42.9</v>
      </c>
      <c r="AV3398" s="11">
        <f t="shared" si="541"/>
        <v>0</v>
      </c>
      <c r="AW3398" s="13">
        <f t="shared" si="542"/>
        <v>0</v>
      </c>
      <c r="AX3398" s="13">
        <f t="shared" si="543"/>
        <v>0</v>
      </c>
      <c r="AY3398" s="13">
        <f t="shared" si="544"/>
        <v>0</v>
      </c>
      <c r="AZ3398" s="13">
        <f t="shared" si="545"/>
        <v>0</v>
      </c>
      <c r="BA3398" s="13">
        <f t="shared" si="546"/>
        <v>0</v>
      </c>
      <c r="BB3398" s="13">
        <f t="shared" si="547"/>
        <v>0</v>
      </c>
      <c r="BC3398" s="13">
        <f t="shared" si="548"/>
        <v>0</v>
      </c>
    </row>
    <row r="3399" spans="1:55" x14ac:dyDescent="0.3">
      <c r="A3399" s="8" t="s">
        <v>232</v>
      </c>
      <c r="B3399" s="8" t="s">
        <v>239</v>
      </c>
      <c r="C3399" s="8" t="s">
        <v>224</v>
      </c>
      <c r="D3399" s="8" t="s">
        <v>15</v>
      </c>
      <c r="E3399" s="7" t="s">
        <v>21</v>
      </c>
      <c r="K3399" s="8">
        <v>1</v>
      </c>
      <c r="L3399" s="8">
        <v>0</v>
      </c>
      <c r="M3399" s="8">
        <f t="shared" si="539"/>
        <v>0</v>
      </c>
      <c r="O3399" s="8">
        <v>166</v>
      </c>
      <c r="AE3399" s="7" t="s">
        <v>296</v>
      </c>
      <c r="AF3399" s="8" t="s">
        <v>298</v>
      </c>
      <c r="AG3399" s="7" t="s">
        <v>299</v>
      </c>
      <c r="AL3399" s="7">
        <v>241</v>
      </c>
      <c r="AN3399" s="8">
        <v>32.9</v>
      </c>
      <c r="AQ3399" s="8">
        <v>10.9</v>
      </c>
      <c r="AR3399" s="8">
        <v>0.5</v>
      </c>
      <c r="AS3399" s="8">
        <v>0</v>
      </c>
      <c r="AT3399" s="12">
        <f t="shared" si="540"/>
        <v>44.3</v>
      </c>
      <c r="AV3399" s="11">
        <f t="shared" si="541"/>
        <v>0</v>
      </c>
      <c r="AW3399" s="13">
        <f t="shared" si="542"/>
        <v>0</v>
      </c>
      <c r="AX3399" s="13">
        <f t="shared" si="543"/>
        <v>0</v>
      </c>
      <c r="AY3399" s="13">
        <f t="shared" si="544"/>
        <v>0</v>
      </c>
      <c r="AZ3399" s="13">
        <f t="shared" si="545"/>
        <v>0</v>
      </c>
      <c r="BA3399" s="13">
        <f t="shared" si="546"/>
        <v>0</v>
      </c>
      <c r="BB3399" s="13">
        <f t="shared" si="547"/>
        <v>0</v>
      </c>
      <c r="BC3399" s="13">
        <f t="shared" si="548"/>
        <v>0</v>
      </c>
    </row>
    <row r="3400" spans="1:55" x14ac:dyDescent="0.3">
      <c r="A3400" s="8" t="s">
        <v>232</v>
      </c>
      <c r="B3400" s="8" t="s">
        <v>239</v>
      </c>
      <c r="C3400" s="8" t="s">
        <v>224</v>
      </c>
      <c r="D3400" s="8" t="s">
        <v>17</v>
      </c>
      <c r="E3400" s="7" t="s">
        <v>14</v>
      </c>
      <c r="F3400" s="8">
        <v>85</v>
      </c>
      <c r="J3400" s="8">
        <v>1</v>
      </c>
      <c r="L3400" s="8">
        <v>3.0000000000000001E-3</v>
      </c>
      <c r="M3400" s="8">
        <f t="shared" si="539"/>
        <v>0.255</v>
      </c>
      <c r="O3400" s="8">
        <v>166</v>
      </c>
      <c r="AE3400" s="7" t="s">
        <v>300</v>
      </c>
      <c r="AF3400" s="8" t="s">
        <v>301</v>
      </c>
      <c r="AG3400" s="7" t="s">
        <v>272</v>
      </c>
      <c r="AL3400" s="7">
        <v>265</v>
      </c>
      <c r="AN3400" s="8">
        <v>16.899999999999999</v>
      </c>
      <c r="AQ3400" s="8">
        <v>21.4</v>
      </c>
      <c r="AR3400" s="8">
        <v>0</v>
      </c>
      <c r="AS3400" s="8">
        <v>0</v>
      </c>
      <c r="AT3400" s="12">
        <f t="shared" si="540"/>
        <v>38.299999999999997</v>
      </c>
      <c r="AV3400" s="11">
        <f t="shared" si="541"/>
        <v>0.67575000000000007</v>
      </c>
      <c r="AW3400" s="13">
        <f t="shared" si="542"/>
        <v>2.5500000000000002E-3</v>
      </c>
      <c r="AX3400" s="13">
        <f t="shared" si="543"/>
        <v>4.3095000000000001E-2</v>
      </c>
      <c r="AY3400" s="13">
        <f t="shared" si="544"/>
        <v>2.5500000000000002E-3</v>
      </c>
      <c r="AZ3400" s="13">
        <f t="shared" si="545"/>
        <v>2.5500000000000002E-3</v>
      </c>
      <c r="BA3400" s="13">
        <f t="shared" si="546"/>
        <v>5.457E-2</v>
      </c>
      <c r="BB3400" s="13">
        <f t="shared" si="547"/>
        <v>0</v>
      </c>
      <c r="BC3400" s="13">
        <f t="shared" si="548"/>
        <v>0</v>
      </c>
    </row>
    <row r="3401" spans="1:55" x14ac:dyDescent="0.3">
      <c r="A3401" s="8" t="s">
        <v>232</v>
      </c>
      <c r="B3401" s="8" t="s">
        <v>239</v>
      </c>
      <c r="C3401" s="8" t="s">
        <v>224</v>
      </c>
      <c r="D3401" s="8" t="s">
        <v>18</v>
      </c>
      <c r="E3401" s="7" t="s">
        <v>21</v>
      </c>
      <c r="K3401" s="8">
        <v>1</v>
      </c>
      <c r="L3401" s="8">
        <v>0</v>
      </c>
      <c r="M3401" s="8">
        <f t="shared" si="539"/>
        <v>0</v>
      </c>
      <c r="O3401" s="8">
        <v>166</v>
      </c>
      <c r="S3401" s="8">
        <v>1095</v>
      </c>
      <c r="T3401" s="8" t="s">
        <v>275</v>
      </c>
      <c r="AL3401" s="7">
        <v>267</v>
      </c>
      <c r="AN3401" s="8">
        <v>19.600000000000001</v>
      </c>
      <c r="AQ3401" s="8">
        <v>20.3</v>
      </c>
      <c r="AT3401" s="12">
        <f t="shared" si="540"/>
        <v>39.900000000000006</v>
      </c>
      <c r="AV3401" s="11">
        <f t="shared" si="541"/>
        <v>0</v>
      </c>
      <c r="AW3401" s="13">
        <f t="shared" si="542"/>
        <v>0</v>
      </c>
      <c r="AX3401" s="13">
        <f t="shared" si="543"/>
        <v>0</v>
      </c>
      <c r="AY3401" s="13">
        <f t="shared" si="544"/>
        <v>0</v>
      </c>
      <c r="AZ3401" s="13">
        <f t="shared" si="545"/>
        <v>0</v>
      </c>
      <c r="BA3401" s="13">
        <f t="shared" si="546"/>
        <v>0</v>
      </c>
      <c r="BB3401" s="13">
        <f t="shared" si="547"/>
        <v>0</v>
      </c>
      <c r="BC3401" s="13">
        <f t="shared" si="548"/>
        <v>0</v>
      </c>
    </row>
    <row r="3402" spans="1:55" x14ac:dyDescent="0.3">
      <c r="A3402" s="8" t="s">
        <v>232</v>
      </c>
      <c r="B3402" s="8" t="s">
        <v>239</v>
      </c>
      <c r="C3402" s="8" t="s">
        <v>224</v>
      </c>
      <c r="D3402" s="8" t="s">
        <v>19</v>
      </c>
      <c r="E3402" s="7" t="s">
        <v>14</v>
      </c>
      <c r="F3402" s="8">
        <v>112</v>
      </c>
      <c r="I3402" s="8">
        <v>1</v>
      </c>
      <c r="L3402" s="8">
        <v>3.3000000000000002E-2</v>
      </c>
      <c r="M3402" s="8">
        <f t="shared" si="539"/>
        <v>3.6960000000000002</v>
      </c>
      <c r="O3402" s="8">
        <v>166</v>
      </c>
      <c r="AI3402" s="7">
        <v>8063</v>
      </c>
      <c r="AJ3402" s="8">
        <v>5124</v>
      </c>
      <c r="AK3402" s="8" t="s">
        <v>273</v>
      </c>
      <c r="AL3402" s="7">
        <v>285</v>
      </c>
      <c r="AM3402" s="8">
        <v>285</v>
      </c>
      <c r="AN3402" s="8">
        <v>26.9</v>
      </c>
      <c r="AO3402" s="8">
        <v>26.9</v>
      </c>
      <c r="AP3402" s="8">
        <v>26.9</v>
      </c>
      <c r="AQ3402" s="8">
        <v>18.899999999999999</v>
      </c>
      <c r="AR3402" s="8">
        <v>0</v>
      </c>
      <c r="AS3402" s="8">
        <v>0</v>
      </c>
      <c r="AT3402" s="12">
        <f t="shared" si="540"/>
        <v>45.8</v>
      </c>
      <c r="AV3402" s="11">
        <f t="shared" si="541"/>
        <v>10.533600000000002</v>
      </c>
      <c r="AW3402" s="13">
        <f t="shared" si="542"/>
        <v>10.533600000000002</v>
      </c>
      <c r="AX3402" s="13">
        <f t="shared" si="543"/>
        <v>0.994224</v>
      </c>
      <c r="AY3402" s="13">
        <f t="shared" si="544"/>
        <v>0.994224</v>
      </c>
      <c r="AZ3402" s="13">
        <f t="shared" si="545"/>
        <v>0.994224</v>
      </c>
      <c r="BA3402" s="13">
        <f t="shared" si="546"/>
        <v>0.69854399999999994</v>
      </c>
      <c r="BB3402" s="13">
        <f t="shared" si="547"/>
        <v>0</v>
      </c>
      <c r="BC3402" s="13">
        <f t="shared" si="548"/>
        <v>0</v>
      </c>
    </row>
    <row r="3403" spans="1:55" x14ac:dyDescent="0.3">
      <c r="A3403" s="8" t="s">
        <v>232</v>
      </c>
      <c r="B3403" s="8" t="s">
        <v>239</v>
      </c>
      <c r="C3403" s="8" t="s">
        <v>224</v>
      </c>
      <c r="D3403" s="8" t="s">
        <v>22</v>
      </c>
      <c r="E3403" s="7" t="s">
        <v>21</v>
      </c>
      <c r="K3403" s="8">
        <v>1</v>
      </c>
      <c r="L3403" s="8">
        <v>0</v>
      </c>
      <c r="M3403" s="8">
        <f t="shared" si="539"/>
        <v>0</v>
      </c>
      <c r="O3403" s="8">
        <v>166</v>
      </c>
      <c r="AI3403" s="7">
        <v>8063</v>
      </c>
      <c r="AJ3403" s="8">
        <v>5124</v>
      </c>
      <c r="AK3403" s="8" t="s">
        <v>273</v>
      </c>
      <c r="AL3403" s="7">
        <v>285</v>
      </c>
      <c r="AM3403" s="8">
        <v>285</v>
      </c>
      <c r="AN3403" s="8">
        <v>26.9</v>
      </c>
      <c r="AO3403" s="8">
        <v>26.9</v>
      </c>
      <c r="AP3403" s="8">
        <v>26.9</v>
      </c>
      <c r="AQ3403" s="8">
        <v>18.899999999999999</v>
      </c>
      <c r="AR3403" s="8">
        <v>0</v>
      </c>
      <c r="AS3403" s="8">
        <v>0</v>
      </c>
      <c r="AT3403" s="12">
        <f t="shared" si="540"/>
        <v>45.8</v>
      </c>
      <c r="AV3403" s="11">
        <f t="shared" si="541"/>
        <v>0</v>
      </c>
      <c r="AW3403" s="13">
        <f t="shared" si="542"/>
        <v>0</v>
      </c>
      <c r="AX3403" s="13">
        <f t="shared" si="543"/>
        <v>0</v>
      </c>
      <c r="AY3403" s="13">
        <f t="shared" si="544"/>
        <v>0</v>
      </c>
      <c r="AZ3403" s="13">
        <f t="shared" si="545"/>
        <v>0</v>
      </c>
      <c r="BA3403" s="13">
        <f t="shared" si="546"/>
        <v>0</v>
      </c>
      <c r="BB3403" s="13">
        <f t="shared" si="547"/>
        <v>0</v>
      </c>
      <c r="BC3403" s="13">
        <f t="shared" si="548"/>
        <v>0</v>
      </c>
    </row>
    <row r="3404" spans="1:55" x14ac:dyDescent="0.3">
      <c r="A3404" s="8" t="s">
        <v>232</v>
      </c>
      <c r="B3404" s="8" t="s">
        <v>239</v>
      </c>
      <c r="C3404" s="8" t="s">
        <v>224</v>
      </c>
      <c r="D3404" s="8" t="s">
        <v>136</v>
      </c>
      <c r="E3404" s="7" t="s">
        <v>14</v>
      </c>
      <c r="F3404" s="8">
        <v>56</v>
      </c>
      <c r="G3404" s="8">
        <v>1</v>
      </c>
      <c r="L3404" s="8">
        <v>1</v>
      </c>
      <c r="M3404" s="8">
        <f t="shared" si="539"/>
        <v>56</v>
      </c>
      <c r="O3404" s="8">
        <v>166</v>
      </c>
      <c r="AI3404" s="7">
        <v>1683</v>
      </c>
      <c r="AJ3404" s="8">
        <v>10188</v>
      </c>
      <c r="AK3404" s="8" t="s">
        <v>360</v>
      </c>
      <c r="AL3404" s="7">
        <v>273</v>
      </c>
      <c r="AM3404" s="8">
        <v>273</v>
      </c>
      <c r="AN3404" s="8">
        <v>27.6</v>
      </c>
      <c r="AO3404" s="8">
        <v>27.6</v>
      </c>
      <c r="AP3404" s="8">
        <v>27.6</v>
      </c>
      <c r="AQ3404" s="8">
        <v>17.2</v>
      </c>
      <c r="AR3404" s="8">
        <v>0</v>
      </c>
      <c r="AS3404" s="8">
        <v>0</v>
      </c>
      <c r="AT3404" s="12">
        <f t="shared" si="540"/>
        <v>44.8</v>
      </c>
      <c r="AV3404" s="11">
        <f t="shared" si="541"/>
        <v>152.88</v>
      </c>
      <c r="AW3404" s="13">
        <f t="shared" si="542"/>
        <v>152.88</v>
      </c>
      <c r="AX3404" s="13">
        <f t="shared" si="543"/>
        <v>15.456000000000001</v>
      </c>
      <c r="AY3404" s="13">
        <f t="shared" si="544"/>
        <v>15.456000000000001</v>
      </c>
      <c r="AZ3404" s="13">
        <f t="shared" si="545"/>
        <v>15.456000000000001</v>
      </c>
      <c r="BA3404" s="13">
        <f t="shared" si="546"/>
        <v>9.6319999999999997</v>
      </c>
      <c r="BB3404" s="13">
        <f t="shared" si="547"/>
        <v>0</v>
      </c>
      <c r="BC3404" s="13">
        <f t="shared" si="548"/>
        <v>0</v>
      </c>
    </row>
    <row r="3405" spans="1:55" x14ac:dyDescent="0.3">
      <c r="A3405" s="8" t="s">
        <v>232</v>
      </c>
      <c r="B3405" s="8" t="s">
        <v>239</v>
      </c>
      <c r="C3405" s="8" t="s">
        <v>224</v>
      </c>
      <c r="D3405" s="8" t="s">
        <v>23</v>
      </c>
      <c r="E3405" s="7" t="s">
        <v>14</v>
      </c>
      <c r="F3405" s="8">
        <v>64</v>
      </c>
      <c r="H3405" s="8">
        <v>1</v>
      </c>
      <c r="L3405" s="8">
        <v>0.14299999999999999</v>
      </c>
      <c r="M3405" s="8">
        <f t="shared" si="539"/>
        <v>9.1519999999999992</v>
      </c>
      <c r="O3405" s="8">
        <v>166</v>
      </c>
      <c r="AI3405" s="7">
        <v>974</v>
      </c>
      <c r="AJ3405" s="8">
        <v>1129</v>
      </c>
      <c r="AK3405" s="8" t="s">
        <v>279</v>
      </c>
      <c r="AL3405" s="7">
        <v>155</v>
      </c>
      <c r="AM3405" s="8">
        <v>155</v>
      </c>
      <c r="AN3405" s="8">
        <v>12.6</v>
      </c>
      <c r="AO3405" s="8">
        <v>12.6</v>
      </c>
      <c r="AP3405" s="8">
        <v>0</v>
      </c>
      <c r="AQ3405" s="8">
        <v>10.6</v>
      </c>
      <c r="AR3405" s="8">
        <v>1.1000000000000001</v>
      </c>
      <c r="AS3405" s="8">
        <v>0</v>
      </c>
      <c r="AT3405" s="12">
        <f t="shared" si="540"/>
        <v>24.3</v>
      </c>
      <c r="AV3405" s="11">
        <f t="shared" si="541"/>
        <v>14.185599999999999</v>
      </c>
      <c r="AW3405" s="13">
        <f t="shared" si="542"/>
        <v>14.185599999999999</v>
      </c>
      <c r="AX3405" s="13">
        <f t="shared" si="543"/>
        <v>1.153152</v>
      </c>
      <c r="AY3405" s="13">
        <f t="shared" si="544"/>
        <v>1.153152</v>
      </c>
      <c r="AZ3405" s="13">
        <f t="shared" si="545"/>
        <v>0</v>
      </c>
      <c r="BA3405" s="13">
        <f t="shared" si="546"/>
        <v>0.97011199999999986</v>
      </c>
      <c r="BB3405" s="13">
        <f t="shared" si="547"/>
        <v>0.100672</v>
      </c>
      <c r="BC3405" s="13">
        <f t="shared" si="548"/>
        <v>0</v>
      </c>
    </row>
    <row r="3406" spans="1:55" x14ac:dyDescent="0.3">
      <c r="A3406" s="8" t="s">
        <v>232</v>
      </c>
      <c r="B3406" s="8" t="s">
        <v>239</v>
      </c>
      <c r="C3406" s="8" t="s">
        <v>224</v>
      </c>
      <c r="D3406" s="8" t="s">
        <v>24</v>
      </c>
      <c r="E3406" s="7" t="s">
        <v>14</v>
      </c>
      <c r="F3406" s="8">
        <v>184</v>
      </c>
      <c r="I3406" s="8">
        <v>1</v>
      </c>
      <c r="L3406" s="8">
        <v>3.3000000000000002E-2</v>
      </c>
      <c r="M3406" s="8">
        <f t="shared" si="539"/>
        <v>6.0720000000000001</v>
      </c>
      <c r="O3406" s="8">
        <v>166</v>
      </c>
      <c r="AI3406" s="7">
        <v>7075</v>
      </c>
      <c r="AJ3406" s="8">
        <v>1106</v>
      </c>
      <c r="AK3406" s="8" t="s">
        <v>280</v>
      </c>
      <c r="AL3406" s="7">
        <v>69</v>
      </c>
      <c r="AM3406" s="8">
        <v>69</v>
      </c>
      <c r="AN3406" s="8">
        <v>3.6</v>
      </c>
      <c r="AO3406" s="8">
        <v>3.6</v>
      </c>
      <c r="AP3406" s="8">
        <v>0</v>
      </c>
      <c r="AQ3406" s="8">
        <v>4.0999999999999996</v>
      </c>
      <c r="AR3406" s="8">
        <v>4.5</v>
      </c>
      <c r="AS3406" s="8">
        <v>0</v>
      </c>
      <c r="AT3406" s="12">
        <f t="shared" si="540"/>
        <v>12.2</v>
      </c>
      <c r="AV3406" s="11">
        <f t="shared" si="541"/>
        <v>4.1896800000000001</v>
      </c>
      <c r="AW3406" s="13">
        <f t="shared" si="542"/>
        <v>4.1896800000000001</v>
      </c>
      <c r="AX3406" s="13">
        <f t="shared" si="543"/>
        <v>0.21859200000000001</v>
      </c>
      <c r="AY3406" s="13">
        <f t="shared" si="544"/>
        <v>0.21859200000000001</v>
      </c>
      <c r="AZ3406" s="13">
        <f t="shared" si="545"/>
        <v>0</v>
      </c>
      <c r="BA3406" s="13">
        <f t="shared" si="546"/>
        <v>0.24895199999999998</v>
      </c>
      <c r="BB3406" s="13">
        <f t="shared" si="547"/>
        <v>0.27324000000000004</v>
      </c>
      <c r="BC3406" s="13">
        <f t="shared" si="548"/>
        <v>0</v>
      </c>
    </row>
    <row r="3407" spans="1:55" x14ac:dyDescent="0.3">
      <c r="A3407" s="8" t="s">
        <v>232</v>
      </c>
      <c r="B3407" s="8" t="s">
        <v>239</v>
      </c>
      <c r="C3407" s="8" t="s">
        <v>224</v>
      </c>
      <c r="D3407" s="8" t="s">
        <v>25</v>
      </c>
      <c r="E3407" s="7" t="s">
        <v>21</v>
      </c>
      <c r="K3407" s="8">
        <v>1</v>
      </c>
      <c r="L3407" s="8">
        <v>0</v>
      </c>
      <c r="M3407" s="8">
        <f t="shared" si="539"/>
        <v>0</v>
      </c>
      <c r="O3407" s="8">
        <v>166</v>
      </c>
      <c r="AI3407" s="7">
        <v>646</v>
      </c>
      <c r="AJ3407" s="8">
        <v>1009</v>
      </c>
      <c r="AK3407" s="8" t="s">
        <v>286</v>
      </c>
      <c r="AL3407" s="7">
        <v>403</v>
      </c>
      <c r="AM3407" s="8">
        <v>403</v>
      </c>
      <c r="AN3407" s="8">
        <v>24.9</v>
      </c>
      <c r="AO3407" s="8">
        <v>24.9</v>
      </c>
      <c r="AP3407" s="8">
        <v>0</v>
      </c>
      <c r="AQ3407" s="8">
        <v>33.1</v>
      </c>
      <c r="AR3407" s="8">
        <v>1.3</v>
      </c>
      <c r="AS3407" s="8">
        <v>0</v>
      </c>
      <c r="AT3407" s="12">
        <f t="shared" si="540"/>
        <v>59.3</v>
      </c>
      <c r="AV3407" s="11">
        <f t="shared" si="541"/>
        <v>0</v>
      </c>
      <c r="AW3407" s="13">
        <f t="shared" si="542"/>
        <v>0</v>
      </c>
      <c r="AX3407" s="13">
        <f t="shared" si="543"/>
        <v>0</v>
      </c>
      <c r="AY3407" s="13">
        <f t="shared" si="544"/>
        <v>0</v>
      </c>
      <c r="AZ3407" s="13">
        <f t="shared" si="545"/>
        <v>0</v>
      </c>
      <c r="BA3407" s="13">
        <f t="shared" si="546"/>
        <v>0</v>
      </c>
      <c r="BB3407" s="13">
        <f t="shared" si="547"/>
        <v>0</v>
      </c>
      <c r="BC3407" s="13">
        <f t="shared" si="548"/>
        <v>0</v>
      </c>
    </row>
    <row r="3408" spans="1:55" x14ac:dyDescent="0.3">
      <c r="A3408" s="8" t="s">
        <v>20</v>
      </c>
      <c r="B3408" s="8" t="s">
        <v>239</v>
      </c>
      <c r="C3408" s="8" t="s">
        <v>224</v>
      </c>
      <c r="D3408" s="8" t="s">
        <v>20</v>
      </c>
      <c r="E3408" s="7" t="s">
        <v>14</v>
      </c>
      <c r="F3408" s="8">
        <v>112</v>
      </c>
      <c r="G3408" s="8">
        <v>1</v>
      </c>
      <c r="L3408" s="8">
        <v>1</v>
      </c>
      <c r="M3408" s="8">
        <f t="shared" si="539"/>
        <v>112</v>
      </c>
      <c r="O3408" s="8">
        <v>166</v>
      </c>
      <c r="AI3408">
        <v>8041</v>
      </c>
      <c r="AJ3408">
        <v>15233</v>
      </c>
      <c r="AK3408" t="s">
        <v>378</v>
      </c>
      <c r="AL3408">
        <v>105</v>
      </c>
      <c r="AM3408">
        <v>105</v>
      </c>
      <c r="AN3408">
        <v>18.5</v>
      </c>
      <c r="AO3408">
        <v>18.5</v>
      </c>
      <c r="AP3408">
        <v>18.5</v>
      </c>
      <c r="AQ3408">
        <v>2.9</v>
      </c>
      <c r="AR3408">
        <v>0</v>
      </c>
      <c r="AS3408">
        <v>0</v>
      </c>
      <c r="AT3408" s="12">
        <f t="shared" si="540"/>
        <v>21.4</v>
      </c>
      <c r="AV3408" s="11">
        <f t="shared" si="541"/>
        <v>117.6</v>
      </c>
      <c r="AW3408" s="13">
        <f t="shared" si="542"/>
        <v>117.6</v>
      </c>
      <c r="AX3408" s="13">
        <f t="shared" si="543"/>
        <v>20.72</v>
      </c>
      <c r="AY3408" s="13">
        <f t="shared" si="544"/>
        <v>20.72</v>
      </c>
      <c r="AZ3408" s="13">
        <f t="shared" si="545"/>
        <v>20.72</v>
      </c>
      <c r="BA3408" s="13">
        <f t="shared" si="546"/>
        <v>3.2480000000000002</v>
      </c>
      <c r="BB3408" s="13">
        <f t="shared" si="547"/>
        <v>0</v>
      </c>
      <c r="BC3408" s="13">
        <f t="shared" si="548"/>
        <v>0</v>
      </c>
    </row>
    <row r="3409" spans="1:55" x14ac:dyDescent="0.3">
      <c r="A3409" s="8" t="s">
        <v>233</v>
      </c>
      <c r="B3409" s="8" t="s">
        <v>239</v>
      </c>
      <c r="C3409" s="8" t="s">
        <v>224</v>
      </c>
      <c r="D3409" s="8" t="s">
        <v>26</v>
      </c>
      <c r="E3409" s="7" t="s">
        <v>14</v>
      </c>
      <c r="F3409" s="8">
        <v>175</v>
      </c>
      <c r="H3409" s="8">
        <v>1</v>
      </c>
      <c r="L3409" s="8">
        <v>0.14299999999999999</v>
      </c>
      <c r="M3409" s="8">
        <f t="shared" si="539"/>
        <v>25.024999999999999</v>
      </c>
      <c r="O3409" s="8">
        <v>166</v>
      </c>
      <c r="AI3409" s="7">
        <v>7200</v>
      </c>
      <c r="AJ3409" s="8">
        <v>20051</v>
      </c>
      <c r="AK3409" s="8" t="s">
        <v>282</v>
      </c>
      <c r="AL3409" s="7">
        <v>130</v>
      </c>
      <c r="AM3409" s="8">
        <v>0</v>
      </c>
      <c r="AN3409" s="8">
        <v>2.4</v>
      </c>
      <c r="AO3409" s="8">
        <v>0</v>
      </c>
      <c r="AP3409" s="8">
        <v>0</v>
      </c>
      <c r="AQ3409" s="8">
        <v>0.2</v>
      </c>
      <c r="AR3409" s="8">
        <v>28.6</v>
      </c>
      <c r="AS3409" s="8">
        <v>0.3</v>
      </c>
      <c r="AT3409" s="12">
        <f t="shared" si="540"/>
        <v>31.200000000000003</v>
      </c>
      <c r="AV3409" s="11">
        <f t="shared" si="541"/>
        <v>32.532499999999999</v>
      </c>
      <c r="AW3409" s="13">
        <f t="shared" si="542"/>
        <v>0</v>
      </c>
      <c r="AX3409" s="13">
        <f t="shared" si="543"/>
        <v>0.60059999999999991</v>
      </c>
      <c r="AY3409" s="13">
        <f t="shared" si="544"/>
        <v>0</v>
      </c>
      <c r="AZ3409" s="13">
        <f t="shared" si="545"/>
        <v>0</v>
      </c>
      <c r="BA3409" s="13">
        <f t="shared" si="546"/>
        <v>5.0049999999999997E-2</v>
      </c>
      <c r="BB3409" s="13">
        <f t="shared" si="547"/>
        <v>7.1571500000000006</v>
      </c>
      <c r="BC3409" s="13">
        <f t="shared" si="548"/>
        <v>7.5074999999999989E-2</v>
      </c>
    </row>
    <row r="3410" spans="1:55" x14ac:dyDescent="0.3">
      <c r="A3410" s="8" t="s">
        <v>233</v>
      </c>
      <c r="B3410" s="8" t="s">
        <v>239</v>
      </c>
      <c r="C3410" s="8" t="s">
        <v>224</v>
      </c>
      <c r="D3410" s="8" t="s">
        <v>28</v>
      </c>
      <c r="E3410" s="7" t="s">
        <v>14</v>
      </c>
      <c r="F3410" s="8">
        <v>185</v>
      </c>
      <c r="H3410" s="8">
        <v>1</v>
      </c>
      <c r="L3410" s="8">
        <v>0.14299999999999999</v>
      </c>
      <c r="M3410" s="8">
        <f t="shared" ref="M3410:M3470" si="549">F3410*L3410</f>
        <v>26.454999999999998</v>
      </c>
      <c r="O3410" s="8">
        <v>166</v>
      </c>
      <c r="AI3410" s="7">
        <v>7005</v>
      </c>
      <c r="AJ3410" s="8">
        <v>16028</v>
      </c>
      <c r="AK3410" s="8" t="s">
        <v>283</v>
      </c>
      <c r="AL3410" s="7">
        <v>127</v>
      </c>
      <c r="AM3410" s="8">
        <v>0</v>
      </c>
      <c r="AN3410" s="8">
        <v>8.6999999999999993</v>
      </c>
      <c r="AO3410" s="8">
        <v>0</v>
      </c>
      <c r="AP3410" s="8">
        <v>0</v>
      </c>
      <c r="AQ3410" s="8">
        <v>0.5</v>
      </c>
      <c r="AR3410" s="8">
        <v>22.8</v>
      </c>
      <c r="AS3410" s="8">
        <v>6.4</v>
      </c>
      <c r="AT3410" s="12">
        <f t="shared" si="540"/>
        <v>32</v>
      </c>
      <c r="AV3410" s="11">
        <f t="shared" si="541"/>
        <v>33.597850000000001</v>
      </c>
      <c r="AW3410" s="13">
        <f t="shared" si="542"/>
        <v>0</v>
      </c>
      <c r="AX3410" s="13">
        <f t="shared" si="543"/>
        <v>2.3015849999999998</v>
      </c>
      <c r="AY3410" s="13">
        <f t="shared" si="544"/>
        <v>0</v>
      </c>
      <c r="AZ3410" s="13">
        <f t="shared" si="545"/>
        <v>0</v>
      </c>
      <c r="BA3410" s="13">
        <f t="shared" si="546"/>
        <v>0.132275</v>
      </c>
      <c r="BB3410" s="13">
        <f t="shared" si="547"/>
        <v>6.0317400000000001</v>
      </c>
      <c r="BC3410" s="13">
        <f t="shared" si="548"/>
        <v>1.6931200000000002</v>
      </c>
    </row>
    <row r="3411" spans="1:55" x14ac:dyDescent="0.3">
      <c r="A3411" s="8" t="s">
        <v>233</v>
      </c>
      <c r="B3411" s="8" t="s">
        <v>239</v>
      </c>
      <c r="C3411" s="8" t="s">
        <v>224</v>
      </c>
      <c r="D3411" s="8" t="s">
        <v>29</v>
      </c>
      <c r="E3411" s="7" t="s">
        <v>14</v>
      </c>
      <c r="F3411" s="8">
        <v>60</v>
      </c>
      <c r="G3411" s="8">
        <v>1</v>
      </c>
      <c r="L3411" s="8">
        <v>1</v>
      </c>
      <c r="M3411" s="8">
        <f t="shared" si="549"/>
        <v>60</v>
      </c>
      <c r="O3411" s="8">
        <v>166</v>
      </c>
      <c r="AI3411" s="7">
        <v>513</v>
      </c>
      <c r="AJ3411" s="8">
        <v>11110</v>
      </c>
      <c r="AK3411" s="8" t="s">
        <v>290</v>
      </c>
      <c r="AL3411" s="7">
        <v>22</v>
      </c>
      <c r="AM3411" s="8">
        <v>0</v>
      </c>
      <c r="AN3411" s="8">
        <v>1</v>
      </c>
      <c r="AO3411" s="8">
        <v>0</v>
      </c>
      <c r="AP3411" s="8">
        <v>0</v>
      </c>
      <c r="AQ3411" s="8">
        <v>0.4</v>
      </c>
      <c r="AR3411" s="8">
        <v>4.5</v>
      </c>
      <c r="AS3411" s="8">
        <v>2.8</v>
      </c>
      <c r="AT3411" s="12">
        <f t="shared" si="540"/>
        <v>5.9</v>
      </c>
      <c r="AV3411" s="11">
        <f t="shared" si="541"/>
        <v>13.2</v>
      </c>
      <c r="AW3411" s="13">
        <f t="shared" si="542"/>
        <v>0</v>
      </c>
      <c r="AX3411" s="13">
        <f t="shared" si="543"/>
        <v>0.6</v>
      </c>
      <c r="AY3411" s="13">
        <f t="shared" si="544"/>
        <v>0</v>
      </c>
      <c r="AZ3411" s="13">
        <f t="shared" si="545"/>
        <v>0</v>
      </c>
      <c r="BA3411" s="13">
        <f t="shared" si="546"/>
        <v>0.24</v>
      </c>
      <c r="BB3411" s="13">
        <f t="shared" si="547"/>
        <v>2.7</v>
      </c>
      <c r="BC3411" s="13">
        <f t="shared" si="548"/>
        <v>1.68</v>
      </c>
    </row>
    <row r="3412" spans="1:55" x14ac:dyDescent="0.3">
      <c r="A3412" s="8" t="s">
        <v>233</v>
      </c>
      <c r="B3412" s="8" t="s">
        <v>239</v>
      </c>
      <c r="C3412" s="8" t="s">
        <v>224</v>
      </c>
      <c r="D3412" s="8" t="s">
        <v>30</v>
      </c>
      <c r="E3412" s="7" t="s">
        <v>14</v>
      </c>
      <c r="F3412" s="8">
        <v>119</v>
      </c>
      <c r="G3412" s="8">
        <v>1</v>
      </c>
      <c r="L3412" s="8">
        <v>1</v>
      </c>
      <c r="M3412" s="8">
        <f t="shared" si="549"/>
        <v>119</v>
      </c>
      <c r="O3412" s="8">
        <v>166</v>
      </c>
      <c r="AI3412" s="7">
        <v>141</v>
      </c>
      <c r="AJ3412" s="8">
        <v>9040</v>
      </c>
      <c r="AK3412" s="8" t="s">
        <v>287</v>
      </c>
      <c r="AL3412" s="7">
        <v>92</v>
      </c>
      <c r="AM3412" s="8">
        <v>0</v>
      </c>
      <c r="AN3412" s="8">
        <v>1</v>
      </c>
      <c r="AO3412" s="8">
        <v>0</v>
      </c>
      <c r="AP3412" s="8">
        <v>0</v>
      </c>
      <c r="AQ3412" s="8">
        <v>0.5</v>
      </c>
      <c r="AR3412" s="8">
        <v>23.4</v>
      </c>
      <c r="AS3412" s="8">
        <v>2.4</v>
      </c>
      <c r="AT3412" s="12">
        <f t="shared" si="540"/>
        <v>24.9</v>
      </c>
      <c r="AV3412" s="11">
        <f t="shared" si="541"/>
        <v>109.48</v>
      </c>
      <c r="AW3412" s="13">
        <f t="shared" si="542"/>
        <v>0</v>
      </c>
      <c r="AX3412" s="13">
        <f t="shared" si="543"/>
        <v>1.19</v>
      </c>
      <c r="AY3412" s="13">
        <f t="shared" si="544"/>
        <v>0</v>
      </c>
      <c r="AZ3412" s="13">
        <f t="shared" si="545"/>
        <v>0</v>
      </c>
      <c r="BA3412" s="13">
        <f t="shared" si="546"/>
        <v>0.59499999999999997</v>
      </c>
      <c r="BB3412" s="13">
        <f t="shared" si="547"/>
        <v>27.846</v>
      </c>
      <c r="BC3412" s="13">
        <f t="shared" si="548"/>
        <v>2.8559999999999999</v>
      </c>
    </row>
    <row r="3413" spans="1:55" x14ac:dyDescent="0.3">
      <c r="A3413" s="8" t="s">
        <v>233</v>
      </c>
      <c r="B3413" s="8" t="s">
        <v>239</v>
      </c>
      <c r="C3413" s="8" t="s">
        <v>224</v>
      </c>
      <c r="D3413" s="8" t="s">
        <v>31</v>
      </c>
      <c r="E3413" s="7" t="s">
        <v>14</v>
      </c>
      <c r="F3413" s="8">
        <v>122</v>
      </c>
      <c r="G3413" s="8">
        <v>1</v>
      </c>
      <c r="L3413" s="8">
        <v>1</v>
      </c>
      <c r="M3413" s="8">
        <f t="shared" si="549"/>
        <v>122</v>
      </c>
      <c r="O3413" s="8">
        <v>166</v>
      </c>
      <c r="AI3413" s="7">
        <v>1786</v>
      </c>
      <c r="AJ3413" s="8">
        <v>11363</v>
      </c>
      <c r="AK3413" s="8" t="s">
        <v>289</v>
      </c>
      <c r="AL3413" s="7">
        <v>93</v>
      </c>
      <c r="AM3413" s="8">
        <v>0</v>
      </c>
      <c r="AN3413" s="8">
        <v>2</v>
      </c>
      <c r="AO3413" s="8">
        <v>0</v>
      </c>
      <c r="AP3413" s="8">
        <v>0</v>
      </c>
      <c r="AQ3413" s="8">
        <v>0.1</v>
      </c>
      <c r="AR3413" s="8">
        <v>21.6</v>
      </c>
      <c r="AS3413" s="8">
        <v>1.5</v>
      </c>
      <c r="AT3413" s="12">
        <f t="shared" si="540"/>
        <v>23.700000000000003</v>
      </c>
      <c r="AV3413" s="11">
        <f t="shared" si="541"/>
        <v>113.46</v>
      </c>
      <c r="AW3413" s="13">
        <f t="shared" si="542"/>
        <v>0</v>
      </c>
      <c r="AX3413" s="13">
        <f t="shared" si="543"/>
        <v>2.44</v>
      </c>
      <c r="AY3413" s="13">
        <f t="shared" si="544"/>
        <v>0</v>
      </c>
      <c r="AZ3413" s="13">
        <f t="shared" si="545"/>
        <v>0</v>
      </c>
      <c r="BA3413" s="13">
        <f t="shared" si="546"/>
        <v>0.12200000000000001</v>
      </c>
      <c r="BB3413" s="13">
        <f t="shared" si="547"/>
        <v>26.352000000000004</v>
      </c>
      <c r="BC3413" s="13">
        <f t="shared" si="548"/>
        <v>1.83</v>
      </c>
    </row>
    <row r="3414" spans="1:55" x14ac:dyDescent="0.3">
      <c r="A3414" s="8" t="s">
        <v>233</v>
      </c>
      <c r="B3414" s="8" t="s">
        <v>239</v>
      </c>
      <c r="C3414" s="8" t="s">
        <v>224</v>
      </c>
      <c r="D3414" s="8" t="s">
        <v>114</v>
      </c>
      <c r="E3414" s="7" t="s">
        <v>14</v>
      </c>
      <c r="F3414" s="8">
        <v>171</v>
      </c>
      <c r="H3414" s="8">
        <v>3</v>
      </c>
      <c r="L3414" s="8">
        <v>0.42899999999999999</v>
      </c>
      <c r="M3414" s="8">
        <f t="shared" si="549"/>
        <v>73.358999999999995</v>
      </c>
      <c r="O3414" s="8">
        <v>166</v>
      </c>
      <c r="AI3414" s="7">
        <v>7060</v>
      </c>
      <c r="AJ3414" s="8">
        <v>16063</v>
      </c>
      <c r="AK3414" s="8" t="s">
        <v>328</v>
      </c>
      <c r="AL3414" s="7">
        <v>116</v>
      </c>
      <c r="AM3414" s="8">
        <v>0</v>
      </c>
      <c r="AN3414" s="8">
        <v>7.7</v>
      </c>
      <c r="AO3414" s="8">
        <v>0</v>
      </c>
      <c r="AP3414" s="8">
        <v>0</v>
      </c>
      <c r="AQ3414" s="8">
        <v>0.5</v>
      </c>
      <c r="AR3414" s="8">
        <v>20.8</v>
      </c>
      <c r="AS3414" s="8">
        <v>6.5</v>
      </c>
      <c r="AT3414" s="12">
        <f t="shared" si="540"/>
        <v>29</v>
      </c>
      <c r="AV3414" s="11">
        <f t="shared" si="541"/>
        <v>85.096440000000001</v>
      </c>
      <c r="AW3414" s="13">
        <f t="shared" si="542"/>
        <v>0</v>
      </c>
      <c r="AX3414" s="13">
        <f t="shared" si="543"/>
        <v>5.6486429999999999</v>
      </c>
      <c r="AY3414" s="13">
        <f t="shared" si="544"/>
        <v>0</v>
      </c>
      <c r="AZ3414" s="13">
        <f t="shared" si="545"/>
        <v>0</v>
      </c>
      <c r="BA3414" s="13">
        <f t="shared" si="546"/>
        <v>0.36679499999999998</v>
      </c>
      <c r="BB3414" s="13">
        <f t="shared" si="547"/>
        <v>15.258671999999999</v>
      </c>
      <c r="BC3414" s="13">
        <f t="shared" si="548"/>
        <v>4.7683349999999995</v>
      </c>
    </row>
    <row r="3415" spans="1:55" x14ac:dyDescent="0.3">
      <c r="A3415" s="8" t="s">
        <v>233</v>
      </c>
      <c r="B3415" s="8" t="s">
        <v>239</v>
      </c>
      <c r="C3415" s="8" t="s">
        <v>224</v>
      </c>
      <c r="D3415" s="8" t="s">
        <v>128</v>
      </c>
      <c r="E3415" s="7" t="s">
        <v>14</v>
      </c>
      <c r="F3415" s="8">
        <v>62</v>
      </c>
      <c r="I3415" s="8">
        <v>2</v>
      </c>
      <c r="L3415" s="8">
        <v>6.7000000000000004E-2</v>
      </c>
      <c r="M3415" s="8">
        <f t="shared" si="549"/>
        <v>4.1539999999999999</v>
      </c>
      <c r="O3415" s="8">
        <v>166</v>
      </c>
      <c r="AI3415" s="7">
        <v>620</v>
      </c>
      <c r="AJ3415" s="8">
        <v>11125</v>
      </c>
      <c r="AK3415" s="8" t="s">
        <v>356</v>
      </c>
      <c r="AL3415" s="7">
        <v>45</v>
      </c>
      <c r="AM3415" s="8">
        <v>0</v>
      </c>
      <c r="AN3415" s="8">
        <v>1.1000000000000001</v>
      </c>
      <c r="AO3415" s="8">
        <v>0</v>
      </c>
      <c r="AP3415" s="8">
        <v>0</v>
      </c>
      <c r="AQ3415" s="8">
        <v>0.2</v>
      </c>
      <c r="AR3415" s="8">
        <v>10.5</v>
      </c>
      <c r="AS3415" s="8">
        <v>3.3</v>
      </c>
      <c r="AT3415" s="12">
        <f t="shared" si="540"/>
        <v>11.8</v>
      </c>
      <c r="AV3415" s="11">
        <f t="shared" si="541"/>
        <v>1.8693</v>
      </c>
      <c r="AW3415" s="13">
        <f t="shared" si="542"/>
        <v>0</v>
      </c>
      <c r="AX3415" s="13">
        <f t="shared" si="543"/>
        <v>4.5693999999999999E-2</v>
      </c>
      <c r="AY3415" s="13">
        <f t="shared" si="544"/>
        <v>0</v>
      </c>
      <c r="AZ3415" s="13">
        <f t="shared" si="545"/>
        <v>0</v>
      </c>
      <c r="BA3415" s="13">
        <f t="shared" si="546"/>
        <v>8.3079999999999994E-3</v>
      </c>
      <c r="BB3415" s="13">
        <f t="shared" si="547"/>
        <v>0.43616999999999995</v>
      </c>
      <c r="BC3415" s="13">
        <f t="shared" si="548"/>
        <v>0.13708200000000001</v>
      </c>
    </row>
    <row r="3416" spans="1:55" x14ac:dyDescent="0.3">
      <c r="A3416" s="8" t="s">
        <v>233</v>
      </c>
      <c r="B3416" s="8" t="s">
        <v>239</v>
      </c>
      <c r="C3416" s="8" t="s">
        <v>224</v>
      </c>
      <c r="D3416" s="8" t="s">
        <v>167</v>
      </c>
      <c r="E3416" s="7" t="s">
        <v>14</v>
      </c>
      <c r="F3416" s="8">
        <v>62</v>
      </c>
      <c r="G3416" s="8">
        <v>1</v>
      </c>
      <c r="L3416" s="8">
        <v>1</v>
      </c>
      <c r="M3416" s="8">
        <f t="shared" si="549"/>
        <v>62</v>
      </c>
      <c r="O3416" s="8">
        <v>166</v>
      </c>
      <c r="AI3416" s="7">
        <v>2282</v>
      </c>
      <c r="AJ3416" s="8">
        <v>11529</v>
      </c>
      <c r="AK3416" s="8" t="s">
        <v>368</v>
      </c>
      <c r="AL3416" s="7">
        <v>21</v>
      </c>
      <c r="AM3416" s="8">
        <v>0</v>
      </c>
      <c r="AN3416" s="8">
        <v>0.9</v>
      </c>
      <c r="AO3416" s="8">
        <v>0</v>
      </c>
      <c r="AP3416" s="8">
        <v>0</v>
      </c>
      <c r="AQ3416" s="8">
        <v>0.3</v>
      </c>
      <c r="AR3416" s="8">
        <v>4.5999999999999996</v>
      </c>
      <c r="AS3416" s="8">
        <v>1.1000000000000001</v>
      </c>
      <c r="AT3416" s="12">
        <f t="shared" si="540"/>
        <v>5.8</v>
      </c>
      <c r="AV3416" s="11">
        <f t="shared" si="541"/>
        <v>13.02</v>
      </c>
      <c r="AW3416" s="13">
        <f t="shared" si="542"/>
        <v>0</v>
      </c>
      <c r="AX3416" s="13">
        <f t="shared" si="543"/>
        <v>0.55800000000000005</v>
      </c>
      <c r="AY3416" s="13">
        <f t="shared" si="544"/>
        <v>0</v>
      </c>
      <c r="AZ3416" s="13">
        <f t="shared" si="545"/>
        <v>0</v>
      </c>
      <c r="BA3416" s="13">
        <f t="shared" si="546"/>
        <v>0.18599999999999997</v>
      </c>
      <c r="BB3416" s="13">
        <f t="shared" si="547"/>
        <v>2.8519999999999999</v>
      </c>
      <c r="BC3416" s="13">
        <f t="shared" si="548"/>
        <v>0.68200000000000005</v>
      </c>
    </row>
    <row r="3417" spans="1:55" x14ac:dyDescent="0.3">
      <c r="A3417" s="8" t="s">
        <v>233</v>
      </c>
      <c r="B3417" s="8" t="s">
        <v>239</v>
      </c>
      <c r="C3417" s="8" t="s">
        <v>224</v>
      </c>
      <c r="D3417" s="8" t="s">
        <v>171</v>
      </c>
      <c r="E3417" s="7" t="s">
        <v>14</v>
      </c>
      <c r="F3417" s="8">
        <v>44</v>
      </c>
      <c r="G3417" s="8">
        <v>1</v>
      </c>
      <c r="L3417" s="8">
        <v>1</v>
      </c>
      <c r="M3417" s="8">
        <f t="shared" si="549"/>
        <v>44</v>
      </c>
      <c r="O3417" s="8">
        <v>166</v>
      </c>
      <c r="AI3417" s="7">
        <v>7016</v>
      </c>
      <c r="AJ3417" s="8">
        <v>18029</v>
      </c>
      <c r="AK3417" s="8" t="s">
        <v>369</v>
      </c>
      <c r="AL3417" s="7">
        <v>274</v>
      </c>
      <c r="AM3417" s="8">
        <v>0</v>
      </c>
      <c r="AN3417" s="8">
        <v>8.8000000000000007</v>
      </c>
      <c r="AO3417" s="8">
        <v>0</v>
      </c>
      <c r="AP3417" s="8">
        <v>0</v>
      </c>
      <c r="AQ3417" s="8">
        <v>3</v>
      </c>
      <c r="AR3417" s="8">
        <v>51.9</v>
      </c>
      <c r="AS3417" s="8">
        <v>2.8</v>
      </c>
      <c r="AT3417" s="12">
        <f t="shared" si="540"/>
        <v>63.7</v>
      </c>
      <c r="AV3417" s="11">
        <f t="shared" si="541"/>
        <v>120.56</v>
      </c>
      <c r="AW3417" s="13">
        <f t="shared" si="542"/>
        <v>0</v>
      </c>
      <c r="AX3417" s="13">
        <f t="shared" si="543"/>
        <v>3.8720000000000003</v>
      </c>
      <c r="AY3417" s="13">
        <f t="shared" si="544"/>
        <v>0</v>
      </c>
      <c r="AZ3417" s="13">
        <f t="shared" si="545"/>
        <v>0</v>
      </c>
      <c r="BA3417" s="13">
        <f t="shared" si="546"/>
        <v>1.32</v>
      </c>
      <c r="BB3417" s="13">
        <f t="shared" si="547"/>
        <v>22.835999999999999</v>
      </c>
      <c r="BC3417" s="13">
        <f t="shared" si="548"/>
        <v>1.232</v>
      </c>
    </row>
    <row r="3418" spans="1:55" x14ac:dyDescent="0.3">
      <c r="A3418" s="8" t="s">
        <v>234</v>
      </c>
      <c r="B3418" s="8" t="s">
        <v>239</v>
      </c>
      <c r="C3418" s="8" t="s">
        <v>224</v>
      </c>
      <c r="D3418" s="8" t="s">
        <v>248</v>
      </c>
      <c r="M3418" s="8">
        <f t="shared" si="549"/>
        <v>0</v>
      </c>
      <c r="O3418" s="8">
        <v>166</v>
      </c>
      <c r="AE3418" s="7" t="s">
        <v>296</v>
      </c>
      <c r="AF3418" s="8" t="s">
        <v>303</v>
      </c>
      <c r="AL3418" s="7">
        <v>163</v>
      </c>
      <c r="AN3418" s="8">
        <v>6.3</v>
      </c>
      <c r="AQ3418" s="8">
        <v>1.4</v>
      </c>
      <c r="AR3418" s="8">
        <v>31.1</v>
      </c>
      <c r="AT3418" s="12">
        <f t="shared" si="540"/>
        <v>38.799999999999997</v>
      </c>
      <c r="AV3418" s="11">
        <f t="shared" si="541"/>
        <v>0</v>
      </c>
      <c r="AW3418" s="13">
        <f t="shared" si="542"/>
        <v>0</v>
      </c>
      <c r="AX3418" s="13">
        <f t="shared" si="543"/>
        <v>0</v>
      </c>
      <c r="AY3418" s="13">
        <f t="shared" si="544"/>
        <v>0</v>
      </c>
      <c r="AZ3418" s="13">
        <f t="shared" si="545"/>
        <v>0</v>
      </c>
      <c r="BA3418" s="13">
        <f t="shared" si="546"/>
        <v>0</v>
      </c>
      <c r="BB3418" s="13">
        <f t="shared" si="547"/>
        <v>0</v>
      </c>
      <c r="BC3418" s="13">
        <f t="shared" si="548"/>
        <v>0</v>
      </c>
    </row>
    <row r="3419" spans="1:55" x14ac:dyDescent="0.3">
      <c r="A3419" s="8" t="s">
        <v>234</v>
      </c>
      <c r="B3419" s="8" t="s">
        <v>239</v>
      </c>
      <c r="C3419" s="8" t="s">
        <v>224</v>
      </c>
      <c r="D3419" s="8" t="s">
        <v>27</v>
      </c>
      <c r="E3419" s="7" t="s">
        <v>14</v>
      </c>
      <c r="F3419" s="8">
        <v>114</v>
      </c>
      <c r="G3419" s="8">
        <v>1</v>
      </c>
      <c r="L3419" s="8">
        <v>1</v>
      </c>
      <c r="M3419" s="8">
        <f t="shared" si="549"/>
        <v>114</v>
      </c>
      <c r="O3419" s="8">
        <v>166</v>
      </c>
      <c r="AE3419" s="7" t="s">
        <v>296</v>
      </c>
      <c r="AF3419" s="8" t="s">
        <v>304</v>
      </c>
      <c r="AL3419" s="7">
        <v>125</v>
      </c>
      <c r="AN3419" s="8">
        <v>2.1</v>
      </c>
      <c r="AQ3419" s="8">
        <v>1.3</v>
      </c>
      <c r="AR3419" s="8">
        <v>26.2</v>
      </c>
      <c r="AT3419" s="12">
        <f t="shared" si="540"/>
        <v>29.6</v>
      </c>
      <c r="AV3419" s="11">
        <f t="shared" si="541"/>
        <v>142.5</v>
      </c>
      <c r="AW3419" s="13">
        <f t="shared" si="542"/>
        <v>1.1399999999999999</v>
      </c>
      <c r="AX3419" s="13">
        <f t="shared" si="543"/>
        <v>2.3940000000000001</v>
      </c>
      <c r="AY3419" s="13">
        <f t="shared" si="544"/>
        <v>1.1399999999999999</v>
      </c>
      <c r="AZ3419" s="13">
        <f t="shared" si="545"/>
        <v>1.1399999999999999</v>
      </c>
      <c r="BA3419" s="13">
        <f t="shared" si="546"/>
        <v>1.4820000000000002</v>
      </c>
      <c r="BB3419" s="13">
        <f t="shared" si="547"/>
        <v>29.867999999999999</v>
      </c>
      <c r="BC3419" s="13">
        <f t="shared" si="548"/>
        <v>1.1399999999999999</v>
      </c>
    </row>
    <row r="3420" spans="1:55" x14ac:dyDescent="0.3">
      <c r="A3420" s="8" t="s">
        <v>234</v>
      </c>
      <c r="B3420" s="8" t="s">
        <v>239</v>
      </c>
      <c r="C3420" s="8" t="s">
        <v>224</v>
      </c>
      <c r="D3420" s="8" t="s">
        <v>32</v>
      </c>
      <c r="E3420" s="7" t="s">
        <v>14</v>
      </c>
      <c r="F3420" s="8">
        <v>83</v>
      </c>
      <c r="G3420" s="8">
        <v>1</v>
      </c>
      <c r="L3420" s="8">
        <v>1</v>
      </c>
      <c r="M3420" s="8">
        <f t="shared" si="549"/>
        <v>83</v>
      </c>
      <c r="O3420" s="8">
        <v>166</v>
      </c>
      <c r="AI3420" s="7">
        <v>8012</v>
      </c>
      <c r="AJ3420" s="8">
        <v>0</v>
      </c>
      <c r="AK3420" s="8" t="s">
        <v>307</v>
      </c>
      <c r="AL3420" s="7">
        <v>332</v>
      </c>
      <c r="AM3420" s="8">
        <v>0</v>
      </c>
      <c r="AN3420" s="8">
        <v>10.3</v>
      </c>
      <c r="AO3420" s="8">
        <v>0</v>
      </c>
      <c r="AP3420" s="8">
        <v>0</v>
      </c>
      <c r="AQ3420" s="8">
        <v>3</v>
      </c>
      <c r="AR3420" s="8">
        <v>73.7</v>
      </c>
      <c r="AS3420" s="8">
        <v>12.7</v>
      </c>
      <c r="AT3420" s="12">
        <f t="shared" si="540"/>
        <v>87</v>
      </c>
      <c r="AV3420" s="11">
        <f t="shared" si="541"/>
        <v>275.56</v>
      </c>
      <c r="AW3420" s="13">
        <f t="shared" si="542"/>
        <v>0</v>
      </c>
      <c r="AX3420" s="13">
        <f t="shared" si="543"/>
        <v>8.5490000000000013</v>
      </c>
      <c r="AY3420" s="13">
        <f t="shared" si="544"/>
        <v>0</v>
      </c>
      <c r="AZ3420" s="13">
        <f t="shared" si="545"/>
        <v>0</v>
      </c>
      <c r="BA3420" s="13">
        <f t="shared" si="546"/>
        <v>2.4900000000000002</v>
      </c>
      <c r="BB3420" s="13">
        <f t="shared" si="547"/>
        <v>61.171000000000006</v>
      </c>
      <c r="BC3420" s="13">
        <f t="shared" si="548"/>
        <v>10.540999999999999</v>
      </c>
    </row>
    <row r="3421" spans="1:55" x14ac:dyDescent="0.3">
      <c r="A3421" s="8" t="s">
        <v>234</v>
      </c>
      <c r="B3421" s="8" t="s">
        <v>239</v>
      </c>
      <c r="C3421" s="8" t="s">
        <v>224</v>
      </c>
      <c r="D3421" s="8" t="s">
        <v>74</v>
      </c>
      <c r="E3421" s="7" t="s">
        <v>14</v>
      </c>
      <c r="F3421" s="8">
        <v>340</v>
      </c>
      <c r="H3421" s="8">
        <v>3</v>
      </c>
      <c r="L3421" s="8">
        <v>0.42899999999999999</v>
      </c>
      <c r="M3421" s="8">
        <f t="shared" si="549"/>
        <v>145.85999999999999</v>
      </c>
      <c r="O3421" s="8">
        <v>166</v>
      </c>
      <c r="AI3421" s="7">
        <v>404</v>
      </c>
      <c r="AJ3421" s="8">
        <v>14400</v>
      </c>
      <c r="AK3421" s="8" t="s">
        <v>308</v>
      </c>
      <c r="AL3421" s="7">
        <v>41</v>
      </c>
      <c r="AM3421" s="8">
        <v>0</v>
      </c>
      <c r="AN3421" s="8">
        <v>0</v>
      </c>
      <c r="AO3421" s="8">
        <v>0</v>
      </c>
      <c r="AP3421" s="8">
        <v>0</v>
      </c>
      <c r="AQ3421" s="8">
        <v>0</v>
      </c>
      <c r="AR3421" s="8">
        <v>10.4</v>
      </c>
      <c r="AS3421" s="8">
        <v>0</v>
      </c>
      <c r="AT3421" s="12">
        <f t="shared" si="540"/>
        <v>10.4</v>
      </c>
      <c r="AV3421" s="11">
        <f t="shared" si="541"/>
        <v>59.802599999999991</v>
      </c>
      <c r="AW3421" s="13">
        <f t="shared" si="542"/>
        <v>0</v>
      </c>
      <c r="AX3421" s="13">
        <f t="shared" si="543"/>
        <v>0</v>
      </c>
      <c r="AY3421" s="13">
        <f t="shared" si="544"/>
        <v>0</v>
      </c>
      <c r="AZ3421" s="13">
        <f t="shared" si="545"/>
        <v>0</v>
      </c>
      <c r="BA3421" s="13">
        <f t="shared" si="546"/>
        <v>0</v>
      </c>
      <c r="BB3421" s="13">
        <f t="shared" si="547"/>
        <v>15.16944</v>
      </c>
      <c r="BC3421" s="13">
        <f t="shared" si="548"/>
        <v>0</v>
      </c>
    </row>
    <row r="3422" spans="1:55" x14ac:dyDescent="0.3">
      <c r="A3422" s="8" t="s">
        <v>232</v>
      </c>
      <c r="B3422" s="8" t="s">
        <v>239</v>
      </c>
      <c r="C3422" s="8" t="s">
        <v>225</v>
      </c>
      <c r="D3422" s="8" t="s">
        <v>13</v>
      </c>
      <c r="E3422" s="7" t="s">
        <v>14</v>
      </c>
      <c r="F3422" s="8">
        <v>112</v>
      </c>
      <c r="I3422" s="8">
        <v>1</v>
      </c>
      <c r="L3422" s="8">
        <v>3.3000000000000002E-2</v>
      </c>
      <c r="M3422" s="8">
        <f t="shared" si="549"/>
        <v>3.6960000000000002</v>
      </c>
      <c r="N3422" s="8">
        <v>3</v>
      </c>
      <c r="O3422" s="8">
        <v>167</v>
      </c>
      <c r="AI3422" s="7">
        <v>8067</v>
      </c>
      <c r="AJ3422" s="8">
        <v>0</v>
      </c>
      <c r="AK3422" s="8" t="s">
        <v>265</v>
      </c>
      <c r="AL3422" s="7">
        <v>269</v>
      </c>
      <c r="AM3422" s="8">
        <v>269</v>
      </c>
      <c r="AN3422" s="8">
        <v>24.9</v>
      </c>
      <c r="AO3422" s="8">
        <v>24.9</v>
      </c>
      <c r="AP3422" s="8">
        <v>24.9</v>
      </c>
      <c r="AQ3422" s="8">
        <v>18</v>
      </c>
      <c r="AR3422" s="8">
        <v>0</v>
      </c>
      <c r="AS3422" s="8">
        <v>0</v>
      </c>
      <c r="AT3422" s="12">
        <f t="shared" si="540"/>
        <v>42.9</v>
      </c>
      <c r="AV3422" s="11">
        <f t="shared" si="541"/>
        <v>9.94224</v>
      </c>
      <c r="AW3422" s="13">
        <f t="shared" si="542"/>
        <v>9.94224</v>
      </c>
      <c r="AX3422" s="13">
        <f t="shared" si="543"/>
        <v>0.92030400000000001</v>
      </c>
      <c r="AY3422" s="13">
        <f t="shared" si="544"/>
        <v>0.92030400000000001</v>
      </c>
      <c r="AZ3422" s="13">
        <f t="shared" si="545"/>
        <v>0.92030400000000001</v>
      </c>
      <c r="BA3422" s="13">
        <f t="shared" si="546"/>
        <v>0.66528000000000009</v>
      </c>
      <c r="BB3422" s="13">
        <f t="shared" si="547"/>
        <v>0</v>
      </c>
      <c r="BC3422" s="13">
        <f t="shared" si="548"/>
        <v>0</v>
      </c>
    </row>
    <row r="3423" spans="1:55" x14ac:dyDescent="0.3">
      <c r="A3423" s="8" t="s">
        <v>232</v>
      </c>
      <c r="B3423" s="8" t="s">
        <v>239</v>
      </c>
      <c r="C3423" s="8" t="s">
        <v>225</v>
      </c>
      <c r="D3423" s="8" t="s">
        <v>15</v>
      </c>
      <c r="E3423" s="7" t="s">
        <v>14</v>
      </c>
      <c r="F3423" s="8">
        <v>85</v>
      </c>
      <c r="J3423" s="8">
        <v>1</v>
      </c>
      <c r="L3423" s="8">
        <v>3.0000000000000001E-3</v>
      </c>
      <c r="M3423" s="8">
        <f t="shared" si="549"/>
        <v>0.255</v>
      </c>
      <c r="O3423" s="8">
        <v>167</v>
      </c>
      <c r="AE3423" s="7" t="s">
        <v>296</v>
      </c>
      <c r="AF3423" s="8" t="s">
        <v>298</v>
      </c>
      <c r="AG3423" s="7" t="s">
        <v>299</v>
      </c>
      <c r="AL3423" s="7">
        <v>241</v>
      </c>
      <c r="AN3423" s="8">
        <v>32.9</v>
      </c>
      <c r="AQ3423" s="8">
        <v>10.9</v>
      </c>
      <c r="AR3423" s="8">
        <v>0.5</v>
      </c>
      <c r="AS3423" s="8">
        <v>0</v>
      </c>
      <c r="AT3423" s="12">
        <f t="shared" si="540"/>
        <v>44.3</v>
      </c>
      <c r="AV3423" s="11">
        <f t="shared" si="541"/>
        <v>0.61454999999999993</v>
      </c>
      <c r="AW3423" s="13">
        <f t="shared" si="542"/>
        <v>2.5500000000000002E-3</v>
      </c>
      <c r="AX3423" s="13">
        <f t="shared" si="543"/>
        <v>8.3894999999999997E-2</v>
      </c>
      <c r="AY3423" s="13">
        <f t="shared" si="544"/>
        <v>2.5500000000000002E-3</v>
      </c>
      <c r="AZ3423" s="13">
        <f t="shared" si="545"/>
        <v>2.5500000000000002E-3</v>
      </c>
      <c r="BA3423" s="13">
        <f t="shared" si="546"/>
        <v>2.7795E-2</v>
      </c>
      <c r="BB3423" s="13">
        <f t="shared" si="547"/>
        <v>1.2750000000000001E-3</v>
      </c>
      <c r="BC3423" s="13">
        <f t="shared" si="548"/>
        <v>0</v>
      </c>
    </row>
    <row r="3424" spans="1:55" x14ac:dyDescent="0.3">
      <c r="A3424" s="8" t="s">
        <v>232</v>
      </c>
      <c r="B3424" s="8" t="s">
        <v>239</v>
      </c>
      <c r="C3424" s="8" t="s">
        <v>225</v>
      </c>
      <c r="D3424" s="8" t="s">
        <v>17</v>
      </c>
      <c r="E3424" s="7" t="s">
        <v>21</v>
      </c>
      <c r="K3424" s="8">
        <v>1</v>
      </c>
      <c r="L3424" s="8">
        <v>0</v>
      </c>
      <c r="M3424" s="8">
        <f t="shared" si="549"/>
        <v>0</v>
      </c>
      <c r="O3424" s="8">
        <v>167</v>
      </c>
      <c r="AE3424" s="7" t="s">
        <v>300</v>
      </c>
      <c r="AF3424" s="8" t="s">
        <v>301</v>
      </c>
      <c r="AG3424" s="7" t="s">
        <v>272</v>
      </c>
      <c r="AL3424" s="7">
        <v>265</v>
      </c>
      <c r="AN3424" s="8">
        <v>16.899999999999999</v>
      </c>
      <c r="AQ3424" s="8">
        <v>21.4</v>
      </c>
      <c r="AR3424" s="8">
        <v>0</v>
      </c>
      <c r="AS3424" s="8">
        <v>0</v>
      </c>
      <c r="AT3424" s="12">
        <f t="shared" si="540"/>
        <v>38.299999999999997</v>
      </c>
      <c r="AV3424" s="11">
        <f t="shared" si="541"/>
        <v>0</v>
      </c>
      <c r="AW3424" s="13">
        <f t="shared" si="542"/>
        <v>0</v>
      </c>
      <c r="AX3424" s="13">
        <f t="shared" si="543"/>
        <v>0</v>
      </c>
      <c r="AY3424" s="13">
        <f t="shared" si="544"/>
        <v>0</v>
      </c>
      <c r="AZ3424" s="13">
        <f t="shared" si="545"/>
        <v>0</v>
      </c>
      <c r="BA3424" s="13">
        <f t="shared" si="546"/>
        <v>0</v>
      </c>
      <c r="BB3424" s="13">
        <f t="shared" si="547"/>
        <v>0</v>
      </c>
      <c r="BC3424" s="13">
        <f t="shared" si="548"/>
        <v>0</v>
      </c>
    </row>
    <row r="3425" spans="1:55" x14ac:dyDescent="0.3">
      <c r="A3425" s="8" t="s">
        <v>232</v>
      </c>
      <c r="B3425" s="8" t="s">
        <v>239</v>
      </c>
      <c r="C3425" s="8" t="s">
        <v>225</v>
      </c>
      <c r="D3425" s="8" t="s">
        <v>18</v>
      </c>
      <c r="E3425" s="7" t="s">
        <v>21</v>
      </c>
      <c r="K3425" s="8">
        <v>1</v>
      </c>
      <c r="L3425" s="8">
        <v>0</v>
      </c>
      <c r="M3425" s="8">
        <f t="shared" si="549"/>
        <v>0</v>
      </c>
      <c r="O3425" s="8">
        <v>167</v>
      </c>
      <c r="S3425" s="8">
        <v>1095</v>
      </c>
      <c r="T3425" s="8" t="s">
        <v>275</v>
      </c>
      <c r="AL3425" s="7">
        <v>267</v>
      </c>
      <c r="AN3425" s="8">
        <v>19.600000000000001</v>
      </c>
      <c r="AQ3425" s="8">
        <v>20.3</v>
      </c>
      <c r="AT3425" s="12">
        <f t="shared" si="540"/>
        <v>39.900000000000006</v>
      </c>
      <c r="AV3425" s="11">
        <f t="shared" si="541"/>
        <v>0</v>
      </c>
      <c r="AW3425" s="13">
        <f t="shared" si="542"/>
        <v>0</v>
      </c>
      <c r="AX3425" s="13">
        <f t="shared" si="543"/>
        <v>0</v>
      </c>
      <c r="AY3425" s="13">
        <f t="shared" si="544"/>
        <v>0</v>
      </c>
      <c r="AZ3425" s="13">
        <f t="shared" si="545"/>
        <v>0</v>
      </c>
      <c r="BA3425" s="13">
        <f t="shared" si="546"/>
        <v>0</v>
      </c>
      <c r="BB3425" s="13">
        <f t="shared" si="547"/>
        <v>0</v>
      </c>
      <c r="BC3425" s="13">
        <f t="shared" si="548"/>
        <v>0</v>
      </c>
    </row>
    <row r="3426" spans="1:55" x14ac:dyDescent="0.3">
      <c r="A3426" s="8" t="s">
        <v>232</v>
      </c>
      <c r="B3426" s="8" t="s">
        <v>239</v>
      </c>
      <c r="C3426" s="8" t="s">
        <v>225</v>
      </c>
      <c r="D3426" s="8" t="s">
        <v>19</v>
      </c>
      <c r="E3426" s="7" t="s">
        <v>14</v>
      </c>
      <c r="F3426" s="8">
        <v>112</v>
      </c>
      <c r="I3426" s="8">
        <v>1</v>
      </c>
      <c r="L3426" s="8">
        <v>3.3000000000000002E-2</v>
      </c>
      <c r="M3426" s="8">
        <f t="shared" si="549"/>
        <v>3.6960000000000002</v>
      </c>
      <c r="O3426" s="8">
        <v>167</v>
      </c>
      <c r="AI3426" s="7">
        <v>8063</v>
      </c>
      <c r="AJ3426" s="8">
        <v>5124</v>
      </c>
      <c r="AK3426" s="8" t="s">
        <v>273</v>
      </c>
      <c r="AL3426" s="7">
        <v>285</v>
      </c>
      <c r="AM3426" s="8">
        <v>285</v>
      </c>
      <c r="AN3426" s="8">
        <v>26.9</v>
      </c>
      <c r="AO3426" s="8">
        <v>26.9</v>
      </c>
      <c r="AP3426" s="8">
        <v>26.9</v>
      </c>
      <c r="AQ3426" s="8">
        <v>18.899999999999999</v>
      </c>
      <c r="AR3426" s="8">
        <v>0</v>
      </c>
      <c r="AS3426" s="8">
        <v>0</v>
      </c>
      <c r="AT3426" s="12">
        <f t="shared" si="540"/>
        <v>45.8</v>
      </c>
      <c r="AV3426" s="11">
        <f t="shared" si="541"/>
        <v>10.533600000000002</v>
      </c>
      <c r="AW3426" s="13">
        <f t="shared" si="542"/>
        <v>10.533600000000002</v>
      </c>
      <c r="AX3426" s="13">
        <f t="shared" si="543"/>
        <v>0.994224</v>
      </c>
      <c r="AY3426" s="13">
        <f t="shared" si="544"/>
        <v>0.994224</v>
      </c>
      <c r="AZ3426" s="13">
        <f t="shared" si="545"/>
        <v>0.994224</v>
      </c>
      <c r="BA3426" s="13">
        <f t="shared" si="546"/>
        <v>0.69854399999999994</v>
      </c>
      <c r="BB3426" s="13">
        <f t="shared" si="547"/>
        <v>0</v>
      </c>
      <c r="BC3426" s="13">
        <f t="shared" si="548"/>
        <v>0</v>
      </c>
    </row>
    <row r="3427" spans="1:55" x14ac:dyDescent="0.3">
      <c r="A3427" s="8" t="s">
        <v>232</v>
      </c>
      <c r="B3427" s="8" t="s">
        <v>239</v>
      </c>
      <c r="C3427" s="8" t="s">
        <v>225</v>
      </c>
      <c r="D3427" s="8" t="s">
        <v>22</v>
      </c>
      <c r="E3427" s="7" t="s">
        <v>21</v>
      </c>
      <c r="K3427" s="8">
        <v>1</v>
      </c>
      <c r="L3427" s="8">
        <v>0</v>
      </c>
      <c r="M3427" s="8">
        <f t="shared" si="549"/>
        <v>0</v>
      </c>
      <c r="O3427" s="8">
        <v>167</v>
      </c>
      <c r="AI3427" s="7">
        <v>8063</v>
      </c>
      <c r="AJ3427" s="8">
        <v>5124</v>
      </c>
      <c r="AK3427" s="8" t="s">
        <v>273</v>
      </c>
      <c r="AL3427" s="7">
        <v>285</v>
      </c>
      <c r="AM3427" s="8">
        <v>285</v>
      </c>
      <c r="AN3427" s="8">
        <v>26.9</v>
      </c>
      <c r="AO3427" s="8">
        <v>26.9</v>
      </c>
      <c r="AP3427" s="8">
        <v>26.9</v>
      </c>
      <c r="AQ3427" s="8">
        <v>18.899999999999999</v>
      </c>
      <c r="AR3427" s="8">
        <v>0</v>
      </c>
      <c r="AS3427" s="8">
        <v>0</v>
      </c>
      <c r="AT3427" s="12">
        <f t="shared" si="540"/>
        <v>45.8</v>
      </c>
      <c r="AV3427" s="11">
        <f t="shared" si="541"/>
        <v>0</v>
      </c>
      <c r="AW3427" s="13">
        <f t="shared" si="542"/>
        <v>0</v>
      </c>
      <c r="AX3427" s="13">
        <f t="shared" si="543"/>
        <v>0</v>
      </c>
      <c r="AY3427" s="13">
        <f t="shared" si="544"/>
        <v>0</v>
      </c>
      <c r="AZ3427" s="13">
        <f t="shared" si="545"/>
        <v>0</v>
      </c>
      <c r="BA3427" s="13">
        <f t="shared" si="546"/>
        <v>0</v>
      </c>
      <c r="BB3427" s="13">
        <f t="shared" si="547"/>
        <v>0</v>
      </c>
      <c r="BC3427" s="13">
        <f t="shared" si="548"/>
        <v>0</v>
      </c>
    </row>
    <row r="3428" spans="1:55" x14ac:dyDescent="0.3">
      <c r="A3428" s="8" t="s">
        <v>232</v>
      </c>
      <c r="B3428" s="8" t="s">
        <v>239</v>
      </c>
      <c r="C3428" s="8" t="s">
        <v>225</v>
      </c>
      <c r="D3428" s="8" t="s">
        <v>136</v>
      </c>
      <c r="E3428" s="7" t="s">
        <v>14</v>
      </c>
      <c r="F3428" s="8">
        <v>56</v>
      </c>
      <c r="H3428" s="8">
        <v>3</v>
      </c>
      <c r="L3428" s="8">
        <v>0.42899999999999999</v>
      </c>
      <c r="M3428" s="8">
        <f t="shared" si="549"/>
        <v>24.024000000000001</v>
      </c>
      <c r="O3428" s="8">
        <v>167</v>
      </c>
      <c r="AI3428" s="7">
        <v>1683</v>
      </c>
      <c r="AJ3428" s="8">
        <v>10188</v>
      </c>
      <c r="AK3428" s="8" t="s">
        <v>360</v>
      </c>
      <c r="AL3428" s="7">
        <v>273</v>
      </c>
      <c r="AM3428" s="8">
        <v>273</v>
      </c>
      <c r="AN3428" s="8">
        <v>27.6</v>
      </c>
      <c r="AO3428" s="8">
        <v>27.6</v>
      </c>
      <c r="AP3428" s="8">
        <v>27.6</v>
      </c>
      <c r="AQ3428" s="8">
        <v>17.2</v>
      </c>
      <c r="AR3428" s="8">
        <v>0</v>
      </c>
      <c r="AS3428" s="8">
        <v>0</v>
      </c>
      <c r="AT3428" s="12">
        <f t="shared" si="540"/>
        <v>44.8</v>
      </c>
      <c r="AV3428" s="11">
        <f t="shared" si="541"/>
        <v>65.585520000000002</v>
      </c>
      <c r="AW3428" s="13">
        <f t="shared" si="542"/>
        <v>65.585520000000002</v>
      </c>
      <c r="AX3428" s="13">
        <f t="shared" si="543"/>
        <v>6.6306240000000001</v>
      </c>
      <c r="AY3428" s="13">
        <f t="shared" si="544"/>
        <v>6.6306240000000001</v>
      </c>
      <c r="AZ3428" s="13">
        <f t="shared" si="545"/>
        <v>6.6306240000000001</v>
      </c>
      <c r="BA3428" s="13">
        <f t="shared" si="546"/>
        <v>4.1321279999999998</v>
      </c>
      <c r="BB3428" s="13">
        <f t="shared" si="547"/>
        <v>0</v>
      </c>
      <c r="BC3428" s="13">
        <f t="shared" si="548"/>
        <v>0</v>
      </c>
    </row>
    <row r="3429" spans="1:55" x14ac:dyDescent="0.3">
      <c r="A3429" s="8" t="s">
        <v>232</v>
      </c>
      <c r="B3429" s="8" t="s">
        <v>239</v>
      </c>
      <c r="C3429" s="8" t="s">
        <v>225</v>
      </c>
      <c r="D3429" s="8" t="s">
        <v>23</v>
      </c>
      <c r="E3429" s="7" t="s">
        <v>14</v>
      </c>
      <c r="F3429" s="8">
        <v>64</v>
      </c>
      <c r="H3429" s="8">
        <v>3</v>
      </c>
      <c r="L3429" s="8">
        <v>0.42899999999999999</v>
      </c>
      <c r="M3429" s="8">
        <f t="shared" si="549"/>
        <v>27.456</v>
      </c>
      <c r="O3429" s="8">
        <v>167</v>
      </c>
      <c r="AI3429" s="7">
        <v>974</v>
      </c>
      <c r="AJ3429" s="8">
        <v>1129</v>
      </c>
      <c r="AK3429" s="8" t="s">
        <v>279</v>
      </c>
      <c r="AL3429" s="7">
        <v>155</v>
      </c>
      <c r="AM3429" s="8">
        <v>155</v>
      </c>
      <c r="AN3429" s="8">
        <v>12.6</v>
      </c>
      <c r="AO3429" s="8">
        <v>12.6</v>
      </c>
      <c r="AP3429" s="8">
        <v>0</v>
      </c>
      <c r="AQ3429" s="8">
        <v>10.6</v>
      </c>
      <c r="AR3429" s="8">
        <v>1.1000000000000001</v>
      </c>
      <c r="AS3429" s="8">
        <v>0</v>
      </c>
      <c r="AT3429" s="12">
        <f t="shared" si="540"/>
        <v>24.3</v>
      </c>
      <c r="AV3429" s="11">
        <f t="shared" si="541"/>
        <v>42.556800000000003</v>
      </c>
      <c r="AW3429" s="13">
        <f t="shared" si="542"/>
        <v>42.556800000000003</v>
      </c>
      <c r="AX3429" s="13">
        <f t="shared" si="543"/>
        <v>3.4594559999999994</v>
      </c>
      <c r="AY3429" s="13">
        <f t="shared" si="544"/>
        <v>3.4594559999999994</v>
      </c>
      <c r="AZ3429" s="13">
        <f t="shared" si="545"/>
        <v>0</v>
      </c>
      <c r="BA3429" s="13">
        <f t="shared" si="546"/>
        <v>2.9103359999999996</v>
      </c>
      <c r="BB3429" s="13">
        <f t="shared" si="547"/>
        <v>0.30201600000000001</v>
      </c>
      <c r="BC3429" s="13">
        <f t="shared" si="548"/>
        <v>0</v>
      </c>
    </row>
    <row r="3430" spans="1:55" x14ac:dyDescent="0.3">
      <c r="A3430" s="8" t="s">
        <v>232</v>
      </c>
      <c r="B3430" s="8" t="s">
        <v>239</v>
      </c>
      <c r="C3430" s="8" t="s">
        <v>225</v>
      </c>
      <c r="D3430" s="8" t="s">
        <v>24</v>
      </c>
      <c r="E3430" s="7" t="s">
        <v>14</v>
      </c>
      <c r="F3430" s="8">
        <v>184</v>
      </c>
      <c r="H3430" s="8">
        <v>1</v>
      </c>
      <c r="L3430" s="8">
        <v>0.14299999999999999</v>
      </c>
      <c r="M3430" s="8">
        <f t="shared" si="549"/>
        <v>26.311999999999998</v>
      </c>
      <c r="O3430" s="8">
        <v>167</v>
      </c>
      <c r="AI3430" s="7">
        <v>7075</v>
      </c>
      <c r="AJ3430" s="8">
        <v>1106</v>
      </c>
      <c r="AK3430" s="8" t="s">
        <v>280</v>
      </c>
      <c r="AL3430" s="7">
        <v>69</v>
      </c>
      <c r="AM3430" s="8">
        <v>69</v>
      </c>
      <c r="AN3430" s="8">
        <v>3.6</v>
      </c>
      <c r="AO3430" s="8">
        <v>3.6</v>
      </c>
      <c r="AP3430" s="8">
        <v>0</v>
      </c>
      <c r="AQ3430" s="8">
        <v>4.0999999999999996</v>
      </c>
      <c r="AR3430" s="8">
        <v>4.5</v>
      </c>
      <c r="AS3430" s="8">
        <v>0</v>
      </c>
      <c r="AT3430" s="12">
        <f t="shared" si="540"/>
        <v>12.2</v>
      </c>
      <c r="AV3430" s="11">
        <f t="shared" si="541"/>
        <v>18.155279999999998</v>
      </c>
      <c r="AW3430" s="13">
        <f t="shared" si="542"/>
        <v>18.155279999999998</v>
      </c>
      <c r="AX3430" s="13">
        <f t="shared" si="543"/>
        <v>0.94723199999999996</v>
      </c>
      <c r="AY3430" s="13">
        <f t="shared" si="544"/>
        <v>0.94723199999999996</v>
      </c>
      <c r="AZ3430" s="13">
        <f t="shared" si="545"/>
        <v>0</v>
      </c>
      <c r="BA3430" s="13">
        <f t="shared" si="546"/>
        <v>1.0787919999999998</v>
      </c>
      <c r="BB3430" s="13">
        <f t="shared" si="547"/>
        <v>1.18404</v>
      </c>
      <c r="BC3430" s="13">
        <f t="shared" si="548"/>
        <v>0</v>
      </c>
    </row>
    <row r="3431" spans="1:55" x14ac:dyDescent="0.3">
      <c r="A3431" s="8" t="s">
        <v>232</v>
      </c>
      <c r="B3431" s="8" t="s">
        <v>239</v>
      </c>
      <c r="C3431" s="8" t="s">
        <v>225</v>
      </c>
      <c r="D3431" s="8" t="s">
        <v>25</v>
      </c>
      <c r="E3431" s="7" t="s">
        <v>21</v>
      </c>
      <c r="K3431" s="8">
        <v>1</v>
      </c>
      <c r="L3431" s="8">
        <v>0</v>
      </c>
      <c r="M3431" s="8">
        <f t="shared" si="549"/>
        <v>0</v>
      </c>
      <c r="O3431" s="8">
        <v>167</v>
      </c>
      <c r="AI3431" s="7">
        <v>646</v>
      </c>
      <c r="AJ3431" s="8">
        <v>1009</v>
      </c>
      <c r="AK3431" s="8" t="s">
        <v>286</v>
      </c>
      <c r="AL3431" s="7">
        <v>403</v>
      </c>
      <c r="AM3431" s="8">
        <v>403</v>
      </c>
      <c r="AN3431" s="8">
        <v>24.9</v>
      </c>
      <c r="AO3431" s="8">
        <v>24.9</v>
      </c>
      <c r="AP3431" s="8">
        <v>0</v>
      </c>
      <c r="AQ3431" s="8">
        <v>33.1</v>
      </c>
      <c r="AR3431" s="8">
        <v>1.3</v>
      </c>
      <c r="AS3431" s="8">
        <v>0</v>
      </c>
      <c r="AT3431" s="12">
        <f t="shared" si="540"/>
        <v>59.3</v>
      </c>
      <c r="AV3431" s="11">
        <f t="shared" si="541"/>
        <v>0</v>
      </c>
      <c r="AW3431" s="13">
        <f t="shared" si="542"/>
        <v>0</v>
      </c>
      <c r="AX3431" s="13">
        <f t="shared" si="543"/>
        <v>0</v>
      </c>
      <c r="AY3431" s="13">
        <f t="shared" si="544"/>
        <v>0</v>
      </c>
      <c r="AZ3431" s="13">
        <f t="shared" si="545"/>
        <v>0</v>
      </c>
      <c r="BA3431" s="13">
        <f t="shared" si="546"/>
        <v>0</v>
      </c>
      <c r="BB3431" s="13">
        <f t="shared" si="547"/>
        <v>0</v>
      </c>
      <c r="BC3431" s="13">
        <f t="shared" si="548"/>
        <v>0</v>
      </c>
    </row>
    <row r="3432" spans="1:55" x14ac:dyDescent="0.3">
      <c r="A3432" s="8" t="s">
        <v>20</v>
      </c>
      <c r="B3432" s="8" t="s">
        <v>239</v>
      </c>
      <c r="C3432" s="8" t="s">
        <v>225</v>
      </c>
      <c r="D3432" s="8" t="s">
        <v>20</v>
      </c>
      <c r="E3432" s="7" t="s">
        <v>14</v>
      </c>
      <c r="F3432" s="8">
        <v>112</v>
      </c>
      <c r="G3432" s="8">
        <v>1</v>
      </c>
      <c r="L3432" s="8">
        <v>1</v>
      </c>
      <c r="M3432" s="8">
        <f t="shared" si="549"/>
        <v>112</v>
      </c>
      <c r="O3432" s="8">
        <v>167</v>
      </c>
      <c r="AI3432">
        <v>8041</v>
      </c>
      <c r="AJ3432">
        <v>15233</v>
      </c>
      <c r="AK3432" t="s">
        <v>378</v>
      </c>
      <c r="AL3432">
        <v>105</v>
      </c>
      <c r="AM3432">
        <v>105</v>
      </c>
      <c r="AN3432">
        <v>18.5</v>
      </c>
      <c r="AO3432">
        <v>18.5</v>
      </c>
      <c r="AP3432">
        <v>18.5</v>
      </c>
      <c r="AQ3432">
        <v>2.9</v>
      </c>
      <c r="AR3432">
        <v>0</v>
      </c>
      <c r="AS3432">
        <v>0</v>
      </c>
      <c r="AT3432" s="12">
        <f t="shared" si="540"/>
        <v>21.4</v>
      </c>
      <c r="AV3432" s="11">
        <f t="shared" si="541"/>
        <v>117.6</v>
      </c>
      <c r="AW3432" s="13">
        <f t="shared" si="542"/>
        <v>117.6</v>
      </c>
      <c r="AX3432" s="13">
        <f t="shared" si="543"/>
        <v>20.72</v>
      </c>
      <c r="AY3432" s="13">
        <f t="shared" si="544"/>
        <v>20.72</v>
      </c>
      <c r="AZ3432" s="13">
        <f t="shared" si="545"/>
        <v>20.72</v>
      </c>
      <c r="BA3432" s="13">
        <f t="shared" si="546"/>
        <v>3.2480000000000002</v>
      </c>
      <c r="BB3432" s="13">
        <f t="shared" si="547"/>
        <v>0</v>
      </c>
      <c r="BC3432" s="13">
        <f t="shared" si="548"/>
        <v>0</v>
      </c>
    </row>
    <row r="3433" spans="1:55" x14ac:dyDescent="0.3">
      <c r="A3433" s="8" t="s">
        <v>233</v>
      </c>
      <c r="B3433" s="8" t="s">
        <v>239</v>
      </c>
      <c r="C3433" s="8" t="s">
        <v>225</v>
      </c>
      <c r="D3433" s="8" t="s">
        <v>26</v>
      </c>
      <c r="E3433" s="7" t="s">
        <v>14</v>
      </c>
      <c r="F3433" s="8">
        <v>175</v>
      </c>
      <c r="G3433" s="8">
        <v>1</v>
      </c>
      <c r="L3433" s="8">
        <v>1</v>
      </c>
      <c r="M3433" s="8">
        <f t="shared" si="549"/>
        <v>175</v>
      </c>
      <c r="O3433" s="8">
        <v>167</v>
      </c>
      <c r="AI3433" s="7">
        <v>7200</v>
      </c>
      <c r="AJ3433" s="8">
        <v>20051</v>
      </c>
      <c r="AK3433" s="8" t="s">
        <v>282</v>
      </c>
      <c r="AL3433" s="7">
        <v>130</v>
      </c>
      <c r="AM3433" s="8">
        <v>0</v>
      </c>
      <c r="AN3433" s="8">
        <v>2.4</v>
      </c>
      <c r="AO3433" s="8">
        <v>0</v>
      </c>
      <c r="AP3433" s="8">
        <v>0</v>
      </c>
      <c r="AQ3433" s="8">
        <v>0.2</v>
      </c>
      <c r="AR3433" s="8">
        <v>28.6</v>
      </c>
      <c r="AS3433" s="8">
        <v>0.3</v>
      </c>
      <c r="AT3433" s="12">
        <f t="shared" si="540"/>
        <v>31.200000000000003</v>
      </c>
      <c r="AV3433" s="11">
        <f t="shared" si="541"/>
        <v>227.5</v>
      </c>
      <c r="AW3433" s="13">
        <f t="shared" si="542"/>
        <v>0</v>
      </c>
      <c r="AX3433" s="13">
        <f t="shared" si="543"/>
        <v>4.2</v>
      </c>
      <c r="AY3433" s="13">
        <f t="shared" si="544"/>
        <v>0</v>
      </c>
      <c r="AZ3433" s="13">
        <f t="shared" si="545"/>
        <v>0</v>
      </c>
      <c r="BA3433" s="13">
        <f t="shared" si="546"/>
        <v>0.35</v>
      </c>
      <c r="BB3433" s="13">
        <f t="shared" si="547"/>
        <v>50.05</v>
      </c>
      <c r="BC3433" s="13">
        <f t="shared" si="548"/>
        <v>0.52500000000000002</v>
      </c>
    </row>
    <row r="3434" spans="1:55" x14ac:dyDescent="0.3">
      <c r="A3434" s="8" t="s">
        <v>233</v>
      </c>
      <c r="B3434" s="8" t="s">
        <v>239</v>
      </c>
      <c r="C3434" s="8" t="s">
        <v>225</v>
      </c>
      <c r="D3434" s="8" t="s">
        <v>28</v>
      </c>
      <c r="E3434" s="7" t="s">
        <v>14</v>
      </c>
      <c r="F3434" s="8">
        <v>185</v>
      </c>
      <c r="H3434" s="8">
        <v>1</v>
      </c>
      <c r="L3434" s="8">
        <v>0.14299999999999999</v>
      </c>
      <c r="M3434" s="8">
        <f t="shared" si="549"/>
        <v>26.454999999999998</v>
      </c>
      <c r="O3434" s="8">
        <v>167</v>
      </c>
      <c r="AI3434" s="7">
        <v>7005</v>
      </c>
      <c r="AJ3434" s="8">
        <v>16028</v>
      </c>
      <c r="AK3434" s="8" t="s">
        <v>283</v>
      </c>
      <c r="AL3434" s="7">
        <v>127</v>
      </c>
      <c r="AM3434" s="8">
        <v>0</v>
      </c>
      <c r="AN3434" s="8">
        <v>8.6999999999999993</v>
      </c>
      <c r="AO3434" s="8">
        <v>0</v>
      </c>
      <c r="AP3434" s="8">
        <v>0</v>
      </c>
      <c r="AQ3434" s="8">
        <v>0.5</v>
      </c>
      <c r="AR3434" s="8">
        <v>22.8</v>
      </c>
      <c r="AS3434" s="8">
        <v>6.4</v>
      </c>
      <c r="AT3434" s="12">
        <f t="shared" si="540"/>
        <v>32</v>
      </c>
      <c r="AV3434" s="11">
        <f t="shared" si="541"/>
        <v>33.597850000000001</v>
      </c>
      <c r="AW3434" s="13">
        <f t="shared" si="542"/>
        <v>0</v>
      </c>
      <c r="AX3434" s="13">
        <f t="shared" si="543"/>
        <v>2.3015849999999998</v>
      </c>
      <c r="AY3434" s="13">
        <f t="shared" si="544"/>
        <v>0</v>
      </c>
      <c r="AZ3434" s="13">
        <f t="shared" si="545"/>
        <v>0</v>
      </c>
      <c r="BA3434" s="13">
        <f t="shared" si="546"/>
        <v>0.132275</v>
      </c>
      <c r="BB3434" s="13">
        <f t="shared" si="547"/>
        <v>6.0317400000000001</v>
      </c>
      <c r="BC3434" s="13">
        <f t="shared" si="548"/>
        <v>1.6931200000000002</v>
      </c>
    </row>
    <row r="3435" spans="1:55" x14ac:dyDescent="0.3">
      <c r="A3435" s="8" t="s">
        <v>233</v>
      </c>
      <c r="B3435" s="8" t="s">
        <v>239</v>
      </c>
      <c r="C3435" s="8" t="s">
        <v>225</v>
      </c>
      <c r="D3435" s="8" t="s">
        <v>29</v>
      </c>
      <c r="E3435" s="7" t="s">
        <v>14</v>
      </c>
      <c r="F3435" s="8">
        <v>60</v>
      </c>
      <c r="G3435" s="8">
        <v>1</v>
      </c>
      <c r="L3435" s="8">
        <v>1</v>
      </c>
      <c r="M3435" s="8">
        <f t="shared" si="549"/>
        <v>60</v>
      </c>
      <c r="O3435" s="8">
        <v>167</v>
      </c>
      <c r="AI3435" s="7">
        <v>513</v>
      </c>
      <c r="AJ3435" s="8">
        <v>11110</v>
      </c>
      <c r="AK3435" s="8" t="s">
        <v>290</v>
      </c>
      <c r="AL3435" s="7">
        <v>22</v>
      </c>
      <c r="AM3435" s="8">
        <v>0</v>
      </c>
      <c r="AN3435" s="8">
        <v>1</v>
      </c>
      <c r="AO3435" s="8">
        <v>0</v>
      </c>
      <c r="AP3435" s="8">
        <v>0</v>
      </c>
      <c r="AQ3435" s="8">
        <v>0.4</v>
      </c>
      <c r="AR3435" s="8">
        <v>4.5</v>
      </c>
      <c r="AS3435" s="8">
        <v>2.8</v>
      </c>
      <c r="AT3435" s="12">
        <f t="shared" si="540"/>
        <v>5.9</v>
      </c>
      <c r="AV3435" s="11">
        <f t="shared" si="541"/>
        <v>13.2</v>
      </c>
      <c r="AW3435" s="13">
        <f t="shared" si="542"/>
        <v>0</v>
      </c>
      <c r="AX3435" s="13">
        <f t="shared" si="543"/>
        <v>0.6</v>
      </c>
      <c r="AY3435" s="13">
        <f t="shared" si="544"/>
        <v>0</v>
      </c>
      <c r="AZ3435" s="13">
        <f t="shared" si="545"/>
        <v>0</v>
      </c>
      <c r="BA3435" s="13">
        <f t="shared" si="546"/>
        <v>0.24</v>
      </c>
      <c r="BB3435" s="13">
        <f t="shared" si="547"/>
        <v>2.7</v>
      </c>
      <c r="BC3435" s="13">
        <f t="shared" si="548"/>
        <v>1.68</v>
      </c>
    </row>
    <row r="3436" spans="1:55" x14ac:dyDescent="0.3">
      <c r="A3436" s="8" t="s">
        <v>233</v>
      </c>
      <c r="B3436" s="8" t="s">
        <v>239</v>
      </c>
      <c r="C3436" s="8" t="s">
        <v>225</v>
      </c>
      <c r="D3436" s="8" t="s">
        <v>30</v>
      </c>
      <c r="E3436" s="7" t="s">
        <v>14</v>
      </c>
      <c r="F3436" s="8">
        <v>119</v>
      </c>
      <c r="G3436" s="8">
        <v>1</v>
      </c>
      <c r="L3436" s="8">
        <v>1</v>
      </c>
      <c r="M3436" s="8">
        <f t="shared" si="549"/>
        <v>119</v>
      </c>
      <c r="O3436" s="8">
        <v>167</v>
      </c>
      <c r="AI3436" s="7">
        <v>141</v>
      </c>
      <c r="AJ3436" s="8">
        <v>9040</v>
      </c>
      <c r="AK3436" s="8" t="s">
        <v>287</v>
      </c>
      <c r="AL3436" s="7">
        <v>92</v>
      </c>
      <c r="AM3436" s="8">
        <v>0</v>
      </c>
      <c r="AN3436" s="8">
        <v>1</v>
      </c>
      <c r="AO3436" s="8">
        <v>0</v>
      </c>
      <c r="AP3436" s="8">
        <v>0</v>
      </c>
      <c r="AQ3436" s="8">
        <v>0.5</v>
      </c>
      <c r="AR3436" s="8">
        <v>23.4</v>
      </c>
      <c r="AS3436" s="8">
        <v>2.4</v>
      </c>
      <c r="AT3436" s="12">
        <f t="shared" si="540"/>
        <v>24.9</v>
      </c>
      <c r="AV3436" s="11">
        <f t="shared" si="541"/>
        <v>109.48</v>
      </c>
      <c r="AW3436" s="13">
        <f t="shared" si="542"/>
        <v>0</v>
      </c>
      <c r="AX3436" s="13">
        <f t="shared" si="543"/>
        <v>1.19</v>
      </c>
      <c r="AY3436" s="13">
        <f t="shared" si="544"/>
        <v>0</v>
      </c>
      <c r="AZ3436" s="13">
        <f t="shared" si="545"/>
        <v>0</v>
      </c>
      <c r="BA3436" s="13">
        <f t="shared" si="546"/>
        <v>0.59499999999999997</v>
      </c>
      <c r="BB3436" s="13">
        <f t="shared" si="547"/>
        <v>27.846</v>
      </c>
      <c r="BC3436" s="13">
        <f t="shared" si="548"/>
        <v>2.8559999999999999</v>
      </c>
    </row>
    <row r="3437" spans="1:55" x14ac:dyDescent="0.3">
      <c r="A3437" s="8" t="s">
        <v>233</v>
      </c>
      <c r="B3437" s="8" t="s">
        <v>239</v>
      </c>
      <c r="C3437" s="8" t="s">
        <v>225</v>
      </c>
      <c r="D3437" s="8" t="s">
        <v>31</v>
      </c>
      <c r="E3437" s="7" t="s">
        <v>14</v>
      </c>
      <c r="F3437" s="8">
        <v>122</v>
      </c>
      <c r="G3437" s="8">
        <v>1</v>
      </c>
      <c r="L3437" s="8">
        <v>1</v>
      </c>
      <c r="M3437" s="8">
        <f t="shared" si="549"/>
        <v>122</v>
      </c>
      <c r="O3437" s="8">
        <v>167</v>
      </c>
      <c r="AI3437" s="7">
        <v>1786</v>
      </c>
      <c r="AJ3437" s="8">
        <v>11363</v>
      </c>
      <c r="AK3437" s="8" t="s">
        <v>289</v>
      </c>
      <c r="AL3437" s="7">
        <v>93</v>
      </c>
      <c r="AM3437" s="8">
        <v>0</v>
      </c>
      <c r="AN3437" s="8">
        <v>2</v>
      </c>
      <c r="AO3437" s="8">
        <v>0</v>
      </c>
      <c r="AP3437" s="8">
        <v>0</v>
      </c>
      <c r="AQ3437" s="8">
        <v>0.1</v>
      </c>
      <c r="AR3437" s="8">
        <v>21.6</v>
      </c>
      <c r="AS3437" s="8">
        <v>1.5</v>
      </c>
      <c r="AT3437" s="12">
        <f t="shared" ref="AT3437:AT3470" si="550">SUM(AN3437,AQ3437,AR3437)</f>
        <v>23.700000000000003</v>
      </c>
      <c r="AV3437" s="11">
        <f t="shared" si="541"/>
        <v>113.46</v>
      </c>
      <c r="AW3437" s="13">
        <f t="shared" si="542"/>
        <v>0</v>
      </c>
      <c r="AX3437" s="13">
        <f t="shared" si="543"/>
        <v>2.44</v>
      </c>
      <c r="AY3437" s="13">
        <f t="shared" si="544"/>
        <v>0</v>
      </c>
      <c r="AZ3437" s="13">
        <f t="shared" si="545"/>
        <v>0</v>
      </c>
      <c r="BA3437" s="13">
        <f t="shared" si="546"/>
        <v>0.12200000000000001</v>
      </c>
      <c r="BB3437" s="13">
        <f t="shared" si="547"/>
        <v>26.352000000000004</v>
      </c>
      <c r="BC3437" s="13">
        <f t="shared" si="548"/>
        <v>1.83</v>
      </c>
    </row>
    <row r="3438" spans="1:55" x14ac:dyDescent="0.3">
      <c r="A3438" s="8" t="s">
        <v>233</v>
      </c>
      <c r="B3438" s="8" t="s">
        <v>239</v>
      </c>
      <c r="C3438" s="8" t="s">
        <v>225</v>
      </c>
      <c r="D3438" s="8" t="s">
        <v>114</v>
      </c>
      <c r="E3438" s="7" t="s">
        <v>14</v>
      </c>
      <c r="F3438" s="8">
        <v>171</v>
      </c>
      <c r="H3438" s="8">
        <v>2</v>
      </c>
      <c r="L3438" s="8">
        <v>0.28599999999999998</v>
      </c>
      <c r="M3438" s="8">
        <f t="shared" si="549"/>
        <v>48.905999999999999</v>
      </c>
      <c r="O3438" s="8">
        <v>167</v>
      </c>
      <c r="AI3438" s="7">
        <v>7060</v>
      </c>
      <c r="AJ3438" s="8">
        <v>16063</v>
      </c>
      <c r="AK3438" s="8" t="s">
        <v>328</v>
      </c>
      <c r="AL3438" s="7">
        <v>116</v>
      </c>
      <c r="AM3438" s="8">
        <v>0</v>
      </c>
      <c r="AN3438" s="8">
        <v>7.7</v>
      </c>
      <c r="AO3438" s="8">
        <v>0</v>
      </c>
      <c r="AP3438" s="8">
        <v>0</v>
      </c>
      <c r="AQ3438" s="8">
        <v>0.5</v>
      </c>
      <c r="AR3438" s="8">
        <v>20.8</v>
      </c>
      <c r="AS3438" s="8">
        <v>6.5</v>
      </c>
      <c r="AT3438" s="12">
        <f t="shared" si="550"/>
        <v>29</v>
      </c>
      <c r="AV3438" s="11">
        <f t="shared" si="541"/>
        <v>56.730959999999996</v>
      </c>
      <c r="AW3438" s="13">
        <f t="shared" si="542"/>
        <v>0</v>
      </c>
      <c r="AX3438" s="13">
        <f t="shared" si="543"/>
        <v>3.7657619999999996</v>
      </c>
      <c r="AY3438" s="13">
        <f t="shared" si="544"/>
        <v>0</v>
      </c>
      <c r="AZ3438" s="13">
        <f t="shared" si="545"/>
        <v>0</v>
      </c>
      <c r="BA3438" s="13">
        <f t="shared" si="546"/>
        <v>0.24453</v>
      </c>
      <c r="BB3438" s="13">
        <f t="shared" si="547"/>
        <v>10.172448000000001</v>
      </c>
      <c r="BC3438" s="13">
        <f t="shared" si="548"/>
        <v>3.17889</v>
      </c>
    </row>
    <row r="3439" spans="1:55" x14ac:dyDescent="0.3">
      <c r="A3439" s="8" t="s">
        <v>233</v>
      </c>
      <c r="B3439" s="8" t="s">
        <v>239</v>
      </c>
      <c r="C3439" s="8" t="s">
        <v>225</v>
      </c>
      <c r="D3439" s="8" t="s">
        <v>128</v>
      </c>
      <c r="E3439" s="7" t="s">
        <v>14</v>
      </c>
      <c r="F3439" s="8">
        <v>62</v>
      </c>
      <c r="I3439" s="8">
        <v>1</v>
      </c>
      <c r="L3439" s="8">
        <v>3.3000000000000002E-2</v>
      </c>
      <c r="M3439" s="8">
        <f t="shared" si="549"/>
        <v>2.0460000000000003</v>
      </c>
      <c r="O3439" s="8">
        <v>167</v>
      </c>
      <c r="AI3439" s="7">
        <v>620</v>
      </c>
      <c r="AJ3439" s="8">
        <v>11125</v>
      </c>
      <c r="AK3439" s="8" t="s">
        <v>356</v>
      </c>
      <c r="AL3439" s="7">
        <v>45</v>
      </c>
      <c r="AM3439" s="8">
        <v>0</v>
      </c>
      <c r="AN3439" s="8">
        <v>1.1000000000000001</v>
      </c>
      <c r="AO3439" s="8">
        <v>0</v>
      </c>
      <c r="AP3439" s="8">
        <v>0</v>
      </c>
      <c r="AQ3439" s="8">
        <v>0.2</v>
      </c>
      <c r="AR3439" s="8">
        <v>10.5</v>
      </c>
      <c r="AS3439" s="8">
        <v>3.3</v>
      </c>
      <c r="AT3439" s="12">
        <f t="shared" si="550"/>
        <v>11.8</v>
      </c>
      <c r="AV3439" s="11">
        <f t="shared" si="541"/>
        <v>0.92070000000000007</v>
      </c>
      <c r="AW3439" s="13">
        <f t="shared" si="542"/>
        <v>0</v>
      </c>
      <c r="AX3439" s="13">
        <f t="shared" si="543"/>
        <v>2.2506000000000005E-2</v>
      </c>
      <c r="AY3439" s="13">
        <f t="shared" si="544"/>
        <v>0</v>
      </c>
      <c r="AZ3439" s="13">
        <f t="shared" si="545"/>
        <v>0</v>
      </c>
      <c r="BA3439" s="13">
        <f t="shared" si="546"/>
        <v>4.092000000000001E-3</v>
      </c>
      <c r="BB3439" s="13">
        <f t="shared" si="547"/>
        <v>0.21483000000000005</v>
      </c>
      <c r="BC3439" s="13">
        <f t="shared" si="548"/>
        <v>6.7518000000000009E-2</v>
      </c>
    </row>
    <row r="3440" spans="1:55" x14ac:dyDescent="0.3">
      <c r="A3440" s="8" t="s">
        <v>233</v>
      </c>
      <c r="B3440" s="8" t="s">
        <v>239</v>
      </c>
      <c r="C3440" s="8" t="s">
        <v>225</v>
      </c>
      <c r="D3440" s="8" t="s">
        <v>167</v>
      </c>
      <c r="E3440" s="7" t="s">
        <v>14</v>
      </c>
      <c r="F3440" s="8">
        <v>62</v>
      </c>
      <c r="G3440" s="8">
        <v>1</v>
      </c>
      <c r="L3440" s="8">
        <v>1</v>
      </c>
      <c r="M3440" s="8">
        <f t="shared" si="549"/>
        <v>62</v>
      </c>
      <c r="O3440" s="8">
        <v>167</v>
      </c>
      <c r="AI3440" s="7">
        <v>2282</v>
      </c>
      <c r="AJ3440" s="8">
        <v>11529</v>
      </c>
      <c r="AK3440" s="8" t="s">
        <v>368</v>
      </c>
      <c r="AL3440" s="7">
        <v>21</v>
      </c>
      <c r="AM3440" s="8">
        <v>0</v>
      </c>
      <c r="AN3440" s="8">
        <v>0.9</v>
      </c>
      <c r="AO3440" s="8">
        <v>0</v>
      </c>
      <c r="AP3440" s="8">
        <v>0</v>
      </c>
      <c r="AQ3440" s="8">
        <v>0.3</v>
      </c>
      <c r="AR3440" s="8">
        <v>4.5999999999999996</v>
      </c>
      <c r="AS3440" s="8">
        <v>1.1000000000000001</v>
      </c>
      <c r="AT3440" s="12">
        <f t="shared" si="550"/>
        <v>5.8</v>
      </c>
      <c r="AV3440" s="11">
        <f t="shared" si="541"/>
        <v>13.02</v>
      </c>
      <c r="AW3440" s="13">
        <f t="shared" si="542"/>
        <v>0</v>
      </c>
      <c r="AX3440" s="13">
        <f t="shared" si="543"/>
        <v>0.55800000000000005</v>
      </c>
      <c r="AY3440" s="13">
        <f t="shared" si="544"/>
        <v>0</v>
      </c>
      <c r="AZ3440" s="13">
        <f t="shared" si="545"/>
        <v>0</v>
      </c>
      <c r="BA3440" s="13">
        <f t="shared" si="546"/>
        <v>0.18599999999999997</v>
      </c>
      <c r="BB3440" s="13">
        <f t="shared" si="547"/>
        <v>2.8519999999999999</v>
      </c>
      <c r="BC3440" s="13">
        <f t="shared" si="548"/>
        <v>0.68200000000000005</v>
      </c>
    </row>
    <row r="3441" spans="1:55" x14ac:dyDescent="0.3">
      <c r="A3441" s="8" t="s">
        <v>233</v>
      </c>
      <c r="B3441" s="8" t="s">
        <v>239</v>
      </c>
      <c r="C3441" s="8" t="s">
        <v>225</v>
      </c>
      <c r="D3441" s="8" t="s">
        <v>171</v>
      </c>
      <c r="E3441" s="7" t="s">
        <v>14</v>
      </c>
      <c r="F3441" s="8">
        <v>44</v>
      </c>
      <c r="G3441" s="8">
        <v>1</v>
      </c>
      <c r="L3441" s="8">
        <v>1</v>
      </c>
      <c r="M3441" s="8">
        <f t="shared" si="549"/>
        <v>44</v>
      </c>
      <c r="O3441" s="8">
        <v>167</v>
      </c>
      <c r="AI3441" s="7">
        <v>7016</v>
      </c>
      <c r="AJ3441" s="8">
        <v>18029</v>
      </c>
      <c r="AK3441" s="8" t="s">
        <v>369</v>
      </c>
      <c r="AL3441" s="7">
        <v>274</v>
      </c>
      <c r="AM3441" s="8">
        <v>0</v>
      </c>
      <c r="AN3441" s="8">
        <v>8.8000000000000007</v>
      </c>
      <c r="AO3441" s="8">
        <v>0</v>
      </c>
      <c r="AP3441" s="8">
        <v>0</v>
      </c>
      <c r="AQ3441" s="8">
        <v>3</v>
      </c>
      <c r="AR3441" s="8">
        <v>51.9</v>
      </c>
      <c r="AS3441" s="8">
        <v>2.8</v>
      </c>
      <c r="AT3441" s="12">
        <f t="shared" si="550"/>
        <v>63.7</v>
      </c>
      <c r="AV3441" s="11">
        <f t="shared" ref="AV3441:AV3470" si="551">PRODUCT($M3441,$Y3441,AL3441)/100</f>
        <v>120.56</v>
      </c>
      <c r="AW3441" s="13">
        <f t="shared" si="542"/>
        <v>0</v>
      </c>
      <c r="AX3441" s="13">
        <f t="shared" si="543"/>
        <v>3.8720000000000003</v>
      </c>
      <c r="AY3441" s="13">
        <f t="shared" si="544"/>
        <v>0</v>
      </c>
      <c r="AZ3441" s="13">
        <f t="shared" si="545"/>
        <v>0</v>
      </c>
      <c r="BA3441" s="13">
        <f t="shared" si="546"/>
        <v>1.32</v>
      </c>
      <c r="BB3441" s="13">
        <f t="shared" si="547"/>
        <v>22.835999999999999</v>
      </c>
      <c r="BC3441" s="13">
        <f t="shared" si="548"/>
        <v>1.232</v>
      </c>
    </row>
    <row r="3442" spans="1:55" x14ac:dyDescent="0.3">
      <c r="A3442" s="8" t="s">
        <v>234</v>
      </c>
      <c r="B3442" s="8" t="s">
        <v>239</v>
      </c>
      <c r="C3442" s="8" t="s">
        <v>225</v>
      </c>
      <c r="D3442" s="8" t="s">
        <v>248</v>
      </c>
      <c r="M3442" s="8">
        <f t="shared" si="549"/>
        <v>0</v>
      </c>
      <c r="O3442" s="8">
        <v>167</v>
      </c>
      <c r="AE3442" s="7" t="s">
        <v>296</v>
      </c>
      <c r="AF3442" s="8" t="s">
        <v>303</v>
      </c>
      <c r="AL3442" s="7">
        <v>163</v>
      </c>
      <c r="AN3442" s="8">
        <v>6.3</v>
      </c>
      <c r="AQ3442" s="8">
        <v>1.4</v>
      </c>
      <c r="AR3442" s="8">
        <v>31.1</v>
      </c>
      <c r="AT3442" s="12">
        <f t="shared" si="550"/>
        <v>38.799999999999997</v>
      </c>
      <c r="AV3442" s="11">
        <f t="shared" si="551"/>
        <v>0</v>
      </c>
      <c r="AW3442" s="13">
        <f t="shared" ref="AW3442:AW3470" si="552">PRODUCT($M3442,$Y3442,AM3442)/100</f>
        <v>0</v>
      </c>
      <c r="AX3442" s="13">
        <f t="shared" ref="AX3442:AX3470" si="553">PRODUCT($M3442,$Y3442,AN3442)/100</f>
        <v>0</v>
      </c>
      <c r="AY3442" s="13">
        <f t="shared" ref="AY3442:AY3470" si="554">PRODUCT($M3442,$Y3442,AO3442)/100</f>
        <v>0</v>
      </c>
      <c r="AZ3442" s="13">
        <f t="shared" ref="AZ3442:AZ3470" si="555">PRODUCT($M3442,$Y3442,AP3442)/100</f>
        <v>0</v>
      </c>
      <c r="BA3442" s="13">
        <f t="shared" ref="BA3442:BA3470" si="556">PRODUCT($M3442,$Y3442,AQ3442)/100</f>
        <v>0</v>
      </c>
      <c r="BB3442" s="13">
        <f t="shared" ref="BB3442:BB3470" si="557">PRODUCT($M3442,$Y3442,AR3442)/100</f>
        <v>0</v>
      </c>
      <c r="BC3442" s="13">
        <f t="shared" ref="BC3442:BC3470" si="558">PRODUCT($M3442,$Y3442,AS3442)/100</f>
        <v>0</v>
      </c>
    </row>
    <row r="3443" spans="1:55" x14ac:dyDescent="0.3">
      <c r="A3443" s="8" t="s">
        <v>234</v>
      </c>
      <c r="B3443" s="8" t="s">
        <v>239</v>
      </c>
      <c r="C3443" s="8" t="s">
        <v>225</v>
      </c>
      <c r="D3443" s="8" t="s">
        <v>27</v>
      </c>
      <c r="E3443" s="7" t="s">
        <v>14</v>
      </c>
      <c r="F3443" s="8">
        <v>114</v>
      </c>
      <c r="G3443" s="8">
        <v>1</v>
      </c>
      <c r="L3443" s="8">
        <v>1</v>
      </c>
      <c r="M3443" s="8">
        <f t="shared" si="549"/>
        <v>114</v>
      </c>
      <c r="O3443" s="8">
        <v>167</v>
      </c>
      <c r="AE3443" s="7" t="s">
        <v>296</v>
      </c>
      <c r="AF3443" s="8" t="s">
        <v>304</v>
      </c>
      <c r="AL3443" s="7">
        <v>125</v>
      </c>
      <c r="AN3443" s="8">
        <v>2.1</v>
      </c>
      <c r="AQ3443" s="8">
        <v>1.3</v>
      </c>
      <c r="AR3443" s="8">
        <v>26.2</v>
      </c>
      <c r="AT3443" s="12">
        <f t="shared" si="550"/>
        <v>29.6</v>
      </c>
      <c r="AV3443" s="11">
        <f t="shared" si="551"/>
        <v>142.5</v>
      </c>
      <c r="AW3443" s="13">
        <f t="shared" si="552"/>
        <v>1.1399999999999999</v>
      </c>
      <c r="AX3443" s="13">
        <f t="shared" si="553"/>
        <v>2.3940000000000001</v>
      </c>
      <c r="AY3443" s="13">
        <f t="shared" si="554"/>
        <v>1.1399999999999999</v>
      </c>
      <c r="AZ3443" s="13">
        <f t="shared" si="555"/>
        <v>1.1399999999999999</v>
      </c>
      <c r="BA3443" s="13">
        <f t="shared" si="556"/>
        <v>1.4820000000000002</v>
      </c>
      <c r="BB3443" s="13">
        <f t="shared" si="557"/>
        <v>29.867999999999999</v>
      </c>
      <c r="BC3443" s="13">
        <f t="shared" si="558"/>
        <v>1.1399999999999999</v>
      </c>
    </row>
    <row r="3444" spans="1:55" x14ac:dyDescent="0.3">
      <c r="A3444" s="8" t="s">
        <v>234</v>
      </c>
      <c r="B3444" s="8" t="s">
        <v>239</v>
      </c>
      <c r="C3444" s="8" t="s">
        <v>225</v>
      </c>
      <c r="D3444" s="8" t="s">
        <v>32</v>
      </c>
      <c r="E3444" s="7" t="s">
        <v>14</v>
      </c>
      <c r="F3444" s="8">
        <v>83</v>
      </c>
      <c r="G3444" s="8">
        <v>1</v>
      </c>
      <c r="L3444" s="8">
        <v>1</v>
      </c>
      <c r="M3444" s="8">
        <f t="shared" si="549"/>
        <v>83</v>
      </c>
      <c r="O3444" s="8">
        <v>167</v>
      </c>
      <c r="AI3444" s="7">
        <v>8012</v>
      </c>
      <c r="AJ3444" s="8">
        <v>0</v>
      </c>
      <c r="AK3444" s="8" t="s">
        <v>307</v>
      </c>
      <c r="AL3444" s="7">
        <v>332</v>
      </c>
      <c r="AM3444" s="8">
        <v>0</v>
      </c>
      <c r="AN3444" s="8">
        <v>10.3</v>
      </c>
      <c r="AO3444" s="8">
        <v>0</v>
      </c>
      <c r="AP3444" s="8">
        <v>0</v>
      </c>
      <c r="AQ3444" s="8">
        <v>3</v>
      </c>
      <c r="AR3444" s="8">
        <v>73.7</v>
      </c>
      <c r="AS3444" s="8">
        <v>12.7</v>
      </c>
      <c r="AT3444" s="12">
        <f t="shared" si="550"/>
        <v>87</v>
      </c>
      <c r="AV3444" s="11">
        <f t="shared" si="551"/>
        <v>275.56</v>
      </c>
      <c r="AW3444" s="13">
        <f t="shared" si="552"/>
        <v>0</v>
      </c>
      <c r="AX3444" s="13">
        <f t="shared" si="553"/>
        <v>8.5490000000000013</v>
      </c>
      <c r="AY3444" s="13">
        <f t="shared" si="554"/>
        <v>0</v>
      </c>
      <c r="AZ3444" s="13">
        <f t="shared" si="555"/>
        <v>0</v>
      </c>
      <c r="BA3444" s="13">
        <f t="shared" si="556"/>
        <v>2.4900000000000002</v>
      </c>
      <c r="BB3444" s="13">
        <f t="shared" si="557"/>
        <v>61.171000000000006</v>
      </c>
      <c r="BC3444" s="13">
        <f t="shared" si="558"/>
        <v>10.540999999999999</v>
      </c>
    </row>
    <row r="3445" spans="1:55" x14ac:dyDescent="0.3">
      <c r="A3445" s="8" t="s">
        <v>234</v>
      </c>
      <c r="B3445" s="8" t="s">
        <v>239</v>
      </c>
      <c r="C3445" s="8" t="s">
        <v>225</v>
      </c>
      <c r="D3445" s="8" t="s">
        <v>74</v>
      </c>
      <c r="E3445" s="7" t="s">
        <v>14</v>
      </c>
      <c r="F3445" s="8">
        <v>340</v>
      </c>
      <c r="H3445" s="8">
        <v>3</v>
      </c>
      <c r="L3445" s="8">
        <v>0.42899999999999999</v>
      </c>
      <c r="M3445" s="8">
        <f t="shared" si="549"/>
        <v>145.85999999999999</v>
      </c>
      <c r="O3445" s="8">
        <v>167</v>
      </c>
      <c r="AI3445" s="7">
        <v>404</v>
      </c>
      <c r="AJ3445" s="8">
        <v>14400</v>
      </c>
      <c r="AK3445" s="8" t="s">
        <v>308</v>
      </c>
      <c r="AL3445" s="7">
        <v>41</v>
      </c>
      <c r="AM3445" s="8">
        <v>0</v>
      </c>
      <c r="AN3445" s="8">
        <v>0</v>
      </c>
      <c r="AO3445" s="8">
        <v>0</v>
      </c>
      <c r="AP3445" s="8">
        <v>0</v>
      </c>
      <c r="AQ3445" s="8">
        <v>0</v>
      </c>
      <c r="AR3445" s="8">
        <v>10.4</v>
      </c>
      <c r="AS3445" s="8">
        <v>0</v>
      </c>
      <c r="AT3445" s="12">
        <f t="shared" si="550"/>
        <v>10.4</v>
      </c>
      <c r="AV3445" s="11">
        <f t="shared" si="551"/>
        <v>59.802599999999991</v>
      </c>
      <c r="AW3445" s="13">
        <f t="shared" si="552"/>
        <v>0</v>
      </c>
      <c r="AX3445" s="13">
        <f t="shared" si="553"/>
        <v>0</v>
      </c>
      <c r="AY3445" s="13">
        <f t="shared" si="554"/>
        <v>0</v>
      </c>
      <c r="AZ3445" s="13">
        <f t="shared" si="555"/>
        <v>0</v>
      </c>
      <c r="BA3445" s="13">
        <f t="shared" si="556"/>
        <v>0</v>
      </c>
      <c r="BB3445" s="13">
        <f t="shared" si="557"/>
        <v>15.16944</v>
      </c>
      <c r="BC3445" s="13">
        <f t="shared" si="558"/>
        <v>0</v>
      </c>
    </row>
    <row r="3446" spans="1:55" x14ac:dyDescent="0.3">
      <c r="A3446" s="8" t="s">
        <v>227</v>
      </c>
      <c r="B3446" s="8" t="s">
        <v>239</v>
      </c>
      <c r="C3446" s="8" t="s">
        <v>225</v>
      </c>
      <c r="D3446" s="8" t="s">
        <v>33</v>
      </c>
      <c r="E3446" s="7" t="s">
        <v>14</v>
      </c>
      <c r="F3446" s="8">
        <v>20</v>
      </c>
      <c r="J3446" s="8">
        <v>1</v>
      </c>
      <c r="L3446" s="8">
        <v>3.0000000000000001E-3</v>
      </c>
      <c r="M3446" s="8">
        <f t="shared" si="549"/>
        <v>0.06</v>
      </c>
      <c r="O3446" s="8">
        <v>167</v>
      </c>
      <c r="AI3446" s="7">
        <v>1134</v>
      </c>
      <c r="AJ3446" s="8">
        <v>19296</v>
      </c>
      <c r="AK3446" s="8" t="s">
        <v>323</v>
      </c>
      <c r="AL3446" s="7">
        <v>304</v>
      </c>
      <c r="AM3446" s="8">
        <v>0</v>
      </c>
      <c r="AN3446" s="8">
        <v>0.3</v>
      </c>
      <c r="AO3446" s="8">
        <v>0</v>
      </c>
      <c r="AP3446" s="8">
        <v>0</v>
      </c>
      <c r="AQ3446" s="8">
        <v>0</v>
      </c>
      <c r="AR3446" s="8">
        <v>82.4</v>
      </c>
      <c r="AS3446" s="8">
        <v>0</v>
      </c>
      <c r="AT3446" s="12">
        <f t="shared" si="550"/>
        <v>82.7</v>
      </c>
      <c r="AV3446" s="11">
        <f t="shared" si="551"/>
        <v>0.18239999999999998</v>
      </c>
      <c r="AW3446" s="13">
        <f t="shared" si="552"/>
        <v>0</v>
      </c>
      <c r="AX3446" s="13">
        <f t="shared" si="553"/>
        <v>1.7999999999999998E-4</v>
      </c>
      <c r="AY3446" s="13">
        <f t="shared" si="554"/>
        <v>0</v>
      </c>
      <c r="AZ3446" s="13">
        <f t="shared" si="555"/>
        <v>0</v>
      </c>
      <c r="BA3446" s="13">
        <f t="shared" si="556"/>
        <v>0</v>
      </c>
      <c r="BB3446" s="13">
        <f t="shared" si="557"/>
        <v>4.9439999999999998E-2</v>
      </c>
      <c r="BC3446" s="13">
        <f t="shared" si="558"/>
        <v>0</v>
      </c>
    </row>
    <row r="3447" spans="1:55" x14ac:dyDescent="0.3">
      <c r="A3447" s="8" t="s">
        <v>232</v>
      </c>
      <c r="B3447" s="8" t="s">
        <v>239</v>
      </c>
      <c r="C3447" s="8" t="s">
        <v>226</v>
      </c>
      <c r="D3447" s="8" t="s">
        <v>13</v>
      </c>
      <c r="E3447" s="7" t="s">
        <v>14</v>
      </c>
      <c r="F3447" s="8">
        <v>112</v>
      </c>
      <c r="I3447" s="8">
        <v>1</v>
      </c>
      <c r="L3447" s="8">
        <v>3.3000000000000002E-2</v>
      </c>
      <c r="M3447" s="8">
        <f t="shared" si="549"/>
        <v>3.6960000000000002</v>
      </c>
      <c r="N3447" s="8">
        <v>3</v>
      </c>
      <c r="O3447" s="8">
        <v>168</v>
      </c>
      <c r="AI3447" s="7">
        <v>8067</v>
      </c>
      <c r="AJ3447" s="8">
        <v>0</v>
      </c>
      <c r="AK3447" s="8" t="s">
        <v>265</v>
      </c>
      <c r="AL3447" s="7">
        <v>269</v>
      </c>
      <c r="AM3447" s="8">
        <v>269</v>
      </c>
      <c r="AN3447" s="8">
        <v>24.9</v>
      </c>
      <c r="AO3447" s="8">
        <v>24.9</v>
      </c>
      <c r="AP3447" s="8">
        <v>24.9</v>
      </c>
      <c r="AQ3447" s="8">
        <v>18</v>
      </c>
      <c r="AR3447" s="8">
        <v>0</v>
      </c>
      <c r="AS3447" s="8">
        <v>0</v>
      </c>
      <c r="AT3447" s="12">
        <f t="shared" si="550"/>
        <v>42.9</v>
      </c>
      <c r="AV3447" s="11">
        <f t="shared" si="551"/>
        <v>9.94224</v>
      </c>
      <c r="AW3447" s="13">
        <f t="shared" si="552"/>
        <v>9.94224</v>
      </c>
      <c r="AX3447" s="13">
        <f t="shared" si="553"/>
        <v>0.92030400000000001</v>
      </c>
      <c r="AY3447" s="13">
        <f t="shared" si="554"/>
        <v>0.92030400000000001</v>
      </c>
      <c r="AZ3447" s="13">
        <f t="shared" si="555"/>
        <v>0.92030400000000001</v>
      </c>
      <c r="BA3447" s="13">
        <f t="shared" si="556"/>
        <v>0.66528000000000009</v>
      </c>
      <c r="BB3447" s="13">
        <f t="shared" si="557"/>
        <v>0</v>
      </c>
      <c r="BC3447" s="13">
        <f t="shared" si="558"/>
        <v>0</v>
      </c>
    </row>
    <row r="3448" spans="1:55" x14ac:dyDescent="0.3">
      <c r="A3448" s="8" t="s">
        <v>232</v>
      </c>
      <c r="B3448" s="8" t="s">
        <v>239</v>
      </c>
      <c r="C3448" s="8" t="s">
        <v>226</v>
      </c>
      <c r="D3448" s="8" t="s">
        <v>15</v>
      </c>
      <c r="E3448" s="7" t="s">
        <v>14</v>
      </c>
      <c r="F3448" s="8">
        <v>85</v>
      </c>
      <c r="I3448" s="8">
        <v>1</v>
      </c>
      <c r="L3448" s="8">
        <v>3.3000000000000002E-2</v>
      </c>
      <c r="M3448" s="8">
        <f t="shared" si="549"/>
        <v>2.8050000000000002</v>
      </c>
      <c r="O3448" s="8">
        <v>168</v>
      </c>
      <c r="AE3448" s="7" t="s">
        <v>296</v>
      </c>
      <c r="AF3448" s="8" t="s">
        <v>298</v>
      </c>
      <c r="AG3448" s="7" t="s">
        <v>299</v>
      </c>
      <c r="AL3448" s="7">
        <v>241</v>
      </c>
      <c r="AN3448" s="8">
        <v>32.9</v>
      </c>
      <c r="AQ3448" s="8">
        <v>10.9</v>
      </c>
      <c r="AR3448" s="8">
        <v>0.5</v>
      </c>
      <c r="AS3448" s="8">
        <v>0</v>
      </c>
      <c r="AT3448" s="12">
        <f t="shared" si="550"/>
        <v>44.3</v>
      </c>
      <c r="AV3448" s="11">
        <f t="shared" si="551"/>
        <v>6.7600499999999997</v>
      </c>
      <c r="AW3448" s="13">
        <f t="shared" si="552"/>
        <v>2.8050000000000002E-2</v>
      </c>
      <c r="AX3448" s="13">
        <f t="shared" si="553"/>
        <v>0.92284499999999992</v>
      </c>
      <c r="AY3448" s="13">
        <f t="shared" si="554"/>
        <v>2.8050000000000002E-2</v>
      </c>
      <c r="AZ3448" s="13">
        <f t="shared" si="555"/>
        <v>2.8050000000000002E-2</v>
      </c>
      <c r="BA3448" s="13">
        <f t="shared" si="556"/>
        <v>0.30574500000000004</v>
      </c>
      <c r="BB3448" s="13">
        <f t="shared" si="557"/>
        <v>1.4025000000000001E-2</v>
      </c>
      <c r="BC3448" s="13">
        <f t="shared" si="558"/>
        <v>0</v>
      </c>
    </row>
    <row r="3449" spans="1:55" x14ac:dyDescent="0.3">
      <c r="A3449" s="8" t="s">
        <v>232</v>
      </c>
      <c r="B3449" s="8" t="s">
        <v>239</v>
      </c>
      <c r="C3449" s="8" t="s">
        <v>226</v>
      </c>
      <c r="D3449" s="8" t="s">
        <v>17</v>
      </c>
      <c r="E3449" s="7" t="s">
        <v>14</v>
      </c>
      <c r="F3449" s="8">
        <v>85</v>
      </c>
      <c r="I3449" s="8">
        <v>1</v>
      </c>
      <c r="L3449" s="8">
        <v>3.3000000000000002E-2</v>
      </c>
      <c r="M3449" s="8">
        <f t="shared" si="549"/>
        <v>2.8050000000000002</v>
      </c>
      <c r="O3449" s="8">
        <v>168</v>
      </c>
      <c r="AE3449" s="7" t="s">
        <v>300</v>
      </c>
      <c r="AF3449" s="8" t="s">
        <v>301</v>
      </c>
      <c r="AG3449" s="7" t="s">
        <v>272</v>
      </c>
      <c r="AL3449" s="7">
        <v>265</v>
      </c>
      <c r="AN3449" s="8">
        <v>16.899999999999999</v>
      </c>
      <c r="AQ3449" s="8">
        <v>21.4</v>
      </c>
      <c r="AR3449" s="8">
        <v>0</v>
      </c>
      <c r="AS3449" s="8">
        <v>0</v>
      </c>
      <c r="AT3449" s="12">
        <f t="shared" si="550"/>
        <v>38.299999999999997</v>
      </c>
      <c r="AV3449" s="11">
        <f t="shared" si="551"/>
        <v>7.4332500000000001</v>
      </c>
      <c r="AW3449" s="13">
        <f t="shared" si="552"/>
        <v>2.8050000000000002E-2</v>
      </c>
      <c r="AX3449" s="13">
        <f t="shared" si="553"/>
        <v>0.47404499999999999</v>
      </c>
      <c r="AY3449" s="13">
        <f t="shared" si="554"/>
        <v>2.8050000000000002E-2</v>
      </c>
      <c r="AZ3449" s="13">
        <f t="shared" si="555"/>
        <v>2.8050000000000002E-2</v>
      </c>
      <c r="BA3449" s="13">
        <f t="shared" si="556"/>
        <v>0.60026999999999997</v>
      </c>
      <c r="BB3449" s="13">
        <f t="shared" si="557"/>
        <v>0</v>
      </c>
      <c r="BC3449" s="13">
        <f t="shared" si="558"/>
        <v>0</v>
      </c>
    </row>
    <row r="3450" spans="1:55" x14ac:dyDescent="0.3">
      <c r="A3450" s="8" t="s">
        <v>232</v>
      </c>
      <c r="B3450" s="8" t="s">
        <v>239</v>
      </c>
      <c r="C3450" s="8" t="s">
        <v>226</v>
      </c>
      <c r="D3450" s="8" t="s">
        <v>18</v>
      </c>
      <c r="E3450" s="7" t="s">
        <v>21</v>
      </c>
      <c r="K3450" s="8">
        <v>1</v>
      </c>
      <c r="L3450" s="8">
        <v>0</v>
      </c>
      <c r="M3450" s="8">
        <f t="shared" si="549"/>
        <v>0</v>
      </c>
      <c r="O3450" s="8">
        <v>168</v>
      </c>
      <c r="S3450" s="8">
        <v>1095</v>
      </c>
      <c r="T3450" s="8" t="s">
        <v>275</v>
      </c>
      <c r="AL3450" s="7">
        <v>267</v>
      </c>
      <c r="AN3450" s="8">
        <v>19.600000000000001</v>
      </c>
      <c r="AQ3450" s="8">
        <v>20.3</v>
      </c>
      <c r="AT3450" s="12">
        <f t="shared" si="550"/>
        <v>39.900000000000006</v>
      </c>
      <c r="AV3450" s="11">
        <f t="shared" si="551"/>
        <v>0</v>
      </c>
      <c r="AW3450" s="13">
        <f t="shared" si="552"/>
        <v>0</v>
      </c>
      <c r="AX3450" s="13">
        <f t="shared" si="553"/>
        <v>0</v>
      </c>
      <c r="AY3450" s="13">
        <f t="shared" si="554"/>
        <v>0</v>
      </c>
      <c r="AZ3450" s="13">
        <f t="shared" si="555"/>
        <v>0</v>
      </c>
      <c r="BA3450" s="13">
        <f t="shared" si="556"/>
        <v>0</v>
      </c>
      <c r="BB3450" s="13">
        <f t="shared" si="557"/>
        <v>0</v>
      </c>
      <c r="BC3450" s="13">
        <f t="shared" si="558"/>
        <v>0</v>
      </c>
    </row>
    <row r="3451" spans="1:55" x14ac:dyDescent="0.3">
      <c r="A3451" s="8" t="s">
        <v>232</v>
      </c>
      <c r="B3451" s="8" t="s">
        <v>239</v>
      </c>
      <c r="C3451" s="8" t="s">
        <v>226</v>
      </c>
      <c r="D3451" s="8" t="s">
        <v>19</v>
      </c>
      <c r="E3451" s="7" t="s">
        <v>14</v>
      </c>
      <c r="F3451" s="8">
        <v>112</v>
      </c>
      <c r="I3451" s="8">
        <v>1</v>
      </c>
      <c r="L3451" s="8">
        <v>3.3000000000000002E-2</v>
      </c>
      <c r="M3451" s="8">
        <f t="shared" si="549"/>
        <v>3.6960000000000002</v>
      </c>
      <c r="O3451" s="8">
        <v>168</v>
      </c>
      <c r="AI3451" s="7">
        <v>8063</v>
      </c>
      <c r="AJ3451" s="8">
        <v>5124</v>
      </c>
      <c r="AK3451" s="8" t="s">
        <v>273</v>
      </c>
      <c r="AL3451" s="7">
        <v>285</v>
      </c>
      <c r="AM3451" s="8">
        <v>285</v>
      </c>
      <c r="AN3451" s="8">
        <v>26.9</v>
      </c>
      <c r="AO3451" s="8">
        <v>26.9</v>
      </c>
      <c r="AP3451" s="8">
        <v>26.9</v>
      </c>
      <c r="AQ3451" s="8">
        <v>18.899999999999999</v>
      </c>
      <c r="AR3451" s="8">
        <v>0</v>
      </c>
      <c r="AS3451" s="8">
        <v>0</v>
      </c>
      <c r="AT3451" s="12">
        <f t="shared" si="550"/>
        <v>45.8</v>
      </c>
      <c r="AV3451" s="11">
        <f t="shared" si="551"/>
        <v>10.533600000000002</v>
      </c>
      <c r="AW3451" s="13">
        <f t="shared" si="552"/>
        <v>10.533600000000002</v>
      </c>
      <c r="AX3451" s="13">
        <f t="shared" si="553"/>
        <v>0.994224</v>
      </c>
      <c r="AY3451" s="13">
        <f t="shared" si="554"/>
        <v>0.994224</v>
      </c>
      <c r="AZ3451" s="13">
        <f t="shared" si="555"/>
        <v>0.994224</v>
      </c>
      <c r="BA3451" s="13">
        <f t="shared" si="556"/>
        <v>0.69854399999999994</v>
      </c>
      <c r="BB3451" s="13">
        <f t="shared" si="557"/>
        <v>0</v>
      </c>
      <c r="BC3451" s="13">
        <f t="shared" si="558"/>
        <v>0</v>
      </c>
    </row>
    <row r="3452" spans="1:55" x14ac:dyDescent="0.3">
      <c r="A3452" s="8" t="s">
        <v>232</v>
      </c>
      <c r="B3452" s="8" t="s">
        <v>239</v>
      </c>
      <c r="C3452" s="8" t="s">
        <v>226</v>
      </c>
      <c r="D3452" s="8" t="s">
        <v>22</v>
      </c>
      <c r="E3452" s="7" t="s">
        <v>21</v>
      </c>
      <c r="K3452" s="8">
        <v>1</v>
      </c>
      <c r="L3452" s="8">
        <v>0</v>
      </c>
      <c r="M3452" s="8">
        <f t="shared" si="549"/>
        <v>0</v>
      </c>
      <c r="O3452" s="8">
        <v>168</v>
      </c>
      <c r="AI3452" s="7">
        <v>8063</v>
      </c>
      <c r="AJ3452" s="8">
        <v>5124</v>
      </c>
      <c r="AK3452" s="8" t="s">
        <v>273</v>
      </c>
      <c r="AL3452" s="7">
        <v>285</v>
      </c>
      <c r="AM3452" s="8">
        <v>285</v>
      </c>
      <c r="AN3452" s="8">
        <v>26.9</v>
      </c>
      <c r="AO3452" s="8">
        <v>26.9</v>
      </c>
      <c r="AP3452" s="8">
        <v>26.9</v>
      </c>
      <c r="AQ3452" s="8">
        <v>18.899999999999999</v>
      </c>
      <c r="AR3452" s="8">
        <v>0</v>
      </c>
      <c r="AS3452" s="8">
        <v>0</v>
      </c>
      <c r="AT3452" s="12">
        <f t="shared" si="550"/>
        <v>45.8</v>
      </c>
      <c r="AV3452" s="11">
        <f t="shared" si="551"/>
        <v>0</v>
      </c>
      <c r="AW3452" s="13">
        <f t="shared" si="552"/>
        <v>0</v>
      </c>
      <c r="AX3452" s="13">
        <f t="shared" si="553"/>
        <v>0</v>
      </c>
      <c r="AY3452" s="13">
        <f t="shared" si="554"/>
        <v>0</v>
      </c>
      <c r="AZ3452" s="13">
        <f t="shared" si="555"/>
        <v>0</v>
      </c>
      <c r="BA3452" s="13">
        <f t="shared" si="556"/>
        <v>0</v>
      </c>
      <c r="BB3452" s="13">
        <f t="shared" si="557"/>
        <v>0</v>
      </c>
      <c r="BC3452" s="13">
        <f t="shared" si="558"/>
        <v>0</v>
      </c>
    </row>
    <row r="3453" spans="1:55" x14ac:dyDescent="0.3">
      <c r="A3453" s="8" t="s">
        <v>232</v>
      </c>
      <c r="B3453" s="8" t="s">
        <v>239</v>
      </c>
      <c r="C3453" s="8" t="s">
        <v>226</v>
      </c>
      <c r="D3453" s="8" t="s">
        <v>136</v>
      </c>
      <c r="E3453" s="7" t="s">
        <v>14</v>
      </c>
      <c r="F3453" s="8">
        <v>56</v>
      </c>
      <c r="I3453" s="8">
        <v>1</v>
      </c>
      <c r="L3453" s="8">
        <v>3.3000000000000002E-2</v>
      </c>
      <c r="M3453" s="8">
        <f t="shared" si="549"/>
        <v>1.8480000000000001</v>
      </c>
      <c r="O3453" s="8">
        <v>168</v>
      </c>
      <c r="AI3453" s="7">
        <v>1683</v>
      </c>
      <c r="AJ3453" s="8">
        <v>10188</v>
      </c>
      <c r="AK3453" s="8" t="s">
        <v>360</v>
      </c>
      <c r="AL3453" s="7">
        <v>273</v>
      </c>
      <c r="AM3453" s="8">
        <v>273</v>
      </c>
      <c r="AN3453" s="8">
        <v>27.6</v>
      </c>
      <c r="AO3453" s="8">
        <v>27.6</v>
      </c>
      <c r="AP3453" s="8">
        <v>27.6</v>
      </c>
      <c r="AQ3453" s="8">
        <v>17.2</v>
      </c>
      <c r="AR3453" s="8">
        <v>0</v>
      </c>
      <c r="AS3453" s="8">
        <v>0</v>
      </c>
      <c r="AT3453" s="12">
        <f t="shared" si="550"/>
        <v>44.8</v>
      </c>
      <c r="AV3453" s="11">
        <f t="shared" si="551"/>
        <v>5.0450400000000002</v>
      </c>
      <c r="AW3453" s="13">
        <f t="shared" si="552"/>
        <v>5.0450400000000002</v>
      </c>
      <c r="AX3453" s="13">
        <f t="shared" si="553"/>
        <v>0.51004800000000006</v>
      </c>
      <c r="AY3453" s="13">
        <f t="shared" si="554"/>
        <v>0.51004800000000006</v>
      </c>
      <c r="AZ3453" s="13">
        <f t="shared" si="555"/>
        <v>0.51004800000000006</v>
      </c>
      <c r="BA3453" s="13">
        <f t="shared" si="556"/>
        <v>0.31785599999999997</v>
      </c>
      <c r="BB3453" s="13">
        <f t="shared" si="557"/>
        <v>0</v>
      </c>
      <c r="BC3453" s="13">
        <f t="shared" si="558"/>
        <v>0</v>
      </c>
    </row>
    <row r="3454" spans="1:55" x14ac:dyDescent="0.3">
      <c r="A3454" s="8" t="s">
        <v>232</v>
      </c>
      <c r="B3454" s="8" t="s">
        <v>239</v>
      </c>
      <c r="C3454" s="8" t="s">
        <v>226</v>
      </c>
      <c r="D3454" s="8" t="s">
        <v>23</v>
      </c>
      <c r="E3454" s="7" t="s">
        <v>14</v>
      </c>
      <c r="F3454" s="8">
        <v>64</v>
      </c>
      <c r="H3454" s="8">
        <v>2</v>
      </c>
      <c r="L3454" s="8">
        <v>0.28599999999999998</v>
      </c>
      <c r="M3454" s="8">
        <f t="shared" si="549"/>
        <v>18.303999999999998</v>
      </c>
      <c r="O3454" s="8">
        <v>168</v>
      </c>
      <c r="AI3454" s="7">
        <v>974</v>
      </c>
      <c r="AJ3454" s="8">
        <v>1129</v>
      </c>
      <c r="AK3454" s="8" t="s">
        <v>279</v>
      </c>
      <c r="AL3454" s="7">
        <v>155</v>
      </c>
      <c r="AM3454" s="8">
        <v>155</v>
      </c>
      <c r="AN3454" s="8">
        <v>12.6</v>
      </c>
      <c r="AO3454" s="8">
        <v>12.6</v>
      </c>
      <c r="AP3454" s="8">
        <v>0</v>
      </c>
      <c r="AQ3454" s="8">
        <v>10.6</v>
      </c>
      <c r="AR3454" s="8">
        <v>1.1000000000000001</v>
      </c>
      <c r="AS3454" s="8">
        <v>0</v>
      </c>
      <c r="AT3454" s="12">
        <f t="shared" si="550"/>
        <v>24.3</v>
      </c>
      <c r="AV3454" s="11">
        <f t="shared" si="551"/>
        <v>28.371199999999998</v>
      </c>
      <c r="AW3454" s="13">
        <f t="shared" si="552"/>
        <v>28.371199999999998</v>
      </c>
      <c r="AX3454" s="13">
        <f t="shared" si="553"/>
        <v>2.3063039999999999</v>
      </c>
      <c r="AY3454" s="13">
        <f t="shared" si="554"/>
        <v>2.3063039999999999</v>
      </c>
      <c r="AZ3454" s="13">
        <f t="shared" si="555"/>
        <v>0</v>
      </c>
      <c r="BA3454" s="13">
        <f t="shared" si="556"/>
        <v>1.9402239999999997</v>
      </c>
      <c r="BB3454" s="13">
        <f t="shared" si="557"/>
        <v>0.201344</v>
      </c>
      <c r="BC3454" s="13">
        <f t="shared" si="558"/>
        <v>0</v>
      </c>
    </row>
    <row r="3455" spans="1:55" x14ac:dyDescent="0.3">
      <c r="A3455" s="8" t="s">
        <v>232</v>
      </c>
      <c r="B3455" s="8" t="s">
        <v>239</v>
      </c>
      <c r="C3455" s="8" t="s">
        <v>226</v>
      </c>
      <c r="D3455" s="8" t="s">
        <v>24</v>
      </c>
      <c r="E3455" s="7" t="s">
        <v>14</v>
      </c>
      <c r="F3455" s="8">
        <v>184</v>
      </c>
      <c r="H3455" s="8">
        <v>2</v>
      </c>
      <c r="L3455" s="8">
        <v>0.28599999999999998</v>
      </c>
      <c r="M3455" s="8">
        <f t="shared" si="549"/>
        <v>52.623999999999995</v>
      </c>
      <c r="O3455" s="8">
        <v>168</v>
      </c>
      <c r="AI3455" s="7">
        <v>7075</v>
      </c>
      <c r="AJ3455" s="8">
        <v>1106</v>
      </c>
      <c r="AK3455" s="8" t="s">
        <v>280</v>
      </c>
      <c r="AL3455" s="7">
        <v>69</v>
      </c>
      <c r="AM3455" s="8">
        <v>69</v>
      </c>
      <c r="AN3455" s="8">
        <v>3.6</v>
      </c>
      <c r="AO3455" s="8">
        <v>3.6</v>
      </c>
      <c r="AP3455" s="8">
        <v>0</v>
      </c>
      <c r="AQ3455" s="8">
        <v>4.0999999999999996</v>
      </c>
      <c r="AR3455" s="8">
        <v>4.5</v>
      </c>
      <c r="AS3455" s="8">
        <v>0</v>
      </c>
      <c r="AT3455" s="12">
        <f t="shared" si="550"/>
        <v>12.2</v>
      </c>
      <c r="AV3455" s="11">
        <f t="shared" si="551"/>
        <v>36.310559999999995</v>
      </c>
      <c r="AW3455" s="13">
        <f t="shared" si="552"/>
        <v>36.310559999999995</v>
      </c>
      <c r="AX3455" s="13">
        <f t="shared" si="553"/>
        <v>1.8944639999999999</v>
      </c>
      <c r="AY3455" s="13">
        <f t="shared" si="554"/>
        <v>1.8944639999999999</v>
      </c>
      <c r="AZ3455" s="13">
        <f t="shared" si="555"/>
        <v>0</v>
      </c>
      <c r="BA3455" s="13">
        <f t="shared" si="556"/>
        <v>2.1575839999999995</v>
      </c>
      <c r="BB3455" s="13">
        <f t="shared" si="557"/>
        <v>2.36808</v>
      </c>
      <c r="BC3455" s="13">
        <f t="shared" si="558"/>
        <v>0</v>
      </c>
    </row>
    <row r="3456" spans="1:55" x14ac:dyDescent="0.3">
      <c r="A3456" s="8" t="s">
        <v>232</v>
      </c>
      <c r="B3456" s="8" t="s">
        <v>239</v>
      </c>
      <c r="C3456" s="8" t="s">
        <v>226</v>
      </c>
      <c r="D3456" s="8" t="s">
        <v>25</v>
      </c>
      <c r="E3456" s="7" t="s">
        <v>21</v>
      </c>
      <c r="K3456" s="8">
        <v>1</v>
      </c>
      <c r="L3456" s="8">
        <v>0</v>
      </c>
      <c r="M3456" s="8">
        <f t="shared" si="549"/>
        <v>0</v>
      </c>
      <c r="O3456" s="8">
        <v>168</v>
      </c>
      <c r="AI3456" s="7">
        <v>646</v>
      </c>
      <c r="AJ3456" s="8">
        <v>1009</v>
      </c>
      <c r="AK3456" s="8" t="s">
        <v>286</v>
      </c>
      <c r="AL3456" s="7">
        <v>403</v>
      </c>
      <c r="AM3456" s="8">
        <v>403</v>
      </c>
      <c r="AN3456" s="8">
        <v>24.9</v>
      </c>
      <c r="AO3456" s="8">
        <v>24.9</v>
      </c>
      <c r="AP3456" s="8">
        <v>0</v>
      </c>
      <c r="AQ3456" s="8">
        <v>33.1</v>
      </c>
      <c r="AR3456" s="8">
        <v>1.3</v>
      </c>
      <c r="AS3456" s="8">
        <v>0</v>
      </c>
      <c r="AT3456" s="12">
        <f t="shared" si="550"/>
        <v>59.3</v>
      </c>
      <c r="AV3456" s="11">
        <f t="shared" si="551"/>
        <v>0</v>
      </c>
      <c r="AW3456" s="13">
        <f t="shared" si="552"/>
        <v>0</v>
      </c>
      <c r="AX3456" s="13">
        <f t="shared" si="553"/>
        <v>0</v>
      </c>
      <c r="AY3456" s="13">
        <f t="shared" si="554"/>
        <v>0</v>
      </c>
      <c r="AZ3456" s="13">
        <f t="shared" si="555"/>
        <v>0</v>
      </c>
      <c r="BA3456" s="13">
        <f t="shared" si="556"/>
        <v>0</v>
      </c>
      <c r="BB3456" s="13">
        <f t="shared" si="557"/>
        <v>0</v>
      </c>
      <c r="BC3456" s="13">
        <f t="shared" si="558"/>
        <v>0</v>
      </c>
    </row>
    <row r="3457" spans="1:55" x14ac:dyDescent="0.3">
      <c r="A3457" s="8" t="s">
        <v>20</v>
      </c>
      <c r="B3457" s="8" t="s">
        <v>239</v>
      </c>
      <c r="C3457" s="8" t="s">
        <v>226</v>
      </c>
      <c r="D3457" s="8" t="s">
        <v>20</v>
      </c>
      <c r="E3457" s="7" t="s">
        <v>14</v>
      </c>
      <c r="F3457" s="8">
        <v>112</v>
      </c>
      <c r="G3457" s="8">
        <v>1</v>
      </c>
      <c r="L3457" s="8">
        <v>1</v>
      </c>
      <c r="M3457" s="8">
        <f t="shared" si="549"/>
        <v>112</v>
      </c>
      <c r="O3457" s="8">
        <v>168</v>
      </c>
      <c r="AI3457">
        <v>8041</v>
      </c>
      <c r="AJ3457">
        <v>15233</v>
      </c>
      <c r="AK3457" t="s">
        <v>378</v>
      </c>
      <c r="AL3457">
        <v>105</v>
      </c>
      <c r="AM3457">
        <v>105</v>
      </c>
      <c r="AN3457">
        <v>18.5</v>
      </c>
      <c r="AO3457">
        <v>18.5</v>
      </c>
      <c r="AP3457">
        <v>18.5</v>
      </c>
      <c r="AQ3457">
        <v>2.9</v>
      </c>
      <c r="AR3457">
        <v>0</v>
      </c>
      <c r="AS3457">
        <v>0</v>
      </c>
      <c r="AT3457" s="12">
        <f t="shared" si="550"/>
        <v>21.4</v>
      </c>
      <c r="AV3457" s="11">
        <f t="shared" si="551"/>
        <v>117.6</v>
      </c>
      <c r="AW3457" s="13">
        <f t="shared" si="552"/>
        <v>117.6</v>
      </c>
      <c r="AX3457" s="13">
        <f t="shared" si="553"/>
        <v>20.72</v>
      </c>
      <c r="AY3457" s="13">
        <f t="shared" si="554"/>
        <v>20.72</v>
      </c>
      <c r="AZ3457" s="13">
        <f t="shared" si="555"/>
        <v>20.72</v>
      </c>
      <c r="BA3457" s="13">
        <f t="shared" si="556"/>
        <v>3.2480000000000002</v>
      </c>
      <c r="BB3457" s="13">
        <f t="shared" si="557"/>
        <v>0</v>
      </c>
      <c r="BC3457" s="13">
        <f t="shared" si="558"/>
        <v>0</v>
      </c>
    </row>
    <row r="3458" spans="1:55" x14ac:dyDescent="0.3">
      <c r="A3458" s="8" t="s">
        <v>233</v>
      </c>
      <c r="B3458" s="8" t="s">
        <v>239</v>
      </c>
      <c r="C3458" s="8" t="s">
        <v>226</v>
      </c>
      <c r="D3458" s="8" t="s">
        <v>26</v>
      </c>
      <c r="E3458" s="7" t="s">
        <v>14</v>
      </c>
      <c r="F3458" s="8">
        <v>175</v>
      </c>
      <c r="H3458" s="8">
        <v>3</v>
      </c>
      <c r="L3458" s="8">
        <v>0.42899999999999999</v>
      </c>
      <c r="M3458" s="8">
        <f t="shared" si="549"/>
        <v>75.075000000000003</v>
      </c>
      <c r="O3458" s="8">
        <v>168</v>
      </c>
      <c r="AI3458" s="7">
        <v>7200</v>
      </c>
      <c r="AJ3458" s="8">
        <v>20051</v>
      </c>
      <c r="AK3458" s="8" t="s">
        <v>282</v>
      </c>
      <c r="AL3458" s="7">
        <v>130</v>
      </c>
      <c r="AM3458" s="8">
        <v>0</v>
      </c>
      <c r="AN3458" s="8">
        <v>2.4</v>
      </c>
      <c r="AO3458" s="8">
        <v>0</v>
      </c>
      <c r="AP3458" s="8">
        <v>0</v>
      </c>
      <c r="AQ3458" s="8">
        <v>0.2</v>
      </c>
      <c r="AR3458" s="8">
        <v>28.6</v>
      </c>
      <c r="AS3458" s="8">
        <v>0.3</v>
      </c>
      <c r="AT3458" s="12">
        <f t="shared" si="550"/>
        <v>31.200000000000003</v>
      </c>
      <c r="AV3458" s="11">
        <f t="shared" si="551"/>
        <v>97.597499999999997</v>
      </c>
      <c r="AW3458" s="13">
        <f t="shared" si="552"/>
        <v>0</v>
      </c>
      <c r="AX3458" s="13">
        <f t="shared" si="553"/>
        <v>1.8018000000000001</v>
      </c>
      <c r="AY3458" s="13">
        <f t="shared" si="554"/>
        <v>0</v>
      </c>
      <c r="AZ3458" s="13">
        <f t="shared" si="555"/>
        <v>0</v>
      </c>
      <c r="BA3458" s="13">
        <f t="shared" si="556"/>
        <v>0.15015000000000001</v>
      </c>
      <c r="BB3458" s="13">
        <f t="shared" si="557"/>
        <v>21.471450000000001</v>
      </c>
      <c r="BC3458" s="13">
        <f t="shared" si="558"/>
        <v>0.22522500000000001</v>
      </c>
    </row>
    <row r="3459" spans="1:55" x14ac:dyDescent="0.3">
      <c r="A3459" s="8" t="s">
        <v>233</v>
      </c>
      <c r="B3459" s="8" t="s">
        <v>239</v>
      </c>
      <c r="C3459" s="8" t="s">
        <v>226</v>
      </c>
      <c r="D3459" s="8" t="s">
        <v>28</v>
      </c>
      <c r="E3459" s="7" t="s">
        <v>14</v>
      </c>
      <c r="F3459" s="8">
        <v>185</v>
      </c>
      <c r="I3459" s="8">
        <v>1</v>
      </c>
      <c r="L3459" s="8">
        <v>3.3000000000000002E-2</v>
      </c>
      <c r="M3459" s="8">
        <f t="shared" si="549"/>
        <v>6.1050000000000004</v>
      </c>
      <c r="O3459" s="8">
        <v>168</v>
      </c>
      <c r="AI3459" s="7">
        <v>7005</v>
      </c>
      <c r="AJ3459" s="8">
        <v>16028</v>
      </c>
      <c r="AK3459" s="8" t="s">
        <v>283</v>
      </c>
      <c r="AL3459" s="7">
        <v>127</v>
      </c>
      <c r="AM3459" s="8">
        <v>0</v>
      </c>
      <c r="AN3459" s="8">
        <v>8.6999999999999993</v>
      </c>
      <c r="AO3459" s="8">
        <v>0</v>
      </c>
      <c r="AP3459" s="8">
        <v>0</v>
      </c>
      <c r="AQ3459" s="8">
        <v>0.5</v>
      </c>
      <c r="AR3459" s="8">
        <v>22.8</v>
      </c>
      <c r="AS3459" s="8">
        <v>6.4</v>
      </c>
      <c r="AT3459" s="12">
        <f t="shared" si="550"/>
        <v>32</v>
      </c>
      <c r="AV3459" s="11">
        <f t="shared" si="551"/>
        <v>7.7533500000000002</v>
      </c>
      <c r="AW3459" s="13">
        <f t="shared" si="552"/>
        <v>0</v>
      </c>
      <c r="AX3459" s="13">
        <f t="shared" si="553"/>
        <v>0.53113500000000002</v>
      </c>
      <c r="AY3459" s="13">
        <f t="shared" si="554"/>
        <v>0</v>
      </c>
      <c r="AZ3459" s="13">
        <f t="shared" si="555"/>
        <v>0</v>
      </c>
      <c r="BA3459" s="13">
        <f t="shared" si="556"/>
        <v>3.0525000000000004E-2</v>
      </c>
      <c r="BB3459" s="13">
        <f t="shared" si="557"/>
        <v>1.3919400000000002</v>
      </c>
      <c r="BC3459" s="13">
        <f t="shared" si="558"/>
        <v>0.39072000000000001</v>
      </c>
    </row>
    <row r="3460" spans="1:55" x14ac:dyDescent="0.3">
      <c r="A3460" s="8" t="s">
        <v>233</v>
      </c>
      <c r="B3460" s="8" t="s">
        <v>239</v>
      </c>
      <c r="C3460" s="8" t="s">
        <v>226</v>
      </c>
      <c r="D3460" s="8" t="s">
        <v>29</v>
      </c>
      <c r="E3460" s="7" t="s">
        <v>14</v>
      </c>
      <c r="F3460" s="8">
        <v>60</v>
      </c>
      <c r="G3460" s="8">
        <v>1</v>
      </c>
      <c r="L3460" s="8">
        <v>1</v>
      </c>
      <c r="M3460" s="8">
        <f t="shared" si="549"/>
        <v>60</v>
      </c>
      <c r="O3460" s="8">
        <v>168</v>
      </c>
      <c r="AI3460" s="7">
        <v>513</v>
      </c>
      <c r="AJ3460" s="8">
        <v>11110</v>
      </c>
      <c r="AK3460" s="8" t="s">
        <v>290</v>
      </c>
      <c r="AL3460" s="7">
        <v>22</v>
      </c>
      <c r="AM3460" s="8">
        <v>0</v>
      </c>
      <c r="AN3460" s="8">
        <v>1</v>
      </c>
      <c r="AO3460" s="8">
        <v>0</v>
      </c>
      <c r="AP3460" s="8">
        <v>0</v>
      </c>
      <c r="AQ3460" s="8">
        <v>0.4</v>
      </c>
      <c r="AR3460" s="8">
        <v>4.5</v>
      </c>
      <c r="AS3460" s="8">
        <v>2.8</v>
      </c>
      <c r="AT3460" s="12">
        <f t="shared" si="550"/>
        <v>5.9</v>
      </c>
      <c r="AV3460" s="11">
        <f t="shared" si="551"/>
        <v>13.2</v>
      </c>
      <c r="AW3460" s="13">
        <f t="shared" si="552"/>
        <v>0</v>
      </c>
      <c r="AX3460" s="13">
        <f t="shared" si="553"/>
        <v>0.6</v>
      </c>
      <c r="AY3460" s="13">
        <f t="shared" si="554"/>
        <v>0</v>
      </c>
      <c r="AZ3460" s="13">
        <f t="shared" si="555"/>
        <v>0</v>
      </c>
      <c r="BA3460" s="13">
        <f t="shared" si="556"/>
        <v>0.24</v>
      </c>
      <c r="BB3460" s="13">
        <f t="shared" si="557"/>
        <v>2.7</v>
      </c>
      <c r="BC3460" s="13">
        <f t="shared" si="558"/>
        <v>1.68</v>
      </c>
    </row>
    <row r="3461" spans="1:55" x14ac:dyDescent="0.3">
      <c r="A3461" s="8" t="s">
        <v>233</v>
      </c>
      <c r="B3461" s="8" t="s">
        <v>239</v>
      </c>
      <c r="C3461" s="8" t="s">
        <v>226</v>
      </c>
      <c r="D3461" s="8" t="s">
        <v>30</v>
      </c>
      <c r="E3461" s="7" t="s">
        <v>14</v>
      </c>
      <c r="F3461" s="8">
        <v>119</v>
      </c>
      <c r="G3461" s="8">
        <v>1</v>
      </c>
      <c r="L3461" s="8">
        <v>1</v>
      </c>
      <c r="M3461" s="8">
        <f t="shared" si="549"/>
        <v>119</v>
      </c>
      <c r="O3461" s="8">
        <v>168</v>
      </c>
      <c r="AI3461" s="7">
        <v>141</v>
      </c>
      <c r="AJ3461" s="8">
        <v>9040</v>
      </c>
      <c r="AK3461" s="8" t="s">
        <v>287</v>
      </c>
      <c r="AL3461" s="7">
        <v>92</v>
      </c>
      <c r="AM3461" s="8">
        <v>0</v>
      </c>
      <c r="AN3461" s="8">
        <v>1</v>
      </c>
      <c r="AO3461" s="8">
        <v>0</v>
      </c>
      <c r="AP3461" s="8">
        <v>0</v>
      </c>
      <c r="AQ3461" s="8">
        <v>0.5</v>
      </c>
      <c r="AR3461" s="8">
        <v>23.4</v>
      </c>
      <c r="AS3461" s="8">
        <v>2.4</v>
      </c>
      <c r="AT3461" s="12">
        <f t="shared" si="550"/>
        <v>24.9</v>
      </c>
      <c r="AV3461" s="11">
        <f t="shared" si="551"/>
        <v>109.48</v>
      </c>
      <c r="AW3461" s="13">
        <f t="shared" si="552"/>
        <v>0</v>
      </c>
      <c r="AX3461" s="13">
        <f t="shared" si="553"/>
        <v>1.19</v>
      </c>
      <c r="AY3461" s="13">
        <f t="shared" si="554"/>
        <v>0</v>
      </c>
      <c r="AZ3461" s="13">
        <f t="shared" si="555"/>
        <v>0</v>
      </c>
      <c r="BA3461" s="13">
        <f t="shared" si="556"/>
        <v>0.59499999999999997</v>
      </c>
      <c r="BB3461" s="13">
        <f t="shared" si="557"/>
        <v>27.846</v>
      </c>
      <c r="BC3461" s="13">
        <f t="shared" si="558"/>
        <v>2.8559999999999999</v>
      </c>
    </row>
    <row r="3462" spans="1:55" x14ac:dyDescent="0.3">
      <c r="A3462" s="8" t="s">
        <v>233</v>
      </c>
      <c r="B3462" s="8" t="s">
        <v>239</v>
      </c>
      <c r="C3462" s="8" t="s">
        <v>226</v>
      </c>
      <c r="D3462" s="8" t="s">
        <v>31</v>
      </c>
      <c r="E3462" s="7" t="s">
        <v>14</v>
      </c>
      <c r="F3462" s="8">
        <v>122</v>
      </c>
      <c r="H3462" s="8">
        <v>1</v>
      </c>
      <c r="L3462" s="8">
        <v>0.14299999999999999</v>
      </c>
      <c r="M3462" s="8">
        <f t="shared" si="549"/>
        <v>17.445999999999998</v>
      </c>
      <c r="O3462" s="8">
        <v>168</v>
      </c>
      <c r="AI3462" s="7">
        <v>1786</v>
      </c>
      <c r="AJ3462" s="8">
        <v>11363</v>
      </c>
      <c r="AK3462" s="8" t="s">
        <v>289</v>
      </c>
      <c r="AL3462" s="7">
        <v>93</v>
      </c>
      <c r="AM3462" s="8">
        <v>0</v>
      </c>
      <c r="AN3462" s="8">
        <v>2</v>
      </c>
      <c r="AO3462" s="8">
        <v>0</v>
      </c>
      <c r="AP3462" s="8">
        <v>0</v>
      </c>
      <c r="AQ3462" s="8">
        <v>0.1</v>
      </c>
      <c r="AR3462" s="8">
        <v>21.6</v>
      </c>
      <c r="AS3462" s="8">
        <v>1.5</v>
      </c>
      <c r="AT3462" s="12">
        <f t="shared" si="550"/>
        <v>23.700000000000003</v>
      </c>
      <c r="AV3462" s="11">
        <f t="shared" si="551"/>
        <v>16.224779999999999</v>
      </c>
      <c r="AW3462" s="13">
        <f t="shared" si="552"/>
        <v>0</v>
      </c>
      <c r="AX3462" s="13">
        <f t="shared" si="553"/>
        <v>0.34891999999999995</v>
      </c>
      <c r="AY3462" s="13">
        <f t="shared" si="554"/>
        <v>0</v>
      </c>
      <c r="AZ3462" s="13">
        <f t="shared" si="555"/>
        <v>0</v>
      </c>
      <c r="BA3462" s="13">
        <f t="shared" si="556"/>
        <v>1.7446E-2</v>
      </c>
      <c r="BB3462" s="13">
        <f t="shared" si="557"/>
        <v>3.7683359999999997</v>
      </c>
      <c r="BC3462" s="13">
        <f t="shared" si="558"/>
        <v>0.26168999999999998</v>
      </c>
    </row>
    <row r="3463" spans="1:55" x14ac:dyDescent="0.3">
      <c r="A3463" s="8" t="s">
        <v>233</v>
      </c>
      <c r="B3463" s="8" t="s">
        <v>239</v>
      </c>
      <c r="C3463" s="8" t="s">
        <v>226</v>
      </c>
      <c r="D3463" s="8" t="s">
        <v>114</v>
      </c>
      <c r="E3463" s="7" t="s">
        <v>14</v>
      </c>
      <c r="F3463" s="8">
        <v>171</v>
      </c>
      <c r="G3463" s="8">
        <v>1</v>
      </c>
      <c r="L3463" s="8">
        <v>1</v>
      </c>
      <c r="M3463" s="8">
        <f t="shared" si="549"/>
        <v>171</v>
      </c>
      <c r="O3463" s="8">
        <v>168</v>
      </c>
      <c r="AI3463" s="7">
        <v>7060</v>
      </c>
      <c r="AJ3463" s="8">
        <v>16063</v>
      </c>
      <c r="AK3463" s="8" t="s">
        <v>328</v>
      </c>
      <c r="AL3463" s="7">
        <v>116</v>
      </c>
      <c r="AM3463" s="8">
        <v>0</v>
      </c>
      <c r="AN3463" s="8">
        <v>7.7</v>
      </c>
      <c r="AO3463" s="8">
        <v>0</v>
      </c>
      <c r="AP3463" s="8">
        <v>0</v>
      </c>
      <c r="AQ3463" s="8">
        <v>0.5</v>
      </c>
      <c r="AR3463" s="8">
        <v>20.8</v>
      </c>
      <c r="AS3463" s="8">
        <v>6.5</v>
      </c>
      <c r="AT3463" s="12">
        <f t="shared" si="550"/>
        <v>29</v>
      </c>
      <c r="AV3463" s="11">
        <f t="shared" si="551"/>
        <v>198.36</v>
      </c>
      <c r="AW3463" s="13">
        <f t="shared" si="552"/>
        <v>0</v>
      </c>
      <c r="AX3463" s="13">
        <f t="shared" si="553"/>
        <v>13.167</v>
      </c>
      <c r="AY3463" s="13">
        <f t="shared" si="554"/>
        <v>0</v>
      </c>
      <c r="AZ3463" s="13">
        <f t="shared" si="555"/>
        <v>0</v>
      </c>
      <c r="BA3463" s="13">
        <f t="shared" si="556"/>
        <v>0.85499999999999998</v>
      </c>
      <c r="BB3463" s="13">
        <f t="shared" si="557"/>
        <v>35.568000000000005</v>
      </c>
      <c r="BC3463" s="13">
        <f t="shared" si="558"/>
        <v>11.115</v>
      </c>
    </row>
    <row r="3464" spans="1:55" x14ac:dyDescent="0.3">
      <c r="A3464" s="8" t="s">
        <v>233</v>
      </c>
      <c r="B3464" s="8" t="s">
        <v>239</v>
      </c>
      <c r="C3464" s="8" t="s">
        <v>226</v>
      </c>
      <c r="D3464" s="8" t="s">
        <v>128</v>
      </c>
      <c r="E3464" s="7" t="s">
        <v>14</v>
      </c>
      <c r="F3464" s="8">
        <v>62</v>
      </c>
      <c r="J3464" s="8">
        <v>1</v>
      </c>
      <c r="L3464" s="8">
        <v>3.0000000000000001E-3</v>
      </c>
      <c r="M3464" s="8">
        <f t="shared" si="549"/>
        <v>0.186</v>
      </c>
      <c r="O3464" s="8">
        <v>168</v>
      </c>
      <c r="AI3464" s="7">
        <v>620</v>
      </c>
      <c r="AJ3464" s="8">
        <v>11125</v>
      </c>
      <c r="AK3464" s="8" t="s">
        <v>356</v>
      </c>
      <c r="AL3464" s="7">
        <v>45</v>
      </c>
      <c r="AM3464" s="8">
        <v>0</v>
      </c>
      <c r="AN3464" s="8">
        <v>1.1000000000000001</v>
      </c>
      <c r="AO3464" s="8">
        <v>0</v>
      </c>
      <c r="AP3464" s="8">
        <v>0</v>
      </c>
      <c r="AQ3464" s="8">
        <v>0.2</v>
      </c>
      <c r="AR3464" s="8">
        <v>10.5</v>
      </c>
      <c r="AS3464" s="8">
        <v>3.3</v>
      </c>
      <c r="AT3464" s="12">
        <f t="shared" si="550"/>
        <v>11.8</v>
      </c>
      <c r="AV3464" s="11">
        <f t="shared" si="551"/>
        <v>8.3699999999999997E-2</v>
      </c>
      <c r="AW3464" s="13">
        <f t="shared" si="552"/>
        <v>0</v>
      </c>
      <c r="AX3464" s="13">
        <f t="shared" si="553"/>
        <v>2.0460000000000001E-3</v>
      </c>
      <c r="AY3464" s="13">
        <f t="shared" si="554"/>
        <v>0</v>
      </c>
      <c r="AZ3464" s="13">
        <f t="shared" si="555"/>
        <v>0</v>
      </c>
      <c r="BA3464" s="13">
        <f t="shared" si="556"/>
        <v>3.7200000000000004E-4</v>
      </c>
      <c r="BB3464" s="13">
        <f t="shared" si="557"/>
        <v>1.9530000000000002E-2</v>
      </c>
      <c r="BC3464" s="13">
        <f t="shared" si="558"/>
        <v>6.1380000000000002E-3</v>
      </c>
    </row>
    <row r="3465" spans="1:55" x14ac:dyDescent="0.3">
      <c r="A3465" s="8" t="s">
        <v>233</v>
      </c>
      <c r="B3465" s="8" t="s">
        <v>239</v>
      </c>
      <c r="C3465" s="8" t="s">
        <v>226</v>
      </c>
      <c r="D3465" s="8" t="s">
        <v>167</v>
      </c>
      <c r="E3465" s="7" t="s">
        <v>14</v>
      </c>
      <c r="F3465" s="8">
        <v>62</v>
      </c>
      <c r="G3465" s="8">
        <v>1</v>
      </c>
      <c r="L3465" s="8">
        <v>1</v>
      </c>
      <c r="M3465" s="8">
        <f t="shared" si="549"/>
        <v>62</v>
      </c>
      <c r="O3465" s="8">
        <v>168</v>
      </c>
      <c r="AI3465" s="7">
        <v>2282</v>
      </c>
      <c r="AJ3465" s="8">
        <v>11529</v>
      </c>
      <c r="AK3465" s="8" t="s">
        <v>368</v>
      </c>
      <c r="AL3465" s="7">
        <v>21</v>
      </c>
      <c r="AM3465" s="8">
        <v>0</v>
      </c>
      <c r="AN3465" s="8">
        <v>0.9</v>
      </c>
      <c r="AO3465" s="8">
        <v>0</v>
      </c>
      <c r="AP3465" s="8">
        <v>0</v>
      </c>
      <c r="AQ3465" s="8">
        <v>0.3</v>
      </c>
      <c r="AR3465" s="8">
        <v>4.5999999999999996</v>
      </c>
      <c r="AS3465" s="8">
        <v>1.1000000000000001</v>
      </c>
      <c r="AT3465" s="12">
        <f t="shared" si="550"/>
        <v>5.8</v>
      </c>
      <c r="AV3465" s="11">
        <f t="shared" si="551"/>
        <v>13.02</v>
      </c>
      <c r="AW3465" s="13">
        <f t="shared" si="552"/>
        <v>0</v>
      </c>
      <c r="AX3465" s="13">
        <f t="shared" si="553"/>
        <v>0.55800000000000005</v>
      </c>
      <c r="AY3465" s="13">
        <f t="shared" si="554"/>
        <v>0</v>
      </c>
      <c r="AZ3465" s="13">
        <f t="shared" si="555"/>
        <v>0</v>
      </c>
      <c r="BA3465" s="13">
        <f t="shared" si="556"/>
        <v>0.18599999999999997</v>
      </c>
      <c r="BB3465" s="13">
        <f t="shared" si="557"/>
        <v>2.8519999999999999</v>
      </c>
      <c r="BC3465" s="13">
        <f t="shared" si="558"/>
        <v>0.68200000000000005</v>
      </c>
    </row>
    <row r="3466" spans="1:55" x14ac:dyDescent="0.3">
      <c r="A3466" s="8" t="s">
        <v>233</v>
      </c>
      <c r="B3466" s="8" t="s">
        <v>239</v>
      </c>
      <c r="C3466" s="8" t="s">
        <v>226</v>
      </c>
      <c r="D3466" s="8" t="s">
        <v>171</v>
      </c>
      <c r="E3466" s="7" t="s">
        <v>14</v>
      </c>
      <c r="F3466" s="8">
        <v>44</v>
      </c>
      <c r="G3466" s="8">
        <v>1</v>
      </c>
      <c r="L3466" s="8">
        <v>1</v>
      </c>
      <c r="M3466" s="8">
        <f t="shared" si="549"/>
        <v>44</v>
      </c>
      <c r="O3466" s="8">
        <v>168</v>
      </c>
      <c r="AI3466" s="7">
        <v>7016</v>
      </c>
      <c r="AJ3466" s="8">
        <v>18029</v>
      </c>
      <c r="AK3466" s="8" t="s">
        <v>369</v>
      </c>
      <c r="AL3466" s="7">
        <v>274</v>
      </c>
      <c r="AM3466" s="8">
        <v>0</v>
      </c>
      <c r="AN3466" s="8">
        <v>8.8000000000000007</v>
      </c>
      <c r="AO3466" s="8">
        <v>0</v>
      </c>
      <c r="AP3466" s="8">
        <v>0</v>
      </c>
      <c r="AQ3466" s="8">
        <v>3</v>
      </c>
      <c r="AR3466" s="8">
        <v>51.9</v>
      </c>
      <c r="AS3466" s="8">
        <v>2.8</v>
      </c>
      <c r="AT3466" s="12">
        <f t="shared" si="550"/>
        <v>63.7</v>
      </c>
      <c r="AV3466" s="11">
        <f t="shared" si="551"/>
        <v>120.56</v>
      </c>
      <c r="AW3466" s="13">
        <f t="shared" si="552"/>
        <v>0</v>
      </c>
      <c r="AX3466" s="13">
        <f t="shared" si="553"/>
        <v>3.8720000000000003</v>
      </c>
      <c r="AY3466" s="13">
        <f t="shared" si="554"/>
        <v>0</v>
      </c>
      <c r="AZ3466" s="13">
        <f t="shared" si="555"/>
        <v>0</v>
      </c>
      <c r="BA3466" s="13">
        <f t="shared" si="556"/>
        <v>1.32</v>
      </c>
      <c r="BB3466" s="13">
        <f t="shared" si="557"/>
        <v>22.835999999999999</v>
      </c>
      <c r="BC3466" s="13">
        <f t="shared" si="558"/>
        <v>1.232</v>
      </c>
    </row>
    <row r="3467" spans="1:55" x14ac:dyDescent="0.3">
      <c r="A3467" s="8" t="s">
        <v>234</v>
      </c>
      <c r="B3467" s="8" t="s">
        <v>239</v>
      </c>
      <c r="C3467" s="8" t="s">
        <v>226</v>
      </c>
      <c r="D3467" s="8" t="s">
        <v>248</v>
      </c>
      <c r="M3467" s="8">
        <f t="shared" si="549"/>
        <v>0</v>
      </c>
      <c r="O3467" s="8">
        <v>168</v>
      </c>
      <c r="AE3467" s="7" t="s">
        <v>296</v>
      </c>
      <c r="AF3467" s="8" t="s">
        <v>303</v>
      </c>
      <c r="AL3467" s="7">
        <v>163</v>
      </c>
      <c r="AN3467" s="8">
        <v>6.3</v>
      </c>
      <c r="AQ3467" s="8">
        <v>1.4</v>
      </c>
      <c r="AR3467" s="8">
        <v>31.1</v>
      </c>
      <c r="AT3467" s="12">
        <f t="shared" si="550"/>
        <v>38.799999999999997</v>
      </c>
      <c r="AV3467" s="11">
        <f t="shared" si="551"/>
        <v>0</v>
      </c>
      <c r="AW3467" s="13">
        <f t="shared" si="552"/>
        <v>0</v>
      </c>
      <c r="AX3467" s="13">
        <f t="shared" si="553"/>
        <v>0</v>
      </c>
      <c r="AY3467" s="13">
        <f t="shared" si="554"/>
        <v>0</v>
      </c>
      <c r="AZ3467" s="13">
        <f t="shared" si="555"/>
        <v>0</v>
      </c>
      <c r="BA3467" s="13">
        <f t="shared" si="556"/>
        <v>0</v>
      </c>
      <c r="BB3467" s="13">
        <f t="shared" si="557"/>
        <v>0</v>
      </c>
      <c r="BC3467" s="13">
        <f t="shared" si="558"/>
        <v>0</v>
      </c>
    </row>
    <row r="3468" spans="1:55" x14ac:dyDescent="0.3">
      <c r="A3468" s="8" t="s">
        <v>234</v>
      </c>
      <c r="B3468" s="8" t="s">
        <v>239</v>
      </c>
      <c r="C3468" s="8" t="s">
        <v>226</v>
      </c>
      <c r="D3468" s="8" t="s">
        <v>27</v>
      </c>
      <c r="E3468" s="7" t="s">
        <v>14</v>
      </c>
      <c r="F3468" s="8">
        <v>114</v>
      </c>
      <c r="G3468" s="8">
        <v>1</v>
      </c>
      <c r="L3468" s="8">
        <v>1</v>
      </c>
      <c r="M3468" s="8">
        <f t="shared" si="549"/>
        <v>114</v>
      </c>
      <c r="O3468" s="8">
        <v>168</v>
      </c>
      <c r="AE3468" s="7" t="s">
        <v>296</v>
      </c>
      <c r="AF3468" s="8" t="s">
        <v>304</v>
      </c>
      <c r="AL3468" s="7">
        <v>125</v>
      </c>
      <c r="AN3468" s="8">
        <v>2.1</v>
      </c>
      <c r="AQ3468" s="8">
        <v>1.3</v>
      </c>
      <c r="AR3468" s="8">
        <v>26.2</v>
      </c>
      <c r="AT3468" s="12">
        <f t="shared" si="550"/>
        <v>29.6</v>
      </c>
      <c r="AV3468" s="11">
        <f t="shared" si="551"/>
        <v>142.5</v>
      </c>
      <c r="AW3468" s="13">
        <f t="shared" si="552"/>
        <v>1.1399999999999999</v>
      </c>
      <c r="AX3468" s="13">
        <f t="shared" si="553"/>
        <v>2.3940000000000001</v>
      </c>
      <c r="AY3468" s="13">
        <f t="shared" si="554"/>
        <v>1.1399999999999999</v>
      </c>
      <c r="AZ3468" s="13">
        <f t="shared" si="555"/>
        <v>1.1399999999999999</v>
      </c>
      <c r="BA3468" s="13">
        <f t="shared" si="556"/>
        <v>1.4820000000000002</v>
      </c>
      <c r="BB3468" s="13">
        <f t="shared" si="557"/>
        <v>29.867999999999999</v>
      </c>
      <c r="BC3468" s="13">
        <f t="shared" si="558"/>
        <v>1.1399999999999999</v>
      </c>
    </row>
    <row r="3469" spans="1:55" x14ac:dyDescent="0.3">
      <c r="A3469" s="8" t="s">
        <v>234</v>
      </c>
      <c r="B3469" s="8" t="s">
        <v>239</v>
      </c>
      <c r="C3469" s="8" t="s">
        <v>226</v>
      </c>
      <c r="D3469" s="8" t="s">
        <v>32</v>
      </c>
      <c r="E3469" s="7" t="s">
        <v>14</v>
      </c>
      <c r="F3469" s="8">
        <v>83</v>
      </c>
      <c r="G3469" s="8">
        <v>1</v>
      </c>
      <c r="L3469" s="8">
        <v>1</v>
      </c>
      <c r="M3469" s="8">
        <f t="shared" si="549"/>
        <v>83</v>
      </c>
      <c r="O3469" s="8">
        <v>168</v>
      </c>
      <c r="AI3469" s="7">
        <v>8012</v>
      </c>
      <c r="AJ3469" s="8">
        <v>0</v>
      </c>
      <c r="AK3469" s="8" t="s">
        <v>307</v>
      </c>
      <c r="AL3469" s="7">
        <v>332</v>
      </c>
      <c r="AM3469" s="8">
        <v>0</v>
      </c>
      <c r="AN3469" s="8">
        <v>10.3</v>
      </c>
      <c r="AO3469" s="8">
        <v>0</v>
      </c>
      <c r="AP3469" s="8">
        <v>0</v>
      </c>
      <c r="AQ3469" s="8">
        <v>3</v>
      </c>
      <c r="AR3469" s="8">
        <v>73.7</v>
      </c>
      <c r="AS3469" s="8">
        <v>12.7</v>
      </c>
      <c r="AT3469" s="12">
        <f t="shared" si="550"/>
        <v>87</v>
      </c>
      <c r="AV3469" s="11">
        <f t="shared" si="551"/>
        <v>275.56</v>
      </c>
      <c r="AW3469" s="13">
        <f t="shared" si="552"/>
        <v>0</v>
      </c>
      <c r="AX3469" s="13">
        <f t="shared" si="553"/>
        <v>8.5490000000000013</v>
      </c>
      <c r="AY3469" s="13">
        <f t="shared" si="554"/>
        <v>0</v>
      </c>
      <c r="AZ3469" s="13">
        <f t="shared" si="555"/>
        <v>0</v>
      </c>
      <c r="BA3469" s="13">
        <f t="shared" si="556"/>
        <v>2.4900000000000002</v>
      </c>
      <c r="BB3469" s="13">
        <f t="shared" si="557"/>
        <v>61.171000000000006</v>
      </c>
      <c r="BC3469" s="13">
        <f t="shared" si="558"/>
        <v>10.540999999999999</v>
      </c>
    </row>
    <row r="3470" spans="1:55" x14ac:dyDescent="0.3">
      <c r="A3470" s="8" t="s">
        <v>234</v>
      </c>
      <c r="B3470" s="8" t="s">
        <v>239</v>
      </c>
      <c r="C3470" s="8" t="s">
        <v>226</v>
      </c>
      <c r="D3470" s="8" t="s">
        <v>74</v>
      </c>
      <c r="E3470" s="7" t="s">
        <v>14</v>
      </c>
      <c r="F3470" s="8">
        <v>340</v>
      </c>
      <c r="I3470" s="8">
        <v>1</v>
      </c>
      <c r="L3470" s="8">
        <v>3.3000000000000002E-2</v>
      </c>
      <c r="M3470" s="8">
        <f t="shared" si="549"/>
        <v>11.22</v>
      </c>
      <c r="O3470" s="8">
        <v>168</v>
      </c>
      <c r="AI3470" s="7">
        <v>404</v>
      </c>
      <c r="AJ3470" s="8">
        <v>14400</v>
      </c>
      <c r="AK3470" s="8" t="s">
        <v>308</v>
      </c>
      <c r="AL3470" s="7">
        <v>41</v>
      </c>
      <c r="AM3470" s="8">
        <v>0</v>
      </c>
      <c r="AN3470" s="8">
        <v>0</v>
      </c>
      <c r="AO3470" s="8">
        <v>0</v>
      </c>
      <c r="AP3470" s="8">
        <v>0</v>
      </c>
      <c r="AQ3470" s="8">
        <v>0</v>
      </c>
      <c r="AR3470" s="8">
        <v>10.4</v>
      </c>
      <c r="AS3470" s="8">
        <v>0</v>
      </c>
      <c r="AT3470" s="12">
        <f t="shared" si="550"/>
        <v>10.4</v>
      </c>
      <c r="AV3470" s="11">
        <f t="shared" si="551"/>
        <v>4.6002000000000001</v>
      </c>
      <c r="AW3470" s="13">
        <f t="shared" si="552"/>
        <v>0</v>
      </c>
      <c r="AX3470" s="13">
        <f t="shared" si="553"/>
        <v>0</v>
      </c>
      <c r="AY3470" s="13">
        <f t="shared" si="554"/>
        <v>0</v>
      </c>
      <c r="AZ3470" s="13">
        <f t="shared" si="555"/>
        <v>0</v>
      </c>
      <c r="BA3470" s="13">
        <f t="shared" si="556"/>
        <v>0</v>
      </c>
      <c r="BB3470" s="13">
        <f t="shared" si="557"/>
        <v>1.1668800000000001</v>
      </c>
      <c r="BC3470" s="13">
        <f t="shared" si="558"/>
        <v>0</v>
      </c>
    </row>
  </sheetData>
  <mergeCells count="11">
    <mergeCell ref="AV1:BD1"/>
    <mergeCell ref="A1:D1"/>
    <mergeCell ref="AL1:AU1"/>
    <mergeCell ref="AI1:AK1"/>
    <mergeCell ref="U1:Y1"/>
    <mergeCell ref="Z1:AD1"/>
    <mergeCell ref="E1:O1"/>
    <mergeCell ref="P1:Q1"/>
    <mergeCell ref="R1:T1"/>
    <mergeCell ref="AE1:AF1"/>
    <mergeCell ref="AG1:AH1"/>
  </mergeCells>
  <hyperlinks>
    <hyperlink ref="AU6" r:id="rId1" xr:uid="{00000000-0004-0000-0100-000000000000}"/>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469"/>
  <sheetViews>
    <sheetView topLeftCell="A16" workbookViewId="0">
      <selection activeCell="P1" sqref="P1"/>
    </sheetView>
  </sheetViews>
  <sheetFormatPr defaultRowHeight="13" x14ac:dyDescent="0.3"/>
  <cols>
    <col min="2" max="2" width="16.69921875" customWidth="1"/>
    <col min="5" max="7" width="9.09765625" style="5"/>
    <col min="8" max="8" width="9.09765625" style="14"/>
    <col min="9" max="12" width="9.09765625" style="5"/>
  </cols>
  <sheetData>
    <row r="1" spans="1:17" x14ac:dyDescent="0.3">
      <c r="A1" s="8" t="s">
        <v>231</v>
      </c>
      <c r="B1" s="8" t="s">
        <v>235</v>
      </c>
      <c r="C1" s="8" t="s">
        <v>0</v>
      </c>
      <c r="D1" s="8" t="s">
        <v>1</v>
      </c>
      <c r="E1" s="12" t="s">
        <v>3</v>
      </c>
      <c r="F1" s="12" t="s">
        <v>9</v>
      </c>
      <c r="G1" s="12" t="s">
        <v>10</v>
      </c>
      <c r="H1" s="13" t="s">
        <v>254</v>
      </c>
      <c r="I1" s="12" t="s">
        <v>256</v>
      </c>
      <c r="J1" s="12" t="s">
        <v>259</v>
      </c>
      <c r="K1" s="12" t="s">
        <v>260</v>
      </c>
      <c r="L1" s="12" t="s">
        <v>261</v>
      </c>
      <c r="M1" s="12" t="s">
        <v>381</v>
      </c>
      <c r="N1" s="12" t="s">
        <v>382</v>
      </c>
      <c r="O1" s="12" t="s">
        <v>383</v>
      </c>
      <c r="P1" s="12" t="s">
        <v>244</v>
      </c>
      <c r="Q1" s="12" t="s">
        <v>426</v>
      </c>
    </row>
    <row r="2" spans="1:17" x14ac:dyDescent="0.3">
      <c r="A2" s="8" t="s">
        <v>232</v>
      </c>
      <c r="B2" s="8" t="s">
        <v>236</v>
      </c>
      <c r="C2" s="8" t="s">
        <v>12</v>
      </c>
      <c r="D2" s="8" t="s">
        <v>13</v>
      </c>
      <c r="E2" s="12">
        <v>112</v>
      </c>
      <c r="F2" s="12">
        <v>3.0000000000000001E-3</v>
      </c>
      <c r="G2" s="12">
        <v>0.33600000000000002</v>
      </c>
      <c r="H2" s="13">
        <v>0.90383999999999998</v>
      </c>
      <c r="I2" s="13">
        <v>8.3664000000000002E-2</v>
      </c>
      <c r="J2" s="13">
        <v>6.0479999999999999E-2</v>
      </c>
      <c r="K2" s="13">
        <v>0</v>
      </c>
      <c r="L2" s="13">
        <v>0</v>
      </c>
      <c r="M2" s="5">
        <f>AllData_CategoryTribe!AX3*4</f>
        <v>0.33465600000000001</v>
      </c>
      <c r="N2" s="5">
        <f>AllData_CategoryTribe!BA3*9</f>
        <v>0.54432000000000003</v>
      </c>
      <c r="O2" s="5">
        <f>AllData_CategoryTribe!BB3*4</f>
        <v>0</v>
      </c>
      <c r="P2">
        <f>IF($G$2:$G$3469&gt;0,1,0)</f>
        <v>1</v>
      </c>
      <c r="Q2" s="5">
        <v>42.9</v>
      </c>
    </row>
    <row r="3" spans="1:17" x14ac:dyDescent="0.3">
      <c r="A3" s="8" t="s">
        <v>232</v>
      </c>
      <c r="B3" s="8" t="s">
        <v>236</v>
      </c>
      <c r="C3" s="8" t="s">
        <v>12</v>
      </c>
      <c r="D3" s="8" t="s">
        <v>15</v>
      </c>
      <c r="E3" s="12">
        <v>50</v>
      </c>
      <c r="F3" s="12">
        <v>3.3000000000000002E-2</v>
      </c>
      <c r="G3" s="12">
        <v>1.6500000000000001</v>
      </c>
      <c r="H3" s="13">
        <v>3.9765000000000001</v>
      </c>
      <c r="I3" s="13">
        <v>0.54285000000000005</v>
      </c>
      <c r="J3" s="13">
        <v>0.17985000000000004</v>
      </c>
      <c r="K3" s="13">
        <v>8.2500000000000004E-3</v>
      </c>
      <c r="L3" s="13">
        <v>0</v>
      </c>
      <c r="M3" s="5">
        <f>AllData_CategoryTribe!AX4*4</f>
        <v>2.1714000000000002</v>
      </c>
      <c r="N3" s="5">
        <f>AllData_CategoryTribe!BA4*9</f>
        <v>1.6186500000000004</v>
      </c>
      <c r="O3" s="5">
        <f>AllData_CategoryTribe!BB4*4</f>
        <v>3.3000000000000002E-2</v>
      </c>
      <c r="P3">
        <f t="shared" ref="P3:P66" si="0">IF($G$2:$G$3469&gt;0,1,0)</f>
        <v>1</v>
      </c>
      <c r="Q3">
        <v>44.3</v>
      </c>
    </row>
    <row r="4" spans="1:17" x14ac:dyDescent="0.3">
      <c r="A4" s="8" t="s">
        <v>232</v>
      </c>
      <c r="B4" s="8" t="s">
        <v>236</v>
      </c>
      <c r="C4" s="8" t="s">
        <v>12</v>
      </c>
      <c r="D4" s="8" t="s">
        <v>17</v>
      </c>
      <c r="E4" s="12">
        <v>50</v>
      </c>
      <c r="F4" s="12">
        <v>3.3000000000000002E-2</v>
      </c>
      <c r="G4" s="12">
        <v>1.6500000000000001</v>
      </c>
      <c r="H4" s="13">
        <v>4.3725000000000005</v>
      </c>
      <c r="I4" s="13">
        <v>0.27885000000000004</v>
      </c>
      <c r="J4" s="13">
        <v>0.35310000000000002</v>
      </c>
      <c r="K4" s="13">
        <v>0</v>
      </c>
      <c r="L4" s="13">
        <v>0</v>
      </c>
      <c r="M4" s="5">
        <f>AllData_CategoryTribe!AX5*4</f>
        <v>1.1154000000000002</v>
      </c>
      <c r="N4" s="5">
        <f>AllData_CategoryTribe!BA5*9</f>
        <v>3.1779000000000002</v>
      </c>
      <c r="O4" s="5">
        <f>AllData_CategoryTribe!BB5*4</f>
        <v>0</v>
      </c>
      <c r="P4">
        <f t="shared" si="0"/>
        <v>1</v>
      </c>
      <c r="Q4">
        <v>38.299999999999997</v>
      </c>
    </row>
    <row r="5" spans="1:17" x14ac:dyDescent="0.3">
      <c r="A5" s="8" t="s">
        <v>232</v>
      </c>
      <c r="B5" s="8" t="s">
        <v>236</v>
      </c>
      <c r="C5" s="8" t="s">
        <v>12</v>
      </c>
      <c r="D5" s="8" t="s">
        <v>18</v>
      </c>
      <c r="E5" s="12">
        <v>84</v>
      </c>
      <c r="F5" s="12">
        <v>3.0000000000000001E-3</v>
      </c>
      <c r="G5" s="12">
        <v>0.252</v>
      </c>
      <c r="H5" s="13">
        <v>0.6728400000000001</v>
      </c>
      <c r="I5" s="13">
        <v>4.9392000000000005E-2</v>
      </c>
      <c r="J5" s="13">
        <v>5.1156000000000007E-2</v>
      </c>
      <c r="K5" s="13">
        <v>2.5200000000000001E-3</v>
      </c>
      <c r="L5" s="13">
        <v>2.5200000000000001E-3</v>
      </c>
      <c r="M5" s="5">
        <f>AllData_CategoryTribe!AX6*4</f>
        <v>0.19756800000000002</v>
      </c>
      <c r="N5" s="5">
        <f>AllData_CategoryTribe!BA6*9</f>
        <v>0.46040400000000004</v>
      </c>
      <c r="O5" s="5">
        <f>AllData_CategoryTribe!BB6*4</f>
        <v>1.008E-2</v>
      </c>
      <c r="P5">
        <f t="shared" si="0"/>
        <v>1</v>
      </c>
      <c r="Q5">
        <v>39.900000000000006</v>
      </c>
    </row>
    <row r="6" spans="1:17" x14ac:dyDescent="0.3">
      <c r="A6" s="8" t="s">
        <v>232</v>
      </c>
      <c r="B6" s="8" t="s">
        <v>236</v>
      </c>
      <c r="C6" s="8" t="s">
        <v>12</v>
      </c>
      <c r="D6" s="8" t="s">
        <v>19</v>
      </c>
      <c r="E6" s="12">
        <v>84</v>
      </c>
      <c r="F6" s="12">
        <v>3.0000000000000001E-3</v>
      </c>
      <c r="G6" s="12">
        <v>0.252</v>
      </c>
      <c r="H6" s="13">
        <v>0.71820000000000006</v>
      </c>
      <c r="I6" s="13">
        <v>6.7788000000000001E-2</v>
      </c>
      <c r="J6" s="13">
        <v>4.7627999999999997E-2</v>
      </c>
      <c r="K6" s="13">
        <v>0</v>
      </c>
      <c r="L6" s="13">
        <v>0</v>
      </c>
      <c r="M6" s="5">
        <f>AllData_CategoryTribe!AX7*4</f>
        <v>0.271152</v>
      </c>
      <c r="N6" s="5">
        <f>AllData_CategoryTribe!BA7*9</f>
        <v>0.42865199999999998</v>
      </c>
      <c r="O6" s="5">
        <f>AllData_CategoryTribe!BB7*4</f>
        <v>0</v>
      </c>
      <c r="P6">
        <f t="shared" si="0"/>
        <v>1</v>
      </c>
      <c r="Q6">
        <v>45.8</v>
      </c>
    </row>
    <row r="7" spans="1:17" x14ac:dyDescent="0.3">
      <c r="A7" s="8" t="s">
        <v>232</v>
      </c>
      <c r="B7" s="8" t="s">
        <v>236</v>
      </c>
      <c r="C7" s="8" t="s">
        <v>12</v>
      </c>
      <c r="D7" s="8" t="s">
        <v>22</v>
      </c>
      <c r="E7" s="12">
        <v>112</v>
      </c>
      <c r="F7" s="12">
        <v>0.14299999999999999</v>
      </c>
      <c r="G7" s="12">
        <v>16.015999999999998</v>
      </c>
      <c r="H7" s="13">
        <v>45.645599999999995</v>
      </c>
      <c r="I7" s="13">
        <v>4.3083039999999997</v>
      </c>
      <c r="J7" s="13">
        <v>3.0270239999999995</v>
      </c>
      <c r="K7" s="13">
        <v>0</v>
      </c>
      <c r="L7" s="13">
        <v>0</v>
      </c>
      <c r="M7" s="5">
        <f>AllData_CategoryTribe!AX8*4</f>
        <v>17.233215999999999</v>
      </c>
      <c r="N7" s="5">
        <f>AllData_CategoryTribe!BA8*9</f>
        <v>27.243215999999997</v>
      </c>
      <c r="O7" s="5">
        <f>AllData_CategoryTribe!BB8*4</f>
        <v>0</v>
      </c>
      <c r="P7">
        <f t="shared" si="0"/>
        <v>1</v>
      </c>
      <c r="Q7">
        <v>45.8</v>
      </c>
    </row>
    <row r="8" spans="1:17" x14ac:dyDescent="0.3">
      <c r="A8" s="8" t="s">
        <v>232</v>
      </c>
      <c r="B8" s="8" t="s">
        <v>236</v>
      </c>
      <c r="C8" s="8" t="s">
        <v>12</v>
      </c>
      <c r="D8" s="8" t="s">
        <v>23</v>
      </c>
      <c r="E8" s="12">
        <v>64</v>
      </c>
      <c r="F8" s="12">
        <v>0.28599999999999998</v>
      </c>
      <c r="G8" s="12">
        <v>18.303999999999998</v>
      </c>
      <c r="H8" s="13">
        <v>28.371199999999998</v>
      </c>
      <c r="I8" s="13">
        <v>2.3063039999999999</v>
      </c>
      <c r="J8" s="13">
        <v>1.9402239999999997</v>
      </c>
      <c r="K8" s="13">
        <v>0.201344</v>
      </c>
      <c r="L8" s="13">
        <v>0</v>
      </c>
      <c r="M8" s="5">
        <f>AllData_CategoryTribe!AX9*4</f>
        <v>9.2252159999999996</v>
      </c>
      <c r="N8" s="5">
        <f>AllData_CategoryTribe!BA9*9</f>
        <v>17.462015999999998</v>
      </c>
      <c r="O8" s="5">
        <f>AllData_CategoryTribe!BB9*4</f>
        <v>0.80537599999999998</v>
      </c>
      <c r="P8">
        <f t="shared" si="0"/>
        <v>1</v>
      </c>
      <c r="Q8">
        <v>24.3</v>
      </c>
    </row>
    <row r="9" spans="1:17" x14ac:dyDescent="0.3">
      <c r="A9" s="8" t="s">
        <v>232</v>
      </c>
      <c r="B9" s="8" t="s">
        <v>236</v>
      </c>
      <c r="C9" s="8" t="s">
        <v>12</v>
      </c>
      <c r="D9" s="8" t="s">
        <v>24</v>
      </c>
      <c r="E9" s="12">
        <v>184</v>
      </c>
      <c r="F9" s="12">
        <v>1</v>
      </c>
      <c r="G9" s="12">
        <v>184</v>
      </c>
      <c r="H9" s="13">
        <v>126.96</v>
      </c>
      <c r="I9" s="13">
        <v>6.6239999999999997</v>
      </c>
      <c r="J9" s="13">
        <v>7.5439999999999996</v>
      </c>
      <c r="K9" s="13">
        <v>8.2799999999999994</v>
      </c>
      <c r="L9" s="13">
        <v>0</v>
      </c>
      <c r="M9" s="5">
        <f>AllData_CategoryTribe!AX10*4</f>
        <v>26.495999999999999</v>
      </c>
      <c r="N9" s="5">
        <f>AllData_CategoryTribe!BA10*9</f>
        <v>67.896000000000001</v>
      </c>
      <c r="O9" s="5">
        <f>AllData_CategoryTribe!BB10*4</f>
        <v>33.119999999999997</v>
      </c>
      <c r="P9">
        <f t="shared" si="0"/>
        <v>1</v>
      </c>
      <c r="Q9">
        <v>12.2</v>
      </c>
    </row>
    <row r="10" spans="1:17" x14ac:dyDescent="0.3">
      <c r="A10" s="8" t="s">
        <v>232</v>
      </c>
      <c r="B10" s="8" t="s">
        <v>236</v>
      </c>
      <c r="C10" s="8" t="s">
        <v>12</v>
      </c>
      <c r="D10" s="8" t="s">
        <v>25</v>
      </c>
      <c r="E10" s="12"/>
      <c r="F10" s="12">
        <v>0</v>
      </c>
      <c r="G10" s="12">
        <v>0</v>
      </c>
      <c r="H10" s="13">
        <v>0</v>
      </c>
      <c r="I10" s="13">
        <v>0</v>
      </c>
      <c r="J10" s="13">
        <v>0</v>
      </c>
      <c r="K10" s="13">
        <v>0</v>
      </c>
      <c r="L10" s="13">
        <v>0</v>
      </c>
      <c r="M10" s="5">
        <f>AllData_CategoryTribe!AX11*4</f>
        <v>0</v>
      </c>
      <c r="N10" s="5">
        <f>AllData_CategoryTribe!BA11*9</f>
        <v>0</v>
      </c>
      <c r="O10" s="5">
        <f>AllData_CategoryTribe!BB11*4</f>
        <v>0</v>
      </c>
      <c r="P10">
        <f t="shared" si="0"/>
        <v>0</v>
      </c>
      <c r="Q10">
        <v>59.3</v>
      </c>
    </row>
    <row r="11" spans="1:17" x14ac:dyDescent="0.3">
      <c r="A11" s="8" t="s">
        <v>20</v>
      </c>
      <c r="B11" s="8" t="s">
        <v>236</v>
      </c>
      <c r="C11" s="8" t="s">
        <v>12</v>
      </c>
      <c r="D11" s="8" t="s">
        <v>20</v>
      </c>
      <c r="E11" s="12">
        <v>112</v>
      </c>
      <c r="F11" s="12">
        <v>1</v>
      </c>
      <c r="G11" s="12">
        <v>112</v>
      </c>
      <c r="H11" s="13">
        <v>117.6</v>
      </c>
      <c r="I11" s="13">
        <v>20.72</v>
      </c>
      <c r="J11" s="13">
        <v>3.2480000000000002</v>
      </c>
      <c r="K11" s="13">
        <v>0</v>
      </c>
      <c r="L11" s="13">
        <v>0</v>
      </c>
      <c r="M11" s="5">
        <f>AllData_CategoryTribe!AX12*4</f>
        <v>82.88</v>
      </c>
      <c r="N11" s="5">
        <f>AllData_CategoryTribe!BA12*9</f>
        <v>29.232000000000003</v>
      </c>
      <c r="O11" s="5">
        <f>AllData_CategoryTribe!BB12*4</f>
        <v>0</v>
      </c>
      <c r="P11">
        <f t="shared" si="0"/>
        <v>1</v>
      </c>
      <c r="Q11">
        <v>21.4</v>
      </c>
    </row>
    <row r="12" spans="1:17" x14ac:dyDescent="0.3">
      <c r="A12" s="8" t="s">
        <v>233</v>
      </c>
      <c r="B12" s="8" t="s">
        <v>236</v>
      </c>
      <c r="C12" s="8" t="s">
        <v>12</v>
      </c>
      <c r="D12" s="8" t="s">
        <v>26</v>
      </c>
      <c r="E12" s="12"/>
      <c r="F12" s="12">
        <v>0</v>
      </c>
      <c r="G12" s="12">
        <v>0</v>
      </c>
      <c r="H12" s="13">
        <v>0</v>
      </c>
      <c r="I12" s="13">
        <v>0</v>
      </c>
      <c r="J12" s="13">
        <v>0</v>
      </c>
      <c r="K12" s="13">
        <v>0</v>
      </c>
      <c r="L12" s="13">
        <v>0</v>
      </c>
      <c r="M12" s="5">
        <f>AllData_CategoryTribe!AX13*4</f>
        <v>0</v>
      </c>
      <c r="N12" s="5">
        <f>AllData_CategoryTribe!BA13*9</f>
        <v>0</v>
      </c>
      <c r="O12" s="5">
        <f>AllData_CategoryTribe!BB13*4</f>
        <v>0</v>
      </c>
      <c r="P12">
        <f t="shared" si="0"/>
        <v>0</v>
      </c>
      <c r="Q12">
        <v>31.200000000000003</v>
      </c>
    </row>
    <row r="13" spans="1:17" x14ac:dyDescent="0.3">
      <c r="A13" s="8" t="s">
        <v>233</v>
      </c>
      <c r="B13" s="8" t="s">
        <v>236</v>
      </c>
      <c r="C13" s="8" t="s">
        <v>12</v>
      </c>
      <c r="D13" s="8" t="s">
        <v>28</v>
      </c>
      <c r="E13" s="12">
        <v>185</v>
      </c>
      <c r="F13" s="12">
        <v>0.28599999999999998</v>
      </c>
      <c r="G13" s="12">
        <v>52.91</v>
      </c>
      <c r="H13" s="13">
        <v>67.195700000000002</v>
      </c>
      <c r="I13" s="13">
        <v>4.6031699999999995</v>
      </c>
      <c r="J13" s="13">
        <v>0.26455000000000001</v>
      </c>
      <c r="K13" s="13">
        <v>12.06348</v>
      </c>
      <c r="L13" s="13">
        <v>3.3862400000000004</v>
      </c>
      <c r="M13" s="5">
        <f>AllData_CategoryTribe!AX14*4</f>
        <v>18.412679999999998</v>
      </c>
      <c r="N13" s="5">
        <f>AllData_CategoryTribe!BA14*9</f>
        <v>2.3809499999999999</v>
      </c>
      <c r="O13" s="5">
        <f>AllData_CategoryTribe!BB14*4</f>
        <v>48.253920000000001</v>
      </c>
      <c r="P13">
        <f t="shared" si="0"/>
        <v>1</v>
      </c>
      <c r="Q13">
        <v>32</v>
      </c>
    </row>
    <row r="14" spans="1:17" x14ac:dyDescent="0.3">
      <c r="A14" s="8" t="s">
        <v>233</v>
      </c>
      <c r="B14" s="8" t="s">
        <v>236</v>
      </c>
      <c r="C14" s="8" t="s">
        <v>12</v>
      </c>
      <c r="D14" s="8" t="s">
        <v>30</v>
      </c>
      <c r="E14" s="12"/>
      <c r="F14" s="12">
        <v>0</v>
      </c>
      <c r="G14" s="12">
        <v>0</v>
      </c>
      <c r="H14" s="13">
        <v>0</v>
      </c>
      <c r="I14" s="13">
        <v>0</v>
      </c>
      <c r="J14" s="13">
        <v>0</v>
      </c>
      <c r="K14" s="13">
        <v>0</v>
      </c>
      <c r="L14" s="13">
        <v>0</v>
      </c>
      <c r="M14" s="5">
        <f>AllData_CategoryTribe!AX15*4</f>
        <v>0</v>
      </c>
      <c r="N14" s="5">
        <f>AllData_CategoryTribe!BA15*9</f>
        <v>0</v>
      </c>
      <c r="O14" s="5">
        <f>AllData_CategoryTribe!BB15*4</f>
        <v>0</v>
      </c>
      <c r="P14">
        <f t="shared" si="0"/>
        <v>0</v>
      </c>
      <c r="Q14">
        <v>24.9</v>
      </c>
    </row>
    <row r="15" spans="1:17" x14ac:dyDescent="0.3">
      <c r="A15" s="8" t="s">
        <v>233</v>
      </c>
      <c r="B15" s="8" t="s">
        <v>236</v>
      </c>
      <c r="C15" s="8" t="s">
        <v>12</v>
      </c>
      <c r="D15" s="8" t="s">
        <v>31</v>
      </c>
      <c r="E15" s="12">
        <v>122</v>
      </c>
      <c r="F15" s="12">
        <v>3.3000000000000002E-2</v>
      </c>
      <c r="G15" s="12">
        <v>4.0259999999999998</v>
      </c>
      <c r="H15" s="13">
        <v>3.7441800000000001</v>
      </c>
      <c r="I15" s="13">
        <v>8.0519999999999994E-2</v>
      </c>
      <c r="J15" s="13">
        <v>4.0260000000000001E-3</v>
      </c>
      <c r="K15" s="13">
        <v>0.86961600000000006</v>
      </c>
      <c r="L15" s="13">
        <v>6.0389999999999999E-2</v>
      </c>
      <c r="M15" s="5">
        <f>AllData_CategoryTribe!AX16*4</f>
        <v>0.32207999999999998</v>
      </c>
      <c r="N15" s="5">
        <f>AllData_CategoryTribe!BA16*9</f>
        <v>3.6234000000000002E-2</v>
      </c>
      <c r="O15" s="5">
        <f>AllData_CategoryTribe!BB16*4</f>
        <v>3.4784640000000002</v>
      </c>
      <c r="P15">
        <f t="shared" si="0"/>
        <v>1</v>
      </c>
      <c r="Q15">
        <v>23.700000000000003</v>
      </c>
    </row>
    <row r="16" spans="1:17" x14ac:dyDescent="0.3">
      <c r="A16" s="8" t="s">
        <v>233</v>
      </c>
      <c r="B16" s="8" t="s">
        <v>236</v>
      </c>
      <c r="C16" s="8" t="s">
        <v>12</v>
      </c>
      <c r="D16" s="8" t="s">
        <v>29</v>
      </c>
      <c r="E16" s="12">
        <v>60</v>
      </c>
      <c r="F16" s="12">
        <v>3.0000000000000001E-3</v>
      </c>
      <c r="G16" s="12">
        <v>0.18</v>
      </c>
      <c r="H16" s="13">
        <v>3.9599999999999996E-2</v>
      </c>
      <c r="I16" s="13">
        <v>1.8E-3</v>
      </c>
      <c r="J16" s="13">
        <v>7.1999999999999994E-4</v>
      </c>
      <c r="K16" s="13">
        <v>8.0999999999999996E-3</v>
      </c>
      <c r="L16" s="13">
        <v>5.0400000000000002E-3</v>
      </c>
      <c r="M16" s="5">
        <f>AllData_CategoryTribe!AX17*4</f>
        <v>7.1999999999999998E-3</v>
      </c>
      <c r="N16" s="5">
        <f>AllData_CategoryTribe!BA17*9</f>
        <v>6.4799999999999996E-3</v>
      </c>
      <c r="O16" s="5">
        <f>AllData_CategoryTribe!BB17*4</f>
        <v>3.2399999999999998E-2</v>
      </c>
      <c r="P16">
        <f t="shared" si="0"/>
        <v>1</v>
      </c>
      <c r="Q16">
        <v>5.9</v>
      </c>
    </row>
    <row r="17" spans="1:17" x14ac:dyDescent="0.3">
      <c r="A17" s="8" t="s">
        <v>233</v>
      </c>
      <c r="B17" s="8" t="s">
        <v>236</v>
      </c>
      <c r="C17" s="8" t="s">
        <v>12</v>
      </c>
      <c r="D17" s="8" t="s">
        <v>34</v>
      </c>
      <c r="E17" s="12">
        <v>125</v>
      </c>
      <c r="F17" s="12">
        <v>0.28599999999999998</v>
      </c>
      <c r="G17" s="12">
        <v>35.75</v>
      </c>
      <c r="H17" s="13">
        <v>102.96</v>
      </c>
      <c r="I17" s="13">
        <v>2.2522500000000001</v>
      </c>
      <c r="J17" s="13">
        <v>3.25325</v>
      </c>
      <c r="K17" s="13">
        <v>17.517499999999998</v>
      </c>
      <c r="L17" s="13">
        <v>0</v>
      </c>
      <c r="M17" s="5">
        <f>AllData_CategoryTribe!AX18*4</f>
        <v>9.0090000000000003</v>
      </c>
      <c r="N17" s="5">
        <f>AllData_CategoryTribe!BA18*9</f>
        <v>29.279250000000001</v>
      </c>
      <c r="O17" s="5">
        <f>AllData_CategoryTribe!BB18*4</f>
        <v>70.069999999999993</v>
      </c>
      <c r="P17">
        <f t="shared" si="0"/>
        <v>1</v>
      </c>
      <c r="Q17">
        <v>64.400000000000006</v>
      </c>
    </row>
    <row r="18" spans="1:17" x14ac:dyDescent="0.3">
      <c r="A18" s="8" t="s">
        <v>234</v>
      </c>
      <c r="B18" s="8" t="s">
        <v>236</v>
      </c>
      <c r="C18" s="8" t="s">
        <v>12</v>
      </c>
      <c r="D18" s="8" t="s">
        <v>248</v>
      </c>
      <c r="E18" s="12"/>
      <c r="F18" s="12">
        <v>0</v>
      </c>
      <c r="G18" s="12">
        <v>0</v>
      </c>
      <c r="H18" s="13">
        <v>0</v>
      </c>
      <c r="I18" s="13">
        <v>0</v>
      </c>
      <c r="J18" s="13">
        <v>0</v>
      </c>
      <c r="K18" s="13">
        <v>0</v>
      </c>
      <c r="L18" s="13">
        <v>0</v>
      </c>
      <c r="M18" s="5">
        <f>AllData_CategoryTribe!AX19*4</f>
        <v>0</v>
      </c>
      <c r="N18" s="5">
        <f>AllData_CategoryTribe!BA19*9</f>
        <v>0</v>
      </c>
      <c r="O18" s="5">
        <f>AllData_CategoryTribe!BB19*4</f>
        <v>0</v>
      </c>
      <c r="P18">
        <f t="shared" si="0"/>
        <v>0</v>
      </c>
      <c r="Q18">
        <v>38.799999999999997</v>
      </c>
    </row>
    <row r="19" spans="1:17" x14ac:dyDescent="0.3">
      <c r="A19" s="8" t="s">
        <v>234</v>
      </c>
      <c r="B19" s="8" t="s">
        <v>236</v>
      </c>
      <c r="C19" s="8" t="s">
        <v>12</v>
      </c>
      <c r="D19" s="8" t="s">
        <v>27</v>
      </c>
      <c r="E19" s="12">
        <v>114</v>
      </c>
      <c r="F19" s="12">
        <v>1</v>
      </c>
      <c r="G19" s="12">
        <v>114</v>
      </c>
      <c r="H19" s="13">
        <v>142.5</v>
      </c>
      <c r="I19" s="13">
        <v>2.3940000000000001</v>
      </c>
      <c r="J19" s="13">
        <v>1.4820000000000002</v>
      </c>
      <c r="K19" s="13">
        <v>29.867999999999999</v>
      </c>
      <c r="L19" s="13">
        <v>1.1399999999999999</v>
      </c>
      <c r="M19" s="5">
        <f>AllData_CategoryTribe!AX20*4</f>
        <v>9.5760000000000005</v>
      </c>
      <c r="N19" s="5">
        <f>AllData_CategoryTribe!BA20*9</f>
        <v>13.338000000000001</v>
      </c>
      <c r="O19" s="5">
        <f>AllData_CategoryTribe!BB20*4</f>
        <v>119.47199999999999</v>
      </c>
      <c r="P19">
        <f t="shared" si="0"/>
        <v>1</v>
      </c>
      <c r="Q19">
        <v>29.6</v>
      </c>
    </row>
    <row r="20" spans="1:17" x14ac:dyDescent="0.3">
      <c r="A20" s="8" t="s">
        <v>234</v>
      </c>
      <c r="B20" s="8" t="s">
        <v>236</v>
      </c>
      <c r="C20" s="8" t="s">
        <v>12</v>
      </c>
      <c r="D20" s="8" t="s">
        <v>32</v>
      </c>
      <c r="E20" s="12"/>
      <c r="F20" s="12">
        <v>0</v>
      </c>
      <c r="G20" s="12">
        <v>0</v>
      </c>
      <c r="H20" s="13">
        <v>0</v>
      </c>
      <c r="I20" s="13">
        <v>0</v>
      </c>
      <c r="J20" s="13">
        <v>0</v>
      </c>
      <c r="K20" s="13">
        <v>0</v>
      </c>
      <c r="L20" s="13">
        <v>0</v>
      </c>
      <c r="M20" s="5">
        <f>AllData_CategoryTribe!AX21*4</f>
        <v>0</v>
      </c>
      <c r="N20" s="5">
        <f>AllData_CategoryTribe!BA21*9</f>
        <v>0</v>
      </c>
      <c r="O20" s="5">
        <f>AllData_CategoryTribe!BB21*4</f>
        <v>0</v>
      </c>
      <c r="P20">
        <f t="shared" si="0"/>
        <v>0</v>
      </c>
      <c r="Q20">
        <v>87</v>
      </c>
    </row>
    <row r="21" spans="1:17" x14ac:dyDescent="0.3">
      <c r="A21" s="8" t="s">
        <v>234</v>
      </c>
      <c r="B21" s="8" t="s">
        <v>236</v>
      </c>
      <c r="C21" s="8" t="s">
        <v>12</v>
      </c>
      <c r="D21" s="8" t="s">
        <v>74</v>
      </c>
      <c r="E21" s="12">
        <v>340</v>
      </c>
      <c r="F21" s="12">
        <v>0.28599999999999998</v>
      </c>
      <c r="G21" s="12">
        <v>97.24</v>
      </c>
      <c r="H21" s="13">
        <v>39.868399999999994</v>
      </c>
      <c r="I21" s="13">
        <v>0</v>
      </c>
      <c r="J21" s="13">
        <v>0</v>
      </c>
      <c r="K21" s="13">
        <v>10.112959999999999</v>
      </c>
      <c r="L21" s="13">
        <v>0</v>
      </c>
      <c r="M21" s="5">
        <f>AllData_CategoryTribe!AX22*4</f>
        <v>0</v>
      </c>
      <c r="N21" s="5">
        <f>AllData_CategoryTribe!BA22*9</f>
        <v>0</v>
      </c>
      <c r="O21" s="5">
        <f>AllData_CategoryTribe!BB22*4</f>
        <v>40.451839999999997</v>
      </c>
      <c r="P21">
        <f t="shared" si="0"/>
        <v>1</v>
      </c>
      <c r="Q21">
        <v>10.4</v>
      </c>
    </row>
    <row r="22" spans="1:17" x14ac:dyDescent="0.3">
      <c r="A22" s="8" t="s">
        <v>232</v>
      </c>
      <c r="B22" s="8" t="s">
        <v>236</v>
      </c>
      <c r="C22" s="8" t="s">
        <v>35</v>
      </c>
      <c r="D22" s="8" t="s">
        <v>13</v>
      </c>
      <c r="E22" s="12">
        <v>112</v>
      </c>
      <c r="F22" s="12">
        <v>3.0000000000000001E-3</v>
      </c>
      <c r="G22" s="12">
        <v>0.33600000000000002</v>
      </c>
      <c r="H22" s="13">
        <v>0.90383999999999998</v>
      </c>
      <c r="I22" s="13">
        <v>8.3664000000000002E-2</v>
      </c>
      <c r="J22" s="13">
        <v>6.0479999999999999E-2</v>
      </c>
      <c r="K22" s="13">
        <v>0</v>
      </c>
      <c r="L22" s="13">
        <v>0</v>
      </c>
      <c r="M22" s="5">
        <f>AllData_CategoryTribe!AX23*4</f>
        <v>0.33465600000000001</v>
      </c>
      <c r="N22" s="5">
        <f>AllData_CategoryTribe!BA23*9</f>
        <v>0.54432000000000003</v>
      </c>
      <c r="O22" s="5">
        <f>AllData_CategoryTribe!BB23*4</f>
        <v>0</v>
      </c>
      <c r="P22">
        <f t="shared" si="0"/>
        <v>1</v>
      </c>
      <c r="Q22">
        <v>42.9</v>
      </c>
    </row>
    <row r="23" spans="1:17" x14ac:dyDescent="0.3">
      <c r="A23" s="8" t="s">
        <v>232</v>
      </c>
      <c r="B23" s="8" t="s">
        <v>236</v>
      </c>
      <c r="C23" s="8" t="s">
        <v>35</v>
      </c>
      <c r="D23" s="8" t="s">
        <v>15</v>
      </c>
      <c r="E23" s="12">
        <v>85</v>
      </c>
      <c r="F23" s="12">
        <v>3.3000000000000002E-2</v>
      </c>
      <c r="G23" s="12">
        <v>2.8050000000000002</v>
      </c>
      <c r="H23" s="13">
        <v>6.7600499999999997</v>
      </c>
      <c r="I23" s="13">
        <v>0.92284499999999992</v>
      </c>
      <c r="J23" s="13">
        <v>0.30574500000000004</v>
      </c>
      <c r="K23" s="13">
        <v>1.4025000000000001E-2</v>
      </c>
      <c r="L23" s="13">
        <v>0</v>
      </c>
      <c r="M23" s="5">
        <f>AllData_CategoryTribe!AX24*4</f>
        <v>3.6913799999999997</v>
      </c>
      <c r="N23" s="5">
        <f>AllData_CategoryTribe!BA24*9</f>
        <v>2.7517050000000003</v>
      </c>
      <c r="O23" s="5">
        <f>AllData_CategoryTribe!BB24*4</f>
        <v>5.6100000000000004E-2</v>
      </c>
      <c r="P23">
        <f t="shared" si="0"/>
        <v>1</v>
      </c>
      <c r="Q23">
        <v>44.3</v>
      </c>
    </row>
    <row r="24" spans="1:17" x14ac:dyDescent="0.3">
      <c r="A24" s="8" t="s">
        <v>232</v>
      </c>
      <c r="B24" s="8" t="s">
        <v>236</v>
      </c>
      <c r="C24" s="8" t="s">
        <v>35</v>
      </c>
      <c r="D24" s="8" t="s">
        <v>17</v>
      </c>
      <c r="E24" s="12">
        <v>85</v>
      </c>
      <c r="F24" s="12">
        <v>3.3000000000000002E-2</v>
      </c>
      <c r="G24" s="12">
        <v>2.8050000000000002</v>
      </c>
      <c r="H24" s="13">
        <v>7.4332500000000001</v>
      </c>
      <c r="I24" s="13">
        <v>0.47404499999999999</v>
      </c>
      <c r="J24" s="13">
        <v>0.60026999999999997</v>
      </c>
      <c r="K24" s="13">
        <v>0</v>
      </c>
      <c r="L24" s="13">
        <v>0</v>
      </c>
      <c r="M24" s="5">
        <f>AllData_CategoryTribe!AX25*4</f>
        <v>1.89618</v>
      </c>
      <c r="N24" s="5">
        <f>AllData_CategoryTribe!BA25*9</f>
        <v>5.4024299999999998</v>
      </c>
      <c r="O24" s="5">
        <f>AllData_CategoryTribe!BB25*4</f>
        <v>0</v>
      </c>
      <c r="P24">
        <f t="shared" si="0"/>
        <v>1</v>
      </c>
      <c r="Q24">
        <v>38.299999999999997</v>
      </c>
    </row>
    <row r="25" spans="1:17" x14ac:dyDescent="0.3">
      <c r="A25" s="8" t="s">
        <v>232</v>
      </c>
      <c r="B25" s="8" t="s">
        <v>236</v>
      </c>
      <c r="C25" s="8" t="s">
        <v>35</v>
      </c>
      <c r="D25" s="8" t="s">
        <v>18</v>
      </c>
      <c r="E25" s="12">
        <v>112</v>
      </c>
      <c r="F25" s="12">
        <v>3.0000000000000001E-3</v>
      </c>
      <c r="G25" s="12">
        <v>0.33600000000000002</v>
      </c>
      <c r="H25" s="13">
        <v>0.89712000000000003</v>
      </c>
      <c r="I25" s="13">
        <v>6.5856000000000012E-2</v>
      </c>
      <c r="J25" s="13">
        <v>6.8208000000000005E-2</v>
      </c>
      <c r="K25" s="13">
        <v>3.3600000000000001E-3</v>
      </c>
      <c r="L25" s="13">
        <v>3.3600000000000001E-3</v>
      </c>
      <c r="M25" s="5">
        <f>AllData_CategoryTribe!AX26*4</f>
        <v>0.26342400000000005</v>
      </c>
      <c r="N25" s="5">
        <f>AllData_CategoryTribe!BA26*9</f>
        <v>0.61387200000000008</v>
      </c>
      <c r="O25" s="5">
        <f>AllData_CategoryTribe!BB26*4</f>
        <v>1.3440000000000001E-2</v>
      </c>
      <c r="P25">
        <f t="shared" si="0"/>
        <v>1</v>
      </c>
      <c r="Q25">
        <v>39.900000000000006</v>
      </c>
    </row>
    <row r="26" spans="1:17" x14ac:dyDescent="0.3">
      <c r="A26" s="8" t="s">
        <v>232</v>
      </c>
      <c r="B26" s="8" t="s">
        <v>236</v>
      </c>
      <c r="C26" s="8" t="s">
        <v>35</v>
      </c>
      <c r="D26" s="8" t="s">
        <v>22</v>
      </c>
      <c r="E26" s="12">
        <v>112</v>
      </c>
      <c r="F26" s="12">
        <v>3.0000000000000001E-3</v>
      </c>
      <c r="G26" s="12">
        <v>0.33600000000000002</v>
      </c>
      <c r="H26" s="13">
        <v>0.95760000000000001</v>
      </c>
      <c r="I26" s="13">
        <v>9.0383999999999992E-2</v>
      </c>
      <c r="J26" s="13">
        <v>6.3503999999999991E-2</v>
      </c>
      <c r="K26" s="13">
        <v>0</v>
      </c>
      <c r="L26" s="13">
        <v>0</v>
      </c>
      <c r="M26" s="5">
        <f>AllData_CategoryTribe!AX27*4</f>
        <v>0.36153599999999997</v>
      </c>
      <c r="N26" s="5">
        <f>AllData_CategoryTribe!BA27*9</f>
        <v>0.57153599999999993</v>
      </c>
      <c r="O26" s="5">
        <f>AllData_CategoryTribe!BB27*4</f>
        <v>0</v>
      </c>
      <c r="P26">
        <f t="shared" si="0"/>
        <v>1</v>
      </c>
      <c r="Q26">
        <v>45.8</v>
      </c>
    </row>
    <row r="27" spans="1:17" x14ac:dyDescent="0.3">
      <c r="A27" s="8" t="s">
        <v>232</v>
      </c>
      <c r="B27" s="8" t="s">
        <v>236</v>
      </c>
      <c r="C27" s="8" t="s">
        <v>35</v>
      </c>
      <c r="D27" s="8" t="s">
        <v>23</v>
      </c>
      <c r="E27" s="12">
        <v>104</v>
      </c>
      <c r="F27" s="12">
        <v>3.3000000000000002E-2</v>
      </c>
      <c r="G27" s="12">
        <v>3.4320000000000004</v>
      </c>
      <c r="H27" s="13">
        <v>5.3196000000000003</v>
      </c>
      <c r="I27" s="13">
        <v>0.43243200000000004</v>
      </c>
      <c r="J27" s="13">
        <v>0.36379200000000006</v>
      </c>
      <c r="K27" s="13">
        <v>3.7752000000000008E-2</v>
      </c>
      <c r="L27" s="13">
        <v>0</v>
      </c>
      <c r="M27" s="5">
        <f>AllData_CategoryTribe!AX28*4</f>
        <v>1.7297280000000002</v>
      </c>
      <c r="N27" s="5">
        <f>AllData_CategoryTribe!BA28*9</f>
        <v>3.2741280000000006</v>
      </c>
      <c r="O27" s="5">
        <f>AllData_CategoryTribe!BB28*4</f>
        <v>0.15100800000000003</v>
      </c>
      <c r="P27">
        <f t="shared" si="0"/>
        <v>1</v>
      </c>
      <c r="Q27">
        <v>24.3</v>
      </c>
    </row>
    <row r="28" spans="1:17" x14ac:dyDescent="0.3">
      <c r="A28" s="8" t="s">
        <v>232</v>
      </c>
      <c r="B28" s="8" t="s">
        <v>236</v>
      </c>
      <c r="C28" s="8" t="s">
        <v>35</v>
      </c>
      <c r="D28" s="8" t="s">
        <v>24</v>
      </c>
      <c r="E28" s="12">
        <v>184</v>
      </c>
      <c r="F28" s="12">
        <v>2</v>
      </c>
      <c r="G28" s="12">
        <v>368</v>
      </c>
      <c r="H28" s="13">
        <v>253.92</v>
      </c>
      <c r="I28" s="13">
        <v>13.247999999999999</v>
      </c>
      <c r="J28" s="13">
        <v>15.087999999999999</v>
      </c>
      <c r="K28" s="13">
        <v>16.559999999999999</v>
      </c>
      <c r="L28" s="13">
        <v>0</v>
      </c>
      <c r="M28" s="5">
        <f>AllData_CategoryTribe!AX29*4</f>
        <v>52.991999999999997</v>
      </c>
      <c r="N28" s="5">
        <f>AllData_CategoryTribe!BA29*9</f>
        <v>135.792</v>
      </c>
      <c r="O28" s="5">
        <f>AllData_CategoryTribe!BB29*4</f>
        <v>66.239999999999995</v>
      </c>
      <c r="P28">
        <f t="shared" si="0"/>
        <v>1</v>
      </c>
      <c r="Q28">
        <v>12.2</v>
      </c>
    </row>
    <row r="29" spans="1:17" x14ac:dyDescent="0.3">
      <c r="A29" s="8" t="s">
        <v>232</v>
      </c>
      <c r="B29" s="8" t="s">
        <v>236</v>
      </c>
      <c r="C29" s="8" t="s">
        <v>35</v>
      </c>
      <c r="D29" s="8" t="s">
        <v>25</v>
      </c>
      <c r="E29" s="12"/>
      <c r="F29" s="12">
        <v>0</v>
      </c>
      <c r="G29" s="12">
        <v>0</v>
      </c>
      <c r="H29" s="13">
        <v>0</v>
      </c>
      <c r="I29" s="13">
        <v>0</v>
      </c>
      <c r="J29" s="13">
        <v>0</v>
      </c>
      <c r="K29" s="13">
        <v>0</v>
      </c>
      <c r="L29" s="13">
        <v>0</v>
      </c>
      <c r="M29" s="5">
        <f>AllData_CategoryTribe!AX30*4</f>
        <v>0</v>
      </c>
      <c r="N29" s="5">
        <f>AllData_CategoryTribe!BA30*9</f>
        <v>0</v>
      </c>
      <c r="O29" s="5">
        <f>AllData_CategoryTribe!BB30*4</f>
        <v>0</v>
      </c>
      <c r="P29">
        <f t="shared" si="0"/>
        <v>0</v>
      </c>
      <c r="Q29">
        <v>59.3</v>
      </c>
    </row>
    <row r="30" spans="1:17" x14ac:dyDescent="0.3">
      <c r="A30" s="8" t="s">
        <v>20</v>
      </c>
      <c r="B30" s="8" t="s">
        <v>236</v>
      </c>
      <c r="C30" s="8" t="s">
        <v>35</v>
      </c>
      <c r="D30" s="8" t="s">
        <v>20</v>
      </c>
      <c r="E30" s="12">
        <v>112</v>
      </c>
      <c r="F30" s="12">
        <v>1</v>
      </c>
      <c r="G30" s="12">
        <v>112</v>
      </c>
      <c r="H30" s="13">
        <v>117.6</v>
      </c>
      <c r="I30" s="13">
        <v>20.72</v>
      </c>
      <c r="J30" s="13">
        <v>3.2480000000000002</v>
      </c>
      <c r="K30" s="13">
        <v>0</v>
      </c>
      <c r="L30" s="13">
        <v>0</v>
      </c>
      <c r="M30" s="5">
        <f>AllData_CategoryTribe!AX31*4</f>
        <v>82.88</v>
      </c>
      <c r="N30" s="5">
        <f>AllData_CategoryTribe!BA31*9</f>
        <v>29.232000000000003</v>
      </c>
      <c r="O30" s="5">
        <f>AllData_CategoryTribe!BB31*4</f>
        <v>0</v>
      </c>
      <c r="P30">
        <f t="shared" si="0"/>
        <v>1</v>
      </c>
      <c r="Q30">
        <v>21.4</v>
      </c>
    </row>
    <row r="31" spans="1:17" x14ac:dyDescent="0.3">
      <c r="A31" s="8" t="s">
        <v>233</v>
      </c>
      <c r="B31" s="8" t="s">
        <v>236</v>
      </c>
      <c r="C31" s="8" t="s">
        <v>35</v>
      </c>
      <c r="D31" s="8" t="s">
        <v>26</v>
      </c>
      <c r="E31" s="12">
        <v>175</v>
      </c>
      <c r="F31" s="12">
        <v>0.28599999999999998</v>
      </c>
      <c r="G31" s="12">
        <v>50.05</v>
      </c>
      <c r="H31" s="13">
        <v>65.064999999999998</v>
      </c>
      <c r="I31" s="13">
        <v>1.2011999999999998</v>
      </c>
      <c r="J31" s="13">
        <v>0.10009999999999999</v>
      </c>
      <c r="K31" s="13">
        <v>14.314300000000001</v>
      </c>
      <c r="L31" s="13">
        <v>0.15014999999999998</v>
      </c>
      <c r="M31" s="5">
        <f>AllData_CategoryTribe!AX32*4</f>
        <v>4.8047999999999993</v>
      </c>
      <c r="N31" s="5">
        <f>AllData_CategoryTribe!BA32*9</f>
        <v>0.90089999999999992</v>
      </c>
      <c r="O31" s="5">
        <f>AllData_CategoryTribe!BB32*4</f>
        <v>57.257200000000005</v>
      </c>
      <c r="P31">
        <f t="shared" si="0"/>
        <v>1</v>
      </c>
      <c r="Q31">
        <v>31.200000000000003</v>
      </c>
    </row>
    <row r="32" spans="1:17" x14ac:dyDescent="0.3">
      <c r="A32" s="8" t="s">
        <v>233</v>
      </c>
      <c r="B32" s="8" t="s">
        <v>236</v>
      </c>
      <c r="C32" s="8" t="s">
        <v>35</v>
      </c>
      <c r="D32" s="8" t="s">
        <v>28</v>
      </c>
      <c r="E32" s="12">
        <v>185</v>
      </c>
      <c r="F32" s="12">
        <v>1</v>
      </c>
      <c r="G32" s="12">
        <v>185</v>
      </c>
      <c r="H32" s="13">
        <v>234.95</v>
      </c>
      <c r="I32" s="13">
        <v>16.094999999999999</v>
      </c>
      <c r="J32" s="13">
        <v>0.92500000000000004</v>
      </c>
      <c r="K32" s="13">
        <v>42.18</v>
      </c>
      <c r="L32" s="13">
        <v>11.84</v>
      </c>
      <c r="M32" s="5">
        <f>AllData_CategoryTribe!AX33*4</f>
        <v>64.38</v>
      </c>
      <c r="N32" s="5">
        <f>AllData_CategoryTribe!BA33*9</f>
        <v>8.3250000000000011</v>
      </c>
      <c r="O32" s="5">
        <f>AllData_CategoryTribe!BB33*4</f>
        <v>168.72</v>
      </c>
      <c r="P32">
        <f t="shared" si="0"/>
        <v>1</v>
      </c>
      <c r="Q32">
        <v>32</v>
      </c>
    </row>
    <row r="33" spans="1:17" x14ac:dyDescent="0.3">
      <c r="A33" s="8" t="s">
        <v>233</v>
      </c>
      <c r="B33" s="8" t="s">
        <v>236</v>
      </c>
      <c r="C33" s="8" t="s">
        <v>35</v>
      </c>
      <c r="D33" s="8" t="s">
        <v>29</v>
      </c>
      <c r="E33" s="12"/>
      <c r="F33" s="12">
        <v>0</v>
      </c>
      <c r="G33" s="12">
        <v>0</v>
      </c>
      <c r="H33" s="13">
        <v>0</v>
      </c>
      <c r="I33" s="13">
        <v>0</v>
      </c>
      <c r="J33" s="13">
        <v>0</v>
      </c>
      <c r="K33" s="13">
        <v>0</v>
      </c>
      <c r="L33" s="13">
        <v>0</v>
      </c>
      <c r="M33" s="5">
        <f>AllData_CategoryTribe!AX34*4</f>
        <v>0</v>
      </c>
      <c r="N33" s="5">
        <f>AllData_CategoryTribe!BA34*9</f>
        <v>0</v>
      </c>
      <c r="O33" s="5">
        <f>AllData_CategoryTribe!BB34*4</f>
        <v>0</v>
      </c>
      <c r="P33">
        <f t="shared" si="0"/>
        <v>0</v>
      </c>
      <c r="Q33">
        <v>5.9</v>
      </c>
    </row>
    <row r="34" spans="1:17" x14ac:dyDescent="0.3">
      <c r="A34" s="8" t="s">
        <v>233</v>
      </c>
      <c r="B34" s="8" t="s">
        <v>236</v>
      </c>
      <c r="C34" s="8" t="s">
        <v>35</v>
      </c>
      <c r="D34" s="8" t="s">
        <v>30</v>
      </c>
      <c r="E34" s="12"/>
      <c r="F34" s="12">
        <v>0</v>
      </c>
      <c r="G34" s="12">
        <v>0</v>
      </c>
      <c r="H34" s="13">
        <v>0</v>
      </c>
      <c r="I34" s="13">
        <v>0</v>
      </c>
      <c r="J34" s="13">
        <v>0</v>
      </c>
      <c r="K34" s="13">
        <v>0</v>
      </c>
      <c r="L34" s="13">
        <v>0</v>
      </c>
      <c r="M34" s="5">
        <f>AllData_CategoryTribe!AX35*4</f>
        <v>0</v>
      </c>
      <c r="N34" s="5">
        <f>AllData_CategoryTribe!BA35*9</f>
        <v>0</v>
      </c>
      <c r="O34" s="5">
        <f>AllData_CategoryTribe!BB35*4</f>
        <v>0</v>
      </c>
      <c r="P34">
        <f t="shared" si="0"/>
        <v>0</v>
      </c>
      <c r="Q34">
        <v>24.9</v>
      </c>
    </row>
    <row r="35" spans="1:17" x14ac:dyDescent="0.3">
      <c r="A35" s="8" t="s">
        <v>233</v>
      </c>
      <c r="B35" s="8" t="s">
        <v>236</v>
      </c>
      <c r="C35" s="8" t="s">
        <v>35</v>
      </c>
      <c r="D35" s="8" t="s">
        <v>31</v>
      </c>
      <c r="E35" s="12"/>
      <c r="F35" s="12">
        <v>0</v>
      </c>
      <c r="G35" s="12">
        <v>0</v>
      </c>
      <c r="H35" s="13">
        <v>0</v>
      </c>
      <c r="I35" s="13">
        <v>0</v>
      </c>
      <c r="J35" s="13">
        <v>0</v>
      </c>
      <c r="K35" s="13">
        <v>0</v>
      </c>
      <c r="L35" s="13">
        <v>0</v>
      </c>
      <c r="M35" s="5">
        <f>AllData_CategoryTribe!AX36*4</f>
        <v>0</v>
      </c>
      <c r="N35" s="5">
        <f>AllData_CategoryTribe!BA36*9</f>
        <v>0</v>
      </c>
      <c r="O35" s="5">
        <f>AllData_CategoryTribe!BB36*4</f>
        <v>0</v>
      </c>
      <c r="P35">
        <f t="shared" si="0"/>
        <v>0</v>
      </c>
      <c r="Q35">
        <v>23.700000000000003</v>
      </c>
    </row>
    <row r="36" spans="1:17" x14ac:dyDescent="0.3">
      <c r="A36" s="8" t="s">
        <v>234</v>
      </c>
      <c r="B36" s="8" t="s">
        <v>236</v>
      </c>
      <c r="C36" s="8" t="s">
        <v>35</v>
      </c>
      <c r="D36" s="8" t="s">
        <v>248</v>
      </c>
      <c r="E36" s="12">
        <v>134</v>
      </c>
      <c r="F36" s="12">
        <v>0.28599999999999998</v>
      </c>
      <c r="G36" s="12">
        <v>38.323999999999998</v>
      </c>
      <c r="H36" s="13">
        <v>62.468119999999999</v>
      </c>
      <c r="I36" s="13">
        <v>2.414412</v>
      </c>
      <c r="J36" s="13">
        <v>0.53653600000000001</v>
      </c>
      <c r="K36" s="13">
        <v>11.918764000000001</v>
      </c>
      <c r="L36" s="13">
        <v>0.38323999999999997</v>
      </c>
      <c r="M36" s="5">
        <f>AllData_CategoryTribe!AX37*4</f>
        <v>9.657648</v>
      </c>
      <c r="N36" s="5">
        <f>AllData_CategoryTribe!BA37*9</f>
        <v>4.828824</v>
      </c>
      <c r="O36" s="5">
        <f>AllData_CategoryTribe!BB37*4</f>
        <v>47.675056000000005</v>
      </c>
      <c r="P36">
        <f t="shared" si="0"/>
        <v>1</v>
      </c>
      <c r="Q36">
        <v>38.799999999999997</v>
      </c>
    </row>
    <row r="37" spans="1:17" x14ac:dyDescent="0.3">
      <c r="A37" s="8" t="s">
        <v>234</v>
      </c>
      <c r="B37" s="8" t="s">
        <v>236</v>
      </c>
      <c r="C37" s="8" t="s">
        <v>35</v>
      </c>
      <c r="D37" s="8" t="s">
        <v>27</v>
      </c>
      <c r="E37" s="12">
        <v>114</v>
      </c>
      <c r="F37" s="12">
        <v>0.42899999999999999</v>
      </c>
      <c r="G37" s="12">
        <v>48.905999999999999</v>
      </c>
      <c r="H37" s="13">
        <v>61.1325</v>
      </c>
      <c r="I37" s="13">
        <v>1.027026</v>
      </c>
      <c r="J37" s="13">
        <v>0.63577800000000007</v>
      </c>
      <c r="K37" s="13">
        <v>12.813371999999999</v>
      </c>
      <c r="L37" s="13">
        <v>0.48905999999999999</v>
      </c>
      <c r="M37" s="5">
        <f>AllData_CategoryTribe!AX38*4</f>
        <v>4.108104</v>
      </c>
      <c r="N37" s="5">
        <f>AllData_CategoryTribe!BA38*9</f>
        <v>5.7220020000000007</v>
      </c>
      <c r="O37" s="5">
        <f>AllData_CategoryTribe!BB38*4</f>
        <v>51.253487999999997</v>
      </c>
      <c r="P37">
        <f t="shared" si="0"/>
        <v>1</v>
      </c>
      <c r="Q37">
        <v>29.6</v>
      </c>
    </row>
    <row r="38" spans="1:17" x14ac:dyDescent="0.3">
      <c r="A38" s="8" t="s">
        <v>234</v>
      </c>
      <c r="B38" s="8" t="s">
        <v>236</v>
      </c>
      <c r="C38" s="8" t="s">
        <v>35</v>
      </c>
      <c r="D38" s="8" t="s">
        <v>32</v>
      </c>
      <c r="E38" s="12"/>
      <c r="F38" s="12">
        <v>0</v>
      </c>
      <c r="G38" s="12">
        <v>0</v>
      </c>
      <c r="H38" s="13">
        <v>0</v>
      </c>
      <c r="I38" s="13">
        <v>0</v>
      </c>
      <c r="J38" s="13">
        <v>0</v>
      </c>
      <c r="K38" s="13">
        <v>0</v>
      </c>
      <c r="L38" s="13">
        <v>0</v>
      </c>
      <c r="M38" s="5">
        <f>AllData_CategoryTribe!AX39*4</f>
        <v>0</v>
      </c>
      <c r="N38" s="5">
        <f>AllData_CategoryTribe!BA39*9</f>
        <v>0</v>
      </c>
      <c r="O38" s="5">
        <f>AllData_CategoryTribe!BB39*4</f>
        <v>0</v>
      </c>
      <c r="P38">
        <f t="shared" si="0"/>
        <v>0</v>
      </c>
      <c r="Q38">
        <v>87</v>
      </c>
    </row>
    <row r="39" spans="1:17" x14ac:dyDescent="0.3">
      <c r="A39" s="8" t="s">
        <v>234</v>
      </c>
      <c r="B39" s="8" t="s">
        <v>236</v>
      </c>
      <c r="C39" s="8" t="s">
        <v>35</v>
      </c>
      <c r="D39" s="8" t="s">
        <v>74</v>
      </c>
      <c r="E39" s="12">
        <v>340</v>
      </c>
      <c r="F39" s="12">
        <v>0.14299999999999999</v>
      </c>
      <c r="G39" s="12">
        <v>48.62</v>
      </c>
      <c r="H39" s="13">
        <v>19.934199999999997</v>
      </c>
      <c r="I39" s="13">
        <v>0</v>
      </c>
      <c r="J39" s="13">
        <v>0</v>
      </c>
      <c r="K39" s="13">
        <v>5.0564799999999996</v>
      </c>
      <c r="L39" s="13">
        <v>0</v>
      </c>
      <c r="M39" s="5">
        <f>AllData_CategoryTribe!AX40*4</f>
        <v>0</v>
      </c>
      <c r="N39" s="5">
        <f>AllData_CategoryTribe!BA40*9</f>
        <v>0</v>
      </c>
      <c r="O39" s="5">
        <f>AllData_CategoryTribe!BB40*4</f>
        <v>20.225919999999999</v>
      </c>
      <c r="P39">
        <f t="shared" si="0"/>
        <v>1</v>
      </c>
      <c r="Q39">
        <v>10.4</v>
      </c>
    </row>
    <row r="40" spans="1:17" x14ac:dyDescent="0.3">
      <c r="A40" s="8" t="s">
        <v>232</v>
      </c>
      <c r="B40" s="8" t="s">
        <v>236</v>
      </c>
      <c r="C40" s="8" t="s">
        <v>37</v>
      </c>
      <c r="D40" s="8" t="s">
        <v>13</v>
      </c>
      <c r="E40" s="12">
        <v>112</v>
      </c>
      <c r="F40" s="12">
        <v>3.0000000000000001E-3</v>
      </c>
      <c r="G40" s="12">
        <v>0.33600000000000002</v>
      </c>
      <c r="H40" s="13">
        <v>0.90383999999999998</v>
      </c>
      <c r="I40" s="13">
        <v>8.3664000000000002E-2</v>
      </c>
      <c r="J40" s="13">
        <v>6.0479999999999999E-2</v>
      </c>
      <c r="K40" s="13">
        <v>0</v>
      </c>
      <c r="L40" s="13">
        <v>0</v>
      </c>
      <c r="M40" s="5">
        <f>AllData_CategoryTribe!AX41*4</f>
        <v>0.33465600000000001</v>
      </c>
      <c r="N40" s="5">
        <f>AllData_CategoryTribe!BA41*9</f>
        <v>0.54432000000000003</v>
      </c>
      <c r="O40" s="5">
        <f>AllData_CategoryTribe!BB41*4</f>
        <v>0</v>
      </c>
      <c r="P40">
        <f t="shared" si="0"/>
        <v>1</v>
      </c>
      <c r="Q40">
        <v>42.9</v>
      </c>
    </row>
    <row r="41" spans="1:17" x14ac:dyDescent="0.3">
      <c r="A41" s="8" t="s">
        <v>232</v>
      </c>
      <c r="B41" s="8" t="s">
        <v>236</v>
      </c>
      <c r="C41" s="8" t="s">
        <v>37</v>
      </c>
      <c r="D41" s="8" t="s">
        <v>15</v>
      </c>
      <c r="E41" s="12">
        <v>85</v>
      </c>
      <c r="F41" s="12">
        <v>3.0000000000000001E-3</v>
      </c>
      <c r="G41" s="12">
        <v>0.255</v>
      </c>
      <c r="H41" s="13">
        <v>0.61454999999999993</v>
      </c>
      <c r="I41" s="13">
        <v>8.3894999999999997E-2</v>
      </c>
      <c r="J41" s="13">
        <v>2.7795E-2</v>
      </c>
      <c r="K41" s="13">
        <v>1.2750000000000001E-3</v>
      </c>
      <c r="L41" s="13">
        <v>0</v>
      </c>
      <c r="M41" s="5">
        <f>AllData_CategoryTribe!AX42*4</f>
        <v>0.33557999999999999</v>
      </c>
      <c r="N41" s="5">
        <f>AllData_CategoryTribe!BA42*9</f>
        <v>0.25015500000000002</v>
      </c>
      <c r="O41" s="5">
        <f>AllData_CategoryTribe!BB42*4</f>
        <v>5.1000000000000004E-3</v>
      </c>
      <c r="P41">
        <f t="shared" si="0"/>
        <v>1</v>
      </c>
      <c r="Q41">
        <v>44.3</v>
      </c>
    </row>
    <row r="42" spans="1:17" x14ac:dyDescent="0.3">
      <c r="A42" s="8" t="s">
        <v>232</v>
      </c>
      <c r="B42" s="8" t="s">
        <v>236</v>
      </c>
      <c r="C42" s="8" t="s">
        <v>37</v>
      </c>
      <c r="D42" s="8" t="s">
        <v>17</v>
      </c>
      <c r="E42" s="12">
        <v>85</v>
      </c>
      <c r="F42" s="12">
        <v>3.0000000000000001E-3</v>
      </c>
      <c r="G42" s="12">
        <v>0.255</v>
      </c>
      <c r="H42" s="13">
        <v>0.67575000000000007</v>
      </c>
      <c r="I42" s="13">
        <v>4.3095000000000001E-2</v>
      </c>
      <c r="J42" s="13">
        <v>5.457E-2</v>
      </c>
      <c r="K42" s="13">
        <v>0</v>
      </c>
      <c r="L42" s="13">
        <v>0</v>
      </c>
      <c r="M42" s="5">
        <f>AllData_CategoryTribe!AX43*4</f>
        <v>0.17238000000000001</v>
      </c>
      <c r="N42" s="5">
        <f>AllData_CategoryTribe!BA43*9</f>
        <v>0.49113000000000001</v>
      </c>
      <c r="O42" s="5">
        <f>AllData_CategoryTribe!BB43*4</f>
        <v>0</v>
      </c>
      <c r="P42">
        <f t="shared" si="0"/>
        <v>1</v>
      </c>
      <c r="Q42">
        <v>38.299999999999997</v>
      </c>
    </row>
    <row r="43" spans="1:17" x14ac:dyDescent="0.3">
      <c r="A43" s="8" t="s">
        <v>232</v>
      </c>
      <c r="B43" s="8" t="s">
        <v>236</v>
      </c>
      <c r="C43" s="8" t="s">
        <v>37</v>
      </c>
      <c r="D43" s="8" t="s">
        <v>18</v>
      </c>
      <c r="E43" s="12">
        <v>112</v>
      </c>
      <c r="F43" s="12">
        <v>3.0000000000000001E-3</v>
      </c>
      <c r="G43" s="12">
        <v>0.33600000000000002</v>
      </c>
      <c r="H43" s="13">
        <v>0.89712000000000003</v>
      </c>
      <c r="I43" s="13">
        <v>6.5856000000000012E-2</v>
      </c>
      <c r="J43" s="13">
        <v>6.8208000000000005E-2</v>
      </c>
      <c r="K43" s="13">
        <v>3.3600000000000001E-3</v>
      </c>
      <c r="L43" s="13">
        <v>3.3600000000000001E-3</v>
      </c>
      <c r="M43" s="5">
        <f>AllData_CategoryTribe!AX44*4</f>
        <v>0.26342400000000005</v>
      </c>
      <c r="N43" s="5">
        <f>AllData_CategoryTribe!BA44*9</f>
        <v>0.61387200000000008</v>
      </c>
      <c r="O43" s="5">
        <f>AllData_CategoryTribe!BB44*4</f>
        <v>1.3440000000000001E-2</v>
      </c>
      <c r="P43">
        <f t="shared" si="0"/>
        <v>1</v>
      </c>
      <c r="Q43">
        <v>39.900000000000006</v>
      </c>
    </row>
    <row r="44" spans="1:17" x14ac:dyDescent="0.3">
      <c r="A44" s="8" t="s">
        <v>232</v>
      </c>
      <c r="B44" s="8" t="s">
        <v>236</v>
      </c>
      <c r="C44" s="8" t="s">
        <v>37</v>
      </c>
      <c r="D44" s="8" t="s">
        <v>19</v>
      </c>
      <c r="E44" s="12">
        <v>112</v>
      </c>
      <c r="F44" s="12">
        <v>3.0000000000000001E-3</v>
      </c>
      <c r="G44" s="12">
        <v>0.33600000000000002</v>
      </c>
      <c r="H44" s="13">
        <v>0.95760000000000001</v>
      </c>
      <c r="I44" s="13">
        <v>9.0383999999999992E-2</v>
      </c>
      <c r="J44" s="13">
        <v>6.3503999999999991E-2</v>
      </c>
      <c r="K44" s="13">
        <v>0</v>
      </c>
      <c r="L44" s="13">
        <v>0</v>
      </c>
      <c r="M44" s="5">
        <f>AllData_CategoryTribe!AX45*4</f>
        <v>0.36153599999999997</v>
      </c>
      <c r="N44" s="5">
        <f>AllData_CategoryTribe!BA45*9</f>
        <v>0.57153599999999993</v>
      </c>
      <c r="O44" s="5">
        <f>AllData_CategoryTribe!BB45*4</f>
        <v>0</v>
      </c>
      <c r="P44">
        <f t="shared" si="0"/>
        <v>1</v>
      </c>
      <c r="Q44">
        <v>45.8</v>
      </c>
    </row>
    <row r="45" spans="1:17" x14ac:dyDescent="0.3">
      <c r="A45" s="8" t="s">
        <v>232</v>
      </c>
      <c r="B45" s="8" t="s">
        <v>236</v>
      </c>
      <c r="C45" s="8" t="s">
        <v>37</v>
      </c>
      <c r="D45" s="8" t="s">
        <v>22</v>
      </c>
      <c r="E45" s="12"/>
      <c r="F45" s="12">
        <v>0</v>
      </c>
      <c r="G45" s="12">
        <v>0</v>
      </c>
      <c r="H45" s="13">
        <v>0</v>
      </c>
      <c r="I45" s="13">
        <v>0</v>
      </c>
      <c r="J45" s="13">
        <v>0</v>
      </c>
      <c r="K45" s="13">
        <v>0</v>
      </c>
      <c r="L45" s="13">
        <v>0</v>
      </c>
      <c r="M45" s="5">
        <f>AllData_CategoryTribe!AX46*4</f>
        <v>0</v>
      </c>
      <c r="N45" s="5">
        <f>AllData_CategoryTribe!BA46*9</f>
        <v>0</v>
      </c>
      <c r="O45" s="5">
        <f>AllData_CategoryTribe!BB46*4</f>
        <v>0</v>
      </c>
      <c r="P45">
        <f t="shared" si="0"/>
        <v>0</v>
      </c>
      <c r="Q45">
        <v>45.8</v>
      </c>
    </row>
    <row r="46" spans="1:17" x14ac:dyDescent="0.3">
      <c r="A46" s="8" t="s">
        <v>232</v>
      </c>
      <c r="B46" s="8" t="s">
        <v>236</v>
      </c>
      <c r="C46" s="8" t="s">
        <v>37</v>
      </c>
      <c r="D46" s="8" t="s">
        <v>23</v>
      </c>
      <c r="E46" s="12">
        <v>64</v>
      </c>
      <c r="F46" s="12">
        <v>6.7000000000000004E-2</v>
      </c>
      <c r="G46" s="12">
        <v>4.2880000000000003</v>
      </c>
      <c r="H46" s="13">
        <v>6.6463999999999999</v>
      </c>
      <c r="I46" s="13">
        <v>0.54028799999999999</v>
      </c>
      <c r="J46" s="13">
        <v>0.45452800000000004</v>
      </c>
      <c r="K46" s="13">
        <v>4.7168000000000009E-2</v>
      </c>
      <c r="L46" s="13">
        <v>0</v>
      </c>
      <c r="M46" s="5">
        <f>AllData_CategoryTribe!AX47*4</f>
        <v>2.161152</v>
      </c>
      <c r="N46" s="5">
        <f>AllData_CategoryTribe!BA47*9</f>
        <v>4.0907520000000002</v>
      </c>
      <c r="O46" s="5">
        <f>AllData_CategoryTribe!BB47*4</f>
        <v>0.18867200000000003</v>
      </c>
      <c r="P46">
        <f t="shared" si="0"/>
        <v>1</v>
      </c>
      <c r="Q46">
        <v>24.3</v>
      </c>
    </row>
    <row r="47" spans="1:17" x14ac:dyDescent="0.3">
      <c r="A47" s="8" t="s">
        <v>232</v>
      </c>
      <c r="B47" s="8" t="s">
        <v>236</v>
      </c>
      <c r="C47" s="8" t="s">
        <v>37</v>
      </c>
      <c r="D47" s="8" t="s">
        <v>24</v>
      </c>
      <c r="E47" s="12">
        <v>184</v>
      </c>
      <c r="F47" s="12">
        <v>2</v>
      </c>
      <c r="G47" s="12">
        <v>368</v>
      </c>
      <c r="H47" s="13">
        <v>253.92</v>
      </c>
      <c r="I47" s="13">
        <v>13.247999999999999</v>
      </c>
      <c r="J47" s="13">
        <v>15.087999999999999</v>
      </c>
      <c r="K47" s="13">
        <v>16.559999999999999</v>
      </c>
      <c r="L47" s="13">
        <v>0</v>
      </c>
      <c r="M47" s="5">
        <f>AllData_CategoryTribe!AX48*4</f>
        <v>52.991999999999997</v>
      </c>
      <c r="N47" s="5">
        <f>AllData_CategoryTribe!BA48*9</f>
        <v>135.792</v>
      </c>
      <c r="O47" s="5">
        <f>AllData_CategoryTribe!BB48*4</f>
        <v>66.239999999999995</v>
      </c>
      <c r="P47">
        <f t="shared" si="0"/>
        <v>1</v>
      </c>
      <c r="Q47">
        <v>12.2</v>
      </c>
    </row>
    <row r="48" spans="1:17" x14ac:dyDescent="0.3">
      <c r="A48" s="8" t="s">
        <v>232</v>
      </c>
      <c r="B48" s="8" t="s">
        <v>236</v>
      </c>
      <c r="C48" s="8" t="s">
        <v>37</v>
      </c>
      <c r="D48" s="8" t="s">
        <v>25</v>
      </c>
      <c r="E48" s="12"/>
      <c r="F48" s="12">
        <v>0</v>
      </c>
      <c r="G48" s="12">
        <v>0</v>
      </c>
      <c r="H48" s="13">
        <v>0</v>
      </c>
      <c r="I48" s="13">
        <v>0</v>
      </c>
      <c r="J48" s="13">
        <v>0</v>
      </c>
      <c r="K48" s="13">
        <v>0</v>
      </c>
      <c r="L48" s="13">
        <v>0</v>
      </c>
      <c r="M48" s="5">
        <f>AllData_CategoryTribe!AX49*4</f>
        <v>0</v>
      </c>
      <c r="N48" s="5">
        <f>AllData_CategoryTribe!BA49*9</f>
        <v>0</v>
      </c>
      <c r="O48" s="5">
        <f>AllData_CategoryTribe!BB49*4</f>
        <v>0</v>
      </c>
      <c r="P48">
        <f t="shared" si="0"/>
        <v>0</v>
      </c>
      <c r="Q48">
        <v>59.3</v>
      </c>
    </row>
    <row r="49" spans="1:17" x14ac:dyDescent="0.3">
      <c r="A49" s="8" t="s">
        <v>20</v>
      </c>
      <c r="B49" s="8" t="s">
        <v>236</v>
      </c>
      <c r="C49" s="8" t="s">
        <v>37</v>
      </c>
      <c r="D49" s="8" t="s">
        <v>20</v>
      </c>
      <c r="E49" s="12">
        <v>84</v>
      </c>
      <c r="F49" s="12">
        <v>1</v>
      </c>
      <c r="G49" s="12">
        <v>84</v>
      </c>
      <c r="H49" s="13">
        <v>88.2</v>
      </c>
      <c r="I49" s="13">
        <v>15.54</v>
      </c>
      <c r="J49" s="13">
        <v>2.4359999999999999</v>
      </c>
      <c r="K49" s="13">
        <v>0</v>
      </c>
      <c r="L49" s="13">
        <v>0</v>
      </c>
      <c r="M49" s="5">
        <f>AllData_CategoryTribe!AX50*4</f>
        <v>62.16</v>
      </c>
      <c r="N49" s="5">
        <f>AllData_CategoryTribe!BA50*9</f>
        <v>21.923999999999999</v>
      </c>
      <c r="O49" s="5">
        <f>AllData_CategoryTribe!BB50*4</f>
        <v>0</v>
      </c>
      <c r="P49">
        <f t="shared" si="0"/>
        <v>1</v>
      </c>
      <c r="Q49">
        <v>21.4</v>
      </c>
    </row>
    <row r="50" spans="1:17" x14ac:dyDescent="0.3">
      <c r="A50" s="8" t="s">
        <v>233</v>
      </c>
      <c r="B50" s="8" t="s">
        <v>236</v>
      </c>
      <c r="C50" s="8" t="s">
        <v>37</v>
      </c>
      <c r="D50" s="8" t="s">
        <v>26</v>
      </c>
      <c r="E50" s="12">
        <v>175</v>
      </c>
      <c r="F50" s="12">
        <v>0.28599999999999998</v>
      </c>
      <c r="G50" s="12">
        <v>50.05</v>
      </c>
      <c r="H50" s="13">
        <v>65.064999999999998</v>
      </c>
      <c r="I50" s="13">
        <v>1.2011999999999998</v>
      </c>
      <c r="J50" s="13">
        <v>0.10009999999999999</v>
      </c>
      <c r="K50" s="13">
        <v>14.314300000000001</v>
      </c>
      <c r="L50" s="13">
        <v>0.15014999999999998</v>
      </c>
      <c r="M50" s="5">
        <f>AllData_CategoryTribe!AX51*4</f>
        <v>4.8047999999999993</v>
      </c>
      <c r="N50" s="5">
        <f>AllData_CategoryTribe!BA51*9</f>
        <v>0.90089999999999992</v>
      </c>
      <c r="O50" s="5">
        <f>AllData_CategoryTribe!BB51*4</f>
        <v>57.257200000000005</v>
      </c>
      <c r="P50">
        <f t="shared" si="0"/>
        <v>1</v>
      </c>
      <c r="Q50">
        <v>31.200000000000003</v>
      </c>
    </row>
    <row r="51" spans="1:17" x14ac:dyDescent="0.3">
      <c r="A51" s="8" t="s">
        <v>233</v>
      </c>
      <c r="B51" s="8" t="s">
        <v>236</v>
      </c>
      <c r="C51" s="8" t="s">
        <v>37</v>
      </c>
      <c r="D51" s="8" t="s">
        <v>28</v>
      </c>
      <c r="E51" s="12">
        <v>185</v>
      </c>
      <c r="F51" s="12">
        <v>1</v>
      </c>
      <c r="G51" s="12">
        <v>185</v>
      </c>
      <c r="H51" s="13">
        <v>234.95</v>
      </c>
      <c r="I51" s="13">
        <v>16.094999999999999</v>
      </c>
      <c r="J51" s="13">
        <v>0.92500000000000004</v>
      </c>
      <c r="K51" s="13">
        <v>42.18</v>
      </c>
      <c r="L51" s="13">
        <v>11.84</v>
      </c>
      <c r="M51" s="5">
        <f>AllData_CategoryTribe!AX52*4</f>
        <v>64.38</v>
      </c>
      <c r="N51" s="5">
        <f>AllData_CategoryTribe!BA52*9</f>
        <v>8.3250000000000011</v>
      </c>
      <c r="O51" s="5">
        <f>AllData_CategoryTribe!BB52*4</f>
        <v>168.72</v>
      </c>
      <c r="P51">
        <f t="shared" si="0"/>
        <v>1</v>
      </c>
      <c r="Q51">
        <v>32</v>
      </c>
    </row>
    <row r="52" spans="1:17" x14ac:dyDescent="0.3">
      <c r="A52" s="8" t="s">
        <v>233</v>
      </c>
      <c r="B52" s="8" t="s">
        <v>236</v>
      </c>
      <c r="C52" s="8" t="s">
        <v>37</v>
      </c>
      <c r="D52" s="8" t="s">
        <v>29</v>
      </c>
      <c r="E52" s="12"/>
      <c r="F52" s="12">
        <v>0</v>
      </c>
      <c r="G52" s="12">
        <v>0</v>
      </c>
      <c r="H52" s="13">
        <v>0</v>
      </c>
      <c r="I52" s="13">
        <v>0</v>
      </c>
      <c r="J52" s="13">
        <v>0</v>
      </c>
      <c r="K52" s="13">
        <v>0</v>
      </c>
      <c r="L52" s="13">
        <v>0</v>
      </c>
      <c r="M52" s="5">
        <f>AllData_CategoryTribe!AX53*4</f>
        <v>0</v>
      </c>
      <c r="N52" s="5">
        <f>AllData_CategoryTribe!BA53*9</f>
        <v>0</v>
      </c>
      <c r="O52" s="5">
        <f>AllData_CategoryTribe!BB53*4</f>
        <v>0</v>
      </c>
      <c r="P52">
        <f t="shared" si="0"/>
        <v>0</v>
      </c>
      <c r="Q52">
        <v>5.9</v>
      </c>
    </row>
    <row r="53" spans="1:17" x14ac:dyDescent="0.3">
      <c r="A53" s="8" t="s">
        <v>233</v>
      </c>
      <c r="B53" s="8" t="s">
        <v>236</v>
      </c>
      <c r="C53" s="8" t="s">
        <v>37</v>
      </c>
      <c r="D53" s="8" t="s">
        <v>30</v>
      </c>
      <c r="E53" s="12"/>
      <c r="F53" s="12">
        <v>0</v>
      </c>
      <c r="G53" s="12">
        <v>0</v>
      </c>
      <c r="H53" s="13">
        <v>0</v>
      </c>
      <c r="I53" s="13">
        <v>0</v>
      </c>
      <c r="J53" s="13">
        <v>0</v>
      </c>
      <c r="K53" s="13">
        <v>0</v>
      </c>
      <c r="L53" s="13">
        <v>0</v>
      </c>
      <c r="M53" s="5">
        <f>AllData_CategoryTribe!AX54*4</f>
        <v>0</v>
      </c>
      <c r="N53" s="5">
        <f>AllData_CategoryTribe!BA54*9</f>
        <v>0</v>
      </c>
      <c r="O53" s="5">
        <f>AllData_CategoryTribe!BB54*4</f>
        <v>0</v>
      </c>
      <c r="P53">
        <f t="shared" si="0"/>
        <v>0</v>
      </c>
      <c r="Q53">
        <v>24.9</v>
      </c>
    </row>
    <row r="54" spans="1:17" x14ac:dyDescent="0.3">
      <c r="A54" s="8" t="s">
        <v>233</v>
      </c>
      <c r="B54" s="8" t="s">
        <v>236</v>
      </c>
      <c r="C54" s="8" t="s">
        <v>37</v>
      </c>
      <c r="D54" s="8" t="s">
        <v>31</v>
      </c>
      <c r="E54" s="12"/>
      <c r="F54" s="12">
        <v>0</v>
      </c>
      <c r="G54" s="12">
        <v>0</v>
      </c>
      <c r="H54" s="13">
        <v>0</v>
      </c>
      <c r="I54" s="13">
        <v>0</v>
      </c>
      <c r="J54" s="13">
        <v>0</v>
      </c>
      <c r="K54" s="13">
        <v>0</v>
      </c>
      <c r="L54" s="13">
        <v>0</v>
      </c>
      <c r="M54" s="5">
        <f>AllData_CategoryTribe!AX55*4</f>
        <v>0</v>
      </c>
      <c r="N54" s="5">
        <f>AllData_CategoryTribe!BA55*9</f>
        <v>0</v>
      </c>
      <c r="O54" s="5">
        <f>AllData_CategoryTribe!BB55*4</f>
        <v>0</v>
      </c>
      <c r="P54">
        <f t="shared" si="0"/>
        <v>0</v>
      </c>
      <c r="Q54">
        <v>23.700000000000003</v>
      </c>
    </row>
    <row r="55" spans="1:17" x14ac:dyDescent="0.3">
      <c r="A55" s="8" t="s">
        <v>234</v>
      </c>
      <c r="B55" s="8" t="s">
        <v>236</v>
      </c>
      <c r="C55" s="8" t="s">
        <v>37</v>
      </c>
      <c r="D55" s="8" t="s">
        <v>248</v>
      </c>
      <c r="E55" s="12">
        <v>134</v>
      </c>
      <c r="F55" s="12">
        <v>1</v>
      </c>
      <c r="G55" s="12">
        <v>134</v>
      </c>
      <c r="H55" s="13">
        <v>218.42</v>
      </c>
      <c r="I55" s="13">
        <v>8.4420000000000002</v>
      </c>
      <c r="J55" s="13">
        <v>1.8759999999999999</v>
      </c>
      <c r="K55" s="13">
        <v>41.674000000000007</v>
      </c>
      <c r="L55" s="13">
        <v>1.34</v>
      </c>
      <c r="M55" s="5">
        <f>AllData_CategoryTribe!AX56*4</f>
        <v>33.768000000000001</v>
      </c>
      <c r="N55" s="5">
        <f>AllData_CategoryTribe!BA56*9</f>
        <v>16.884</v>
      </c>
      <c r="O55" s="5">
        <f>AllData_CategoryTribe!BB56*4</f>
        <v>166.69600000000003</v>
      </c>
      <c r="P55">
        <f t="shared" si="0"/>
        <v>1</v>
      </c>
      <c r="Q55">
        <v>38.799999999999997</v>
      </c>
    </row>
    <row r="56" spans="1:17" x14ac:dyDescent="0.3">
      <c r="A56" s="8" t="s">
        <v>234</v>
      </c>
      <c r="B56" s="8" t="s">
        <v>236</v>
      </c>
      <c r="C56" s="8" t="s">
        <v>37</v>
      </c>
      <c r="D56" s="8" t="s">
        <v>27</v>
      </c>
      <c r="E56" s="12">
        <v>114</v>
      </c>
      <c r="F56" s="12">
        <v>0.42899999999999999</v>
      </c>
      <c r="G56" s="12">
        <v>48.905999999999999</v>
      </c>
      <c r="H56" s="13">
        <v>61.1325</v>
      </c>
      <c r="I56" s="13">
        <v>1.027026</v>
      </c>
      <c r="J56" s="13">
        <v>0.63577800000000007</v>
      </c>
      <c r="K56" s="13">
        <v>12.813371999999999</v>
      </c>
      <c r="L56" s="13">
        <v>0.48905999999999999</v>
      </c>
      <c r="M56" s="5">
        <f>AllData_CategoryTribe!AX57*4</f>
        <v>4.108104</v>
      </c>
      <c r="N56" s="5">
        <f>AllData_CategoryTribe!BA57*9</f>
        <v>5.7220020000000007</v>
      </c>
      <c r="O56" s="5">
        <f>AllData_CategoryTribe!BB57*4</f>
        <v>51.253487999999997</v>
      </c>
      <c r="P56">
        <f t="shared" si="0"/>
        <v>1</v>
      </c>
      <c r="Q56">
        <v>29.6</v>
      </c>
    </row>
    <row r="57" spans="1:17" x14ac:dyDescent="0.3">
      <c r="A57" s="8" t="s">
        <v>234</v>
      </c>
      <c r="B57" s="8" t="s">
        <v>236</v>
      </c>
      <c r="C57" s="8" t="s">
        <v>37</v>
      </c>
      <c r="D57" s="8" t="s">
        <v>32</v>
      </c>
      <c r="E57" s="12"/>
      <c r="F57" s="12">
        <v>0</v>
      </c>
      <c r="G57" s="12">
        <v>0</v>
      </c>
      <c r="H57" s="13">
        <v>0</v>
      </c>
      <c r="I57" s="13">
        <v>0</v>
      </c>
      <c r="J57" s="13">
        <v>0</v>
      </c>
      <c r="K57" s="13">
        <v>0</v>
      </c>
      <c r="L57" s="13">
        <v>0</v>
      </c>
      <c r="M57" s="5">
        <f>AllData_CategoryTribe!AX58*4</f>
        <v>0</v>
      </c>
      <c r="N57" s="5">
        <f>AllData_CategoryTribe!BA58*9</f>
        <v>0</v>
      </c>
      <c r="O57" s="5">
        <f>AllData_CategoryTribe!BB58*4</f>
        <v>0</v>
      </c>
      <c r="P57">
        <f t="shared" si="0"/>
        <v>0</v>
      </c>
      <c r="Q57">
        <v>87</v>
      </c>
    </row>
    <row r="58" spans="1:17" x14ac:dyDescent="0.3">
      <c r="A58" s="8" t="s">
        <v>234</v>
      </c>
      <c r="B58" s="8" t="s">
        <v>236</v>
      </c>
      <c r="C58" s="8" t="s">
        <v>37</v>
      </c>
      <c r="D58" s="8" t="s">
        <v>74</v>
      </c>
      <c r="E58" s="12">
        <v>340</v>
      </c>
      <c r="F58" s="12">
        <v>0.42899999999999999</v>
      </c>
      <c r="G58" s="12">
        <v>145.85999999999999</v>
      </c>
      <c r="H58" s="13">
        <v>59.802599999999991</v>
      </c>
      <c r="I58" s="13">
        <v>0</v>
      </c>
      <c r="J58" s="13">
        <v>0</v>
      </c>
      <c r="K58" s="13">
        <v>15.16944</v>
      </c>
      <c r="L58" s="13">
        <v>0</v>
      </c>
      <c r="M58" s="5">
        <f>AllData_CategoryTribe!AX59*4</f>
        <v>0</v>
      </c>
      <c r="N58" s="5">
        <f>AllData_CategoryTribe!BA59*9</f>
        <v>0</v>
      </c>
      <c r="O58" s="5">
        <f>AllData_CategoryTribe!BB59*4</f>
        <v>60.677759999999999</v>
      </c>
      <c r="P58">
        <f t="shared" si="0"/>
        <v>1</v>
      </c>
      <c r="Q58">
        <v>10.4</v>
      </c>
    </row>
    <row r="59" spans="1:17" x14ac:dyDescent="0.3">
      <c r="A59" s="8" t="s">
        <v>232</v>
      </c>
      <c r="B59" s="8" t="s">
        <v>236</v>
      </c>
      <c r="C59" s="8" t="s">
        <v>38</v>
      </c>
      <c r="D59" s="8" t="s">
        <v>13</v>
      </c>
      <c r="E59" s="12">
        <v>112</v>
      </c>
      <c r="F59" s="12">
        <v>3.0000000000000001E-3</v>
      </c>
      <c r="G59" s="12">
        <v>0.33600000000000002</v>
      </c>
      <c r="H59" s="13">
        <v>0.90383999999999998</v>
      </c>
      <c r="I59" s="13">
        <v>8.3664000000000002E-2</v>
      </c>
      <c r="J59" s="13">
        <v>6.0479999999999999E-2</v>
      </c>
      <c r="K59" s="13">
        <v>0</v>
      </c>
      <c r="L59" s="13">
        <v>0</v>
      </c>
      <c r="M59" s="5">
        <f>AllData_CategoryTribe!AX60*4</f>
        <v>0.33465600000000001</v>
      </c>
      <c r="N59" s="5">
        <f>AllData_CategoryTribe!BA60*9</f>
        <v>0.54432000000000003</v>
      </c>
      <c r="O59" s="5">
        <f>AllData_CategoryTribe!BB60*4</f>
        <v>0</v>
      </c>
      <c r="P59">
        <f t="shared" si="0"/>
        <v>1</v>
      </c>
      <c r="Q59">
        <v>42.9</v>
      </c>
    </row>
    <row r="60" spans="1:17" x14ac:dyDescent="0.3">
      <c r="A60" s="8" t="s">
        <v>232</v>
      </c>
      <c r="B60" s="8" t="s">
        <v>236</v>
      </c>
      <c r="C60" s="8" t="s">
        <v>38</v>
      </c>
      <c r="D60" s="8" t="s">
        <v>15</v>
      </c>
      <c r="E60" s="12">
        <v>85</v>
      </c>
      <c r="F60" s="12">
        <v>3.0000000000000001E-3</v>
      </c>
      <c r="G60" s="12">
        <v>0.255</v>
      </c>
      <c r="H60" s="13">
        <v>0.61454999999999993</v>
      </c>
      <c r="I60" s="13">
        <v>8.3894999999999997E-2</v>
      </c>
      <c r="J60" s="13">
        <v>2.7795E-2</v>
      </c>
      <c r="K60" s="13">
        <v>1.2750000000000001E-3</v>
      </c>
      <c r="L60" s="13">
        <v>0</v>
      </c>
      <c r="M60" s="5">
        <f>AllData_CategoryTribe!AX61*4</f>
        <v>0.33557999999999999</v>
      </c>
      <c r="N60" s="5">
        <f>AllData_CategoryTribe!BA61*9</f>
        <v>0.25015500000000002</v>
      </c>
      <c r="O60" s="5">
        <f>AllData_CategoryTribe!BB61*4</f>
        <v>5.1000000000000004E-3</v>
      </c>
      <c r="P60">
        <f t="shared" si="0"/>
        <v>1</v>
      </c>
      <c r="Q60">
        <v>44.3</v>
      </c>
    </row>
    <row r="61" spans="1:17" x14ac:dyDescent="0.3">
      <c r="A61" s="8" t="s">
        <v>232</v>
      </c>
      <c r="B61" s="8" t="s">
        <v>236</v>
      </c>
      <c r="C61" s="8" t="s">
        <v>38</v>
      </c>
      <c r="D61" s="8" t="s">
        <v>17</v>
      </c>
      <c r="E61" s="12">
        <v>85</v>
      </c>
      <c r="F61" s="12">
        <v>3.0000000000000001E-3</v>
      </c>
      <c r="G61" s="12">
        <v>0.255</v>
      </c>
      <c r="H61" s="13">
        <v>0.67575000000000007</v>
      </c>
      <c r="I61" s="13">
        <v>4.3095000000000001E-2</v>
      </c>
      <c r="J61" s="13">
        <v>5.457E-2</v>
      </c>
      <c r="K61" s="13">
        <v>0</v>
      </c>
      <c r="L61" s="13">
        <v>0</v>
      </c>
      <c r="M61" s="5">
        <f>AllData_CategoryTribe!AX62*4</f>
        <v>0.17238000000000001</v>
      </c>
      <c r="N61" s="5">
        <f>AllData_CategoryTribe!BA62*9</f>
        <v>0.49113000000000001</v>
      </c>
      <c r="O61" s="5">
        <f>AllData_CategoryTribe!BB62*4</f>
        <v>0</v>
      </c>
      <c r="P61">
        <f t="shared" si="0"/>
        <v>1</v>
      </c>
      <c r="Q61">
        <v>38.299999999999997</v>
      </c>
    </row>
    <row r="62" spans="1:17" x14ac:dyDescent="0.3">
      <c r="A62" s="8" t="s">
        <v>232</v>
      </c>
      <c r="B62" s="8" t="s">
        <v>236</v>
      </c>
      <c r="C62" s="8" t="s">
        <v>38</v>
      </c>
      <c r="D62" s="8" t="s">
        <v>18</v>
      </c>
      <c r="E62" s="12"/>
      <c r="F62" s="12">
        <v>0</v>
      </c>
      <c r="G62" s="12">
        <v>0</v>
      </c>
      <c r="H62" s="13">
        <v>0</v>
      </c>
      <c r="I62" s="13">
        <v>0</v>
      </c>
      <c r="J62" s="13">
        <v>0</v>
      </c>
      <c r="K62" s="13">
        <v>0</v>
      </c>
      <c r="L62" s="13">
        <v>0</v>
      </c>
      <c r="M62" s="5">
        <f>AllData_CategoryTribe!AX63*4</f>
        <v>0</v>
      </c>
      <c r="N62" s="5">
        <f>AllData_CategoryTribe!BA63*9</f>
        <v>0</v>
      </c>
      <c r="O62" s="5">
        <f>AllData_CategoryTribe!BB63*4</f>
        <v>0</v>
      </c>
      <c r="P62">
        <f t="shared" si="0"/>
        <v>0</v>
      </c>
      <c r="Q62">
        <v>39.900000000000006</v>
      </c>
    </row>
    <row r="63" spans="1:17" x14ac:dyDescent="0.3">
      <c r="A63" s="8" t="s">
        <v>232</v>
      </c>
      <c r="B63" s="8" t="s">
        <v>236</v>
      </c>
      <c r="C63" s="8" t="s">
        <v>38</v>
      </c>
      <c r="D63" s="8" t="s">
        <v>19</v>
      </c>
      <c r="E63" s="12">
        <v>112</v>
      </c>
      <c r="F63" s="12">
        <v>3.0000000000000001E-3</v>
      </c>
      <c r="G63" s="12">
        <v>0.33600000000000002</v>
      </c>
      <c r="H63" s="13">
        <v>0.95760000000000001</v>
      </c>
      <c r="I63" s="13">
        <v>9.0383999999999992E-2</v>
      </c>
      <c r="J63" s="13">
        <v>6.3503999999999991E-2</v>
      </c>
      <c r="K63" s="13">
        <v>0</v>
      </c>
      <c r="L63" s="13">
        <v>0</v>
      </c>
      <c r="M63" s="5">
        <f>AllData_CategoryTribe!AX64*4</f>
        <v>0.36153599999999997</v>
      </c>
      <c r="N63" s="5">
        <f>AllData_CategoryTribe!BA64*9</f>
        <v>0.57153599999999993</v>
      </c>
      <c r="O63" s="5">
        <f>AllData_CategoryTribe!BB64*4</f>
        <v>0</v>
      </c>
      <c r="P63">
        <f t="shared" si="0"/>
        <v>1</v>
      </c>
      <c r="Q63">
        <v>45.8</v>
      </c>
    </row>
    <row r="64" spans="1:17" x14ac:dyDescent="0.3">
      <c r="A64" s="8" t="s">
        <v>232</v>
      </c>
      <c r="B64" s="8" t="s">
        <v>236</v>
      </c>
      <c r="C64" s="8" t="s">
        <v>38</v>
      </c>
      <c r="D64" s="8" t="s">
        <v>22</v>
      </c>
      <c r="E64" s="12"/>
      <c r="F64" s="12">
        <v>0</v>
      </c>
      <c r="G64" s="12">
        <v>0</v>
      </c>
      <c r="H64" s="13">
        <v>0</v>
      </c>
      <c r="I64" s="13">
        <v>0</v>
      </c>
      <c r="J64" s="13">
        <v>0</v>
      </c>
      <c r="K64" s="13">
        <v>0</v>
      </c>
      <c r="L64" s="13">
        <v>0</v>
      </c>
      <c r="M64" s="5">
        <f>AllData_CategoryTribe!AX65*4</f>
        <v>0</v>
      </c>
      <c r="N64" s="5">
        <f>AllData_CategoryTribe!BA65*9</f>
        <v>0</v>
      </c>
      <c r="O64" s="5">
        <f>AllData_CategoryTribe!BB65*4</f>
        <v>0</v>
      </c>
      <c r="P64">
        <f t="shared" si="0"/>
        <v>0</v>
      </c>
      <c r="Q64">
        <v>45.8</v>
      </c>
    </row>
    <row r="65" spans="1:17" x14ac:dyDescent="0.3">
      <c r="A65" s="8" t="s">
        <v>232</v>
      </c>
      <c r="B65" s="8" t="s">
        <v>236</v>
      </c>
      <c r="C65" s="8" t="s">
        <v>38</v>
      </c>
      <c r="D65" s="8" t="s">
        <v>39</v>
      </c>
      <c r="E65" s="12">
        <v>112</v>
      </c>
      <c r="F65" s="12">
        <v>3.0000000000000001E-3</v>
      </c>
      <c r="G65" s="12">
        <v>0.33600000000000002</v>
      </c>
      <c r="H65" s="13">
        <v>0.40656000000000003</v>
      </c>
      <c r="I65" s="13">
        <v>6.5183999999999992E-2</v>
      </c>
      <c r="J65" s="13">
        <v>1.6128E-2</v>
      </c>
      <c r="K65" s="13">
        <v>0</v>
      </c>
      <c r="L65" s="13">
        <v>0</v>
      </c>
      <c r="M65" s="5">
        <f>AllData_CategoryTribe!AX66*4</f>
        <v>0.26073599999999997</v>
      </c>
      <c r="N65" s="5">
        <f>AllData_CategoryTribe!BA66*9</f>
        <v>0.145152</v>
      </c>
      <c r="O65" s="5">
        <f>AllData_CategoryTribe!BB66*4</f>
        <v>0</v>
      </c>
      <c r="P65">
        <f t="shared" si="0"/>
        <v>1</v>
      </c>
      <c r="Q65">
        <v>24.2</v>
      </c>
    </row>
    <row r="66" spans="1:17" x14ac:dyDescent="0.3">
      <c r="A66" s="8" t="s">
        <v>232</v>
      </c>
      <c r="B66" s="8" t="s">
        <v>236</v>
      </c>
      <c r="C66" s="8" t="s">
        <v>38</v>
      </c>
      <c r="D66" s="8" t="s">
        <v>40</v>
      </c>
      <c r="E66" s="12">
        <v>112</v>
      </c>
      <c r="F66" s="12">
        <v>3.0000000000000001E-3</v>
      </c>
      <c r="G66" s="12">
        <v>0.33600000000000002</v>
      </c>
      <c r="H66" s="13">
        <v>0.46368000000000004</v>
      </c>
      <c r="I66" s="13">
        <v>9.0048000000000017E-2</v>
      </c>
      <c r="J66" s="13">
        <v>9.7440000000000009E-3</v>
      </c>
      <c r="K66" s="13">
        <v>3.0240000000000002E-3</v>
      </c>
      <c r="L66" s="13">
        <v>3.0240000000000002E-3</v>
      </c>
      <c r="M66" s="5">
        <f>AllData_CategoryTribe!AX67*4</f>
        <v>0.36019200000000007</v>
      </c>
      <c r="N66" s="5">
        <f>AllData_CategoryTribe!BA67*9</f>
        <v>8.769600000000001E-2</v>
      </c>
      <c r="O66" s="5">
        <f>AllData_CategoryTribe!BB67*4</f>
        <v>1.2096000000000001E-2</v>
      </c>
      <c r="P66">
        <f t="shared" si="0"/>
        <v>1</v>
      </c>
      <c r="Q66">
        <v>30.599999999999998</v>
      </c>
    </row>
    <row r="67" spans="1:17" x14ac:dyDescent="0.3">
      <c r="A67" s="8" t="s">
        <v>232</v>
      </c>
      <c r="B67" s="8" t="s">
        <v>236</v>
      </c>
      <c r="C67" s="8" t="s">
        <v>38</v>
      </c>
      <c r="D67" s="8" t="s">
        <v>23</v>
      </c>
      <c r="E67" s="12">
        <v>64</v>
      </c>
      <c r="F67" s="12">
        <v>0.14299999999999999</v>
      </c>
      <c r="G67" s="12">
        <v>9.1519999999999992</v>
      </c>
      <c r="H67" s="13">
        <v>14.185599999999999</v>
      </c>
      <c r="I67" s="13">
        <v>1.153152</v>
      </c>
      <c r="J67" s="13">
        <v>0.97011199999999986</v>
      </c>
      <c r="K67" s="13">
        <v>0.100672</v>
      </c>
      <c r="L67" s="13">
        <v>0</v>
      </c>
      <c r="M67" s="5">
        <f>AllData_CategoryTribe!AX68*4</f>
        <v>4.6126079999999998</v>
      </c>
      <c r="N67" s="5">
        <f>AllData_CategoryTribe!BA68*9</f>
        <v>8.7310079999999992</v>
      </c>
      <c r="O67" s="5">
        <f>AllData_CategoryTribe!BB68*4</f>
        <v>0.40268799999999999</v>
      </c>
      <c r="P67">
        <f t="shared" ref="P67:P130" si="1">IF($G$2:$G$3469&gt;0,1,0)</f>
        <v>1</v>
      </c>
      <c r="Q67">
        <v>24.3</v>
      </c>
    </row>
    <row r="68" spans="1:17" x14ac:dyDescent="0.3">
      <c r="A68" s="8" t="s">
        <v>232</v>
      </c>
      <c r="B68" s="8" t="s">
        <v>236</v>
      </c>
      <c r="C68" s="8" t="s">
        <v>38</v>
      </c>
      <c r="D68" s="8" t="s">
        <v>24</v>
      </c>
      <c r="E68" s="12">
        <v>184</v>
      </c>
      <c r="F68" s="12">
        <v>0.42899999999999999</v>
      </c>
      <c r="G68" s="12">
        <v>78.935999999999993</v>
      </c>
      <c r="H68" s="13">
        <v>54.46584</v>
      </c>
      <c r="I68" s="13">
        <v>2.8416960000000002</v>
      </c>
      <c r="J68" s="13">
        <v>3.2363759999999995</v>
      </c>
      <c r="K68" s="13">
        <v>3.5521199999999999</v>
      </c>
      <c r="L68" s="13">
        <v>0</v>
      </c>
      <c r="M68" s="5">
        <f>AllData_CategoryTribe!AX69*4</f>
        <v>11.366784000000001</v>
      </c>
      <c r="N68" s="5">
        <f>AllData_CategoryTribe!BA69*9</f>
        <v>29.127383999999996</v>
      </c>
      <c r="O68" s="5">
        <f>AllData_CategoryTribe!BB69*4</f>
        <v>14.20848</v>
      </c>
      <c r="P68">
        <f t="shared" si="1"/>
        <v>1</v>
      </c>
      <c r="Q68">
        <v>12.2</v>
      </c>
    </row>
    <row r="69" spans="1:17" x14ac:dyDescent="0.3">
      <c r="A69" s="8" t="s">
        <v>232</v>
      </c>
      <c r="B69" s="8" t="s">
        <v>236</v>
      </c>
      <c r="C69" s="8" t="s">
        <v>38</v>
      </c>
      <c r="D69" s="8" t="s">
        <v>25</v>
      </c>
      <c r="E69" s="12"/>
      <c r="F69" s="12">
        <v>0</v>
      </c>
      <c r="G69" s="12">
        <v>0</v>
      </c>
      <c r="H69" s="13">
        <v>0</v>
      </c>
      <c r="I69" s="13">
        <v>0</v>
      </c>
      <c r="J69" s="13">
        <v>0</v>
      </c>
      <c r="K69" s="13">
        <v>0</v>
      </c>
      <c r="L69" s="13">
        <v>0</v>
      </c>
      <c r="M69" s="5">
        <f>AllData_CategoryTribe!AX70*4</f>
        <v>0</v>
      </c>
      <c r="N69" s="5">
        <f>AllData_CategoryTribe!BA70*9</f>
        <v>0</v>
      </c>
      <c r="O69" s="5">
        <f>AllData_CategoryTribe!BB70*4</f>
        <v>0</v>
      </c>
      <c r="P69">
        <f t="shared" si="1"/>
        <v>0</v>
      </c>
      <c r="Q69">
        <v>59.3</v>
      </c>
    </row>
    <row r="70" spans="1:17" x14ac:dyDescent="0.3">
      <c r="A70" s="8" t="s">
        <v>20</v>
      </c>
      <c r="B70" s="8" t="s">
        <v>236</v>
      </c>
      <c r="C70" s="8" t="s">
        <v>38</v>
      </c>
      <c r="D70" s="8" t="s">
        <v>20</v>
      </c>
      <c r="E70" s="12">
        <v>112</v>
      </c>
      <c r="F70" s="12">
        <v>2</v>
      </c>
      <c r="G70" s="12">
        <v>224</v>
      </c>
      <c r="H70" s="13">
        <v>235.2</v>
      </c>
      <c r="I70" s="13">
        <v>41.44</v>
      </c>
      <c r="J70" s="13">
        <v>6.4960000000000004</v>
      </c>
      <c r="K70" s="13">
        <v>0</v>
      </c>
      <c r="L70" s="13">
        <v>0</v>
      </c>
      <c r="M70" s="5">
        <f>AllData_CategoryTribe!AX71*4</f>
        <v>165.76</v>
      </c>
      <c r="N70" s="5">
        <f>AllData_CategoryTribe!BA71*9</f>
        <v>58.464000000000006</v>
      </c>
      <c r="O70" s="5">
        <f>AllData_CategoryTribe!BB71*4</f>
        <v>0</v>
      </c>
      <c r="P70">
        <f t="shared" si="1"/>
        <v>1</v>
      </c>
      <c r="Q70">
        <v>21.4</v>
      </c>
    </row>
    <row r="71" spans="1:17" x14ac:dyDescent="0.3">
      <c r="A71" s="8" t="s">
        <v>233</v>
      </c>
      <c r="B71" s="8" t="s">
        <v>236</v>
      </c>
      <c r="C71" s="8" t="s">
        <v>38</v>
      </c>
      <c r="D71" s="8" t="s">
        <v>26</v>
      </c>
      <c r="E71" s="12">
        <v>175</v>
      </c>
      <c r="F71" s="12">
        <v>3.3000000000000002E-2</v>
      </c>
      <c r="G71" s="12">
        <v>5.7750000000000004</v>
      </c>
      <c r="H71" s="13">
        <v>7.5075000000000003</v>
      </c>
      <c r="I71" s="13">
        <v>0.1386</v>
      </c>
      <c r="J71" s="13">
        <v>1.155E-2</v>
      </c>
      <c r="K71" s="13">
        <v>1.6516500000000003</v>
      </c>
      <c r="L71" s="13">
        <v>1.7325E-2</v>
      </c>
      <c r="M71" s="5">
        <f>AllData_CategoryTribe!AX72*4</f>
        <v>0.5544</v>
      </c>
      <c r="N71" s="5">
        <f>AllData_CategoryTribe!BA72*9</f>
        <v>0.10395</v>
      </c>
      <c r="O71" s="5">
        <f>AllData_CategoryTribe!BB72*4</f>
        <v>6.6066000000000011</v>
      </c>
      <c r="P71">
        <f t="shared" si="1"/>
        <v>1</v>
      </c>
      <c r="Q71">
        <v>31.200000000000003</v>
      </c>
    </row>
    <row r="72" spans="1:17" x14ac:dyDescent="0.3">
      <c r="A72" s="8" t="s">
        <v>233</v>
      </c>
      <c r="B72" s="8" t="s">
        <v>236</v>
      </c>
      <c r="C72" s="8" t="s">
        <v>38</v>
      </c>
      <c r="D72" s="8" t="s">
        <v>28</v>
      </c>
      <c r="E72" s="12">
        <v>185</v>
      </c>
      <c r="F72" s="12">
        <v>1</v>
      </c>
      <c r="G72" s="12">
        <v>185</v>
      </c>
      <c r="H72" s="13">
        <v>234.95</v>
      </c>
      <c r="I72" s="13">
        <v>16.094999999999999</v>
      </c>
      <c r="J72" s="13">
        <v>0.92500000000000004</v>
      </c>
      <c r="K72" s="13">
        <v>42.18</v>
      </c>
      <c r="L72" s="13">
        <v>11.84</v>
      </c>
      <c r="M72" s="5">
        <f>AllData_CategoryTribe!AX73*4</f>
        <v>64.38</v>
      </c>
      <c r="N72" s="5">
        <f>AllData_CategoryTribe!BA73*9</f>
        <v>8.3250000000000011</v>
      </c>
      <c r="O72" s="5">
        <f>AllData_CategoryTribe!BB73*4</f>
        <v>168.72</v>
      </c>
      <c r="P72">
        <f t="shared" si="1"/>
        <v>1</v>
      </c>
      <c r="Q72">
        <v>32</v>
      </c>
    </row>
    <row r="73" spans="1:17" x14ac:dyDescent="0.3">
      <c r="A73" s="8" t="s">
        <v>233</v>
      </c>
      <c r="B73" s="8" t="s">
        <v>236</v>
      </c>
      <c r="C73" s="8" t="s">
        <v>38</v>
      </c>
      <c r="D73" s="8" t="s">
        <v>29</v>
      </c>
      <c r="E73" s="12"/>
      <c r="F73" s="12">
        <v>0</v>
      </c>
      <c r="G73" s="12">
        <v>0</v>
      </c>
      <c r="H73" s="13">
        <v>0</v>
      </c>
      <c r="I73" s="13">
        <v>0</v>
      </c>
      <c r="J73" s="13">
        <v>0</v>
      </c>
      <c r="K73" s="13">
        <v>0</v>
      </c>
      <c r="L73" s="13">
        <v>0</v>
      </c>
      <c r="M73" s="5">
        <f>AllData_CategoryTribe!AX74*4</f>
        <v>0</v>
      </c>
      <c r="N73" s="5">
        <f>AllData_CategoryTribe!BA74*9</f>
        <v>0</v>
      </c>
      <c r="O73" s="5">
        <f>AllData_CategoryTribe!BB74*4</f>
        <v>0</v>
      </c>
      <c r="P73">
        <f t="shared" si="1"/>
        <v>0</v>
      </c>
      <c r="Q73">
        <v>5.9</v>
      </c>
    </row>
    <row r="74" spans="1:17" x14ac:dyDescent="0.3">
      <c r="A74" s="8" t="s">
        <v>233</v>
      </c>
      <c r="B74" s="8" t="s">
        <v>236</v>
      </c>
      <c r="C74" s="8" t="s">
        <v>38</v>
      </c>
      <c r="D74" s="8" t="s">
        <v>30</v>
      </c>
      <c r="E74" s="12"/>
      <c r="F74" s="12">
        <v>0</v>
      </c>
      <c r="G74" s="12">
        <v>0</v>
      </c>
      <c r="H74" s="13">
        <v>0</v>
      </c>
      <c r="I74" s="13">
        <v>0</v>
      </c>
      <c r="J74" s="13">
        <v>0</v>
      </c>
      <c r="K74" s="13">
        <v>0</v>
      </c>
      <c r="L74" s="13">
        <v>0</v>
      </c>
      <c r="M74" s="5">
        <f>AllData_CategoryTribe!AX75*4</f>
        <v>0</v>
      </c>
      <c r="N74" s="5">
        <f>AllData_CategoryTribe!BA75*9</f>
        <v>0</v>
      </c>
      <c r="O74" s="5">
        <f>AllData_CategoryTribe!BB75*4</f>
        <v>0</v>
      </c>
      <c r="P74">
        <f t="shared" si="1"/>
        <v>0</v>
      </c>
      <c r="Q74">
        <v>24.9</v>
      </c>
    </row>
    <row r="75" spans="1:17" x14ac:dyDescent="0.3">
      <c r="A75" s="8" t="s">
        <v>233</v>
      </c>
      <c r="B75" s="8" t="s">
        <v>236</v>
      </c>
      <c r="C75" s="8" t="s">
        <v>38</v>
      </c>
      <c r="D75" s="8" t="s">
        <v>31</v>
      </c>
      <c r="E75" s="12"/>
      <c r="F75" s="12">
        <v>0</v>
      </c>
      <c r="G75" s="12">
        <v>0</v>
      </c>
      <c r="H75" s="13">
        <v>0</v>
      </c>
      <c r="I75" s="13">
        <v>0</v>
      </c>
      <c r="J75" s="13">
        <v>0</v>
      </c>
      <c r="K75" s="13">
        <v>0</v>
      </c>
      <c r="L75" s="13">
        <v>0</v>
      </c>
      <c r="M75" s="5">
        <f>AllData_CategoryTribe!AX76*4</f>
        <v>0</v>
      </c>
      <c r="N75" s="5">
        <f>AllData_CategoryTribe!BA76*9</f>
        <v>0</v>
      </c>
      <c r="O75" s="5">
        <f>AllData_CategoryTribe!BB76*4</f>
        <v>0</v>
      </c>
      <c r="P75">
        <f t="shared" si="1"/>
        <v>0</v>
      </c>
      <c r="Q75">
        <v>23.700000000000003</v>
      </c>
    </row>
    <row r="76" spans="1:17" x14ac:dyDescent="0.3">
      <c r="A76" s="8" t="s">
        <v>234</v>
      </c>
      <c r="B76" s="8" t="s">
        <v>236</v>
      </c>
      <c r="C76" s="8" t="s">
        <v>38</v>
      </c>
      <c r="D76" s="8" t="s">
        <v>248</v>
      </c>
      <c r="E76" s="12">
        <v>134</v>
      </c>
      <c r="F76" s="12">
        <v>1</v>
      </c>
      <c r="G76" s="12">
        <v>134</v>
      </c>
      <c r="H76" s="13">
        <v>218.42</v>
      </c>
      <c r="I76" s="13">
        <v>8.4420000000000002</v>
      </c>
      <c r="J76" s="13">
        <v>1.8759999999999999</v>
      </c>
      <c r="K76" s="13">
        <v>41.674000000000007</v>
      </c>
      <c r="L76" s="13">
        <v>1.34</v>
      </c>
      <c r="M76" s="5">
        <f>AllData_CategoryTribe!AX77*4</f>
        <v>33.768000000000001</v>
      </c>
      <c r="N76" s="5">
        <f>AllData_CategoryTribe!BA77*9</f>
        <v>16.884</v>
      </c>
      <c r="O76" s="5">
        <f>AllData_CategoryTribe!BB77*4</f>
        <v>166.69600000000003</v>
      </c>
      <c r="P76">
        <f t="shared" si="1"/>
        <v>1</v>
      </c>
      <c r="Q76">
        <v>38.799999999999997</v>
      </c>
    </row>
    <row r="77" spans="1:17" x14ac:dyDescent="0.3">
      <c r="A77" s="8" t="s">
        <v>234</v>
      </c>
      <c r="B77" s="8" t="s">
        <v>236</v>
      </c>
      <c r="C77" s="8" t="s">
        <v>38</v>
      </c>
      <c r="D77" s="8" t="s">
        <v>27</v>
      </c>
      <c r="E77" s="12">
        <v>114</v>
      </c>
      <c r="F77" s="12">
        <v>0.28599999999999998</v>
      </c>
      <c r="G77" s="12">
        <v>32.603999999999999</v>
      </c>
      <c r="H77" s="13">
        <v>40.755000000000003</v>
      </c>
      <c r="I77" s="13">
        <v>0.68468400000000007</v>
      </c>
      <c r="J77" s="13">
        <v>0.42385199999999995</v>
      </c>
      <c r="K77" s="13">
        <v>8.542247999999999</v>
      </c>
      <c r="L77" s="13">
        <v>0.32604</v>
      </c>
      <c r="M77" s="5">
        <f>AllData_CategoryTribe!AX78*4</f>
        <v>2.7387360000000003</v>
      </c>
      <c r="N77" s="5">
        <f>AllData_CategoryTribe!BA78*9</f>
        <v>3.8146679999999997</v>
      </c>
      <c r="O77" s="5">
        <f>AllData_CategoryTribe!BB78*4</f>
        <v>34.168991999999996</v>
      </c>
      <c r="P77">
        <f t="shared" si="1"/>
        <v>1</v>
      </c>
      <c r="Q77">
        <v>29.6</v>
      </c>
    </row>
    <row r="78" spans="1:17" x14ac:dyDescent="0.3">
      <c r="A78" s="8" t="s">
        <v>234</v>
      </c>
      <c r="B78" s="8" t="s">
        <v>236</v>
      </c>
      <c r="C78" s="8" t="s">
        <v>38</v>
      </c>
      <c r="D78" s="8" t="s">
        <v>32</v>
      </c>
      <c r="E78" s="12">
        <v>83</v>
      </c>
      <c r="F78" s="12">
        <v>3.3000000000000002E-2</v>
      </c>
      <c r="G78" s="12">
        <v>2.7390000000000003</v>
      </c>
      <c r="H78" s="13">
        <v>9.0934800000000013</v>
      </c>
      <c r="I78" s="13">
        <v>0.28211700000000006</v>
      </c>
      <c r="J78" s="13">
        <v>8.2170000000000007E-2</v>
      </c>
      <c r="K78" s="13">
        <v>2.0186430000000004</v>
      </c>
      <c r="L78" s="13">
        <v>0.34785299999999997</v>
      </c>
      <c r="M78" s="5">
        <f>AllData_CategoryTribe!AX79*4</f>
        <v>1.1284680000000002</v>
      </c>
      <c r="N78" s="5">
        <f>AllData_CategoryTribe!BA79*9</f>
        <v>0.73953000000000002</v>
      </c>
      <c r="O78" s="5">
        <f>AllData_CategoryTribe!BB79*4</f>
        <v>8.0745720000000016</v>
      </c>
      <c r="P78">
        <f t="shared" si="1"/>
        <v>1</v>
      </c>
      <c r="Q78">
        <v>87</v>
      </c>
    </row>
    <row r="79" spans="1:17" x14ac:dyDescent="0.3">
      <c r="A79" s="8" t="s">
        <v>234</v>
      </c>
      <c r="B79" s="8" t="s">
        <v>236</v>
      </c>
      <c r="C79" s="8" t="s">
        <v>38</v>
      </c>
      <c r="D79" s="8" t="s">
        <v>74</v>
      </c>
      <c r="E79" s="12">
        <v>340</v>
      </c>
      <c r="F79" s="12">
        <v>0.71399999999999997</v>
      </c>
      <c r="G79" s="12">
        <v>242.76</v>
      </c>
      <c r="H79" s="13">
        <v>99.531599999999997</v>
      </c>
      <c r="I79" s="13">
        <v>0</v>
      </c>
      <c r="J79" s="13">
        <v>0</v>
      </c>
      <c r="K79" s="13">
        <v>25.247040000000002</v>
      </c>
      <c r="L79" s="13">
        <v>0</v>
      </c>
      <c r="M79" s="5">
        <f>AllData_CategoryTribe!AX80*4</f>
        <v>0</v>
      </c>
      <c r="N79" s="5">
        <f>AllData_CategoryTribe!BA80*9</f>
        <v>0</v>
      </c>
      <c r="O79" s="5">
        <f>AllData_CategoryTribe!BB80*4</f>
        <v>100.98816000000001</v>
      </c>
      <c r="P79">
        <f t="shared" si="1"/>
        <v>1</v>
      </c>
      <c r="Q79">
        <v>10.4</v>
      </c>
    </row>
    <row r="80" spans="1:17" x14ac:dyDescent="0.3">
      <c r="A80" s="8" t="s">
        <v>232</v>
      </c>
      <c r="B80" s="8" t="s">
        <v>236</v>
      </c>
      <c r="C80" s="8" t="s">
        <v>41</v>
      </c>
      <c r="D80" s="8" t="s">
        <v>13</v>
      </c>
      <c r="E80" s="12">
        <v>112</v>
      </c>
      <c r="F80" s="12">
        <v>3.0000000000000001E-3</v>
      </c>
      <c r="G80" s="12">
        <v>0.33600000000000002</v>
      </c>
      <c r="H80" s="13">
        <v>0.90383999999999998</v>
      </c>
      <c r="I80" s="13">
        <v>8.3664000000000002E-2</v>
      </c>
      <c r="J80" s="13">
        <v>6.0479999999999999E-2</v>
      </c>
      <c r="K80" s="13">
        <v>0</v>
      </c>
      <c r="L80" s="13">
        <v>0</v>
      </c>
      <c r="M80" s="5">
        <f>AllData_CategoryTribe!AX81*4</f>
        <v>0.33465600000000001</v>
      </c>
      <c r="N80" s="5">
        <f>AllData_CategoryTribe!BA81*9</f>
        <v>0.54432000000000003</v>
      </c>
      <c r="O80" s="5">
        <f>AllData_CategoryTribe!BB81*4</f>
        <v>0</v>
      </c>
      <c r="P80">
        <f t="shared" si="1"/>
        <v>1</v>
      </c>
      <c r="Q80">
        <v>42.9</v>
      </c>
    </row>
    <row r="81" spans="1:17" x14ac:dyDescent="0.3">
      <c r="A81" s="8" t="s">
        <v>232</v>
      </c>
      <c r="B81" s="8" t="s">
        <v>236</v>
      </c>
      <c r="C81" s="8" t="s">
        <v>41</v>
      </c>
      <c r="D81" s="8" t="s">
        <v>15</v>
      </c>
      <c r="E81" s="12">
        <v>85</v>
      </c>
      <c r="F81" s="12">
        <v>3.3000000000000002E-2</v>
      </c>
      <c r="G81" s="12">
        <v>2.8050000000000002</v>
      </c>
      <c r="H81" s="13">
        <v>6.7600499999999997</v>
      </c>
      <c r="I81" s="13">
        <v>0.92284499999999992</v>
      </c>
      <c r="J81" s="13">
        <v>0.30574500000000004</v>
      </c>
      <c r="K81" s="13">
        <v>1.4025000000000001E-2</v>
      </c>
      <c r="L81" s="13">
        <v>0</v>
      </c>
      <c r="M81" s="5">
        <f>AllData_CategoryTribe!AX82*4</f>
        <v>3.6913799999999997</v>
      </c>
      <c r="N81" s="5">
        <f>AllData_CategoryTribe!BA82*9</f>
        <v>2.7517050000000003</v>
      </c>
      <c r="O81" s="5">
        <f>AllData_CategoryTribe!BB82*4</f>
        <v>5.6100000000000004E-2</v>
      </c>
      <c r="P81">
        <f t="shared" si="1"/>
        <v>1</v>
      </c>
      <c r="Q81">
        <v>44.3</v>
      </c>
    </row>
    <row r="82" spans="1:17" x14ac:dyDescent="0.3">
      <c r="A82" s="8" t="s">
        <v>232</v>
      </c>
      <c r="B82" s="8" t="s">
        <v>236</v>
      </c>
      <c r="C82" s="8" t="s">
        <v>41</v>
      </c>
      <c r="D82" s="8" t="s">
        <v>17</v>
      </c>
      <c r="E82" s="12">
        <v>85</v>
      </c>
      <c r="F82" s="12">
        <v>3.3000000000000002E-2</v>
      </c>
      <c r="G82" s="12">
        <v>2.8050000000000002</v>
      </c>
      <c r="H82" s="13">
        <v>7.4332500000000001</v>
      </c>
      <c r="I82" s="13">
        <v>0.47404499999999999</v>
      </c>
      <c r="J82" s="13">
        <v>0.60026999999999997</v>
      </c>
      <c r="K82" s="13">
        <v>0</v>
      </c>
      <c r="L82" s="13">
        <v>0</v>
      </c>
      <c r="M82" s="5">
        <f>AllData_CategoryTribe!AX83*4</f>
        <v>1.89618</v>
      </c>
      <c r="N82" s="5">
        <f>AllData_CategoryTribe!BA83*9</f>
        <v>5.4024299999999998</v>
      </c>
      <c r="O82" s="5">
        <f>AllData_CategoryTribe!BB83*4</f>
        <v>0</v>
      </c>
      <c r="P82">
        <f t="shared" si="1"/>
        <v>1</v>
      </c>
      <c r="Q82">
        <v>38.299999999999997</v>
      </c>
    </row>
    <row r="83" spans="1:17" x14ac:dyDescent="0.3">
      <c r="A83" s="8" t="s">
        <v>232</v>
      </c>
      <c r="B83" s="8" t="s">
        <v>236</v>
      </c>
      <c r="C83" s="8" t="s">
        <v>41</v>
      </c>
      <c r="D83" s="8" t="s">
        <v>18</v>
      </c>
      <c r="E83" s="12"/>
      <c r="F83" s="12">
        <v>0</v>
      </c>
      <c r="G83" s="12">
        <v>0</v>
      </c>
      <c r="H83" s="13">
        <v>0</v>
      </c>
      <c r="I83" s="13">
        <v>0</v>
      </c>
      <c r="J83" s="13">
        <v>0</v>
      </c>
      <c r="K83" s="13">
        <v>0</v>
      </c>
      <c r="L83" s="13">
        <v>0</v>
      </c>
      <c r="M83" s="5">
        <f>AllData_CategoryTribe!AX84*4</f>
        <v>0</v>
      </c>
      <c r="N83" s="5">
        <f>AllData_CategoryTribe!BA84*9</f>
        <v>0</v>
      </c>
      <c r="O83" s="5">
        <f>AllData_CategoryTribe!BB84*4</f>
        <v>0</v>
      </c>
      <c r="P83">
        <f t="shared" si="1"/>
        <v>0</v>
      </c>
      <c r="Q83">
        <v>39.900000000000006</v>
      </c>
    </row>
    <row r="84" spans="1:17" x14ac:dyDescent="0.3">
      <c r="A84" s="8" t="s">
        <v>232</v>
      </c>
      <c r="B84" s="8" t="s">
        <v>236</v>
      </c>
      <c r="C84" s="8" t="s">
        <v>41</v>
      </c>
      <c r="D84" s="8" t="s">
        <v>19</v>
      </c>
      <c r="E84" s="12">
        <v>112</v>
      </c>
      <c r="F84" s="12">
        <v>3.0000000000000001E-3</v>
      </c>
      <c r="G84" s="12">
        <v>0.33600000000000002</v>
      </c>
      <c r="H84" s="13">
        <v>0.95760000000000001</v>
      </c>
      <c r="I84" s="13">
        <v>9.0383999999999992E-2</v>
      </c>
      <c r="J84" s="13">
        <v>6.3503999999999991E-2</v>
      </c>
      <c r="K84" s="13">
        <v>0</v>
      </c>
      <c r="L84" s="13">
        <v>0</v>
      </c>
      <c r="M84" s="5">
        <f>AllData_CategoryTribe!AX85*4</f>
        <v>0.36153599999999997</v>
      </c>
      <c r="N84" s="5">
        <f>AllData_CategoryTribe!BA85*9</f>
        <v>0.57153599999999993</v>
      </c>
      <c r="O84" s="5">
        <f>AllData_CategoryTribe!BB85*4</f>
        <v>0</v>
      </c>
      <c r="P84">
        <f t="shared" si="1"/>
        <v>1</v>
      </c>
      <c r="Q84">
        <v>45.8</v>
      </c>
    </row>
    <row r="85" spans="1:17" x14ac:dyDescent="0.3">
      <c r="A85" s="8" t="s">
        <v>232</v>
      </c>
      <c r="B85" s="8" t="s">
        <v>236</v>
      </c>
      <c r="C85" s="8" t="s">
        <v>41</v>
      </c>
      <c r="D85" s="8" t="s">
        <v>22</v>
      </c>
      <c r="E85" s="12"/>
      <c r="F85" s="12">
        <v>0</v>
      </c>
      <c r="G85" s="12">
        <v>0</v>
      </c>
      <c r="H85" s="13">
        <v>0</v>
      </c>
      <c r="I85" s="13">
        <v>0</v>
      </c>
      <c r="J85" s="13">
        <v>0</v>
      </c>
      <c r="K85" s="13">
        <v>0</v>
      </c>
      <c r="L85" s="13">
        <v>0</v>
      </c>
      <c r="M85" s="5">
        <f>AllData_CategoryTribe!AX86*4</f>
        <v>0</v>
      </c>
      <c r="N85" s="5">
        <f>AllData_CategoryTribe!BA86*9</f>
        <v>0</v>
      </c>
      <c r="O85" s="5">
        <f>AllData_CategoryTribe!BB86*4</f>
        <v>0</v>
      </c>
      <c r="P85">
        <f t="shared" si="1"/>
        <v>0</v>
      </c>
      <c r="Q85">
        <v>45.8</v>
      </c>
    </row>
    <row r="86" spans="1:17" x14ac:dyDescent="0.3">
      <c r="A86" s="8" t="s">
        <v>232</v>
      </c>
      <c r="B86" s="8" t="s">
        <v>236</v>
      </c>
      <c r="C86" s="8" t="s">
        <v>41</v>
      </c>
      <c r="D86" s="8" t="s">
        <v>39</v>
      </c>
      <c r="E86" s="12">
        <v>112</v>
      </c>
      <c r="F86" s="12">
        <v>3.0000000000000001E-3</v>
      </c>
      <c r="G86" s="12">
        <v>0.33600000000000002</v>
      </c>
      <c r="H86" s="13">
        <v>0.40656000000000003</v>
      </c>
      <c r="I86" s="13">
        <v>6.5183999999999992E-2</v>
      </c>
      <c r="J86" s="13">
        <v>1.6128E-2</v>
      </c>
      <c r="K86" s="13">
        <v>0</v>
      </c>
      <c r="L86" s="13">
        <v>0</v>
      </c>
      <c r="M86" s="5">
        <f>AllData_CategoryTribe!AX87*4</f>
        <v>0.26073599999999997</v>
      </c>
      <c r="N86" s="5">
        <f>AllData_CategoryTribe!BA87*9</f>
        <v>0.145152</v>
      </c>
      <c r="O86" s="5">
        <f>AllData_CategoryTribe!BB87*4</f>
        <v>0</v>
      </c>
      <c r="P86">
        <f t="shared" si="1"/>
        <v>1</v>
      </c>
      <c r="Q86">
        <v>24.2</v>
      </c>
    </row>
    <row r="87" spans="1:17" x14ac:dyDescent="0.3">
      <c r="A87" s="8" t="s">
        <v>232</v>
      </c>
      <c r="B87" s="8" t="s">
        <v>236</v>
      </c>
      <c r="C87" s="8" t="s">
        <v>41</v>
      </c>
      <c r="D87" s="8" t="s">
        <v>40</v>
      </c>
      <c r="E87" s="12">
        <v>112</v>
      </c>
      <c r="F87" s="12">
        <v>3.0000000000000001E-3</v>
      </c>
      <c r="G87" s="12">
        <v>0.33600000000000002</v>
      </c>
      <c r="H87" s="13">
        <v>0.46368000000000004</v>
      </c>
      <c r="I87" s="13">
        <v>9.0048000000000017E-2</v>
      </c>
      <c r="J87" s="13">
        <v>9.7440000000000009E-3</v>
      </c>
      <c r="K87" s="13">
        <v>3.0240000000000002E-3</v>
      </c>
      <c r="L87" s="13">
        <v>3.0240000000000002E-3</v>
      </c>
      <c r="M87" s="5">
        <f>AllData_CategoryTribe!AX88*4</f>
        <v>0.36019200000000007</v>
      </c>
      <c r="N87" s="5">
        <f>AllData_CategoryTribe!BA88*9</f>
        <v>8.769600000000001E-2</v>
      </c>
      <c r="O87" s="5">
        <f>AllData_CategoryTribe!BB88*4</f>
        <v>1.2096000000000001E-2</v>
      </c>
      <c r="P87">
        <f t="shared" si="1"/>
        <v>1</v>
      </c>
      <c r="Q87">
        <v>30.599999999999998</v>
      </c>
    </row>
    <row r="88" spans="1:17" x14ac:dyDescent="0.3">
      <c r="A88" s="8" t="s">
        <v>232</v>
      </c>
      <c r="B88" s="8" t="s">
        <v>236</v>
      </c>
      <c r="C88" s="8" t="s">
        <v>41</v>
      </c>
      <c r="D88" s="8" t="s">
        <v>23</v>
      </c>
      <c r="E88" s="12">
        <v>104</v>
      </c>
      <c r="F88" s="12">
        <v>3.0000000000000001E-3</v>
      </c>
      <c r="G88" s="12">
        <v>0.312</v>
      </c>
      <c r="H88" s="13">
        <v>0.48359999999999997</v>
      </c>
      <c r="I88" s="13">
        <v>3.9312E-2</v>
      </c>
      <c r="J88" s="13">
        <v>3.3071999999999997E-2</v>
      </c>
      <c r="K88" s="13">
        <v>3.4320000000000002E-3</v>
      </c>
      <c r="L88" s="13">
        <v>0</v>
      </c>
      <c r="M88" s="5">
        <f>AllData_CategoryTribe!AX89*4</f>
        <v>0.157248</v>
      </c>
      <c r="N88" s="5">
        <f>AllData_CategoryTribe!BA89*9</f>
        <v>0.29764799999999997</v>
      </c>
      <c r="O88" s="5">
        <f>AllData_CategoryTribe!BB89*4</f>
        <v>1.3728000000000001E-2</v>
      </c>
      <c r="P88">
        <f t="shared" si="1"/>
        <v>1</v>
      </c>
      <c r="Q88">
        <v>24.3</v>
      </c>
    </row>
    <row r="89" spans="1:17" x14ac:dyDescent="0.3">
      <c r="A89" s="8" t="s">
        <v>232</v>
      </c>
      <c r="B89" s="8" t="s">
        <v>236</v>
      </c>
      <c r="C89" s="8" t="s">
        <v>41</v>
      </c>
      <c r="D89" s="8" t="s">
        <v>24</v>
      </c>
      <c r="E89" s="12">
        <v>184</v>
      </c>
      <c r="F89" s="12">
        <v>1</v>
      </c>
      <c r="G89" s="12">
        <v>184</v>
      </c>
      <c r="H89" s="13">
        <v>126.96</v>
      </c>
      <c r="I89" s="13">
        <v>6.6239999999999997</v>
      </c>
      <c r="J89" s="13">
        <v>7.5439999999999996</v>
      </c>
      <c r="K89" s="13">
        <v>8.2799999999999994</v>
      </c>
      <c r="L89" s="13">
        <v>0</v>
      </c>
      <c r="M89" s="5">
        <f>AllData_CategoryTribe!AX90*4</f>
        <v>26.495999999999999</v>
      </c>
      <c r="N89" s="5">
        <f>AllData_CategoryTribe!BA90*9</f>
        <v>67.896000000000001</v>
      </c>
      <c r="O89" s="5">
        <f>AllData_CategoryTribe!BB90*4</f>
        <v>33.119999999999997</v>
      </c>
      <c r="P89">
        <f t="shared" si="1"/>
        <v>1</v>
      </c>
      <c r="Q89">
        <v>12.2</v>
      </c>
    </row>
    <row r="90" spans="1:17" x14ac:dyDescent="0.3">
      <c r="A90" s="8" t="s">
        <v>232</v>
      </c>
      <c r="B90" s="8" t="s">
        <v>236</v>
      </c>
      <c r="C90" s="8" t="s">
        <v>41</v>
      </c>
      <c r="D90" s="8" t="s">
        <v>25</v>
      </c>
      <c r="E90" s="12"/>
      <c r="F90" s="12">
        <v>0</v>
      </c>
      <c r="G90" s="12">
        <v>0</v>
      </c>
      <c r="H90" s="13">
        <v>0</v>
      </c>
      <c r="I90" s="13">
        <v>0</v>
      </c>
      <c r="J90" s="13">
        <v>0</v>
      </c>
      <c r="K90" s="13">
        <v>0</v>
      </c>
      <c r="L90" s="13">
        <v>0</v>
      </c>
      <c r="M90" s="5">
        <f>AllData_CategoryTribe!AX91*4</f>
        <v>0</v>
      </c>
      <c r="N90" s="5">
        <f>AllData_CategoryTribe!BA91*9</f>
        <v>0</v>
      </c>
      <c r="O90" s="5">
        <f>AllData_CategoryTribe!BB91*4</f>
        <v>0</v>
      </c>
      <c r="P90">
        <f t="shared" si="1"/>
        <v>0</v>
      </c>
      <c r="Q90">
        <v>59.3</v>
      </c>
    </row>
    <row r="91" spans="1:17" x14ac:dyDescent="0.3">
      <c r="A91" s="8" t="s">
        <v>20</v>
      </c>
      <c r="B91" s="8" t="s">
        <v>236</v>
      </c>
      <c r="C91" s="8" t="s">
        <v>41</v>
      </c>
      <c r="D91" s="8" t="s">
        <v>20</v>
      </c>
      <c r="E91" s="12">
        <v>112</v>
      </c>
      <c r="F91" s="12">
        <v>1</v>
      </c>
      <c r="G91" s="12">
        <v>112</v>
      </c>
      <c r="H91" s="13">
        <v>117.6</v>
      </c>
      <c r="I91" s="13">
        <v>20.72</v>
      </c>
      <c r="J91" s="13">
        <v>3.2480000000000002</v>
      </c>
      <c r="K91" s="13">
        <v>0</v>
      </c>
      <c r="L91" s="13">
        <v>0</v>
      </c>
      <c r="M91" s="5">
        <f>AllData_CategoryTribe!AX92*4</f>
        <v>82.88</v>
      </c>
      <c r="N91" s="5">
        <f>AllData_CategoryTribe!BA92*9</f>
        <v>29.232000000000003</v>
      </c>
      <c r="O91" s="5">
        <f>AllData_CategoryTribe!BB92*4</f>
        <v>0</v>
      </c>
      <c r="P91">
        <f t="shared" si="1"/>
        <v>1</v>
      </c>
      <c r="Q91">
        <v>21.4</v>
      </c>
    </row>
    <row r="92" spans="1:17" x14ac:dyDescent="0.3">
      <c r="A92" s="8" t="s">
        <v>233</v>
      </c>
      <c r="B92" s="8" t="s">
        <v>236</v>
      </c>
      <c r="C92" s="8" t="s">
        <v>41</v>
      </c>
      <c r="D92" s="8" t="s">
        <v>26</v>
      </c>
      <c r="E92" s="12">
        <v>175</v>
      </c>
      <c r="F92" s="12">
        <v>3.3000000000000002E-2</v>
      </c>
      <c r="G92" s="12">
        <v>5.7750000000000004</v>
      </c>
      <c r="H92" s="13">
        <v>7.5075000000000003</v>
      </c>
      <c r="I92" s="13">
        <v>0.1386</v>
      </c>
      <c r="J92" s="13">
        <v>1.155E-2</v>
      </c>
      <c r="K92" s="13">
        <v>1.6516500000000003</v>
      </c>
      <c r="L92" s="13">
        <v>1.7325E-2</v>
      </c>
      <c r="M92" s="5">
        <f>AllData_CategoryTribe!AX93*4</f>
        <v>0.5544</v>
      </c>
      <c r="N92" s="5">
        <f>AllData_CategoryTribe!BA93*9</f>
        <v>0.10395</v>
      </c>
      <c r="O92" s="5">
        <f>AllData_CategoryTribe!BB93*4</f>
        <v>6.6066000000000011</v>
      </c>
      <c r="P92">
        <f t="shared" si="1"/>
        <v>1</v>
      </c>
      <c r="Q92">
        <v>31.200000000000003</v>
      </c>
    </row>
    <row r="93" spans="1:17" x14ac:dyDescent="0.3">
      <c r="A93" s="8" t="s">
        <v>233</v>
      </c>
      <c r="B93" s="8" t="s">
        <v>236</v>
      </c>
      <c r="C93" s="8" t="s">
        <v>41</v>
      </c>
      <c r="D93" s="8" t="s">
        <v>28</v>
      </c>
      <c r="E93" s="12">
        <v>185</v>
      </c>
      <c r="F93" s="12">
        <v>1</v>
      </c>
      <c r="G93" s="12">
        <v>185</v>
      </c>
      <c r="H93" s="13">
        <v>234.95</v>
      </c>
      <c r="I93" s="13">
        <v>16.094999999999999</v>
      </c>
      <c r="J93" s="13">
        <v>0.92500000000000004</v>
      </c>
      <c r="K93" s="13">
        <v>42.18</v>
      </c>
      <c r="L93" s="13">
        <v>11.84</v>
      </c>
      <c r="M93" s="5">
        <f>AllData_CategoryTribe!AX94*4</f>
        <v>64.38</v>
      </c>
      <c r="N93" s="5">
        <f>AllData_CategoryTribe!BA94*9</f>
        <v>8.3250000000000011</v>
      </c>
      <c r="O93" s="5">
        <f>AllData_CategoryTribe!BB94*4</f>
        <v>168.72</v>
      </c>
      <c r="P93">
        <f t="shared" si="1"/>
        <v>1</v>
      </c>
      <c r="Q93">
        <v>32</v>
      </c>
    </row>
    <row r="94" spans="1:17" x14ac:dyDescent="0.3">
      <c r="A94" s="8" t="s">
        <v>233</v>
      </c>
      <c r="B94" s="8" t="s">
        <v>236</v>
      </c>
      <c r="C94" s="8" t="s">
        <v>41</v>
      </c>
      <c r="D94" s="8" t="s">
        <v>29</v>
      </c>
      <c r="E94" s="12"/>
      <c r="F94" s="12">
        <v>0</v>
      </c>
      <c r="G94" s="12">
        <v>0</v>
      </c>
      <c r="H94" s="13">
        <v>0</v>
      </c>
      <c r="I94" s="13">
        <v>0</v>
      </c>
      <c r="J94" s="13">
        <v>0</v>
      </c>
      <c r="K94" s="13">
        <v>0</v>
      </c>
      <c r="L94" s="13">
        <v>0</v>
      </c>
      <c r="M94" s="5">
        <f>AllData_CategoryTribe!AX95*4</f>
        <v>0</v>
      </c>
      <c r="N94" s="5">
        <f>AllData_CategoryTribe!BA95*9</f>
        <v>0</v>
      </c>
      <c r="O94" s="5">
        <f>AllData_CategoryTribe!BB95*4</f>
        <v>0</v>
      </c>
      <c r="P94">
        <f t="shared" si="1"/>
        <v>0</v>
      </c>
      <c r="Q94">
        <v>5.9</v>
      </c>
    </row>
    <row r="95" spans="1:17" x14ac:dyDescent="0.3">
      <c r="A95" s="8" t="s">
        <v>233</v>
      </c>
      <c r="B95" s="8" t="s">
        <v>236</v>
      </c>
      <c r="C95" s="8" t="s">
        <v>41</v>
      </c>
      <c r="D95" s="8" t="s">
        <v>30</v>
      </c>
      <c r="E95" s="12"/>
      <c r="F95" s="12">
        <v>0</v>
      </c>
      <c r="G95" s="12">
        <v>0</v>
      </c>
      <c r="H95" s="13">
        <v>0</v>
      </c>
      <c r="I95" s="13">
        <v>0</v>
      </c>
      <c r="J95" s="13">
        <v>0</v>
      </c>
      <c r="K95" s="13">
        <v>0</v>
      </c>
      <c r="L95" s="13">
        <v>0</v>
      </c>
      <c r="M95" s="5">
        <f>AllData_CategoryTribe!AX96*4</f>
        <v>0</v>
      </c>
      <c r="N95" s="5">
        <f>AllData_CategoryTribe!BA96*9</f>
        <v>0</v>
      </c>
      <c r="O95" s="5">
        <f>AllData_CategoryTribe!BB96*4</f>
        <v>0</v>
      </c>
      <c r="P95">
        <f t="shared" si="1"/>
        <v>0</v>
      </c>
      <c r="Q95">
        <v>24.9</v>
      </c>
    </row>
    <row r="96" spans="1:17" x14ac:dyDescent="0.3">
      <c r="A96" s="8" t="s">
        <v>233</v>
      </c>
      <c r="B96" s="8" t="s">
        <v>236</v>
      </c>
      <c r="C96" s="8" t="s">
        <v>41</v>
      </c>
      <c r="D96" s="8" t="s">
        <v>31</v>
      </c>
      <c r="E96" s="12">
        <v>122</v>
      </c>
      <c r="F96" s="12">
        <v>3.0000000000000001E-3</v>
      </c>
      <c r="G96" s="12">
        <v>0.36599999999999999</v>
      </c>
      <c r="H96" s="13">
        <v>0.34037999999999996</v>
      </c>
      <c r="I96" s="13">
        <v>7.3200000000000001E-3</v>
      </c>
      <c r="J96" s="13">
        <v>3.6600000000000001E-4</v>
      </c>
      <c r="K96" s="13">
        <v>7.9056000000000001E-2</v>
      </c>
      <c r="L96" s="13">
        <v>5.4899999999999992E-3</v>
      </c>
      <c r="M96" s="5">
        <f>AllData_CategoryTribe!AX97*4</f>
        <v>2.928E-2</v>
      </c>
      <c r="N96" s="5">
        <f>AllData_CategoryTribe!BA97*9</f>
        <v>3.2940000000000001E-3</v>
      </c>
      <c r="O96" s="5">
        <f>AllData_CategoryTribe!BB97*4</f>
        <v>0.31622400000000001</v>
      </c>
      <c r="P96">
        <f t="shared" si="1"/>
        <v>1</v>
      </c>
      <c r="Q96">
        <v>23.700000000000003</v>
      </c>
    </row>
    <row r="97" spans="1:17" x14ac:dyDescent="0.3">
      <c r="A97" s="8" t="s">
        <v>234</v>
      </c>
      <c r="B97" s="8" t="s">
        <v>236</v>
      </c>
      <c r="C97" s="8" t="s">
        <v>41</v>
      </c>
      <c r="D97" s="8" t="s">
        <v>248</v>
      </c>
      <c r="E97" s="12">
        <v>134</v>
      </c>
      <c r="F97" s="12">
        <v>1</v>
      </c>
      <c r="G97" s="12">
        <v>134</v>
      </c>
      <c r="H97" s="13">
        <v>218.42</v>
      </c>
      <c r="I97" s="13">
        <v>8.4420000000000002</v>
      </c>
      <c r="J97" s="13">
        <v>1.8759999999999999</v>
      </c>
      <c r="K97" s="13">
        <v>41.674000000000007</v>
      </c>
      <c r="L97" s="13">
        <v>1.34</v>
      </c>
      <c r="M97" s="5">
        <f>AllData_CategoryTribe!AX98*4</f>
        <v>33.768000000000001</v>
      </c>
      <c r="N97" s="5">
        <f>AllData_CategoryTribe!BA98*9</f>
        <v>16.884</v>
      </c>
      <c r="O97" s="5">
        <f>AllData_CategoryTribe!BB98*4</f>
        <v>166.69600000000003</v>
      </c>
      <c r="P97">
        <f t="shared" si="1"/>
        <v>1</v>
      </c>
      <c r="Q97">
        <v>38.799999999999997</v>
      </c>
    </row>
    <row r="98" spans="1:17" x14ac:dyDescent="0.3">
      <c r="A98" s="8" t="s">
        <v>234</v>
      </c>
      <c r="B98" s="8" t="s">
        <v>236</v>
      </c>
      <c r="C98" s="8" t="s">
        <v>41</v>
      </c>
      <c r="D98" s="8" t="s">
        <v>27</v>
      </c>
      <c r="E98" s="12">
        <v>114</v>
      </c>
      <c r="F98" s="12">
        <v>1</v>
      </c>
      <c r="G98" s="12">
        <v>114</v>
      </c>
      <c r="H98" s="13">
        <v>142.5</v>
      </c>
      <c r="I98" s="13">
        <v>2.3940000000000001</v>
      </c>
      <c r="J98" s="13">
        <v>1.4820000000000002</v>
      </c>
      <c r="K98" s="13">
        <v>29.867999999999999</v>
      </c>
      <c r="L98" s="13">
        <v>1.1399999999999999</v>
      </c>
      <c r="M98" s="5">
        <f>AllData_CategoryTribe!AX99*4</f>
        <v>9.5760000000000005</v>
      </c>
      <c r="N98" s="5">
        <f>AllData_CategoryTribe!BA99*9</f>
        <v>13.338000000000001</v>
      </c>
      <c r="O98" s="5">
        <f>AllData_CategoryTribe!BB99*4</f>
        <v>119.47199999999999</v>
      </c>
      <c r="P98">
        <f t="shared" si="1"/>
        <v>1</v>
      </c>
      <c r="Q98">
        <v>29.6</v>
      </c>
    </row>
    <row r="99" spans="1:17" x14ac:dyDescent="0.3">
      <c r="A99" s="8" t="s">
        <v>234</v>
      </c>
      <c r="B99" s="8" t="s">
        <v>236</v>
      </c>
      <c r="C99" s="8" t="s">
        <v>41</v>
      </c>
      <c r="D99" s="8" t="s">
        <v>32</v>
      </c>
      <c r="E99" s="12">
        <v>83</v>
      </c>
      <c r="F99" s="12">
        <v>0.14299999999999999</v>
      </c>
      <c r="G99" s="12">
        <v>11.869</v>
      </c>
      <c r="H99" s="13">
        <v>39.405079999999998</v>
      </c>
      <c r="I99" s="13">
        <v>1.222507</v>
      </c>
      <c r="J99" s="13">
        <v>0.35607</v>
      </c>
      <c r="K99" s="13">
        <v>8.7474530000000001</v>
      </c>
      <c r="L99" s="13">
        <v>1.507363</v>
      </c>
      <c r="M99" s="5">
        <f>AllData_CategoryTribe!AX100*4</f>
        <v>4.890028</v>
      </c>
      <c r="N99" s="5">
        <f>AllData_CategoryTribe!BA100*9</f>
        <v>3.2046299999999999</v>
      </c>
      <c r="O99" s="5">
        <f>AllData_CategoryTribe!BB100*4</f>
        <v>34.989812000000001</v>
      </c>
      <c r="P99">
        <f t="shared" si="1"/>
        <v>1</v>
      </c>
      <c r="Q99">
        <v>87</v>
      </c>
    </row>
    <row r="100" spans="1:17" x14ac:dyDescent="0.3">
      <c r="A100" s="8" t="s">
        <v>234</v>
      </c>
      <c r="B100" s="8" t="s">
        <v>236</v>
      </c>
      <c r="C100" s="8" t="s">
        <v>41</v>
      </c>
      <c r="D100" s="8" t="s">
        <v>74</v>
      </c>
      <c r="E100" s="12">
        <v>340</v>
      </c>
      <c r="F100" s="12">
        <v>3.3000000000000002E-2</v>
      </c>
      <c r="G100" s="12">
        <v>11.22</v>
      </c>
      <c r="H100" s="13">
        <v>4.6002000000000001</v>
      </c>
      <c r="I100" s="13">
        <v>0</v>
      </c>
      <c r="J100" s="13">
        <v>0</v>
      </c>
      <c r="K100" s="13">
        <v>1.1668800000000001</v>
      </c>
      <c r="L100" s="13">
        <v>0</v>
      </c>
      <c r="M100" s="5">
        <f>AllData_CategoryTribe!AX101*4</f>
        <v>0</v>
      </c>
      <c r="N100" s="5">
        <f>AllData_CategoryTribe!BA101*9</f>
        <v>0</v>
      </c>
      <c r="O100" s="5">
        <f>AllData_CategoryTribe!BB101*4</f>
        <v>4.6675200000000006</v>
      </c>
      <c r="P100">
        <f t="shared" si="1"/>
        <v>1</v>
      </c>
      <c r="Q100">
        <v>10.4</v>
      </c>
    </row>
    <row r="101" spans="1:17" x14ac:dyDescent="0.3">
      <c r="A101" s="8" t="s">
        <v>232</v>
      </c>
      <c r="B101" s="8" t="s">
        <v>236</v>
      </c>
      <c r="C101" s="8" t="s">
        <v>43</v>
      </c>
      <c r="D101" s="8" t="s">
        <v>13</v>
      </c>
      <c r="E101" s="12">
        <v>112</v>
      </c>
      <c r="F101" s="12">
        <v>3.0000000000000001E-3</v>
      </c>
      <c r="G101" s="12">
        <v>0.33600000000000002</v>
      </c>
      <c r="H101" s="13">
        <v>0.90383999999999998</v>
      </c>
      <c r="I101" s="13">
        <v>8.3664000000000002E-2</v>
      </c>
      <c r="J101" s="13">
        <v>6.0479999999999999E-2</v>
      </c>
      <c r="K101" s="13">
        <v>0</v>
      </c>
      <c r="L101" s="13">
        <v>0</v>
      </c>
      <c r="M101" s="5">
        <f>AllData_CategoryTribe!AX102*4</f>
        <v>0.33465600000000001</v>
      </c>
      <c r="N101" s="5">
        <f>AllData_CategoryTribe!BA102*9</f>
        <v>0.54432000000000003</v>
      </c>
      <c r="O101" s="5">
        <f>AllData_CategoryTribe!BB102*4</f>
        <v>0</v>
      </c>
      <c r="P101">
        <f t="shared" si="1"/>
        <v>1</v>
      </c>
      <c r="Q101">
        <v>42.9</v>
      </c>
    </row>
    <row r="102" spans="1:17" x14ac:dyDescent="0.3">
      <c r="A102" s="8" t="s">
        <v>232</v>
      </c>
      <c r="B102" s="8" t="s">
        <v>236</v>
      </c>
      <c r="C102" s="8" t="s">
        <v>43</v>
      </c>
      <c r="D102" s="8" t="s">
        <v>15</v>
      </c>
      <c r="E102" s="12">
        <v>85</v>
      </c>
      <c r="F102" s="12">
        <v>3.3000000000000002E-2</v>
      </c>
      <c r="G102" s="12">
        <v>2.8050000000000002</v>
      </c>
      <c r="H102" s="13">
        <v>6.7600499999999997</v>
      </c>
      <c r="I102" s="13">
        <v>0.92284499999999992</v>
      </c>
      <c r="J102" s="13">
        <v>0.30574500000000004</v>
      </c>
      <c r="K102" s="13">
        <v>1.4025000000000001E-2</v>
      </c>
      <c r="L102" s="13">
        <v>0</v>
      </c>
      <c r="M102" s="5">
        <f>AllData_CategoryTribe!AX103*4</f>
        <v>3.6913799999999997</v>
      </c>
      <c r="N102" s="5">
        <f>AllData_CategoryTribe!BA103*9</f>
        <v>2.7517050000000003</v>
      </c>
      <c r="O102" s="5">
        <f>AllData_CategoryTribe!BB103*4</f>
        <v>5.6100000000000004E-2</v>
      </c>
      <c r="P102">
        <f t="shared" si="1"/>
        <v>1</v>
      </c>
      <c r="Q102">
        <v>44.3</v>
      </c>
    </row>
    <row r="103" spans="1:17" x14ac:dyDescent="0.3">
      <c r="A103" s="8" t="s">
        <v>232</v>
      </c>
      <c r="B103" s="8" t="s">
        <v>236</v>
      </c>
      <c r="C103" s="8" t="s">
        <v>43</v>
      </c>
      <c r="D103" s="8" t="s">
        <v>17</v>
      </c>
      <c r="E103" s="12">
        <v>85</v>
      </c>
      <c r="F103" s="12">
        <v>3.3000000000000002E-2</v>
      </c>
      <c r="G103" s="12">
        <v>2.8050000000000002</v>
      </c>
      <c r="H103" s="13">
        <v>7.4332500000000001</v>
      </c>
      <c r="I103" s="13">
        <v>0.47404499999999999</v>
      </c>
      <c r="J103" s="13">
        <v>0.60026999999999997</v>
      </c>
      <c r="K103" s="13">
        <v>0</v>
      </c>
      <c r="L103" s="13">
        <v>0</v>
      </c>
      <c r="M103" s="5">
        <f>AllData_CategoryTribe!AX104*4</f>
        <v>1.89618</v>
      </c>
      <c r="N103" s="5">
        <f>AllData_CategoryTribe!BA104*9</f>
        <v>5.4024299999999998</v>
      </c>
      <c r="O103" s="5">
        <f>AllData_CategoryTribe!BB104*4</f>
        <v>0</v>
      </c>
      <c r="P103">
        <f t="shared" si="1"/>
        <v>1</v>
      </c>
      <c r="Q103">
        <v>38.299999999999997</v>
      </c>
    </row>
    <row r="104" spans="1:17" x14ac:dyDescent="0.3">
      <c r="A104" s="8" t="s">
        <v>232</v>
      </c>
      <c r="B104" s="8" t="s">
        <v>236</v>
      </c>
      <c r="C104" s="8" t="s">
        <v>43</v>
      </c>
      <c r="D104" s="8" t="s">
        <v>18</v>
      </c>
      <c r="E104" s="12">
        <v>112</v>
      </c>
      <c r="F104" s="12">
        <v>3.0000000000000001E-3</v>
      </c>
      <c r="G104" s="12">
        <v>0.33600000000000002</v>
      </c>
      <c r="H104" s="13">
        <v>0.89712000000000003</v>
      </c>
      <c r="I104" s="13">
        <v>6.5856000000000012E-2</v>
      </c>
      <c r="J104" s="13">
        <v>6.8208000000000005E-2</v>
      </c>
      <c r="K104" s="13">
        <v>3.3600000000000001E-3</v>
      </c>
      <c r="L104" s="13">
        <v>3.3600000000000001E-3</v>
      </c>
      <c r="M104" s="5">
        <f>AllData_CategoryTribe!AX105*4</f>
        <v>0.26342400000000005</v>
      </c>
      <c r="N104" s="5">
        <f>AllData_CategoryTribe!BA105*9</f>
        <v>0.61387200000000008</v>
      </c>
      <c r="O104" s="5">
        <f>AllData_CategoryTribe!BB105*4</f>
        <v>1.3440000000000001E-2</v>
      </c>
      <c r="P104">
        <f t="shared" si="1"/>
        <v>1</v>
      </c>
      <c r="Q104">
        <v>39.900000000000006</v>
      </c>
    </row>
    <row r="105" spans="1:17" x14ac:dyDescent="0.3">
      <c r="A105" s="8" t="s">
        <v>232</v>
      </c>
      <c r="B105" s="8" t="s">
        <v>236</v>
      </c>
      <c r="C105" s="8" t="s">
        <v>43</v>
      </c>
      <c r="D105" s="8" t="s">
        <v>19</v>
      </c>
      <c r="E105" s="12">
        <v>112</v>
      </c>
      <c r="F105" s="12">
        <v>3.0000000000000001E-3</v>
      </c>
      <c r="G105" s="12">
        <v>0.33600000000000002</v>
      </c>
      <c r="H105" s="13">
        <v>0.95760000000000001</v>
      </c>
      <c r="I105" s="13">
        <v>9.0383999999999992E-2</v>
      </c>
      <c r="J105" s="13">
        <v>6.3503999999999991E-2</v>
      </c>
      <c r="K105" s="13">
        <v>0</v>
      </c>
      <c r="L105" s="13">
        <v>0</v>
      </c>
      <c r="M105" s="5">
        <f>AllData_CategoryTribe!AX106*4</f>
        <v>0.36153599999999997</v>
      </c>
      <c r="N105" s="5">
        <f>AllData_CategoryTribe!BA106*9</f>
        <v>0.57153599999999993</v>
      </c>
      <c r="O105" s="5">
        <f>AllData_CategoryTribe!BB106*4</f>
        <v>0</v>
      </c>
      <c r="P105">
        <f t="shared" si="1"/>
        <v>1</v>
      </c>
      <c r="Q105">
        <v>45.8</v>
      </c>
    </row>
    <row r="106" spans="1:17" x14ac:dyDescent="0.3">
      <c r="A106" s="8" t="s">
        <v>232</v>
      </c>
      <c r="B106" s="8" t="s">
        <v>236</v>
      </c>
      <c r="C106" s="8" t="s">
        <v>43</v>
      </c>
      <c r="D106" s="8" t="s">
        <v>22</v>
      </c>
      <c r="E106" s="12"/>
      <c r="F106" s="12">
        <v>0</v>
      </c>
      <c r="G106" s="12">
        <v>0</v>
      </c>
      <c r="H106" s="13">
        <v>0</v>
      </c>
      <c r="I106" s="13">
        <v>0</v>
      </c>
      <c r="J106" s="13">
        <v>0</v>
      </c>
      <c r="K106" s="13">
        <v>0</v>
      </c>
      <c r="L106" s="13">
        <v>0</v>
      </c>
      <c r="M106" s="5">
        <f>AllData_CategoryTribe!AX107*4</f>
        <v>0</v>
      </c>
      <c r="N106" s="5">
        <f>AllData_CategoryTribe!BA107*9</f>
        <v>0</v>
      </c>
      <c r="O106" s="5">
        <f>AllData_CategoryTribe!BB107*4</f>
        <v>0</v>
      </c>
      <c r="P106">
        <f t="shared" si="1"/>
        <v>0</v>
      </c>
      <c r="Q106">
        <v>45.8</v>
      </c>
    </row>
    <row r="107" spans="1:17" x14ac:dyDescent="0.3">
      <c r="A107" s="8" t="s">
        <v>232</v>
      </c>
      <c r="B107" s="8" t="s">
        <v>236</v>
      </c>
      <c r="C107" s="8" t="s">
        <v>43</v>
      </c>
      <c r="D107" s="8" t="s">
        <v>40</v>
      </c>
      <c r="E107" s="12">
        <v>112</v>
      </c>
      <c r="F107" s="12">
        <v>3.0000000000000001E-3</v>
      </c>
      <c r="G107" s="12">
        <v>0.33600000000000002</v>
      </c>
      <c r="H107" s="13">
        <v>0.46368000000000004</v>
      </c>
      <c r="I107" s="13">
        <v>9.0048000000000017E-2</v>
      </c>
      <c r="J107" s="13">
        <v>9.7440000000000009E-3</v>
      </c>
      <c r="K107" s="13">
        <v>3.0240000000000002E-3</v>
      </c>
      <c r="L107" s="13">
        <v>3.0240000000000002E-3</v>
      </c>
      <c r="M107" s="5">
        <f>AllData_CategoryTribe!AX108*4</f>
        <v>0.36019200000000007</v>
      </c>
      <c r="N107" s="5">
        <f>AllData_CategoryTribe!BA108*9</f>
        <v>8.769600000000001E-2</v>
      </c>
      <c r="O107" s="5">
        <f>AllData_CategoryTribe!BB108*4</f>
        <v>1.2096000000000001E-2</v>
      </c>
      <c r="P107">
        <f t="shared" si="1"/>
        <v>1</v>
      </c>
      <c r="Q107">
        <v>30.599999999999998</v>
      </c>
    </row>
    <row r="108" spans="1:17" x14ac:dyDescent="0.3">
      <c r="A108" s="8" t="s">
        <v>232</v>
      </c>
      <c r="B108" s="8" t="s">
        <v>236</v>
      </c>
      <c r="C108" s="8" t="s">
        <v>43</v>
      </c>
      <c r="D108" s="8" t="s">
        <v>23</v>
      </c>
      <c r="E108" s="12">
        <v>84</v>
      </c>
      <c r="F108" s="12">
        <v>3.3000000000000002E-2</v>
      </c>
      <c r="G108" s="12">
        <v>2.7720000000000002</v>
      </c>
      <c r="H108" s="13">
        <v>4.2966000000000006</v>
      </c>
      <c r="I108" s="13">
        <v>0.34927199999999997</v>
      </c>
      <c r="J108" s="13">
        <v>0.29383200000000004</v>
      </c>
      <c r="K108" s="13">
        <v>3.0492000000000005E-2</v>
      </c>
      <c r="L108" s="13">
        <v>0</v>
      </c>
      <c r="M108" s="5">
        <f>AllData_CategoryTribe!AX109*4</f>
        <v>1.3970879999999999</v>
      </c>
      <c r="N108" s="5">
        <f>AllData_CategoryTribe!BA109*9</f>
        <v>2.6444880000000004</v>
      </c>
      <c r="O108" s="5">
        <f>AllData_CategoryTribe!BB109*4</f>
        <v>0.12196800000000002</v>
      </c>
      <c r="P108">
        <f t="shared" si="1"/>
        <v>1</v>
      </c>
      <c r="Q108">
        <v>24.3</v>
      </c>
    </row>
    <row r="109" spans="1:17" x14ac:dyDescent="0.3">
      <c r="A109" s="8" t="s">
        <v>232</v>
      </c>
      <c r="B109" s="8" t="s">
        <v>236</v>
      </c>
      <c r="C109" s="8" t="s">
        <v>43</v>
      </c>
      <c r="D109" s="8" t="s">
        <v>24</v>
      </c>
      <c r="E109" s="12">
        <v>184</v>
      </c>
      <c r="F109" s="12">
        <v>2</v>
      </c>
      <c r="G109" s="12">
        <v>368</v>
      </c>
      <c r="H109" s="13">
        <v>253.92</v>
      </c>
      <c r="I109" s="13">
        <v>13.247999999999999</v>
      </c>
      <c r="J109" s="13">
        <v>15.087999999999999</v>
      </c>
      <c r="K109" s="13">
        <v>16.559999999999999</v>
      </c>
      <c r="L109" s="13">
        <v>0</v>
      </c>
      <c r="M109" s="5">
        <f>AllData_CategoryTribe!AX110*4</f>
        <v>52.991999999999997</v>
      </c>
      <c r="N109" s="5">
        <f>AllData_CategoryTribe!BA110*9</f>
        <v>135.792</v>
      </c>
      <c r="O109" s="5">
        <f>AllData_CategoryTribe!BB110*4</f>
        <v>66.239999999999995</v>
      </c>
      <c r="P109">
        <f t="shared" si="1"/>
        <v>1</v>
      </c>
      <c r="Q109">
        <v>12.2</v>
      </c>
    </row>
    <row r="110" spans="1:17" x14ac:dyDescent="0.3">
      <c r="A110" s="8" t="s">
        <v>232</v>
      </c>
      <c r="B110" s="8" t="s">
        <v>236</v>
      </c>
      <c r="C110" s="8" t="s">
        <v>43</v>
      </c>
      <c r="D110" s="8" t="s">
        <v>25</v>
      </c>
      <c r="E110" s="12"/>
      <c r="F110" s="12">
        <v>0</v>
      </c>
      <c r="G110" s="12">
        <v>0</v>
      </c>
      <c r="H110" s="13">
        <v>0</v>
      </c>
      <c r="I110" s="13">
        <v>0</v>
      </c>
      <c r="J110" s="13">
        <v>0</v>
      </c>
      <c r="K110" s="13">
        <v>0</v>
      </c>
      <c r="L110" s="13">
        <v>0</v>
      </c>
      <c r="M110" s="5">
        <f>AllData_CategoryTribe!AX111*4</f>
        <v>0</v>
      </c>
      <c r="N110" s="5">
        <f>AllData_CategoryTribe!BA111*9</f>
        <v>0</v>
      </c>
      <c r="O110" s="5">
        <f>AllData_CategoryTribe!BB111*4</f>
        <v>0</v>
      </c>
      <c r="P110">
        <f t="shared" si="1"/>
        <v>0</v>
      </c>
      <c r="Q110">
        <v>59.3</v>
      </c>
    </row>
    <row r="111" spans="1:17" x14ac:dyDescent="0.3">
      <c r="A111" s="8" t="s">
        <v>20</v>
      </c>
      <c r="B111" s="8" t="s">
        <v>236</v>
      </c>
      <c r="C111" s="8" t="s">
        <v>43</v>
      </c>
      <c r="D111" s="8" t="s">
        <v>20</v>
      </c>
      <c r="E111" s="12">
        <v>112</v>
      </c>
      <c r="F111" s="12">
        <v>1</v>
      </c>
      <c r="G111" s="12">
        <v>112</v>
      </c>
      <c r="H111" s="13">
        <v>117.6</v>
      </c>
      <c r="I111" s="13">
        <v>20.72</v>
      </c>
      <c r="J111" s="13">
        <v>3.2480000000000002</v>
      </c>
      <c r="K111" s="13">
        <v>0</v>
      </c>
      <c r="L111" s="13">
        <v>0</v>
      </c>
      <c r="M111" s="5">
        <f>AllData_CategoryTribe!AX112*4</f>
        <v>82.88</v>
      </c>
      <c r="N111" s="5">
        <f>AllData_CategoryTribe!BA112*9</f>
        <v>29.232000000000003</v>
      </c>
      <c r="O111" s="5">
        <f>AllData_CategoryTribe!BB112*4</f>
        <v>0</v>
      </c>
      <c r="P111">
        <f t="shared" si="1"/>
        <v>1</v>
      </c>
      <c r="Q111">
        <v>21.4</v>
      </c>
    </row>
    <row r="112" spans="1:17" x14ac:dyDescent="0.3">
      <c r="A112" s="8" t="s">
        <v>233</v>
      </c>
      <c r="B112" s="8" t="s">
        <v>236</v>
      </c>
      <c r="C112" s="8" t="s">
        <v>43</v>
      </c>
      <c r="D112" s="8" t="s">
        <v>26</v>
      </c>
      <c r="E112" s="12">
        <v>175</v>
      </c>
      <c r="F112" s="12">
        <v>0.42899999999999999</v>
      </c>
      <c r="G112" s="12">
        <v>75.075000000000003</v>
      </c>
      <c r="H112" s="13">
        <v>97.597499999999997</v>
      </c>
      <c r="I112" s="13">
        <v>1.8018000000000001</v>
      </c>
      <c r="J112" s="13">
        <v>0.15015000000000001</v>
      </c>
      <c r="K112" s="13">
        <v>21.471450000000001</v>
      </c>
      <c r="L112" s="13">
        <v>0.22522500000000001</v>
      </c>
      <c r="M112" s="5">
        <f>AllData_CategoryTribe!AX113*4</f>
        <v>7.2072000000000003</v>
      </c>
      <c r="N112" s="5">
        <f>AllData_CategoryTribe!BA113*9</f>
        <v>1.3513500000000001</v>
      </c>
      <c r="O112" s="5">
        <f>AllData_CategoryTribe!BB113*4</f>
        <v>85.885800000000003</v>
      </c>
      <c r="P112">
        <f t="shared" si="1"/>
        <v>1</v>
      </c>
      <c r="Q112">
        <v>31.200000000000003</v>
      </c>
    </row>
    <row r="113" spans="1:17" x14ac:dyDescent="0.3">
      <c r="A113" s="8" t="s">
        <v>233</v>
      </c>
      <c r="B113" s="8" t="s">
        <v>236</v>
      </c>
      <c r="C113" s="8" t="s">
        <v>43</v>
      </c>
      <c r="D113" s="8" t="s">
        <v>28</v>
      </c>
      <c r="E113" s="12"/>
      <c r="F113" s="12">
        <v>0</v>
      </c>
      <c r="G113" s="12">
        <v>0</v>
      </c>
      <c r="H113" s="13">
        <v>0</v>
      </c>
      <c r="I113" s="13">
        <v>0</v>
      </c>
      <c r="J113" s="13">
        <v>0</v>
      </c>
      <c r="K113" s="13">
        <v>0</v>
      </c>
      <c r="L113" s="13">
        <v>0</v>
      </c>
      <c r="M113" s="5">
        <f>AllData_CategoryTribe!AX114*4</f>
        <v>0</v>
      </c>
      <c r="N113" s="5">
        <f>AllData_CategoryTribe!BA114*9</f>
        <v>0</v>
      </c>
      <c r="O113" s="5">
        <f>AllData_CategoryTribe!BB114*4</f>
        <v>0</v>
      </c>
      <c r="P113">
        <f t="shared" si="1"/>
        <v>0</v>
      </c>
      <c r="Q113">
        <v>32</v>
      </c>
    </row>
    <row r="114" spans="1:17" x14ac:dyDescent="0.3">
      <c r="A114" s="8" t="s">
        <v>233</v>
      </c>
      <c r="B114" s="8" t="s">
        <v>236</v>
      </c>
      <c r="C114" s="8" t="s">
        <v>43</v>
      </c>
      <c r="D114" s="8" t="s">
        <v>29</v>
      </c>
      <c r="E114" s="12"/>
      <c r="F114" s="12">
        <v>0</v>
      </c>
      <c r="G114" s="12">
        <v>0</v>
      </c>
      <c r="H114" s="13">
        <v>0</v>
      </c>
      <c r="I114" s="13">
        <v>0</v>
      </c>
      <c r="J114" s="13">
        <v>0</v>
      </c>
      <c r="K114" s="13">
        <v>0</v>
      </c>
      <c r="L114" s="13">
        <v>0</v>
      </c>
      <c r="M114" s="5">
        <f>AllData_CategoryTribe!AX115*4</f>
        <v>0</v>
      </c>
      <c r="N114" s="5">
        <f>AllData_CategoryTribe!BA115*9</f>
        <v>0</v>
      </c>
      <c r="O114" s="5">
        <f>AllData_CategoryTribe!BB115*4</f>
        <v>0</v>
      </c>
      <c r="P114">
        <f t="shared" si="1"/>
        <v>0</v>
      </c>
      <c r="Q114">
        <v>5.9</v>
      </c>
    </row>
    <row r="115" spans="1:17" x14ac:dyDescent="0.3">
      <c r="A115" s="8" t="s">
        <v>233</v>
      </c>
      <c r="B115" s="8" t="s">
        <v>236</v>
      </c>
      <c r="C115" s="8" t="s">
        <v>43</v>
      </c>
      <c r="D115" s="8" t="s">
        <v>30</v>
      </c>
      <c r="E115" s="12"/>
      <c r="F115" s="12">
        <v>0</v>
      </c>
      <c r="G115" s="12">
        <v>0</v>
      </c>
      <c r="H115" s="13">
        <v>0</v>
      </c>
      <c r="I115" s="13">
        <v>0</v>
      </c>
      <c r="J115" s="13">
        <v>0</v>
      </c>
      <c r="K115" s="13">
        <v>0</v>
      </c>
      <c r="L115" s="13">
        <v>0</v>
      </c>
      <c r="M115" s="5">
        <f>AllData_CategoryTribe!AX116*4</f>
        <v>0</v>
      </c>
      <c r="N115" s="5">
        <f>AllData_CategoryTribe!BA116*9</f>
        <v>0</v>
      </c>
      <c r="O115" s="5">
        <f>AllData_CategoryTribe!BB116*4</f>
        <v>0</v>
      </c>
      <c r="P115">
        <f t="shared" si="1"/>
        <v>0</v>
      </c>
      <c r="Q115">
        <v>24.9</v>
      </c>
    </row>
    <row r="116" spans="1:17" x14ac:dyDescent="0.3">
      <c r="A116" s="8" t="s">
        <v>233</v>
      </c>
      <c r="B116" s="8" t="s">
        <v>236</v>
      </c>
      <c r="C116" s="8" t="s">
        <v>43</v>
      </c>
      <c r="D116" s="8" t="s">
        <v>31</v>
      </c>
      <c r="E116" s="12"/>
      <c r="F116" s="12">
        <v>0</v>
      </c>
      <c r="G116" s="12">
        <v>0</v>
      </c>
      <c r="H116" s="13">
        <v>0</v>
      </c>
      <c r="I116" s="13">
        <v>0</v>
      </c>
      <c r="J116" s="13">
        <v>0</v>
      </c>
      <c r="K116" s="13">
        <v>0</v>
      </c>
      <c r="L116" s="13">
        <v>0</v>
      </c>
      <c r="M116" s="5">
        <f>AllData_CategoryTribe!AX117*4</f>
        <v>0</v>
      </c>
      <c r="N116" s="5">
        <f>AllData_CategoryTribe!BA117*9</f>
        <v>0</v>
      </c>
      <c r="O116" s="5">
        <f>AllData_CategoryTribe!BB117*4</f>
        <v>0</v>
      </c>
      <c r="P116">
        <f t="shared" si="1"/>
        <v>0</v>
      </c>
      <c r="Q116">
        <v>23.700000000000003</v>
      </c>
    </row>
    <row r="117" spans="1:17" x14ac:dyDescent="0.3">
      <c r="A117" s="8" t="s">
        <v>233</v>
      </c>
      <c r="B117" s="8" t="s">
        <v>236</v>
      </c>
      <c r="C117" s="8" t="s">
        <v>43</v>
      </c>
      <c r="D117" s="8" t="s">
        <v>44</v>
      </c>
      <c r="E117" s="12">
        <v>250</v>
      </c>
      <c r="F117" s="12">
        <v>3.0000000000000001E-3</v>
      </c>
      <c r="G117" s="12">
        <v>0.75</v>
      </c>
      <c r="H117" s="13">
        <v>1.0575000000000001</v>
      </c>
      <c r="I117" s="13">
        <v>3.5999999999999997E-2</v>
      </c>
      <c r="J117" s="13">
        <v>5.2499999999999995E-3</v>
      </c>
      <c r="K117" s="13">
        <v>0.21225000000000002</v>
      </c>
      <c r="L117" s="13">
        <v>1.2749999999999999E-2</v>
      </c>
      <c r="M117" s="5">
        <f>AllData_CategoryTribe!AX118*4</f>
        <v>0.14399999999999999</v>
      </c>
      <c r="N117" s="5">
        <f>AllData_CategoryTribe!BA118*9</f>
        <v>4.7249999999999993E-2</v>
      </c>
      <c r="O117" s="5">
        <f>AllData_CategoryTribe!BB118*4</f>
        <v>0.84900000000000009</v>
      </c>
      <c r="P117">
        <f t="shared" si="1"/>
        <v>1</v>
      </c>
      <c r="Q117">
        <v>33.799999999999997</v>
      </c>
    </row>
    <row r="118" spans="1:17" x14ac:dyDescent="0.3">
      <c r="A118" s="8" t="s">
        <v>233</v>
      </c>
      <c r="B118" s="8" t="s">
        <v>236</v>
      </c>
      <c r="C118" s="8" t="s">
        <v>43</v>
      </c>
      <c r="D118" s="8" t="s">
        <v>34</v>
      </c>
      <c r="E118" s="12">
        <v>125</v>
      </c>
      <c r="F118" s="12">
        <v>3.3000000000000002E-2</v>
      </c>
      <c r="G118" s="12">
        <v>4.125</v>
      </c>
      <c r="H118" s="13">
        <v>11.88</v>
      </c>
      <c r="I118" s="13">
        <v>0.25987500000000002</v>
      </c>
      <c r="J118" s="13">
        <v>0.37537500000000001</v>
      </c>
      <c r="K118" s="13">
        <v>2.0212500000000002</v>
      </c>
      <c r="L118" s="13">
        <v>0</v>
      </c>
      <c r="M118" s="5">
        <f>AllData_CategoryTribe!AX119*4</f>
        <v>1.0395000000000001</v>
      </c>
      <c r="N118" s="5">
        <f>AllData_CategoryTribe!BA119*9</f>
        <v>3.3783750000000001</v>
      </c>
      <c r="O118" s="5">
        <f>AllData_CategoryTribe!BB119*4</f>
        <v>8.0850000000000009</v>
      </c>
      <c r="P118">
        <f t="shared" si="1"/>
        <v>1</v>
      </c>
      <c r="Q118">
        <v>64.400000000000006</v>
      </c>
    </row>
    <row r="119" spans="1:17" x14ac:dyDescent="0.3">
      <c r="A119" s="8" t="s">
        <v>234</v>
      </c>
      <c r="B119" s="8" t="s">
        <v>236</v>
      </c>
      <c r="C119" s="8" t="s">
        <v>43</v>
      </c>
      <c r="D119" s="8" t="s">
        <v>248</v>
      </c>
      <c r="E119" s="12"/>
      <c r="F119" s="12">
        <v>0</v>
      </c>
      <c r="G119" s="12">
        <v>0</v>
      </c>
      <c r="H119" s="13">
        <v>0</v>
      </c>
      <c r="I119" s="13">
        <v>0</v>
      </c>
      <c r="J119" s="13">
        <v>0</v>
      </c>
      <c r="K119" s="13">
        <v>0</v>
      </c>
      <c r="L119" s="13">
        <v>0</v>
      </c>
      <c r="M119" s="5">
        <f>AllData_CategoryTribe!AX120*4</f>
        <v>0</v>
      </c>
      <c r="N119" s="5">
        <f>AllData_CategoryTribe!BA120*9</f>
        <v>0</v>
      </c>
      <c r="O119" s="5">
        <f>AllData_CategoryTribe!BB120*4</f>
        <v>0</v>
      </c>
      <c r="P119">
        <f t="shared" si="1"/>
        <v>0</v>
      </c>
      <c r="Q119">
        <v>38.799999999999997</v>
      </c>
    </row>
    <row r="120" spans="1:17" x14ac:dyDescent="0.3">
      <c r="A120" s="8" t="s">
        <v>234</v>
      </c>
      <c r="B120" s="8" t="s">
        <v>236</v>
      </c>
      <c r="C120" s="8" t="s">
        <v>43</v>
      </c>
      <c r="D120" s="8" t="s">
        <v>27</v>
      </c>
      <c r="E120" s="12">
        <v>114</v>
      </c>
      <c r="F120" s="12">
        <v>0.28599999999999998</v>
      </c>
      <c r="G120" s="12">
        <v>32.603999999999999</v>
      </c>
      <c r="H120" s="13">
        <v>40.755000000000003</v>
      </c>
      <c r="I120" s="13">
        <v>0.68468400000000007</v>
      </c>
      <c r="J120" s="13">
        <v>0.42385199999999995</v>
      </c>
      <c r="K120" s="13">
        <v>8.542247999999999</v>
      </c>
      <c r="L120" s="13">
        <v>0.32604</v>
      </c>
      <c r="M120" s="5">
        <f>AllData_CategoryTribe!AX121*4</f>
        <v>2.7387360000000003</v>
      </c>
      <c r="N120" s="5">
        <f>AllData_CategoryTribe!BA121*9</f>
        <v>3.8146679999999997</v>
      </c>
      <c r="O120" s="5">
        <f>AllData_CategoryTribe!BB121*4</f>
        <v>34.168991999999996</v>
      </c>
      <c r="P120">
        <f t="shared" si="1"/>
        <v>1</v>
      </c>
      <c r="Q120">
        <v>29.6</v>
      </c>
    </row>
    <row r="121" spans="1:17" x14ac:dyDescent="0.3">
      <c r="A121" s="8" t="s">
        <v>234</v>
      </c>
      <c r="B121" s="8" t="s">
        <v>236</v>
      </c>
      <c r="C121" s="8" t="s">
        <v>43</v>
      </c>
      <c r="D121" s="8" t="s">
        <v>32</v>
      </c>
      <c r="E121" s="12">
        <v>83</v>
      </c>
      <c r="F121" s="12">
        <v>3.3000000000000002E-2</v>
      </c>
      <c r="G121" s="12">
        <v>2.7390000000000003</v>
      </c>
      <c r="H121" s="13">
        <v>9.0934800000000013</v>
      </c>
      <c r="I121" s="13">
        <v>0.28211700000000006</v>
      </c>
      <c r="J121" s="13">
        <v>8.2170000000000007E-2</v>
      </c>
      <c r="K121" s="13">
        <v>2.0186430000000004</v>
      </c>
      <c r="L121" s="13">
        <v>0.34785299999999997</v>
      </c>
      <c r="M121" s="5">
        <f>AllData_CategoryTribe!AX122*4</f>
        <v>1.1284680000000002</v>
      </c>
      <c r="N121" s="5">
        <f>AllData_CategoryTribe!BA122*9</f>
        <v>0.73953000000000002</v>
      </c>
      <c r="O121" s="5">
        <f>AllData_CategoryTribe!BB122*4</f>
        <v>8.0745720000000016</v>
      </c>
      <c r="P121">
        <f t="shared" si="1"/>
        <v>1</v>
      </c>
      <c r="Q121">
        <v>87</v>
      </c>
    </row>
    <row r="122" spans="1:17" x14ac:dyDescent="0.3">
      <c r="A122" s="8" t="s">
        <v>227</v>
      </c>
      <c r="B122" s="8" t="s">
        <v>236</v>
      </c>
      <c r="C122" s="8" t="s">
        <v>43</v>
      </c>
      <c r="D122" s="8" t="s">
        <v>33</v>
      </c>
      <c r="E122" s="12">
        <v>20</v>
      </c>
      <c r="F122" s="12">
        <v>3.3000000000000002E-2</v>
      </c>
      <c r="G122" s="12">
        <v>0.66</v>
      </c>
      <c r="H122" s="13">
        <v>2.0064000000000002</v>
      </c>
      <c r="I122" s="13">
        <v>1.98E-3</v>
      </c>
      <c r="J122" s="13">
        <v>0</v>
      </c>
      <c r="K122" s="13">
        <v>0.5438400000000001</v>
      </c>
      <c r="L122" s="13">
        <v>0</v>
      </c>
      <c r="M122" s="5">
        <f>AllData_CategoryTribe!AX123*4</f>
        <v>7.92E-3</v>
      </c>
      <c r="N122" s="5">
        <f>AllData_CategoryTribe!BA123*9</f>
        <v>0</v>
      </c>
      <c r="O122" s="5">
        <f>AllData_CategoryTribe!BB123*4</f>
        <v>2.1753600000000004</v>
      </c>
      <c r="P122">
        <f t="shared" si="1"/>
        <v>1</v>
      </c>
      <c r="Q122">
        <v>82.7</v>
      </c>
    </row>
    <row r="123" spans="1:17" x14ac:dyDescent="0.3">
      <c r="A123" s="8" t="s">
        <v>232</v>
      </c>
      <c r="B123" s="8" t="s">
        <v>236</v>
      </c>
      <c r="C123" s="8" t="s">
        <v>45</v>
      </c>
      <c r="D123" s="8" t="s">
        <v>13</v>
      </c>
      <c r="E123" s="12">
        <v>112</v>
      </c>
      <c r="F123" s="12">
        <v>3.0000000000000001E-3</v>
      </c>
      <c r="G123" s="12">
        <v>0.33600000000000002</v>
      </c>
      <c r="H123" s="13">
        <v>0.90383999999999998</v>
      </c>
      <c r="I123" s="13">
        <v>8.3664000000000002E-2</v>
      </c>
      <c r="J123" s="13">
        <v>6.0479999999999999E-2</v>
      </c>
      <c r="K123" s="13">
        <v>0</v>
      </c>
      <c r="L123" s="13">
        <v>0</v>
      </c>
      <c r="M123" s="5">
        <f>AllData_CategoryTribe!AX124*4</f>
        <v>0.33465600000000001</v>
      </c>
      <c r="N123" s="5">
        <f>AllData_CategoryTribe!BA124*9</f>
        <v>0.54432000000000003</v>
      </c>
      <c r="O123" s="5">
        <f>AllData_CategoryTribe!BB124*4</f>
        <v>0</v>
      </c>
      <c r="P123">
        <f t="shared" si="1"/>
        <v>1</v>
      </c>
      <c r="Q123">
        <v>42.9</v>
      </c>
    </row>
    <row r="124" spans="1:17" x14ac:dyDescent="0.3">
      <c r="A124" s="8" t="s">
        <v>232</v>
      </c>
      <c r="B124" s="8" t="s">
        <v>236</v>
      </c>
      <c r="C124" s="8" t="s">
        <v>45</v>
      </c>
      <c r="D124" s="8" t="s">
        <v>15</v>
      </c>
      <c r="E124" s="12">
        <v>85</v>
      </c>
      <c r="F124" s="12">
        <v>3.0000000000000001E-3</v>
      </c>
      <c r="G124" s="12">
        <v>0.255</v>
      </c>
      <c r="H124" s="13">
        <v>0.61454999999999993</v>
      </c>
      <c r="I124" s="13">
        <v>8.3894999999999997E-2</v>
      </c>
      <c r="J124" s="13">
        <v>2.7795E-2</v>
      </c>
      <c r="K124" s="13">
        <v>1.2750000000000001E-3</v>
      </c>
      <c r="L124" s="13">
        <v>0</v>
      </c>
      <c r="M124" s="5">
        <f>AllData_CategoryTribe!AX125*4</f>
        <v>0.33557999999999999</v>
      </c>
      <c r="N124" s="5">
        <f>AllData_CategoryTribe!BA125*9</f>
        <v>0.25015500000000002</v>
      </c>
      <c r="O124" s="5">
        <f>AllData_CategoryTribe!BB125*4</f>
        <v>5.1000000000000004E-3</v>
      </c>
      <c r="P124">
        <f t="shared" si="1"/>
        <v>1</v>
      </c>
      <c r="Q124">
        <v>44.3</v>
      </c>
    </row>
    <row r="125" spans="1:17" x14ac:dyDescent="0.3">
      <c r="A125" s="8" t="s">
        <v>232</v>
      </c>
      <c r="B125" s="8" t="s">
        <v>236</v>
      </c>
      <c r="C125" s="8" t="s">
        <v>45</v>
      </c>
      <c r="D125" s="8" t="s">
        <v>17</v>
      </c>
      <c r="E125" s="12">
        <v>85</v>
      </c>
      <c r="F125" s="12">
        <v>3.0000000000000001E-3</v>
      </c>
      <c r="G125" s="12">
        <v>0.255</v>
      </c>
      <c r="H125" s="13">
        <v>0.67575000000000007</v>
      </c>
      <c r="I125" s="13">
        <v>4.3095000000000001E-2</v>
      </c>
      <c r="J125" s="13">
        <v>5.457E-2</v>
      </c>
      <c r="K125" s="13">
        <v>0</v>
      </c>
      <c r="L125" s="13">
        <v>0</v>
      </c>
      <c r="M125" s="5">
        <f>AllData_CategoryTribe!AX126*4</f>
        <v>0.17238000000000001</v>
      </c>
      <c r="N125" s="5">
        <f>AllData_CategoryTribe!BA126*9</f>
        <v>0.49113000000000001</v>
      </c>
      <c r="O125" s="5">
        <f>AllData_CategoryTribe!BB126*4</f>
        <v>0</v>
      </c>
      <c r="P125">
        <f t="shared" si="1"/>
        <v>1</v>
      </c>
      <c r="Q125">
        <v>38.299999999999997</v>
      </c>
    </row>
    <row r="126" spans="1:17" x14ac:dyDescent="0.3">
      <c r="A126" s="8" t="s">
        <v>232</v>
      </c>
      <c r="B126" s="8" t="s">
        <v>236</v>
      </c>
      <c r="C126" s="8" t="s">
        <v>45</v>
      </c>
      <c r="D126" s="8" t="s">
        <v>18</v>
      </c>
      <c r="E126" s="12">
        <v>112</v>
      </c>
      <c r="F126" s="12">
        <v>3.0000000000000001E-3</v>
      </c>
      <c r="G126" s="12">
        <v>0.33600000000000002</v>
      </c>
      <c r="H126" s="13">
        <v>0.89712000000000003</v>
      </c>
      <c r="I126" s="13">
        <v>6.5856000000000012E-2</v>
      </c>
      <c r="J126" s="13">
        <v>6.8208000000000005E-2</v>
      </c>
      <c r="K126" s="13">
        <v>3.3600000000000001E-3</v>
      </c>
      <c r="L126" s="13">
        <v>3.3600000000000001E-3</v>
      </c>
      <c r="M126" s="5">
        <f>AllData_CategoryTribe!AX127*4</f>
        <v>0.26342400000000005</v>
      </c>
      <c r="N126" s="5">
        <f>AllData_CategoryTribe!BA127*9</f>
        <v>0.61387200000000008</v>
      </c>
      <c r="O126" s="5">
        <f>AllData_CategoryTribe!BB127*4</f>
        <v>1.3440000000000001E-2</v>
      </c>
      <c r="P126">
        <f t="shared" si="1"/>
        <v>1</v>
      </c>
      <c r="Q126">
        <v>39.900000000000006</v>
      </c>
    </row>
    <row r="127" spans="1:17" x14ac:dyDescent="0.3">
      <c r="A127" s="8" t="s">
        <v>232</v>
      </c>
      <c r="B127" s="8" t="s">
        <v>236</v>
      </c>
      <c r="C127" s="8" t="s">
        <v>45</v>
      </c>
      <c r="D127" s="8" t="s">
        <v>19</v>
      </c>
      <c r="E127" s="12">
        <v>112</v>
      </c>
      <c r="F127" s="12">
        <v>6.7000000000000004E-2</v>
      </c>
      <c r="G127" s="12">
        <v>7.5040000000000004</v>
      </c>
      <c r="H127" s="13">
        <v>21.386400000000002</v>
      </c>
      <c r="I127" s="13">
        <v>2.0185759999999999</v>
      </c>
      <c r="J127" s="13">
        <v>1.4182560000000002</v>
      </c>
      <c r="K127" s="13">
        <v>0</v>
      </c>
      <c r="L127" s="13">
        <v>0</v>
      </c>
      <c r="M127" s="5">
        <f>AllData_CategoryTribe!AX128*4</f>
        <v>8.0743039999999997</v>
      </c>
      <c r="N127" s="5">
        <f>AllData_CategoryTribe!BA128*9</f>
        <v>12.764304000000001</v>
      </c>
      <c r="O127" s="5">
        <f>AllData_CategoryTribe!BB128*4</f>
        <v>0</v>
      </c>
      <c r="P127">
        <f t="shared" si="1"/>
        <v>1</v>
      </c>
      <c r="Q127">
        <v>45.8</v>
      </c>
    </row>
    <row r="128" spans="1:17" x14ac:dyDescent="0.3">
      <c r="A128" s="8" t="s">
        <v>232</v>
      </c>
      <c r="B128" s="8" t="s">
        <v>236</v>
      </c>
      <c r="C128" s="8" t="s">
        <v>45</v>
      </c>
      <c r="D128" s="8" t="s">
        <v>22</v>
      </c>
      <c r="E128" s="12"/>
      <c r="F128" s="12">
        <v>0</v>
      </c>
      <c r="G128" s="12">
        <v>0</v>
      </c>
      <c r="H128" s="13">
        <v>0</v>
      </c>
      <c r="I128" s="13">
        <v>0</v>
      </c>
      <c r="J128" s="13">
        <v>0</v>
      </c>
      <c r="K128" s="13">
        <v>0</v>
      </c>
      <c r="L128" s="13">
        <v>0</v>
      </c>
      <c r="M128" s="5">
        <f>AllData_CategoryTribe!AX129*4</f>
        <v>0</v>
      </c>
      <c r="N128" s="5">
        <f>AllData_CategoryTribe!BA129*9</f>
        <v>0</v>
      </c>
      <c r="O128" s="5">
        <f>AllData_CategoryTribe!BB129*4</f>
        <v>0</v>
      </c>
      <c r="P128">
        <f t="shared" si="1"/>
        <v>0</v>
      </c>
      <c r="Q128">
        <v>45.8</v>
      </c>
    </row>
    <row r="129" spans="1:17" x14ac:dyDescent="0.3">
      <c r="A129" s="8" t="s">
        <v>232</v>
      </c>
      <c r="B129" s="8" t="s">
        <v>236</v>
      </c>
      <c r="C129" s="8" t="s">
        <v>45</v>
      </c>
      <c r="D129" s="8" t="s">
        <v>23</v>
      </c>
      <c r="E129" s="12">
        <v>104</v>
      </c>
      <c r="F129" s="12">
        <v>6.7000000000000004E-2</v>
      </c>
      <c r="G129" s="12">
        <v>6.968</v>
      </c>
      <c r="H129" s="13">
        <v>10.8004</v>
      </c>
      <c r="I129" s="13">
        <v>0.87796799999999986</v>
      </c>
      <c r="J129" s="13">
        <v>0.73860799999999993</v>
      </c>
      <c r="K129" s="13">
        <v>7.6648000000000008E-2</v>
      </c>
      <c r="L129" s="13">
        <v>0</v>
      </c>
      <c r="M129" s="5">
        <f>AllData_CategoryTribe!AX130*4</f>
        <v>3.5118719999999994</v>
      </c>
      <c r="N129" s="5">
        <f>AllData_CategoryTribe!BA130*9</f>
        <v>6.6474719999999996</v>
      </c>
      <c r="O129" s="5">
        <f>AllData_CategoryTribe!BB130*4</f>
        <v>0.30659200000000003</v>
      </c>
      <c r="P129">
        <f t="shared" si="1"/>
        <v>1</v>
      </c>
      <c r="Q129">
        <v>24.3</v>
      </c>
    </row>
    <row r="130" spans="1:17" x14ac:dyDescent="0.3">
      <c r="A130" s="8" t="s">
        <v>232</v>
      </c>
      <c r="B130" s="8" t="s">
        <v>236</v>
      </c>
      <c r="C130" s="8" t="s">
        <v>45</v>
      </c>
      <c r="D130" s="8" t="s">
        <v>24</v>
      </c>
      <c r="E130" s="12">
        <v>184</v>
      </c>
      <c r="F130" s="12">
        <v>3</v>
      </c>
      <c r="G130" s="12">
        <v>552</v>
      </c>
      <c r="H130" s="13">
        <v>380.88</v>
      </c>
      <c r="I130" s="13">
        <v>19.872</v>
      </c>
      <c r="J130" s="13">
        <v>22.631999999999998</v>
      </c>
      <c r="K130" s="13">
        <v>24.84</v>
      </c>
      <c r="L130" s="13">
        <v>0</v>
      </c>
      <c r="M130" s="5">
        <f>AllData_CategoryTribe!AX131*4</f>
        <v>79.488</v>
      </c>
      <c r="N130" s="5">
        <f>AllData_CategoryTribe!BA131*9</f>
        <v>203.68799999999999</v>
      </c>
      <c r="O130" s="5">
        <f>AllData_CategoryTribe!BB131*4</f>
        <v>99.36</v>
      </c>
      <c r="P130">
        <f t="shared" si="1"/>
        <v>1</v>
      </c>
      <c r="Q130">
        <v>12.2</v>
      </c>
    </row>
    <row r="131" spans="1:17" x14ac:dyDescent="0.3">
      <c r="A131" s="8" t="s">
        <v>232</v>
      </c>
      <c r="B131" s="8" t="s">
        <v>236</v>
      </c>
      <c r="C131" s="8" t="s">
        <v>45</v>
      </c>
      <c r="D131" s="8" t="s">
        <v>25</v>
      </c>
      <c r="E131" s="12"/>
      <c r="F131" s="12">
        <v>0</v>
      </c>
      <c r="G131" s="12">
        <v>0</v>
      </c>
      <c r="H131" s="13">
        <v>0</v>
      </c>
      <c r="I131" s="13">
        <v>0</v>
      </c>
      <c r="J131" s="13">
        <v>0</v>
      </c>
      <c r="K131" s="13">
        <v>0</v>
      </c>
      <c r="L131" s="13">
        <v>0</v>
      </c>
      <c r="M131" s="5">
        <f>AllData_CategoryTribe!AX132*4</f>
        <v>0</v>
      </c>
      <c r="N131" s="5">
        <f>AllData_CategoryTribe!BA132*9</f>
        <v>0</v>
      </c>
      <c r="O131" s="5">
        <f>AllData_CategoryTribe!BB132*4</f>
        <v>0</v>
      </c>
      <c r="P131">
        <f t="shared" ref="P131:P194" si="2">IF($G$2:$G$3469&gt;0,1,0)</f>
        <v>0</v>
      </c>
      <c r="Q131">
        <v>59.3</v>
      </c>
    </row>
    <row r="132" spans="1:17" x14ac:dyDescent="0.3">
      <c r="A132" s="8" t="s">
        <v>20</v>
      </c>
      <c r="B132" s="8" t="s">
        <v>236</v>
      </c>
      <c r="C132" s="8" t="s">
        <v>45</v>
      </c>
      <c r="D132" s="8" t="s">
        <v>20</v>
      </c>
      <c r="E132" s="12">
        <v>112</v>
      </c>
      <c r="F132" s="12">
        <v>1</v>
      </c>
      <c r="G132" s="12">
        <v>112</v>
      </c>
      <c r="H132" s="13">
        <v>117.6</v>
      </c>
      <c r="I132" s="13">
        <v>20.72</v>
      </c>
      <c r="J132" s="13">
        <v>3.2480000000000002</v>
      </c>
      <c r="K132" s="13">
        <v>0</v>
      </c>
      <c r="L132" s="13">
        <v>0</v>
      </c>
      <c r="M132" s="5">
        <f>AllData_CategoryTribe!AX133*4</f>
        <v>82.88</v>
      </c>
      <c r="N132" s="5">
        <f>AllData_CategoryTribe!BA133*9</f>
        <v>29.232000000000003</v>
      </c>
      <c r="O132" s="5">
        <f>AllData_CategoryTribe!BB133*4</f>
        <v>0</v>
      </c>
      <c r="P132">
        <f t="shared" si="2"/>
        <v>1</v>
      </c>
      <c r="Q132">
        <v>21.4</v>
      </c>
    </row>
    <row r="133" spans="1:17" x14ac:dyDescent="0.3">
      <c r="A133" s="8" t="s">
        <v>233</v>
      </c>
      <c r="B133" s="8" t="s">
        <v>236</v>
      </c>
      <c r="C133" s="8" t="s">
        <v>45</v>
      </c>
      <c r="D133" s="8" t="s">
        <v>26</v>
      </c>
      <c r="E133" s="12">
        <v>175</v>
      </c>
      <c r="F133" s="12">
        <v>3.3000000000000002E-2</v>
      </c>
      <c r="G133" s="12">
        <v>5.7750000000000004</v>
      </c>
      <c r="H133" s="13">
        <v>7.5075000000000003</v>
      </c>
      <c r="I133" s="13">
        <v>0.1386</v>
      </c>
      <c r="J133" s="13">
        <v>1.155E-2</v>
      </c>
      <c r="K133" s="13">
        <v>1.6516500000000003</v>
      </c>
      <c r="L133" s="13">
        <v>1.7325E-2</v>
      </c>
      <c r="M133" s="5">
        <f>AllData_CategoryTribe!AX134*4</f>
        <v>0.5544</v>
      </c>
      <c r="N133" s="5">
        <f>AllData_CategoryTribe!BA134*9</f>
        <v>0.10395</v>
      </c>
      <c r="O133" s="5">
        <f>AllData_CategoryTribe!BB134*4</f>
        <v>6.6066000000000011</v>
      </c>
      <c r="P133">
        <f t="shared" si="2"/>
        <v>1</v>
      </c>
      <c r="Q133">
        <v>31.200000000000003</v>
      </c>
    </row>
    <row r="134" spans="1:17" x14ac:dyDescent="0.3">
      <c r="A134" s="8" t="s">
        <v>233</v>
      </c>
      <c r="B134" s="8" t="s">
        <v>236</v>
      </c>
      <c r="C134" s="8" t="s">
        <v>45</v>
      </c>
      <c r="D134" s="8" t="s">
        <v>28</v>
      </c>
      <c r="E134" s="12">
        <v>185</v>
      </c>
      <c r="F134" s="12">
        <v>1</v>
      </c>
      <c r="G134" s="12">
        <v>185</v>
      </c>
      <c r="H134" s="13">
        <v>234.95</v>
      </c>
      <c r="I134" s="13">
        <v>16.094999999999999</v>
      </c>
      <c r="J134" s="13">
        <v>0.92500000000000004</v>
      </c>
      <c r="K134" s="13">
        <v>42.18</v>
      </c>
      <c r="L134" s="13">
        <v>11.84</v>
      </c>
      <c r="M134" s="5">
        <f>AllData_CategoryTribe!AX135*4</f>
        <v>64.38</v>
      </c>
      <c r="N134" s="5">
        <f>AllData_CategoryTribe!BA135*9</f>
        <v>8.3250000000000011</v>
      </c>
      <c r="O134" s="5">
        <f>AllData_CategoryTribe!BB135*4</f>
        <v>168.72</v>
      </c>
      <c r="P134">
        <f t="shared" si="2"/>
        <v>1</v>
      </c>
      <c r="Q134">
        <v>32</v>
      </c>
    </row>
    <row r="135" spans="1:17" x14ac:dyDescent="0.3">
      <c r="A135" s="8" t="s">
        <v>233</v>
      </c>
      <c r="B135" s="8" t="s">
        <v>236</v>
      </c>
      <c r="C135" s="8" t="s">
        <v>45</v>
      </c>
      <c r="D135" s="8" t="s">
        <v>29</v>
      </c>
      <c r="E135" s="12"/>
      <c r="F135" s="12">
        <v>0</v>
      </c>
      <c r="G135" s="12">
        <v>0</v>
      </c>
      <c r="H135" s="13">
        <v>0</v>
      </c>
      <c r="I135" s="13">
        <v>0</v>
      </c>
      <c r="J135" s="13">
        <v>0</v>
      </c>
      <c r="K135" s="13">
        <v>0</v>
      </c>
      <c r="L135" s="13">
        <v>0</v>
      </c>
      <c r="M135" s="5">
        <f>AllData_CategoryTribe!AX136*4</f>
        <v>0</v>
      </c>
      <c r="N135" s="5">
        <f>AllData_CategoryTribe!BA136*9</f>
        <v>0</v>
      </c>
      <c r="O135" s="5">
        <f>AllData_CategoryTribe!BB136*4</f>
        <v>0</v>
      </c>
      <c r="P135">
        <f t="shared" si="2"/>
        <v>0</v>
      </c>
      <c r="Q135">
        <v>5.9</v>
      </c>
    </row>
    <row r="136" spans="1:17" x14ac:dyDescent="0.3">
      <c r="A136" s="8" t="s">
        <v>233</v>
      </c>
      <c r="B136" s="8" t="s">
        <v>236</v>
      </c>
      <c r="C136" s="8" t="s">
        <v>45</v>
      </c>
      <c r="D136" s="8" t="s">
        <v>30</v>
      </c>
      <c r="E136" s="12"/>
      <c r="F136" s="12">
        <v>0</v>
      </c>
      <c r="G136" s="12">
        <v>0</v>
      </c>
      <c r="H136" s="13">
        <v>0</v>
      </c>
      <c r="I136" s="13">
        <v>0</v>
      </c>
      <c r="J136" s="13">
        <v>0</v>
      </c>
      <c r="K136" s="13">
        <v>0</v>
      </c>
      <c r="L136" s="13">
        <v>0</v>
      </c>
      <c r="M136" s="5">
        <f>AllData_CategoryTribe!AX137*4</f>
        <v>0</v>
      </c>
      <c r="N136" s="5">
        <f>AllData_CategoryTribe!BA137*9</f>
        <v>0</v>
      </c>
      <c r="O136" s="5">
        <f>AllData_CategoryTribe!BB137*4</f>
        <v>0</v>
      </c>
      <c r="P136">
        <f t="shared" si="2"/>
        <v>0</v>
      </c>
      <c r="Q136">
        <v>24.9</v>
      </c>
    </row>
    <row r="137" spans="1:17" x14ac:dyDescent="0.3">
      <c r="A137" s="8" t="s">
        <v>233</v>
      </c>
      <c r="B137" s="8" t="s">
        <v>236</v>
      </c>
      <c r="C137" s="8" t="s">
        <v>45</v>
      </c>
      <c r="D137" s="8" t="s">
        <v>31</v>
      </c>
      <c r="E137" s="12"/>
      <c r="F137" s="12">
        <v>0</v>
      </c>
      <c r="G137" s="12">
        <v>0</v>
      </c>
      <c r="H137" s="13">
        <v>0</v>
      </c>
      <c r="I137" s="13">
        <v>0</v>
      </c>
      <c r="J137" s="13">
        <v>0</v>
      </c>
      <c r="K137" s="13">
        <v>0</v>
      </c>
      <c r="L137" s="13">
        <v>0</v>
      </c>
      <c r="M137" s="5">
        <f>AllData_CategoryTribe!AX138*4</f>
        <v>0</v>
      </c>
      <c r="N137" s="5">
        <f>AllData_CategoryTribe!BA138*9</f>
        <v>0</v>
      </c>
      <c r="O137" s="5">
        <f>AllData_CategoryTribe!BB138*4</f>
        <v>0</v>
      </c>
      <c r="P137">
        <f t="shared" si="2"/>
        <v>0</v>
      </c>
      <c r="Q137">
        <v>23.700000000000003</v>
      </c>
    </row>
    <row r="138" spans="1:17" x14ac:dyDescent="0.3">
      <c r="A138" s="8" t="s">
        <v>233</v>
      </c>
      <c r="B138" s="8" t="s">
        <v>236</v>
      </c>
      <c r="C138" s="8" t="s">
        <v>45</v>
      </c>
      <c r="D138" s="8" t="s">
        <v>34</v>
      </c>
      <c r="E138" s="12">
        <v>125</v>
      </c>
      <c r="F138" s="12">
        <v>3.3000000000000002E-2</v>
      </c>
      <c r="G138" s="12">
        <v>4.125</v>
      </c>
      <c r="H138" s="13">
        <v>11.88</v>
      </c>
      <c r="I138" s="13">
        <v>0.25987500000000002</v>
      </c>
      <c r="J138" s="13">
        <v>0.37537500000000001</v>
      </c>
      <c r="K138" s="13">
        <v>2.0212500000000002</v>
      </c>
      <c r="L138" s="13">
        <v>0</v>
      </c>
      <c r="M138" s="5">
        <f>AllData_CategoryTribe!AX139*4</f>
        <v>1.0395000000000001</v>
      </c>
      <c r="N138" s="5">
        <f>AllData_CategoryTribe!BA139*9</f>
        <v>3.3783750000000001</v>
      </c>
      <c r="O138" s="5">
        <f>AllData_CategoryTribe!BB139*4</f>
        <v>8.0850000000000009</v>
      </c>
      <c r="P138">
        <f t="shared" si="2"/>
        <v>1</v>
      </c>
      <c r="Q138">
        <v>64.400000000000006</v>
      </c>
    </row>
    <row r="139" spans="1:17" x14ac:dyDescent="0.3">
      <c r="A139" s="8" t="s">
        <v>234</v>
      </c>
      <c r="B139" s="8" t="s">
        <v>236</v>
      </c>
      <c r="C139" s="8" t="s">
        <v>45</v>
      </c>
      <c r="D139" s="8" t="s">
        <v>248</v>
      </c>
      <c r="E139" s="12">
        <v>134</v>
      </c>
      <c r="F139" s="12">
        <v>1</v>
      </c>
      <c r="G139" s="12">
        <v>134</v>
      </c>
      <c r="H139" s="13">
        <v>218.42</v>
      </c>
      <c r="I139" s="13">
        <v>8.4420000000000002</v>
      </c>
      <c r="J139" s="13">
        <v>1.8759999999999999</v>
      </c>
      <c r="K139" s="13">
        <v>41.674000000000007</v>
      </c>
      <c r="L139" s="13">
        <v>1.34</v>
      </c>
      <c r="M139" s="5">
        <f>AllData_CategoryTribe!AX140*4</f>
        <v>33.768000000000001</v>
      </c>
      <c r="N139" s="5">
        <f>AllData_CategoryTribe!BA140*9</f>
        <v>16.884</v>
      </c>
      <c r="O139" s="5">
        <f>AllData_CategoryTribe!BB140*4</f>
        <v>166.69600000000003</v>
      </c>
      <c r="P139">
        <f t="shared" si="2"/>
        <v>1</v>
      </c>
      <c r="Q139">
        <v>38.799999999999997</v>
      </c>
    </row>
    <row r="140" spans="1:17" x14ac:dyDescent="0.3">
      <c r="A140" s="8" t="s">
        <v>234</v>
      </c>
      <c r="B140" s="8" t="s">
        <v>236</v>
      </c>
      <c r="C140" s="8" t="s">
        <v>45</v>
      </c>
      <c r="D140" s="8" t="s">
        <v>27</v>
      </c>
      <c r="E140" s="12">
        <v>114</v>
      </c>
      <c r="F140" s="12">
        <v>0.14299999999999999</v>
      </c>
      <c r="G140" s="12">
        <v>16.302</v>
      </c>
      <c r="H140" s="13">
        <v>20.377500000000001</v>
      </c>
      <c r="I140" s="13">
        <v>0.34234200000000004</v>
      </c>
      <c r="J140" s="13">
        <v>0.21192599999999998</v>
      </c>
      <c r="K140" s="13">
        <v>4.2711239999999995</v>
      </c>
      <c r="L140" s="13">
        <v>0.16302</v>
      </c>
      <c r="M140" s="5">
        <f>AllData_CategoryTribe!AX141*4</f>
        <v>1.3693680000000001</v>
      </c>
      <c r="N140" s="5">
        <f>AllData_CategoryTribe!BA141*9</f>
        <v>1.9073339999999999</v>
      </c>
      <c r="O140" s="5">
        <f>AllData_CategoryTribe!BB141*4</f>
        <v>17.084495999999998</v>
      </c>
      <c r="P140">
        <f t="shared" si="2"/>
        <v>1</v>
      </c>
      <c r="Q140">
        <v>29.6</v>
      </c>
    </row>
    <row r="141" spans="1:17" x14ac:dyDescent="0.3">
      <c r="A141" s="8" t="s">
        <v>234</v>
      </c>
      <c r="B141" s="8" t="s">
        <v>236</v>
      </c>
      <c r="C141" s="8" t="s">
        <v>45</v>
      </c>
      <c r="D141" s="8" t="s">
        <v>32</v>
      </c>
      <c r="E141" s="12">
        <v>83</v>
      </c>
      <c r="F141" s="12">
        <v>3.3000000000000002E-2</v>
      </c>
      <c r="G141" s="12">
        <v>2.7390000000000003</v>
      </c>
      <c r="H141" s="13">
        <v>9.0934800000000013</v>
      </c>
      <c r="I141" s="13">
        <v>0.28211700000000006</v>
      </c>
      <c r="J141" s="13">
        <v>8.2170000000000007E-2</v>
      </c>
      <c r="K141" s="13">
        <v>2.0186430000000004</v>
      </c>
      <c r="L141" s="13">
        <v>0.34785299999999997</v>
      </c>
      <c r="M141" s="5">
        <f>AllData_CategoryTribe!AX142*4</f>
        <v>1.1284680000000002</v>
      </c>
      <c r="N141" s="5">
        <f>AllData_CategoryTribe!BA142*9</f>
        <v>0.73953000000000002</v>
      </c>
      <c r="O141" s="5">
        <f>AllData_CategoryTribe!BB142*4</f>
        <v>8.0745720000000016</v>
      </c>
      <c r="P141">
        <f t="shared" si="2"/>
        <v>1</v>
      </c>
      <c r="Q141">
        <v>87</v>
      </c>
    </row>
    <row r="142" spans="1:17" x14ac:dyDescent="0.3">
      <c r="A142" s="8" t="s">
        <v>232</v>
      </c>
      <c r="B142" s="8" t="s">
        <v>236</v>
      </c>
      <c r="C142" s="8" t="s">
        <v>46</v>
      </c>
      <c r="D142" s="8" t="s">
        <v>13</v>
      </c>
      <c r="E142" s="12">
        <v>112</v>
      </c>
      <c r="F142" s="12">
        <v>3.0000000000000001E-3</v>
      </c>
      <c r="G142" s="12">
        <v>0.33600000000000002</v>
      </c>
      <c r="H142" s="13">
        <v>0.90383999999999998</v>
      </c>
      <c r="I142" s="13">
        <v>8.3664000000000002E-2</v>
      </c>
      <c r="J142" s="13">
        <v>6.0479999999999999E-2</v>
      </c>
      <c r="K142" s="13">
        <v>0</v>
      </c>
      <c r="L142" s="13">
        <v>0</v>
      </c>
      <c r="M142" s="5">
        <f>AllData_CategoryTribe!AX143*4</f>
        <v>0.33465600000000001</v>
      </c>
      <c r="N142" s="5">
        <f>AllData_CategoryTribe!BA143*9</f>
        <v>0.54432000000000003</v>
      </c>
      <c r="O142" s="5">
        <f>AllData_CategoryTribe!BB143*4</f>
        <v>0</v>
      </c>
      <c r="P142">
        <f t="shared" si="2"/>
        <v>1</v>
      </c>
      <c r="Q142">
        <v>42.9</v>
      </c>
    </row>
    <row r="143" spans="1:17" x14ac:dyDescent="0.3">
      <c r="A143" s="8" t="s">
        <v>232</v>
      </c>
      <c r="B143" s="8" t="s">
        <v>236</v>
      </c>
      <c r="C143" s="8" t="s">
        <v>46</v>
      </c>
      <c r="D143" s="8" t="s">
        <v>15</v>
      </c>
      <c r="E143" s="12">
        <v>85</v>
      </c>
      <c r="F143" s="12">
        <v>3.3000000000000002E-2</v>
      </c>
      <c r="G143" s="12">
        <v>2.8050000000000002</v>
      </c>
      <c r="H143" s="13">
        <v>6.7600499999999997</v>
      </c>
      <c r="I143" s="13">
        <v>0.92284499999999992</v>
      </c>
      <c r="J143" s="13">
        <v>0.30574500000000004</v>
      </c>
      <c r="K143" s="13">
        <v>1.4025000000000001E-2</v>
      </c>
      <c r="L143" s="13">
        <v>0</v>
      </c>
      <c r="M143" s="5">
        <f>AllData_CategoryTribe!AX144*4</f>
        <v>3.6913799999999997</v>
      </c>
      <c r="N143" s="5">
        <f>AllData_CategoryTribe!BA144*9</f>
        <v>2.7517050000000003</v>
      </c>
      <c r="O143" s="5">
        <f>AllData_CategoryTribe!BB144*4</f>
        <v>5.6100000000000004E-2</v>
      </c>
      <c r="P143">
        <f t="shared" si="2"/>
        <v>1</v>
      </c>
      <c r="Q143">
        <v>44.3</v>
      </c>
    </row>
    <row r="144" spans="1:17" x14ac:dyDescent="0.3">
      <c r="A144" s="8" t="s">
        <v>232</v>
      </c>
      <c r="B144" s="8" t="s">
        <v>236</v>
      </c>
      <c r="C144" s="8" t="s">
        <v>46</v>
      </c>
      <c r="D144" s="8" t="s">
        <v>17</v>
      </c>
      <c r="E144" s="12">
        <v>85</v>
      </c>
      <c r="F144" s="12">
        <v>3.3000000000000002E-2</v>
      </c>
      <c r="G144" s="12">
        <v>2.8050000000000002</v>
      </c>
      <c r="H144" s="13">
        <v>7.4332500000000001</v>
      </c>
      <c r="I144" s="13">
        <v>0.47404499999999999</v>
      </c>
      <c r="J144" s="13">
        <v>0.60026999999999997</v>
      </c>
      <c r="K144" s="13">
        <v>0</v>
      </c>
      <c r="L144" s="13">
        <v>0</v>
      </c>
      <c r="M144" s="5">
        <f>AllData_CategoryTribe!AX145*4</f>
        <v>1.89618</v>
      </c>
      <c r="N144" s="5">
        <f>AllData_CategoryTribe!BA145*9</f>
        <v>5.4024299999999998</v>
      </c>
      <c r="O144" s="5">
        <f>AllData_CategoryTribe!BB145*4</f>
        <v>0</v>
      </c>
      <c r="P144">
        <f t="shared" si="2"/>
        <v>1</v>
      </c>
      <c r="Q144">
        <v>38.299999999999997</v>
      </c>
    </row>
    <row r="145" spans="1:17" x14ac:dyDescent="0.3">
      <c r="A145" s="8" t="s">
        <v>232</v>
      </c>
      <c r="B145" s="8" t="s">
        <v>236</v>
      </c>
      <c r="C145" s="8" t="s">
        <v>46</v>
      </c>
      <c r="D145" s="8" t="s">
        <v>18</v>
      </c>
      <c r="E145" s="12">
        <v>112</v>
      </c>
      <c r="F145" s="12">
        <v>3.0000000000000001E-3</v>
      </c>
      <c r="G145" s="12">
        <v>0.33600000000000002</v>
      </c>
      <c r="H145" s="13">
        <v>0.89712000000000003</v>
      </c>
      <c r="I145" s="13">
        <v>6.5856000000000012E-2</v>
      </c>
      <c r="J145" s="13">
        <v>6.8208000000000005E-2</v>
      </c>
      <c r="K145" s="13">
        <v>3.3600000000000001E-3</v>
      </c>
      <c r="L145" s="13">
        <v>3.3600000000000001E-3</v>
      </c>
      <c r="M145" s="5">
        <f>AllData_CategoryTribe!AX146*4</f>
        <v>0.26342400000000005</v>
      </c>
      <c r="N145" s="5">
        <f>AllData_CategoryTribe!BA146*9</f>
        <v>0.61387200000000008</v>
      </c>
      <c r="O145" s="5">
        <f>AllData_CategoryTribe!BB146*4</f>
        <v>1.3440000000000001E-2</v>
      </c>
      <c r="P145">
        <f t="shared" si="2"/>
        <v>1</v>
      </c>
      <c r="Q145">
        <v>39.900000000000006</v>
      </c>
    </row>
    <row r="146" spans="1:17" x14ac:dyDescent="0.3">
      <c r="A146" s="8" t="s">
        <v>232</v>
      </c>
      <c r="B146" s="8" t="s">
        <v>236</v>
      </c>
      <c r="C146" s="8" t="s">
        <v>46</v>
      </c>
      <c r="D146" s="8" t="s">
        <v>19</v>
      </c>
      <c r="E146" s="12">
        <v>112</v>
      </c>
      <c r="F146" s="12">
        <v>0.14299999999999999</v>
      </c>
      <c r="G146" s="12">
        <v>16.015999999999998</v>
      </c>
      <c r="H146" s="13">
        <v>45.645599999999995</v>
      </c>
      <c r="I146" s="13">
        <v>4.3083039999999997</v>
      </c>
      <c r="J146" s="13">
        <v>3.0270239999999995</v>
      </c>
      <c r="K146" s="13">
        <v>0</v>
      </c>
      <c r="L146" s="13">
        <v>0</v>
      </c>
      <c r="M146" s="5">
        <f>AllData_CategoryTribe!AX147*4</f>
        <v>17.233215999999999</v>
      </c>
      <c r="N146" s="5">
        <f>AllData_CategoryTribe!BA147*9</f>
        <v>27.243215999999997</v>
      </c>
      <c r="O146" s="5">
        <f>AllData_CategoryTribe!BB147*4</f>
        <v>0</v>
      </c>
      <c r="P146">
        <f t="shared" si="2"/>
        <v>1</v>
      </c>
      <c r="Q146">
        <v>45.8</v>
      </c>
    </row>
    <row r="147" spans="1:17" x14ac:dyDescent="0.3">
      <c r="A147" s="8" t="s">
        <v>232</v>
      </c>
      <c r="B147" s="8" t="s">
        <v>236</v>
      </c>
      <c r="C147" s="8" t="s">
        <v>46</v>
      </c>
      <c r="D147" s="8" t="s">
        <v>22</v>
      </c>
      <c r="E147" s="12"/>
      <c r="F147" s="12">
        <v>0</v>
      </c>
      <c r="G147" s="12">
        <v>0</v>
      </c>
      <c r="H147" s="13">
        <v>0</v>
      </c>
      <c r="I147" s="13">
        <v>0</v>
      </c>
      <c r="J147" s="13">
        <v>0</v>
      </c>
      <c r="K147" s="13">
        <v>0</v>
      </c>
      <c r="L147" s="13">
        <v>0</v>
      </c>
      <c r="M147" s="5">
        <f>AllData_CategoryTribe!AX148*4</f>
        <v>0</v>
      </c>
      <c r="N147" s="5">
        <f>AllData_CategoryTribe!BA148*9</f>
        <v>0</v>
      </c>
      <c r="O147" s="5">
        <f>AllData_CategoryTribe!BB148*4</f>
        <v>0</v>
      </c>
      <c r="P147">
        <f t="shared" si="2"/>
        <v>0</v>
      </c>
      <c r="Q147">
        <v>45.8</v>
      </c>
    </row>
    <row r="148" spans="1:17" x14ac:dyDescent="0.3">
      <c r="A148" s="8" t="s">
        <v>232</v>
      </c>
      <c r="B148" s="8" t="s">
        <v>236</v>
      </c>
      <c r="C148" s="8" t="s">
        <v>46</v>
      </c>
      <c r="D148" s="8" t="s">
        <v>23</v>
      </c>
      <c r="E148" s="12">
        <v>104</v>
      </c>
      <c r="F148" s="12">
        <v>0.14299999999999999</v>
      </c>
      <c r="G148" s="12">
        <v>14.871999999999998</v>
      </c>
      <c r="H148" s="13">
        <v>23.051599999999997</v>
      </c>
      <c r="I148" s="13">
        <v>1.8738719999999998</v>
      </c>
      <c r="J148" s="13">
        <v>1.5764319999999998</v>
      </c>
      <c r="K148" s="13">
        <v>0.16359199999999999</v>
      </c>
      <c r="L148" s="13">
        <v>0</v>
      </c>
      <c r="M148" s="5">
        <f>AllData_CategoryTribe!AX149*4</f>
        <v>7.495487999999999</v>
      </c>
      <c r="N148" s="5">
        <f>AllData_CategoryTribe!BA149*9</f>
        <v>14.187887999999999</v>
      </c>
      <c r="O148" s="5">
        <f>AllData_CategoryTribe!BB149*4</f>
        <v>0.65436799999999995</v>
      </c>
      <c r="P148">
        <f t="shared" si="2"/>
        <v>1</v>
      </c>
      <c r="Q148">
        <v>24.3</v>
      </c>
    </row>
    <row r="149" spans="1:17" x14ac:dyDescent="0.3">
      <c r="A149" s="8" t="s">
        <v>232</v>
      </c>
      <c r="B149" s="8" t="s">
        <v>236</v>
      </c>
      <c r="C149" s="8" t="s">
        <v>46</v>
      </c>
      <c r="D149" s="8" t="s">
        <v>24</v>
      </c>
      <c r="E149" s="12">
        <v>184</v>
      </c>
      <c r="F149" s="12">
        <v>1</v>
      </c>
      <c r="G149" s="12">
        <v>184</v>
      </c>
      <c r="H149" s="13">
        <v>126.96</v>
      </c>
      <c r="I149" s="13">
        <v>6.6239999999999997</v>
      </c>
      <c r="J149" s="13">
        <v>7.5439999999999996</v>
      </c>
      <c r="K149" s="13">
        <v>8.2799999999999994</v>
      </c>
      <c r="L149" s="13">
        <v>0</v>
      </c>
      <c r="M149" s="5">
        <f>AllData_CategoryTribe!AX150*4</f>
        <v>26.495999999999999</v>
      </c>
      <c r="N149" s="5">
        <f>AllData_CategoryTribe!BA150*9</f>
        <v>67.896000000000001</v>
      </c>
      <c r="O149" s="5">
        <f>AllData_CategoryTribe!BB150*4</f>
        <v>33.119999999999997</v>
      </c>
      <c r="P149">
        <f t="shared" si="2"/>
        <v>1</v>
      </c>
      <c r="Q149">
        <v>12.2</v>
      </c>
    </row>
    <row r="150" spans="1:17" x14ac:dyDescent="0.3">
      <c r="A150" s="8" t="s">
        <v>232</v>
      </c>
      <c r="B150" s="8" t="s">
        <v>236</v>
      </c>
      <c r="C150" s="8" t="s">
        <v>46</v>
      </c>
      <c r="D150" s="8" t="s">
        <v>25</v>
      </c>
      <c r="E150" s="12"/>
      <c r="F150" s="12">
        <v>0</v>
      </c>
      <c r="G150" s="12">
        <v>0</v>
      </c>
      <c r="H150" s="13">
        <v>0</v>
      </c>
      <c r="I150" s="13">
        <v>0</v>
      </c>
      <c r="J150" s="13">
        <v>0</v>
      </c>
      <c r="K150" s="13">
        <v>0</v>
      </c>
      <c r="L150" s="13">
        <v>0</v>
      </c>
      <c r="M150" s="5">
        <f>AllData_CategoryTribe!AX151*4</f>
        <v>0</v>
      </c>
      <c r="N150" s="5">
        <f>AllData_CategoryTribe!BA151*9</f>
        <v>0</v>
      </c>
      <c r="O150" s="5">
        <f>AllData_CategoryTribe!BB151*4</f>
        <v>0</v>
      </c>
      <c r="P150">
        <f t="shared" si="2"/>
        <v>0</v>
      </c>
      <c r="Q150">
        <v>59.3</v>
      </c>
    </row>
    <row r="151" spans="1:17" x14ac:dyDescent="0.3">
      <c r="A151" s="8" t="s">
        <v>20</v>
      </c>
      <c r="B151" s="8" t="s">
        <v>236</v>
      </c>
      <c r="C151" s="8" t="s">
        <v>46</v>
      </c>
      <c r="D151" s="8" t="s">
        <v>20</v>
      </c>
      <c r="E151" s="12">
        <v>112</v>
      </c>
      <c r="F151" s="12">
        <v>1</v>
      </c>
      <c r="G151" s="12">
        <v>112</v>
      </c>
      <c r="H151" s="13">
        <v>117.6</v>
      </c>
      <c r="I151" s="13">
        <v>20.72</v>
      </c>
      <c r="J151" s="13">
        <v>3.2480000000000002</v>
      </c>
      <c r="K151" s="13">
        <v>0</v>
      </c>
      <c r="L151" s="13">
        <v>0</v>
      </c>
      <c r="M151" s="5">
        <f>AllData_CategoryTribe!AX152*4</f>
        <v>82.88</v>
      </c>
      <c r="N151" s="5">
        <f>AllData_CategoryTribe!BA152*9</f>
        <v>29.232000000000003</v>
      </c>
      <c r="O151" s="5">
        <f>AllData_CategoryTribe!BB152*4</f>
        <v>0</v>
      </c>
      <c r="P151">
        <f t="shared" si="2"/>
        <v>1</v>
      </c>
      <c r="Q151">
        <v>21.4</v>
      </c>
    </row>
    <row r="152" spans="1:17" x14ac:dyDescent="0.3">
      <c r="A152" s="8" t="s">
        <v>233</v>
      </c>
      <c r="B152" s="8" t="s">
        <v>236</v>
      </c>
      <c r="C152" s="8" t="s">
        <v>46</v>
      </c>
      <c r="D152" s="8" t="s">
        <v>26</v>
      </c>
      <c r="E152" s="12">
        <v>175</v>
      </c>
      <c r="F152" s="12">
        <v>0.28599999999999998</v>
      </c>
      <c r="G152" s="12">
        <v>50.05</v>
      </c>
      <c r="H152" s="13">
        <v>65.064999999999998</v>
      </c>
      <c r="I152" s="13">
        <v>1.2011999999999998</v>
      </c>
      <c r="J152" s="13">
        <v>0.10009999999999999</v>
      </c>
      <c r="K152" s="13">
        <v>14.314300000000001</v>
      </c>
      <c r="L152" s="13">
        <v>0.15014999999999998</v>
      </c>
      <c r="M152" s="5">
        <f>AllData_CategoryTribe!AX153*4</f>
        <v>4.8047999999999993</v>
      </c>
      <c r="N152" s="5">
        <f>AllData_CategoryTribe!BA153*9</f>
        <v>0.90089999999999992</v>
      </c>
      <c r="O152" s="5">
        <f>AllData_CategoryTribe!BB153*4</f>
        <v>57.257200000000005</v>
      </c>
      <c r="P152">
        <f t="shared" si="2"/>
        <v>1</v>
      </c>
      <c r="Q152">
        <v>31.200000000000003</v>
      </c>
    </row>
    <row r="153" spans="1:17" x14ac:dyDescent="0.3">
      <c r="A153" s="8" t="s">
        <v>233</v>
      </c>
      <c r="B153" s="8" t="s">
        <v>236</v>
      </c>
      <c r="C153" s="8" t="s">
        <v>46</v>
      </c>
      <c r="D153" s="8" t="s">
        <v>28</v>
      </c>
      <c r="E153" s="12">
        <v>185</v>
      </c>
      <c r="F153" s="12">
        <v>1</v>
      </c>
      <c r="G153" s="12">
        <v>185</v>
      </c>
      <c r="H153" s="13">
        <v>234.95</v>
      </c>
      <c r="I153" s="13">
        <v>16.094999999999999</v>
      </c>
      <c r="J153" s="13">
        <v>0.92500000000000004</v>
      </c>
      <c r="K153" s="13">
        <v>42.18</v>
      </c>
      <c r="L153" s="13">
        <v>11.84</v>
      </c>
      <c r="M153" s="5">
        <f>AllData_CategoryTribe!AX154*4</f>
        <v>64.38</v>
      </c>
      <c r="N153" s="5">
        <f>AllData_CategoryTribe!BA154*9</f>
        <v>8.3250000000000011</v>
      </c>
      <c r="O153" s="5">
        <f>AllData_CategoryTribe!BB154*4</f>
        <v>168.72</v>
      </c>
      <c r="P153">
        <f t="shared" si="2"/>
        <v>1</v>
      </c>
      <c r="Q153">
        <v>32</v>
      </c>
    </row>
    <row r="154" spans="1:17" x14ac:dyDescent="0.3">
      <c r="A154" s="8" t="s">
        <v>233</v>
      </c>
      <c r="B154" s="8" t="s">
        <v>236</v>
      </c>
      <c r="C154" s="8" t="s">
        <v>46</v>
      </c>
      <c r="D154" s="8" t="s">
        <v>29</v>
      </c>
      <c r="E154" s="12"/>
      <c r="F154" s="12">
        <v>0</v>
      </c>
      <c r="G154" s="12">
        <v>0</v>
      </c>
      <c r="H154" s="13">
        <v>0</v>
      </c>
      <c r="I154" s="13">
        <v>0</v>
      </c>
      <c r="J154" s="13">
        <v>0</v>
      </c>
      <c r="K154" s="13">
        <v>0</v>
      </c>
      <c r="L154" s="13">
        <v>0</v>
      </c>
      <c r="M154" s="5">
        <f>AllData_CategoryTribe!AX155*4</f>
        <v>0</v>
      </c>
      <c r="N154" s="5">
        <f>AllData_CategoryTribe!BA155*9</f>
        <v>0</v>
      </c>
      <c r="O154" s="5">
        <f>AllData_CategoryTribe!BB155*4</f>
        <v>0</v>
      </c>
      <c r="P154">
        <f t="shared" si="2"/>
        <v>0</v>
      </c>
      <c r="Q154">
        <v>5.9</v>
      </c>
    </row>
    <row r="155" spans="1:17" x14ac:dyDescent="0.3">
      <c r="A155" s="8" t="s">
        <v>233</v>
      </c>
      <c r="B155" s="8" t="s">
        <v>236</v>
      </c>
      <c r="C155" s="8" t="s">
        <v>46</v>
      </c>
      <c r="D155" s="8" t="s">
        <v>30</v>
      </c>
      <c r="E155" s="12"/>
      <c r="F155" s="12">
        <v>0</v>
      </c>
      <c r="G155" s="12">
        <v>0</v>
      </c>
      <c r="H155" s="13">
        <v>0</v>
      </c>
      <c r="I155" s="13">
        <v>0</v>
      </c>
      <c r="J155" s="13">
        <v>0</v>
      </c>
      <c r="K155" s="13">
        <v>0</v>
      </c>
      <c r="L155" s="13">
        <v>0</v>
      </c>
      <c r="M155" s="5">
        <f>AllData_CategoryTribe!AX156*4</f>
        <v>0</v>
      </c>
      <c r="N155" s="5">
        <f>AllData_CategoryTribe!BA156*9</f>
        <v>0</v>
      </c>
      <c r="O155" s="5">
        <f>AllData_CategoryTribe!BB156*4</f>
        <v>0</v>
      </c>
      <c r="P155">
        <f t="shared" si="2"/>
        <v>0</v>
      </c>
      <c r="Q155">
        <v>24.9</v>
      </c>
    </row>
    <row r="156" spans="1:17" x14ac:dyDescent="0.3">
      <c r="A156" s="8" t="s">
        <v>233</v>
      </c>
      <c r="B156" s="8" t="s">
        <v>236</v>
      </c>
      <c r="C156" s="8" t="s">
        <v>46</v>
      </c>
      <c r="D156" s="8" t="s">
        <v>31</v>
      </c>
      <c r="E156" s="12">
        <v>122</v>
      </c>
      <c r="F156" s="12">
        <v>0.14299999999999999</v>
      </c>
      <c r="G156" s="12">
        <v>17.445999999999998</v>
      </c>
      <c r="H156" s="13">
        <v>16.224779999999999</v>
      </c>
      <c r="I156" s="13">
        <v>0.34891999999999995</v>
      </c>
      <c r="J156" s="13">
        <v>1.7446E-2</v>
      </c>
      <c r="K156" s="13">
        <v>3.7683359999999997</v>
      </c>
      <c r="L156" s="13">
        <v>0.26168999999999998</v>
      </c>
      <c r="M156" s="5">
        <f>AllData_CategoryTribe!AX157*4</f>
        <v>1.3956799999999998</v>
      </c>
      <c r="N156" s="5">
        <f>AllData_CategoryTribe!BA157*9</f>
        <v>0.15701399999999999</v>
      </c>
      <c r="O156" s="5">
        <f>AllData_CategoryTribe!BB157*4</f>
        <v>15.073343999999999</v>
      </c>
      <c r="P156">
        <f t="shared" si="2"/>
        <v>1</v>
      </c>
      <c r="Q156">
        <v>23.700000000000003</v>
      </c>
    </row>
    <row r="157" spans="1:17" x14ac:dyDescent="0.3">
      <c r="A157" s="8" t="s">
        <v>233</v>
      </c>
      <c r="B157" s="8" t="s">
        <v>236</v>
      </c>
      <c r="C157" s="8" t="s">
        <v>46</v>
      </c>
      <c r="D157" s="8" t="s">
        <v>34</v>
      </c>
      <c r="E157" s="12">
        <v>125</v>
      </c>
      <c r="F157" s="12">
        <v>0.14299999999999999</v>
      </c>
      <c r="G157" s="12">
        <v>17.875</v>
      </c>
      <c r="H157" s="13">
        <v>51.48</v>
      </c>
      <c r="I157" s="13">
        <v>1.126125</v>
      </c>
      <c r="J157" s="13">
        <v>1.626625</v>
      </c>
      <c r="K157" s="13">
        <v>8.7587499999999991</v>
      </c>
      <c r="L157" s="13">
        <v>0</v>
      </c>
      <c r="M157" s="5">
        <f>AllData_CategoryTribe!AX158*4</f>
        <v>4.5045000000000002</v>
      </c>
      <c r="N157" s="5">
        <f>AllData_CategoryTribe!BA158*9</f>
        <v>14.639625000000001</v>
      </c>
      <c r="O157" s="5">
        <f>AllData_CategoryTribe!BB158*4</f>
        <v>35.034999999999997</v>
      </c>
      <c r="P157">
        <f t="shared" si="2"/>
        <v>1</v>
      </c>
      <c r="Q157">
        <v>64.400000000000006</v>
      </c>
    </row>
    <row r="158" spans="1:17" x14ac:dyDescent="0.3">
      <c r="A158" s="8" t="s">
        <v>234</v>
      </c>
      <c r="B158" s="8" t="s">
        <v>236</v>
      </c>
      <c r="C158" s="8" t="s">
        <v>46</v>
      </c>
      <c r="D158" s="8" t="s">
        <v>248</v>
      </c>
      <c r="E158" s="12">
        <v>134</v>
      </c>
      <c r="F158" s="12">
        <v>1</v>
      </c>
      <c r="G158" s="12">
        <v>134</v>
      </c>
      <c r="H158" s="13">
        <v>218.42</v>
      </c>
      <c r="I158" s="13">
        <v>8.4420000000000002</v>
      </c>
      <c r="J158" s="13">
        <v>1.8759999999999999</v>
      </c>
      <c r="K158" s="13">
        <v>41.674000000000007</v>
      </c>
      <c r="L158" s="13">
        <v>1.34</v>
      </c>
      <c r="M158" s="5">
        <f>AllData_CategoryTribe!AX159*4</f>
        <v>33.768000000000001</v>
      </c>
      <c r="N158" s="5">
        <f>AllData_CategoryTribe!BA159*9</f>
        <v>16.884</v>
      </c>
      <c r="O158" s="5">
        <f>AllData_CategoryTribe!BB159*4</f>
        <v>166.69600000000003</v>
      </c>
      <c r="P158">
        <f t="shared" si="2"/>
        <v>1</v>
      </c>
      <c r="Q158">
        <v>38.799999999999997</v>
      </c>
    </row>
    <row r="159" spans="1:17" x14ac:dyDescent="0.3">
      <c r="A159" s="8" t="s">
        <v>234</v>
      </c>
      <c r="B159" s="8" t="s">
        <v>236</v>
      </c>
      <c r="C159" s="8" t="s">
        <v>46</v>
      </c>
      <c r="D159" s="8" t="s">
        <v>27</v>
      </c>
      <c r="E159" s="12">
        <v>114</v>
      </c>
      <c r="F159" s="12">
        <v>0.14299999999999999</v>
      </c>
      <c r="G159" s="12">
        <v>16.302</v>
      </c>
      <c r="H159" s="13">
        <v>20.377500000000001</v>
      </c>
      <c r="I159" s="13">
        <v>0.34234200000000004</v>
      </c>
      <c r="J159" s="13">
        <v>0.21192599999999998</v>
      </c>
      <c r="K159" s="13">
        <v>4.2711239999999995</v>
      </c>
      <c r="L159" s="13">
        <v>0.16302</v>
      </c>
      <c r="M159" s="5">
        <f>AllData_CategoryTribe!AX160*4</f>
        <v>1.3693680000000001</v>
      </c>
      <c r="N159" s="5">
        <f>AllData_CategoryTribe!BA160*9</f>
        <v>1.9073339999999999</v>
      </c>
      <c r="O159" s="5">
        <f>AllData_CategoryTribe!BB160*4</f>
        <v>17.084495999999998</v>
      </c>
      <c r="P159">
        <f t="shared" si="2"/>
        <v>1</v>
      </c>
      <c r="Q159">
        <v>29.6</v>
      </c>
    </row>
    <row r="160" spans="1:17" x14ac:dyDescent="0.3">
      <c r="A160" s="8" t="s">
        <v>234</v>
      </c>
      <c r="B160" s="8" t="s">
        <v>236</v>
      </c>
      <c r="C160" s="8" t="s">
        <v>46</v>
      </c>
      <c r="D160" s="8" t="s">
        <v>32</v>
      </c>
      <c r="E160" s="12">
        <v>83</v>
      </c>
      <c r="F160" s="12">
        <v>3.3000000000000002E-2</v>
      </c>
      <c r="G160" s="12">
        <v>2.7390000000000003</v>
      </c>
      <c r="H160" s="13">
        <v>9.0934800000000013</v>
      </c>
      <c r="I160" s="13">
        <v>0.28211700000000006</v>
      </c>
      <c r="J160" s="13">
        <v>8.2170000000000007E-2</v>
      </c>
      <c r="K160" s="13">
        <v>2.0186430000000004</v>
      </c>
      <c r="L160" s="13">
        <v>0.34785299999999997</v>
      </c>
      <c r="M160" s="5">
        <f>AllData_CategoryTribe!AX161*4</f>
        <v>1.1284680000000002</v>
      </c>
      <c r="N160" s="5">
        <f>AllData_CategoryTribe!BA161*9</f>
        <v>0.73953000000000002</v>
      </c>
      <c r="O160" s="5">
        <f>AllData_CategoryTribe!BB161*4</f>
        <v>8.0745720000000016</v>
      </c>
      <c r="P160">
        <f t="shared" si="2"/>
        <v>1</v>
      </c>
      <c r="Q160">
        <v>87</v>
      </c>
    </row>
    <row r="161" spans="1:17" x14ac:dyDescent="0.3">
      <c r="A161" s="8" t="s">
        <v>234</v>
      </c>
      <c r="B161" s="8" t="s">
        <v>236</v>
      </c>
      <c r="C161" s="8" t="s">
        <v>46</v>
      </c>
      <c r="D161" s="8" t="s">
        <v>74</v>
      </c>
      <c r="E161" s="12">
        <v>340</v>
      </c>
      <c r="F161" s="12">
        <v>3.3000000000000002E-2</v>
      </c>
      <c r="G161" s="12">
        <v>11.22</v>
      </c>
      <c r="H161" s="13">
        <v>4.6002000000000001</v>
      </c>
      <c r="I161" s="13">
        <v>0</v>
      </c>
      <c r="J161" s="13">
        <v>0</v>
      </c>
      <c r="K161" s="13">
        <v>1.1668800000000001</v>
      </c>
      <c r="L161" s="13">
        <v>0</v>
      </c>
      <c r="M161" s="5">
        <f>AllData_CategoryTribe!AX162*4</f>
        <v>0</v>
      </c>
      <c r="N161" s="5">
        <f>AllData_CategoryTribe!BA162*9</f>
        <v>0</v>
      </c>
      <c r="O161" s="5">
        <f>AllData_CategoryTribe!BB162*4</f>
        <v>4.6675200000000006</v>
      </c>
      <c r="P161">
        <f t="shared" si="2"/>
        <v>1</v>
      </c>
      <c r="Q161">
        <v>10.4</v>
      </c>
    </row>
    <row r="162" spans="1:17" x14ac:dyDescent="0.3">
      <c r="A162" s="8" t="s">
        <v>232</v>
      </c>
      <c r="B162" s="8" t="s">
        <v>236</v>
      </c>
      <c r="C162" s="8" t="s">
        <v>47</v>
      </c>
      <c r="D162" s="8" t="s">
        <v>13</v>
      </c>
      <c r="E162" s="12">
        <v>112</v>
      </c>
      <c r="F162" s="12">
        <v>1.0999999999999999E-2</v>
      </c>
      <c r="G162" s="12">
        <v>1.232</v>
      </c>
      <c r="H162" s="13">
        <v>3.3140800000000001</v>
      </c>
      <c r="I162" s="13">
        <v>0.30676799999999999</v>
      </c>
      <c r="J162" s="13">
        <v>0.22175999999999998</v>
      </c>
      <c r="K162" s="13">
        <v>0</v>
      </c>
      <c r="L162" s="13">
        <v>0</v>
      </c>
      <c r="M162" s="5">
        <f>AllData_CategoryTribe!AX163*4</f>
        <v>1.2270719999999999</v>
      </c>
      <c r="N162" s="5">
        <f>AllData_CategoryTribe!BA163*9</f>
        <v>1.9958399999999998</v>
      </c>
      <c r="O162" s="5">
        <f>AllData_CategoryTribe!BB163*4</f>
        <v>0</v>
      </c>
      <c r="P162">
        <f t="shared" si="2"/>
        <v>1</v>
      </c>
      <c r="Q162">
        <v>42.9</v>
      </c>
    </row>
    <row r="163" spans="1:17" x14ac:dyDescent="0.3">
      <c r="A163" s="8" t="s">
        <v>232</v>
      </c>
      <c r="B163" s="8" t="s">
        <v>236</v>
      </c>
      <c r="C163" s="8" t="s">
        <v>47</v>
      </c>
      <c r="D163" s="8" t="s">
        <v>15</v>
      </c>
      <c r="E163" s="12">
        <v>85</v>
      </c>
      <c r="F163" s="12">
        <v>3.3000000000000002E-2</v>
      </c>
      <c r="G163" s="12">
        <v>2.8050000000000002</v>
      </c>
      <c r="H163" s="13">
        <v>6.7600499999999997</v>
      </c>
      <c r="I163" s="13">
        <v>0.92284499999999992</v>
      </c>
      <c r="J163" s="13">
        <v>0.30574500000000004</v>
      </c>
      <c r="K163" s="13">
        <v>1.4025000000000001E-2</v>
      </c>
      <c r="L163" s="13">
        <v>0</v>
      </c>
      <c r="M163" s="5">
        <f>AllData_CategoryTribe!AX164*4</f>
        <v>3.6913799999999997</v>
      </c>
      <c r="N163" s="5">
        <f>AllData_CategoryTribe!BA164*9</f>
        <v>2.7517050000000003</v>
      </c>
      <c r="O163" s="5">
        <f>AllData_CategoryTribe!BB164*4</f>
        <v>5.6100000000000004E-2</v>
      </c>
      <c r="P163">
        <f t="shared" si="2"/>
        <v>1</v>
      </c>
      <c r="Q163">
        <v>44.3</v>
      </c>
    </row>
    <row r="164" spans="1:17" x14ac:dyDescent="0.3">
      <c r="A164" s="8" t="s">
        <v>232</v>
      </c>
      <c r="B164" s="8" t="s">
        <v>236</v>
      </c>
      <c r="C164" s="8" t="s">
        <v>47</v>
      </c>
      <c r="D164" s="8" t="s">
        <v>17</v>
      </c>
      <c r="E164" s="12">
        <v>85</v>
      </c>
      <c r="F164" s="12">
        <v>1.0999999999999999E-2</v>
      </c>
      <c r="G164" s="12">
        <v>0.93499999999999994</v>
      </c>
      <c r="H164" s="13">
        <v>2.4777499999999999</v>
      </c>
      <c r="I164" s="13">
        <v>0.15801499999999996</v>
      </c>
      <c r="J164" s="13">
        <v>0.20008999999999996</v>
      </c>
      <c r="K164" s="13">
        <v>0</v>
      </c>
      <c r="L164" s="13">
        <v>0</v>
      </c>
      <c r="M164" s="5">
        <f>AllData_CategoryTribe!AX165*4</f>
        <v>0.63205999999999984</v>
      </c>
      <c r="N164" s="5">
        <f>AllData_CategoryTribe!BA165*9</f>
        <v>1.8008099999999996</v>
      </c>
      <c r="O164" s="5">
        <f>AllData_CategoryTribe!BB165*4</f>
        <v>0</v>
      </c>
      <c r="P164">
        <f t="shared" si="2"/>
        <v>1</v>
      </c>
      <c r="Q164">
        <v>38.299999999999997</v>
      </c>
    </row>
    <row r="165" spans="1:17" x14ac:dyDescent="0.3">
      <c r="A165" s="8" t="s">
        <v>232</v>
      </c>
      <c r="B165" s="8" t="s">
        <v>236</v>
      </c>
      <c r="C165" s="8" t="s">
        <v>47</v>
      </c>
      <c r="D165" s="8" t="s">
        <v>18</v>
      </c>
      <c r="E165" s="12"/>
      <c r="F165" s="12">
        <v>0</v>
      </c>
      <c r="G165" s="12">
        <v>0</v>
      </c>
      <c r="H165" s="13">
        <v>0</v>
      </c>
      <c r="I165" s="13">
        <v>0</v>
      </c>
      <c r="J165" s="13">
        <v>0</v>
      </c>
      <c r="K165" s="13">
        <v>0</v>
      </c>
      <c r="L165" s="13">
        <v>0</v>
      </c>
      <c r="M165" s="5">
        <f>AllData_CategoryTribe!AX166*4</f>
        <v>0</v>
      </c>
      <c r="N165" s="5">
        <f>AllData_CategoryTribe!BA166*9</f>
        <v>0</v>
      </c>
      <c r="O165" s="5">
        <f>AllData_CategoryTribe!BB166*4</f>
        <v>0</v>
      </c>
      <c r="P165">
        <f t="shared" si="2"/>
        <v>0</v>
      </c>
      <c r="Q165">
        <v>39.900000000000006</v>
      </c>
    </row>
    <row r="166" spans="1:17" x14ac:dyDescent="0.3">
      <c r="A166" s="8" t="s">
        <v>232</v>
      </c>
      <c r="B166" s="8" t="s">
        <v>236</v>
      </c>
      <c r="C166" s="8" t="s">
        <v>47</v>
      </c>
      <c r="D166" s="8" t="s">
        <v>19</v>
      </c>
      <c r="E166" s="12">
        <v>112</v>
      </c>
      <c r="F166" s="12">
        <v>3.0000000000000001E-3</v>
      </c>
      <c r="G166" s="12">
        <v>0.33600000000000002</v>
      </c>
      <c r="H166" s="13">
        <v>0.95760000000000001</v>
      </c>
      <c r="I166" s="13">
        <v>9.0383999999999992E-2</v>
      </c>
      <c r="J166" s="13">
        <v>6.3503999999999991E-2</v>
      </c>
      <c r="K166" s="13">
        <v>0</v>
      </c>
      <c r="L166" s="13">
        <v>0</v>
      </c>
      <c r="M166" s="5">
        <f>AllData_CategoryTribe!AX167*4</f>
        <v>0.36153599999999997</v>
      </c>
      <c r="N166" s="5">
        <f>AllData_CategoryTribe!BA167*9</f>
        <v>0.57153599999999993</v>
      </c>
      <c r="O166" s="5">
        <f>AllData_CategoryTribe!BB167*4</f>
        <v>0</v>
      </c>
      <c r="P166">
        <f t="shared" si="2"/>
        <v>1</v>
      </c>
      <c r="Q166">
        <v>45.8</v>
      </c>
    </row>
    <row r="167" spans="1:17" x14ac:dyDescent="0.3">
      <c r="A167" s="8" t="s">
        <v>232</v>
      </c>
      <c r="B167" s="8" t="s">
        <v>236</v>
      </c>
      <c r="C167" s="8" t="s">
        <v>47</v>
      </c>
      <c r="D167" s="8" t="s">
        <v>22</v>
      </c>
      <c r="E167" s="12"/>
      <c r="F167" s="12">
        <v>0</v>
      </c>
      <c r="G167" s="12">
        <v>0</v>
      </c>
      <c r="H167" s="13">
        <v>0</v>
      </c>
      <c r="I167" s="13">
        <v>0</v>
      </c>
      <c r="J167" s="13">
        <v>0</v>
      </c>
      <c r="K167" s="13">
        <v>0</v>
      </c>
      <c r="L167" s="13">
        <v>0</v>
      </c>
      <c r="M167" s="5">
        <f>AllData_CategoryTribe!AX168*4</f>
        <v>0</v>
      </c>
      <c r="N167" s="5">
        <f>AllData_CategoryTribe!BA168*9</f>
        <v>0</v>
      </c>
      <c r="O167" s="5">
        <f>AllData_CategoryTribe!BB168*4</f>
        <v>0</v>
      </c>
      <c r="P167">
        <f t="shared" si="2"/>
        <v>0</v>
      </c>
      <c r="Q167">
        <v>45.8</v>
      </c>
    </row>
    <row r="168" spans="1:17" x14ac:dyDescent="0.3">
      <c r="A168" s="8" t="s">
        <v>232</v>
      </c>
      <c r="B168" s="8" t="s">
        <v>236</v>
      </c>
      <c r="C168" s="8" t="s">
        <v>47</v>
      </c>
      <c r="D168" s="8" t="s">
        <v>40</v>
      </c>
      <c r="E168" s="12">
        <v>112</v>
      </c>
      <c r="F168" s="12">
        <v>3.0000000000000001E-3</v>
      </c>
      <c r="G168" s="12">
        <v>0.33600000000000002</v>
      </c>
      <c r="H168" s="13">
        <v>0.46368000000000004</v>
      </c>
      <c r="I168" s="13">
        <v>9.0048000000000017E-2</v>
      </c>
      <c r="J168" s="13">
        <v>9.7440000000000009E-3</v>
      </c>
      <c r="K168" s="13">
        <v>3.0240000000000002E-3</v>
      </c>
      <c r="L168" s="13">
        <v>3.0240000000000002E-3</v>
      </c>
      <c r="M168" s="5">
        <f>AllData_CategoryTribe!AX169*4</f>
        <v>0.36019200000000007</v>
      </c>
      <c r="N168" s="5">
        <f>AllData_CategoryTribe!BA169*9</f>
        <v>8.769600000000001E-2</v>
      </c>
      <c r="O168" s="5">
        <f>AllData_CategoryTribe!BB169*4</f>
        <v>1.2096000000000001E-2</v>
      </c>
      <c r="P168">
        <f t="shared" si="2"/>
        <v>1</v>
      </c>
      <c r="Q168">
        <v>30.599999999999998</v>
      </c>
    </row>
    <row r="169" spans="1:17" x14ac:dyDescent="0.3">
      <c r="A169" s="8" t="s">
        <v>232</v>
      </c>
      <c r="B169" s="8" t="s">
        <v>236</v>
      </c>
      <c r="C169" s="8" t="s">
        <v>47</v>
      </c>
      <c r="D169" s="8" t="s">
        <v>23</v>
      </c>
      <c r="E169" s="12">
        <v>64</v>
      </c>
      <c r="F169" s="12">
        <v>6.7000000000000004E-2</v>
      </c>
      <c r="G169" s="12">
        <v>4.2880000000000003</v>
      </c>
      <c r="H169" s="13">
        <v>6.6463999999999999</v>
      </c>
      <c r="I169" s="13">
        <v>0.54028799999999999</v>
      </c>
      <c r="J169" s="13">
        <v>0.45452800000000004</v>
      </c>
      <c r="K169" s="13">
        <v>4.7168000000000009E-2</v>
      </c>
      <c r="L169" s="13">
        <v>0</v>
      </c>
      <c r="M169" s="5">
        <f>AllData_CategoryTribe!AX170*4</f>
        <v>2.161152</v>
      </c>
      <c r="N169" s="5">
        <f>AllData_CategoryTribe!BA170*9</f>
        <v>4.0907520000000002</v>
      </c>
      <c r="O169" s="5">
        <f>AllData_CategoryTribe!BB170*4</f>
        <v>0.18867200000000003</v>
      </c>
      <c r="P169">
        <f t="shared" si="2"/>
        <v>1</v>
      </c>
      <c r="Q169">
        <v>24.3</v>
      </c>
    </row>
    <row r="170" spans="1:17" x14ac:dyDescent="0.3">
      <c r="A170" s="8" t="s">
        <v>232</v>
      </c>
      <c r="B170" s="8" t="s">
        <v>236</v>
      </c>
      <c r="C170" s="8" t="s">
        <v>47</v>
      </c>
      <c r="D170" s="8" t="s">
        <v>24</v>
      </c>
      <c r="E170" s="12">
        <v>184</v>
      </c>
      <c r="F170" s="12">
        <v>2</v>
      </c>
      <c r="G170" s="12">
        <v>368</v>
      </c>
      <c r="H170" s="13">
        <v>253.92</v>
      </c>
      <c r="I170" s="13">
        <v>13.247999999999999</v>
      </c>
      <c r="J170" s="13">
        <v>15.087999999999999</v>
      </c>
      <c r="K170" s="13">
        <v>16.559999999999999</v>
      </c>
      <c r="L170" s="13">
        <v>0</v>
      </c>
      <c r="M170" s="5">
        <f>AllData_CategoryTribe!AX171*4</f>
        <v>52.991999999999997</v>
      </c>
      <c r="N170" s="5">
        <f>AllData_CategoryTribe!BA171*9</f>
        <v>135.792</v>
      </c>
      <c r="O170" s="5">
        <f>AllData_CategoryTribe!BB171*4</f>
        <v>66.239999999999995</v>
      </c>
      <c r="P170">
        <f t="shared" si="2"/>
        <v>1</v>
      </c>
      <c r="Q170">
        <v>12.2</v>
      </c>
    </row>
    <row r="171" spans="1:17" x14ac:dyDescent="0.3">
      <c r="A171" s="8" t="s">
        <v>232</v>
      </c>
      <c r="B171" s="8" t="s">
        <v>236</v>
      </c>
      <c r="C171" s="8" t="s">
        <v>47</v>
      </c>
      <c r="D171" s="8" t="s">
        <v>25</v>
      </c>
      <c r="E171" s="12"/>
      <c r="F171" s="12">
        <v>0</v>
      </c>
      <c r="G171" s="12">
        <v>0</v>
      </c>
      <c r="H171" s="13">
        <v>0</v>
      </c>
      <c r="I171" s="13">
        <v>0</v>
      </c>
      <c r="J171" s="13">
        <v>0</v>
      </c>
      <c r="K171" s="13">
        <v>0</v>
      </c>
      <c r="L171" s="13">
        <v>0</v>
      </c>
      <c r="M171" s="5">
        <f>AllData_CategoryTribe!AX172*4</f>
        <v>0</v>
      </c>
      <c r="N171" s="5">
        <f>AllData_CategoryTribe!BA172*9</f>
        <v>0</v>
      </c>
      <c r="O171" s="5">
        <f>AllData_CategoryTribe!BB172*4</f>
        <v>0</v>
      </c>
      <c r="P171">
        <f t="shared" si="2"/>
        <v>0</v>
      </c>
      <c r="Q171">
        <v>59.3</v>
      </c>
    </row>
    <row r="172" spans="1:17" x14ac:dyDescent="0.3">
      <c r="A172" s="8" t="s">
        <v>20</v>
      </c>
      <c r="B172" s="8" t="s">
        <v>236</v>
      </c>
      <c r="C172" s="8" t="s">
        <v>47</v>
      </c>
      <c r="D172" s="8" t="s">
        <v>20</v>
      </c>
      <c r="E172" s="12">
        <v>112</v>
      </c>
      <c r="F172" s="12">
        <v>1</v>
      </c>
      <c r="G172" s="12">
        <v>112</v>
      </c>
      <c r="H172" s="13">
        <v>117.6</v>
      </c>
      <c r="I172" s="13">
        <v>20.72</v>
      </c>
      <c r="J172" s="13">
        <v>3.2480000000000002</v>
      </c>
      <c r="K172" s="13">
        <v>0</v>
      </c>
      <c r="L172" s="13">
        <v>0</v>
      </c>
      <c r="M172" s="5">
        <f>AllData_CategoryTribe!AX173*4</f>
        <v>82.88</v>
      </c>
      <c r="N172" s="5">
        <f>AllData_CategoryTribe!BA173*9</f>
        <v>29.232000000000003</v>
      </c>
      <c r="O172" s="5">
        <f>AllData_CategoryTribe!BB173*4</f>
        <v>0</v>
      </c>
      <c r="P172">
        <f t="shared" si="2"/>
        <v>1</v>
      </c>
      <c r="Q172">
        <v>21.4</v>
      </c>
    </row>
    <row r="173" spans="1:17" x14ac:dyDescent="0.3">
      <c r="A173" s="8" t="s">
        <v>233</v>
      </c>
      <c r="B173" s="8" t="s">
        <v>236</v>
      </c>
      <c r="C173" s="8" t="s">
        <v>47</v>
      </c>
      <c r="D173" s="8" t="s">
        <v>26</v>
      </c>
      <c r="E173" s="12">
        <v>175</v>
      </c>
      <c r="F173" s="12">
        <v>0.28599999999999998</v>
      </c>
      <c r="G173" s="12">
        <v>50.05</v>
      </c>
      <c r="H173" s="13">
        <v>65.064999999999998</v>
      </c>
      <c r="I173" s="13">
        <v>1.2011999999999998</v>
      </c>
      <c r="J173" s="13">
        <v>0.10009999999999999</v>
      </c>
      <c r="K173" s="13">
        <v>14.314300000000001</v>
      </c>
      <c r="L173" s="13">
        <v>0.15014999999999998</v>
      </c>
      <c r="M173" s="5">
        <f>AllData_CategoryTribe!AX174*4</f>
        <v>4.8047999999999993</v>
      </c>
      <c r="N173" s="5">
        <f>AllData_CategoryTribe!BA174*9</f>
        <v>0.90089999999999992</v>
      </c>
      <c r="O173" s="5">
        <f>AllData_CategoryTribe!BB174*4</f>
        <v>57.257200000000005</v>
      </c>
      <c r="P173">
        <f t="shared" si="2"/>
        <v>1</v>
      </c>
      <c r="Q173">
        <v>31.200000000000003</v>
      </c>
    </row>
    <row r="174" spans="1:17" x14ac:dyDescent="0.3">
      <c r="A174" s="8" t="s">
        <v>233</v>
      </c>
      <c r="B174" s="8" t="s">
        <v>236</v>
      </c>
      <c r="C174" s="8" t="s">
        <v>47</v>
      </c>
      <c r="D174" s="8" t="s">
        <v>28</v>
      </c>
      <c r="E174" s="12">
        <v>185</v>
      </c>
      <c r="F174" s="12">
        <v>0.42899999999999999</v>
      </c>
      <c r="G174" s="12">
        <v>79.364999999999995</v>
      </c>
      <c r="H174" s="13">
        <v>100.79355</v>
      </c>
      <c r="I174" s="13">
        <v>6.9047549999999989</v>
      </c>
      <c r="J174" s="13">
        <v>0.39682499999999998</v>
      </c>
      <c r="K174" s="13">
        <v>18.095219999999998</v>
      </c>
      <c r="L174" s="13">
        <v>5.0793599999999994</v>
      </c>
      <c r="M174" s="5">
        <f>AllData_CategoryTribe!AX175*4</f>
        <v>27.619019999999995</v>
      </c>
      <c r="N174" s="5">
        <f>AllData_CategoryTribe!BA175*9</f>
        <v>3.5714249999999996</v>
      </c>
      <c r="O174" s="5">
        <f>AllData_CategoryTribe!BB175*4</f>
        <v>72.380879999999991</v>
      </c>
      <c r="P174">
        <f t="shared" si="2"/>
        <v>1</v>
      </c>
      <c r="Q174">
        <v>32</v>
      </c>
    </row>
    <row r="175" spans="1:17" x14ac:dyDescent="0.3">
      <c r="A175" s="8" t="s">
        <v>233</v>
      </c>
      <c r="B175" s="8" t="s">
        <v>236</v>
      </c>
      <c r="C175" s="8" t="s">
        <v>47</v>
      </c>
      <c r="D175" s="8" t="s">
        <v>29</v>
      </c>
      <c r="E175" s="12"/>
      <c r="F175" s="12">
        <v>0</v>
      </c>
      <c r="G175" s="12">
        <v>0</v>
      </c>
      <c r="H175" s="13">
        <v>0</v>
      </c>
      <c r="I175" s="13">
        <v>0</v>
      </c>
      <c r="J175" s="13">
        <v>0</v>
      </c>
      <c r="K175" s="13">
        <v>0</v>
      </c>
      <c r="L175" s="13">
        <v>0</v>
      </c>
      <c r="M175" s="5">
        <f>AllData_CategoryTribe!AX176*4</f>
        <v>0</v>
      </c>
      <c r="N175" s="5">
        <f>AllData_CategoryTribe!BA176*9</f>
        <v>0</v>
      </c>
      <c r="O175" s="5">
        <f>AllData_CategoryTribe!BB176*4</f>
        <v>0</v>
      </c>
      <c r="P175">
        <f t="shared" si="2"/>
        <v>0</v>
      </c>
      <c r="Q175">
        <v>5.9</v>
      </c>
    </row>
    <row r="176" spans="1:17" x14ac:dyDescent="0.3">
      <c r="A176" s="8" t="s">
        <v>233</v>
      </c>
      <c r="B176" s="8" t="s">
        <v>236</v>
      </c>
      <c r="C176" s="8" t="s">
        <v>47</v>
      </c>
      <c r="D176" s="8" t="s">
        <v>30</v>
      </c>
      <c r="E176" s="12"/>
      <c r="F176" s="12">
        <v>0</v>
      </c>
      <c r="G176" s="12">
        <v>0</v>
      </c>
      <c r="H176" s="13">
        <v>0</v>
      </c>
      <c r="I176" s="13">
        <v>0</v>
      </c>
      <c r="J176" s="13">
        <v>0</v>
      </c>
      <c r="K176" s="13">
        <v>0</v>
      </c>
      <c r="L176" s="13">
        <v>0</v>
      </c>
      <c r="M176" s="5">
        <f>AllData_CategoryTribe!AX177*4</f>
        <v>0</v>
      </c>
      <c r="N176" s="5">
        <f>AllData_CategoryTribe!BA177*9</f>
        <v>0</v>
      </c>
      <c r="O176" s="5">
        <f>AllData_CategoryTribe!BB177*4</f>
        <v>0</v>
      </c>
      <c r="P176">
        <f t="shared" si="2"/>
        <v>0</v>
      </c>
      <c r="Q176">
        <v>24.9</v>
      </c>
    </row>
    <row r="177" spans="1:17" x14ac:dyDescent="0.3">
      <c r="A177" s="8" t="s">
        <v>233</v>
      </c>
      <c r="B177" s="8" t="s">
        <v>236</v>
      </c>
      <c r="C177" s="8" t="s">
        <v>47</v>
      </c>
      <c r="D177" s="8" t="s">
        <v>31</v>
      </c>
      <c r="E177" s="12">
        <v>122</v>
      </c>
      <c r="F177" s="12">
        <v>3.3000000000000002E-2</v>
      </c>
      <c r="G177" s="12">
        <v>4.0259999999999998</v>
      </c>
      <c r="H177" s="13">
        <v>3.7441800000000001</v>
      </c>
      <c r="I177" s="13">
        <v>8.0519999999999994E-2</v>
      </c>
      <c r="J177" s="13">
        <v>4.0260000000000001E-3</v>
      </c>
      <c r="K177" s="13">
        <v>0.86961600000000006</v>
      </c>
      <c r="L177" s="13">
        <v>6.0389999999999999E-2</v>
      </c>
      <c r="M177" s="5">
        <f>AllData_CategoryTribe!AX178*4</f>
        <v>0.32207999999999998</v>
      </c>
      <c r="N177" s="5">
        <f>AllData_CategoryTribe!BA178*9</f>
        <v>3.6234000000000002E-2</v>
      </c>
      <c r="O177" s="5">
        <f>AllData_CategoryTribe!BB178*4</f>
        <v>3.4784640000000002</v>
      </c>
      <c r="P177">
        <f t="shared" si="2"/>
        <v>1</v>
      </c>
      <c r="Q177">
        <v>23.700000000000003</v>
      </c>
    </row>
    <row r="178" spans="1:17" x14ac:dyDescent="0.3">
      <c r="A178" s="8" t="s">
        <v>233</v>
      </c>
      <c r="B178" s="8" t="s">
        <v>236</v>
      </c>
      <c r="C178" s="8" t="s">
        <v>47</v>
      </c>
      <c r="D178" s="8" t="s">
        <v>34</v>
      </c>
      <c r="E178" s="12">
        <v>125</v>
      </c>
      <c r="F178" s="12">
        <v>0.42899999999999999</v>
      </c>
      <c r="G178" s="12">
        <v>53.625</v>
      </c>
      <c r="H178" s="13">
        <v>154.44</v>
      </c>
      <c r="I178" s="13">
        <v>3.3783749999999997</v>
      </c>
      <c r="J178" s="13">
        <v>4.8798749999999993</v>
      </c>
      <c r="K178" s="13">
        <v>26.276250000000001</v>
      </c>
      <c r="L178" s="13">
        <v>0</v>
      </c>
      <c r="M178" s="5">
        <f>AllData_CategoryTribe!AX179*4</f>
        <v>13.513499999999999</v>
      </c>
      <c r="N178" s="5">
        <f>AllData_CategoryTribe!BA179*9</f>
        <v>43.918874999999993</v>
      </c>
      <c r="O178" s="5">
        <f>AllData_CategoryTribe!BB179*4</f>
        <v>105.105</v>
      </c>
      <c r="P178">
        <f t="shared" si="2"/>
        <v>1</v>
      </c>
      <c r="Q178">
        <v>64.400000000000006</v>
      </c>
    </row>
    <row r="179" spans="1:17" x14ac:dyDescent="0.3">
      <c r="A179" s="8" t="s">
        <v>234</v>
      </c>
      <c r="B179" s="8" t="s">
        <v>236</v>
      </c>
      <c r="C179" s="8" t="s">
        <v>47</v>
      </c>
      <c r="D179" s="8" t="s">
        <v>248</v>
      </c>
      <c r="E179" s="12">
        <v>134</v>
      </c>
      <c r="F179" s="12">
        <v>1</v>
      </c>
      <c r="G179" s="12">
        <v>134</v>
      </c>
      <c r="H179" s="13">
        <v>218.42</v>
      </c>
      <c r="I179" s="13">
        <v>8.4420000000000002</v>
      </c>
      <c r="J179" s="13">
        <v>1.8759999999999999</v>
      </c>
      <c r="K179" s="13">
        <v>41.674000000000007</v>
      </c>
      <c r="L179" s="13">
        <v>1.34</v>
      </c>
      <c r="M179" s="5">
        <f>AllData_CategoryTribe!AX180*4</f>
        <v>33.768000000000001</v>
      </c>
      <c r="N179" s="5">
        <f>AllData_CategoryTribe!BA180*9</f>
        <v>16.884</v>
      </c>
      <c r="O179" s="5">
        <f>AllData_CategoryTribe!BB180*4</f>
        <v>166.69600000000003</v>
      </c>
      <c r="P179">
        <f t="shared" si="2"/>
        <v>1</v>
      </c>
      <c r="Q179">
        <v>38.799999999999997</v>
      </c>
    </row>
    <row r="180" spans="1:17" x14ac:dyDescent="0.3">
      <c r="A180" s="8" t="s">
        <v>234</v>
      </c>
      <c r="B180" s="8" t="s">
        <v>236</v>
      </c>
      <c r="C180" s="8" t="s">
        <v>47</v>
      </c>
      <c r="D180" s="8" t="s">
        <v>27</v>
      </c>
      <c r="E180" s="12">
        <v>114</v>
      </c>
      <c r="F180" s="12">
        <v>0.28599999999999998</v>
      </c>
      <c r="G180" s="12">
        <v>32.603999999999999</v>
      </c>
      <c r="H180" s="13">
        <v>40.755000000000003</v>
      </c>
      <c r="I180" s="13">
        <v>0.68468400000000007</v>
      </c>
      <c r="J180" s="13">
        <v>0.42385199999999995</v>
      </c>
      <c r="K180" s="13">
        <v>8.542247999999999</v>
      </c>
      <c r="L180" s="13">
        <v>0.32604</v>
      </c>
      <c r="M180" s="5">
        <f>AllData_CategoryTribe!AX181*4</f>
        <v>2.7387360000000003</v>
      </c>
      <c r="N180" s="5">
        <f>AllData_CategoryTribe!BA181*9</f>
        <v>3.8146679999999997</v>
      </c>
      <c r="O180" s="5">
        <f>AllData_CategoryTribe!BB181*4</f>
        <v>34.168991999999996</v>
      </c>
      <c r="P180">
        <f t="shared" si="2"/>
        <v>1</v>
      </c>
      <c r="Q180">
        <v>29.6</v>
      </c>
    </row>
    <row r="181" spans="1:17" x14ac:dyDescent="0.3">
      <c r="A181" s="8" t="s">
        <v>234</v>
      </c>
      <c r="B181" s="8" t="s">
        <v>236</v>
      </c>
      <c r="C181" s="8" t="s">
        <v>47</v>
      </c>
      <c r="D181" s="8" t="s">
        <v>32</v>
      </c>
      <c r="E181" s="12"/>
      <c r="F181" s="12">
        <v>0</v>
      </c>
      <c r="G181" s="12">
        <v>0</v>
      </c>
      <c r="H181" s="13">
        <v>0</v>
      </c>
      <c r="I181" s="13">
        <v>0</v>
      </c>
      <c r="J181" s="13">
        <v>0</v>
      </c>
      <c r="K181" s="13">
        <v>0</v>
      </c>
      <c r="L181" s="13">
        <v>0</v>
      </c>
      <c r="M181" s="5">
        <f>AllData_CategoryTribe!AX182*4</f>
        <v>0</v>
      </c>
      <c r="N181" s="5">
        <f>AllData_CategoryTribe!BA182*9</f>
        <v>0</v>
      </c>
      <c r="O181" s="5">
        <f>AllData_CategoryTribe!BB182*4</f>
        <v>0</v>
      </c>
      <c r="P181">
        <f t="shared" si="2"/>
        <v>0</v>
      </c>
      <c r="Q181">
        <v>87</v>
      </c>
    </row>
    <row r="182" spans="1:17" x14ac:dyDescent="0.3">
      <c r="A182" s="8" t="s">
        <v>232</v>
      </c>
      <c r="B182" s="8" t="s">
        <v>236</v>
      </c>
      <c r="C182" s="8" t="s">
        <v>48</v>
      </c>
      <c r="D182" s="8" t="s">
        <v>13</v>
      </c>
      <c r="E182" s="12">
        <v>112</v>
      </c>
      <c r="F182" s="12">
        <v>3.0000000000000001E-3</v>
      </c>
      <c r="G182" s="12">
        <v>0.33600000000000002</v>
      </c>
      <c r="H182" s="13">
        <v>0.90383999999999998</v>
      </c>
      <c r="I182" s="13">
        <v>8.3664000000000002E-2</v>
      </c>
      <c r="J182" s="13">
        <v>6.0479999999999999E-2</v>
      </c>
      <c r="K182" s="13">
        <v>0</v>
      </c>
      <c r="L182" s="13">
        <v>0</v>
      </c>
      <c r="M182" s="5">
        <f>AllData_CategoryTribe!AX183*4</f>
        <v>0.33465600000000001</v>
      </c>
      <c r="N182" s="5">
        <f>AllData_CategoryTribe!BA183*9</f>
        <v>0.54432000000000003</v>
      </c>
      <c r="O182" s="5">
        <f>AllData_CategoryTribe!BB183*4</f>
        <v>0</v>
      </c>
      <c r="P182">
        <f t="shared" si="2"/>
        <v>1</v>
      </c>
      <c r="Q182">
        <v>42.9</v>
      </c>
    </row>
    <row r="183" spans="1:17" x14ac:dyDescent="0.3">
      <c r="A183" s="8" t="s">
        <v>232</v>
      </c>
      <c r="B183" s="8" t="s">
        <v>236</v>
      </c>
      <c r="C183" s="8" t="s">
        <v>48</v>
      </c>
      <c r="D183" s="8" t="s">
        <v>15</v>
      </c>
      <c r="E183" s="12">
        <v>85</v>
      </c>
      <c r="F183" s="12">
        <v>3.3000000000000002E-2</v>
      </c>
      <c r="G183" s="12">
        <v>2.8050000000000002</v>
      </c>
      <c r="H183" s="13">
        <v>6.7600499999999997</v>
      </c>
      <c r="I183" s="13">
        <v>0.92284499999999992</v>
      </c>
      <c r="J183" s="13">
        <v>0.30574500000000004</v>
      </c>
      <c r="K183" s="13">
        <v>1.4025000000000001E-2</v>
      </c>
      <c r="L183" s="13">
        <v>0</v>
      </c>
      <c r="M183" s="5">
        <f>AllData_CategoryTribe!AX184*4</f>
        <v>3.6913799999999997</v>
      </c>
      <c r="N183" s="5">
        <f>AllData_CategoryTribe!BA184*9</f>
        <v>2.7517050000000003</v>
      </c>
      <c r="O183" s="5">
        <f>AllData_CategoryTribe!BB184*4</f>
        <v>5.6100000000000004E-2</v>
      </c>
      <c r="P183">
        <f t="shared" si="2"/>
        <v>1</v>
      </c>
      <c r="Q183">
        <v>44.3</v>
      </c>
    </row>
    <row r="184" spans="1:17" x14ac:dyDescent="0.3">
      <c r="A184" s="8" t="s">
        <v>232</v>
      </c>
      <c r="B184" s="8" t="s">
        <v>236</v>
      </c>
      <c r="C184" s="8" t="s">
        <v>48</v>
      </c>
      <c r="D184" s="8" t="s">
        <v>17</v>
      </c>
      <c r="E184" s="12">
        <v>85</v>
      </c>
      <c r="F184" s="12">
        <v>3.3000000000000002E-2</v>
      </c>
      <c r="G184" s="12">
        <v>2.8050000000000002</v>
      </c>
      <c r="H184" s="13">
        <v>7.4332500000000001</v>
      </c>
      <c r="I184" s="13">
        <v>0.47404499999999999</v>
      </c>
      <c r="J184" s="13">
        <v>0.60026999999999997</v>
      </c>
      <c r="K184" s="13">
        <v>0</v>
      </c>
      <c r="L184" s="13">
        <v>0</v>
      </c>
      <c r="M184" s="5">
        <f>AllData_CategoryTribe!AX185*4</f>
        <v>1.89618</v>
      </c>
      <c r="N184" s="5">
        <f>AllData_CategoryTribe!BA185*9</f>
        <v>5.4024299999999998</v>
      </c>
      <c r="O184" s="5">
        <f>AllData_CategoryTribe!BB185*4</f>
        <v>0</v>
      </c>
      <c r="P184">
        <f t="shared" si="2"/>
        <v>1</v>
      </c>
      <c r="Q184">
        <v>38.299999999999997</v>
      </c>
    </row>
    <row r="185" spans="1:17" x14ac:dyDescent="0.3">
      <c r="A185" s="8" t="s">
        <v>232</v>
      </c>
      <c r="B185" s="8" t="s">
        <v>236</v>
      </c>
      <c r="C185" s="8" t="s">
        <v>48</v>
      </c>
      <c r="D185" s="8" t="s">
        <v>18</v>
      </c>
      <c r="E185" s="12">
        <v>112</v>
      </c>
      <c r="F185" s="12">
        <v>3.0000000000000001E-3</v>
      </c>
      <c r="G185" s="12">
        <v>0.33600000000000002</v>
      </c>
      <c r="H185" s="13">
        <v>0.89712000000000003</v>
      </c>
      <c r="I185" s="13">
        <v>6.5856000000000012E-2</v>
      </c>
      <c r="J185" s="13">
        <v>6.8208000000000005E-2</v>
      </c>
      <c r="K185" s="13">
        <v>3.3600000000000001E-3</v>
      </c>
      <c r="L185" s="13">
        <v>3.3600000000000001E-3</v>
      </c>
      <c r="M185" s="5">
        <f>AllData_CategoryTribe!AX186*4</f>
        <v>0.26342400000000005</v>
      </c>
      <c r="N185" s="5">
        <f>AllData_CategoryTribe!BA186*9</f>
        <v>0.61387200000000008</v>
      </c>
      <c r="O185" s="5">
        <f>AllData_CategoryTribe!BB186*4</f>
        <v>1.3440000000000001E-2</v>
      </c>
      <c r="P185">
        <f t="shared" si="2"/>
        <v>1</v>
      </c>
      <c r="Q185">
        <v>39.900000000000006</v>
      </c>
    </row>
    <row r="186" spans="1:17" x14ac:dyDescent="0.3">
      <c r="A186" s="8" t="s">
        <v>232</v>
      </c>
      <c r="B186" s="8" t="s">
        <v>236</v>
      </c>
      <c r="C186" s="8" t="s">
        <v>48</v>
      </c>
      <c r="D186" s="8" t="s">
        <v>19</v>
      </c>
      <c r="E186" s="12">
        <v>112</v>
      </c>
      <c r="F186" s="12">
        <v>0.14299999999999999</v>
      </c>
      <c r="G186" s="12">
        <v>16.015999999999998</v>
      </c>
      <c r="H186" s="13">
        <v>45.645599999999995</v>
      </c>
      <c r="I186" s="13">
        <v>4.3083039999999997</v>
      </c>
      <c r="J186" s="13">
        <v>3.0270239999999995</v>
      </c>
      <c r="K186" s="13">
        <v>0</v>
      </c>
      <c r="L186" s="13">
        <v>0</v>
      </c>
      <c r="M186" s="5">
        <f>AllData_CategoryTribe!AX187*4</f>
        <v>17.233215999999999</v>
      </c>
      <c r="N186" s="5">
        <f>AllData_CategoryTribe!BA187*9</f>
        <v>27.243215999999997</v>
      </c>
      <c r="O186" s="5">
        <f>AllData_CategoryTribe!BB187*4</f>
        <v>0</v>
      </c>
      <c r="P186">
        <f t="shared" si="2"/>
        <v>1</v>
      </c>
      <c r="Q186">
        <v>45.8</v>
      </c>
    </row>
    <row r="187" spans="1:17" x14ac:dyDescent="0.3">
      <c r="A187" s="8" t="s">
        <v>232</v>
      </c>
      <c r="B187" s="8" t="s">
        <v>236</v>
      </c>
      <c r="C187" s="8" t="s">
        <v>48</v>
      </c>
      <c r="D187" s="8" t="s">
        <v>22</v>
      </c>
      <c r="E187" s="12"/>
      <c r="F187" s="12">
        <v>0</v>
      </c>
      <c r="G187" s="12">
        <v>0</v>
      </c>
      <c r="H187" s="13">
        <v>0</v>
      </c>
      <c r="I187" s="13">
        <v>0</v>
      </c>
      <c r="J187" s="13">
        <v>0</v>
      </c>
      <c r="K187" s="13">
        <v>0</v>
      </c>
      <c r="L187" s="13">
        <v>0</v>
      </c>
      <c r="M187" s="5">
        <f>AllData_CategoryTribe!AX188*4</f>
        <v>0</v>
      </c>
      <c r="N187" s="5">
        <f>AllData_CategoryTribe!BA188*9</f>
        <v>0</v>
      </c>
      <c r="O187" s="5">
        <f>AllData_CategoryTribe!BB188*4</f>
        <v>0</v>
      </c>
      <c r="P187">
        <f t="shared" si="2"/>
        <v>0</v>
      </c>
      <c r="Q187">
        <v>45.8</v>
      </c>
    </row>
    <row r="188" spans="1:17" x14ac:dyDescent="0.3">
      <c r="A188" s="8" t="s">
        <v>232</v>
      </c>
      <c r="B188" s="8" t="s">
        <v>236</v>
      </c>
      <c r="C188" s="8" t="s">
        <v>48</v>
      </c>
      <c r="D188" s="8" t="s">
        <v>23</v>
      </c>
      <c r="E188" s="12">
        <v>64</v>
      </c>
      <c r="F188" s="12">
        <v>0.28599999999999998</v>
      </c>
      <c r="G188" s="12">
        <v>18.303999999999998</v>
      </c>
      <c r="H188" s="13">
        <v>28.371199999999998</v>
      </c>
      <c r="I188" s="13">
        <v>2.3063039999999999</v>
      </c>
      <c r="J188" s="13">
        <v>1.9402239999999997</v>
      </c>
      <c r="K188" s="13">
        <v>0.201344</v>
      </c>
      <c r="L188" s="13">
        <v>0</v>
      </c>
      <c r="M188" s="5">
        <f>AllData_CategoryTribe!AX189*4</f>
        <v>9.2252159999999996</v>
      </c>
      <c r="N188" s="5">
        <f>AllData_CategoryTribe!BA189*9</f>
        <v>17.462015999999998</v>
      </c>
      <c r="O188" s="5">
        <f>AllData_CategoryTribe!BB189*4</f>
        <v>0.80537599999999998</v>
      </c>
      <c r="P188">
        <f t="shared" si="2"/>
        <v>1</v>
      </c>
      <c r="Q188">
        <v>24.3</v>
      </c>
    </row>
    <row r="189" spans="1:17" x14ac:dyDescent="0.3">
      <c r="A189" s="8" t="s">
        <v>232</v>
      </c>
      <c r="B189" s="8" t="s">
        <v>236</v>
      </c>
      <c r="C189" s="8" t="s">
        <v>48</v>
      </c>
      <c r="D189" s="8" t="s">
        <v>24</v>
      </c>
      <c r="E189" s="12">
        <v>184</v>
      </c>
      <c r="F189" s="12">
        <v>1</v>
      </c>
      <c r="G189" s="12">
        <v>184</v>
      </c>
      <c r="H189" s="13">
        <v>126.96</v>
      </c>
      <c r="I189" s="13">
        <v>6.6239999999999997</v>
      </c>
      <c r="J189" s="13">
        <v>7.5439999999999996</v>
      </c>
      <c r="K189" s="13">
        <v>8.2799999999999994</v>
      </c>
      <c r="L189" s="13">
        <v>0</v>
      </c>
      <c r="M189" s="5">
        <f>AllData_CategoryTribe!AX190*4</f>
        <v>26.495999999999999</v>
      </c>
      <c r="N189" s="5">
        <f>AllData_CategoryTribe!BA190*9</f>
        <v>67.896000000000001</v>
      </c>
      <c r="O189" s="5">
        <f>AllData_CategoryTribe!BB190*4</f>
        <v>33.119999999999997</v>
      </c>
      <c r="P189">
        <f t="shared" si="2"/>
        <v>1</v>
      </c>
      <c r="Q189">
        <v>12.2</v>
      </c>
    </row>
    <row r="190" spans="1:17" x14ac:dyDescent="0.3">
      <c r="A190" s="8" t="s">
        <v>232</v>
      </c>
      <c r="B190" s="8" t="s">
        <v>236</v>
      </c>
      <c r="C190" s="8" t="s">
        <v>48</v>
      </c>
      <c r="D190" s="8" t="s">
        <v>25</v>
      </c>
      <c r="E190" s="12"/>
      <c r="F190" s="12">
        <v>0</v>
      </c>
      <c r="G190" s="12">
        <v>0</v>
      </c>
      <c r="H190" s="13">
        <v>0</v>
      </c>
      <c r="I190" s="13">
        <v>0</v>
      </c>
      <c r="J190" s="13">
        <v>0</v>
      </c>
      <c r="K190" s="13">
        <v>0</v>
      </c>
      <c r="L190" s="13">
        <v>0</v>
      </c>
      <c r="M190" s="5">
        <f>AllData_CategoryTribe!AX191*4</f>
        <v>0</v>
      </c>
      <c r="N190" s="5">
        <f>AllData_CategoryTribe!BA191*9</f>
        <v>0</v>
      </c>
      <c r="O190" s="5">
        <f>AllData_CategoryTribe!BB191*4</f>
        <v>0</v>
      </c>
      <c r="P190">
        <f t="shared" si="2"/>
        <v>0</v>
      </c>
      <c r="Q190">
        <v>59.3</v>
      </c>
    </row>
    <row r="191" spans="1:17" x14ac:dyDescent="0.3">
      <c r="A191" s="8" t="s">
        <v>20</v>
      </c>
      <c r="B191" s="8" t="s">
        <v>236</v>
      </c>
      <c r="C191" s="8" t="s">
        <v>48</v>
      </c>
      <c r="D191" s="8" t="s">
        <v>20</v>
      </c>
      <c r="E191" s="12">
        <v>112</v>
      </c>
      <c r="F191" s="12">
        <v>1</v>
      </c>
      <c r="G191" s="12">
        <v>112</v>
      </c>
      <c r="H191" s="13">
        <v>117.6</v>
      </c>
      <c r="I191" s="13">
        <v>20.72</v>
      </c>
      <c r="J191" s="13">
        <v>3.2480000000000002</v>
      </c>
      <c r="K191" s="13">
        <v>0</v>
      </c>
      <c r="L191" s="13">
        <v>0</v>
      </c>
      <c r="M191" s="5">
        <f>AllData_CategoryTribe!AX192*4</f>
        <v>82.88</v>
      </c>
      <c r="N191" s="5">
        <f>AllData_CategoryTribe!BA192*9</f>
        <v>29.232000000000003</v>
      </c>
      <c r="O191" s="5">
        <f>AllData_CategoryTribe!BB192*4</f>
        <v>0</v>
      </c>
      <c r="P191">
        <f t="shared" si="2"/>
        <v>1</v>
      </c>
      <c r="Q191">
        <v>21.4</v>
      </c>
    </row>
    <row r="192" spans="1:17" x14ac:dyDescent="0.3">
      <c r="A192" s="8" t="s">
        <v>233</v>
      </c>
      <c r="B192" s="8" t="s">
        <v>236</v>
      </c>
      <c r="C192" s="8" t="s">
        <v>48</v>
      </c>
      <c r="D192" s="8" t="s">
        <v>26</v>
      </c>
      <c r="E192" s="12">
        <v>175</v>
      </c>
      <c r="F192" s="12">
        <v>0.28599999999999998</v>
      </c>
      <c r="G192" s="12">
        <v>50.05</v>
      </c>
      <c r="H192" s="13">
        <v>65.064999999999998</v>
      </c>
      <c r="I192" s="13">
        <v>1.2011999999999998</v>
      </c>
      <c r="J192" s="13">
        <v>0.10009999999999999</v>
      </c>
      <c r="K192" s="13">
        <v>14.314300000000001</v>
      </c>
      <c r="L192" s="13">
        <v>0.15014999999999998</v>
      </c>
      <c r="M192" s="5">
        <f>AllData_CategoryTribe!AX193*4</f>
        <v>4.8047999999999993</v>
      </c>
      <c r="N192" s="5">
        <f>AllData_CategoryTribe!BA193*9</f>
        <v>0.90089999999999992</v>
      </c>
      <c r="O192" s="5">
        <f>AllData_CategoryTribe!BB193*4</f>
        <v>57.257200000000005</v>
      </c>
      <c r="P192">
        <f t="shared" si="2"/>
        <v>1</v>
      </c>
      <c r="Q192">
        <v>31.200000000000003</v>
      </c>
    </row>
    <row r="193" spans="1:17" x14ac:dyDescent="0.3">
      <c r="A193" s="8" t="s">
        <v>233</v>
      </c>
      <c r="B193" s="8" t="s">
        <v>236</v>
      </c>
      <c r="C193" s="8" t="s">
        <v>48</v>
      </c>
      <c r="D193" s="8" t="s">
        <v>28</v>
      </c>
      <c r="E193" s="12">
        <v>185</v>
      </c>
      <c r="F193" s="12">
        <v>1</v>
      </c>
      <c r="G193" s="12">
        <v>185</v>
      </c>
      <c r="H193" s="13">
        <v>234.95</v>
      </c>
      <c r="I193" s="13">
        <v>16.094999999999999</v>
      </c>
      <c r="J193" s="13">
        <v>0.92500000000000004</v>
      </c>
      <c r="K193" s="13">
        <v>42.18</v>
      </c>
      <c r="L193" s="13">
        <v>11.84</v>
      </c>
      <c r="M193" s="5">
        <f>AllData_CategoryTribe!AX194*4</f>
        <v>64.38</v>
      </c>
      <c r="N193" s="5">
        <f>AllData_CategoryTribe!BA194*9</f>
        <v>8.3250000000000011</v>
      </c>
      <c r="O193" s="5">
        <f>AllData_CategoryTribe!BB194*4</f>
        <v>168.72</v>
      </c>
      <c r="P193">
        <f t="shared" si="2"/>
        <v>1</v>
      </c>
      <c r="Q193">
        <v>32</v>
      </c>
    </row>
    <row r="194" spans="1:17" x14ac:dyDescent="0.3">
      <c r="A194" s="8" t="s">
        <v>233</v>
      </c>
      <c r="B194" s="8" t="s">
        <v>236</v>
      </c>
      <c r="C194" s="8" t="s">
        <v>48</v>
      </c>
      <c r="D194" s="8" t="s">
        <v>29</v>
      </c>
      <c r="E194" s="12"/>
      <c r="F194" s="12">
        <v>0</v>
      </c>
      <c r="G194" s="12">
        <v>0</v>
      </c>
      <c r="H194" s="13">
        <v>0</v>
      </c>
      <c r="I194" s="13">
        <v>0</v>
      </c>
      <c r="J194" s="13">
        <v>0</v>
      </c>
      <c r="K194" s="13">
        <v>0</v>
      </c>
      <c r="L194" s="13">
        <v>0</v>
      </c>
      <c r="M194" s="5">
        <f>AllData_CategoryTribe!AX195*4</f>
        <v>0</v>
      </c>
      <c r="N194" s="5">
        <f>AllData_CategoryTribe!BA195*9</f>
        <v>0</v>
      </c>
      <c r="O194" s="5">
        <f>AllData_CategoryTribe!BB195*4</f>
        <v>0</v>
      </c>
      <c r="P194">
        <f t="shared" si="2"/>
        <v>0</v>
      </c>
      <c r="Q194">
        <v>5.9</v>
      </c>
    </row>
    <row r="195" spans="1:17" x14ac:dyDescent="0.3">
      <c r="A195" s="8" t="s">
        <v>233</v>
      </c>
      <c r="B195" s="8" t="s">
        <v>236</v>
      </c>
      <c r="C195" s="8" t="s">
        <v>48</v>
      </c>
      <c r="D195" s="8" t="s">
        <v>30</v>
      </c>
      <c r="E195" s="12"/>
      <c r="F195" s="12">
        <v>0</v>
      </c>
      <c r="G195" s="12">
        <v>0</v>
      </c>
      <c r="H195" s="13">
        <v>0</v>
      </c>
      <c r="I195" s="13">
        <v>0</v>
      </c>
      <c r="J195" s="13">
        <v>0</v>
      </c>
      <c r="K195" s="13">
        <v>0</v>
      </c>
      <c r="L195" s="13">
        <v>0</v>
      </c>
      <c r="M195" s="5">
        <f>AllData_CategoryTribe!AX196*4</f>
        <v>0</v>
      </c>
      <c r="N195" s="5">
        <f>AllData_CategoryTribe!BA196*9</f>
        <v>0</v>
      </c>
      <c r="O195" s="5">
        <f>AllData_CategoryTribe!BB196*4</f>
        <v>0</v>
      </c>
      <c r="P195">
        <f t="shared" ref="P195:P258" si="3">IF($G$2:$G$3469&gt;0,1,0)</f>
        <v>0</v>
      </c>
      <c r="Q195">
        <v>24.9</v>
      </c>
    </row>
    <row r="196" spans="1:17" x14ac:dyDescent="0.3">
      <c r="A196" s="8" t="s">
        <v>233</v>
      </c>
      <c r="B196" s="8" t="s">
        <v>236</v>
      </c>
      <c r="C196" s="8" t="s">
        <v>48</v>
      </c>
      <c r="D196" s="8" t="s">
        <v>31</v>
      </c>
      <c r="E196" s="12">
        <v>122</v>
      </c>
      <c r="F196" s="12">
        <v>3.3000000000000002E-2</v>
      </c>
      <c r="G196" s="12">
        <v>4.0259999999999998</v>
      </c>
      <c r="H196" s="13">
        <v>3.7441800000000001</v>
      </c>
      <c r="I196" s="13">
        <v>8.0519999999999994E-2</v>
      </c>
      <c r="J196" s="13">
        <v>4.0260000000000001E-3</v>
      </c>
      <c r="K196" s="13">
        <v>0.86961600000000006</v>
      </c>
      <c r="L196" s="13">
        <v>6.0389999999999999E-2</v>
      </c>
      <c r="M196" s="5">
        <f>AllData_CategoryTribe!AX197*4</f>
        <v>0.32207999999999998</v>
      </c>
      <c r="N196" s="5">
        <f>AllData_CategoryTribe!BA197*9</f>
        <v>3.6234000000000002E-2</v>
      </c>
      <c r="O196" s="5">
        <f>AllData_CategoryTribe!BB197*4</f>
        <v>3.4784640000000002</v>
      </c>
      <c r="P196">
        <f t="shared" si="3"/>
        <v>1</v>
      </c>
      <c r="Q196">
        <v>23.700000000000003</v>
      </c>
    </row>
    <row r="197" spans="1:17" x14ac:dyDescent="0.3">
      <c r="A197" s="8" t="s">
        <v>233</v>
      </c>
      <c r="B197" s="8" t="s">
        <v>236</v>
      </c>
      <c r="C197" s="8" t="s">
        <v>48</v>
      </c>
      <c r="D197" s="8" t="s">
        <v>44</v>
      </c>
      <c r="E197" s="12">
        <v>250</v>
      </c>
      <c r="F197" s="12">
        <v>6.7000000000000004E-2</v>
      </c>
      <c r="G197" s="12">
        <v>16.75</v>
      </c>
      <c r="H197" s="13">
        <v>23.6175</v>
      </c>
      <c r="I197" s="13">
        <v>0.80399999999999994</v>
      </c>
      <c r="J197" s="13">
        <v>0.11724999999999999</v>
      </c>
      <c r="K197" s="13">
        <v>4.7402500000000005</v>
      </c>
      <c r="L197" s="13">
        <v>0.28475</v>
      </c>
      <c r="M197" s="5">
        <f>AllData_CategoryTribe!AX198*4</f>
        <v>3.2159999999999997</v>
      </c>
      <c r="N197" s="5">
        <f>AllData_CategoryTribe!BA198*9</f>
        <v>1.05525</v>
      </c>
      <c r="O197" s="5">
        <f>AllData_CategoryTribe!BB198*4</f>
        <v>18.961000000000002</v>
      </c>
      <c r="P197">
        <f t="shared" si="3"/>
        <v>1</v>
      </c>
      <c r="Q197">
        <v>33.799999999999997</v>
      </c>
    </row>
    <row r="198" spans="1:17" x14ac:dyDescent="0.3">
      <c r="A198" s="8" t="s">
        <v>234</v>
      </c>
      <c r="B198" s="8" t="s">
        <v>236</v>
      </c>
      <c r="C198" s="8" t="s">
        <v>48</v>
      </c>
      <c r="D198" s="8" t="s">
        <v>248</v>
      </c>
      <c r="E198" s="12">
        <v>134</v>
      </c>
      <c r="F198" s="12">
        <v>1</v>
      </c>
      <c r="G198" s="12">
        <v>134</v>
      </c>
      <c r="H198" s="13">
        <v>218.42</v>
      </c>
      <c r="I198" s="13">
        <v>8.4420000000000002</v>
      </c>
      <c r="J198" s="13">
        <v>1.8759999999999999</v>
      </c>
      <c r="K198" s="13">
        <v>41.674000000000007</v>
      </c>
      <c r="L198" s="13">
        <v>1.34</v>
      </c>
      <c r="M198" s="5">
        <f>AllData_CategoryTribe!AX199*4</f>
        <v>33.768000000000001</v>
      </c>
      <c r="N198" s="5">
        <f>AllData_CategoryTribe!BA199*9</f>
        <v>16.884</v>
      </c>
      <c r="O198" s="5">
        <f>AllData_CategoryTribe!BB199*4</f>
        <v>166.69600000000003</v>
      </c>
      <c r="P198">
        <f t="shared" si="3"/>
        <v>1</v>
      </c>
      <c r="Q198">
        <v>38.799999999999997</v>
      </c>
    </row>
    <row r="199" spans="1:17" x14ac:dyDescent="0.3">
      <c r="A199" s="8" t="s">
        <v>234</v>
      </c>
      <c r="B199" s="8" t="s">
        <v>236</v>
      </c>
      <c r="C199" s="8" t="s">
        <v>48</v>
      </c>
      <c r="D199" s="8" t="s">
        <v>27</v>
      </c>
      <c r="E199" s="12">
        <v>114</v>
      </c>
      <c r="F199" s="12">
        <v>0.28599999999999998</v>
      </c>
      <c r="G199" s="12">
        <v>32.603999999999999</v>
      </c>
      <c r="H199" s="13">
        <v>40.755000000000003</v>
      </c>
      <c r="I199" s="13">
        <v>0.68468400000000007</v>
      </c>
      <c r="J199" s="13">
        <v>0.42385199999999995</v>
      </c>
      <c r="K199" s="13">
        <v>8.542247999999999</v>
      </c>
      <c r="L199" s="13">
        <v>0.32604</v>
      </c>
      <c r="M199" s="5">
        <f>AllData_CategoryTribe!AX200*4</f>
        <v>2.7387360000000003</v>
      </c>
      <c r="N199" s="5">
        <f>AllData_CategoryTribe!BA200*9</f>
        <v>3.8146679999999997</v>
      </c>
      <c r="O199" s="5">
        <f>AllData_CategoryTribe!BB200*4</f>
        <v>34.168991999999996</v>
      </c>
      <c r="P199">
        <f t="shared" si="3"/>
        <v>1</v>
      </c>
      <c r="Q199">
        <v>29.6</v>
      </c>
    </row>
    <row r="200" spans="1:17" x14ac:dyDescent="0.3">
      <c r="A200" s="8" t="s">
        <v>234</v>
      </c>
      <c r="B200" s="8" t="s">
        <v>236</v>
      </c>
      <c r="C200" s="8" t="s">
        <v>48</v>
      </c>
      <c r="D200" s="8" t="s">
        <v>32</v>
      </c>
      <c r="E200" s="12">
        <v>83</v>
      </c>
      <c r="F200" s="12">
        <v>3.3000000000000002E-2</v>
      </c>
      <c r="G200" s="12">
        <v>2.7390000000000003</v>
      </c>
      <c r="H200" s="13">
        <v>9.0934800000000013</v>
      </c>
      <c r="I200" s="13">
        <v>0.28211700000000006</v>
      </c>
      <c r="J200" s="13">
        <v>8.2170000000000007E-2</v>
      </c>
      <c r="K200" s="13">
        <v>2.0186430000000004</v>
      </c>
      <c r="L200" s="13">
        <v>0.34785299999999997</v>
      </c>
      <c r="M200" s="5">
        <f>AllData_CategoryTribe!AX201*4</f>
        <v>1.1284680000000002</v>
      </c>
      <c r="N200" s="5">
        <f>AllData_CategoryTribe!BA201*9</f>
        <v>0.73953000000000002</v>
      </c>
      <c r="O200" s="5">
        <f>AllData_CategoryTribe!BB201*4</f>
        <v>8.0745720000000016</v>
      </c>
      <c r="P200">
        <f t="shared" si="3"/>
        <v>1</v>
      </c>
      <c r="Q200">
        <v>87</v>
      </c>
    </row>
    <row r="201" spans="1:17" x14ac:dyDescent="0.3">
      <c r="A201" s="8" t="s">
        <v>232</v>
      </c>
      <c r="B201" s="8" t="s">
        <v>236</v>
      </c>
      <c r="C201" s="8" t="s">
        <v>49</v>
      </c>
      <c r="D201" s="8" t="s">
        <v>13</v>
      </c>
      <c r="E201" s="12"/>
      <c r="F201" s="12">
        <v>0</v>
      </c>
      <c r="G201" s="12">
        <v>0</v>
      </c>
      <c r="H201" s="13">
        <v>0</v>
      </c>
      <c r="I201" s="13">
        <v>0</v>
      </c>
      <c r="J201" s="13">
        <v>0</v>
      </c>
      <c r="K201" s="13">
        <v>0</v>
      </c>
      <c r="L201" s="13">
        <v>0</v>
      </c>
      <c r="M201" s="5">
        <f>AllData_CategoryTribe!AX202*4</f>
        <v>0</v>
      </c>
      <c r="N201" s="5">
        <f>AllData_CategoryTribe!BA202*9</f>
        <v>0</v>
      </c>
      <c r="O201" s="5">
        <f>AllData_CategoryTribe!BB202*4</f>
        <v>0</v>
      </c>
      <c r="P201">
        <f t="shared" si="3"/>
        <v>0</v>
      </c>
      <c r="Q201">
        <v>42.9</v>
      </c>
    </row>
    <row r="202" spans="1:17" x14ac:dyDescent="0.3">
      <c r="A202" s="8" t="s">
        <v>232</v>
      </c>
      <c r="B202" s="8" t="s">
        <v>236</v>
      </c>
      <c r="C202" s="8" t="s">
        <v>49</v>
      </c>
      <c r="D202" s="8" t="s">
        <v>15</v>
      </c>
      <c r="E202" s="12">
        <v>85</v>
      </c>
      <c r="F202" s="12">
        <v>3.3000000000000002E-2</v>
      </c>
      <c r="G202" s="12">
        <v>2.8050000000000002</v>
      </c>
      <c r="H202" s="13">
        <v>6.7600499999999997</v>
      </c>
      <c r="I202" s="13">
        <v>0.92284499999999992</v>
      </c>
      <c r="J202" s="13">
        <v>0.30574500000000004</v>
      </c>
      <c r="K202" s="13">
        <v>1.4025000000000001E-2</v>
      </c>
      <c r="L202" s="13">
        <v>0</v>
      </c>
      <c r="M202" s="5">
        <f>AllData_CategoryTribe!AX203*4</f>
        <v>3.6913799999999997</v>
      </c>
      <c r="N202" s="5">
        <f>AllData_CategoryTribe!BA203*9</f>
        <v>2.7517050000000003</v>
      </c>
      <c r="O202" s="5">
        <f>AllData_CategoryTribe!BB203*4</f>
        <v>5.6100000000000004E-2</v>
      </c>
      <c r="P202">
        <f t="shared" si="3"/>
        <v>1</v>
      </c>
      <c r="Q202">
        <v>44.3</v>
      </c>
    </row>
    <row r="203" spans="1:17" x14ac:dyDescent="0.3">
      <c r="A203" s="8" t="s">
        <v>232</v>
      </c>
      <c r="B203" s="8" t="s">
        <v>236</v>
      </c>
      <c r="C203" s="8" t="s">
        <v>49</v>
      </c>
      <c r="D203" s="8" t="s">
        <v>17</v>
      </c>
      <c r="E203" s="12">
        <v>85</v>
      </c>
      <c r="F203" s="12">
        <v>3.3000000000000002E-2</v>
      </c>
      <c r="G203" s="12">
        <v>2.8050000000000002</v>
      </c>
      <c r="H203" s="13">
        <v>7.4332500000000001</v>
      </c>
      <c r="I203" s="13">
        <v>0.47404499999999999</v>
      </c>
      <c r="J203" s="13">
        <v>0.60026999999999997</v>
      </c>
      <c r="K203" s="13">
        <v>0</v>
      </c>
      <c r="L203" s="13">
        <v>0</v>
      </c>
      <c r="M203" s="5">
        <f>AllData_CategoryTribe!AX204*4</f>
        <v>1.89618</v>
      </c>
      <c r="N203" s="5">
        <f>AllData_CategoryTribe!BA204*9</f>
        <v>5.4024299999999998</v>
      </c>
      <c r="O203" s="5">
        <f>AllData_CategoryTribe!BB204*4</f>
        <v>0</v>
      </c>
      <c r="P203">
        <f t="shared" si="3"/>
        <v>1</v>
      </c>
      <c r="Q203">
        <v>38.299999999999997</v>
      </c>
    </row>
    <row r="204" spans="1:17" x14ac:dyDescent="0.3">
      <c r="A204" s="8" t="s">
        <v>232</v>
      </c>
      <c r="B204" s="8" t="s">
        <v>236</v>
      </c>
      <c r="C204" s="8" t="s">
        <v>49</v>
      </c>
      <c r="D204" s="8" t="s">
        <v>18</v>
      </c>
      <c r="E204" s="12"/>
      <c r="F204" s="12">
        <v>0</v>
      </c>
      <c r="G204" s="12">
        <v>0</v>
      </c>
      <c r="H204" s="13">
        <v>0</v>
      </c>
      <c r="I204" s="13">
        <v>0</v>
      </c>
      <c r="J204" s="13">
        <v>0</v>
      </c>
      <c r="K204" s="13">
        <v>0</v>
      </c>
      <c r="L204" s="13">
        <v>0</v>
      </c>
      <c r="M204" s="5">
        <f>AllData_CategoryTribe!AX205*4</f>
        <v>0</v>
      </c>
      <c r="N204" s="5">
        <f>AllData_CategoryTribe!BA205*9</f>
        <v>0</v>
      </c>
      <c r="O204" s="5">
        <f>AllData_CategoryTribe!BB205*4</f>
        <v>0</v>
      </c>
      <c r="P204">
        <f t="shared" si="3"/>
        <v>0</v>
      </c>
      <c r="Q204">
        <v>39.900000000000006</v>
      </c>
    </row>
    <row r="205" spans="1:17" x14ac:dyDescent="0.3">
      <c r="A205" s="8" t="s">
        <v>232</v>
      </c>
      <c r="B205" s="8" t="s">
        <v>236</v>
      </c>
      <c r="C205" s="8" t="s">
        <v>49</v>
      </c>
      <c r="D205" s="8" t="s">
        <v>19</v>
      </c>
      <c r="E205" s="12">
        <v>112</v>
      </c>
      <c r="F205" s="12">
        <v>0.14299999999999999</v>
      </c>
      <c r="G205" s="12">
        <v>16.015999999999998</v>
      </c>
      <c r="H205" s="13">
        <v>45.645599999999995</v>
      </c>
      <c r="I205" s="13">
        <v>4.3083039999999997</v>
      </c>
      <c r="J205" s="13">
        <v>3.0270239999999995</v>
      </c>
      <c r="K205" s="13">
        <v>0</v>
      </c>
      <c r="L205" s="13">
        <v>0</v>
      </c>
      <c r="M205" s="5">
        <f>AllData_CategoryTribe!AX206*4</f>
        <v>17.233215999999999</v>
      </c>
      <c r="N205" s="5">
        <f>AllData_CategoryTribe!BA206*9</f>
        <v>27.243215999999997</v>
      </c>
      <c r="O205" s="5">
        <f>AllData_CategoryTribe!BB206*4</f>
        <v>0</v>
      </c>
      <c r="P205">
        <f t="shared" si="3"/>
        <v>1</v>
      </c>
      <c r="Q205">
        <v>45.8</v>
      </c>
    </row>
    <row r="206" spans="1:17" x14ac:dyDescent="0.3">
      <c r="A206" s="8" t="s">
        <v>232</v>
      </c>
      <c r="B206" s="8" t="s">
        <v>236</v>
      </c>
      <c r="C206" s="8" t="s">
        <v>49</v>
      </c>
      <c r="D206" s="8" t="s">
        <v>22</v>
      </c>
      <c r="E206" s="12"/>
      <c r="F206" s="12">
        <v>0</v>
      </c>
      <c r="G206" s="12">
        <v>0</v>
      </c>
      <c r="H206" s="13">
        <v>0</v>
      </c>
      <c r="I206" s="13">
        <v>0</v>
      </c>
      <c r="J206" s="13">
        <v>0</v>
      </c>
      <c r="K206" s="13">
        <v>0</v>
      </c>
      <c r="L206" s="13">
        <v>0</v>
      </c>
      <c r="M206" s="5">
        <f>AllData_CategoryTribe!AX207*4</f>
        <v>0</v>
      </c>
      <c r="N206" s="5">
        <f>AllData_CategoryTribe!BA207*9</f>
        <v>0</v>
      </c>
      <c r="O206" s="5">
        <f>AllData_CategoryTribe!BB207*4</f>
        <v>0</v>
      </c>
      <c r="P206">
        <f t="shared" si="3"/>
        <v>0</v>
      </c>
      <c r="Q206">
        <v>45.8</v>
      </c>
    </row>
    <row r="207" spans="1:17" x14ac:dyDescent="0.3">
      <c r="A207" s="8" t="s">
        <v>232</v>
      </c>
      <c r="B207" s="8" t="s">
        <v>236</v>
      </c>
      <c r="C207" s="8" t="s">
        <v>49</v>
      </c>
      <c r="D207" s="8" t="s">
        <v>23</v>
      </c>
      <c r="E207" s="12">
        <v>104</v>
      </c>
      <c r="F207" s="12">
        <v>0.28599999999999998</v>
      </c>
      <c r="G207" s="12">
        <v>29.743999999999996</v>
      </c>
      <c r="H207" s="13">
        <v>46.103199999999994</v>
      </c>
      <c r="I207" s="13">
        <v>3.7477439999999995</v>
      </c>
      <c r="J207" s="13">
        <v>3.1528639999999997</v>
      </c>
      <c r="K207" s="13">
        <v>0.32718399999999997</v>
      </c>
      <c r="L207" s="13">
        <v>0</v>
      </c>
      <c r="M207" s="5">
        <f>AllData_CategoryTribe!AX208*4</f>
        <v>14.990975999999998</v>
      </c>
      <c r="N207" s="5">
        <f>AllData_CategoryTribe!BA208*9</f>
        <v>28.375775999999998</v>
      </c>
      <c r="O207" s="5">
        <f>AllData_CategoryTribe!BB208*4</f>
        <v>1.3087359999999999</v>
      </c>
      <c r="P207">
        <f t="shared" si="3"/>
        <v>1</v>
      </c>
      <c r="Q207">
        <v>24.3</v>
      </c>
    </row>
    <row r="208" spans="1:17" x14ac:dyDescent="0.3">
      <c r="A208" s="8" t="s">
        <v>232</v>
      </c>
      <c r="B208" s="8" t="s">
        <v>236</v>
      </c>
      <c r="C208" s="8" t="s">
        <v>49</v>
      </c>
      <c r="D208" s="8" t="s">
        <v>24</v>
      </c>
      <c r="E208" s="12">
        <v>184</v>
      </c>
      <c r="F208" s="12">
        <v>1</v>
      </c>
      <c r="G208" s="12">
        <v>184</v>
      </c>
      <c r="H208" s="13">
        <v>126.96</v>
      </c>
      <c r="I208" s="13">
        <v>6.6239999999999997</v>
      </c>
      <c r="J208" s="13">
        <v>7.5439999999999996</v>
      </c>
      <c r="K208" s="13">
        <v>8.2799999999999994</v>
      </c>
      <c r="L208" s="13">
        <v>0</v>
      </c>
      <c r="M208" s="5">
        <f>AllData_CategoryTribe!AX209*4</f>
        <v>26.495999999999999</v>
      </c>
      <c r="N208" s="5">
        <f>AllData_CategoryTribe!BA209*9</f>
        <v>67.896000000000001</v>
      </c>
      <c r="O208" s="5">
        <f>AllData_CategoryTribe!BB209*4</f>
        <v>33.119999999999997</v>
      </c>
      <c r="P208">
        <f t="shared" si="3"/>
        <v>1</v>
      </c>
      <c r="Q208">
        <v>12.2</v>
      </c>
    </row>
    <row r="209" spans="1:17" x14ac:dyDescent="0.3">
      <c r="A209" s="8" t="s">
        <v>232</v>
      </c>
      <c r="B209" s="8" t="s">
        <v>236</v>
      </c>
      <c r="C209" s="8" t="s">
        <v>49</v>
      </c>
      <c r="D209" s="8" t="s">
        <v>25</v>
      </c>
      <c r="E209" s="12"/>
      <c r="F209" s="12">
        <v>0</v>
      </c>
      <c r="G209" s="12">
        <v>0</v>
      </c>
      <c r="H209" s="13">
        <v>0</v>
      </c>
      <c r="I209" s="13">
        <v>0</v>
      </c>
      <c r="J209" s="13">
        <v>0</v>
      </c>
      <c r="K209" s="13">
        <v>0</v>
      </c>
      <c r="L209" s="13">
        <v>0</v>
      </c>
      <c r="M209" s="5">
        <f>AllData_CategoryTribe!AX210*4</f>
        <v>0</v>
      </c>
      <c r="N209" s="5">
        <f>AllData_CategoryTribe!BA210*9</f>
        <v>0</v>
      </c>
      <c r="O209" s="5">
        <f>AllData_CategoryTribe!BB210*4</f>
        <v>0</v>
      </c>
      <c r="P209">
        <f t="shared" si="3"/>
        <v>0</v>
      </c>
      <c r="Q209">
        <v>59.3</v>
      </c>
    </row>
    <row r="210" spans="1:17" x14ac:dyDescent="0.3">
      <c r="A210" s="8" t="s">
        <v>20</v>
      </c>
      <c r="B210" s="8" t="s">
        <v>236</v>
      </c>
      <c r="C210" s="8" t="s">
        <v>49</v>
      </c>
      <c r="D210" s="8" t="s">
        <v>20</v>
      </c>
      <c r="E210" s="12">
        <v>112</v>
      </c>
      <c r="F210" s="12">
        <v>1</v>
      </c>
      <c r="G210" s="12">
        <v>112</v>
      </c>
      <c r="H210" s="13">
        <v>117.6</v>
      </c>
      <c r="I210" s="13">
        <v>20.72</v>
      </c>
      <c r="J210" s="13">
        <v>3.2480000000000002</v>
      </c>
      <c r="K210" s="13">
        <v>0</v>
      </c>
      <c r="L210" s="13">
        <v>0</v>
      </c>
      <c r="M210" s="5">
        <f>AllData_CategoryTribe!AX211*4</f>
        <v>82.88</v>
      </c>
      <c r="N210" s="5">
        <f>AllData_CategoryTribe!BA211*9</f>
        <v>29.232000000000003</v>
      </c>
      <c r="O210" s="5">
        <f>AllData_CategoryTribe!BB211*4</f>
        <v>0</v>
      </c>
      <c r="P210">
        <f t="shared" si="3"/>
        <v>1</v>
      </c>
      <c r="Q210">
        <v>21.4</v>
      </c>
    </row>
    <row r="211" spans="1:17" x14ac:dyDescent="0.3">
      <c r="A211" s="8" t="s">
        <v>233</v>
      </c>
      <c r="B211" s="8" t="s">
        <v>236</v>
      </c>
      <c r="C211" s="8" t="s">
        <v>49</v>
      </c>
      <c r="D211" s="8" t="s">
        <v>26</v>
      </c>
      <c r="E211" s="12">
        <v>175</v>
      </c>
      <c r="F211" s="12">
        <v>0.28599999999999998</v>
      </c>
      <c r="G211" s="12">
        <v>50.05</v>
      </c>
      <c r="H211" s="13">
        <v>65.064999999999998</v>
      </c>
      <c r="I211" s="13">
        <v>1.2011999999999998</v>
      </c>
      <c r="J211" s="13">
        <v>0.10009999999999999</v>
      </c>
      <c r="K211" s="13">
        <v>14.314300000000001</v>
      </c>
      <c r="L211" s="13">
        <v>0.15014999999999998</v>
      </c>
      <c r="M211" s="5">
        <f>AllData_CategoryTribe!AX212*4</f>
        <v>4.8047999999999993</v>
      </c>
      <c r="N211" s="5">
        <f>AllData_CategoryTribe!BA212*9</f>
        <v>0.90089999999999992</v>
      </c>
      <c r="O211" s="5">
        <f>AllData_CategoryTribe!BB212*4</f>
        <v>57.257200000000005</v>
      </c>
      <c r="P211">
        <f t="shared" si="3"/>
        <v>1</v>
      </c>
      <c r="Q211">
        <v>31.200000000000003</v>
      </c>
    </row>
    <row r="212" spans="1:17" x14ac:dyDescent="0.3">
      <c r="A212" s="8" t="s">
        <v>233</v>
      </c>
      <c r="B212" s="8" t="s">
        <v>236</v>
      </c>
      <c r="C212" s="8" t="s">
        <v>49</v>
      </c>
      <c r="D212" s="8" t="s">
        <v>28</v>
      </c>
      <c r="E212" s="12">
        <v>185</v>
      </c>
      <c r="F212" s="12">
        <v>1</v>
      </c>
      <c r="G212" s="12">
        <v>185</v>
      </c>
      <c r="H212" s="13">
        <v>234.95</v>
      </c>
      <c r="I212" s="13">
        <v>16.094999999999999</v>
      </c>
      <c r="J212" s="13">
        <v>0.92500000000000004</v>
      </c>
      <c r="K212" s="13">
        <v>42.18</v>
      </c>
      <c r="L212" s="13">
        <v>11.84</v>
      </c>
      <c r="M212" s="5">
        <f>AllData_CategoryTribe!AX213*4</f>
        <v>64.38</v>
      </c>
      <c r="N212" s="5">
        <f>AllData_CategoryTribe!BA213*9</f>
        <v>8.3250000000000011</v>
      </c>
      <c r="O212" s="5">
        <f>AllData_CategoryTribe!BB213*4</f>
        <v>168.72</v>
      </c>
      <c r="P212">
        <f t="shared" si="3"/>
        <v>1</v>
      </c>
      <c r="Q212">
        <v>32</v>
      </c>
    </row>
    <row r="213" spans="1:17" x14ac:dyDescent="0.3">
      <c r="A213" s="8" t="s">
        <v>233</v>
      </c>
      <c r="B213" s="8" t="s">
        <v>236</v>
      </c>
      <c r="C213" s="8" t="s">
        <v>49</v>
      </c>
      <c r="D213" s="8" t="s">
        <v>29</v>
      </c>
      <c r="E213" s="12"/>
      <c r="F213" s="12">
        <v>0</v>
      </c>
      <c r="G213" s="12">
        <v>0</v>
      </c>
      <c r="H213" s="13">
        <v>0</v>
      </c>
      <c r="I213" s="13">
        <v>0</v>
      </c>
      <c r="J213" s="13">
        <v>0</v>
      </c>
      <c r="K213" s="13">
        <v>0</v>
      </c>
      <c r="L213" s="13">
        <v>0</v>
      </c>
      <c r="M213" s="5">
        <f>AllData_CategoryTribe!AX214*4</f>
        <v>0</v>
      </c>
      <c r="N213" s="5">
        <f>AllData_CategoryTribe!BA214*9</f>
        <v>0</v>
      </c>
      <c r="O213" s="5">
        <f>AllData_CategoryTribe!BB214*4</f>
        <v>0</v>
      </c>
      <c r="P213">
        <f t="shared" si="3"/>
        <v>0</v>
      </c>
      <c r="Q213">
        <v>5.9</v>
      </c>
    </row>
    <row r="214" spans="1:17" x14ac:dyDescent="0.3">
      <c r="A214" s="8" t="s">
        <v>233</v>
      </c>
      <c r="B214" s="8" t="s">
        <v>236</v>
      </c>
      <c r="C214" s="8" t="s">
        <v>49</v>
      </c>
      <c r="D214" s="8" t="s">
        <v>30</v>
      </c>
      <c r="E214" s="12"/>
      <c r="F214" s="12">
        <v>0</v>
      </c>
      <c r="G214" s="12">
        <v>0</v>
      </c>
      <c r="H214" s="13">
        <v>0</v>
      </c>
      <c r="I214" s="13">
        <v>0</v>
      </c>
      <c r="J214" s="13">
        <v>0</v>
      </c>
      <c r="K214" s="13">
        <v>0</v>
      </c>
      <c r="L214" s="13">
        <v>0</v>
      </c>
      <c r="M214" s="5">
        <f>AllData_CategoryTribe!AX215*4</f>
        <v>0</v>
      </c>
      <c r="N214" s="5">
        <f>AllData_CategoryTribe!BA215*9</f>
        <v>0</v>
      </c>
      <c r="O214" s="5">
        <f>AllData_CategoryTribe!BB215*4</f>
        <v>0</v>
      </c>
      <c r="P214">
        <f t="shared" si="3"/>
        <v>0</v>
      </c>
      <c r="Q214">
        <v>24.9</v>
      </c>
    </row>
    <row r="215" spans="1:17" x14ac:dyDescent="0.3">
      <c r="A215" s="8" t="s">
        <v>233</v>
      </c>
      <c r="B215" s="8" t="s">
        <v>236</v>
      </c>
      <c r="C215" s="8" t="s">
        <v>49</v>
      </c>
      <c r="D215" s="8" t="s">
        <v>31</v>
      </c>
      <c r="E215" s="12"/>
      <c r="F215" s="12">
        <v>0</v>
      </c>
      <c r="G215" s="12">
        <v>0</v>
      </c>
      <c r="H215" s="13">
        <v>0</v>
      </c>
      <c r="I215" s="13">
        <v>0</v>
      </c>
      <c r="J215" s="13">
        <v>0</v>
      </c>
      <c r="K215" s="13">
        <v>0</v>
      </c>
      <c r="L215" s="13">
        <v>0</v>
      </c>
      <c r="M215" s="5">
        <f>AllData_CategoryTribe!AX216*4</f>
        <v>0</v>
      </c>
      <c r="N215" s="5">
        <f>AllData_CategoryTribe!BA216*9</f>
        <v>0</v>
      </c>
      <c r="O215" s="5">
        <f>AllData_CategoryTribe!BB216*4</f>
        <v>0</v>
      </c>
      <c r="P215">
        <f t="shared" si="3"/>
        <v>0</v>
      </c>
      <c r="Q215">
        <v>23.700000000000003</v>
      </c>
    </row>
    <row r="216" spans="1:17" x14ac:dyDescent="0.3">
      <c r="A216" s="8" t="s">
        <v>233</v>
      </c>
      <c r="B216" s="8" t="s">
        <v>236</v>
      </c>
      <c r="C216" s="8" t="s">
        <v>49</v>
      </c>
      <c r="D216" s="8" t="s">
        <v>34</v>
      </c>
      <c r="E216" s="12">
        <v>125</v>
      </c>
      <c r="F216" s="12">
        <v>3.3000000000000002E-2</v>
      </c>
      <c r="G216" s="12">
        <v>4.125</v>
      </c>
      <c r="H216" s="13">
        <v>11.88</v>
      </c>
      <c r="I216" s="13">
        <v>0.25987500000000002</v>
      </c>
      <c r="J216" s="13">
        <v>0.37537500000000001</v>
      </c>
      <c r="K216" s="13">
        <v>2.0212500000000002</v>
      </c>
      <c r="L216" s="13">
        <v>0</v>
      </c>
      <c r="M216" s="5">
        <f>AllData_CategoryTribe!AX217*4</f>
        <v>1.0395000000000001</v>
      </c>
      <c r="N216" s="5">
        <f>AllData_CategoryTribe!BA217*9</f>
        <v>3.3783750000000001</v>
      </c>
      <c r="O216" s="5">
        <f>AllData_CategoryTribe!BB217*4</f>
        <v>8.0850000000000009</v>
      </c>
      <c r="P216">
        <f t="shared" si="3"/>
        <v>1</v>
      </c>
      <c r="Q216">
        <v>64.400000000000006</v>
      </c>
    </row>
    <row r="217" spans="1:17" x14ac:dyDescent="0.3">
      <c r="A217" s="8" t="s">
        <v>234</v>
      </c>
      <c r="B217" s="8" t="s">
        <v>236</v>
      </c>
      <c r="C217" s="8" t="s">
        <v>49</v>
      </c>
      <c r="D217" s="8" t="s">
        <v>248</v>
      </c>
      <c r="E217" s="12">
        <v>134</v>
      </c>
      <c r="F217" s="12">
        <v>1</v>
      </c>
      <c r="G217" s="12">
        <v>134</v>
      </c>
      <c r="H217" s="13">
        <v>218.42</v>
      </c>
      <c r="I217" s="13">
        <v>8.4420000000000002</v>
      </c>
      <c r="J217" s="13">
        <v>1.8759999999999999</v>
      </c>
      <c r="K217" s="13">
        <v>41.674000000000007</v>
      </c>
      <c r="L217" s="13">
        <v>1.34</v>
      </c>
      <c r="M217" s="5">
        <f>AllData_CategoryTribe!AX218*4</f>
        <v>33.768000000000001</v>
      </c>
      <c r="N217" s="5">
        <f>AllData_CategoryTribe!BA218*9</f>
        <v>16.884</v>
      </c>
      <c r="O217" s="5">
        <f>AllData_CategoryTribe!BB218*4</f>
        <v>166.69600000000003</v>
      </c>
      <c r="P217">
        <f t="shared" si="3"/>
        <v>1</v>
      </c>
      <c r="Q217">
        <v>38.799999999999997</v>
      </c>
    </row>
    <row r="218" spans="1:17" x14ac:dyDescent="0.3">
      <c r="A218" s="8" t="s">
        <v>234</v>
      </c>
      <c r="B218" s="8" t="s">
        <v>236</v>
      </c>
      <c r="C218" s="8" t="s">
        <v>49</v>
      </c>
      <c r="D218" s="8" t="s">
        <v>27</v>
      </c>
      <c r="E218" s="12">
        <v>114</v>
      </c>
      <c r="F218" s="12">
        <v>1</v>
      </c>
      <c r="G218" s="12">
        <v>114</v>
      </c>
      <c r="H218" s="13">
        <v>142.5</v>
      </c>
      <c r="I218" s="13">
        <v>2.3940000000000001</v>
      </c>
      <c r="J218" s="13">
        <v>1.4820000000000002</v>
      </c>
      <c r="K218" s="13">
        <v>29.867999999999999</v>
      </c>
      <c r="L218" s="13">
        <v>1.1399999999999999</v>
      </c>
      <c r="M218" s="5">
        <f>AllData_CategoryTribe!AX219*4</f>
        <v>9.5760000000000005</v>
      </c>
      <c r="N218" s="5">
        <f>AllData_CategoryTribe!BA219*9</f>
        <v>13.338000000000001</v>
      </c>
      <c r="O218" s="5">
        <f>AllData_CategoryTribe!BB219*4</f>
        <v>119.47199999999999</v>
      </c>
      <c r="P218">
        <f t="shared" si="3"/>
        <v>1</v>
      </c>
      <c r="Q218">
        <v>29.6</v>
      </c>
    </row>
    <row r="219" spans="1:17" x14ac:dyDescent="0.3">
      <c r="A219" s="8" t="s">
        <v>234</v>
      </c>
      <c r="B219" s="8" t="s">
        <v>236</v>
      </c>
      <c r="C219" s="8" t="s">
        <v>49</v>
      </c>
      <c r="D219" s="8" t="s">
        <v>32</v>
      </c>
      <c r="E219" s="12">
        <v>83</v>
      </c>
      <c r="F219" s="12">
        <v>3.3000000000000002E-2</v>
      </c>
      <c r="G219" s="12">
        <v>2.7390000000000003</v>
      </c>
      <c r="H219" s="13">
        <v>9.0934800000000013</v>
      </c>
      <c r="I219" s="13">
        <v>0.28211700000000006</v>
      </c>
      <c r="J219" s="13">
        <v>8.2170000000000007E-2</v>
      </c>
      <c r="K219" s="13">
        <v>2.0186430000000004</v>
      </c>
      <c r="L219" s="13">
        <v>0.34785299999999997</v>
      </c>
      <c r="M219" s="5">
        <f>AllData_CategoryTribe!AX220*4</f>
        <v>1.1284680000000002</v>
      </c>
      <c r="N219" s="5">
        <f>AllData_CategoryTribe!BA220*9</f>
        <v>0.73953000000000002</v>
      </c>
      <c r="O219" s="5">
        <f>AllData_CategoryTribe!BB220*4</f>
        <v>8.0745720000000016</v>
      </c>
      <c r="P219">
        <f t="shared" si="3"/>
        <v>1</v>
      </c>
      <c r="Q219">
        <v>87</v>
      </c>
    </row>
    <row r="220" spans="1:17" x14ac:dyDescent="0.3">
      <c r="A220" s="8" t="s">
        <v>234</v>
      </c>
      <c r="B220" s="8" t="s">
        <v>236</v>
      </c>
      <c r="C220" s="8" t="s">
        <v>49</v>
      </c>
      <c r="D220" s="8" t="s">
        <v>74</v>
      </c>
      <c r="E220" s="12">
        <v>340</v>
      </c>
      <c r="F220" s="12">
        <v>0.14299999999999999</v>
      </c>
      <c r="G220" s="12">
        <v>48.62</v>
      </c>
      <c r="H220" s="13">
        <v>19.934199999999997</v>
      </c>
      <c r="I220" s="13">
        <v>0</v>
      </c>
      <c r="J220" s="13">
        <v>0</v>
      </c>
      <c r="K220" s="13">
        <v>5.0564799999999996</v>
      </c>
      <c r="L220" s="13">
        <v>0</v>
      </c>
      <c r="M220" s="5">
        <f>AllData_CategoryTribe!AX221*4</f>
        <v>0</v>
      </c>
      <c r="N220" s="5">
        <f>AllData_CategoryTribe!BA221*9</f>
        <v>0</v>
      </c>
      <c r="O220" s="5">
        <f>AllData_CategoryTribe!BB221*4</f>
        <v>20.225919999999999</v>
      </c>
      <c r="P220">
        <f t="shared" si="3"/>
        <v>1</v>
      </c>
      <c r="Q220">
        <v>10.4</v>
      </c>
    </row>
    <row r="221" spans="1:17" x14ac:dyDescent="0.3">
      <c r="A221" s="8" t="s">
        <v>232</v>
      </c>
      <c r="B221" s="8" t="s">
        <v>236</v>
      </c>
      <c r="C221" s="8" t="s">
        <v>50</v>
      </c>
      <c r="D221" s="8" t="s">
        <v>13</v>
      </c>
      <c r="E221" s="12">
        <v>112</v>
      </c>
      <c r="F221" s="12">
        <v>3.0000000000000001E-3</v>
      </c>
      <c r="G221" s="12">
        <v>0.33600000000000002</v>
      </c>
      <c r="H221" s="13">
        <v>0.90383999999999998</v>
      </c>
      <c r="I221" s="13">
        <v>8.3664000000000002E-2</v>
      </c>
      <c r="J221" s="13">
        <v>6.0479999999999999E-2</v>
      </c>
      <c r="K221" s="13">
        <v>0</v>
      </c>
      <c r="L221" s="13">
        <v>0</v>
      </c>
      <c r="M221" s="5">
        <f>AllData_CategoryTribe!AX222*4</f>
        <v>0.33465600000000001</v>
      </c>
      <c r="N221" s="5">
        <f>AllData_CategoryTribe!BA222*9</f>
        <v>0.54432000000000003</v>
      </c>
      <c r="O221" s="5">
        <f>AllData_CategoryTribe!BB222*4</f>
        <v>0</v>
      </c>
      <c r="P221">
        <f t="shared" si="3"/>
        <v>1</v>
      </c>
      <c r="Q221">
        <v>42.9</v>
      </c>
    </row>
    <row r="222" spans="1:17" x14ac:dyDescent="0.3">
      <c r="A222" s="8" t="s">
        <v>232</v>
      </c>
      <c r="B222" s="8" t="s">
        <v>236</v>
      </c>
      <c r="C222" s="8" t="s">
        <v>50</v>
      </c>
      <c r="D222" s="8" t="s">
        <v>15</v>
      </c>
      <c r="E222" s="12">
        <v>85</v>
      </c>
      <c r="F222" s="12">
        <v>6.7000000000000004E-2</v>
      </c>
      <c r="G222" s="12">
        <v>5.6950000000000003</v>
      </c>
      <c r="H222" s="13">
        <v>13.724950000000002</v>
      </c>
      <c r="I222" s="13">
        <v>1.8736550000000001</v>
      </c>
      <c r="J222" s="13">
        <v>0.62075500000000006</v>
      </c>
      <c r="K222" s="13">
        <v>2.8475E-2</v>
      </c>
      <c r="L222" s="13">
        <v>0</v>
      </c>
      <c r="M222" s="5">
        <f>AllData_CategoryTribe!AX223*4</f>
        <v>7.4946200000000003</v>
      </c>
      <c r="N222" s="5">
        <f>AllData_CategoryTribe!BA223*9</f>
        <v>5.5867950000000004</v>
      </c>
      <c r="O222" s="5">
        <f>AllData_CategoryTribe!BB223*4</f>
        <v>0.1139</v>
      </c>
      <c r="P222">
        <f t="shared" si="3"/>
        <v>1</v>
      </c>
      <c r="Q222">
        <v>44.3</v>
      </c>
    </row>
    <row r="223" spans="1:17" x14ac:dyDescent="0.3">
      <c r="A223" s="8" t="s">
        <v>232</v>
      </c>
      <c r="B223" s="8" t="s">
        <v>236</v>
      </c>
      <c r="C223" s="8" t="s">
        <v>50</v>
      </c>
      <c r="D223" s="8" t="s">
        <v>17</v>
      </c>
      <c r="E223" s="12">
        <v>85</v>
      </c>
      <c r="F223" s="12">
        <v>6.7000000000000004E-2</v>
      </c>
      <c r="G223" s="12">
        <v>5.6950000000000003</v>
      </c>
      <c r="H223" s="13">
        <v>15.091750000000001</v>
      </c>
      <c r="I223" s="13">
        <v>0.96245499999999995</v>
      </c>
      <c r="J223" s="13">
        <v>1.2187300000000001</v>
      </c>
      <c r="K223" s="13">
        <v>0</v>
      </c>
      <c r="L223" s="13">
        <v>0</v>
      </c>
      <c r="M223" s="5">
        <f>AllData_CategoryTribe!AX224*4</f>
        <v>3.8498199999999998</v>
      </c>
      <c r="N223" s="5">
        <f>AllData_CategoryTribe!BA224*9</f>
        <v>10.968570000000001</v>
      </c>
      <c r="O223" s="5">
        <f>AllData_CategoryTribe!BB224*4</f>
        <v>0</v>
      </c>
      <c r="P223">
        <f t="shared" si="3"/>
        <v>1</v>
      </c>
      <c r="Q223">
        <v>38.299999999999997</v>
      </c>
    </row>
    <row r="224" spans="1:17" x14ac:dyDescent="0.3">
      <c r="A224" s="8" t="s">
        <v>232</v>
      </c>
      <c r="B224" s="8" t="s">
        <v>236</v>
      </c>
      <c r="C224" s="8" t="s">
        <v>50</v>
      </c>
      <c r="D224" s="8" t="s">
        <v>18</v>
      </c>
      <c r="E224" s="12"/>
      <c r="F224" s="12">
        <v>0</v>
      </c>
      <c r="G224" s="12">
        <v>0</v>
      </c>
      <c r="H224" s="13">
        <v>0</v>
      </c>
      <c r="I224" s="13">
        <v>0</v>
      </c>
      <c r="J224" s="13">
        <v>0</v>
      </c>
      <c r="K224" s="13">
        <v>0</v>
      </c>
      <c r="L224" s="13">
        <v>0</v>
      </c>
      <c r="M224" s="5">
        <f>AllData_CategoryTribe!AX225*4</f>
        <v>0</v>
      </c>
      <c r="N224" s="5">
        <f>AllData_CategoryTribe!BA225*9</f>
        <v>0</v>
      </c>
      <c r="O224" s="5">
        <f>AllData_CategoryTribe!BB225*4</f>
        <v>0</v>
      </c>
      <c r="P224">
        <f t="shared" si="3"/>
        <v>0</v>
      </c>
      <c r="Q224">
        <v>39.900000000000006</v>
      </c>
    </row>
    <row r="225" spans="1:17" x14ac:dyDescent="0.3">
      <c r="A225" s="8" t="s">
        <v>232</v>
      </c>
      <c r="B225" s="8" t="s">
        <v>236</v>
      </c>
      <c r="C225" s="8" t="s">
        <v>50</v>
      </c>
      <c r="D225" s="8" t="s">
        <v>19</v>
      </c>
      <c r="E225" s="12">
        <v>112</v>
      </c>
      <c r="F225" s="12">
        <v>0.14299999999999999</v>
      </c>
      <c r="G225" s="12">
        <v>16.015999999999998</v>
      </c>
      <c r="H225" s="13">
        <v>45.645599999999995</v>
      </c>
      <c r="I225" s="13">
        <v>4.3083039999999997</v>
      </c>
      <c r="J225" s="13">
        <v>3.0270239999999995</v>
      </c>
      <c r="K225" s="13">
        <v>0</v>
      </c>
      <c r="L225" s="13">
        <v>0</v>
      </c>
      <c r="M225" s="5">
        <f>AllData_CategoryTribe!AX226*4</f>
        <v>17.233215999999999</v>
      </c>
      <c r="N225" s="5">
        <f>AllData_CategoryTribe!BA226*9</f>
        <v>27.243215999999997</v>
      </c>
      <c r="O225" s="5">
        <f>AllData_CategoryTribe!BB226*4</f>
        <v>0</v>
      </c>
      <c r="P225">
        <f t="shared" si="3"/>
        <v>1</v>
      </c>
      <c r="Q225">
        <v>45.8</v>
      </c>
    </row>
    <row r="226" spans="1:17" x14ac:dyDescent="0.3">
      <c r="A226" s="8" t="s">
        <v>232</v>
      </c>
      <c r="B226" s="8" t="s">
        <v>236</v>
      </c>
      <c r="C226" s="8" t="s">
        <v>50</v>
      </c>
      <c r="D226" s="8" t="s">
        <v>22</v>
      </c>
      <c r="E226" s="12"/>
      <c r="F226" s="12">
        <v>0</v>
      </c>
      <c r="G226" s="12">
        <v>0</v>
      </c>
      <c r="H226" s="13">
        <v>0</v>
      </c>
      <c r="I226" s="13">
        <v>0</v>
      </c>
      <c r="J226" s="13">
        <v>0</v>
      </c>
      <c r="K226" s="13">
        <v>0</v>
      </c>
      <c r="L226" s="13">
        <v>0</v>
      </c>
      <c r="M226" s="5">
        <f>AllData_CategoryTribe!AX227*4</f>
        <v>0</v>
      </c>
      <c r="N226" s="5">
        <f>AllData_CategoryTribe!BA227*9</f>
        <v>0</v>
      </c>
      <c r="O226" s="5">
        <f>AllData_CategoryTribe!BB227*4</f>
        <v>0</v>
      </c>
      <c r="P226">
        <f t="shared" si="3"/>
        <v>0</v>
      </c>
      <c r="Q226">
        <v>45.8</v>
      </c>
    </row>
    <row r="227" spans="1:17" x14ac:dyDescent="0.3">
      <c r="A227" s="8" t="s">
        <v>232</v>
      </c>
      <c r="B227" s="8" t="s">
        <v>236</v>
      </c>
      <c r="C227" s="8" t="s">
        <v>50</v>
      </c>
      <c r="D227" s="8" t="s">
        <v>23</v>
      </c>
      <c r="E227" s="12">
        <v>104</v>
      </c>
      <c r="F227" s="12">
        <v>0.28599999999999998</v>
      </c>
      <c r="G227" s="12">
        <v>29.743999999999996</v>
      </c>
      <c r="H227" s="13">
        <v>46.103199999999994</v>
      </c>
      <c r="I227" s="13">
        <v>3.7477439999999995</v>
      </c>
      <c r="J227" s="13">
        <v>3.1528639999999997</v>
      </c>
      <c r="K227" s="13">
        <v>0.32718399999999997</v>
      </c>
      <c r="L227" s="13">
        <v>0</v>
      </c>
      <c r="M227" s="5">
        <f>AllData_CategoryTribe!AX228*4</f>
        <v>14.990975999999998</v>
      </c>
      <c r="N227" s="5">
        <f>AllData_CategoryTribe!BA228*9</f>
        <v>28.375775999999998</v>
      </c>
      <c r="O227" s="5">
        <f>AllData_CategoryTribe!BB228*4</f>
        <v>1.3087359999999999</v>
      </c>
      <c r="P227">
        <f t="shared" si="3"/>
        <v>1</v>
      </c>
      <c r="Q227">
        <v>24.3</v>
      </c>
    </row>
    <row r="228" spans="1:17" x14ac:dyDescent="0.3">
      <c r="A228" s="8" t="s">
        <v>232</v>
      </c>
      <c r="B228" s="8" t="s">
        <v>236</v>
      </c>
      <c r="C228" s="8" t="s">
        <v>50</v>
      </c>
      <c r="D228" s="8" t="s">
        <v>24</v>
      </c>
      <c r="E228" s="12">
        <v>184</v>
      </c>
      <c r="F228" s="12">
        <v>2</v>
      </c>
      <c r="G228" s="12">
        <v>368</v>
      </c>
      <c r="H228" s="13">
        <v>253.92</v>
      </c>
      <c r="I228" s="13">
        <v>13.247999999999999</v>
      </c>
      <c r="J228" s="13">
        <v>15.087999999999999</v>
      </c>
      <c r="K228" s="13">
        <v>16.559999999999999</v>
      </c>
      <c r="L228" s="13">
        <v>0</v>
      </c>
      <c r="M228" s="5">
        <f>AllData_CategoryTribe!AX229*4</f>
        <v>52.991999999999997</v>
      </c>
      <c r="N228" s="5">
        <f>AllData_CategoryTribe!BA229*9</f>
        <v>135.792</v>
      </c>
      <c r="O228" s="5">
        <f>AllData_CategoryTribe!BB229*4</f>
        <v>66.239999999999995</v>
      </c>
      <c r="P228">
        <f t="shared" si="3"/>
        <v>1</v>
      </c>
      <c r="Q228">
        <v>12.2</v>
      </c>
    </row>
    <row r="229" spans="1:17" x14ac:dyDescent="0.3">
      <c r="A229" s="8" t="s">
        <v>232</v>
      </c>
      <c r="B229" s="8" t="s">
        <v>236</v>
      </c>
      <c r="C229" s="8" t="s">
        <v>50</v>
      </c>
      <c r="D229" s="8" t="s">
        <v>25</v>
      </c>
      <c r="E229" s="12"/>
      <c r="F229" s="12">
        <v>0</v>
      </c>
      <c r="G229" s="12">
        <v>0</v>
      </c>
      <c r="H229" s="13">
        <v>0</v>
      </c>
      <c r="I229" s="13">
        <v>0</v>
      </c>
      <c r="J229" s="13">
        <v>0</v>
      </c>
      <c r="K229" s="13">
        <v>0</v>
      </c>
      <c r="L229" s="13">
        <v>0</v>
      </c>
      <c r="M229" s="5">
        <f>AllData_CategoryTribe!AX230*4</f>
        <v>0</v>
      </c>
      <c r="N229" s="5">
        <f>AllData_CategoryTribe!BA230*9</f>
        <v>0</v>
      </c>
      <c r="O229" s="5">
        <f>AllData_CategoryTribe!BB230*4</f>
        <v>0</v>
      </c>
      <c r="P229">
        <f t="shared" si="3"/>
        <v>0</v>
      </c>
      <c r="Q229">
        <v>59.3</v>
      </c>
    </row>
    <row r="230" spans="1:17" x14ac:dyDescent="0.3">
      <c r="A230" s="8" t="s">
        <v>20</v>
      </c>
      <c r="B230" s="8" t="s">
        <v>236</v>
      </c>
      <c r="C230" s="8" t="s">
        <v>50</v>
      </c>
      <c r="D230" s="8" t="s">
        <v>20</v>
      </c>
      <c r="E230" s="12">
        <v>112</v>
      </c>
      <c r="F230" s="12">
        <v>0.57099999999999995</v>
      </c>
      <c r="G230" s="12">
        <v>63.951999999999998</v>
      </c>
      <c r="H230" s="13">
        <v>67.149600000000007</v>
      </c>
      <c r="I230" s="13">
        <v>11.83112</v>
      </c>
      <c r="J230" s="13">
        <v>1.8546079999999998</v>
      </c>
      <c r="K230" s="13">
        <v>0</v>
      </c>
      <c r="L230" s="13">
        <v>0</v>
      </c>
      <c r="M230" s="5">
        <f>AllData_CategoryTribe!AX231*4</f>
        <v>47.324480000000001</v>
      </c>
      <c r="N230" s="5">
        <f>AllData_CategoryTribe!BA231*9</f>
        <v>16.691471999999997</v>
      </c>
      <c r="O230" s="5">
        <f>AllData_CategoryTribe!BB231*4</f>
        <v>0</v>
      </c>
      <c r="P230">
        <f t="shared" si="3"/>
        <v>1</v>
      </c>
      <c r="Q230">
        <v>21.4</v>
      </c>
    </row>
    <row r="231" spans="1:17" x14ac:dyDescent="0.3">
      <c r="A231" s="8" t="s">
        <v>233</v>
      </c>
      <c r="B231" s="8" t="s">
        <v>236</v>
      </c>
      <c r="C231" s="8" t="s">
        <v>50</v>
      </c>
      <c r="D231" s="8" t="s">
        <v>26</v>
      </c>
      <c r="E231" s="12">
        <v>175</v>
      </c>
      <c r="F231" s="12">
        <v>0.28599999999999998</v>
      </c>
      <c r="G231" s="12">
        <v>50.05</v>
      </c>
      <c r="H231" s="13">
        <v>65.064999999999998</v>
      </c>
      <c r="I231" s="13">
        <v>1.2011999999999998</v>
      </c>
      <c r="J231" s="13">
        <v>0.10009999999999999</v>
      </c>
      <c r="K231" s="13">
        <v>14.314300000000001</v>
      </c>
      <c r="L231" s="13">
        <v>0.15014999999999998</v>
      </c>
      <c r="M231" s="5">
        <f>AllData_CategoryTribe!AX232*4</f>
        <v>4.8047999999999993</v>
      </c>
      <c r="N231" s="5">
        <f>AllData_CategoryTribe!BA232*9</f>
        <v>0.90089999999999992</v>
      </c>
      <c r="O231" s="5">
        <f>AllData_CategoryTribe!BB232*4</f>
        <v>57.257200000000005</v>
      </c>
      <c r="P231">
        <f t="shared" si="3"/>
        <v>1</v>
      </c>
      <c r="Q231">
        <v>31.200000000000003</v>
      </c>
    </row>
    <row r="232" spans="1:17" x14ac:dyDescent="0.3">
      <c r="A232" s="8" t="s">
        <v>233</v>
      </c>
      <c r="B232" s="8" t="s">
        <v>236</v>
      </c>
      <c r="C232" s="8" t="s">
        <v>50</v>
      </c>
      <c r="D232" s="8" t="s">
        <v>28</v>
      </c>
      <c r="E232" s="12">
        <v>185</v>
      </c>
      <c r="F232" s="12">
        <v>1</v>
      </c>
      <c r="G232" s="12">
        <v>185</v>
      </c>
      <c r="H232" s="13">
        <v>234.95</v>
      </c>
      <c r="I232" s="13">
        <v>16.094999999999999</v>
      </c>
      <c r="J232" s="13">
        <v>0.92500000000000004</v>
      </c>
      <c r="K232" s="13">
        <v>42.18</v>
      </c>
      <c r="L232" s="13">
        <v>11.84</v>
      </c>
      <c r="M232" s="5">
        <f>AllData_CategoryTribe!AX233*4</f>
        <v>64.38</v>
      </c>
      <c r="N232" s="5">
        <f>AllData_CategoryTribe!BA233*9</f>
        <v>8.3250000000000011</v>
      </c>
      <c r="O232" s="5">
        <f>AllData_CategoryTribe!BB233*4</f>
        <v>168.72</v>
      </c>
      <c r="P232">
        <f t="shared" si="3"/>
        <v>1</v>
      </c>
      <c r="Q232">
        <v>32</v>
      </c>
    </row>
    <row r="233" spans="1:17" x14ac:dyDescent="0.3">
      <c r="A233" s="8" t="s">
        <v>233</v>
      </c>
      <c r="B233" s="8" t="s">
        <v>236</v>
      </c>
      <c r="C233" s="8" t="s">
        <v>50</v>
      </c>
      <c r="D233" s="8" t="s">
        <v>29</v>
      </c>
      <c r="E233" s="12"/>
      <c r="F233" s="12">
        <v>0</v>
      </c>
      <c r="G233" s="12">
        <v>0</v>
      </c>
      <c r="H233" s="13">
        <v>0</v>
      </c>
      <c r="I233" s="13">
        <v>0</v>
      </c>
      <c r="J233" s="13">
        <v>0</v>
      </c>
      <c r="K233" s="13">
        <v>0</v>
      </c>
      <c r="L233" s="13">
        <v>0</v>
      </c>
      <c r="M233" s="5">
        <f>AllData_CategoryTribe!AX234*4</f>
        <v>0</v>
      </c>
      <c r="N233" s="5">
        <f>AllData_CategoryTribe!BA234*9</f>
        <v>0</v>
      </c>
      <c r="O233" s="5">
        <f>AllData_CategoryTribe!BB234*4</f>
        <v>0</v>
      </c>
      <c r="P233">
        <f t="shared" si="3"/>
        <v>0</v>
      </c>
      <c r="Q233">
        <v>5.9</v>
      </c>
    </row>
    <row r="234" spans="1:17" x14ac:dyDescent="0.3">
      <c r="A234" s="8" t="s">
        <v>233</v>
      </c>
      <c r="B234" s="8" t="s">
        <v>236</v>
      </c>
      <c r="C234" s="8" t="s">
        <v>50</v>
      </c>
      <c r="D234" s="8" t="s">
        <v>30</v>
      </c>
      <c r="E234" s="12"/>
      <c r="F234" s="12">
        <v>0</v>
      </c>
      <c r="G234" s="12">
        <v>0</v>
      </c>
      <c r="H234" s="13">
        <v>0</v>
      </c>
      <c r="I234" s="13">
        <v>0</v>
      </c>
      <c r="J234" s="13">
        <v>0</v>
      </c>
      <c r="K234" s="13">
        <v>0</v>
      </c>
      <c r="L234" s="13">
        <v>0</v>
      </c>
      <c r="M234" s="5">
        <f>AllData_CategoryTribe!AX235*4</f>
        <v>0</v>
      </c>
      <c r="N234" s="5">
        <f>AllData_CategoryTribe!BA235*9</f>
        <v>0</v>
      </c>
      <c r="O234" s="5">
        <f>AllData_CategoryTribe!BB235*4</f>
        <v>0</v>
      </c>
      <c r="P234">
        <f t="shared" si="3"/>
        <v>0</v>
      </c>
      <c r="Q234">
        <v>24.9</v>
      </c>
    </row>
    <row r="235" spans="1:17" x14ac:dyDescent="0.3">
      <c r="A235" s="8" t="s">
        <v>233</v>
      </c>
      <c r="B235" s="8" t="s">
        <v>236</v>
      </c>
      <c r="C235" s="8" t="s">
        <v>50</v>
      </c>
      <c r="D235" s="8" t="s">
        <v>31</v>
      </c>
      <c r="E235" s="12"/>
      <c r="F235" s="12">
        <v>0</v>
      </c>
      <c r="G235" s="12">
        <v>0</v>
      </c>
      <c r="H235" s="13">
        <v>0</v>
      </c>
      <c r="I235" s="13">
        <v>0</v>
      </c>
      <c r="J235" s="13">
        <v>0</v>
      </c>
      <c r="K235" s="13">
        <v>0</v>
      </c>
      <c r="L235" s="13">
        <v>0</v>
      </c>
      <c r="M235" s="5">
        <f>AllData_CategoryTribe!AX236*4</f>
        <v>0</v>
      </c>
      <c r="N235" s="5">
        <f>AllData_CategoryTribe!BA236*9</f>
        <v>0</v>
      </c>
      <c r="O235" s="5">
        <f>AllData_CategoryTribe!BB236*4</f>
        <v>0</v>
      </c>
      <c r="P235">
        <f t="shared" si="3"/>
        <v>0</v>
      </c>
      <c r="Q235">
        <v>23.700000000000003</v>
      </c>
    </row>
    <row r="236" spans="1:17" x14ac:dyDescent="0.3">
      <c r="A236" s="8" t="s">
        <v>233</v>
      </c>
      <c r="B236" s="8" t="s">
        <v>236</v>
      </c>
      <c r="C236" s="8" t="s">
        <v>50</v>
      </c>
      <c r="D236" s="8" t="s">
        <v>34</v>
      </c>
      <c r="E236" s="12">
        <v>125</v>
      </c>
      <c r="F236" s="12">
        <v>0.42899999999999999</v>
      </c>
      <c r="G236" s="12">
        <v>53.625</v>
      </c>
      <c r="H236" s="13">
        <v>154.44</v>
      </c>
      <c r="I236" s="13">
        <v>3.3783749999999997</v>
      </c>
      <c r="J236" s="13">
        <v>4.8798749999999993</v>
      </c>
      <c r="K236" s="13">
        <v>26.276250000000001</v>
      </c>
      <c r="L236" s="13">
        <v>0</v>
      </c>
      <c r="M236" s="5">
        <f>AllData_CategoryTribe!AX237*4</f>
        <v>13.513499999999999</v>
      </c>
      <c r="N236" s="5">
        <f>AllData_CategoryTribe!BA237*9</f>
        <v>43.918874999999993</v>
      </c>
      <c r="O236" s="5">
        <f>AllData_CategoryTribe!BB237*4</f>
        <v>105.105</v>
      </c>
      <c r="P236">
        <f t="shared" si="3"/>
        <v>1</v>
      </c>
      <c r="Q236">
        <v>64.400000000000006</v>
      </c>
    </row>
    <row r="237" spans="1:17" x14ac:dyDescent="0.3">
      <c r="A237" s="8" t="s">
        <v>234</v>
      </c>
      <c r="B237" s="8" t="s">
        <v>236</v>
      </c>
      <c r="C237" s="8" t="s">
        <v>50</v>
      </c>
      <c r="D237" s="8" t="s">
        <v>248</v>
      </c>
      <c r="E237" s="12">
        <v>134</v>
      </c>
      <c r="F237" s="12">
        <v>1</v>
      </c>
      <c r="G237" s="12">
        <v>134</v>
      </c>
      <c r="H237" s="13">
        <v>218.42</v>
      </c>
      <c r="I237" s="13">
        <v>8.4420000000000002</v>
      </c>
      <c r="J237" s="13">
        <v>1.8759999999999999</v>
      </c>
      <c r="K237" s="13">
        <v>41.674000000000007</v>
      </c>
      <c r="L237" s="13">
        <v>1.34</v>
      </c>
      <c r="M237" s="5">
        <f>AllData_CategoryTribe!AX238*4</f>
        <v>33.768000000000001</v>
      </c>
      <c r="N237" s="5">
        <f>AllData_CategoryTribe!BA238*9</f>
        <v>16.884</v>
      </c>
      <c r="O237" s="5">
        <f>AllData_CategoryTribe!BB238*4</f>
        <v>166.69600000000003</v>
      </c>
      <c r="P237">
        <f t="shared" si="3"/>
        <v>1</v>
      </c>
      <c r="Q237">
        <v>38.799999999999997</v>
      </c>
    </row>
    <row r="238" spans="1:17" x14ac:dyDescent="0.3">
      <c r="A238" s="8" t="s">
        <v>234</v>
      </c>
      <c r="B238" s="8" t="s">
        <v>236</v>
      </c>
      <c r="C238" s="8" t="s">
        <v>50</v>
      </c>
      <c r="D238" s="8" t="s">
        <v>27</v>
      </c>
      <c r="E238" s="12">
        <v>114</v>
      </c>
      <c r="F238" s="12">
        <v>1</v>
      </c>
      <c r="G238" s="12">
        <v>114</v>
      </c>
      <c r="H238" s="13">
        <v>142.5</v>
      </c>
      <c r="I238" s="13">
        <v>2.3940000000000001</v>
      </c>
      <c r="J238" s="13">
        <v>1.4820000000000002</v>
      </c>
      <c r="K238" s="13">
        <v>29.867999999999999</v>
      </c>
      <c r="L238" s="13">
        <v>1.1399999999999999</v>
      </c>
      <c r="M238" s="5">
        <f>AllData_CategoryTribe!AX239*4</f>
        <v>9.5760000000000005</v>
      </c>
      <c r="N238" s="5">
        <f>AllData_CategoryTribe!BA239*9</f>
        <v>13.338000000000001</v>
      </c>
      <c r="O238" s="5">
        <f>AllData_CategoryTribe!BB239*4</f>
        <v>119.47199999999999</v>
      </c>
      <c r="P238">
        <f t="shared" si="3"/>
        <v>1</v>
      </c>
      <c r="Q238">
        <v>29.6</v>
      </c>
    </row>
    <row r="239" spans="1:17" x14ac:dyDescent="0.3">
      <c r="A239" s="8" t="s">
        <v>234</v>
      </c>
      <c r="B239" s="8" t="s">
        <v>236</v>
      </c>
      <c r="C239" s="8" t="s">
        <v>50</v>
      </c>
      <c r="D239" s="8" t="s">
        <v>32</v>
      </c>
      <c r="E239" s="12"/>
      <c r="F239" s="12">
        <v>0</v>
      </c>
      <c r="G239" s="12">
        <v>0</v>
      </c>
      <c r="H239" s="13">
        <v>0</v>
      </c>
      <c r="I239" s="13">
        <v>0</v>
      </c>
      <c r="J239" s="13">
        <v>0</v>
      </c>
      <c r="K239" s="13">
        <v>0</v>
      </c>
      <c r="L239" s="13">
        <v>0</v>
      </c>
      <c r="M239" s="5">
        <f>AllData_CategoryTribe!AX240*4</f>
        <v>0</v>
      </c>
      <c r="N239" s="5">
        <f>AllData_CategoryTribe!BA240*9</f>
        <v>0</v>
      </c>
      <c r="O239" s="5">
        <f>AllData_CategoryTribe!BB240*4</f>
        <v>0</v>
      </c>
      <c r="P239">
        <f t="shared" si="3"/>
        <v>0</v>
      </c>
      <c r="Q239">
        <v>87</v>
      </c>
    </row>
    <row r="240" spans="1:17" x14ac:dyDescent="0.3">
      <c r="A240" s="8" t="s">
        <v>232</v>
      </c>
      <c r="B240" s="8" t="s">
        <v>236</v>
      </c>
      <c r="C240" s="8" t="s">
        <v>51</v>
      </c>
      <c r="D240" s="8" t="s">
        <v>13</v>
      </c>
      <c r="E240" s="12">
        <v>112</v>
      </c>
      <c r="F240" s="12">
        <v>0</v>
      </c>
      <c r="G240" s="12">
        <v>0</v>
      </c>
      <c r="H240" s="13">
        <v>0</v>
      </c>
      <c r="I240" s="13">
        <v>0</v>
      </c>
      <c r="J240" s="13">
        <v>0</v>
      </c>
      <c r="K240" s="13">
        <v>0</v>
      </c>
      <c r="L240" s="13">
        <v>0</v>
      </c>
      <c r="M240" s="5">
        <f>AllData_CategoryTribe!AX241*4</f>
        <v>0</v>
      </c>
      <c r="N240" s="5">
        <f>AllData_CategoryTribe!BA241*9</f>
        <v>0</v>
      </c>
      <c r="O240" s="5">
        <f>AllData_CategoryTribe!BB241*4</f>
        <v>0</v>
      </c>
      <c r="P240">
        <f t="shared" si="3"/>
        <v>0</v>
      </c>
      <c r="Q240">
        <v>42.9</v>
      </c>
    </row>
    <row r="241" spans="1:17" x14ac:dyDescent="0.3">
      <c r="A241" s="8" t="s">
        <v>232</v>
      </c>
      <c r="B241" s="8" t="s">
        <v>236</v>
      </c>
      <c r="C241" s="8" t="s">
        <v>51</v>
      </c>
      <c r="D241" s="8" t="s">
        <v>15</v>
      </c>
      <c r="E241" s="12">
        <v>85</v>
      </c>
      <c r="F241" s="12">
        <v>0.14299999999999999</v>
      </c>
      <c r="G241" s="12">
        <v>12.154999999999999</v>
      </c>
      <c r="H241" s="13">
        <v>29.29355</v>
      </c>
      <c r="I241" s="13">
        <v>3.9989949999999999</v>
      </c>
      <c r="J241" s="13">
        <v>1.3248949999999999</v>
      </c>
      <c r="K241" s="13">
        <v>6.0774999999999996E-2</v>
      </c>
      <c r="L241" s="13">
        <v>0</v>
      </c>
      <c r="M241" s="5">
        <f>AllData_CategoryTribe!AX242*4</f>
        <v>15.995979999999999</v>
      </c>
      <c r="N241" s="5">
        <f>AllData_CategoryTribe!BA242*9</f>
        <v>11.924054999999999</v>
      </c>
      <c r="O241" s="5">
        <f>AllData_CategoryTribe!BB242*4</f>
        <v>0.24309999999999998</v>
      </c>
      <c r="P241">
        <f t="shared" si="3"/>
        <v>1</v>
      </c>
      <c r="Q241">
        <v>44.3</v>
      </c>
    </row>
    <row r="242" spans="1:17" x14ac:dyDescent="0.3">
      <c r="A242" s="8" t="s">
        <v>232</v>
      </c>
      <c r="B242" s="8" t="s">
        <v>236</v>
      </c>
      <c r="C242" s="8" t="s">
        <v>51</v>
      </c>
      <c r="D242" s="8" t="s">
        <v>17</v>
      </c>
      <c r="E242" s="12"/>
      <c r="F242" s="12">
        <v>0</v>
      </c>
      <c r="G242" s="12">
        <v>0</v>
      </c>
      <c r="H242" s="13">
        <v>0</v>
      </c>
      <c r="I242" s="13">
        <v>0</v>
      </c>
      <c r="J242" s="13">
        <v>0</v>
      </c>
      <c r="K242" s="13">
        <v>0</v>
      </c>
      <c r="L242" s="13">
        <v>0</v>
      </c>
      <c r="M242" s="5">
        <f>AllData_CategoryTribe!AX243*4</f>
        <v>0</v>
      </c>
      <c r="N242" s="5">
        <f>AllData_CategoryTribe!BA243*9</f>
        <v>0</v>
      </c>
      <c r="O242" s="5">
        <f>AllData_CategoryTribe!BB243*4</f>
        <v>0</v>
      </c>
      <c r="P242">
        <f t="shared" si="3"/>
        <v>0</v>
      </c>
      <c r="Q242">
        <v>38.299999999999997</v>
      </c>
    </row>
    <row r="243" spans="1:17" x14ac:dyDescent="0.3">
      <c r="A243" s="8" t="s">
        <v>232</v>
      </c>
      <c r="B243" s="8" t="s">
        <v>236</v>
      </c>
      <c r="C243" s="8" t="s">
        <v>51</v>
      </c>
      <c r="D243" s="8" t="s">
        <v>18</v>
      </c>
      <c r="E243" s="12">
        <v>112</v>
      </c>
      <c r="F243" s="12">
        <v>3.0000000000000001E-3</v>
      </c>
      <c r="G243" s="12">
        <v>0.33600000000000002</v>
      </c>
      <c r="H243" s="13">
        <v>0.89712000000000003</v>
      </c>
      <c r="I243" s="13">
        <v>6.5856000000000012E-2</v>
      </c>
      <c r="J243" s="13">
        <v>6.8208000000000005E-2</v>
      </c>
      <c r="K243" s="13">
        <v>3.3600000000000001E-3</v>
      </c>
      <c r="L243" s="13">
        <v>3.3600000000000001E-3</v>
      </c>
      <c r="M243" s="5">
        <f>AllData_CategoryTribe!AX244*4</f>
        <v>0.26342400000000005</v>
      </c>
      <c r="N243" s="5">
        <f>AllData_CategoryTribe!BA244*9</f>
        <v>0.61387200000000008</v>
      </c>
      <c r="O243" s="5">
        <f>AllData_CategoryTribe!BB244*4</f>
        <v>1.3440000000000001E-2</v>
      </c>
      <c r="P243">
        <f t="shared" si="3"/>
        <v>1</v>
      </c>
      <c r="Q243">
        <v>39.900000000000006</v>
      </c>
    </row>
    <row r="244" spans="1:17" x14ac:dyDescent="0.3">
      <c r="A244" s="8" t="s">
        <v>232</v>
      </c>
      <c r="B244" s="8" t="s">
        <v>236</v>
      </c>
      <c r="C244" s="8" t="s">
        <v>51</v>
      </c>
      <c r="D244" s="8" t="s">
        <v>19</v>
      </c>
      <c r="E244" s="12">
        <v>112</v>
      </c>
      <c r="F244" s="12">
        <v>3.3000000000000002E-2</v>
      </c>
      <c r="G244" s="12">
        <v>3.6960000000000002</v>
      </c>
      <c r="H244" s="13">
        <v>10.533600000000002</v>
      </c>
      <c r="I244" s="13">
        <v>0.994224</v>
      </c>
      <c r="J244" s="13">
        <v>0.69854399999999994</v>
      </c>
      <c r="K244" s="13">
        <v>0</v>
      </c>
      <c r="L244" s="13">
        <v>0</v>
      </c>
      <c r="M244" s="5">
        <f>AllData_CategoryTribe!AX245*4</f>
        <v>3.976896</v>
      </c>
      <c r="N244" s="5">
        <f>AllData_CategoryTribe!BA245*9</f>
        <v>6.2868959999999996</v>
      </c>
      <c r="O244" s="5">
        <f>AllData_CategoryTribe!BB245*4</f>
        <v>0</v>
      </c>
      <c r="P244">
        <f t="shared" si="3"/>
        <v>1</v>
      </c>
      <c r="Q244">
        <v>45.8</v>
      </c>
    </row>
    <row r="245" spans="1:17" x14ac:dyDescent="0.3">
      <c r="A245" s="8" t="s">
        <v>232</v>
      </c>
      <c r="B245" s="8" t="s">
        <v>236</v>
      </c>
      <c r="C245" s="8" t="s">
        <v>51</v>
      </c>
      <c r="D245" s="8" t="s">
        <v>22</v>
      </c>
      <c r="E245" s="12"/>
      <c r="F245" s="12">
        <v>0</v>
      </c>
      <c r="G245" s="12">
        <v>0</v>
      </c>
      <c r="H245" s="13">
        <v>0</v>
      </c>
      <c r="I245" s="13">
        <v>0</v>
      </c>
      <c r="J245" s="13">
        <v>0</v>
      </c>
      <c r="K245" s="13">
        <v>0</v>
      </c>
      <c r="L245" s="13">
        <v>0</v>
      </c>
      <c r="M245" s="5">
        <f>AllData_CategoryTribe!AX246*4</f>
        <v>0</v>
      </c>
      <c r="N245" s="5">
        <f>AllData_CategoryTribe!BA246*9</f>
        <v>0</v>
      </c>
      <c r="O245" s="5">
        <f>AllData_CategoryTribe!BB246*4</f>
        <v>0</v>
      </c>
      <c r="P245">
        <f t="shared" si="3"/>
        <v>0</v>
      </c>
      <c r="Q245">
        <v>45.8</v>
      </c>
    </row>
    <row r="246" spans="1:17" x14ac:dyDescent="0.3">
      <c r="A246" s="8" t="s">
        <v>232</v>
      </c>
      <c r="B246" s="8" t="s">
        <v>236</v>
      </c>
      <c r="C246" s="8" t="s">
        <v>51</v>
      </c>
      <c r="D246" s="8" t="s">
        <v>23</v>
      </c>
      <c r="E246" s="12">
        <v>104</v>
      </c>
      <c r="F246" s="12">
        <v>3.3000000000000002E-2</v>
      </c>
      <c r="G246" s="12">
        <v>3.4320000000000004</v>
      </c>
      <c r="H246" s="13">
        <v>5.3196000000000003</v>
      </c>
      <c r="I246" s="13">
        <v>0.43243200000000004</v>
      </c>
      <c r="J246" s="13">
        <v>0.36379200000000006</v>
      </c>
      <c r="K246" s="13">
        <v>3.7752000000000008E-2</v>
      </c>
      <c r="L246" s="13">
        <v>0</v>
      </c>
      <c r="M246" s="5">
        <f>AllData_CategoryTribe!AX247*4</f>
        <v>1.7297280000000002</v>
      </c>
      <c r="N246" s="5">
        <f>AllData_CategoryTribe!BA247*9</f>
        <v>3.2741280000000006</v>
      </c>
      <c r="O246" s="5">
        <f>AllData_CategoryTribe!BB247*4</f>
        <v>0.15100800000000003</v>
      </c>
      <c r="P246">
        <f t="shared" si="3"/>
        <v>1</v>
      </c>
      <c r="Q246">
        <v>24.3</v>
      </c>
    </row>
    <row r="247" spans="1:17" x14ac:dyDescent="0.3">
      <c r="A247" s="8" t="s">
        <v>232</v>
      </c>
      <c r="B247" s="8" t="s">
        <v>236</v>
      </c>
      <c r="C247" s="8" t="s">
        <v>51</v>
      </c>
      <c r="D247" s="8" t="s">
        <v>24</v>
      </c>
      <c r="E247" s="12">
        <v>184</v>
      </c>
      <c r="F247" s="12">
        <v>1</v>
      </c>
      <c r="G247" s="12">
        <v>184</v>
      </c>
      <c r="H247" s="13">
        <v>126.96</v>
      </c>
      <c r="I247" s="13">
        <v>6.6239999999999997</v>
      </c>
      <c r="J247" s="13">
        <v>7.5439999999999996</v>
      </c>
      <c r="K247" s="13">
        <v>8.2799999999999994</v>
      </c>
      <c r="L247" s="13">
        <v>0</v>
      </c>
      <c r="M247" s="5">
        <f>AllData_CategoryTribe!AX248*4</f>
        <v>26.495999999999999</v>
      </c>
      <c r="N247" s="5">
        <f>AllData_CategoryTribe!BA248*9</f>
        <v>67.896000000000001</v>
      </c>
      <c r="O247" s="5">
        <f>AllData_CategoryTribe!BB248*4</f>
        <v>33.119999999999997</v>
      </c>
      <c r="P247">
        <f t="shared" si="3"/>
        <v>1</v>
      </c>
      <c r="Q247">
        <v>12.2</v>
      </c>
    </row>
    <row r="248" spans="1:17" x14ac:dyDescent="0.3">
      <c r="A248" s="8" t="s">
        <v>232</v>
      </c>
      <c r="B248" s="8" t="s">
        <v>236</v>
      </c>
      <c r="C248" s="8" t="s">
        <v>51</v>
      </c>
      <c r="D248" s="8" t="s">
        <v>25</v>
      </c>
      <c r="E248" s="12"/>
      <c r="F248" s="12">
        <v>0</v>
      </c>
      <c r="G248" s="12">
        <v>0</v>
      </c>
      <c r="H248" s="13">
        <v>0</v>
      </c>
      <c r="I248" s="13">
        <v>0</v>
      </c>
      <c r="J248" s="13">
        <v>0</v>
      </c>
      <c r="K248" s="13">
        <v>0</v>
      </c>
      <c r="L248" s="13">
        <v>0</v>
      </c>
      <c r="M248" s="5">
        <f>AllData_CategoryTribe!AX249*4</f>
        <v>0</v>
      </c>
      <c r="N248" s="5">
        <f>AllData_CategoryTribe!BA249*9</f>
        <v>0</v>
      </c>
      <c r="O248" s="5">
        <f>AllData_CategoryTribe!BB249*4</f>
        <v>0</v>
      </c>
      <c r="P248">
        <f t="shared" si="3"/>
        <v>0</v>
      </c>
      <c r="Q248">
        <v>59.3</v>
      </c>
    </row>
    <row r="249" spans="1:17" x14ac:dyDescent="0.3">
      <c r="A249" s="8" t="s">
        <v>20</v>
      </c>
      <c r="B249" s="8" t="s">
        <v>236</v>
      </c>
      <c r="C249" s="8" t="s">
        <v>51</v>
      </c>
      <c r="D249" s="8" t="s">
        <v>20</v>
      </c>
      <c r="E249" s="12">
        <v>112</v>
      </c>
      <c r="F249" s="12">
        <v>1</v>
      </c>
      <c r="G249" s="12">
        <v>112</v>
      </c>
      <c r="H249" s="13">
        <v>117.6</v>
      </c>
      <c r="I249" s="13">
        <v>20.72</v>
      </c>
      <c r="J249" s="13">
        <v>3.2480000000000002</v>
      </c>
      <c r="K249" s="13">
        <v>0</v>
      </c>
      <c r="L249" s="13">
        <v>0</v>
      </c>
      <c r="M249" s="5">
        <f>AllData_CategoryTribe!AX250*4</f>
        <v>82.88</v>
      </c>
      <c r="N249" s="5">
        <f>AllData_CategoryTribe!BA250*9</f>
        <v>29.232000000000003</v>
      </c>
      <c r="O249" s="5">
        <f>AllData_CategoryTribe!BB250*4</f>
        <v>0</v>
      </c>
      <c r="P249">
        <f t="shared" si="3"/>
        <v>1</v>
      </c>
      <c r="Q249">
        <v>21.4</v>
      </c>
    </row>
    <row r="250" spans="1:17" x14ac:dyDescent="0.3">
      <c r="A250" s="8" t="s">
        <v>233</v>
      </c>
      <c r="B250" s="8" t="s">
        <v>236</v>
      </c>
      <c r="C250" s="8" t="s">
        <v>51</v>
      </c>
      <c r="D250" s="8" t="s">
        <v>26</v>
      </c>
      <c r="E250" s="12">
        <v>175</v>
      </c>
      <c r="F250" s="12">
        <v>0.28599999999999998</v>
      </c>
      <c r="G250" s="12">
        <v>50.05</v>
      </c>
      <c r="H250" s="13">
        <v>65.064999999999998</v>
      </c>
      <c r="I250" s="13">
        <v>1.2011999999999998</v>
      </c>
      <c r="J250" s="13">
        <v>0.10009999999999999</v>
      </c>
      <c r="K250" s="13">
        <v>14.314300000000001</v>
      </c>
      <c r="L250" s="13">
        <v>0.15014999999999998</v>
      </c>
      <c r="M250" s="5">
        <f>AllData_CategoryTribe!AX251*4</f>
        <v>4.8047999999999993</v>
      </c>
      <c r="N250" s="5">
        <f>AllData_CategoryTribe!BA251*9</f>
        <v>0.90089999999999992</v>
      </c>
      <c r="O250" s="5">
        <f>AllData_CategoryTribe!BB251*4</f>
        <v>57.257200000000005</v>
      </c>
      <c r="P250">
        <f t="shared" si="3"/>
        <v>1</v>
      </c>
      <c r="Q250">
        <v>31.200000000000003</v>
      </c>
    </row>
    <row r="251" spans="1:17" x14ac:dyDescent="0.3">
      <c r="A251" s="8" t="s">
        <v>233</v>
      </c>
      <c r="B251" s="8" t="s">
        <v>236</v>
      </c>
      <c r="C251" s="8" t="s">
        <v>51</v>
      </c>
      <c r="D251" s="8" t="s">
        <v>28</v>
      </c>
      <c r="E251" s="12">
        <v>175</v>
      </c>
      <c r="F251" s="12">
        <v>1</v>
      </c>
      <c r="G251" s="12">
        <v>175</v>
      </c>
      <c r="H251" s="13">
        <v>222.25</v>
      </c>
      <c r="I251" s="13">
        <v>15.224999999999998</v>
      </c>
      <c r="J251" s="13">
        <v>0.875</v>
      </c>
      <c r="K251" s="13">
        <v>39.9</v>
      </c>
      <c r="L251" s="13">
        <v>11.2</v>
      </c>
      <c r="M251" s="5">
        <f>AllData_CategoryTribe!AX252*4</f>
        <v>60.899999999999991</v>
      </c>
      <c r="N251" s="5">
        <f>AllData_CategoryTribe!BA252*9</f>
        <v>7.875</v>
      </c>
      <c r="O251" s="5">
        <f>AllData_CategoryTribe!BB252*4</f>
        <v>159.6</v>
      </c>
      <c r="P251">
        <f t="shared" si="3"/>
        <v>1</v>
      </c>
      <c r="Q251">
        <v>32</v>
      </c>
    </row>
    <row r="252" spans="1:17" x14ac:dyDescent="0.3">
      <c r="A252" s="8" t="s">
        <v>233</v>
      </c>
      <c r="B252" s="8" t="s">
        <v>236</v>
      </c>
      <c r="C252" s="8" t="s">
        <v>51</v>
      </c>
      <c r="D252" s="8" t="s">
        <v>29</v>
      </c>
      <c r="E252" s="12"/>
      <c r="F252" s="12">
        <v>0</v>
      </c>
      <c r="G252" s="12">
        <v>0</v>
      </c>
      <c r="H252" s="13">
        <v>0</v>
      </c>
      <c r="I252" s="13">
        <v>0</v>
      </c>
      <c r="J252" s="13">
        <v>0</v>
      </c>
      <c r="K252" s="13">
        <v>0</v>
      </c>
      <c r="L252" s="13">
        <v>0</v>
      </c>
      <c r="M252" s="5">
        <f>AllData_CategoryTribe!AX253*4</f>
        <v>0</v>
      </c>
      <c r="N252" s="5">
        <f>AllData_CategoryTribe!BA253*9</f>
        <v>0</v>
      </c>
      <c r="O252" s="5">
        <f>AllData_CategoryTribe!BB253*4</f>
        <v>0</v>
      </c>
      <c r="P252">
        <f t="shared" si="3"/>
        <v>0</v>
      </c>
      <c r="Q252">
        <v>5.9</v>
      </c>
    </row>
    <row r="253" spans="1:17" x14ac:dyDescent="0.3">
      <c r="A253" s="8" t="s">
        <v>233</v>
      </c>
      <c r="B253" s="8" t="s">
        <v>236</v>
      </c>
      <c r="C253" s="8" t="s">
        <v>51</v>
      </c>
      <c r="D253" s="8" t="s">
        <v>30</v>
      </c>
      <c r="E253" s="12"/>
      <c r="F253" s="12">
        <v>0</v>
      </c>
      <c r="G253" s="12">
        <v>0</v>
      </c>
      <c r="H253" s="13">
        <v>0</v>
      </c>
      <c r="I253" s="13">
        <v>0</v>
      </c>
      <c r="J253" s="13">
        <v>0</v>
      </c>
      <c r="K253" s="13">
        <v>0</v>
      </c>
      <c r="L253" s="13">
        <v>0</v>
      </c>
      <c r="M253" s="5">
        <f>AllData_CategoryTribe!AX254*4</f>
        <v>0</v>
      </c>
      <c r="N253" s="5">
        <f>AllData_CategoryTribe!BA254*9</f>
        <v>0</v>
      </c>
      <c r="O253" s="5">
        <f>AllData_CategoryTribe!BB254*4</f>
        <v>0</v>
      </c>
      <c r="P253">
        <f t="shared" si="3"/>
        <v>0</v>
      </c>
      <c r="Q253">
        <v>24.9</v>
      </c>
    </row>
    <row r="254" spans="1:17" x14ac:dyDescent="0.3">
      <c r="A254" s="8" t="s">
        <v>233</v>
      </c>
      <c r="B254" s="8" t="s">
        <v>236</v>
      </c>
      <c r="C254" s="8" t="s">
        <v>51</v>
      </c>
      <c r="D254" s="8" t="s">
        <v>31</v>
      </c>
      <c r="E254" s="12">
        <v>122</v>
      </c>
      <c r="F254" s="12">
        <v>3.3000000000000002E-2</v>
      </c>
      <c r="G254" s="12">
        <v>4.0259999999999998</v>
      </c>
      <c r="H254" s="13">
        <v>3.7441800000000001</v>
      </c>
      <c r="I254" s="13">
        <v>8.0519999999999994E-2</v>
      </c>
      <c r="J254" s="13">
        <v>4.0260000000000001E-3</v>
      </c>
      <c r="K254" s="13">
        <v>0.86961600000000006</v>
      </c>
      <c r="L254" s="13">
        <v>6.0389999999999999E-2</v>
      </c>
      <c r="M254" s="5">
        <f>AllData_CategoryTribe!AX255*4</f>
        <v>0.32207999999999998</v>
      </c>
      <c r="N254" s="5">
        <f>AllData_CategoryTribe!BA255*9</f>
        <v>3.6234000000000002E-2</v>
      </c>
      <c r="O254" s="5">
        <f>AllData_CategoryTribe!BB255*4</f>
        <v>3.4784640000000002</v>
      </c>
      <c r="P254">
        <f t="shared" si="3"/>
        <v>1</v>
      </c>
      <c r="Q254">
        <v>23.700000000000003</v>
      </c>
    </row>
    <row r="255" spans="1:17" x14ac:dyDescent="0.3">
      <c r="A255" s="8" t="s">
        <v>233</v>
      </c>
      <c r="B255" s="8" t="s">
        <v>236</v>
      </c>
      <c r="C255" s="8" t="s">
        <v>51</v>
      </c>
      <c r="D255" s="8" t="s">
        <v>44</v>
      </c>
      <c r="E255" s="12">
        <v>250</v>
      </c>
      <c r="F255" s="12">
        <v>0</v>
      </c>
      <c r="G255" s="12">
        <v>0</v>
      </c>
      <c r="H255" s="13">
        <v>0</v>
      </c>
      <c r="I255" s="13">
        <v>0</v>
      </c>
      <c r="J255" s="13">
        <v>0</v>
      </c>
      <c r="K255" s="13">
        <v>0</v>
      </c>
      <c r="L255" s="13">
        <v>0</v>
      </c>
      <c r="M255" s="5">
        <f>AllData_CategoryTribe!AX256*4</f>
        <v>0</v>
      </c>
      <c r="N255" s="5">
        <f>AllData_CategoryTribe!BA256*9</f>
        <v>0</v>
      </c>
      <c r="O255" s="5">
        <f>AllData_CategoryTribe!BB256*4</f>
        <v>0</v>
      </c>
      <c r="P255">
        <f t="shared" si="3"/>
        <v>0</v>
      </c>
      <c r="Q255">
        <v>33.799999999999997</v>
      </c>
    </row>
    <row r="256" spans="1:17" x14ac:dyDescent="0.3">
      <c r="A256" s="8" t="s">
        <v>233</v>
      </c>
      <c r="B256" s="8" t="s">
        <v>236</v>
      </c>
      <c r="C256" s="8" t="s">
        <v>51</v>
      </c>
      <c r="D256" s="8" t="s">
        <v>34</v>
      </c>
      <c r="E256" s="12">
        <v>125</v>
      </c>
      <c r="F256" s="12">
        <v>3.3000000000000002E-2</v>
      </c>
      <c r="G256" s="12">
        <v>4.125</v>
      </c>
      <c r="H256" s="13">
        <v>11.88</v>
      </c>
      <c r="I256" s="13">
        <v>0.25987500000000002</v>
      </c>
      <c r="J256" s="13">
        <v>0.37537500000000001</v>
      </c>
      <c r="K256" s="13">
        <v>2.0212500000000002</v>
      </c>
      <c r="L256" s="13">
        <v>0</v>
      </c>
      <c r="M256" s="5">
        <f>AllData_CategoryTribe!AX257*4</f>
        <v>1.0395000000000001</v>
      </c>
      <c r="N256" s="5">
        <f>AllData_CategoryTribe!BA257*9</f>
        <v>3.3783750000000001</v>
      </c>
      <c r="O256" s="5">
        <f>AllData_CategoryTribe!BB257*4</f>
        <v>8.0850000000000009</v>
      </c>
      <c r="P256">
        <f t="shared" si="3"/>
        <v>1</v>
      </c>
      <c r="Q256">
        <v>64.400000000000006</v>
      </c>
    </row>
    <row r="257" spans="1:17" x14ac:dyDescent="0.3">
      <c r="A257" s="8" t="s">
        <v>234</v>
      </c>
      <c r="B257" s="8" t="s">
        <v>236</v>
      </c>
      <c r="C257" s="8" t="s">
        <v>51</v>
      </c>
      <c r="D257" s="8" t="s">
        <v>248</v>
      </c>
      <c r="E257" s="12">
        <v>134</v>
      </c>
      <c r="F257" s="12">
        <v>1</v>
      </c>
      <c r="G257" s="12">
        <v>134</v>
      </c>
      <c r="H257" s="13">
        <v>218.42</v>
      </c>
      <c r="I257" s="13">
        <v>8.4420000000000002</v>
      </c>
      <c r="J257" s="13">
        <v>1.8759999999999999</v>
      </c>
      <c r="K257" s="13">
        <v>41.674000000000007</v>
      </c>
      <c r="L257" s="13">
        <v>1.34</v>
      </c>
      <c r="M257" s="5">
        <f>AllData_CategoryTribe!AX258*4</f>
        <v>33.768000000000001</v>
      </c>
      <c r="N257" s="5">
        <f>AllData_CategoryTribe!BA258*9</f>
        <v>16.884</v>
      </c>
      <c r="O257" s="5">
        <f>AllData_CategoryTribe!BB258*4</f>
        <v>166.69600000000003</v>
      </c>
      <c r="P257">
        <f t="shared" si="3"/>
        <v>1</v>
      </c>
      <c r="Q257">
        <v>38.799999999999997</v>
      </c>
    </row>
    <row r="258" spans="1:17" x14ac:dyDescent="0.3">
      <c r="A258" s="8" t="s">
        <v>234</v>
      </c>
      <c r="B258" s="8" t="s">
        <v>236</v>
      </c>
      <c r="C258" s="8" t="s">
        <v>51</v>
      </c>
      <c r="D258" s="8" t="s">
        <v>27</v>
      </c>
      <c r="E258" s="12">
        <v>114</v>
      </c>
      <c r="F258" s="12">
        <v>0.42899999999999999</v>
      </c>
      <c r="G258" s="12">
        <v>48.905999999999999</v>
      </c>
      <c r="H258" s="13">
        <v>61.1325</v>
      </c>
      <c r="I258" s="13">
        <v>1.027026</v>
      </c>
      <c r="J258" s="13">
        <v>0.63577800000000007</v>
      </c>
      <c r="K258" s="13">
        <v>12.813371999999999</v>
      </c>
      <c r="L258" s="13">
        <v>0.48905999999999999</v>
      </c>
      <c r="M258" s="5">
        <f>AllData_CategoryTribe!AX259*4</f>
        <v>4.108104</v>
      </c>
      <c r="N258" s="5">
        <f>AllData_CategoryTribe!BA259*9</f>
        <v>5.7220020000000007</v>
      </c>
      <c r="O258" s="5">
        <f>AllData_CategoryTribe!BB259*4</f>
        <v>51.253487999999997</v>
      </c>
      <c r="P258">
        <f t="shared" si="3"/>
        <v>1</v>
      </c>
      <c r="Q258">
        <v>29.6</v>
      </c>
    </row>
    <row r="259" spans="1:17" x14ac:dyDescent="0.3">
      <c r="A259" s="8" t="s">
        <v>234</v>
      </c>
      <c r="B259" s="8" t="s">
        <v>236</v>
      </c>
      <c r="C259" s="8" t="s">
        <v>51</v>
      </c>
      <c r="D259" s="8" t="s">
        <v>32</v>
      </c>
      <c r="E259" s="12"/>
      <c r="F259" s="12">
        <v>0</v>
      </c>
      <c r="G259" s="12">
        <v>0</v>
      </c>
      <c r="H259" s="13">
        <v>0</v>
      </c>
      <c r="I259" s="13">
        <v>0</v>
      </c>
      <c r="J259" s="13">
        <v>0</v>
      </c>
      <c r="K259" s="13">
        <v>0</v>
      </c>
      <c r="L259" s="13">
        <v>0</v>
      </c>
      <c r="M259" s="5">
        <f>AllData_CategoryTribe!AX260*4</f>
        <v>0</v>
      </c>
      <c r="N259" s="5">
        <f>AllData_CategoryTribe!BA260*9</f>
        <v>0</v>
      </c>
      <c r="O259" s="5">
        <f>AllData_CategoryTribe!BB260*4</f>
        <v>0</v>
      </c>
      <c r="P259">
        <f t="shared" ref="P259:P322" si="4">IF($G$2:$G$3469&gt;0,1,0)</f>
        <v>0</v>
      </c>
      <c r="Q259">
        <v>87</v>
      </c>
    </row>
    <row r="260" spans="1:17" x14ac:dyDescent="0.3">
      <c r="A260" s="8" t="s">
        <v>234</v>
      </c>
      <c r="B260" s="8" t="s">
        <v>236</v>
      </c>
      <c r="C260" s="8" t="s">
        <v>51</v>
      </c>
      <c r="D260" s="8" t="s">
        <v>74</v>
      </c>
      <c r="E260" s="12">
        <v>340</v>
      </c>
      <c r="F260" s="12">
        <v>0</v>
      </c>
      <c r="G260" s="12">
        <v>0</v>
      </c>
      <c r="H260" s="13">
        <v>0</v>
      </c>
      <c r="I260" s="13">
        <v>0</v>
      </c>
      <c r="J260" s="13">
        <v>0</v>
      </c>
      <c r="K260" s="13">
        <v>0</v>
      </c>
      <c r="L260" s="13">
        <v>0</v>
      </c>
      <c r="M260" s="5">
        <f>AllData_CategoryTribe!AX261*4</f>
        <v>0</v>
      </c>
      <c r="N260" s="5">
        <f>AllData_CategoryTribe!BA261*9</f>
        <v>0</v>
      </c>
      <c r="O260" s="5">
        <f>AllData_CategoryTribe!BB261*4</f>
        <v>0</v>
      </c>
      <c r="P260">
        <f t="shared" si="4"/>
        <v>0</v>
      </c>
      <c r="Q260">
        <v>10.4</v>
      </c>
    </row>
    <row r="261" spans="1:17" x14ac:dyDescent="0.3">
      <c r="A261" s="8" t="s">
        <v>232</v>
      </c>
      <c r="B261" s="8" t="s">
        <v>236</v>
      </c>
      <c r="C261" s="8" t="s">
        <v>52</v>
      </c>
      <c r="D261" s="8" t="s">
        <v>13</v>
      </c>
      <c r="E261" s="12">
        <v>112</v>
      </c>
      <c r="F261" s="12">
        <v>3.0000000000000001E-3</v>
      </c>
      <c r="G261" s="12">
        <v>0.33600000000000002</v>
      </c>
      <c r="H261" s="13">
        <v>0.90383999999999998</v>
      </c>
      <c r="I261" s="13">
        <v>8.3664000000000002E-2</v>
      </c>
      <c r="J261" s="13">
        <v>6.0479999999999999E-2</v>
      </c>
      <c r="K261" s="13">
        <v>0</v>
      </c>
      <c r="L261" s="13">
        <v>0</v>
      </c>
      <c r="M261" s="5">
        <f>AllData_CategoryTribe!AX262*4</f>
        <v>0.33465600000000001</v>
      </c>
      <c r="N261" s="5">
        <f>AllData_CategoryTribe!BA262*9</f>
        <v>0.54432000000000003</v>
      </c>
      <c r="O261" s="5">
        <f>AllData_CategoryTribe!BB262*4</f>
        <v>0</v>
      </c>
      <c r="P261">
        <f t="shared" si="4"/>
        <v>1</v>
      </c>
      <c r="Q261">
        <v>42.9</v>
      </c>
    </row>
    <row r="262" spans="1:17" x14ac:dyDescent="0.3">
      <c r="A262" s="8" t="s">
        <v>232</v>
      </c>
      <c r="B262" s="8" t="s">
        <v>236</v>
      </c>
      <c r="C262" s="8" t="s">
        <v>52</v>
      </c>
      <c r="D262" s="8" t="s">
        <v>15</v>
      </c>
      <c r="E262" s="12">
        <v>85</v>
      </c>
      <c r="F262" s="12">
        <v>3.3000000000000002E-2</v>
      </c>
      <c r="G262" s="12">
        <v>2.8050000000000002</v>
      </c>
      <c r="H262" s="13">
        <v>6.7600499999999997</v>
      </c>
      <c r="I262" s="13">
        <v>0.92284499999999992</v>
      </c>
      <c r="J262" s="13">
        <v>0.30574500000000004</v>
      </c>
      <c r="K262" s="13">
        <v>1.4025000000000001E-2</v>
      </c>
      <c r="L262" s="13">
        <v>0</v>
      </c>
      <c r="M262" s="5">
        <f>AllData_CategoryTribe!AX263*4</f>
        <v>3.6913799999999997</v>
      </c>
      <c r="N262" s="5">
        <f>AllData_CategoryTribe!BA263*9</f>
        <v>2.7517050000000003</v>
      </c>
      <c r="O262" s="5">
        <f>AllData_CategoryTribe!BB263*4</f>
        <v>5.6100000000000004E-2</v>
      </c>
      <c r="P262">
        <f t="shared" si="4"/>
        <v>1</v>
      </c>
      <c r="Q262">
        <v>44.3</v>
      </c>
    </row>
    <row r="263" spans="1:17" x14ac:dyDescent="0.3">
      <c r="A263" s="8" t="s">
        <v>232</v>
      </c>
      <c r="B263" s="8" t="s">
        <v>236</v>
      </c>
      <c r="C263" s="8" t="s">
        <v>52</v>
      </c>
      <c r="D263" s="8" t="s">
        <v>17</v>
      </c>
      <c r="E263" s="12">
        <v>85</v>
      </c>
      <c r="F263" s="12">
        <v>3.3000000000000002E-2</v>
      </c>
      <c r="G263" s="12">
        <v>2.8050000000000002</v>
      </c>
      <c r="H263" s="13">
        <v>7.4332500000000001</v>
      </c>
      <c r="I263" s="13">
        <v>0.47404499999999999</v>
      </c>
      <c r="J263" s="13">
        <v>0.60026999999999997</v>
      </c>
      <c r="K263" s="13">
        <v>0</v>
      </c>
      <c r="L263" s="13">
        <v>0</v>
      </c>
      <c r="M263" s="5">
        <f>AllData_CategoryTribe!AX264*4</f>
        <v>1.89618</v>
      </c>
      <c r="N263" s="5">
        <f>AllData_CategoryTribe!BA264*9</f>
        <v>5.4024299999999998</v>
      </c>
      <c r="O263" s="5">
        <f>AllData_CategoryTribe!BB264*4</f>
        <v>0</v>
      </c>
      <c r="P263">
        <f t="shared" si="4"/>
        <v>1</v>
      </c>
      <c r="Q263">
        <v>38.299999999999997</v>
      </c>
    </row>
    <row r="264" spans="1:17" x14ac:dyDescent="0.3">
      <c r="A264" s="8" t="s">
        <v>232</v>
      </c>
      <c r="B264" s="8" t="s">
        <v>236</v>
      </c>
      <c r="C264" s="8" t="s">
        <v>52</v>
      </c>
      <c r="D264" s="8" t="s">
        <v>18</v>
      </c>
      <c r="E264" s="12">
        <v>112</v>
      </c>
      <c r="F264" s="12">
        <v>3.0000000000000001E-3</v>
      </c>
      <c r="G264" s="12">
        <v>0.33600000000000002</v>
      </c>
      <c r="H264" s="13">
        <v>0.89712000000000003</v>
      </c>
      <c r="I264" s="13">
        <v>6.5856000000000012E-2</v>
      </c>
      <c r="J264" s="13">
        <v>6.8208000000000005E-2</v>
      </c>
      <c r="K264" s="13">
        <v>3.3600000000000001E-3</v>
      </c>
      <c r="L264" s="13">
        <v>3.3600000000000001E-3</v>
      </c>
      <c r="M264" s="5">
        <f>AllData_CategoryTribe!AX265*4</f>
        <v>0.26342400000000005</v>
      </c>
      <c r="N264" s="5">
        <f>AllData_CategoryTribe!BA265*9</f>
        <v>0.61387200000000008</v>
      </c>
      <c r="O264" s="5">
        <f>AllData_CategoryTribe!BB265*4</f>
        <v>1.3440000000000001E-2</v>
      </c>
      <c r="P264">
        <f t="shared" si="4"/>
        <v>1</v>
      </c>
      <c r="Q264">
        <v>39.900000000000006</v>
      </c>
    </row>
    <row r="265" spans="1:17" x14ac:dyDescent="0.3">
      <c r="A265" s="8" t="s">
        <v>232</v>
      </c>
      <c r="B265" s="8" t="s">
        <v>236</v>
      </c>
      <c r="C265" s="8" t="s">
        <v>52</v>
      </c>
      <c r="D265" s="8" t="s">
        <v>19</v>
      </c>
      <c r="E265" s="12">
        <v>112</v>
      </c>
      <c r="F265" s="12">
        <v>0.28599999999999998</v>
      </c>
      <c r="G265" s="12">
        <v>32.031999999999996</v>
      </c>
      <c r="H265" s="13">
        <v>91.291199999999989</v>
      </c>
      <c r="I265" s="13">
        <v>8.6166079999999994</v>
      </c>
      <c r="J265" s="13">
        <v>6.054047999999999</v>
      </c>
      <c r="K265" s="13">
        <v>0</v>
      </c>
      <c r="L265" s="13">
        <v>0</v>
      </c>
      <c r="M265" s="5">
        <f>AllData_CategoryTribe!AX266*4</f>
        <v>34.466431999999998</v>
      </c>
      <c r="N265" s="5">
        <f>AllData_CategoryTribe!BA266*9</f>
        <v>54.486431999999994</v>
      </c>
      <c r="O265" s="5">
        <f>AllData_CategoryTribe!BB266*4</f>
        <v>0</v>
      </c>
      <c r="P265">
        <f t="shared" si="4"/>
        <v>1</v>
      </c>
      <c r="Q265">
        <v>45.8</v>
      </c>
    </row>
    <row r="266" spans="1:17" x14ac:dyDescent="0.3">
      <c r="A266" s="8" t="s">
        <v>232</v>
      </c>
      <c r="B266" s="8" t="s">
        <v>236</v>
      </c>
      <c r="C266" s="8" t="s">
        <v>52</v>
      </c>
      <c r="D266" s="8" t="s">
        <v>22</v>
      </c>
      <c r="E266" s="12"/>
      <c r="F266" s="12">
        <v>0</v>
      </c>
      <c r="G266" s="12">
        <v>0</v>
      </c>
      <c r="H266" s="13">
        <v>0</v>
      </c>
      <c r="I266" s="13">
        <v>0</v>
      </c>
      <c r="J266" s="13">
        <v>0</v>
      </c>
      <c r="K266" s="13">
        <v>0</v>
      </c>
      <c r="L266" s="13">
        <v>0</v>
      </c>
      <c r="M266" s="5">
        <f>AllData_CategoryTribe!AX267*4</f>
        <v>0</v>
      </c>
      <c r="N266" s="5">
        <f>AllData_CategoryTribe!BA267*9</f>
        <v>0</v>
      </c>
      <c r="O266" s="5">
        <f>AllData_CategoryTribe!BB267*4</f>
        <v>0</v>
      </c>
      <c r="P266">
        <f t="shared" si="4"/>
        <v>0</v>
      </c>
      <c r="Q266">
        <v>45.8</v>
      </c>
    </row>
    <row r="267" spans="1:17" x14ac:dyDescent="0.3">
      <c r="A267" s="8" t="s">
        <v>232</v>
      </c>
      <c r="B267" s="8" t="s">
        <v>236</v>
      </c>
      <c r="C267" s="8" t="s">
        <v>52</v>
      </c>
      <c r="D267" s="8" t="s">
        <v>23</v>
      </c>
      <c r="E267" s="12">
        <v>104</v>
      </c>
      <c r="F267" s="12">
        <v>0.42899999999999999</v>
      </c>
      <c r="G267" s="12">
        <v>44.616</v>
      </c>
      <c r="H267" s="13">
        <v>69.154799999999994</v>
      </c>
      <c r="I267" s="13">
        <v>5.6216160000000004</v>
      </c>
      <c r="J267" s="13">
        <v>4.7292959999999997</v>
      </c>
      <c r="K267" s="13">
        <v>0.49077600000000005</v>
      </c>
      <c r="L267" s="13">
        <v>0</v>
      </c>
      <c r="M267" s="5">
        <f>AllData_CategoryTribe!AX268*4</f>
        <v>22.486464000000002</v>
      </c>
      <c r="N267" s="5">
        <f>AllData_CategoryTribe!BA268*9</f>
        <v>42.563663999999996</v>
      </c>
      <c r="O267" s="5">
        <f>AllData_CategoryTribe!BB268*4</f>
        <v>1.9631040000000002</v>
      </c>
      <c r="P267">
        <f t="shared" si="4"/>
        <v>1</v>
      </c>
      <c r="Q267">
        <v>24.3</v>
      </c>
    </row>
    <row r="268" spans="1:17" x14ac:dyDescent="0.3">
      <c r="A268" s="8" t="s">
        <v>232</v>
      </c>
      <c r="B268" s="8" t="s">
        <v>236</v>
      </c>
      <c r="C268" s="8" t="s">
        <v>52</v>
      </c>
      <c r="D268" s="8" t="s">
        <v>24</v>
      </c>
      <c r="E268" s="12">
        <v>184</v>
      </c>
      <c r="F268" s="12">
        <v>2</v>
      </c>
      <c r="G268" s="12">
        <v>368</v>
      </c>
      <c r="H268" s="13">
        <v>253.92</v>
      </c>
      <c r="I268" s="13">
        <v>13.247999999999999</v>
      </c>
      <c r="J268" s="13">
        <v>15.087999999999999</v>
      </c>
      <c r="K268" s="13">
        <v>16.559999999999999</v>
      </c>
      <c r="L268" s="13">
        <v>0</v>
      </c>
      <c r="M268" s="5">
        <f>AllData_CategoryTribe!AX269*4</f>
        <v>52.991999999999997</v>
      </c>
      <c r="N268" s="5">
        <f>AllData_CategoryTribe!BA269*9</f>
        <v>135.792</v>
      </c>
      <c r="O268" s="5">
        <f>AllData_CategoryTribe!BB269*4</f>
        <v>66.239999999999995</v>
      </c>
      <c r="P268">
        <f t="shared" si="4"/>
        <v>1</v>
      </c>
      <c r="Q268">
        <v>12.2</v>
      </c>
    </row>
    <row r="269" spans="1:17" x14ac:dyDescent="0.3">
      <c r="A269" s="8" t="s">
        <v>232</v>
      </c>
      <c r="B269" s="8" t="s">
        <v>236</v>
      </c>
      <c r="C269" s="8" t="s">
        <v>52</v>
      </c>
      <c r="D269" s="8" t="s">
        <v>25</v>
      </c>
      <c r="E269" s="12"/>
      <c r="F269" s="12">
        <v>0</v>
      </c>
      <c r="G269" s="12">
        <v>0</v>
      </c>
      <c r="H269" s="13">
        <v>0</v>
      </c>
      <c r="I269" s="13">
        <v>0</v>
      </c>
      <c r="J269" s="13">
        <v>0</v>
      </c>
      <c r="K269" s="13">
        <v>0</v>
      </c>
      <c r="L269" s="13">
        <v>0</v>
      </c>
      <c r="M269" s="5">
        <f>AllData_CategoryTribe!AX270*4</f>
        <v>0</v>
      </c>
      <c r="N269" s="5">
        <f>AllData_CategoryTribe!BA270*9</f>
        <v>0</v>
      </c>
      <c r="O269" s="5">
        <f>AllData_CategoryTribe!BB270*4</f>
        <v>0</v>
      </c>
      <c r="P269">
        <f t="shared" si="4"/>
        <v>0</v>
      </c>
      <c r="Q269">
        <v>59.3</v>
      </c>
    </row>
    <row r="270" spans="1:17" x14ac:dyDescent="0.3">
      <c r="A270" s="8" t="s">
        <v>20</v>
      </c>
      <c r="B270" s="8" t="s">
        <v>236</v>
      </c>
      <c r="C270" s="8" t="s">
        <v>52</v>
      </c>
      <c r="D270" s="8" t="s">
        <v>20</v>
      </c>
      <c r="E270" s="12">
        <v>112</v>
      </c>
      <c r="F270" s="12">
        <v>1</v>
      </c>
      <c r="G270" s="12">
        <v>112</v>
      </c>
      <c r="H270" s="13">
        <v>117.6</v>
      </c>
      <c r="I270" s="13">
        <v>20.72</v>
      </c>
      <c r="J270" s="13">
        <v>3.2480000000000002</v>
      </c>
      <c r="K270" s="13">
        <v>0</v>
      </c>
      <c r="L270" s="13">
        <v>0</v>
      </c>
      <c r="M270" s="5">
        <f>AllData_CategoryTribe!AX271*4</f>
        <v>82.88</v>
      </c>
      <c r="N270" s="5">
        <f>AllData_CategoryTribe!BA271*9</f>
        <v>29.232000000000003</v>
      </c>
      <c r="O270" s="5">
        <f>AllData_CategoryTribe!BB271*4</f>
        <v>0</v>
      </c>
      <c r="P270">
        <f t="shared" si="4"/>
        <v>1</v>
      </c>
      <c r="Q270">
        <v>21.4</v>
      </c>
    </row>
    <row r="271" spans="1:17" x14ac:dyDescent="0.3">
      <c r="A271" s="8" t="s">
        <v>233</v>
      </c>
      <c r="B271" s="8" t="s">
        <v>236</v>
      </c>
      <c r="C271" s="8" t="s">
        <v>52</v>
      </c>
      <c r="D271" s="8" t="s">
        <v>26</v>
      </c>
      <c r="E271" s="12">
        <v>175</v>
      </c>
      <c r="F271" s="12">
        <v>0.1</v>
      </c>
      <c r="G271" s="12">
        <v>17.5</v>
      </c>
      <c r="H271" s="13">
        <v>22.75</v>
      </c>
      <c r="I271" s="13">
        <v>0.42</v>
      </c>
      <c r="J271" s="13">
        <v>3.5000000000000003E-2</v>
      </c>
      <c r="K271" s="13">
        <v>5.0049999999999999</v>
      </c>
      <c r="L271" s="13">
        <v>5.2499999999999998E-2</v>
      </c>
      <c r="M271" s="5">
        <f>AllData_CategoryTribe!AX272*4</f>
        <v>1.68</v>
      </c>
      <c r="N271" s="5">
        <f>AllData_CategoryTribe!BA272*9</f>
        <v>0.31500000000000006</v>
      </c>
      <c r="O271" s="5">
        <f>AllData_CategoryTribe!BB272*4</f>
        <v>20.02</v>
      </c>
      <c r="P271">
        <f t="shared" si="4"/>
        <v>1</v>
      </c>
      <c r="Q271">
        <v>31.200000000000003</v>
      </c>
    </row>
    <row r="272" spans="1:17" x14ac:dyDescent="0.3">
      <c r="A272" s="8" t="s">
        <v>233</v>
      </c>
      <c r="B272" s="8" t="s">
        <v>236</v>
      </c>
      <c r="C272" s="8" t="s">
        <v>52</v>
      </c>
      <c r="D272" s="8" t="s">
        <v>28</v>
      </c>
      <c r="E272" s="12">
        <v>185</v>
      </c>
      <c r="F272" s="12">
        <v>1</v>
      </c>
      <c r="G272" s="12">
        <v>185</v>
      </c>
      <c r="H272" s="13">
        <v>234.95</v>
      </c>
      <c r="I272" s="13">
        <v>16.094999999999999</v>
      </c>
      <c r="J272" s="13">
        <v>0.92500000000000004</v>
      </c>
      <c r="K272" s="13">
        <v>42.18</v>
      </c>
      <c r="L272" s="13">
        <v>11.84</v>
      </c>
      <c r="M272" s="5">
        <f>AllData_CategoryTribe!AX273*4</f>
        <v>64.38</v>
      </c>
      <c r="N272" s="5">
        <f>AllData_CategoryTribe!BA273*9</f>
        <v>8.3250000000000011</v>
      </c>
      <c r="O272" s="5">
        <f>AllData_CategoryTribe!BB273*4</f>
        <v>168.72</v>
      </c>
      <c r="P272">
        <f t="shared" si="4"/>
        <v>1</v>
      </c>
      <c r="Q272">
        <v>32</v>
      </c>
    </row>
    <row r="273" spans="1:17" x14ac:dyDescent="0.3">
      <c r="A273" s="8" t="s">
        <v>233</v>
      </c>
      <c r="B273" s="8" t="s">
        <v>236</v>
      </c>
      <c r="C273" s="8" t="s">
        <v>52</v>
      </c>
      <c r="D273" s="8" t="s">
        <v>29</v>
      </c>
      <c r="E273" s="12"/>
      <c r="F273" s="12">
        <v>0</v>
      </c>
      <c r="G273" s="12">
        <v>0</v>
      </c>
      <c r="H273" s="13">
        <v>0</v>
      </c>
      <c r="I273" s="13">
        <v>0</v>
      </c>
      <c r="J273" s="13">
        <v>0</v>
      </c>
      <c r="K273" s="13">
        <v>0</v>
      </c>
      <c r="L273" s="13">
        <v>0</v>
      </c>
      <c r="M273" s="5">
        <f>AllData_CategoryTribe!AX274*4</f>
        <v>0</v>
      </c>
      <c r="N273" s="5">
        <f>AllData_CategoryTribe!BA274*9</f>
        <v>0</v>
      </c>
      <c r="O273" s="5">
        <f>AllData_CategoryTribe!BB274*4</f>
        <v>0</v>
      </c>
      <c r="P273">
        <f t="shared" si="4"/>
        <v>0</v>
      </c>
      <c r="Q273">
        <v>5.9</v>
      </c>
    </row>
    <row r="274" spans="1:17" x14ac:dyDescent="0.3">
      <c r="A274" s="8" t="s">
        <v>233</v>
      </c>
      <c r="B274" s="8" t="s">
        <v>236</v>
      </c>
      <c r="C274" s="8" t="s">
        <v>52</v>
      </c>
      <c r="D274" s="8" t="s">
        <v>30</v>
      </c>
      <c r="E274" s="12"/>
      <c r="F274" s="12">
        <v>0</v>
      </c>
      <c r="G274" s="12">
        <v>0</v>
      </c>
      <c r="H274" s="13">
        <v>0</v>
      </c>
      <c r="I274" s="13">
        <v>0</v>
      </c>
      <c r="J274" s="13">
        <v>0</v>
      </c>
      <c r="K274" s="13">
        <v>0</v>
      </c>
      <c r="L274" s="13">
        <v>0</v>
      </c>
      <c r="M274" s="5">
        <f>AllData_CategoryTribe!AX275*4</f>
        <v>0</v>
      </c>
      <c r="N274" s="5">
        <f>AllData_CategoryTribe!BA275*9</f>
        <v>0</v>
      </c>
      <c r="O274" s="5">
        <f>AllData_CategoryTribe!BB275*4</f>
        <v>0</v>
      </c>
      <c r="P274">
        <f t="shared" si="4"/>
        <v>0</v>
      </c>
      <c r="Q274">
        <v>24.9</v>
      </c>
    </row>
    <row r="275" spans="1:17" x14ac:dyDescent="0.3">
      <c r="A275" s="8" t="s">
        <v>233</v>
      </c>
      <c r="B275" s="8" t="s">
        <v>236</v>
      </c>
      <c r="C275" s="8" t="s">
        <v>52</v>
      </c>
      <c r="D275" s="8" t="s">
        <v>31</v>
      </c>
      <c r="E275" s="12">
        <v>122</v>
      </c>
      <c r="F275" s="12">
        <v>3.3000000000000002E-2</v>
      </c>
      <c r="G275" s="12">
        <v>4.0259999999999998</v>
      </c>
      <c r="H275" s="13">
        <v>3.7441800000000001</v>
      </c>
      <c r="I275" s="13">
        <v>8.0519999999999994E-2</v>
      </c>
      <c r="J275" s="13">
        <v>4.0260000000000001E-3</v>
      </c>
      <c r="K275" s="13">
        <v>0.86961600000000006</v>
      </c>
      <c r="L275" s="13">
        <v>6.0389999999999999E-2</v>
      </c>
      <c r="M275" s="5">
        <f>AllData_CategoryTribe!AX276*4</f>
        <v>0.32207999999999998</v>
      </c>
      <c r="N275" s="5">
        <f>AllData_CategoryTribe!BA276*9</f>
        <v>3.6234000000000002E-2</v>
      </c>
      <c r="O275" s="5">
        <f>AllData_CategoryTribe!BB276*4</f>
        <v>3.4784640000000002</v>
      </c>
      <c r="P275">
        <f t="shared" si="4"/>
        <v>1</v>
      </c>
      <c r="Q275">
        <v>23.700000000000003</v>
      </c>
    </row>
    <row r="276" spans="1:17" x14ac:dyDescent="0.3">
      <c r="A276" s="8" t="s">
        <v>233</v>
      </c>
      <c r="B276" s="8" t="s">
        <v>236</v>
      </c>
      <c r="C276" s="8" t="s">
        <v>52</v>
      </c>
      <c r="D276" s="8" t="s">
        <v>34</v>
      </c>
      <c r="E276" s="12">
        <v>125</v>
      </c>
      <c r="F276" s="12">
        <v>6.7000000000000004E-2</v>
      </c>
      <c r="G276" s="12">
        <v>8.375</v>
      </c>
      <c r="H276" s="13">
        <v>24.12</v>
      </c>
      <c r="I276" s="13">
        <v>0.52762500000000001</v>
      </c>
      <c r="J276" s="13">
        <v>0.76212499999999994</v>
      </c>
      <c r="K276" s="13">
        <v>4.1037499999999998</v>
      </c>
      <c r="L276" s="13">
        <v>0</v>
      </c>
      <c r="M276" s="5">
        <f>AllData_CategoryTribe!AX277*4</f>
        <v>2.1105</v>
      </c>
      <c r="N276" s="5">
        <f>AllData_CategoryTribe!BA277*9</f>
        <v>6.8591249999999997</v>
      </c>
      <c r="O276" s="5">
        <f>AllData_CategoryTribe!BB277*4</f>
        <v>16.414999999999999</v>
      </c>
      <c r="P276">
        <f t="shared" si="4"/>
        <v>1</v>
      </c>
      <c r="Q276">
        <v>64.400000000000006</v>
      </c>
    </row>
    <row r="277" spans="1:17" x14ac:dyDescent="0.3">
      <c r="A277" s="8" t="s">
        <v>233</v>
      </c>
      <c r="B277" s="8" t="s">
        <v>236</v>
      </c>
      <c r="C277" s="8" t="s">
        <v>52</v>
      </c>
      <c r="D277" s="8" t="s">
        <v>44</v>
      </c>
      <c r="E277" s="12">
        <v>250</v>
      </c>
      <c r="F277" s="12">
        <v>3.3000000000000002E-2</v>
      </c>
      <c r="G277" s="12">
        <v>8.25</v>
      </c>
      <c r="H277" s="13">
        <v>11.6325</v>
      </c>
      <c r="I277" s="13">
        <v>0.39600000000000002</v>
      </c>
      <c r="J277" s="13">
        <v>5.7749999999999996E-2</v>
      </c>
      <c r="K277" s="13">
        <v>2.3347500000000001</v>
      </c>
      <c r="L277" s="13">
        <v>0.14025000000000001</v>
      </c>
      <c r="M277" s="5">
        <f>AllData_CategoryTribe!AX278*4</f>
        <v>1.5840000000000001</v>
      </c>
      <c r="N277" s="5">
        <f>AllData_CategoryTribe!BA278*9</f>
        <v>0.51974999999999993</v>
      </c>
      <c r="O277" s="5">
        <f>AllData_CategoryTribe!BB278*4</f>
        <v>9.3390000000000004</v>
      </c>
      <c r="P277">
        <f t="shared" si="4"/>
        <v>1</v>
      </c>
      <c r="Q277">
        <v>33.799999999999997</v>
      </c>
    </row>
    <row r="278" spans="1:17" x14ac:dyDescent="0.3">
      <c r="A278" s="8" t="s">
        <v>234</v>
      </c>
      <c r="B278" s="8" t="s">
        <v>236</v>
      </c>
      <c r="C278" s="8" t="s">
        <v>52</v>
      </c>
      <c r="D278" s="8" t="s">
        <v>248</v>
      </c>
      <c r="E278" s="12">
        <v>134</v>
      </c>
      <c r="F278" s="12">
        <v>1</v>
      </c>
      <c r="G278" s="12">
        <v>134</v>
      </c>
      <c r="H278" s="13">
        <v>218.42</v>
      </c>
      <c r="I278" s="13">
        <v>8.4420000000000002</v>
      </c>
      <c r="J278" s="13">
        <v>1.8759999999999999</v>
      </c>
      <c r="K278" s="13">
        <v>41.674000000000007</v>
      </c>
      <c r="L278" s="13">
        <v>1.34</v>
      </c>
      <c r="M278" s="5">
        <f>AllData_CategoryTribe!AX279*4</f>
        <v>33.768000000000001</v>
      </c>
      <c r="N278" s="5">
        <f>AllData_CategoryTribe!BA279*9</f>
        <v>16.884</v>
      </c>
      <c r="O278" s="5">
        <f>AllData_CategoryTribe!BB279*4</f>
        <v>166.69600000000003</v>
      </c>
      <c r="P278">
        <f t="shared" si="4"/>
        <v>1</v>
      </c>
      <c r="Q278">
        <v>38.799999999999997</v>
      </c>
    </row>
    <row r="279" spans="1:17" x14ac:dyDescent="0.3">
      <c r="A279" s="8" t="s">
        <v>234</v>
      </c>
      <c r="B279" s="8" t="s">
        <v>236</v>
      </c>
      <c r="C279" s="8" t="s">
        <v>52</v>
      </c>
      <c r="D279" s="8" t="s">
        <v>27</v>
      </c>
      <c r="E279" s="12">
        <v>114</v>
      </c>
      <c r="F279" s="12">
        <v>1</v>
      </c>
      <c r="G279" s="12">
        <v>114</v>
      </c>
      <c r="H279" s="13">
        <v>142.5</v>
      </c>
      <c r="I279" s="13">
        <v>2.3940000000000001</v>
      </c>
      <c r="J279" s="13">
        <v>1.4820000000000002</v>
      </c>
      <c r="K279" s="13">
        <v>29.867999999999999</v>
      </c>
      <c r="L279" s="13">
        <v>1.1399999999999999</v>
      </c>
      <c r="M279" s="5">
        <f>AllData_CategoryTribe!AX280*4</f>
        <v>9.5760000000000005</v>
      </c>
      <c r="N279" s="5">
        <f>AllData_CategoryTribe!BA280*9</f>
        <v>13.338000000000001</v>
      </c>
      <c r="O279" s="5">
        <f>AllData_CategoryTribe!BB280*4</f>
        <v>119.47199999999999</v>
      </c>
      <c r="P279">
        <f t="shared" si="4"/>
        <v>1</v>
      </c>
      <c r="Q279">
        <v>29.6</v>
      </c>
    </row>
    <row r="280" spans="1:17" x14ac:dyDescent="0.3">
      <c r="A280" s="8" t="s">
        <v>234</v>
      </c>
      <c r="B280" s="8" t="s">
        <v>236</v>
      </c>
      <c r="C280" s="8" t="s">
        <v>52</v>
      </c>
      <c r="D280" s="8" t="s">
        <v>32</v>
      </c>
      <c r="E280" s="12">
        <v>83</v>
      </c>
      <c r="F280" s="12">
        <v>3.3000000000000002E-2</v>
      </c>
      <c r="G280" s="12">
        <v>2.7390000000000003</v>
      </c>
      <c r="H280" s="13">
        <v>9.0934800000000013</v>
      </c>
      <c r="I280" s="13">
        <v>0.28211700000000006</v>
      </c>
      <c r="J280" s="13">
        <v>8.2170000000000007E-2</v>
      </c>
      <c r="K280" s="13">
        <v>2.0186430000000004</v>
      </c>
      <c r="L280" s="13">
        <v>0.34785299999999997</v>
      </c>
      <c r="M280" s="5">
        <f>AllData_CategoryTribe!AX281*4</f>
        <v>1.1284680000000002</v>
      </c>
      <c r="N280" s="5">
        <f>AllData_CategoryTribe!BA281*9</f>
        <v>0.73953000000000002</v>
      </c>
      <c r="O280" s="5">
        <f>AllData_CategoryTribe!BB281*4</f>
        <v>8.0745720000000016</v>
      </c>
      <c r="P280">
        <f t="shared" si="4"/>
        <v>1</v>
      </c>
      <c r="Q280">
        <v>87</v>
      </c>
    </row>
    <row r="281" spans="1:17" x14ac:dyDescent="0.3">
      <c r="A281" s="8" t="s">
        <v>234</v>
      </c>
      <c r="B281" s="8" t="s">
        <v>236</v>
      </c>
      <c r="C281" s="8" t="s">
        <v>52</v>
      </c>
      <c r="D281" s="8" t="s">
        <v>74</v>
      </c>
      <c r="E281" s="12">
        <v>340</v>
      </c>
      <c r="F281" s="12">
        <v>3.3000000000000002E-2</v>
      </c>
      <c r="G281" s="12">
        <v>11.22</v>
      </c>
      <c r="H281" s="13">
        <v>4.6002000000000001</v>
      </c>
      <c r="I281" s="13">
        <v>0</v>
      </c>
      <c r="J281" s="13">
        <v>0</v>
      </c>
      <c r="K281" s="13">
        <v>1.1668800000000001</v>
      </c>
      <c r="L281" s="13">
        <v>0</v>
      </c>
      <c r="M281" s="5">
        <f>AllData_CategoryTribe!AX282*4</f>
        <v>0</v>
      </c>
      <c r="N281" s="5">
        <f>AllData_CategoryTribe!BA282*9</f>
        <v>0</v>
      </c>
      <c r="O281" s="5">
        <f>AllData_CategoryTribe!BB282*4</f>
        <v>4.6675200000000006</v>
      </c>
      <c r="P281">
        <f t="shared" si="4"/>
        <v>1</v>
      </c>
      <c r="Q281">
        <v>10.4</v>
      </c>
    </row>
    <row r="282" spans="1:17" x14ac:dyDescent="0.3">
      <c r="A282" s="8" t="s">
        <v>232</v>
      </c>
      <c r="B282" s="8" t="s">
        <v>236</v>
      </c>
      <c r="C282" s="8" t="s">
        <v>53</v>
      </c>
      <c r="D282" s="8" t="s">
        <v>13</v>
      </c>
      <c r="E282" s="12">
        <v>112</v>
      </c>
      <c r="F282" s="12">
        <v>3.0000000000000001E-3</v>
      </c>
      <c r="G282" s="12">
        <v>0.33600000000000002</v>
      </c>
      <c r="H282" s="13">
        <v>0.90383999999999998</v>
      </c>
      <c r="I282" s="13">
        <v>8.3664000000000002E-2</v>
      </c>
      <c r="J282" s="13">
        <v>6.0479999999999999E-2</v>
      </c>
      <c r="K282" s="13">
        <v>0</v>
      </c>
      <c r="L282" s="13">
        <v>0</v>
      </c>
      <c r="M282" s="5">
        <f>AllData_CategoryTribe!AX283*4</f>
        <v>0.33465600000000001</v>
      </c>
      <c r="N282" s="5">
        <f>AllData_CategoryTribe!BA283*9</f>
        <v>0.54432000000000003</v>
      </c>
      <c r="O282" s="5">
        <f>AllData_CategoryTribe!BB283*4</f>
        <v>0</v>
      </c>
      <c r="P282">
        <f t="shared" si="4"/>
        <v>1</v>
      </c>
      <c r="Q282">
        <v>42.9</v>
      </c>
    </row>
    <row r="283" spans="1:17" x14ac:dyDescent="0.3">
      <c r="A283" s="8" t="s">
        <v>232</v>
      </c>
      <c r="B283" s="8" t="s">
        <v>236</v>
      </c>
      <c r="C283" s="8" t="s">
        <v>53</v>
      </c>
      <c r="D283" s="8" t="s">
        <v>15</v>
      </c>
      <c r="E283" s="12">
        <v>85</v>
      </c>
      <c r="F283" s="12">
        <v>6.7000000000000004E-2</v>
      </c>
      <c r="G283" s="12">
        <v>5.6950000000000003</v>
      </c>
      <c r="H283" s="13">
        <v>13.724950000000002</v>
      </c>
      <c r="I283" s="13">
        <v>1.8736550000000001</v>
      </c>
      <c r="J283" s="13">
        <v>0.62075500000000006</v>
      </c>
      <c r="K283" s="13">
        <v>2.8475E-2</v>
      </c>
      <c r="L283" s="13">
        <v>0</v>
      </c>
      <c r="M283" s="5">
        <f>AllData_CategoryTribe!AX284*4</f>
        <v>7.4946200000000003</v>
      </c>
      <c r="N283" s="5">
        <f>AllData_CategoryTribe!BA284*9</f>
        <v>5.5867950000000004</v>
      </c>
      <c r="O283" s="5">
        <f>AllData_CategoryTribe!BB284*4</f>
        <v>0.1139</v>
      </c>
      <c r="P283">
        <f t="shared" si="4"/>
        <v>1</v>
      </c>
      <c r="Q283">
        <v>44.3</v>
      </c>
    </row>
    <row r="284" spans="1:17" x14ac:dyDescent="0.3">
      <c r="A284" s="8" t="s">
        <v>232</v>
      </c>
      <c r="B284" s="8" t="s">
        <v>236</v>
      </c>
      <c r="C284" s="8" t="s">
        <v>53</v>
      </c>
      <c r="D284" s="8" t="s">
        <v>17</v>
      </c>
      <c r="E284" s="12">
        <v>85</v>
      </c>
      <c r="F284" s="12">
        <v>6.7000000000000004E-2</v>
      </c>
      <c r="G284" s="12">
        <v>5.6950000000000003</v>
      </c>
      <c r="H284" s="13">
        <v>15.091750000000001</v>
      </c>
      <c r="I284" s="13">
        <v>0.96245499999999995</v>
      </c>
      <c r="J284" s="13">
        <v>1.2187300000000001</v>
      </c>
      <c r="K284" s="13">
        <v>0</v>
      </c>
      <c r="L284" s="13">
        <v>0</v>
      </c>
      <c r="M284" s="5">
        <f>AllData_CategoryTribe!AX285*4</f>
        <v>3.8498199999999998</v>
      </c>
      <c r="N284" s="5">
        <f>AllData_CategoryTribe!BA285*9</f>
        <v>10.968570000000001</v>
      </c>
      <c r="O284" s="5">
        <f>AllData_CategoryTribe!BB285*4</f>
        <v>0</v>
      </c>
      <c r="P284">
        <f t="shared" si="4"/>
        <v>1</v>
      </c>
      <c r="Q284">
        <v>38.299999999999997</v>
      </c>
    </row>
    <row r="285" spans="1:17" x14ac:dyDescent="0.3">
      <c r="A285" s="8" t="s">
        <v>232</v>
      </c>
      <c r="B285" s="8" t="s">
        <v>236</v>
      </c>
      <c r="C285" s="8" t="s">
        <v>53</v>
      </c>
      <c r="D285" s="8" t="s">
        <v>18</v>
      </c>
      <c r="E285" s="12">
        <v>112</v>
      </c>
      <c r="F285" s="12">
        <v>3.0000000000000001E-3</v>
      </c>
      <c r="G285" s="12">
        <v>0.33600000000000002</v>
      </c>
      <c r="H285" s="13">
        <v>0.89712000000000003</v>
      </c>
      <c r="I285" s="13">
        <v>6.5856000000000012E-2</v>
      </c>
      <c r="J285" s="13">
        <v>6.8208000000000005E-2</v>
      </c>
      <c r="K285" s="13">
        <v>3.3600000000000001E-3</v>
      </c>
      <c r="L285" s="13">
        <v>3.3600000000000001E-3</v>
      </c>
      <c r="M285" s="5">
        <f>AllData_CategoryTribe!AX286*4</f>
        <v>0.26342400000000005</v>
      </c>
      <c r="N285" s="5">
        <f>AllData_CategoryTribe!BA286*9</f>
        <v>0.61387200000000008</v>
      </c>
      <c r="O285" s="5">
        <f>AllData_CategoryTribe!BB286*4</f>
        <v>1.3440000000000001E-2</v>
      </c>
      <c r="P285">
        <f t="shared" si="4"/>
        <v>1</v>
      </c>
      <c r="Q285">
        <v>39.900000000000006</v>
      </c>
    </row>
    <row r="286" spans="1:17" x14ac:dyDescent="0.3">
      <c r="A286" s="8" t="s">
        <v>232</v>
      </c>
      <c r="B286" s="8" t="s">
        <v>236</v>
      </c>
      <c r="C286" s="8" t="s">
        <v>53</v>
      </c>
      <c r="D286" s="8" t="s">
        <v>19</v>
      </c>
      <c r="E286" s="12">
        <v>112</v>
      </c>
      <c r="F286" s="12">
        <v>0.28599999999999998</v>
      </c>
      <c r="G286" s="12">
        <v>32.031999999999996</v>
      </c>
      <c r="H286" s="13">
        <v>91.291199999999989</v>
      </c>
      <c r="I286" s="13">
        <v>8.6166079999999994</v>
      </c>
      <c r="J286" s="13">
        <v>6.054047999999999</v>
      </c>
      <c r="K286" s="13">
        <v>0</v>
      </c>
      <c r="L286" s="13">
        <v>0</v>
      </c>
      <c r="M286" s="5">
        <f>AllData_CategoryTribe!AX287*4</f>
        <v>34.466431999999998</v>
      </c>
      <c r="N286" s="5">
        <f>AllData_CategoryTribe!BA287*9</f>
        <v>54.486431999999994</v>
      </c>
      <c r="O286" s="5">
        <f>AllData_CategoryTribe!BB287*4</f>
        <v>0</v>
      </c>
      <c r="P286">
        <f t="shared" si="4"/>
        <v>1</v>
      </c>
      <c r="Q286">
        <v>45.8</v>
      </c>
    </row>
    <row r="287" spans="1:17" x14ac:dyDescent="0.3">
      <c r="A287" s="8" t="s">
        <v>232</v>
      </c>
      <c r="B287" s="8" t="s">
        <v>236</v>
      </c>
      <c r="C287" s="8" t="s">
        <v>53</v>
      </c>
      <c r="D287" s="8" t="s">
        <v>22</v>
      </c>
      <c r="E287" s="12"/>
      <c r="F287" s="12">
        <v>0</v>
      </c>
      <c r="G287" s="12">
        <v>0</v>
      </c>
      <c r="H287" s="13">
        <v>0</v>
      </c>
      <c r="I287" s="13">
        <v>0</v>
      </c>
      <c r="J287" s="13">
        <v>0</v>
      </c>
      <c r="K287" s="13">
        <v>0</v>
      </c>
      <c r="L287" s="13">
        <v>0</v>
      </c>
      <c r="M287" s="5">
        <f>AllData_CategoryTribe!AX288*4</f>
        <v>0</v>
      </c>
      <c r="N287" s="5">
        <f>AllData_CategoryTribe!BA288*9</f>
        <v>0</v>
      </c>
      <c r="O287" s="5">
        <f>AllData_CategoryTribe!BB288*4</f>
        <v>0</v>
      </c>
      <c r="P287">
        <f t="shared" si="4"/>
        <v>0</v>
      </c>
      <c r="Q287">
        <v>45.8</v>
      </c>
    </row>
    <row r="288" spans="1:17" x14ac:dyDescent="0.3">
      <c r="A288" s="8" t="s">
        <v>232</v>
      </c>
      <c r="B288" s="8" t="s">
        <v>236</v>
      </c>
      <c r="C288" s="8" t="s">
        <v>53</v>
      </c>
      <c r="D288" s="8" t="s">
        <v>23</v>
      </c>
      <c r="E288" s="12">
        <v>104</v>
      </c>
      <c r="F288" s="12">
        <v>0.28599999999999998</v>
      </c>
      <c r="G288" s="12">
        <v>29.743999999999996</v>
      </c>
      <c r="H288" s="13">
        <v>46.103199999999994</v>
      </c>
      <c r="I288" s="13">
        <v>3.7477439999999995</v>
      </c>
      <c r="J288" s="13">
        <v>3.1528639999999997</v>
      </c>
      <c r="K288" s="13">
        <v>0.32718399999999997</v>
      </c>
      <c r="L288" s="13">
        <v>0</v>
      </c>
      <c r="M288" s="5">
        <f>AllData_CategoryTribe!AX289*4</f>
        <v>14.990975999999998</v>
      </c>
      <c r="N288" s="5">
        <f>AllData_CategoryTribe!BA289*9</f>
        <v>28.375775999999998</v>
      </c>
      <c r="O288" s="5">
        <f>AllData_CategoryTribe!BB289*4</f>
        <v>1.3087359999999999</v>
      </c>
      <c r="P288">
        <f t="shared" si="4"/>
        <v>1</v>
      </c>
      <c r="Q288">
        <v>24.3</v>
      </c>
    </row>
    <row r="289" spans="1:17" x14ac:dyDescent="0.3">
      <c r="A289" s="8" t="s">
        <v>232</v>
      </c>
      <c r="B289" s="8" t="s">
        <v>236</v>
      </c>
      <c r="C289" s="8" t="s">
        <v>53</v>
      </c>
      <c r="D289" s="8" t="s">
        <v>24</v>
      </c>
      <c r="E289" s="12">
        <v>184</v>
      </c>
      <c r="F289" s="12">
        <v>1</v>
      </c>
      <c r="G289" s="12">
        <v>184</v>
      </c>
      <c r="H289" s="13">
        <v>126.96</v>
      </c>
      <c r="I289" s="13">
        <v>6.6239999999999997</v>
      </c>
      <c r="J289" s="13">
        <v>7.5439999999999996</v>
      </c>
      <c r="K289" s="13">
        <v>8.2799999999999994</v>
      </c>
      <c r="L289" s="13">
        <v>0</v>
      </c>
      <c r="M289" s="5">
        <f>AllData_CategoryTribe!AX290*4</f>
        <v>26.495999999999999</v>
      </c>
      <c r="N289" s="5">
        <f>AllData_CategoryTribe!BA290*9</f>
        <v>67.896000000000001</v>
      </c>
      <c r="O289" s="5">
        <f>AllData_CategoryTribe!BB290*4</f>
        <v>33.119999999999997</v>
      </c>
      <c r="P289">
        <f t="shared" si="4"/>
        <v>1</v>
      </c>
      <c r="Q289">
        <v>12.2</v>
      </c>
    </row>
    <row r="290" spans="1:17" x14ac:dyDescent="0.3">
      <c r="A290" s="8" t="s">
        <v>232</v>
      </c>
      <c r="B290" s="8" t="s">
        <v>236</v>
      </c>
      <c r="C290" s="8" t="s">
        <v>53</v>
      </c>
      <c r="D290" s="8" t="s">
        <v>25</v>
      </c>
      <c r="E290" s="12"/>
      <c r="F290" s="12">
        <v>0</v>
      </c>
      <c r="G290" s="12">
        <v>0</v>
      </c>
      <c r="H290" s="13">
        <v>0</v>
      </c>
      <c r="I290" s="13">
        <v>0</v>
      </c>
      <c r="J290" s="13">
        <v>0</v>
      </c>
      <c r="K290" s="13">
        <v>0</v>
      </c>
      <c r="L290" s="13">
        <v>0</v>
      </c>
      <c r="M290" s="5">
        <f>AllData_CategoryTribe!AX291*4</f>
        <v>0</v>
      </c>
      <c r="N290" s="5">
        <f>AllData_CategoryTribe!BA291*9</f>
        <v>0</v>
      </c>
      <c r="O290" s="5">
        <f>AllData_CategoryTribe!BB291*4</f>
        <v>0</v>
      </c>
      <c r="P290">
        <f t="shared" si="4"/>
        <v>0</v>
      </c>
      <c r="Q290">
        <v>59.3</v>
      </c>
    </row>
    <row r="291" spans="1:17" x14ac:dyDescent="0.3">
      <c r="A291" s="8" t="s">
        <v>20</v>
      </c>
      <c r="B291" s="8" t="s">
        <v>236</v>
      </c>
      <c r="C291" s="8" t="s">
        <v>53</v>
      </c>
      <c r="D291" s="8" t="s">
        <v>20</v>
      </c>
      <c r="E291" s="12">
        <v>112</v>
      </c>
      <c r="F291" s="12">
        <v>1</v>
      </c>
      <c r="G291" s="12">
        <v>112</v>
      </c>
      <c r="H291" s="13">
        <v>117.6</v>
      </c>
      <c r="I291" s="13">
        <v>20.72</v>
      </c>
      <c r="J291" s="13">
        <v>3.2480000000000002</v>
      </c>
      <c r="K291" s="13">
        <v>0</v>
      </c>
      <c r="L291" s="13">
        <v>0</v>
      </c>
      <c r="M291" s="5">
        <f>AllData_CategoryTribe!AX292*4</f>
        <v>82.88</v>
      </c>
      <c r="N291" s="5">
        <f>AllData_CategoryTribe!BA292*9</f>
        <v>29.232000000000003</v>
      </c>
      <c r="O291" s="5">
        <f>AllData_CategoryTribe!BB292*4</f>
        <v>0</v>
      </c>
      <c r="P291">
        <f t="shared" si="4"/>
        <v>1</v>
      </c>
      <c r="Q291">
        <v>21.4</v>
      </c>
    </row>
    <row r="292" spans="1:17" x14ac:dyDescent="0.3">
      <c r="A292" s="8" t="s">
        <v>233</v>
      </c>
      <c r="B292" s="8" t="s">
        <v>236</v>
      </c>
      <c r="C292" s="8" t="s">
        <v>53</v>
      </c>
      <c r="D292" s="8" t="s">
        <v>26</v>
      </c>
      <c r="E292" s="12">
        <v>175</v>
      </c>
      <c r="F292" s="12">
        <v>0.42899999999999999</v>
      </c>
      <c r="G292" s="12">
        <v>75.075000000000003</v>
      </c>
      <c r="H292" s="13">
        <v>97.597499999999997</v>
      </c>
      <c r="I292" s="13">
        <v>1.8018000000000001</v>
      </c>
      <c r="J292" s="13">
        <v>0.15015000000000001</v>
      </c>
      <c r="K292" s="13">
        <v>21.471450000000001</v>
      </c>
      <c r="L292" s="13">
        <v>0.22522500000000001</v>
      </c>
      <c r="M292" s="5">
        <f>AllData_CategoryTribe!AX293*4</f>
        <v>7.2072000000000003</v>
      </c>
      <c r="N292" s="5">
        <f>AllData_CategoryTribe!BA293*9</f>
        <v>1.3513500000000001</v>
      </c>
      <c r="O292" s="5">
        <f>AllData_CategoryTribe!BB293*4</f>
        <v>85.885800000000003</v>
      </c>
      <c r="P292">
        <f t="shared" si="4"/>
        <v>1</v>
      </c>
      <c r="Q292">
        <v>31.200000000000003</v>
      </c>
    </row>
    <row r="293" spans="1:17" x14ac:dyDescent="0.3">
      <c r="A293" s="8" t="s">
        <v>233</v>
      </c>
      <c r="B293" s="8" t="s">
        <v>236</v>
      </c>
      <c r="C293" s="8" t="s">
        <v>53</v>
      </c>
      <c r="D293" s="8" t="s">
        <v>28</v>
      </c>
      <c r="E293" s="12">
        <v>185</v>
      </c>
      <c r="F293" s="12">
        <v>0.28599999999999998</v>
      </c>
      <c r="G293" s="12">
        <v>52.91</v>
      </c>
      <c r="H293" s="13">
        <v>67.195700000000002</v>
      </c>
      <c r="I293" s="13">
        <v>4.6031699999999995</v>
      </c>
      <c r="J293" s="13">
        <v>0.26455000000000001</v>
      </c>
      <c r="K293" s="13">
        <v>12.06348</v>
      </c>
      <c r="L293" s="13">
        <v>3.3862400000000004</v>
      </c>
      <c r="M293" s="5">
        <f>AllData_CategoryTribe!AX294*4</f>
        <v>18.412679999999998</v>
      </c>
      <c r="N293" s="5">
        <f>AllData_CategoryTribe!BA294*9</f>
        <v>2.3809499999999999</v>
      </c>
      <c r="O293" s="5">
        <f>AllData_CategoryTribe!BB294*4</f>
        <v>48.253920000000001</v>
      </c>
      <c r="P293">
        <f t="shared" si="4"/>
        <v>1</v>
      </c>
      <c r="Q293">
        <v>32</v>
      </c>
    </row>
    <row r="294" spans="1:17" x14ac:dyDescent="0.3">
      <c r="A294" s="8" t="s">
        <v>233</v>
      </c>
      <c r="B294" s="8" t="s">
        <v>236</v>
      </c>
      <c r="C294" s="8" t="s">
        <v>53</v>
      </c>
      <c r="D294" s="8" t="s">
        <v>29</v>
      </c>
      <c r="E294" s="12"/>
      <c r="F294" s="12">
        <v>0</v>
      </c>
      <c r="G294" s="12">
        <v>0</v>
      </c>
      <c r="H294" s="13">
        <v>0</v>
      </c>
      <c r="I294" s="13">
        <v>0</v>
      </c>
      <c r="J294" s="13">
        <v>0</v>
      </c>
      <c r="K294" s="13">
        <v>0</v>
      </c>
      <c r="L294" s="13">
        <v>0</v>
      </c>
      <c r="M294" s="5">
        <f>AllData_CategoryTribe!AX295*4</f>
        <v>0</v>
      </c>
      <c r="N294" s="5">
        <f>AllData_CategoryTribe!BA295*9</f>
        <v>0</v>
      </c>
      <c r="O294" s="5">
        <f>AllData_CategoryTribe!BB295*4</f>
        <v>0</v>
      </c>
      <c r="P294">
        <f t="shared" si="4"/>
        <v>0</v>
      </c>
      <c r="Q294">
        <v>5.9</v>
      </c>
    </row>
    <row r="295" spans="1:17" x14ac:dyDescent="0.3">
      <c r="A295" s="8" t="s">
        <v>233</v>
      </c>
      <c r="B295" s="8" t="s">
        <v>236</v>
      </c>
      <c r="C295" s="8" t="s">
        <v>53</v>
      </c>
      <c r="D295" s="8" t="s">
        <v>30</v>
      </c>
      <c r="E295" s="12"/>
      <c r="F295" s="12">
        <v>0</v>
      </c>
      <c r="G295" s="12">
        <v>0</v>
      </c>
      <c r="H295" s="13">
        <v>0</v>
      </c>
      <c r="I295" s="13">
        <v>0</v>
      </c>
      <c r="J295" s="13">
        <v>0</v>
      </c>
      <c r="K295" s="13">
        <v>0</v>
      </c>
      <c r="L295" s="13">
        <v>0</v>
      </c>
      <c r="M295" s="5">
        <f>AllData_CategoryTribe!AX296*4</f>
        <v>0</v>
      </c>
      <c r="N295" s="5">
        <f>AllData_CategoryTribe!BA296*9</f>
        <v>0</v>
      </c>
      <c r="O295" s="5">
        <f>AllData_CategoryTribe!BB296*4</f>
        <v>0</v>
      </c>
      <c r="P295">
        <f t="shared" si="4"/>
        <v>0</v>
      </c>
      <c r="Q295">
        <v>24.9</v>
      </c>
    </row>
    <row r="296" spans="1:17" x14ac:dyDescent="0.3">
      <c r="A296" s="8" t="s">
        <v>233</v>
      </c>
      <c r="B296" s="8" t="s">
        <v>236</v>
      </c>
      <c r="C296" s="8" t="s">
        <v>53</v>
      </c>
      <c r="D296" s="8" t="s">
        <v>31</v>
      </c>
      <c r="E296" s="12"/>
      <c r="F296" s="12">
        <v>0</v>
      </c>
      <c r="G296" s="12">
        <v>0</v>
      </c>
      <c r="H296" s="13">
        <v>0</v>
      </c>
      <c r="I296" s="13">
        <v>0</v>
      </c>
      <c r="J296" s="13">
        <v>0</v>
      </c>
      <c r="K296" s="13">
        <v>0</v>
      </c>
      <c r="L296" s="13">
        <v>0</v>
      </c>
      <c r="M296" s="5">
        <f>AllData_CategoryTribe!AX297*4</f>
        <v>0</v>
      </c>
      <c r="N296" s="5">
        <f>AllData_CategoryTribe!BA297*9</f>
        <v>0</v>
      </c>
      <c r="O296" s="5">
        <f>AllData_CategoryTribe!BB297*4</f>
        <v>0</v>
      </c>
      <c r="P296">
        <f t="shared" si="4"/>
        <v>0</v>
      </c>
      <c r="Q296">
        <v>23.700000000000003</v>
      </c>
    </row>
    <row r="297" spans="1:17" x14ac:dyDescent="0.3">
      <c r="A297" s="8" t="s">
        <v>233</v>
      </c>
      <c r="B297" s="8" t="s">
        <v>236</v>
      </c>
      <c r="C297" s="8" t="s">
        <v>53</v>
      </c>
      <c r="D297" s="8" t="s">
        <v>34</v>
      </c>
      <c r="E297" s="12">
        <v>125</v>
      </c>
      <c r="F297" s="12">
        <v>0.28599999999999998</v>
      </c>
      <c r="G297" s="12">
        <v>35.75</v>
      </c>
      <c r="H297" s="13">
        <v>102.96</v>
      </c>
      <c r="I297" s="13">
        <v>2.2522500000000001</v>
      </c>
      <c r="J297" s="13">
        <v>3.25325</v>
      </c>
      <c r="K297" s="13">
        <v>17.517499999999998</v>
      </c>
      <c r="L297" s="13">
        <v>0</v>
      </c>
      <c r="M297" s="5">
        <f>AllData_CategoryTribe!AX298*4</f>
        <v>9.0090000000000003</v>
      </c>
      <c r="N297" s="5">
        <f>AllData_CategoryTribe!BA298*9</f>
        <v>29.279250000000001</v>
      </c>
      <c r="O297" s="5">
        <f>AllData_CategoryTribe!BB298*4</f>
        <v>70.069999999999993</v>
      </c>
      <c r="P297">
        <f t="shared" si="4"/>
        <v>1</v>
      </c>
      <c r="Q297">
        <v>64.400000000000006</v>
      </c>
    </row>
    <row r="298" spans="1:17" x14ac:dyDescent="0.3">
      <c r="A298" s="8" t="s">
        <v>233</v>
      </c>
      <c r="B298" s="8" t="s">
        <v>236</v>
      </c>
      <c r="C298" s="8" t="s">
        <v>53</v>
      </c>
      <c r="D298" s="8" t="s">
        <v>44</v>
      </c>
      <c r="E298" s="12">
        <v>250</v>
      </c>
      <c r="F298" s="12">
        <v>3.3000000000000002E-2</v>
      </c>
      <c r="G298" s="12">
        <v>8.25</v>
      </c>
      <c r="H298" s="13">
        <v>11.6325</v>
      </c>
      <c r="I298" s="13">
        <v>0.39600000000000002</v>
      </c>
      <c r="J298" s="13">
        <v>5.7749999999999996E-2</v>
      </c>
      <c r="K298" s="13">
        <v>2.3347500000000001</v>
      </c>
      <c r="L298" s="13">
        <v>0.14025000000000001</v>
      </c>
      <c r="M298" s="5">
        <f>AllData_CategoryTribe!AX299*4</f>
        <v>1.5840000000000001</v>
      </c>
      <c r="N298" s="5">
        <f>AllData_CategoryTribe!BA299*9</f>
        <v>0.51974999999999993</v>
      </c>
      <c r="O298" s="5">
        <f>AllData_CategoryTribe!BB299*4</f>
        <v>9.3390000000000004</v>
      </c>
      <c r="P298">
        <f t="shared" si="4"/>
        <v>1</v>
      </c>
      <c r="Q298">
        <v>33.799999999999997</v>
      </c>
    </row>
    <row r="299" spans="1:17" x14ac:dyDescent="0.3">
      <c r="A299" s="8" t="s">
        <v>234</v>
      </c>
      <c r="B299" s="8" t="s">
        <v>236</v>
      </c>
      <c r="C299" s="8" t="s">
        <v>53</v>
      </c>
      <c r="D299" s="8" t="s">
        <v>248</v>
      </c>
      <c r="E299" s="12">
        <v>134</v>
      </c>
      <c r="F299" s="12">
        <v>1</v>
      </c>
      <c r="G299" s="12">
        <v>134</v>
      </c>
      <c r="H299" s="13">
        <v>218.42</v>
      </c>
      <c r="I299" s="13">
        <v>8.4420000000000002</v>
      </c>
      <c r="J299" s="13">
        <v>1.8759999999999999</v>
      </c>
      <c r="K299" s="13">
        <v>41.674000000000007</v>
      </c>
      <c r="L299" s="13">
        <v>1.34</v>
      </c>
      <c r="M299" s="5">
        <f>AllData_CategoryTribe!AX300*4</f>
        <v>33.768000000000001</v>
      </c>
      <c r="N299" s="5">
        <f>AllData_CategoryTribe!BA300*9</f>
        <v>16.884</v>
      </c>
      <c r="O299" s="5">
        <f>AllData_CategoryTribe!BB300*4</f>
        <v>166.69600000000003</v>
      </c>
      <c r="P299">
        <f t="shared" si="4"/>
        <v>1</v>
      </c>
      <c r="Q299">
        <v>38.799999999999997</v>
      </c>
    </row>
    <row r="300" spans="1:17" x14ac:dyDescent="0.3">
      <c r="A300" s="8" t="s">
        <v>234</v>
      </c>
      <c r="B300" s="8" t="s">
        <v>236</v>
      </c>
      <c r="C300" s="8" t="s">
        <v>53</v>
      </c>
      <c r="D300" s="8" t="s">
        <v>27</v>
      </c>
      <c r="E300" s="12">
        <v>114</v>
      </c>
      <c r="F300" s="12">
        <v>1</v>
      </c>
      <c r="G300" s="12">
        <v>114</v>
      </c>
      <c r="H300" s="13">
        <v>142.5</v>
      </c>
      <c r="I300" s="13">
        <v>2.3940000000000001</v>
      </c>
      <c r="J300" s="13">
        <v>1.4820000000000002</v>
      </c>
      <c r="K300" s="13">
        <v>29.867999999999999</v>
      </c>
      <c r="L300" s="13">
        <v>1.1399999999999999</v>
      </c>
      <c r="M300" s="5">
        <f>AllData_CategoryTribe!AX301*4</f>
        <v>9.5760000000000005</v>
      </c>
      <c r="N300" s="5">
        <f>AllData_CategoryTribe!BA301*9</f>
        <v>13.338000000000001</v>
      </c>
      <c r="O300" s="5">
        <f>AllData_CategoryTribe!BB301*4</f>
        <v>119.47199999999999</v>
      </c>
      <c r="P300">
        <f t="shared" si="4"/>
        <v>1</v>
      </c>
      <c r="Q300">
        <v>29.6</v>
      </c>
    </row>
    <row r="301" spans="1:17" x14ac:dyDescent="0.3">
      <c r="A301" s="8" t="s">
        <v>234</v>
      </c>
      <c r="B301" s="8" t="s">
        <v>236</v>
      </c>
      <c r="C301" s="8" t="s">
        <v>53</v>
      </c>
      <c r="D301" s="8" t="s">
        <v>32</v>
      </c>
      <c r="E301" s="12"/>
      <c r="F301" s="12">
        <v>0</v>
      </c>
      <c r="G301" s="12">
        <v>0</v>
      </c>
      <c r="H301" s="13">
        <v>0</v>
      </c>
      <c r="I301" s="13">
        <v>0</v>
      </c>
      <c r="J301" s="13">
        <v>0</v>
      </c>
      <c r="K301" s="13">
        <v>0</v>
      </c>
      <c r="L301" s="13">
        <v>0</v>
      </c>
      <c r="M301" s="5">
        <f>AllData_CategoryTribe!AX302*4</f>
        <v>0</v>
      </c>
      <c r="N301" s="5">
        <f>AllData_CategoryTribe!BA302*9</f>
        <v>0</v>
      </c>
      <c r="O301" s="5">
        <f>AllData_CategoryTribe!BB302*4</f>
        <v>0</v>
      </c>
      <c r="P301">
        <f t="shared" si="4"/>
        <v>0</v>
      </c>
      <c r="Q301">
        <v>87</v>
      </c>
    </row>
    <row r="302" spans="1:17" x14ac:dyDescent="0.3">
      <c r="A302" s="8" t="s">
        <v>234</v>
      </c>
      <c r="B302" s="8" t="s">
        <v>236</v>
      </c>
      <c r="C302" s="8" t="s">
        <v>53</v>
      </c>
      <c r="D302" s="8" t="s">
        <v>74</v>
      </c>
      <c r="E302" s="12">
        <v>340</v>
      </c>
      <c r="F302" s="12">
        <v>3.3000000000000002E-2</v>
      </c>
      <c r="G302" s="12">
        <v>11.22</v>
      </c>
      <c r="H302" s="13">
        <v>4.6002000000000001</v>
      </c>
      <c r="I302" s="13">
        <v>0</v>
      </c>
      <c r="J302" s="13">
        <v>0</v>
      </c>
      <c r="K302" s="13">
        <v>1.1668800000000001</v>
      </c>
      <c r="L302" s="13">
        <v>0</v>
      </c>
      <c r="M302" s="5">
        <f>AllData_CategoryTribe!AX303*4</f>
        <v>0</v>
      </c>
      <c r="N302" s="5">
        <f>AllData_CategoryTribe!BA303*9</f>
        <v>0</v>
      </c>
      <c r="O302" s="5">
        <f>AllData_CategoryTribe!BB303*4</f>
        <v>4.6675200000000006</v>
      </c>
      <c r="P302">
        <f t="shared" si="4"/>
        <v>1</v>
      </c>
      <c r="Q302">
        <v>10.4</v>
      </c>
    </row>
    <row r="303" spans="1:17" x14ac:dyDescent="0.3">
      <c r="A303" s="8" t="s">
        <v>232</v>
      </c>
      <c r="B303" s="8" t="s">
        <v>236</v>
      </c>
      <c r="C303" s="8" t="s">
        <v>54</v>
      </c>
      <c r="D303" s="8" t="s">
        <v>13</v>
      </c>
      <c r="E303" s="12">
        <v>112</v>
      </c>
      <c r="F303" s="12">
        <v>3.0000000000000001E-3</v>
      </c>
      <c r="G303" s="12">
        <v>0.33600000000000002</v>
      </c>
      <c r="H303" s="13">
        <v>0.90383999999999998</v>
      </c>
      <c r="I303" s="13">
        <v>8.3664000000000002E-2</v>
      </c>
      <c r="J303" s="13">
        <v>6.0479999999999999E-2</v>
      </c>
      <c r="K303" s="13">
        <v>0</v>
      </c>
      <c r="L303" s="13">
        <v>0</v>
      </c>
      <c r="M303" s="5">
        <f>AllData_CategoryTribe!AX304*4</f>
        <v>0.33465600000000001</v>
      </c>
      <c r="N303" s="5">
        <f>AllData_CategoryTribe!BA304*9</f>
        <v>0.54432000000000003</v>
      </c>
      <c r="O303" s="5">
        <f>AllData_CategoryTribe!BB304*4</f>
        <v>0</v>
      </c>
      <c r="P303">
        <f t="shared" si="4"/>
        <v>1</v>
      </c>
      <c r="Q303">
        <v>42.9</v>
      </c>
    </row>
    <row r="304" spans="1:17" x14ac:dyDescent="0.3">
      <c r="A304" s="8" t="s">
        <v>232</v>
      </c>
      <c r="B304" s="8" t="s">
        <v>236</v>
      </c>
      <c r="C304" s="8" t="s">
        <v>54</v>
      </c>
      <c r="D304" s="8" t="s">
        <v>15</v>
      </c>
      <c r="E304" s="12">
        <v>85</v>
      </c>
      <c r="F304" s="12">
        <v>3.3000000000000002E-2</v>
      </c>
      <c r="G304" s="12">
        <v>2.8050000000000002</v>
      </c>
      <c r="H304" s="13">
        <v>6.7600499999999997</v>
      </c>
      <c r="I304" s="13">
        <v>0.92284499999999992</v>
      </c>
      <c r="J304" s="13">
        <v>0.30574500000000004</v>
      </c>
      <c r="K304" s="13">
        <v>1.4025000000000001E-2</v>
      </c>
      <c r="L304" s="13">
        <v>0</v>
      </c>
      <c r="M304" s="5">
        <f>AllData_CategoryTribe!AX305*4</f>
        <v>3.6913799999999997</v>
      </c>
      <c r="N304" s="5">
        <f>AllData_CategoryTribe!BA305*9</f>
        <v>2.7517050000000003</v>
      </c>
      <c r="O304" s="5">
        <f>AllData_CategoryTribe!BB305*4</f>
        <v>5.6100000000000004E-2</v>
      </c>
      <c r="P304">
        <f t="shared" si="4"/>
        <v>1</v>
      </c>
      <c r="Q304">
        <v>44.3</v>
      </c>
    </row>
    <row r="305" spans="1:17" x14ac:dyDescent="0.3">
      <c r="A305" s="8" t="s">
        <v>232</v>
      </c>
      <c r="B305" s="8" t="s">
        <v>236</v>
      </c>
      <c r="C305" s="8" t="s">
        <v>54</v>
      </c>
      <c r="D305" s="8" t="s">
        <v>17</v>
      </c>
      <c r="E305" s="12">
        <v>85</v>
      </c>
      <c r="F305" s="12">
        <v>3.3000000000000002E-2</v>
      </c>
      <c r="G305" s="12">
        <v>2.8050000000000002</v>
      </c>
      <c r="H305" s="13">
        <v>7.4332500000000001</v>
      </c>
      <c r="I305" s="13">
        <v>0.47404499999999999</v>
      </c>
      <c r="J305" s="13">
        <v>0.60026999999999997</v>
      </c>
      <c r="K305" s="13">
        <v>0</v>
      </c>
      <c r="L305" s="13">
        <v>0</v>
      </c>
      <c r="M305" s="5">
        <f>AllData_CategoryTribe!AX306*4</f>
        <v>1.89618</v>
      </c>
      <c r="N305" s="5">
        <f>AllData_CategoryTribe!BA306*9</f>
        <v>5.4024299999999998</v>
      </c>
      <c r="O305" s="5">
        <f>AllData_CategoryTribe!BB306*4</f>
        <v>0</v>
      </c>
      <c r="P305">
        <f t="shared" si="4"/>
        <v>1</v>
      </c>
      <c r="Q305">
        <v>38.299999999999997</v>
      </c>
    </row>
    <row r="306" spans="1:17" x14ac:dyDescent="0.3">
      <c r="A306" s="8" t="s">
        <v>232</v>
      </c>
      <c r="B306" s="8" t="s">
        <v>236</v>
      </c>
      <c r="C306" s="8" t="s">
        <v>54</v>
      </c>
      <c r="D306" s="8" t="s">
        <v>18</v>
      </c>
      <c r="E306" s="12">
        <v>112</v>
      </c>
      <c r="F306" s="12">
        <v>3.0000000000000001E-3</v>
      </c>
      <c r="G306" s="12">
        <v>0.33600000000000002</v>
      </c>
      <c r="H306" s="13">
        <v>0.89712000000000003</v>
      </c>
      <c r="I306" s="13">
        <v>6.5856000000000012E-2</v>
      </c>
      <c r="J306" s="13">
        <v>6.8208000000000005E-2</v>
      </c>
      <c r="K306" s="13">
        <v>3.3600000000000001E-3</v>
      </c>
      <c r="L306" s="13">
        <v>3.3600000000000001E-3</v>
      </c>
      <c r="M306" s="5">
        <f>AllData_CategoryTribe!AX307*4</f>
        <v>0.26342400000000005</v>
      </c>
      <c r="N306" s="5">
        <f>AllData_CategoryTribe!BA307*9</f>
        <v>0.61387200000000008</v>
      </c>
      <c r="O306" s="5">
        <f>AllData_CategoryTribe!BB307*4</f>
        <v>1.3440000000000001E-2</v>
      </c>
      <c r="P306">
        <f t="shared" si="4"/>
        <v>1</v>
      </c>
      <c r="Q306">
        <v>39.900000000000006</v>
      </c>
    </row>
    <row r="307" spans="1:17" x14ac:dyDescent="0.3">
      <c r="A307" s="8" t="s">
        <v>232</v>
      </c>
      <c r="B307" s="8" t="s">
        <v>236</v>
      </c>
      <c r="C307" s="8" t="s">
        <v>54</v>
      </c>
      <c r="D307" s="8" t="s">
        <v>19</v>
      </c>
      <c r="E307" s="12">
        <v>112</v>
      </c>
      <c r="F307" s="12">
        <v>0.14299999999999999</v>
      </c>
      <c r="G307" s="12">
        <v>16.015999999999998</v>
      </c>
      <c r="H307" s="13">
        <v>45.645599999999995</v>
      </c>
      <c r="I307" s="13">
        <v>4.3083039999999997</v>
      </c>
      <c r="J307" s="13">
        <v>3.0270239999999995</v>
      </c>
      <c r="K307" s="13">
        <v>0</v>
      </c>
      <c r="L307" s="13">
        <v>0</v>
      </c>
      <c r="M307" s="5">
        <f>AllData_CategoryTribe!AX308*4</f>
        <v>17.233215999999999</v>
      </c>
      <c r="N307" s="5">
        <f>AllData_CategoryTribe!BA308*9</f>
        <v>27.243215999999997</v>
      </c>
      <c r="O307" s="5">
        <f>AllData_CategoryTribe!BB308*4</f>
        <v>0</v>
      </c>
      <c r="P307">
        <f t="shared" si="4"/>
        <v>1</v>
      </c>
      <c r="Q307">
        <v>45.8</v>
      </c>
    </row>
    <row r="308" spans="1:17" x14ac:dyDescent="0.3">
      <c r="A308" s="8" t="s">
        <v>232</v>
      </c>
      <c r="B308" s="8" t="s">
        <v>236</v>
      </c>
      <c r="C308" s="8" t="s">
        <v>54</v>
      </c>
      <c r="D308" s="8" t="s">
        <v>22</v>
      </c>
      <c r="E308" s="12"/>
      <c r="F308" s="12">
        <v>0</v>
      </c>
      <c r="G308" s="12">
        <v>0</v>
      </c>
      <c r="H308" s="13">
        <v>0</v>
      </c>
      <c r="I308" s="13">
        <v>0</v>
      </c>
      <c r="J308" s="13">
        <v>0</v>
      </c>
      <c r="K308" s="13">
        <v>0</v>
      </c>
      <c r="L308" s="13">
        <v>0</v>
      </c>
      <c r="M308" s="5">
        <f>AllData_CategoryTribe!AX309*4</f>
        <v>0</v>
      </c>
      <c r="N308" s="5">
        <f>AllData_CategoryTribe!BA309*9</f>
        <v>0</v>
      </c>
      <c r="O308" s="5">
        <f>AllData_CategoryTribe!BB309*4</f>
        <v>0</v>
      </c>
      <c r="P308">
        <f t="shared" si="4"/>
        <v>0</v>
      </c>
      <c r="Q308">
        <v>45.8</v>
      </c>
    </row>
    <row r="309" spans="1:17" x14ac:dyDescent="0.3">
      <c r="A309" s="8" t="s">
        <v>232</v>
      </c>
      <c r="B309" s="8" t="s">
        <v>236</v>
      </c>
      <c r="C309" s="8" t="s">
        <v>54</v>
      </c>
      <c r="D309" s="8" t="s">
        <v>23</v>
      </c>
      <c r="E309" s="12"/>
      <c r="F309" s="12">
        <v>0</v>
      </c>
      <c r="G309" s="12">
        <v>0</v>
      </c>
      <c r="H309" s="13">
        <v>0</v>
      </c>
      <c r="I309" s="13">
        <v>0</v>
      </c>
      <c r="J309" s="13">
        <v>0</v>
      </c>
      <c r="K309" s="13">
        <v>0</v>
      </c>
      <c r="L309" s="13">
        <v>0</v>
      </c>
      <c r="M309" s="5">
        <f>AllData_CategoryTribe!AX310*4</f>
        <v>0</v>
      </c>
      <c r="N309" s="5">
        <f>AllData_CategoryTribe!BA310*9</f>
        <v>0</v>
      </c>
      <c r="O309" s="5">
        <f>AllData_CategoryTribe!BB310*4</f>
        <v>0</v>
      </c>
      <c r="P309">
        <f t="shared" si="4"/>
        <v>0</v>
      </c>
      <c r="Q309">
        <v>24.3</v>
      </c>
    </row>
    <row r="310" spans="1:17" x14ac:dyDescent="0.3">
      <c r="A310" s="8" t="s">
        <v>232</v>
      </c>
      <c r="B310" s="8" t="s">
        <v>236</v>
      </c>
      <c r="C310" s="8" t="s">
        <v>54</v>
      </c>
      <c r="D310" s="8" t="s">
        <v>24</v>
      </c>
      <c r="E310" s="12">
        <v>184</v>
      </c>
      <c r="F310" s="12">
        <v>3</v>
      </c>
      <c r="G310" s="12">
        <v>552</v>
      </c>
      <c r="H310" s="13">
        <v>380.88</v>
      </c>
      <c r="I310" s="13">
        <v>19.872</v>
      </c>
      <c r="J310" s="13">
        <v>22.631999999999998</v>
      </c>
      <c r="K310" s="13">
        <v>24.84</v>
      </c>
      <c r="L310" s="13">
        <v>0</v>
      </c>
      <c r="M310" s="5">
        <f>AllData_CategoryTribe!AX311*4</f>
        <v>79.488</v>
      </c>
      <c r="N310" s="5">
        <f>AllData_CategoryTribe!BA311*9</f>
        <v>203.68799999999999</v>
      </c>
      <c r="O310" s="5">
        <f>AllData_CategoryTribe!BB311*4</f>
        <v>99.36</v>
      </c>
      <c r="P310">
        <f t="shared" si="4"/>
        <v>1</v>
      </c>
      <c r="Q310">
        <v>12.2</v>
      </c>
    </row>
    <row r="311" spans="1:17" x14ac:dyDescent="0.3">
      <c r="A311" s="8" t="s">
        <v>232</v>
      </c>
      <c r="B311" s="8" t="s">
        <v>236</v>
      </c>
      <c r="C311" s="8" t="s">
        <v>54</v>
      </c>
      <c r="D311" s="8" t="s">
        <v>25</v>
      </c>
      <c r="E311" s="12"/>
      <c r="F311" s="12">
        <v>0</v>
      </c>
      <c r="G311" s="12">
        <v>0</v>
      </c>
      <c r="H311" s="13">
        <v>0</v>
      </c>
      <c r="I311" s="13">
        <v>0</v>
      </c>
      <c r="J311" s="13">
        <v>0</v>
      </c>
      <c r="K311" s="13">
        <v>0</v>
      </c>
      <c r="L311" s="13">
        <v>0</v>
      </c>
      <c r="M311" s="5">
        <f>AllData_CategoryTribe!AX312*4</f>
        <v>0</v>
      </c>
      <c r="N311" s="5">
        <f>AllData_CategoryTribe!BA312*9</f>
        <v>0</v>
      </c>
      <c r="O311" s="5">
        <f>AllData_CategoryTribe!BB312*4</f>
        <v>0</v>
      </c>
      <c r="P311">
        <f t="shared" si="4"/>
        <v>0</v>
      </c>
      <c r="Q311">
        <v>59.3</v>
      </c>
    </row>
    <row r="312" spans="1:17" x14ac:dyDescent="0.3">
      <c r="A312" s="8" t="s">
        <v>20</v>
      </c>
      <c r="B312" s="8" t="s">
        <v>236</v>
      </c>
      <c r="C312" s="8" t="s">
        <v>54</v>
      </c>
      <c r="D312" s="8" t="s">
        <v>20</v>
      </c>
      <c r="E312" s="12">
        <v>112</v>
      </c>
      <c r="F312" s="12">
        <v>1</v>
      </c>
      <c r="G312" s="12">
        <v>112</v>
      </c>
      <c r="H312" s="13">
        <v>117.6</v>
      </c>
      <c r="I312" s="13">
        <v>20.72</v>
      </c>
      <c r="J312" s="13">
        <v>3.2480000000000002</v>
      </c>
      <c r="K312" s="13">
        <v>0</v>
      </c>
      <c r="L312" s="13">
        <v>0</v>
      </c>
      <c r="M312" s="5">
        <f>AllData_CategoryTribe!AX313*4</f>
        <v>82.88</v>
      </c>
      <c r="N312" s="5">
        <f>AllData_CategoryTribe!BA313*9</f>
        <v>29.232000000000003</v>
      </c>
      <c r="O312" s="5">
        <f>AllData_CategoryTribe!BB313*4</f>
        <v>0</v>
      </c>
      <c r="P312">
        <f t="shared" si="4"/>
        <v>1</v>
      </c>
      <c r="Q312">
        <v>21.4</v>
      </c>
    </row>
    <row r="313" spans="1:17" x14ac:dyDescent="0.3">
      <c r="A313" s="8" t="s">
        <v>233</v>
      </c>
      <c r="B313" s="8" t="s">
        <v>236</v>
      </c>
      <c r="C313" s="8" t="s">
        <v>54</v>
      </c>
      <c r="D313" s="8" t="s">
        <v>26</v>
      </c>
      <c r="E313" s="12">
        <v>175</v>
      </c>
      <c r="F313" s="12">
        <v>0.42899999999999999</v>
      </c>
      <c r="G313" s="12">
        <v>75.075000000000003</v>
      </c>
      <c r="H313" s="13">
        <v>97.597499999999997</v>
      </c>
      <c r="I313" s="13">
        <v>1.8018000000000001</v>
      </c>
      <c r="J313" s="13">
        <v>0.15015000000000001</v>
      </c>
      <c r="K313" s="13">
        <v>21.471450000000001</v>
      </c>
      <c r="L313" s="13">
        <v>0.22522500000000001</v>
      </c>
      <c r="M313" s="5">
        <f>AllData_CategoryTribe!AX314*4</f>
        <v>7.2072000000000003</v>
      </c>
      <c r="N313" s="5">
        <f>AllData_CategoryTribe!BA314*9</f>
        <v>1.3513500000000001</v>
      </c>
      <c r="O313" s="5">
        <f>AllData_CategoryTribe!BB314*4</f>
        <v>85.885800000000003</v>
      </c>
      <c r="P313">
        <f t="shared" si="4"/>
        <v>1</v>
      </c>
      <c r="Q313">
        <v>31.200000000000003</v>
      </c>
    </row>
    <row r="314" spans="1:17" x14ac:dyDescent="0.3">
      <c r="A314" s="8" t="s">
        <v>233</v>
      </c>
      <c r="B314" s="8" t="s">
        <v>236</v>
      </c>
      <c r="C314" s="8" t="s">
        <v>54</v>
      </c>
      <c r="D314" s="8" t="s">
        <v>28</v>
      </c>
      <c r="E314" s="12">
        <v>185</v>
      </c>
      <c r="F314" s="12">
        <v>1</v>
      </c>
      <c r="G314" s="12">
        <v>185</v>
      </c>
      <c r="H314" s="13">
        <v>234.95</v>
      </c>
      <c r="I314" s="13">
        <v>16.094999999999999</v>
      </c>
      <c r="J314" s="13">
        <v>0.92500000000000004</v>
      </c>
      <c r="K314" s="13">
        <v>42.18</v>
      </c>
      <c r="L314" s="13">
        <v>11.84</v>
      </c>
      <c r="M314" s="5">
        <f>AllData_CategoryTribe!AX315*4</f>
        <v>64.38</v>
      </c>
      <c r="N314" s="5">
        <f>AllData_CategoryTribe!BA315*9</f>
        <v>8.3250000000000011</v>
      </c>
      <c r="O314" s="5">
        <f>AllData_CategoryTribe!BB315*4</f>
        <v>168.72</v>
      </c>
      <c r="P314">
        <f t="shared" si="4"/>
        <v>1</v>
      </c>
      <c r="Q314">
        <v>32</v>
      </c>
    </row>
    <row r="315" spans="1:17" x14ac:dyDescent="0.3">
      <c r="A315" s="8" t="s">
        <v>233</v>
      </c>
      <c r="B315" s="8" t="s">
        <v>236</v>
      </c>
      <c r="C315" s="8" t="s">
        <v>54</v>
      </c>
      <c r="D315" s="8" t="s">
        <v>29</v>
      </c>
      <c r="E315" s="12"/>
      <c r="F315" s="12">
        <v>0</v>
      </c>
      <c r="G315" s="12">
        <v>0</v>
      </c>
      <c r="H315" s="13">
        <v>0</v>
      </c>
      <c r="I315" s="13">
        <v>0</v>
      </c>
      <c r="J315" s="13">
        <v>0</v>
      </c>
      <c r="K315" s="13">
        <v>0</v>
      </c>
      <c r="L315" s="13">
        <v>0</v>
      </c>
      <c r="M315" s="5">
        <f>AllData_CategoryTribe!AX316*4</f>
        <v>0</v>
      </c>
      <c r="N315" s="5">
        <f>AllData_CategoryTribe!BA316*9</f>
        <v>0</v>
      </c>
      <c r="O315" s="5">
        <f>AllData_CategoryTribe!BB316*4</f>
        <v>0</v>
      </c>
      <c r="P315">
        <f t="shared" si="4"/>
        <v>0</v>
      </c>
      <c r="Q315">
        <v>5.9</v>
      </c>
    </row>
    <row r="316" spans="1:17" x14ac:dyDescent="0.3">
      <c r="A316" s="8" t="s">
        <v>233</v>
      </c>
      <c r="B316" s="8" t="s">
        <v>236</v>
      </c>
      <c r="C316" s="8" t="s">
        <v>54</v>
      </c>
      <c r="D316" s="8" t="s">
        <v>30</v>
      </c>
      <c r="E316" s="12"/>
      <c r="F316" s="12">
        <v>0</v>
      </c>
      <c r="G316" s="12">
        <v>0</v>
      </c>
      <c r="H316" s="13">
        <v>0</v>
      </c>
      <c r="I316" s="13">
        <v>0</v>
      </c>
      <c r="J316" s="13">
        <v>0</v>
      </c>
      <c r="K316" s="13">
        <v>0</v>
      </c>
      <c r="L316" s="13">
        <v>0</v>
      </c>
      <c r="M316" s="5">
        <f>AllData_CategoryTribe!AX317*4</f>
        <v>0</v>
      </c>
      <c r="N316" s="5">
        <f>AllData_CategoryTribe!BA317*9</f>
        <v>0</v>
      </c>
      <c r="O316" s="5">
        <f>AllData_CategoryTribe!BB317*4</f>
        <v>0</v>
      </c>
      <c r="P316">
        <f t="shared" si="4"/>
        <v>0</v>
      </c>
      <c r="Q316">
        <v>24.9</v>
      </c>
    </row>
    <row r="317" spans="1:17" x14ac:dyDescent="0.3">
      <c r="A317" s="8" t="s">
        <v>233</v>
      </c>
      <c r="B317" s="8" t="s">
        <v>236</v>
      </c>
      <c r="C317" s="8" t="s">
        <v>54</v>
      </c>
      <c r="D317" s="8" t="s">
        <v>31</v>
      </c>
      <c r="E317" s="12">
        <v>122</v>
      </c>
      <c r="F317" s="12">
        <v>6.7000000000000004E-2</v>
      </c>
      <c r="G317" s="12">
        <v>8.1740000000000013</v>
      </c>
      <c r="H317" s="13">
        <v>7.6018200000000009</v>
      </c>
      <c r="I317" s="13">
        <v>0.16348000000000001</v>
      </c>
      <c r="J317" s="13">
        <v>8.1740000000000007E-3</v>
      </c>
      <c r="K317" s="13">
        <v>1.7655840000000003</v>
      </c>
      <c r="L317" s="13">
        <v>0.12261000000000002</v>
      </c>
      <c r="M317" s="5">
        <f>AllData_CategoryTribe!AX318*4</f>
        <v>0.65392000000000006</v>
      </c>
      <c r="N317" s="5">
        <f>AllData_CategoryTribe!BA318*9</f>
        <v>7.3566000000000006E-2</v>
      </c>
      <c r="O317" s="5">
        <f>AllData_CategoryTribe!BB318*4</f>
        <v>7.0623360000000011</v>
      </c>
      <c r="P317">
        <f t="shared" si="4"/>
        <v>1</v>
      </c>
      <c r="Q317">
        <v>23.700000000000003</v>
      </c>
    </row>
    <row r="318" spans="1:17" x14ac:dyDescent="0.3">
      <c r="A318" s="8" t="s">
        <v>233</v>
      </c>
      <c r="B318" s="8" t="s">
        <v>236</v>
      </c>
      <c r="C318" s="8" t="s">
        <v>54</v>
      </c>
      <c r="D318" s="8" t="s">
        <v>34</v>
      </c>
      <c r="E318" s="12">
        <v>125</v>
      </c>
      <c r="F318" s="12">
        <v>0.14299999999999999</v>
      </c>
      <c r="G318" s="12">
        <v>17.875</v>
      </c>
      <c r="H318" s="13">
        <v>51.48</v>
      </c>
      <c r="I318" s="13">
        <v>1.126125</v>
      </c>
      <c r="J318" s="13">
        <v>1.626625</v>
      </c>
      <c r="K318" s="13">
        <v>8.7587499999999991</v>
      </c>
      <c r="L318" s="13">
        <v>0</v>
      </c>
      <c r="M318" s="5">
        <f>AllData_CategoryTribe!AX319*4</f>
        <v>4.5045000000000002</v>
      </c>
      <c r="N318" s="5">
        <f>AllData_CategoryTribe!BA319*9</f>
        <v>14.639625000000001</v>
      </c>
      <c r="O318" s="5">
        <f>AllData_CategoryTribe!BB319*4</f>
        <v>35.034999999999997</v>
      </c>
      <c r="P318">
        <f t="shared" si="4"/>
        <v>1</v>
      </c>
      <c r="Q318">
        <v>64.400000000000006</v>
      </c>
    </row>
    <row r="319" spans="1:17" x14ac:dyDescent="0.3">
      <c r="A319" s="8" t="s">
        <v>233</v>
      </c>
      <c r="B319" s="8" t="s">
        <v>236</v>
      </c>
      <c r="C319" s="8" t="s">
        <v>54</v>
      </c>
      <c r="D319" s="8" t="s">
        <v>44</v>
      </c>
      <c r="E319" s="12">
        <v>250</v>
      </c>
      <c r="F319" s="12">
        <v>3.3000000000000002E-2</v>
      </c>
      <c r="G319" s="12">
        <v>8.25</v>
      </c>
      <c r="H319" s="13">
        <v>11.6325</v>
      </c>
      <c r="I319" s="13">
        <v>0.39600000000000002</v>
      </c>
      <c r="J319" s="13">
        <v>5.7749999999999996E-2</v>
      </c>
      <c r="K319" s="13">
        <v>2.3347500000000001</v>
      </c>
      <c r="L319" s="13">
        <v>0.14025000000000001</v>
      </c>
      <c r="M319" s="5">
        <f>AllData_CategoryTribe!AX320*4</f>
        <v>1.5840000000000001</v>
      </c>
      <c r="N319" s="5">
        <f>AllData_CategoryTribe!BA320*9</f>
        <v>0.51974999999999993</v>
      </c>
      <c r="O319" s="5">
        <f>AllData_CategoryTribe!BB320*4</f>
        <v>9.3390000000000004</v>
      </c>
      <c r="P319">
        <f t="shared" si="4"/>
        <v>1</v>
      </c>
      <c r="Q319">
        <v>33.799999999999997</v>
      </c>
    </row>
    <row r="320" spans="1:17" x14ac:dyDescent="0.3">
      <c r="A320" s="8" t="s">
        <v>234</v>
      </c>
      <c r="B320" s="8" t="s">
        <v>236</v>
      </c>
      <c r="C320" s="8" t="s">
        <v>54</v>
      </c>
      <c r="D320" s="8" t="s">
        <v>248</v>
      </c>
      <c r="E320" s="12">
        <v>134</v>
      </c>
      <c r="F320" s="12">
        <v>0.42899999999999999</v>
      </c>
      <c r="G320" s="12">
        <v>57.485999999999997</v>
      </c>
      <c r="H320" s="13">
        <v>93.702179999999984</v>
      </c>
      <c r="I320" s="13">
        <v>3.6216179999999998</v>
      </c>
      <c r="J320" s="13">
        <v>0.80480399999999985</v>
      </c>
      <c r="K320" s="13">
        <v>17.878146000000001</v>
      </c>
      <c r="L320" s="13">
        <v>0.57485999999999993</v>
      </c>
      <c r="M320" s="5">
        <f>AllData_CategoryTribe!AX321*4</f>
        <v>14.486471999999999</v>
      </c>
      <c r="N320" s="5">
        <f>AllData_CategoryTribe!BA321*9</f>
        <v>7.2432359999999987</v>
      </c>
      <c r="O320" s="5">
        <f>AllData_CategoryTribe!BB321*4</f>
        <v>71.512584000000004</v>
      </c>
      <c r="P320">
        <f t="shared" si="4"/>
        <v>1</v>
      </c>
      <c r="Q320">
        <v>38.799999999999997</v>
      </c>
    </row>
    <row r="321" spans="1:17" x14ac:dyDescent="0.3">
      <c r="A321" s="8" t="s">
        <v>234</v>
      </c>
      <c r="B321" s="8" t="s">
        <v>236</v>
      </c>
      <c r="C321" s="8" t="s">
        <v>54</v>
      </c>
      <c r="D321" s="8" t="s">
        <v>27</v>
      </c>
      <c r="E321" s="12">
        <v>114</v>
      </c>
      <c r="F321" s="12">
        <v>0.14299999999999999</v>
      </c>
      <c r="G321" s="12">
        <v>16.302</v>
      </c>
      <c r="H321" s="13">
        <v>20.377500000000001</v>
      </c>
      <c r="I321" s="13">
        <v>0.34234200000000004</v>
      </c>
      <c r="J321" s="13">
        <v>0.21192599999999998</v>
      </c>
      <c r="K321" s="13">
        <v>4.2711239999999995</v>
      </c>
      <c r="L321" s="13">
        <v>0.16302</v>
      </c>
      <c r="M321" s="5">
        <f>AllData_CategoryTribe!AX322*4</f>
        <v>1.3693680000000001</v>
      </c>
      <c r="N321" s="5">
        <f>AllData_CategoryTribe!BA322*9</f>
        <v>1.9073339999999999</v>
      </c>
      <c r="O321" s="5">
        <f>AllData_CategoryTribe!BB322*4</f>
        <v>17.084495999999998</v>
      </c>
      <c r="P321">
        <f t="shared" si="4"/>
        <v>1</v>
      </c>
      <c r="Q321">
        <v>29.6</v>
      </c>
    </row>
    <row r="322" spans="1:17" x14ac:dyDescent="0.3">
      <c r="A322" s="8" t="s">
        <v>234</v>
      </c>
      <c r="B322" s="8" t="s">
        <v>236</v>
      </c>
      <c r="C322" s="8" t="s">
        <v>54</v>
      </c>
      <c r="D322" s="8" t="s">
        <v>32</v>
      </c>
      <c r="E322" s="12">
        <v>83</v>
      </c>
      <c r="F322" s="12">
        <v>3.3000000000000002E-2</v>
      </c>
      <c r="G322" s="12">
        <v>2.7390000000000003</v>
      </c>
      <c r="H322" s="13">
        <v>9.0934800000000013</v>
      </c>
      <c r="I322" s="13">
        <v>0.28211700000000006</v>
      </c>
      <c r="J322" s="13">
        <v>8.2170000000000007E-2</v>
      </c>
      <c r="K322" s="13">
        <v>2.0186430000000004</v>
      </c>
      <c r="L322" s="13">
        <v>0.34785299999999997</v>
      </c>
      <c r="M322" s="5">
        <f>AllData_CategoryTribe!AX323*4</f>
        <v>1.1284680000000002</v>
      </c>
      <c r="N322" s="5">
        <f>AllData_CategoryTribe!BA323*9</f>
        <v>0.73953000000000002</v>
      </c>
      <c r="O322" s="5">
        <f>AllData_CategoryTribe!BB323*4</f>
        <v>8.0745720000000016</v>
      </c>
      <c r="P322">
        <f t="shared" si="4"/>
        <v>1</v>
      </c>
      <c r="Q322">
        <v>87</v>
      </c>
    </row>
    <row r="323" spans="1:17" x14ac:dyDescent="0.3">
      <c r="A323" s="8" t="s">
        <v>234</v>
      </c>
      <c r="B323" s="8" t="s">
        <v>236</v>
      </c>
      <c r="C323" s="8" t="s">
        <v>54</v>
      </c>
      <c r="D323" s="8" t="s">
        <v>74</v>
      </c>
      <c r="E323" s="12">
        <v>340</v>
      </c>
      <c r="F323" s="12">
        <v>3.3000000000000002E-2</v>
      </c>
      <c r="G323" s="12">
        <v>11.22</v>
      </c>
      <c r="H323" s="13">
        <v>4.6002000000000001</v>
      </c>
      <c r="I323" s="13">
        <v>0</v>
      </c>
      <c r="J323" s="13">
        <v>0</v>
      </c>
      <c r="K323" s="13">
        <v>1.1668800000000001</v>
      </c>
      <c r="L323" s="13">
        <v>0</v>
      </c>
      <c r="M323" s="5">
        <f>AllData_CategoryTribe!AX324*4</f>
        <v>0</v>
      </c>
      <c r="N323" s="5">
        <f>AllData_CategoryTribe!BA324*9</f>
        <v>0</v>
      </c>
      <c r="O323" s="5">
        <f>AllData_CategoryTribe!BB324*4</f>
        <v>4.6675200000000006</v>
      </c>
      <c r="P323">
        <f t="shared" ref="P323:P386" si="5">IF($G$2:$G$3469&gt;0,1,0)</f>
        <v>1</v>
      </c>
      <c r="Q323">
        <v>10.4</v>
      </c>
    </row>
    <row r="324" spans="1:17" x14ac:dyDescent="0.3">
      <c r="A324" s="8" t="s">
        <v>227</v>
      </c>
      <c r="B324" s="8" t="s">
        <v>236</v>
      </c>
      <c r="C324" s="8" t="s">
        <v>54</v>
      </c>
      <c r="D324" s="8" t="s">
        <v>55</v>
      </c>
      <c r="E324" s="12">
        <v>28</v>
      </c>
      <c r="F324" s="12">
        <v>6.7000000000000004E-2</v>
      </c>
      <c r="G324" s="12">
        <v>1.8760000000000001</v>
      </c>
      <c r="H324" s="13">
        <v>8.9672800000000006</v>
      </c>
      <c r="I324" s="13">
        <v>9.5676000000000011E-2</v>
      </c>
      <c r="J324" s="13">
        <v>0.39583600000000002</v>
      </c>
      <c r="K324" s="13">
        <v>1.2738040000000002</v>
      </c>
      <c r="L324" s="13">
        <v>9.3800000000000012E-3</v>
      </c>
      <c r="M324" s="5">
        <f>AllData_CategoryTribe!AX325*4</f>
        <v>0.38270400000000004</v>
      </c>
      <c r="N324" s="5">
        <f>AllData_CategoryTribe!BA325*9</f>
        <v>3.5625240000000002</v>
      </c>
      <c r="O324" s="5">
        <f>AllData_CategoryTribe!BB325*4</f>
        <v>5.0952160000000006</v>
      </c>
      <c r="P324">
        <f t="shared" si="5"/>
        <v>1</v>
      </c>
      <c r="Q324">
        <v>94.100000000000009</v>
      </c>
    </row>
    <row r="325" spans="1:17" x14ac:dyDescent="0.3">
      <c r="A325" s="8" t="s">
        <v>232</v>
      </c>
      <c r="B325" s="8" t="s">
        <v>236</v>
      </c>
      <c r="C325" s="8" t="s">
        <v>56</v>
      </c>
      <c r="D325" s="8" t="s">
        <v>13</v>
      </c>
      <c r="E325" s="12"/>
      <c r="F325" s="12">
        <v>0</v>
      </c>
      <c r="G325" s="12">
        <v>0</v>
      </c>
      <c r="H325" s="13">
        <v>0</v>
      </c>
      <c r="I325" s="13">
        <v>0</v>
      </c>
      <c r="J325" s="13">
        <v>0</v>
      </c>
      <c r="K325" s="13">
        <v>0</v>
      </c>
      <c r="L325" s="13">
        <v>0</v>
      </c>
      <c r="M325" s="5">
        <f>AllData_CategoryTribe!AX326*4</f>
        <v>0</v>
      </c>
      <c r="N325" s="5">
        <f>AllData_CategoryTribe!BA326*9</f>
        <v>0</v>
      </c>
      <c r="O325" s="5">
        <f>AllData_CategoryTribe!BB326*4</f>
        <v>0</v>
      </c>
      <c r="P325">
        <f t="shared" si="5"/>
        <v>0</v>
      </c>
      <c r="Q325">
        <v>42.9</v>
      </c>
    </row>
    <row r="326" spans="1:17" x14ac:dyDescent="0.3">
      <c r="A326" s="8" t="s">
        <v>232</v>
      </c>
      <c r="B326" s="8" t="s">
        <v>236</v>
      </c>
      <c r="C326" s="8" t="s">
        <v>56</v>
      </c>
      <c r="D326" s="8" t="s">
        <v>15</v>
      </c>
      <c r="E326" s="12">
        <v>85</v>
      </c>
      <c r="F326" s="12">
        <v>8.0000000000000002E-3</v>
      </c>
      <c r="G326" s="12">
        <v>0.68</v>
      </c>
      <c r="H326" s="13">
        <v>1.6388000000000003</v>
      </c>
      <c r="I326" s="13">
        <v>0.22372</v>
      </c>
      <c r="J326" s="13">
        <v>7.4120000000000005E-2</v>
      </c>
      <c r="K326" s="13">
        <v>3.4000000000000002E-3</v>
      </c>
      <c r="L326" s="13">
        <v>0</v>
      </c>
      <c r="M326" s="5">
        <f>AllData_CategoryTribe!AX327*4</f>
        <v>0.89488000000000001</v>
      </c>
      <c r="N326" s="5">
        <f>AllData_CategoryTribe!BA327*9</f>
        <v>0.66708000000000001</v>
      </c>
      <c r="O326" s="5">
        <f>AllData_CategoryTribe!BB327*4</f>
        <v>1.3600000000000001E-2</v>
      </c>
      <c r="P326">
        <f t="shared" si="5"/>
        <v>1</v>
      </c>
      <c r="Q326">
        <v>44.3</v>
      </c>
    </row>
    <row r="327" spans="1:17" x14ac:dyDescent="0.3">
      <c r="A327" s="8" t="s">
        <v>232</v>
      </c>
      <c r="B327" s="8" t="s">
        <v>236</v>
      </c>
      <c r="C327" s="8" t="s">
        <v>56</v>
      </c>
      <c r="D327" s="8" t="s">
        <v>17</v>
      </c>
      <c r="E327" s="12">
        <v>85</v>
      </c>
      <c r="F327" s="12">
        <v>8.0000000000000002E-3</v>
      </c>
      <c r="G327" s="12">
        <v>0.68</v>
      </c>
      <c r="H327" s="13">
        <v>1.8020000000000003</v>
      </c>
      <c r="I327" s="13">
        <v>0.11491999999999999</v>
      </c>
      <c r="J327" s="13">
        <v>0.14551999999999998</v>
      </c>
      <c r="K327" s="13">
        <v>0</v>
      </c>
      <c r="L327" s="13">
        <v>0</v>
      </c>
      <c r="M327" s="5">
        <f>AllData_CategoryTribe!AX328*4</f>
        <v>0.45967999999999998</v>
      </c>
      <c r="N327" s="5">
        <f>AllData_CategoryTribe!BA328*9</f>
        <v>1.3096799999999997</v>
      </c>
      <c r="O327" s="5">
        <f>AllData_CategoryTribe!BB328*4</f>
        <v>0</v>
      </c>
      <c r="P327">
        <f t="shared" si="5"/>
        <v>1</v>
      </c>
      <c r="Q327">
        <v>38.299999999999997</v>
      </c>
    </row>
    <row r="328" spans="1:17" x14ac:dyDescent="0.3">
      <c r="A328" s="8" t="s">
        <v>232</v>
      </c>
      <c r="B328" s="8" t="s">
        <v>236</v>
      </c>
      <c r="C328" s="8" t="s">
        <v>56</v>
      </c>
      <c r="D328" s="8" t="s">
        <v>18</v>
      </c>
      <c r="E328" s="12"/>
      <c r="F328" s="12">
        <v>0</v>
      </c>
      <c r="G328" s="12">
        <v>0</v>
      </c>
      <c r="H328" s="13">
        <v>0</v>
      </c>
      <c r="I328" s="13">
        <v>0</v>
      </c>
      <c r="J328" s="13">
        <v>0</v>
      </c>
      <c r="K328" s="13">
        <v>0</v>
      </c>
      <c r="L328" s="13">
        <v>0</v>
      </c>
      <c r="M328" s="5">
        <f>AllData_CategoryTribe!AX329*4</f>
        <v>0</v>
      </c>
      <c r="N328" s="5">
        <f>AllData_CategoryTribe!BA329*9</f>
        <v>0</v>
      </c>
      <c r="O328" s="5">
        <f>AllData_CategoryTribe!BB329*4</f>
        <v>0</v>
      </c>
      <c r="P328">
        <f t="shared" si="5"/>
        <v>0</v>
      </c>
      <c r="Q328">
        <v>39.900000000000006</v>
      </c>
    </row>
    <row r="329" spans="1:17" x14ac:dyDescent="0.3">
      <c r="A329" s="8" t="s">
        <v>232</v>
      </c>
      <c r="B329" s="8" t="s">
        <v>236</v>
      </c>
      <c r="C329" s="8" t="s">
        <v>56</v>
      </c>
      <c r="D329" s="8" t="s">
        <v>19</v>
      </c>
      <c r="E329" s="12">
        <v>112</v>
      </c>
      <c r="F329" s="12">
        <v>3.3000000000000002E-2</v>
      </c>
      <c r="G329" s="12">
        <v>3.6960000000000002</v>
      </c>
      <c r="H329" s="13">
        <v>10.533600000000002</v>
      </c>
      <c r="I329" s="13">
        <v>0.994224</v>
      </c>
      <c r="J329" s="13">
        <v>0.69854399999999994</v>
      </c>
      <c r="K329" s="13">
        <v>0</v>
      </c>
      <c r="L329" s="13">
        <v>0</v>
      </c>
      <c r="M329" s="5">
        <f>AllData_CategoryTribe!AX330*4</f>
        <v>3.976896</v>
      </c>
      <c r="N329" s="5">
        <f>AllData_CategoryTribe!BA330*9</f>
        <v>6.2868959999999996</v>
      </c>
      <c r="O329" s="5">
        <f>AllData_CategoryTribe!BB330*4</f>
        <v>0</v>
      </c>
      <c r="P329">
        <f t="shared" si="5"/>
        <v>1</v>
      </c>
      <c r="Q329">
        <v>45.8</v>
      </c>
    </row>
    <row r="330" spans="1:17" x14ac:dyDescent="0.3">
      <c r="A330" s="8" t="s">
        <v>232</v>
      </c>
      <c r="B330" s="8" t="s">
        <v>236</v>
      </c>
      <c r="C330" s="8" t="s">
        <v>56</v>
      </c>
      <c r="D330" s="8" t="s">
        <v>22</v>
      </c>
      <c r="E330" s="12"/>
      <c r="F330" s="12">
        <v>0</v>
      </c>
      <c r="G330" s="12">
        <v>0</v>
      </c>
      <c r="H330" s="13">
        <v>0</v>
      </c>
      <c r="I330" s="13">
        <v>0</v>
      </c>
      <c r="J330" s="13">
        <v>0</v>
      </c>
      <c r="K330" s="13">
        <v>0</v>
      </c>
      <c r="L330" s="13">
        <v>0</v>
      </c>
      <c r="M330" s="5">
        <f>AllData_CategoryTribe!AX331*4</f>
        <v>0</v>
      </c>
      <c r="N330" s="5">
        <f>AllData_CategoryTribe!BA331*9</f>
        <v>0</v>
      </c>
      <c r="O330" s="5">
        <f>AllData_CategoryTribe!BB331*4</f>
        <v>0</v>
      </c>
      <c r="P330">
        <f t="shared" si="5"/>
        <v>0</v>
      </c>
      <c r="Q330">
        <v>45.8</v>
      </c>
    </row>
    <row r="331" spans="1:17" x14ac:dyDescent="0.3">
      <c r="A331" s="8" t="s">
        <v>232</v>
      </c>
      <c r="B331" s="8" t="s">
        <v>236</v>
      </c>
      <c r="C331" s="8" t="s">
        <v>56</v>
      </c>
      <c r="D331" s="8" t="s">
        <v>23</v>
      </c>
      <c r="E331" s="12">
        <v>104</v>
      </c>
      <c r="F331" s="12">
        <v>0.28599999999999998</v>
      </c>
      <c r="G331" s="12">
        <v>29.743999999999996</v>
      </c>
      <c r="H331" s="13">
        <v>46.103199999999994</v>
      </c>
      <c r="I331" s="13">
        <v>3.7477439999999995</v>
      </c>
      <c r="J331" s="13">
        <v>3.1528639999999997</v>
      </c>
      <c r="K331" s="13">
        <v>0.32718399999999997</v>
      </c>
      <c r="L331" s="13">
        <v>0</v>
      </c>
      <c r="M331" s="5">
        <f>AllData_CategoryTribe!AX332*4</f>
        <v>14.990975999999998</v>
      </c>
      <c r="N331" s="5">
        <f>AllData_CategoryTribe!BA332*9</f>
        <v>28.375775999999998</v>
      </c>
      <c r="O331" s="5">
        <f>AllData_CategoryTribe!BB332*4</f>
        <v>1.3087359999999999</v>
      </c>
      <c r="P331">
        <f t="shared" si="5"/>
        <v>1</v>
      </c>
      <c r="Q331">
        <v>24.3</v>
      </c>
    </row>
    <row r="332" spans="1:17" x14ac:dyDescent="0.3">
      <c r="A332" s="8" t="s">
        <v>232</v>
      </c>
      <c r="B332" s="8" t="s">
        <v>236</v>
      </c>
      <c r="C332" s="8" t="s">
        <v>56</v>
      </c>
      <c r="D332" s="8" t="s">
        <v>24</v>
      </c>
      <c r="E332" s="12">
        <v>184</v>
      </c>
      <c r="F332" s="12">
        <v>1</v>
      </c>
      <c r="G332" s="12">
        <v>184</v>
      </c>
      <c r="H332" s="13">
        <v>126.96</v>
      </c>
      <c r="I332" s="13">
        <v>6.6239999999999997</v>
      </c>
      <c r="J332" s="13">
        <v>7.5439999999999996</v>
      </c>
      <c r="K332" s="13">
        <v>8.2799999999999994</v>
      </c>
      <c r="L332" s="13">
        <v>0</v>
      </c>
      <c r="M332" s="5">
        <f>AllData_CategoryTribe!AX333*4</f>
        <v>26.495999999999999</v>
      </c>
      <c r="N332" s="5">
        <f>AllData_CategoryTribe!BA333*9</f>
        <v>67.896000000000001</v>
      </c>
      <c r="O332" s="5">
        <f>AllData_CategoryTribe!BB333*4</f>
        <v>33.119999999999997</v>
      </c>
      <c r="P332">
        <f t="shared" si="5"/>
        <v>1</v>
      </c>
      <c r="Q332">
        <v>12.2</v>
      </c>
    </row>
    <row r="333" spans="1:17" x14ac:dyDescent="0.3">
      <c r="A333" s="8" t="s">
        <v>232</v>
      </c>
      <c r="B333" s="8" t="s">
        <v>236</v>
      </c>
      <c r="C333" s="8" t="s">
        <v>56</v>
      </c>
      <c r="D333" s="8" t="s">
        <v>25</v>
      </c>
      <c r="E333" s="12"/>
      <c r="F333" s="12">
        <v>0</v>
      </c>
      <c r="G333" s="12">
        <v>0</v>
      </c>
      <c r="H333" s="13">
        <v>0</v>
      </c>
      <c r="I333" s="13">
        <v>0</v>
      </c>
      <c r="J333" s="13">
        <v>0</v>
      </c>
      <c r="K333" s="13">
        <v>0</v>
      </c>
      <c r="L333" s="13">
        <v>0</v>
      </c>
      <c r="M333" s="5">
        <f>AllData_CategoryTribe!AX334*4</f>
        <v>0</v>
      </c>
      <c r="N333" s="5">
        <f>AllData_CategoryTribe!BA334*9</f>
        <v>0</v>
      </c>
      <c r="O333" s="5">
        <f>AllData_CategoryTribe!BB334*4</f>
        <v>0</v>
      </c>
      <c r="P333">
        <f t="shared" si="5"/>
        <v>0</v>
      </c>
      <c r="Q333">
        <v>59.3</v>
      </c>
    </row>
    <row r="334" spans="1:17" x14ac:dyDescent="0.3">
      <c r="A334" s="8" t="s">
        <v>20</v>
      </c>
      <c r="B334" s="8" t="s">
        <v>236</v>
      </c>
      <c r="C334" s="8" t="s">
        <v>56</v>
      </c>
      <c r="D334" s="8" t="s">
        <v>20</v>
      </c>
      <c r="E334" s="12">
        <v>112</v>
      </c>
      <c r="F334" s="12">
        <v>1</v>
      </c>
      <c r="G334" s="12">
        <v>112</v>
      </c>
      <c r="H334" s="13">
        <v>117.6</v>
      </c>
      <c r="I334" s="13">
        <v>20.72</v>
      </c>
      <c r="J334" s="13">
        <v>3.2480000000000002</v>
      </c>
      <c r="K334" s="13">
        <v>0</v>
      </c>
      <c r="L334" s="13">
        <v>0</v>
      </c>
      <c r="M334" s="5">
        <f>AllData_CategoryTribe!AX335*4</f>
        <v>82.88</v>
      </c>
      <c r="N334" s="5">
        <f>AllData_CategoryTribe!BA335*9</f>
        <v>29.232000000000003</v>
      </c>
      <c r="O334" s="5">
        <f>AllData_CategoryTribe!BB335*4</f>
        <v>0</v>
      </c>
      <c r="P334">
        <f t="shared" si="5"/>
        <v>1</v>
      </c>
      <c r="Q334">
        <v>21.4</v>
      </c>
    </row>
    <row r="335" spans="1:17" x14ac:dyDescent="0.3">
      <c r="A335" s="8" t="s">
        <v>233</v>
      </c>
      <c r="B335" s="8" t="s">
        <v>236</v>
      </c>
      <c r="C335" s="8" t="s">
        <v>56</v>
      </c>
      <c r="D335" s="8" t="s">
        <v>26</v>
      </c>
      <c r="E335" s="12">
        <v>88</v>
      </c>
      <c r="F335" s="12">
        <v>0.28599999999999998</v>
      </c>
      <c r="G335" s="12">
        <v>25.167999999999999</v>
      </c>
      <c r="H335" s="13">
        <v>32.718399999999995</v>
      </c>
      <c r="I335" s="13">
        <v>0.60403200000000001</v>
      </c>
      <c r="J335" s="13">
        <v>5.0335999999999999E-2</v>
      </c>
      <c r="K335" s="13">
        <v>7.198048</v>
      </c>
      <c r="L335" s="13">
        <v>7.5504000000000002E-2</v>
      </c>
      <c r="M335" s="5">
        <f>AllData_CategoryTribe!AX336*4</f>
        <v>2.4161280000000001</v>
      </c>
      <c r="N335" s="5">
        <f>AllData_CategoryTribe!BA336*9</f>
        <v>0.45302399999999998</v>
      </c>
      <c r="O335" s="5">
        <f>AllData_CategoryTribe!BB336*4</f>
        <v>28.792192</v>
      </c>
      <c r="P335">
        <f t="shared" si="5"/>
        <v>1</v>
      </c>
      <c r="Q335">
        <v>31.200000000000003</v>
      </c>
    </row>
    <row r="336" spans="1:17" x14ac:dyDescent="0.3">
      <c r="A336" s="8" t="s">
        <v>233</v>
      </c>
      <c r="B336" s="8" t="s">
        <v>236</v>
      </c>
      <c r="C336" s="8" t="s">
        <v>56</v>
      </c>
      <c r="D336" s="8" t="s">
        <v>28</v>
      </c>
      <c r="E336" s="12">
        <v>95</v>
      </c>
      <c r="F336" s="12">
        <v>0.28599999999999998</v>
      </c>
      <c r="G336" s="12">
        <v>27.169999999999998</v>
      </c>
      <c r="H336" s="13">
        <v>34.505899999999997</v>
      </c>
      <c r="I336" s="13">
        <v>2.3637899999999998</v>
      </c>
      <c r="J336" s="13">
        <v>0.13585</v>
      </c>
      <c r="K336" s="13">
        <v>6.1947599999999996</v>
      </c>
      <c r="L336" s="13">
        <v>1.73888</v>
      </c>
      <c r="M336" s="5">
        <f>AllData_CategoryTribe!AX337*4</f>
        <v>9.4551599999999993</v>
      </c>
      <c r="N336" s="5">
        <f>AllData_CategoryTribe!BA337*9</f>
        <v>1.22265</v>
      </c>
      <c r="O336" s="5">
        <f>AllData_CategoryTribe!BB337*4</f>
        <v>24.779039999999998</v>
      </c>
      <c r="P336">
        <f t="shared" si="5"/>
        <v>1</v>
      </c>
      <c r="Q336">
        <v>32</v>
      </c>
    </row>
    <row r="337" spans="1:17" x14ac:dyDescent="0.3">
      <c r="A337" s="8" t="s">
        <v>233</v>
      </c>
      <c r="B337" s="8" t="s">
        <v>236</v>
      </c>
      <c r="C337" s="8" t="s">
        <v>56</v>
      </c>
      <c r="D337" s="8" t="s">
        <v>29</v>
      </c>
      <c r="E337" s="12"/>
      <c r="F337" s="12">
        <v>0</v>
      </c>
      <c r="G337" s="12">
        <v>0</v>
      </c>
      <c r="H337" s="13">
        <v>0</v>
      </c>
      <c r="I337" s="13">
        <v>0</v>
      </c>
      <c r="J337" s="13">
        <v>0</v>
      </c>
      <c r="K337" s="13">
        <v>0</v>
      </c>
      <c r="L337" s="13">
        <v>0</v>
      </c>
      <c r="M337" s="5">
        <f>AllData_CategoryTribe!AX338*4</f>
        <v>0</v>
      </c>
      <c r="N337" s="5">
        <f>AllData_CategoryTribe!BA338*9</f>
        <v>0</v>
      </c>
      <c r="O337" s="5">
        <f>AllData_CategoryTribe!BB338*4</f>
        <v>0</v>
      </c>
      <c r="P337">
        <f t="shared" si="5"/>
        <v>0</v>
      </c>
      <c r="Q337">
        <v>5.9</v>
      </c>
    </row>
    <row r="338" spans="1:17" x14ac:dyDescent="0.3">
      <c r="A338" s="8" t="s">
        <v>233</v>
      </c>
      <c r="B338" s="8" t="s">
        <v>236</v>
      </c>
      <c r="C338" s="8" t="s">
        <v>56</v>
      </c>
      <c r="D338" s="8" t="s">
        <v>30</v>
      </c>
      <c r="E338" s="12"/>
      <c r="F338" s="12">
        <v>0</v>
      </c>
      <c r="G338" s="12">
        <v>0</v>
      </c>
      <c r="H338" s="13">
        <v>0</v>
      </c>
      <c r="I338" s="13">
        <v>0</v>
      </c>
      <c r="J338" s="13">
        <v>0</v>
      </c>
      <c r="K338" s="13">
        <v>0</v>
      </c>
      <c r="L338" s="13">
        <v>0</v>
      </c>
      <c r="M338" s="5">
        <f>AllData_CategoryTribe!AX339*4</f>
        <v>0</v>
      </c>
      <c r="N338" s="5">
        <f>AllData_CategoryTribe!BA339*9</f>
        <v>0</v>
      </c>
      <c r="O338" s="5">
        <f>AllData_CategoryTribe!BB339*4</f>
        <v>0</v>
      </c>
      <c r="P338">
        <f t="shared" si="5"/>
        <v>0</v>
      </c>
      <c r="Q338">
        <v>24.9</v>
      </c>
    </row>
    <row r="339" spans="1:17" x14ac:dyDescent="0.3">
      <c r="A339" s="8" t="s">
        <v>233</v>
      </c>
      <c r="B339" s="8" t="s">
        <v>236</v>
      </c>
      <c r="C339" s="8" t="s">
        <v>56</v>
      </c>
      <c r="D339" s="8" t="s">
        <v>31</v>
      </c>
      <c r="E339" s="12">
        <v>122</v>
      </c>
      <c r="F339" s="12">
        <v>3.3000000000000002E-2</v>
      </c>
      <c r="G339" s="12">
        <v>4.0259999999999998</v>
      </c>
      <c r="H339" s="13">
        <v>3.7441800000000001</v>
      </c>
      <c r="I339" s="13">
        <v>8.0519999999999994E-2</v>
      </c>
      <c r="J339" s="13">
        <v>4.0260000000000001E-3</v>
      </c>
      <c r="K339" s="13">
        <v>0.86961600000000006</v>
      </c>
      <c r="L339" s="13">
        <v>6.0389999999999999E-2</v>
      </c>
      <c r="M339" s="5">
        <f>AllData_CategoryTribe!AX340*4</f>
        <v>0.32207999999999998</v>
      </c>
      <c r="N339" s="5">
        <f>AllData_CategoryTribe!BA340*9</f>
        <v>3.6234000000000002E-2</v>
      </c>
      <c r="O339" s="5">
        <f>AllData_CategoryTribe!BB340*4</f>
        <v>3.4784640000000002</v>
      </c>
      <c r="P339">
        <f t="shared" si="5"/>
        <v>1</v>
      </c>
      <c r="Q339">
        <v>23.700000000000003</v>
      </c>
    </row>
    <row r="340" spans="1:17" x14ac:dyDescent="0.3">
      <c r="A340" s="8" t="s">
        <v>233</v>
      </c>
      <c r="B340" s="8" t="s">
        <v>236</v>
      </c>
      <c r="C340" s="8" t="s">
        <v>56</v>
      </c>
      <c r="D340" s="8" t="s">
        <v>34</v>
      </c>
      <c r="E340" s="12">
        <v>125</v>
      </c>
      <c r="F340" s="12">
        <v>0.26700000000000002</v>
      </c>
      <c r="G340" s="12">
        <v>33.375</v>
      </c>
      <c r="H340" s="13">
        <v>96.12</v>
      </c>
      <c r="I340" s="13">
        <v>2.1026249999999997</v>
      </c>
      <c r="J340" s="13">
        <v>3.0371249999999996</v>
      </c>
      <c r="K340" s="13">
        <v>16.353750000000002</v>
      </c>
      <c r="L340" s="13">
        <v>0</v>
      </c>
      <c r="M340" s="5">
        <f>AllData_CategoryTribe!AX341*4</f>
        <v>8.410499999999999</v>
      </c>
      <c r="N340" s="5">
        <f>AllData_CategoryTribe!BA341*9</f>
        <v>27.334124999999997</v>
      </c>
      <c r="O340" s="5">
        <f>AllData_CategoryTribe!BB341*4</f>
        <v>65.415000000000006</v>
      </c>
      <c r="P340">
        <f t="shared" si="5"/>
        <v>1</v>
      </c>
      <c r="Q340">
        <v>64.400000000000006</v>
      </c>
    </row>
    <row r="341" spans="1:17" x14ac:dyDescent="0.3">
      <c r="A341" s="8" t="s">
        <v>234</v>
      </c>
      <c r="B341" s="8" t="s">
        <v>236</v>
      </c>
      <c r="C341" s="8" t="s">
        <v>56</v>
      </c>
      <c r="D341" s="8" t="s">
        <v>248</v>
      </c>
      <c r="E341" s="12">
        <v>86</v>
      </c>
      <c r="F341" s="12">
        <v>0.28599999999999998</v>
      </c>
      <c r="G341" s="12">
        <v>24.595999999999997</v>
      </c>
      <c r="H341" s="13">
        <v>40.09147999999999</v>
      </c>
      <c r="I341" s="13">
        <v>1.5495479999999997</v>
      </c>
      <c r="J341" s="13">
        <v>0.34434399999999987</v>
      </c>
      <c r="K341" s="13">
        <v>7.6493559999999992</v>
      </c>
      <c r="L341" s="13">
        <v>0.24595999999999996</v>
      </c>
      <c r="M341" s="5">
        <f>AllData_CategoryTribe!AX342*4</f>
        <v>6.1981919999999988</v>
      </c>
      <c r="N341" s="5">
        <f>AllData_CategoryTribe!BA342*9</f>
        <v>3.099095999999999</v>
      </c>
      <c r="O341" s="5">
        <f>AllData_CategoryTribe!BB342*4</f>
        <v>30.597423999999997</v>
      </c>
      <c r="P341">
        <f t="shared" si="5"/>
        <v>1</v>
      </c>
      <c r="Q341">
        <v>38.799999999999997</v>
      </c>
    </row>
    <row r="342" spans="1:17" x14ac:dyDescent="0.3">
      <c r="A342" s="8" t="s">
        <v>234</v>
      </c>
      <c r="B342" s="8" t="s">
        <v>236</v>
      </c>
      <c r="C342" s="8" t="s">
        <v>56</v>
      </c>
      <c r="D342" s="8" t="s">
        <v>27</v>
      </c>
      <c r="E342" s="12">
        <v>114</v>
      </c>
      <c r="F342" s="12">
        <v>0.42899999999999999</v>
      </c>
      <c r="G342" s="12">
        <v>48.905999999999999</v>
      </c>
      <c r="H342" s="13">
        <v>61.1325</v>
      </c>
      <c r="I342" s="13">
        <v>1.027026</v>
      </c>
      <c r="J342" s="13">
        <v>0.63577800000000007</v>
      </c>
      <c r="K342" s="13">
        <v>12.813371999999999</v>
      </c>
      <c r="L342" s="13">
        <v>0.48905999999999999</v>
      </c>
      <c r="M342" s="5">
        <f>AllData_CategoryTribe!AX343*4</f>
        <v>4.108104</v>
      </c>
      <c r="N342" s="5">
        <f>AllData_CategoryTribe!BA343*9</f>
        <v>5.7220020000000007</v>
      </c>
      <c r="O342" s="5">
        <f>AllData_CategoryTribe!BB343*4</f>
        <v>51.253487999999997</v>
      </c>
      <c r="P342">
        <f t="shared" si="5"/>
        <v>1</v>
      </c>
      <c r="Q342">
        <v>29.6</v>
      </c>
    </row>
    <row r="343" spans="1:17" x14ac:dyDescent="0.3">
      <c r="A343" s="8" t="s">
        <v>234</v>
      </c>
      <c r="B343" s="8" t="s">
        <v>236</v>
      </c>
      <c r="C343" s="8" t="s">
        <v>56</v>
      </c>
      <c r="D343" s="8" t="s">
        <v>32</v>
      </c>
      <c r="E343" s="12"/>
      <c r="F343" s="12">
        <v>0</v>
      </c>
      <c r="G343" s="12">
        <v>0</v>
      </c>
      <c r="H343" s="13">
        <v>0</v>
      </c>
      <c r="I343" s="13">
        <v>0</v>
      </c>
      <c r="J343" s="13">
        <v>0</v>
      </c>
      <c r="K343" s="13">
        <v>0</v>
      </c>
      <c r="L343" s="13">
        <v>0</v>
      </c>
      <c r="M343" s="5">
        <f>AllData_CategoryTribe!AX344*4</f>
        <v>0</v>
      </c>
      <c r="N343" s="5">
        <f>AllData_CategoryTribe!BA344*9</f>
        <v>0</v>
      </c>
      <c r="O343" s="5">
        <f>AllData_CategoryTribe!BB344*4</f>
        <v>0</v>
      </c>
      <c r="P343">
        <f t="shared" si="5"/>
        <v>0</v>
      </c>
      <c r="Q343">
        <v>87</v>
      </c>
    </row>
    <row r="344" spans="1:17" x14ac:dyDescent="0.3">
      <c r="A344" s="8" t="s">
        <v>234</v>
      </c>
      <c r="B344" s="8" t="s">
        <v>236</v>
      </c>
      <c r="C344" s="8" t="s">
        <v>56</v>
      </c>
      <c r="D344" s="8" t="s">
        <v>74</v>
      </c>
      <c r="E344" s="12">
        <v>340</v>
      </c>
      <c r="F344" s="12">
        <v>0.14299999999999999</v>
      </c>
      <c r="G344" s="12">
        <v>48.62</v>
      </c>
      <c r="H344" s="13">
        <v>19.934199999999997</v>
      </c>
      <c r="I344" s="13">
        <v>0</v>
      </c>
      <c r="J344" s="13">
        <v>0</v>
      </c>
      <c r="K344" s="13">
        <v>5.0564799999999996</v>
      </c>
      <c r="L344" s="13">
        <v>0</v>
      </c>
      <c r="M344" s="5">
        <f>AllData_CategoryTribe!AX345*4</f>
        <v>0</v>
      </c>
      <c r="N344" s="5">
        <f>AllData_CategoryTribe!BA345*9</f>
        <v>0</v>
      </c>
      <c r="O344" s="5">
        <f>AllData_CategoryTribe!BB345*4</f>
        <v>20.225919999999999</v>
      </c>
      <c r="P344">
        <f t="shared" si="5"/>
        <v>1</v>
      </c>
      <c r="Q344">
        <v>10.4</v>
      </c>
    </row>
    <row r="345" spans="1:17" x14ac:dyDescent="0.3">
      <c r="A345" s="8" t="s">
        <v>232</v>
      </c>
      <c r="B345" s="8" t="s">
        <v>236</v>
      </c>
      <c r="C345" s="8" t="s">
        <v>57</v>
      </c>
      <c r="D345" s="8" t="s">
        <v>13</v>
      </c>
      <c r="E345" s="12"/>
      <c r="F345" s="12">
        <v>0</v>
      </c>
      <c r="G345" s="12">
        <v>0</v>
      </c>
      <c r="H345" s="13">
        <v>0</v>
      </c>
      <c r="I345" s="13">
        <v>0</v>
      </c>
      <c r="J345" s="13">
        <v>0</v>
      </c>
      <c r="K345" s="13">
        <v>0</v>
      </c>
      <c r="L345" s="13">
        <v>0</v>
      </c>
      <c r="M345" s="5">
        <f>AllData_CategoryTribe!AX346*4</f>
        <v>0</v>
      </c>
      <c r="N345" s="5">
        <f>AllData_CategoryTribe!BA346*9</f>
        <v>0</v>
      </c>
      <c r="O345" s="5">
        <f>AllData_CategoryTribe!BB346*4</f>
        <v>0</v>
      </c>
      <c r="P345">
        <f t="shared" si="5"/>
        <v>0</v>
      </c>
      <c r="Q345">
        <v>42.9</v>
      </c>
    </row>
    <row r="346" spans="1:17" x14ac:dyDescent="0.3">
      <c r="A346" s="8" t="s">
        <v>232</v>
      </c>
      <c r="B346" s="8" t="s">
        <v>236</v>
      </c>
      <c r="C346" s="8" t="s">
        <v>57</v>
      </c>
      <c r="D346" s="8" t="s">
        <v>15</v>
      </c>
      <c r="E346" s="12">
        <v>85</v>
      </c>
      <c r="F346" s="12">
        <v>3.3000000000000002E-2</v>
      </c>
      <c r="G346" s="12">
        <v>2.8050000000000002</v>
      </c>
      <c r="H346" s="13">
        <v>6.7600499999999997</v>
      </c>
      <c r="I346" s="13">
        <v>0.92284499999999992</v>
      </c>
      <c r="J346" s="13">
        <v>0.30574500000000004</v>
      </c>
      <c r="K346" s="13">
        <v>1.4025000000000001E-2</v>
      </c>
      <c r="L346" s="13">
        <v>0</v>
      </c>
      <c r="M346" s="5">
        <f>AllData_CategoryTribe!AX347*4</f>
        <v>3.6913799999999997</v>
      </c>
      <c r="N346" s="5">
        <f>AllData_CategoryTribe!BA347*9</f>
        <v>2.7517050000000003</v>
      </c>
      <c r="O346" s="5">
        <f>AllData_CategoryTribe!BB347*4</f>
        <v>5.6100000000000004E-2</v>
      </c>
      <c r="P346">
        <f t="shared" si="5"/>
        <v>1</v>
      </c>
      <c r="Q346">
        <v>44.3</v>
      </c>
    </row>
    <row r="347" spans="1:17" x14ac:dyDescent="0.3">
      <c r="A347" s="8" t="s">
        <v>232</v>
      </c>
      <c r="B347" s="8" t="s">
        <v>236</v>
      </c>
      <c r="C347" s="8" t="s">
        <v>57</v>
      </c>
      <c r="D347" s="8" t="s">
        <v>17</v>
      </c>
      <c r="E347" s="12"/>
      <c r="F347" s="12">
        <v>0</v>
      </c>
      <c r="G347" s="12">
        <v>0</v>
      </c>
      <c r="H347" s="13">
        <v>0</v>
      </c>
      <c r="I347" s="13">
        <v>0</v>
      </c>
      <c r="J347" s="13">
        <v>0</v>
      </c>
      <c r="K347" s="13">
        <v>0</v>
      </c>
      <c r="L347" s="13">
        <v>0</v>
      </c>
      <c r="M347" s="5">
        <f>AllData_CategoryTribe!AX348*4</f>
        <v>0</v>
      </c>
      <c r="N347" s="5">
        <f>AllData_CategoryTribe!BA348*9</f>
        <v>0</v>
      </c>
      <c r="O347" s="5">
        <f>AllData_CategoryTribe!BB348*4</f>
        <v>0</v>
      </c>
      <c r="P347">
        <f t="shared" si="5"/>
        <v>0</v>
      </c>
      <c r="Q347">
        <v>38.299999999999997</v>
      </c>
    </row>
    <row r="348" spans="1:17" x14ac:dyDescent="0.3">
      <c r="A348" s="8" t="s">
        <v>232</v>
      </c>
      <c r="B348" s="8" t="s">
        <v>236</v>
      </c>
      <c r="C348" s="8" t="s">
        <v>57</v>
      </c>
      <c r="D348" s="8" t="s">
        <v>18</v>
      </c>
      <c r="E348" s="12"/>
      <c r="F348" s="12">
        <v>0</v>
      </c>
      <c r="G348" s="12">
        <v>0</v>
      </c>
      <c r="H348" s="13">
        <v>0</v>
      </c>
      <c r="I348" s="13">
        <v>0</v>
      </c>
      <c r="J348" s="13">
        <v>0</v>
      </c>
      <c r="K348" s="13">
        <v>0</v>
      </c>
      <c r="L348" s="13">
        <v>0</v>
      </c>
      <c r="M348" s="5">
        <f>AllData_CategoryTribe!AX349*4</f>
        <v>0</v>
      </c>
      <c r="N348" s="5">
        <f>AllData_CategoryTribe!BA349*9</f>
        <v>0</v>
      </c>
      <c r="O348" s="5">
        <f>AllData_CategoryTribe!BB349*4</f>
        <v>0</v>
      </c>
      <c r="P348">
        <f t="shared" si="5"/>
        <v>0</v>
      </c>
      <c r="Q348">
        <v>39.900000000000006</v>
      </c>
    </row>
    <row r="349" spans="1:17" x14ac:dyDescent="0.3">
      <c r="A349" s="8" t="s">
        <v>232</v>
      </c>
      <c r="B349" s="8" t="s">
        <v>236</v>
      </c>
      <c r="C349" s="8" t="s">
        <v>57</v>
      </c>
      <c r="D349" s="8" t="s">
        <v>19</v>
      </c>
      <c r="E349" s="12">
        <v>112</v>
      </c>
      <c r="F349" s="12">
        <v>0.14299999999999999</v>
      </c>
      <c r="G349" s="12">
        <v>16.015999999999998</v>
      </c>
      <c r="H349" s="13">
        <v>45.645599999999995</v>
      </c>
      <c r="I349" s="13">
        <v>4.3083039999999997</v>
      </c>
      <c r="J349" s="13">
        <v>3.0270239999999995</v>
      </c>
      <c r="K349" s="13">
        <v>0</v>
      </c>
      <c r="L349" s="13">
        <v>0</v>
      </c>
      <c r="M349" s="5">
        <f>AllData_CategoryTribe!AX350*4</f>
        <v>17.233215999999999</v>
      </c>
      <c r="N349" s="5">
        <f>AllData_CategoryTribe!BA350*9</f>
        <v>27.243215999999997</v>
      </c>
      <c r="O349" s="5">
        <f>AllData_CategoryTribe!BB350*4</f>
        <v>0</v>
      </c>
      <c r="P349">
        <f t="shared" si="5"/>
        <v>1</v>
      </c>
      <c r="Q349">
        <v>45.8</v>
      </c>
    </row>
    <row r="350" spans="1:17" x14ac:dyDescent="0.3">
      <c r="A350" s="8" t="s">
        <v>232</v>
      </c>
      <c r="B350" s="8" t="s">
        <v>236</v>
      </c>
      <c r="C350" s="8" t="s">
        <v>57</v>
      </c>
      <c r="D350" s="8" t="s">
        <v>22</v>
      </c>
      <c r="E350" s="12"/>
      <c r="F350" s="12">
        <v>0</v>
      </c>
      <c r="G350" s="12">
        <v>0</v>
      </c>
      <c r="H350" s="13">
        <v>0</v>
      </c>
      <c r="I350" s="13">
        <v>0</v>
      </c>
      <c r="J350" s="13">
        <v>0</v>
      </c>
      <c r="K350" s="13">
        <v>0</v>
      </c>
      <c r="L350" s="13">
        <v>0</v>
      </c>
      <c r="M350" s="5">
        <f>AllData_CategoryTribe!AX351*4</f>
        <v>0</v>
      </c>
      <c r="N350" s="5">
        <f>AllData_CategoryTribe!BA351*9</f>
        <v>0</v>
      </c>
      <c r="O350" s="5">
        <f>AllData_CategoryTribe!BB351*4</f>
        <v>0</v>
      </c>
      <c r="P350">
        <f t="shared" si="5"/>
        <v>0</v>
      </c>
      <c r="Q350">
        <v>45.8</v>
      </c>
    </row>
    <row r="351" spans="1:17" x14ac:dyDescent="0.3">
      <c r="A351" s="8" t="s">
        <v>232</v>
      </c>
      <c r="B351" s="8" t="s">
        <v>236</v>
      </c>
      <c r="C351" s="8" t="s">
        <v>57</v>
      </c>
      <c r="D351" s="8" t="s">
        <v>23</v>
      </c>
      <c r="E351" s="12">
        <v>104</v>
      </c>
      <c r="F351" s="12">
        <v>0.14299999999999999</v>
      </c>
      <c r="G351" s="12">
        <v>14.871999999999998</v>
      </c>
      <c r="H351" s="13">
        <v>23.051599999999997</v>
      </c>
      <c r="I351" s="13">
        <v>1.8738719999999998</v>
      </c>
      <c r="J351" s="13">
        <v>1.5764319999999998</v>
      </c>
      <c r="K351" s="13">
        <v>0.16359199999999999</v>
      </c>
      <c r="L351" s="13">
        <v>0</v>
      </c>
      <c r="M351" s="5">
        <f>AllData_CategoryTribe!AX352*4</f>
        <v>7.495487999999999</v>
      </c>
      <c r="N351" s="5">
        <f>AllData_CategoryTribe!BA352*9</f>
        <v>14.187887999999999</v>
      </c>
      <c r="O351" s="5">
        <f>AllData_CategoryTribe!BB352*4</f>
        <v>0.65436799999999995</v>
      </c>
      <c r="P351">
        <f t="shared" si="5"/>
        <v>1</v>
      </c>
      <c r="Q351">
        <v>24.3</v>
      </c>
    </row>
    <row r="352" spans="1:17" x14ac:dyDescent="0.3">
      <c r="A352" s="8" t="s">
        <v>232</v>
      </c>
      <c r="B352" s="8" t="s">
        <v>236</v>
      </c>
      <c r="C352" s="8" t="s">
        <v>57</v>
      </c>
      <c r="D352" s="8" t="s">
        <v>24</v>
      </c>
      <c r="E352" s="12">
        <v>184</v>
      </c>
      <c r="F352" s="12">
        <v>3</v>
      </c>
      <c r="G352" s="12">
        <v>552</v>
      </c>
      <c r="H352" s="13">
        <v>380.88</v>
      </c>
      <c r="I352" s="13">
        <v>19.872</v>
      </c>
      <c r="J352" s="13">
        <v>22.631999999999998</v>
      </c>
      <c r="K352" s="13">
        <v>24.84</v>
      </c>
      <c r="L352" s="13">
        <v>0</v>
      </c>
      <c r="M352" s="5">
        <f>AllData_CategoryTribe!AX353*4</f>
        <v>79.488</v>
      </c>
      <c r="N352" s="5">
        <f>AllData_CategoryTribe!BA353*9</f>
        <v>203.68799999999999</v>
      </c>
      <c r="O352" s="5">
        <f>AllData_CategoryTribe!BB353*4</f>
        <v>99.36</v>
      </c>
      <c r="P352">
        <f t="shared" si="5"/>
        <v>1</v>
      </c>
      <c r="Q352">
        <v>12.2</v>
      </c>
    </row>
    <row r="353" spans="1:17" x14ac:dyDescent="0.3">
      <c r="A353" s="8" t="s">
        <v>232</v>
      </c>
      <c r="B353" s="8" t="s">
        <v>236</v>
      </c>
      <c r="C353" s="8" t="s">
        <v>57</v>
      </c>
      <c r="D353" s="8" t="s">
        <v>25</v>
      </c>
      <c r="E353" s="12"/>
      <c r="F353" s="12">
        <v>0</v>
      </c>
      <c r="G353" s="12">
        <v>0</v>
      </c>
      <c r="H353" s="13">
        <v>0</v>
      </c>
      <c r="I353" s="13">
        <v>0</v>
      </c>
      <c r="J353" s="13">
        <v>0</v>
      </c>
      <c r="K353" s="13">
        <v>0</v>
      </c>
      <c r="L353" s="13">
        <v>0</v>
      </c>
      <c r="M353" s="5">
        <f>AllData_CategoryTribe!AX354*4</f>
        <v>0</v>
      </c>
      <c r="N353" s="5">
        <f>AllData_CategoryTribe!BA354*9</f>
        <v>0</v>
      </c>
      <c r="O353" s="5">
        <f>AllData_CategoryTribe!BB354*4</f>
        <v>0</v>
      </c>
      <c r="P353">
        <f t="shared" si="5"/>
        <v>0</v>
      </c>
      <c r="Q353">
        <v>59.3</v>
      </c>
    </row>
    <row r="354" spans="1:17" x14ac:dyDescent="0.3">
      <c r="A354" s="8" t="s">
        <v>20</v>
      </c>
      <c r="B354" s="8" t="s">
        <v>236</v>
      </c>
      <c r="C354" s="8" t="s">
        <v>57</v>
      </c>
      <c r="D354" s="8" t="s">
        <v>20</v>
      </c>
      <c r="E354" s="12">
        <v>112</v>
      </c>
      <c r="F354" s="12">
        <v>1</v>
      </c>
      <c r="G354" s="12">
        <v>112</v>
      </c>
      <c r="H354" s="13">
        <v>117.6</v>
      </c>
      <c r="I354" s="13">
        <v>20.72</v>
      </c>
      <c r="J354" s="13">
        <v>3.2480000000000002</v>
      </c>
      <c r="K354" s="13">
        <v>0</v>
      </c>
      <c r="L354" s="13">
        <v>0</v>
      </c>
      <c r="M354" s="5">
        <f>AllData_CategoryTribe!AX355*4</f>
        <v>82.88</v>
      </c>
      <c r="N354" s="5">
        <f>AllData_CategoryTribe!BA355*9</f>
        <v>29.232000000000003</v>
      </c>
      <c r="O354" s="5">
        <f>AllData_CategoryTribe!BB355*4</f>
        <v>0</v>
      </c>
      <c r="P354">
        <f t="shared" si="5"/>
        <v>1</v>
      </c>
      <c r="Q354">
        <v>21.4</v>
      </c>
    </row>
    <row r="355" spans="1:17" x14ac:dyDescent="0.3">
      <c r="A355" s="8" t="s">
        <v>233</v>
      </c>
      <c r="B355" s="8" t="s">
        <v>236</v>
      </c>
      <c r="C355" s="8" t="s">
        <v>57</v>
      </c>
      <c r="D355" s="8" t="s">
        <v>26</v>
      </c>
      <c r="E355" s="12">
        <v>175</v>
      </c>
      <c r="F355" s="12">
        <v>0.28599999999999998</v>
      </c>
      <c r="G355" s="12">
        <v>50.05</v>
      </c>
      <c r="H355" s="13">
        <v>65.064999999999998</v>
      </c>
      <c r="I355" s="13">
        <v>1.2011999999999998</v>
      </c>
      <c r="J355" s="13">
        <v>0.10009999999999999</v>
      </c>
      <c r="K355" s="13">
        <v>14.314300000000001</v>
      </c>
      <c r="L355" s="13">
        <v>0.15014999999999998</v>
      </c>
      <c r="M355" s="5">
        <f>AllData_CategoryTribe!AX356*4</f>
        <v>4.8047999999999993</v>
      </c>
      <c r="N355" s="5">
        <f>AllData_CategoryTribe!BA356*9</f>
        <v>0.90089999999999992</v>
      </c>
      <c r="O355" s="5">
        <f>AllData_CategoryTribe!BB356*4</f>
        <v>57.257200000000005</v>
      </c>
      <c r="P355">
        <f t="shared" si="5"/>
        <v>1</v>
      </c>
      <c r="Q355">
        <v>31.200000000000003</v>
      </c>
    </row>
    <row r="356" spans="1:17" x14ac:dyDescent="0.3">
      <c r="A356" s="8" t="s">
        <v>233</v>
      </c>
      <c r="B356" s="8" t="s">
        <v>236</v>
      </c>
      <c r="C356" s="8" t="s">
        <v>57</v>
      </c>
      <c r="D356" s="8" t="s">
        <v>28</v>
      </c>
      <c r="E356" s="12">
        <v>95</v>
      </c>
      <c r="F356" s="12">
        <v>1</v>
      </c>
      <c r="G356" s="12">
        <v>95</v>
      </c>
      <c r="H356" s="13">
        <v>120.65</v>
      </c>
      <c r="I356" s="13">
        <v>8.2649999999999988</v>
      </c>
      <c r="J356" s="13">
        <v>0.47499999999999998</v>
      </c>
      <c r="K356" s="13">
        <v>21.66</v>
      </c>
      <c r="L356" s="13">
        <v>6.08</v>
      </c>
      <c r="M356" s="5">
        <f>AllData_CategoryTribe!AX357*4</f>
        <v>33.059999999999995</v>
      </c>
      <c r="N356" s="5">
        <f>AllData_CategoryTribe!BA357*9</f>
        <v>4.2749999999999995</v>
      </c>
      <c r="O356" s="5">
        <f>AllData_CategoryTribe!BB357*4</f>
        <v>86.64</v>
      </c>
      <c r="P356">
        <f t="shared" si="5"/>
        <v>1</v>
      </c>
      <c r="Q356">
        <v>32</v>
      </c>
    </row>
    <row r="357" spans="1:17" x14ac:dyDescent="0.3">
      <c r="A357" s="8" t="s">
        <v>233</v>
      </c>
      <c r="B357" s="8" t="s">
        <v>236</v>
      </c>
      <c r="C357" s="8" t="s">
        <v>57</v>
      </c>
      <c r="D357" s="8" t="s">
        <v>34</v>
      </c>
      <c r="E357" s="12">
        <v>150</v>
      </c>
      <c r="F357" s="12">
        <v>0.14299999999999999</v>
      </c>
      <c r="G357" s="12">
        <v>21.45</v>
      </c>
      <c r="H357" s="13">
        <v>61.775999999999996</v>
      </c>
      <c r="I357" s="13">
        <v>1.3513499999999998</v>
      </c>
      <c r="J357" s="13">
        <v>1.9519499999999999</v>
      </c>
      <c r="K357" s="13">
        <v>10.5105</v>
      </c>
      <c r="L357" s="13">
        <v>0</v>
      </c>
      <c r="M357" s="5">
        <f>AllData_CategoryTribe!AX358*4</f>
        <v>5.4053999999999993</v>
      </c>
      <c r="N357" s="5">
        <f>AllData_CategoryTribe!BA358*9</f>
        <v>17.567549999999997</v>
      </c>
      <c r="O357" s="5">
        <f>AllData_CategoryTribe!BB358*4</f>
        <v>42.042000000000002</v>
      </c>
      <c r="P357">
        <f t="shared" si="5"/>
        <v>1</v>
      </c>
      <c r="Q357">
        <v>64.400000000000006</v>
      </c>
    </row>
    <row r="358" spans="1:17" x14ac:dyDescent="0.3">
      <c r="A358" s="8" t="s">
        <v>233</v>
      </c>
      <c r="B358" s="8" t="s">
        <v>236</v>
      </c>
      <c r="C358" s="8" t="s">
        <v>57</v>
      </c>
      <c r="D358" s="8" t="s">
        <v>29</v>
      </c>
      <c r="E358" s="12"/>
      <c r="F358" s="12">
        <v>0</v>
      </c>
      <c r="G358" s="12">
        <v>0</v>
      </c>
      <c r="H358" s="13">
        <v>0</v>
      </c>
      <c r="I358" s="13">
        <v>0</v>
      </c>
      <c r="J358" s="13">
        <v>0</v>
      </c>
      <c r="K358" s="13">
        <v>0</v>
      </c>
      <c r="L358" s="13">
        <v>0</v>
      </c>
      <c r="M358" s="5">
        <f>AllData_CategoryTribe!AX359*4</f>
        <v>0</v>
      </c>
      <c r="N358" s="5">
        <f>AllData_CategoryTribe!BA359*9</f>
        <v>0</v>
      </c>
      <c r="O358" s="5">
        <f>AllData_CategoryTribe!BB359*4</f>
        <v>0</v>
      </c>
      <c r="P358">
        <f t="shared" si="5"/>
        <v>0</v>
      </c>
      <c r="Q358">
        <v>5.9</v>
      </c>
    </row>
    <row r="359" spans="1:17" x14ac:dyDescent="0.3">
      <c r="A359" s="8" t="s">
        <v>233</v>
      </c>
      <c r="B359" s="8" t="s">
        <v>236</v>
      </c>
      <c r="C359" s="8" t="s">
        <v>57</v>
      </c>
      <c r="D359" s="8" t="s">
        <v>30</v>
      </c>
      <c r="E359" s="12"/>
      <c r="F359" s="12">
        <v>0</v>
      </c>
      <c r="G359" s="12">
        <v>0</v>
      </c>
      <c r="H359" s="13">
        <v>0</v>
      </c>
      <c r="I359" s="13">
        <v>0</v>
      </c>
      <c r="J359" s="13">
        <v>0</v>
      </c>
      <c r="K359" s="13">
        <v>0</v>
      </c>
      <c r="L359" s="13">
        <v>0</v>
      </c>
      <c r="M359" s="5">
        <f>AllData_CategoryTribe!AX360*4</f>
        <v>0</v>
      </c>
      <c r="N359" s="5">
        <f>AllData_CategoryTribe!BA360*9</f>
        <v>0</v>
      </c>
      <c r="O359" s="5">
        <f>AllData_CategoryTribe!BB360*4</f>
        <v>0</v>
      </c>
      <c r="P359">
        <f t="shared" si="5"/>
        <v>0</v>
      </c>
      <c r="Q359">
        <v>24.9</v>
      </c>
    </row>
    <row r="360" spans="1:17" x14ac:dyDescent="0.3">
      <c r="A360" s="8" t="s">
        <v>233</v>
      </c>
      <c r="B360" s="8" t="s">
        <v>236</v>
      </c>
      <c r="C360" s="8" t="s">
        <v>57</v>
      </c>
      <c r="D360" s="8" t="s">
        <v>31</v>
      </c>
      <c r="E360" s="12"/>
      <c r="F360" s="12">
        <v>0</v>
      </c>
      <c r="G360" s="12">
        <v>0</v>
      </c>
      <c r="H360" s="13">
        <v>0</v>
      </c>
      <c r="I360" s="13">
        <v>0</v>
      </c>
      <c r="J360" s="13">
        <v>0</v>
      </c>
      <c r="K360" s="13">
        <v>0</v>
      </c>
      <c r="L360" s="13">
        <v>0</v>
      </c>
      <c r="M360" s="5">
        <f>AllData_CategoryTribe!AX361*4</f>
        <v>0</v>
      </c>
      <c r="N360" s="5">
        <f>AllData_CategoryTribe!BA361*9</f>
        <v>0</v>
      </c>
      <c r="O360" s="5">
        <f>AllData_CategoryTribe!BB361*4</f>
        <v>0</v>
      </c>
      <c r="P360">
        <f t="shared" si="5"/>
        <v>0</v>
      </c>
      <c r="Q360">
        <v>23.700000000000003</v>
      </c>
    </row>
    <row r="361" spans="1:17" x14ac:dyDescent="0.3">
      <c r="A361" s="8" t="s">
        <v>234</v>
      </c>
      <c r="B361" s="8" t="s">
        <v>236</v>
      </c>
      <c r="C361" s="8" t="s">
        <v>57</v>
      </c>
      <c r="D361" s="8" t="s">
        <v>248</v>
      </c>
      <c r="E361" s="12">
        <v>86</v>
      </c>
      <c r="F361" s="12">
        <v>1</v>
      </c>
      <c r="G361" s="12">
        <v>86</v>
      </c>
      <c r="H361" s="13">
        <v>140.18</v>
      </c>
      <c r="I361" s="13">
        <v>5.4179999999999993</v>
      </c>
      <c r="J361" s="13">
        <v>1.204</v>
      </c>
      <c r="K361" s="13">
        <v>26.745999999999999</v>
      </c>
      <c r="L361" s="13">
        <v>0.86</v>
      </c>
      <c r="M361" s="5">
        <f>AllData_CategoryTribe!AX362*4</f>
        <v>21.671999999999997</v>
      </c>
      <c r="N361" s="5">
        <f>AllData_CategoryTribe!BA362*9</f>
        <v>10.836</v>
      </c>
      <c r="O361" s="5">
        <f>AllData_CategoryTribe!BB362*4</f>
        <v>106.98399999999999</v>
      </c>
      <c r="P361">
        <f t="shared" si="5"/>
        <v>1</v>
      </c>
      <c r="Q361">
        <v>38.799999999999997</v>
      </c>
    </row>
    <row r="362" spans="1:17" x14ac:dyDescent="0.3">
      <c r="A362" s="8" t="s">
        <v>234</v>
      </c>
      <c r="B362" s="8" t="s">
        <v>236</v>
      </c>
      <c r="C362" s="8" t="s">
        <v>57</v>
      </c>
      <c r="D362" s="8" t="s">
        <v>27</v>
      </c>
      <c r="E362" s="12">
        <v>114</v>
      </c>
      <c r="F362" s="12">
        <v>0.42899999999999999</v>
      </c>
      <c r="G362" s="12">
        <v>48.905999999999999</v>
      </c>
      <c r="H362" s="13">
        <v>61.1325</v>
      </c>
      <c r="I362" s="13">
        <v>1.027026</v>
      </c>
      <c r="J362" s="13">
        <v>0.63577800000000007</v>
      </c>
      <c r="K362" s="13">
        <v>12.813371999999999</v>
      </c>
      <c r="L362" s="13">
        <v>0.48905999999999999</v>
      </c>
      <c r="M362" s="5">
        <f>AllData_CategoryTribe!AX363*4</f>
        <v>4.108104</v>
      </c>
      <c r="N362" s="5">
        <f>AllData_CategoryTribe!BA363*9</f>
        <v>5.7220020000000007</v>
      </c>
      <c r="O362" s="5">
        <f>AllData_CategoryTribe!BB363*4</f>
        <v>51.253487999999997</v>
      </c>
      <c r="P362">
        <f t="shared" si="5"/>
        <v>1</v>
      </c>
      <c r="Q362">
        <v>29.6</v>
      </c>
    </row>
    <row r="363" spans="1:17" x14ac:dyDescent="0.3">
      <c r="A363" s="8" t="s">
        <v>234</v>
      </c>
      <c r="B363" s="8" t="s">
        <v>236</v>
      </c>
      <c r="C363" s="8" t="s">
        <v>57</v>
      </c>
      <c r="D363" s="8" t="s">
        <v>32</v>
      </c>
      <c r="E363" s="12"/>
      <c r="F363" s="12">
        <v>0</v>
      </c>
      <c r="G363" s="12">
        <v>0</v>
      </c>
      <c r="H363" s="13">
        <v>0</v>
      </c>
      <c r="I363" s="13">
        <v>0</v>
      </c>
      <c r="J363" s="13">
        <v>0</v>
      </c>
      <c r="K363" s="13">
        <v>0</v>
      </c>
      <c r="L363" s="13">
        <v>0</v>
      </c>
      <c r="M363" s="5">
        <f>AllData_CategoryTribe!AX364*4</f>
        <v>0</v>
      </c>
      <c r="N363" s="5">
        <f>AllData_CategoryTribe!BA364*9</f>
        <v>0</v>
      </c>
      <c r="O363" s="5">
        <f>AllData_CategoryTribe!BB364*4</f>
        <v>0</v>
      </c>
      <c r="P363">
        <f t="shared" si="5"/>
        <v>0</v>
      </c>
      <c r="Q363">
        <v>87</v>
      </c>
    </row>
    <row r="364" spans="1:17" x14ac:dyDescent="0.3">
      <c r="A364" s="8" t="s">
        <v>234</v>
      </c>
      <c r="B364" s="8" t="s">
        <v>236</v>
      </c>
      <c r="C364" s="8" t="s">
        <v>57</v>
      </c>
      <c r="D364" s="8" t="s">
        <v>74</v>
      </c>
      <c r="E364" s="12">
        <v>340</v>
      </c>
      <c r="F364" s="12">
        <v>0.28599999999999998</v>
      </c>
      <c r="G364" s="12">
        <v>97.24</v>
      </c>
      <c r="H364" s="13">
        <v>39.868399999999994</v>
      </c>
      <c r="I364" s="13">
        <v>0</v>
      </c>
      <c r="J364" s="13">
        <v>0</v>
      </c>
      <c r="K364" s="13">
        <v>10.112959999999999</v>
      </c>
      <c r="L364" s="13">
        <v>0</v>
      </c>
      <c r="M364" s="5">
        <f>AllData_CategoryTribe!AX365*4</f>
        <v>0</v>
      </c>
      <c r="N364" s="5">
        <f>AllData_CategoryTribe!BA365*9</f>
        <v>0</v>
      </c>
      <c r="O364" s="5">
        <f>AllData_CategoryTribe!BB365*4</f>
        <v>40.451839999999997</v>
      </c>
      <c r="P364">
        <f t="shared" si="5"/>
        <v>1</v>
      </c>
      <c r="Q364">
        <v>10.4</v>
      </c>
    </row>
    <row r="365" spans="1:17" x14ac:dyDescent="0.3">
      <c r="A365" s="8" t="s">
        <v>232</v>
      </c>
      <c r="B365" s="8" t="s">
        <v>236</v>
      </c>
      <c r="C365" s="8" t="s">
        <v>58</v>
      </c>
      <c r="D365" s="8" t="s">
        <v>13</v>
      </c>
      <c r="E365" s="12">
        <v>112</v>
      </c>
      <c r="F365" s="12">
        <v>3.3000000000000002E-2</v>
      </c>
      <c r="G365" s="12">
        <v>3.6960000000000002</v>
      </c>
      <c r="H365" s="13">
        <v>9.94224</v>
      </c>
      <c r="I365" s="13">
        <v>0.92030400000000001</v>
      </c>
      <c r="J365" s="13">
        <v>0.66528000000000009</v>
      </c>
      <c r="K365" s="13">
        <v>0</v>
      </c>
      <c r="L365" s="13">
        <v>0</v>
      </c>
      <c r="M365" s="5">
        <f>AllData_CategoryTribe!AX366*4</f>
        <v>3.681216</v>
      </c>
      <c r="N365" s="5">
        <f>AllData_CategoryTribe!BA366*9</f>
        <v>5.9875200000000008</v>
      </c>
      <c r="O365" s="5">
        <f>AllData_CategoryTribe!BB366*4</f>
        <v>0</v>
      </c>
      <c r="P365">
        <f t="shared" si="5"/>
        <v>1</v>
      </c>
      <c r="Q365">
        <v>42.9</v>
      </c>
    </row>
    <row r="366" spans="1:17" x14ac:dyDescent="0.3">
      <c r="A366" s="8" t="s">
        <v>232</v>
      </c>
      <c r="B366" s="8" t="s">
        <v>236</v>
      </c>
      <c r="C366" s="8" t="s">
        <v>58</v>
      </c>
      <c r="D366" s="8" t="s">
        <v>15</v>
      </c>
      <c r="E366" s="12">
        <v>85</v>
      </c>
      <c r="F366" s="12">
        <v>3.3000000000000002E-2</v>
      </c>
      <c r="G366" s="12">
        <v>2.8050000000000002</v>
      </c>
      <c r="H366" s="13">
        <v>6.7600499999999997</v>
      </c>
      <c r="I366" s="13">
        <v>0.92284499999999992</v>
      </c>
      <c r="J366" s="13">
        <v>0.30574500000000004</v>
      </c>
      <c r="K366" s="13">
        <v>1.4025000000000001E-2</v>
      </c>
      <c r="L366" s="13">
        <v>0</v>
      </c>
      <c r="M366" s="5">
        <f>AllData_CategoryTribe!AX367*4</f>
        <v>3.6913799999999997</v>
      </c>
      <c r="N366" s="5">
        <f>AllData_CategoryTribe!BA367*9</f>
        <v>2.7517050000000003</v>
      </c>
      <c r="O366" s="5">
        <f>AllData_CategoryTribe!BB367*4</f>
        <v>5.6100000000000004E-2</v>
      </c>
      <c r="P366">
        <f t="shared" si="5"/>
        <v>1</v>
      </c>
      <c r="Q366">
        <v>44.3</v>
      </c>
    </row>
    <row r="367" spans="1:17" x14ac:dyDescent="0.3">
      <c r="A367" s="8" t="s">
        <v>232</v>
      </c>
      <c r="B367" s="8" t="s">
        <v>236</v>
      </c>
      <c r="C367" s="8" t="s">
        <v>58</v>
      </c>
      <c r="D367" s="8" t="s">
        <v>17</v>
      </c>
      <c r="E367" s="12">
        <v>85</v>
      </c>
      <c r="F367" s="12">
        <v>3.3000000000000002E-2</v>
      </c>
      <c r="G367" s="12">
        <v>2.8050000000000002</v>
      </c>
      <c r="H367" s="13">
        <v>7.4332500000000001</v>
      </c>
      <c r="I367" s="13">
        <v>0.47404499999999999</v>
      </c>
      <c r="J367" s="13">
        <v>0.60026999999999997</v>
      </c>
      <c r="K367" s="13">
        <v>0</v>
      </c>
      <c r="L367" s="13">
        <v>0</v>
      </c>
      <c r="M367" s="5">
        <f>AllData_CategoryTribe!AX368*4</f>
        <v>1.89618</v>
      </c>
      <c r="N367" s="5">
        <f>AllData_CategoryTribe!BA368*9</f>
        <v>5.4024299999999998</v>
      </c>
      <c r="O367" s="5">
        <f>AllData_CategoryTribe!BB368*4</f>
        <v>0</v>
      </c>
      <c r="P367">
        <f t="shared" si="5"/>
        <v>1</v>
      </c>
      <c r="Q367">
        <v>38.299999999999997</v>
      </c>
    </row>
    <row r="368" spans="1:17" x14ac:dyDescent="0.3">
      <c r="A368" s="8" t="s">
        <v>232</v>
      </c>
      <c r="B368" s="8" t="s">
        <v>236</v>
      </c>
      <c r="C368" s="8" t="s">
        <v>58</v>
      </c>
      <c r="D368" s="8" t="s">
        <v>18</v>
      </c>
      <c r="E368" s="12"/>
      <c r="F368" s="12">
        <v>0</v>
      </c>
      <c r="G368" s="12">
        <v>0</v>
      </c>
      <c r="H368" s="13">
        <v>0</v>
      </c>
      <c r="I368" s="13">
        <v>0</v>
      </c>
      <c r="J368" s="13">
        <v>0</v>
      </c>
      <c r="K368" s="13">
        <v>0</v>
      </c>
      <c r="L368" s="13">
        <v>0</v>
      </c>
      <c r="M368" s="5">
        <f>AllData_CategoryTribe!AX369*4</f>
        <v>0</v>
      </c>
      <c r="N368" s="5">
        <f>AllData_CategoryTribe!BA369*9</f>
        <v>0</v>
      </c>
      <c r="O368" s="5">
        <f>AllData_CategoryTribe!BB369*4</f>
        <v>0</v>
      </c>
      <c r="P368">
        <f t="shared" si="5"/>
        <v>0</v>
      </c>
      <c r="Q368">
        <v>39.900000000000006</v>
      </c>
    </row>
    <row r="369" spans="1:17" x14ac:dyDescent="0.3">
      <c r="A369" s="8" t="s">
        <v>232</v>
      </c>
      <c r="B369" s="8" t="s">
        <v>236</v>
      </c>
      <c r="C369" s="8" t="s">
        <v>58</v>
      </c>
      <c r="D369" s="8" t="s">
        <v>19</v>
      </c>
      <c r="E369" s="12">
        <v>112</v>
      </c>
      <c r="F369" s="12">
        <v>0.28599999999999998</v>
      </c>
      <c r="G369" s="12">
        <v>32.031999999999996</v>
      </c>
      <c r="H369" s="13">
        <v>91.291199999999989</v>
      </c>
      <c r="I369" s="13">
        <v>8.6166079999999994</v>
      </c>
      <c r="J369" s="13">
        <v>6.054047999999999</v>
      </c>
      <c r="K369" s="13">
        <v>0</v>
      </c>
      <c r="L369" s="13">
        <v>0</v>
      </c>
      <c r="M369" s="5">
        <f>AllData_CategoryTribe!AX370*4</f>
        <v>34.466431999999998</v>
      </c>
      <c r="N369" s="5">
        <f>AllData_CategoryTribe!BA370*9</f>
        <v>54.486431999999994</v>
      </c>
      <c r="O369" s="5">
        <f>AllData_CategoryTribe!BB370*4</f>
        <v>0</v>
      </c>
      <c r="P369">
        <f t="shared" si="5"/>
        <v>1</v>
      </c>
      <c r="Q369">
        <v>45.8</v>
      </c>
    </row>
    <row r="370" spans="1:17" x14ac:dyDescent="0.3">
      <c r="A370" s="8" t="s">
        <v>232</v>
      </c>
      <c r="B370" s="8" t="s">
        <v>236</v>
      </c>
      <c r="C370" s="8" t="s">
        <v>58</v>
      </c>
      <c r="D370" s="8" t="s">
        <v>22</v>
      </c>
      <c r="E370" s="12"/>
      <c r="F370" s="12">
        <v>0</v>
      </c>
      <c r="G370" s="12">
        <v>0</v>
      </c>
      <c r="H370" s="13">
        <v>0</v>
      </c>
      <c r="I370" s="13">
        <v>0</v>
      </c>
      <c r="J370" s="13">
        <v>0</v>
      </c>
      <c r="K370" s="13">
        <v>0</v>
      </c>
      <c r="L370" s="13">
        <v>0</v>
      </c>
      <c r="M370" s="5">
        <f>AllData_CategoryTribe!AX371*4</f>
        <v>0</v>
      </c>
      <c r="N370" s="5">
        <f>AllData_CategoryTribe!BA371*9</f>
        <v>0</v>
      </c>
      <c r="O370" s="5">
        <f>AllData_CategoryTribe!BB371*4</f>
        <v>0</v>
      </c>
      <c r="P370">
        <f t="shared" si="5"/>
        <v>0</v>
      </c>
      <c r="Q370">
        <v>45.8</v>
      </c>
    </row>
    <row r="371" spans="1:17" x14ac:dyDescent="0.3">
      <c r="A371" s="8" t="s">
        <v>232</v>
      </c>
      <c r="B371" s="8" t="s">
        <v>236</v>
      </c>
      <c r="C371" s="8" t="s">
        <v>58</v>
      </c>
      <c r="D371" s="8" t="s">
        <v>23</v>
      </c>
      <c r="E371" s="12">
        <v>104</v>
      </c>
      <c r="F371" s="12">
        <v>0.28599999999999998</v>
      </c>
      <c r="G371" s="12">
        <v>29.743999999999996</v>
      </c>
      <c r="H371" s="13">
        <v>46.103199999999994</v>
      </c>
      <c r="I371" s="13">
        <v>3.7477439999999995</v>
      </c>
      <c r="J371" s="13">
        <v>3.1528639999999997</v>
      </c>
      <c r="K371" s="13">
        <v>0.32718399999999997</v>
      </c>
      <c r="L371" s="13">
        <v>0</v>
      </c>
      <c r="M371" s="5">
        <f>AllData_CategoryTribe!AX372*4</f>
        <v>14.990975999999998</v>
      </c>
      <c r="N371" s="5">
        <f>AllData_CategoryTribe!BA372*9</f>
        <v>28.375775999999998</v>
      </c>
      <c r="O371" s="5">
        <f>AllData_CategoryTribe!BB372*4</f>
        <v>1.3087359999999999</v>
      </c>
      <c r="P371">
        <f t="shared" si="5"/>
        <v>1</v>
      </c>
      <c r="Q371">
        <v>24.3</v>
      </c>
    </row>
    <row r="372" spans="1:17" x14ac:dyDescent="0.3">
      <c r="A372" s="8" t="s">
        <v>232</v>
      </c>
      <c r="B372" s="8" t="s">
        <v>236</v>
      </c>
      <c r="C372" s="8" t="s">
        <v>58</v>
      </c>
      <c r="D372" s="8" t="s">
        <v>24</v>
      </c>
      <c r="E372" s="12">
        <v>184</v>
      </c>
      <c r="F372" s="12">
        <v>1</v>
      </c>
      <c r="G372" s="12">
        <v>184</v>
      </c>
      <c r="H372" s="13">
        <v>126.96</v>
      </c>
      <c r="I372" s="13">
        <v>6.6239999999999997</v>
      </c>
      <c r="J372" s="13">
        <v>7.5439999999999996</v>
      </c>
      <c r="K372" s="13">
        <v>8.2799999999999994</v>
      </c>
      <c r="L372" s="13">
        <v>0</v>
      </c>
      <c r="M372" s="5">
        <f>AllData_CategoryTribe!AX373*4</f>
        <v>26.495999999999999</v>
      </c>
      <c r="N372" s="5">
        <f>AllData_CategoryTribe!BA373*9</f>
        <v>67.896000000000001</v>
      </c>
      <c r="O372" s="5">
        <f>AllData_CategoryTribe!BB373*4</f>
        <v>33.119999999999997</v>
      </c>
      <c r="P372">
        <f t="shared" si="5"/>
        <v>1</v>
      </c>
      <c r="Q372">
        <v>12.2</v>
      </c>
    </row>
    <row r="373" spans="1:17" x14ac:dyDescent="0.3">
      <c r="A373" s="8" t="s">
        <v>232</v>
      </c>
      <c r="B373" s="8" t="s">
        <v>236</v>
      </c>
      <c r="C373" s="8" t="s">
        <v>58</v>
      </c>
      <c r="D373" s="8" t="s">
        <v>25</v>
      </c>
      <c r="E373" s="12"/>
      <c r="F373" s="12">
        <v>0</v>
      </c>
      <c r="G373" s="12">
        <v>0</v>
      </c>
      <c r="H373" s="13">
        <v>0</v>
      </c>
      <c r="I373" s="13">
        <v>0</v>
      </c>
      <c r="J373" s="13">
        <v>0</v>
      </c>
      <c r="K373" s="13">
        <v>0</v>
      </c>
      <c r="L373" s="13">
        <v>0</v>
      </c>
      <c r="M373" s="5">
        <f>AllData_CategoryTribe!AX374*4</f>
        <v>0</v>
      </c>
      <c r="N373" s="5">
        <f>AllData_CategoryTribe!BA374*9</f>
        <v>0</v>
      </c>
      <c r="O373" s="5">
        <f>AllData_CategoryTribe!BB374*4</f>
        <v>0</v>
      </c>
      <c r="P373">
        <f t="shared" si="5"/>
        <v>0</v>
      </c>
      <c r="Q373">
        <v>59.3</v>
      </c>
    </row>
    <row r="374" spans="1:17" x14ac:dyDescent="0.3">
      <c r="A374" s="8" t="s">
        <v>20</v>
      </c>
      <c r="B374" s="8" t="s">
        <v>236</v>
      </c>
      <c r="C374" s="8" t="s">
        <v>58</v>
      </c>
      <c r="D374" s="8" t="s">
        <v>20</v>
      </c>
      <c r="E374" s="12">
        <v>112</v>
      </c>
      <c r="F374" s="12">
        <v>1</v>
      </c>
      <c r="G374" s="12">
        <v>112</v>
      </c>
      <c r="H374" s="13">
        <v>117.6</v>
      </c>
      <c r="I374" s="13">
        <v>20.72</v>
      </c>
      <c r="J374" s="13">
        <v>3.2480000000000002</v>
      </c>
      <c r="K374" s="13">
        <v>0</v>
      </c>
      <c r="L374" s="13">
        <v>0</v>
      </c>
      <c r="M374" s="5">
        <f>AllData_CategoryTribe!AX375*4</f>
        <v>82.88</v>
      </c>
      <c r="N374" s="5">
        <f>AllData_CategoryTribe!BA375*9</f>
        <v>29.232000000000003</v>
      </c>
      <c r="O374" s="5">
        <f>AllData_CategoryTribe!BB375*4</f>
        <v>0</v>
      </c>
      <c r="P374">
        <f t="shared" si="5"/>
        <v>1</v>
      </c>
      <c r="Q374">
        <v>21.4</v>
      </c>
    </row>
    <row r="375" spans="1:17" x14ac:dyDescent="0.3">
      <c r="A375" s="8" t="s">
        <v>233</v>
      </c>
      <c r="B375" s="8" t="s">
        <v>236</v>
      </c>
      <c r="C375" s="8" t="s">
        <v>58</v>
      </c>
      <c r="D375" s="8" t="s">
        <v>26</v>
      </c>
      <c r="E375" s="12">
        <v>175</v>
      </c>
      <c r="F375" s="12">
        <v>0.14299999999999999</v>
      </c>
      <c r="G375" s="12">
        <v>25.024999999999999</v>
      </c>
      <c r="H375" s="13">
        <v>32.532499999999999</v>
      </c>
      <c r="I375" s="13">
        <v>0.60059999999999991</v>
      </c>
      <c r="J375" s="13">
        <v>5.0049999999999997E-2</v>
      </c>
      <c r="K375" s="13">
        <v>7.1571500000000006</v>
      </c>
      <c r="L375" s="13">
        <v>7.5074999999999989E-2</v>
      </c>
      <c r="M375" s="5">
        <f>AllData_CategoryTribe!AX376*4</f>
        <v>2.4023999999999996</v>
      </c>
      <c r="N375" s="5">
        <f>AllData_CategoryTribe!BA376*9</f>
        <v>0.45044999999999996</v>
      </c>
      <c r="O375" s="5">
        <f>AllData_CategoryTribe!BB376*4</f>
        <v>28.628600000000002</v>
      </c>
      <c r="P375">
        <f t="shared" si="5"/>
        <v>1</v>
      </c>
      <c r="Q375">
        <v>31.200000000000003</v>
      </c>
    </row>
    <row r="376" spans="1:17" x14ac:dyDescent="0.3">
      <c r="A376" s="8" t="s">
        <v>233</v>
      </c>
      <c r="B376" s="8" t="s">
        <v>236</v>
      </c>
      <c r="C376" s="8" t="s">
        <v>58</v>
      </c>
      <c r="D376" s="8" t="s">
        <v>28</v>
      </c>
      <c r="E376" s="12">
        <v>185</v>
      </c>
      <c r="F376" s="12">
        <v>1</v>
      </c>
      <c r="G376" s="12">
        <v>185</v>
      </c>
      <c r="H376" s="13">
        <v>234.95</v>
      </c>
      <c r="I376" s="13">
        <v>16.094999999999999</v>
      </c>
      <c r="J376" s="13">
        <v>0.92500000000000004</v>
      </c>
      <c r="K376" s="13">
        <v>42.18</v>
      </c>
      <c r="L376" s="13">
        <v>11.84</v>
      </c>
      <c r="M376" s="5">
        <f>AllData_CategoryTribe!AX377*4</f>
        <v>64.38</v>
      </c>
      <c r="N376" s="5">
        <f>AllData_CategoryTribe!BA377*9</f>
        <v>8.3250000000000011</v>
      </c>
      <c r="O376" s="5">
        <f>AllData_CategoryTribe!BB377*4</f>
        <v>168.72</v>
      </c>
      <c r="P376">
        <f t="shared" si="5"/>
        <v>1</v>
      </c>
      <c r="Q376">
        <v>32</v>
      </c>
    </row>
    <row r="377" spans="1:17" x14ac:dyDescent="0.3">
      <c r="A377" s="8" t="s">
        <v>233</v>
      </c>
      <c r="B377" s="8" t="s">
        <v>236</v>
      </c>
      <c r="C377" s="8" t="s">
        <v>58</v>
      </c>
      <c r="D377" s="8" t="s">
        <v>29</v>
      </c>
      <c r="E377" s="12"/>
      <c r="F377" s="12">
        <v>0</v>
      </c>
      <c r="G377" s="12">
        <v>0</v>
      </c>
      <c r="H377" s="13">
        <v>0</v>
      </c>
      <c r="I377" s="13">
        <v>0</v>
      </c>
      <c r="J377" s="13">
        <v>0</v>
      </c>
      <c r="K377" s="13">
        <v>0</v>
      </c>
      <c r="L377" s="13">
        <v>0</v>
      </c>
      <c r="M377" s="5">
        <f>AllData_CategoryTribe!AX378*4</f>
        <v>0</v>
      </c>
      <c r="N377" s="5">
        <f>AllData_CategoryTribe!BA378*9</f>
        <v>0</v>
      </c>
      <c r="O377" s="5">
        <f>AllData_CategoryTribe!BB378*4</f>
        <v>0</v>
      </c>
      <c r="P377">
        <f t="shared" si="5"/>
        <v>0</v>
      </c>
      <c r="Q377">
        <v>5.9</v>
      </c>
    </row>
    <row r="378" spans="1:17" x14ac:dyDescent="0.3">
      <c r="A378" s="8" t="s">
        <v>233</v>
      </c>
      <c r="B378" s="8" t="s">
        <v>236</v>
      </c>
      <c r="C378" s="8" t="s">
        <v>58</v>
      </c>
      <c r="D378" s="8" t="s">
        <v>30</v>
      </c>
      <c r="E378" s="12"/>
      <c r="F378" s="12">
        <v>0</v>
      </c>
      <c r="G378" s="12">
        <v>0</v>
      </c>
      <c r="H378" s="13">
        <v>0</v>
      </c>
      <c r="I378" s="13">
        <v>0</v>
      </c>
      <c r="J378" s="13">
        <v>0</v>
      </c>
      <c r="K378" s="13">
        <v>0</v>
      </c>
      <c r="L378" s="13">
        <v>0</v>
      </c>
      <c r="M378" s="5">
        <f>AllData_CategoryTribe!AX379*4</f>
        <v>0</v>
      </c>
      <c r="N378" s="5">
        <f>AllData_CategoryTribe!BA379*9</f>
        <v>0</v>
      </c>
      <c r="O378" s="5">
        <f>AllData_CategoryTribe!BB379*4</f>
        <v>0</v>
      </c>
      <c r="P378">
        <f t="shared" si="5"/>
        <v>0</v>
      </c>
      <c r="Q378">
        <v>24.9</v>
      </c>
    </row>
    <row r="379" spans="1:17" x14ac:dyDescent="0.3">
      <c r="A379" s="8" t="s">
        <v>233</v>
      </c>
      <c r="B379" s="8" t="s">
        <v>236</v>
      </c>
      <c r="C379" s="8" t="s">
        <v>58</v>
      </c>
      <c r="D379" s="8" t="s">
        <v>31</v>
      </c>
      <c r="E379" s="12">
        <v>122</v>
      </c>
      <c r="F379" s="12">
        <v>0.14299999999999999</v>
      </c>
      <c r="G379" s="12">
        <v>17.445999999999998</v>
      </c>
      <c r="H379" s="13">
        <v>16.224779999999999</v>
      </c>
      <c r="I379" s="13">
        <v>0.34891999999999995</v>
      </c>
      <c r="J379" s="13">
        <v>1.7446E-2</v>
      </c>
      <c r="K379" s="13">
        <v>3.7683359999999997</v>
      </c>
      <c r="L379" s="13">
        <v>0.26168999999999998</v>
      </c>
      <c r="M379" s="5">
        <f>AllData_CategoryTribe!AX380*4</f>
        <v>1.3956799999999998</v>
      </c>
      <c r="N379" s="5">
        <f>AllData_CategoryTribe!BA380*9</f>
        <v>0.15701399999999999</v>
      </c>
      <c r="O379" s="5">
        <f>AllData_CategoryTribe!BB380*4</f>
        <v>15.073343999999999</v>
      </c>
      <c r="P379">
        <f t="shared" si="5"/>
        <v>1</v>
      </c>
      <c r="Q379">
        <v>23.700000000000003</v>
      </c>
    </row>
    <row r="380" spans="1:17" x14ac:dyDescent="0.3">
      <c r="A380" s="8" t="s">
        <v>233</v>
      </c>
      <c r="B380" s="8" t="s">
        <v>236</v>
      </c>
      <c r="C380" s="8" t="s">
        <v>58</v>
      </c>
      <c r="D380" s="8" t="s">
        <v>34</v>
      </c>
      <c r="E380" s="12">
        <v>150</v>
      </c>
      <c r="F380" s="12">
        <v>0.28599999999999998</v>
      </c>
      <c r="G380" s="12">
        <v>42.9</v>
      </c>
      <c r="H380" s="13">
        <v>123.55199999999999</v>
      </c>
      <c r="I380" s="13">
        <v>2.7026999999999997</v>
      </c>
      <c r="J380" s="13">
        <v>3.9038999999999997</v>
      </c>
      <c r="K380" s="13">
        <v>21.021000000000001</v>
      </c>
      <c r="L380" s="13">
        <v>0</v>
      </c>
      <c r="M380" s="5">
        <f>AllData_CategoryTribe!AX381*4</f>
        <v>10.810799999999999</v>
      </c>
      <c r="N380" s="5">
        <f>AllData_CategoryTribe!BA381*9</f>
        <v>35.135099999999994</v>
      </c>
      <c r="O380" s="5">
        <f>AllData_CategoryTribe!BB381*4</f>
        <v>84.084000000000003</v>
      </c>
      <c r="P380">
        <f t="shared" si="5"/>
        <v>1</v>
      </c>
      <c r="Q380">
        <v>64.400000000000006</v>
      </c>
    </row>
    <row r="381" spans="1:17" x14ac:dyDescent="0.3">
      <c r="A381" s="8" t="s">
        <v>234</v>
      </c>
      <c r="B381" s="8" t="s">
        <v>236</v>
      </c>
      <c r="C381" s="8" t="s">
        <v>58</v>
      </c>
      <c r="D381" s="8" t="s">
        <v>248</v>
      </c>
      <c r="E381" s="12">
        <v>134</v>
      </c>
      <c r="F381" s="12">
        <v>1</v>
      </c>
      <c r="G381" s="12">
        <v>134</v>
      </c>
      <c r="H381" s="13">
        <v>218.42</v>
      </c>
      <c r="I381" s="13">
        <v>8.4420000000000002</v>
      </c>
      <c r="J381" s="13">
        <v>1.8759999999999999</v>
      </c>
      <c r="K381" s="13">
        <v>41.674000000000007</v>
      </c>
      <c r="L381" s="13">
        <v>1.34</v>
      </c>
      <c r="M381" s="5">
        <f>AllData_CategoryTribe!AX382*4</f>
        <v>33.768000000000001</v>
      </c>
      <c r="N381" s="5">
        <f>AllData_CategoryTribe!BA382*9</f>
        <v>16.884</v>
      </c>
      <c r="O381" s="5">
        <f>AllData_CategoryTribe!BB382*4</f>
        <v>166.69600000000003</v>
      </c>
      <c r="P381">
        <f t="shared" si="5"/>
        <v>1</v>
      </c>
      <c r="Q381">
        <v>38.799999999999997</v>
      </c>
    </row>
    <row r="382" spans="1:17" x14ac:dyDescent="0.3">
      <c r="A382" s="8" t="s">
        <v>234</v>
      </c>
      <c r="B382" s="8" t="s">
        <v>236</v>
      </c>
      <c r="C382" s="8" t="s">
        <v>58</v>
      </c>
      <c r="D382" s="8" t="s">
        <v>27</v>
      </c>
      <c r="E382" s="12">
        <v>114</v>
      </c>
      <c r="F382" s="12">
        <v>1</v>
      </c>
      <c r="G382" s="12">
        <v>114</v>
      </c>
      <c r="H382" s="13">
        <v>142.5</v>
      </c>
      <c r="I382" s="13">
        <v>2.3940000000000001</v>
      </c>
      <c r="J382" s="13">
        <v>1.4820000000000002</v>
      </c>
      <c r="K382" s="13">
        <v>29.867999999999999</v>
      </c>
      <c r="L382" s="13">
        <v>1.1399999999999999</v>
      </c>
      <c r="M382" s="5">
        <f>AllData_CategoryTribe!AX383*4</f>
        <v>9.5760000000000005</v>
      </c>
      <c r="N382" s="5">
        <f>AllData_CategoryTribe!BA383*9</f>
        <v>13.338000000000001</v>
      </c>
      <c r="O382" s="5">
        <f>AllData_CategoryTribe!BB383*4</f>
        <v>119.47199999999999</v>
      </c>
      <c r="P382">
        <f t="shared" si="5"/>
        <v>1</v>
      </c>
      <c r="Q382">
        <v>29.6</v>
      </c>
    </row>
    <row r="383" spans="1:17" x14ac:dyDescent="0.3">
      <c r="A383" s="8" t="s">
        <v>234</v>
      </c>
      <c r="B383" s="8" t="s">
        <v>236</v>
      </c>
      <c r="C383" s="8" t="s">
        <v>58</v>
      </c>
      <c r="D383" s="8" t="s">
        <v>32</v>
      </c>
      <c r="E383" s="12">
        <v>83</v>
      </c>
      <c r="F383" s="12">
        <v>3.3000000000000002E-2</v>
      </c>
      <c r="G383" s="12">
        <v>2.7390000000000003</v>
      </c>
      <c r="H383" s="13">
        <v>9.0934800000000013</v>
      </c>
      <c r="I383" s="13">
        <v>0.28211700000000006</v>
      </c>
      <c r="J383" s="13">
        <v>8.2170000000000007E-2</v>
      </c>
      <c r="K383" s="13">
        <v>2.0186430000000004</v>
      </c>
      <c r="L383" s="13">
        <v>0.34785299999999997</v>
      </c>
      <c r="M383" s="5">
        <f>AllData_CategoryTribe!AX384*4</f>
        <v>1.1284680000000002</v>
      </c>
      <c r="N383" s="5">
        <f>AllData_CategoryTribe!BA384*9</f>
        <v>0.73953000000000002</v>
      </c>
      <c r="O383" s="5">
        <f>AllData_CategoryTribe!BB384*4</f>
        <v>8.0745720000000016</v>
      </c>
      <c r="P383">
        <f t="shared" si="5"/>
        <v>1</v>
      </c>
      <c r="Q383">
        <v>87</v>
      </c>
    </row>
    <row r="384" spans="1:17" x14ac:dyDescent="0.3">
      <c r="A384" s="8" t="s">
        <v>234</v>
      </c>
      <c r="B384" s="8" t="s">
        <v>236</v>
      </c>
      <c r="C384" s="8" t="s">
        <v>58</v>
      </c>
      <c r="D384" s="8" t="s">
        <v>74</v>
      </c>
      <c r="E384" s="12">
        <v>340</v>
      </c>
      <c r="F384" s="12">
        <v>6.7000000000000004E-2</v>
      </c>
      <c r="G384" s="12">
        <v>22.78</v>
      </c>
      <c r="H384" s="13">
        <v>9.3398000000000003</v>
      </c>
      <c r="I384" s="13">
        <v>0</v>
      </c>
      <c r="J384" s="13">
        <v>0</v>
      </c>
      <c r="K384" s="13">
        <v>2.3691200000000001</v>
      </c>
      <c r="L384" s="13">
        <v>0</v>
      </c>
      <c r="M384" s="5">
        <f>AllData_CategoryTribe!AX385*4</f>
        <v>0</v>
      </c>
      <c r="N384" s="5">
        <f>AllData_CategoryTribe!BA385*9</f>
        <v>0</v>
      </c>
      <c r="O384" s="5">
        <f>AllData_CategoryTribe!BB385*4</f>
        <v>9.4764800000000005</v>
      </c>
      <c r="P384">
        <f t="shared" si="5"/>
        <v>1</v>
      </c>
      <c r="Q384">
        <v>10.4</v>
      </c>
    </row>
    <row r="385" spans="1:17" x14ac:dyDescent="0.3">
      <c r="A385" s="8" t="s">
        <v>232</v>
      </c>
      <c r="B385" s="8" t="s">
        <v>236</v>
      </c>
      <c r="C385" s="8" t="s">
        <v>59</v>
      </c>
      <c r="D385" s="8" t="s">
        <v>13</v>
      </c>
      <c r="E385" s="12"/>
      <c r="F385" s="12">
        <v>0</v>
      </c>
      <c r="G385" s="12">
        <v>0</v>
      </c>
      <c r="H385" s="13">
        <v>0</v>
      </c>
      <c r="I385" s="13">
        <v>0</v>
      </c>
      <c r="J385" s="13">
        <v>0</v>
      </c>
      <c r="K385" s="13">
        <v>0</v>
      </c>
      <c r="L385" s="13">
        <v>0</v>
      </c>
      <c r="M385" s="5">
        <f>AllData_CategoryTribe!AX386*4</f>
        <v>0</v>
      </c>
      <c r="N385" s="5">
        <f>AllData_CategoryTribe!BA386*9</f>
        <v>0</v>
      </c>
      <c r="O385" s="5">
        <f>AllData_CategoryTribe!BB386*4</f>
        <v>0</v>
      </c>
      <c r="P385">
        <f t="shared" si="5"/>
        <v>0</v>
      </c>
      <c r="Q385">
        <v>42.9</v>
      </c>
    </row>
    <row r="386" spans="1:17" x14ac:dyDescent="0.3">
      <c r="A386" s="8" t="s">
        <v>232</v>
      </c>
      <c r="B386" s="8" t="s">
        <v>236</v>
      </c>
      <c r="C386" s="8" t="s">
        <v>59</v>
      </c>
      <c r="D386" s="8" t="s">
        <v>15</v>
      </c>
      <c r="E386" s="12">
        <v>85</v>
      </c>
      <c r="F386" s="12">
        <v>3.3000000000000002E-2</v>
      </c>
      <c r="G386" s="12">
        <v>2.8050000000000002</v>
      </c>
      <c r="H386" s="13">
        <v>6.7600499999999997</v>
      </c>
      <c r="I386" s="13">
        <v>0.92284499999999992</v>
      </c>
      <c r="J386" s="13">
        <v>0.30574500000000004</v>
      </c>
      <c r="K386" s="13">
        <v>1.4025000000000001E-2</v>
      </c>
      <c r="L386" s="13">
        <v>0</v>
      </c>
      <c r="M386" s="5">
        <f>AllData_CategoryTribe!AX387*4</f>
        <v>3.6913799999999997</v>
      </c>
      <c r="N386" s="5">
        <f>AllData_CategoryTribe!BA387*9</f>
        <v>2.7517050000000003</v>
      </c>
      <c r="O386" s="5">
        <f>AllData_CategoryTribe!BB387*4</f>
        <v>5.6100000000000004E-2</v>
      </c>
      <c r="P386">
        <f t="shared" si="5"/>
        <v>1</v>
      </c>
      <c r="Q386">
        <v>44.3</v>
      </c>
    </row>
    <row r="387" spans="1:17" x14ac:dyDescent="0.3">
      <c r="A387" s="8" t="s">
        <v>232</v>
      </c>
      <c r="B387" s="8" t="s">
        <v>236</v>
      </c>
      <c r="C387" s="8" t="s">
        <v>59</v>
      </c>
      <c r="D387" s="8" t="s">
        <v>17</v>
      </c>
      <c r="E387" s="12">
        <v>85</v>
      </c>
      <c r="F387" s="12">
        <v>3.3000000000000002E-2</v>
      </c>
      <c r="G387" s="12">
        <v>2.8050000000000002</v>
      </c>
      <c r="H387" s="13">
        <v>7.4332500000000001</v>
      </c>
      <c r="I387" s="13">
        <v>0.47404499999999999</v>
      </c>
      <c r="J387" s="13">
        <v>0.60026999999999997</v>
      </c>
      <c r="K387" s="13">
        <v>0</v>
      </c>
      <c r="L387" s="13">
        <v>0</v>
      </c>
      <c r="M387" s="5">
        <f>AllData_CategoryTribe!AX388*4</f>
        <v>1.89618</v>
      </c>
      <c r="N387" s="5">
        <f>AllData_CategoryTribe!BA388*9</f>
        <v>5.4024299999999998</v>
      </c>
      <c r="O387" s="5">
        <f>AllData_CategoryTribe!BB388*4</f>
        <v>0</v>
      </c>
      <c r="P387">
        <f t="shared" ref="P387:P450" si="6">IF($G$2:$G$3469&gt;0,1,0)</f>
        <v>1</v>
      </c>
      <c r="Q387">
        <v>38.299999999999997</v>
      </c>
    </row>
    <row r="388" spans="1:17" x14ac:dyDescent="0.3">
      <c r="A388" s="8" t="s">
        <v>232</v>
      </c>
      <c r="B388" s="8" t="s">
        <v>236</v>
      </c>
      <c r="C388" s="8" t="s">
        <v>59</v>
      </c>
      <c r="D388" s="8" t="s">
        <v>18</v>
      </c>
      <c r="E388" s="12"/>
      <c r="F388" s="12">
        <v>0</v>
      </c>
      <c r="G388" s="12">
        <v>0</v>
      </c>
      <c r="H388" s="13">
        <v>0</v>
      </c>
      <c r="I388" s="13">
        <v>0</v>
      </c>
      <c r="J388" s="13">
        <v>0</v>
      </c>
      <c r="K388" s="13">
        <v>0</v>
      </c>
      <c r="L388" s="13">
        <v>0</v>
      </c>
      <c r="M388" s="5">
        <f>AllData_CategoryTribe!AX389*4</f>
        <v>0</v>
      </c>
      <c r="N388" s="5">
        <f>AllData_CategoryTribe!BA389*9</f>
        <v>0</v>
      </c>
      <c r="O388" s="5">
        <f>AllData_CategoryTribe!BB389*4</f>
        <v>0</v>
      </c>
      <c r="P388">
        <f t="shared" si="6"/>
        <v>0</v>
      </c>
      <c r="Q388">
        <v>39.900000000000006</v>
      </c>
    </row>
    <row r="389" spans="1:17" x14ac:dyDescent="0.3">
      <c r="A389" s="8" t="s">
        <v>232</v>
      </c>
      <c r="B389" s="8" t="s">
        <v>236</v>
      </c>
      <c r="C389" s="8" t="s">
        <v>59</v>
      </c>
      <c r="D389" s="8" t="s">
        <v>19</v>
      </c>
      <c r="E389" s="12">
        <v>112</v>
      </c>
      <c r="F389" s="12">
        <v>3.3000000000000002E-2</v>
      </c>
      <c r="G389" s="12">
        <v>3.6960000000000002</v>
      </c>
      <c r="H389" s="13">
        <v>10.533600000000002</v>
      </c>
      <c r="I389" s="13">
        <v>0.994224</v>
      </c>
      <c r="J389" s="13">
        <v>0.69854399999999994</v>
      </c>
      <c r="K389" s="13">
        <v>0</v>
      </c>
      <c r="L389" s="13">
        <v>0</v>
      </c>
      <c r="M389" s="5">
        <f>AllData_CategoryTribe!AX390*4</f>
        <v>3.976896</v>
      </c>
      <c r="N389" s="5">
        <f>AllData_CategoryTribe!BA390*9</f>
        <v>6.2868959999999996</v>
      </c>
      <c r="O389" s="5">
        <f>AllData_CategoryTribe!BB390*4</f>
        <v>0</v>
      </c>
      <c r="P389">
        <f t="shared" si="6"/>
        <v>1</v>
      </c>
      <c r="Q389">
        <v>45.8</v>
      </c>
    </row>
    <row r="390" spans="1:17" x14ac:dyDescent="0.3">
      <c r="A390" s="8" t="s">
        <v>232</v>
      </c>
      <c r="B390" s="8" t="s">
        <v>236</v>
      </c>
      <c r="C390" s="8" t="s">
        <v>59</v>
      </c>
      <c r="D390" s="8" t="s">
        <v>22</v>
      </c>
      <c r="E390" s="12"/>
      <c r="F390" s="12">
        <v>0</v>
      </c>
      <c r="G390" s="12">
        <v>0</v>
      </c>
      <c r="H390" s="13">
        <v>0</v>
      </c>
      <c r="I390" s="13">
        <v>0</v>
      </c>
      <c r="J390" s="13">
        <v>0</v>
      </c>
      <c r="K390" s="13">
        <v>0</v>
      </c>
      <c r="L390" s="13">
        <v>0</v>
      </c>
      <c r="M390" s="5">
        <f>AllData_CategoryTribe!AX391*4</f>
        <v>0</v>
      </c>
      <c r="N390" s="5">
        <f>AllData_CategoryTribe!BA391*9</f>
        <v>0</v>
      </c>
      <c r="O390" s="5">
        <f>AllData_CategoryTribe!BB391*4</f>
        <v>0</v>
      </c>
      <c r="P390">
        <f t="shared" si="6"/>
        <v>0</v>
      </c>
      <c r="Q390">
        <v>45.8</v>
      </c>
    </row>
    <row r="391" spans="1:17" x14ac:dyDescent="0.3">
      <c r="A391" s="8" t="s">
        <v>232</v>
      </c>
      <c r="B391" s="8" t="s">
        <v>236</v>
      </c>
      <c r="C391" s="8" t="s">
        <v>59</v>
      </c>
      <c r="D391" s="8" t="s">
        <v>23</v>
      </c>
      <c r="E391" s="12">
        <v>64</v>
      </c>
      <c r="F391" s="12">
        <v>0.28599999999999998</v>
      </c>
      <c r="G391" s="12">
        <v>18.303999999999998</v>
      </c>
      <c r="H391" s="13">
        <v>28.371199999999998</v>
      </c>
      <c r="I391" s="13">
        <v>2.3063039999999999</v>
      </c>
      <c r="J391" s="13">
        <v>1.9402239999999997</v>
      </c>
      <c r="K391" s="13">
        <v>0.201344</v>
      </c>
      <c r="L391" s="13">
        <v>0</v>
      </c>
      <c r="M391" s="5">
        <f>AllData_CategoryTribe!AX392*4</f>
        <v>9.2252159999999996</v>
      </c>
      <c r="N391" s="5">
        <f>AllData_CategoryTribe!BA392*9</f>
        <v>17.462015999999998</v>
      </c>
      <c r="O391" s="5">
        <f>AllData_CategoryTribe!BB392*4</f>
        <v>0.80537599999999998</v>
      </c>
      <c r="P391">
        <f t="shared" si="6"/>
        <v>1</v>
      </c>
      <c r="Q391">
        <v>24.3</v>
      </c>
    </row>
    <row r="392" spans="1:17" x14ac:dyDescent="0.3">
      <c r="A392" s="8" t="s">
        <v>232</v>
      </c>
      <c r="B392" s="8" t="s">
        <v>236</v>
      </c>
      <c r="C392" s="8" t="s">
        <v>59</v>
      </c>
      <c r="D392" s="8" t="s">
        <v>24</v>
      </c>
      <c r="E392" s="12">
        <v>184</v>
      </c>
      <c r="F392" s="12">
        <v>1</v>
      </c>
      <c r="G392" s="12">
        <v>184</v>
      </c>
      <c r="H392" s="13">
        <v>126.96</v>
      </c>
      <c r="I392" s="13">
        <v>6.6239999999999997</v>
      </c>
      <c r="J392" s="13">
        <v>7.5439999999999996</v>
      </c>
      <c r="K392" s="13">
        <v>8.2799999999999994</v>
      </c>
      <c r="L392" s="13">
        <v>0</v>
      </c>
      <c r="M392" s="5">
        <f>AllData_CategoryTribe!AX393*4</f>
        <v>26.495999999999999</v>
      </c>
      <c r="N392" s="5">
        <f>AllData_CategoryTribe!BA393*9</f>
        <v>67.896000000000001</v>
      </c>
      <c r="O392" s="5">
        <f>AllData_CategoryTribe!BB393*4</f>
        <v>33.119999999999997</v>
      </c>
      <c r="P392">
        <f t="shared" si="6"/>
        <v>1</v>
      </c>
      <c r="Q392">
        <v>12.2</v>
      </c>
    </row>
    <row r="393" spans="1:17" x14ac:dyDescent="0.3">
      <c r="A393" s="8" t="s">
        <v>232</v>
      </c>
      <c r="B393" s="8" t="s">
        <v>236</v>
      </c>
      <c r="C393" s="8" t="s">
        <v>59</v>
      </c>
      <c r="D393" s="8" t="s">
        <v>25</v>
      </c>
      <c r="E393" s="12"/>
      <c r="F393" s="12">
        <v>0</v>
      </c>
      <c r="G393" s="12">
        <v>0</v>
      </c>
      <c r="H393" s="13">
        <v>0</v>
      </c>
      <c r="I393" s="13">
        <v>0</v>
      </c>
      <c r="J393" s="13">
        <v>0</v>
      </c>
      <c r="K393" s="13">
        <v>0</v>
      </c>
      <c r="L393" s="13">
        <v>0</v>
      </c>
      <c r="M393" s="5">
        <f>AllData_CategoryTribe!AX394*4</f>
        <v>0</v>
      </c>
      <c r="N393" s="5">
        <f>AllData_CategoryTribe!BA394*9</f>
        <v>0</v>
      </c>
      <c r="O393" s="5">
        <f>AllData_CategoryTribe!BB394*4</f>
        <v>0</v>
      </c>
      <c r="P393">
        <f t="shared" si="6"/>
        <v>0</v>
      </c>
      <c r="Q393">
        <v>59.3</v>
      </c>
    </row>
    <row r="394" spans="1:17" x14ac:dyDescent="0.3">
      <c r="A394" s="8" t="s">
        <v>20</v>
      </c>
      <c r="B394" s="8" t="s">
        <v>236</v>
      </c>
      <c r="C394" s="8" t="s">
        <v>59</v>
      </c>
      <c r="D394" s="8" t="s">
        <v>20</v>
      </c>
      <c r="E394" s="12">
        <v>112</v>
      </c>
      <c r="F394" s="12">
        <v>0.14299999999999999</v>
      </c>
      <c r="G394" s="12">
        <v>16.015999999999998</v>
      </c>
      <c r="H394" s="13">
        <v>16.816799999999997</v>
      </c>
      <c r="I394" s="13">
        <v>2.9629599999999998</v>
      </c>
      <c r="J394" s="13">
        <v>0.46446399999999999</v>
      </c>
      <c r="K394" s="13">
        <v>0</v>
      </c>
      <c r="L394" s="13">
        <v>0</v>
      </c>
      <c r="M394" s="5">
        <f>AllData_CategoryTribe!AX395*4</f>
        <v>11.851839999999999</v>
      </c>
      <c r="N394" s="5">
        <f>AllData_CategoryTribe!BA395*9</f>
        <v>4.1801759999999994</v>
      </c>
      <c r="O394" s="5">
        <f>AllData_CategoryTribe!BB395*4</f>
        <v>0</v>
      </c>
      <c r="P394">
        <f t="shared" si="6"/>
        <v>1</v>
      </c>
      <c r="Q394">
        <v>21.4</v>
      </c>
    </row>
    <row r="395" spans="1:17" x14ac:dyDescent="0.3">
      <c r="A395" s="8" t="s">
        <v>233</v>
      </c>
      <c r="B395" s="8" t="s">
        <v>236</v>
      </c>
      <c r="C395" s="8" t="s">
        <v>59</v>
      </c>
      <c r="D395" s="8" t="s">
        <v>26</v>
      </c>
      <c r="E395" s="12">
        <v>175</v>
      </c>
      <c r="F395" s="12">
        <v>0.42899999999999999</v>
      </c>
      <c r="G395" s="12">
        <v>75.075000000000003</v>
      </c>
      <c r="H395" s="13">
        <v>97.597499999999997</v>
      </c>
      <c r="I395" s="13">
        <v>1.8018000000000001</v>
      </c>
      <c r="J395" s="13">
        <v>0.15015000000000001</v>
      </c>
      <c r="K395" s="13">
        <v>21.471450000000001</v>
      </c>
      <c r="L395" s="13">
        <v>0.22522500000000001</v>
      </c>
      <c r="M395" s="5">
        <f>AllData_CategoryTribe!AX396*4</f>
        <v>7.2072000000000003</v>
      </c>
      <c r="N395" s="5">
        <f>AllData_CategoryTribe!BA396*9</f>
        <v>1.3513500000000001</v>
      </c>
      <c r="O395" s="5">
        <f>AllData_CategoryTribe!BB396*4</f>
        <v>85.885800000000003</v>
      </c>
      <c r="P395">
        <f t="shared" si="6"/>
        <v>1</v>
      </c>
      <c r="Q395">
        <v>31.200000000000003</v>
      </c>
    </row>
    <row r="396" spans="1:17" x14ac:dyDescent="0.3">
      <c r="A396" s="8" t="s">
        <v>233</v>
      </c>
      <c r="B396" s="8" t="s">
        <v>236</v>
      </c>
      <c r="C396" s="8" t="s">
        <v>59</v>
      </c>
      <c r="D396" s="8" t="s">
        <v>28</v>
      </c>
      <c r="E396" s="12">
        <v>185</v>
      </c>
      <c r="F396" s="12">
        <v>0.42899999999999999</v>
      </c>
      <c r="G396" s="12">
        <v>79.364999999999995</v>
      </c>
      <c r="H396" s="13">
        <v>100.79355</v>
      </c>
      <c r="I396" s="13">
        <v>6.9047549999999989</v>
      </c>
      <c r="J396" s="13">
        <v>0.39682499999999998</v>
      </c>
      <c r="K396" s="13">
        <v>18.095219999999998</v>
      </c>
      <c r="L396" s="13">
        <v>5.0793599999999994</v>
      </c>
      <c r="M396" s="5">
        <f>AllData_CategoryTribe!AX397*4</f>
        <v>27.619019999999995</v>
      </c>
      <c r="N396" s="5">
        <f>AllData_CategoryTribe!BA397*9</f>
        <v>3.5714249999999996</v>
      </c>
      <c r="O396" s="5">
        <f>AllData_CategoryTribe!BB397*4</f>
        <v>72.380879999999991</v>
      </c>
      <c r="P396">
        <f t="shared" si="6"/>
        <v>1</v>
      </c>
      <c r="Q396">
        <v>32</v>
      </c>
    </row>
    <row r="397" spans="1:17" x14ac:dyDescent="0.3">
      <c r="A397" s="8" t="s">
        <v>233</v>
      </c>
      <c r="B397" s="8" t="s">
        <v>236</v>
      </c>
      <c r="C397" s="8" t="s">
        <v>59</v>
      </c>
      <c r="D397" s="8" t="s">
        <v>29</v>
      </c>
      <c r="E397" s="12">
        <v>60</v>
      </c>
      <c r="F397" s="12">
        <v>3.3000000000000002E-2</v>
      </c>
      <c r="G397" s="12">
        <v>1.98</v>
      </c>
      <c r="H397" s="13">
        <v>0.43560000000000004</v>
      </c>
      <c r="I397" s="13">
        <v>1.9799999999999998E-2</v>
      </c>
      <c r="J397" s="13">
        <v>7.92E-3</v>
      </c>
      <c r="K397" s="13">
        <v>8.9099999999999999E-2</v>
      </c>
      <c r="L397" s="13">
        <v>5.5439999999999996E-2</v>
      </c>
      <c r="M397" s="5">
        <f>AllData_CategoryTribe!AX398*4</f>
        <v>7.9199999999999993E-2</v>
      </c>
      <c r="N397" s="5">
        <f>AllData_CategoryTribe!BA398*9</f>
        <v>7.1279999999999996E-2</v>
      </c>
      <c r="O397" s="5">
        <f>AllData_CategoryTribe!BB398*4</f>
        <v>0.35639999999999999</v>
      </c>
      <c r="P397">
        <f t="shared" si="6"/>
        <v>1</v>
      </c>
      <c r="Q397">
        <v>5.9</v>
      </c>
    </row>
    <row r="398" spans="1:17" x14ac:dyDescent="0.3">
      <c r="A398" s="8" t="s">
        <v>233</v>
      </c>
      <c r="B398" s="8" t="s">
        <v>236</v>
      </c>
      <c r="C398" s="8" t="s">
        <v>59</v>
      </c>
      <c r="D398" s="8" t="s">
        <v>30</v>
      </c>
      <c r="E398" s="12">
        <v>119</v>
      </c>
      <c r="F398" s="12">
        <v>6.7000000000000004E-2</v>
      </c>
      <c r="G398" s="12">
        <v>7.9730000000000008</v>
      </c>
      <c r="H398" s="13">
        <v>7.335160000000001</v>
      </c>
      <c r="I398" s="13">
        <v>7.9730000000000009E-2</v>
      </c>
      <c r="J398" s="13">
        <v>3.9865000000000005E-2</v>
      </c>
      <c r="K398" s="13">
        <v>1.8656820000000003</v>
      </c>
      <c r="L398" s="13">
        <v>0.19135200000000002</v>
      </c>
      <c r="M398" s="5">
        <f>AllData_CategoryTribe!AX399*4</f>
        <v>0.31892000000000004</v>
      </c>
      <c r="N398" s="5">
        <f>AllData_CategoryTribe!BA399*9</f>
        <v>0.35878500000000002</v>
      </c>
      <c r="O398" s="5">
        <f>AllData_CategoryTribe!BB399*4</f>
        <v>7.4627280000000011</v>
      </c>
      <c r="P398">
        <f t="shared" si="6"/>
        <v>1</v>
      </c>
      <c r="Q398">
        <v>24.9</v>
      </c>
    </row>
    <row r="399" spans="1:17" x14ac:dyDescent="0.3">
      <c r="A399" s="8" t="s">
        <v>233</v>
      </c>
      <c r="B399" s="8" t="s">
        <v>236</v>
      </c>
      <c r="C399" s="8" t="s">
        <v>59</v>
      </c>
      <c r="D399" s="8" t="s">
        <v>31</v>
      </c>
      <c r="E399" s="12">
        <v>122</v>
      </c>
      <c r="F399" s="12">
        <v>6.7000000000000004E-2</v>
      </c>
      <c r="G399" s="12">
        <v>8.1740000000000013</v>
      </c>
      <c r="H399" s="13">
        <v>7.6018200000000009</v>
      </c>
      <c r="I399" s="13">
        <v>0.16348000000000001</v>
      </c>
      <c r="J399" s="13">
        <v>8.1740000000000007E-3</v>
      </c>
      <c r="K399" s="13">
        <v>1.7655840000000003</v>
      </c>
      <c r="L399" s="13">
        <v>0.12261000000000002</v>
      </c>
      <c r="M399" s="5">
        <f>AllData_CategoryTribe!AX400*4</f>
        <v>0.65392000000000006</v>
      </c>
      <c r="N399" s="5">
        <f>AllData_CategoryTribe!BA400*9</f>
        <v>7.3566000000000006E-2</v>
      </c>
      <c r="O399" s="5">
        <f>AllData_CategoryTribe!BB400*4</f>
        <v>7.0623360000000011</v>
      </c>
      <c r="P399">
        <f t="shared" si="6"/>
        <v>1</v>
      </c>
      <c r="Q399">
        <v>23.700000000000003</v>
      </c>
    </row>
    <row r="400" spans="1:17" x14ac:dyDescent="0.3">
      <c r="A400" s="8" t="s">
        <v>233</v>
      </c>
      <c r="B400" s="8" t="s">
        <v>236</v>
      </c>
      <c r="C400" s="8" t="s">
        <v>59</v>
      </c>
      <c r="D400" s="8" t="s">
        <v>34</v>
      </c>
      <c r="E400" s="12">
        <v>125</v>
      </c>
      <c r="F400" s="12">
        <v>0.71399999999999997</v>
      </c>
      <c r="G400" s="12">
        <v>89.25</v>
      </c>
      <c r="H400" s="13">
        <v>257.04000000000002</v>
      </c>
      <c r="I400" s="13">
        <v>5.6227499999999999</v>
      </c>
      <c r="J400" s="13">
        <v>8.1217499999999987</v>
      </c>
      <c r="K400" s="13">
        <v>43.732500000000002</v>
      </c>
      <c r="L400" s="13">
        <v>0</v>
      </c>
      <c r="M400" s="5">
        <f>AllData_CategoryTribe!AX401*4</f>
        <v>22.491</v>
      </c>
      <c r="N400" s="5">
        <f>AllData_CategoryTribe!BA401*9</f>
        <v>73.095749999999981</v>
      </c>
      <c r="O400" s="5">
        <f>AllData_CategoryTribe!BB401*4</f>
        <v>174.93</v>
      </c>
      <c r="P400">
        <f t="shared" si="6"/>
        <v>1</v>
      </c>
      <c r="Q400">
        <v>64.400000000000006</v>
      </c>
    </row>
    <row r="401" spans="1:17" x14ac:dyDescent="0.3">
      <c r="A401" s="8" t="s">
        <v>233</v>
      </c>
      <c r="B401" s="8" t="s">
        <v>236</v>
      </c>
      <c r="C401" s="8" t="s">
        <v>59</v>
      </c>
      <c r="D401" s="8" t="s">
        <v>44</v>
      </c>
      <c r="E401" s="12">
        <v>250</v>
      </c>
      <c r="F401" s="12">
        <v>6.7000000000000004E-2</v>
      </c>
      <c r="G401" s="12">
        <v>16.75</v>
      </c>
      <c r="H401" s="13">
        <v>23.6175</v>
      </c>
      <c r="I401" s="13">
        <v>0.80399999999999994</v>
      </c>
      <c r="J401" s="13">
        <v>0.11724999999999999</v>
      </c>
      <c r="K401" s="13">
        <v>4.7402500000000005</v>
      </c>
      <c r="L401" s="13">
        <v>0.28475</v>
      </c>
      <c r="M401" s="5">
        <f>AllData_CategoryTribe!AX402*4</f>
        <v>3.2159999999999997</v>
      </c>
      <c r="N401" s="5">
        <f>AllData_CategoryTribe!BA402*9</f>
        <v>1.05525</v>
      </c>
      <c r="O401" s="5">
        <f>AllData_CategoryTribe!BB402*4</f>
        <v>18.961000000000002</v>
      </c>
      <c r="P401">
        <f t="shared" si="6"/>
        <v>1</v>
      </c>
      <c r="Q401">
        <v>33.799999999999997</v>
      </c>
    </row>
    <row r="402" spans="1:17" x14ac:dyDescent="0.3">
      <c r="A402" s="8" t="s">
        <v>234</v>
      </c>
      <c r="B402" s="8" t="s">
        <v>236</v>
      </c>
      <c r="C402" s="8" t="s">
        <v>59</v>
      </c>
      <c r="D402" s="8" t="s">
        <v>248</v>
      </c>
      <c r="E402" s="12">
        <v>134</v>
      </c>
      <c r="F402" s="12">
        <v>3.3000000000000002E-2</v>
      </c>
      <c r="G402" s="12">
        <v>4.4220000000000006</v>
      </c>
      <c r="H402" s="13">
        <v>7.2078600000000002</v>
      </c>
      <c r="I402" s="13">
        <v>0.278586</v>
      </c>
      <c r="J402" s="13">
        <v>6.1908000000000005E-2</v>
      </c>
      <c r="K402" s="13">
        <v>1.3752420000000003</v>
      </c>
      <c r="L402" s="13">
        <v>4.4220000000000009E-2</v>
      </c>
      <c r="M402" s="5">
        <f>AllData_CategoryTribe!AX403*4</f>
        <v>1.114344</v>
      </c>
      <c r="N402" s="5">
        <f>AllData_CategoryTribe!BA403*9</f>
        <v>0.557172</v>
      </c>
      <c r="O402" s="5">
        <f>AllData_CategoryTribe!BB403*4</f>
        <v>5.5009680000000012</v>
      </c>
      <c r="P402">
        <f t="shared" si="6"/>
        <v>1</v>
      </c>
      <c r="Q402">
        <v>38.799999999999997</v>
      </c>
    </row>
    <row r="403" spans="1:17" x14ac:dyDescent="0.3">
      <c r="A403" s="8" t="s">
        <v>234</v>
      </c>
      <c r="B403" s="8" t="s">
        <v>236</v>
      </c>
      <c r="C403" s="8" t="s">
        <v>59</v>
      </c>
      <c r="D403" s="8" t="s">
        <v>27</v>
      </c>
      <c r="E403" s="12">
        <v>114</v>
      </c>
      <c r="F403" s="12">
        <v>0.28599999999999998</v>
      </c>
      <c r="G403" s="12">
        <v>32.603999999999999</v>
      </c>
      <c r="H403" s="13">
        <v>40.755000000000003</v>
      </c>
      <c r="I403" s="13">
        <v>0.68468400000000007</v>
      </c>
      <c r="J403" s="13">
        <v>0.42385199999999995</v>
      </c>
      <c r="K403" s="13">
        <v>8.542247999999999</v>
      </c>
      <c r="L403" s="13">
        <v>0.32604</v>
      </c>
      <c r="M403" s="5">
        <f>AllData_CategoryTribe!AX404*4</f>
        <v>2.7387360000000003</v>
      </c>
      <c r="N403" s="5">
        <f>AllData_CategoryTribe!BA404*9</f>
        <v>3.8146679999999997</v>
      </c>
      <c r="O403" s="5">
        <f>AllData_CategoryTribe!BB404*4</f>
        <v>34.168991999999996</v>
      </c>
      <c r="P403">
        <f t="shared" si="6"/>
        <v>1</v>
      </c>
      <c r="Q403">
        <v>29.6</v>
      </c>
    </row>
    <row r="404" spans="1:17" x14ac:dyDescent="0.3">
      <c r="A404" s="8" t="s">
        <v>234</v>
      </c>
      <c r="B404" s="8" t="s">
        <v>236</v>
      </c>
      <c r="C404" s="8" t="s">
        <v>59</v>
      </c>
      <c r="D404" s="8" t="s">
        <v>32</v>
      </c>
      <c r="E404" s="12">
        <v>83</v>
      </c>
      <c r="F404" s="12">
        <v>3.3000000000000002E-2</v>
      </c>
      <c r="G404" s="12">
        <v>2.7390000000000003</v>
      </c>
      <c r="H404" s="13">
        <v>9.0934800000000013</v>
      </c>
      <c r="I404" s="13">
        <v>0.28211700000000006</v>
      </c>
      <c r="J404" s="13">
        <v>8.2170000000000007E-2</v>
      </c>
      <c r="K404" s="13">
        <v>2.0186430000000004</v>
      </c>
      <c r="L404" s="13">
        <v>0.34785299999999997</v>
      </c>
      <c r="M404" s="5">
        <f>AllData_CategoryTribe!AX405*4</f>
        <v>1.1284680000000002</v>
      </c>
      <c r="N404" s="5">
        <f>AllData_CategoryTribe!BA405*9</f>
        <v>0.73953000000000002</v>
      </c>
      <c r="O404" s="5">
        <f>AllData_CategoryTribe!BB405*4</f>
        <v>8.0745720000000016</v>
      </c>
      <c r="P404">
        <f t="shared" si="6"/>
        <v>1</v>
      </c>
      <c r="Q404">
        <v>87</v>
      </c>
    </row>
    <row r="405" spans="1:17" x14ac:dyDescent="0.3">
      <c r="A405" s="8" t="s">
        <v>234</v>
      </c>
      <c r="B405" s="8" t="s">
        <v>236</v>
      </c>
      <c r="C405" s="8" t="s">
        <v>59</v>
      </c>
      <c r="D405" s="8" t="s">
        <v>74</v>
      </c>
      <c r="E405" s="12">
        <v>340</v>
      </c>
      <c r="F405" s="12">
        <v>6.7000000000000004E-2</v>
      </c>
      <c r="G405" s="12">
        <v>22.78</v>
      </c>
      <c r="H405" s="13">
        <v>9.3398000000000003</v>
      </c>
      <c r="I405" s="13">
        <v>0</v>
      </c>
      <c r="J405" s="13">
        <v>0</v>
      </c>
      <c r="K405" s="13">
        <v>2.3691200000000001</v>
      </c>
      <c r="L405" s="13">
        <v>0</v>
      </c>
      <c r="M405" s="5">
        <f>AllData_CategoryTribe!AX406*4</f>
        <v>0</v>
      </c>
      <c r="N405" s="5">
        <f>AllData_CategoryTribe!BA406*9</f>
        <v>0</v>
      </c>
      <c r="O405" s="5">
        <f>AllData_CategoryTribe!BB406*4</f>
        <v>9.4764800000000005</v>
      </c>
      <c r="P405">
        <f t="shared" si="6"/>
        <v>1</v>
      </c>
      <c r="Q405">
        <v>10.4</v>
      </c>
    </row>
    <row r="406" spans="1:17" x14ac:dyDescent="0.3">
      <c r="A406" s="8" t="s">
        <v>232</v>
      </c>
      <c r="B406" s="8" t="s">
        <v>236</v>
      </c>
      <c r="C406" s="8" t="s">
        <v>60</v>
      </c>
      <c r="D406" s="8" t="s">
        <v>13</v>
      </c>
      <c r="E406" s="12"/>
      <c r="F406" s="12">
        <v>0</v>
      </c>
      <c r="G406" s="12">
        <v>0</v>
      </c>
      <c r="H406" s="13">
        <v>0</v>
      </c>
      <c r="I406" s="13">
        <v>0</v>
      </c>
      <c r="J406" s="13">
        <v>0</v>
      </c>
      <c r="K406" s="13">
        <v>0</v>
      </c>
      <c r="L406" s="13">
        <v>0</v>
      </c>
      <c r="M406" s="5">
        <f>AllData_CategoryTribe!AX407*4</f>
        <v>0</v>
      </c>
      <c r="N406" s="5">
        <f>AllData_CategoryTribe!BA407*9</f>
        <v>0</v>
      </c>
      <c r="O406" s="5">
        <f>AllData_CategoryTribe!BB407*4</f>
        <v>0</v>
      </c>
      <c r="P406">
        <f t="shared" si="6"/>
        <v>0</v>
      </c>
      <c r="Q406">
        <v>42.9</v>
      </c>
    </row>
    <row r="407" spans="1:17" x14ac:dyDescent="0.3">
      <c r="A407" s="8" t="s">
        <v>232</v>
      </c>
      <c r="B407" s="8" t="s">
        <v>236</v>
      </c>
      <c r="C407" s="8" t="s">
        <v>60</v>
      </c>
      <c r="D407" s="8" t="s">
        <v>15</v>
      </c>
      <c r="E407" s="12">
        <v>85</v>
      </c>
      <c r="F407" s="12">
        <v>3.3000000000000002E-2</v>
      </c>
      <c r="G407" s="12">
        <v>2.8050000000000002</v>
      </c>
      <c r="H407" s="13">
        <v>6.7600499999999997</v>
      </c>
      <c r="I407" s="13">
        <v>0.92284499999999992</v>
      </c>
      <c r="J407" s="13">
        <v>0.30574500000000004</v>
      </c>
      <c r="K407" s="13">
        <v>1.4025000000000001E-2</v>
      </c>
      <c r="L407" s="13">
        <v>0</v>
      </c>
      <c r="M407" s="5">
        <f>AllData_CategoryTribe!AX408*4</f>
        <v>3.6913799999999997</v>
      </c>
      <c r="N407" s="5">
        <f>AllData_CategoryTribe!BA408*9</f>
        <v>2.7517050000000003</v>
      </c>
      <c r="O407" s="5">
        <f>AllData_CategoryTribe!BB408*4</f>
        <v>5.6100000000000004E-2</v>
      </c>
      <c r="P407">
        <f t="shared" si="6"/>
        <v>1</v>
      </c>
      <c r="Q407">
        <v>44.3</v>
      </c>
    </row>
    <row r="408" spans="1:17" x14ac:dyDescent="0.3">
      <c r="A408" s="8" t="s">
        <v>232</v>
      </c>
      <c r="B408" s="8" t="s">
        <v>236</v>
      </c>
      <c r="C408" s="8" t="s">
        <v>60</v>
      </c>
      <c r="D408" s="8" t="s">
        <v>17</v>
      </c>
      <c r="E408" s="12">
        <v>85</v>
      </c>
      <c r="F408" s="12">
        <v>3.3000000000000002E-2</v>
      </c>
      <c r="G408" s="12">
        <v>2.8050000000000002</v>
      </c>
      <c r="H408" s="13">
        <v>7.4332500000000001</v>
      </c>
      <c r="I408" s="13">
        <v>0.47404499999999999</v>
      </c>
      <c r="J408" s="13">
        <v>0.60026999999999997</v>
      </c>
      <c r="K408" s="13">
        <v>0</v>
      </c>
      <c r="L408" s="13">
        <v>0</v>
      </c>
      <c r="M408" s="5">
        <f>AllData_CategoryTribe!AX409*4</f>
        <v>1.89618</v>
      </c>
      <c r="N408" s="5">
        <f>AllData_CategoryTribe!BA409*9</f>
        <v>5.4024299999999998</v>
      </c>
      <c r="O408" s="5">
        <f>AllData_CategoryTribe!BB409*4</f>
        <v>0</v>
      </c>
      <c r="P408">
        <f t="shared" si="6"/>
        <v>1</v>
      </c>
      <c r="Q408">
        <v>38.299999999999997</v>
      </c>
    </row>
    <row r="409" spans="1:17" x14ac:dyDescent="0.3">
      <c r="A409" s="8" t="s">
        <v>232</v>
      </c>
      <c r="B409" s="8" t="s">
        <v>236</v>
      </c>
      <c r="C409" s="8" t="s">
        <v>60</v>
      </c>
      <c r="D409" s="8" t="s">
        <v>18</v>
      </c>
      <c r="E409" s="12">
        <v>112</v>
      </c>
      <c r="F409" s="12">
        <v>0</v>
      </c>
      <c r="G409" s="12">
        <v>0</v>
      </c>
      <c r="H409" s="13">
        <v>0</v>
      </c>
      <c r="I409" s="13">
        <v>0</v>
      </c>
      <c r="J409" s="13">
        <v>0</v>
      </c>
      <c r="K409" s="13">
        <v>0</v>
      </c>
      <c r="L409" s="13">
        <v>0</v>
      </c>
      <c r="M409" s="5">
        <f>AllData_CategoryTribe!AX410*4</f>
        <v>0</v>
      </c>
      <c r="N409" s="5">
        <f>AllData_CategoryTribe!BA410*9</f>
        <v>0</v>
      </c>
      <c r="O409" s="5">
        <f>AllData_CategoryTribe!BB410*4</f>
        <v>0</v>
      </c>
      <c r="P409">
        <f t="shared" si="6"/>
        <v>0</v>
      </c>
      <c r="Q409">
        <v>39.900000000000006</v>
      </c>
    </row>
    <row r="410" spans="1:17" x14ac:dyDescent="0.3">
      <c r="A410" s="8" t="s">
        <v>232</v>
      </c>
      <c r="B410" s="8" t="s">
        <v>236</v>
      </c>
      <c r="C410" s="8" t="s">
        <v>60</v>
      </c>
      <c r="D410" s="8" t="s">
        <v>19</v>
      </c>
      <c r="E410" s="12">
        <v>112</v>
      </c>
      <c r="F410" s="12">
        <v>0</v>
      </c>
      <c r="G410" s="12">
        <v>0</v>
      </c>
      <c r="H410" s="13">
        <v>0</v>
      </c>
      <c r="I410" s="13">
        <v>0</v>
      </c>
      <c r="J410" s="13">
        <v>0</v>
      </c>
      <c r="K410" s="13">
        <v>0</v>
      </c>
      <c r="L410" s="13">
        <v>0</v>
      </c>
      <c r="M410" s="5">
        <f>AllData_CategoryTribe!AX411*4</f>
        <v>0</v>
      </c>
      <c r="N410" s="5">
        <f>AllData_CategoryTribe!BA411*9</f>
        <v>0</v>
      </c>
      <c r="O410" s="5">
        <f>AllData_CategoryTribe!BB411*4</f>
        <v>0</v>
      </c>
      <c r="P410">
        <f t="shared" si="6"/>
        <v>0</v>
      </c>
      <c r="Q410">
        <v>45.8</v>
      </c>
    </row>
    <row r="411" spans="1:17" x14ac:dyDescent="0.3">
      <c r="A411" s="8" t="s">
        <v>232</v>
      </c>
      <c r="B411" s="8" t="s">
        <v>236</v>
      </c>
      <c r="C411" s="8" t="s">
        <v>60</v>
      </c>
      <c r="D411" s="8" t="s">
        <v>22</v>
      </c>
      <c r="E411" s="12"/>
      <c r="F411" s="12">
        <v>0</v>
      </c>
      <c r="G411" s="12">
        <v>0</v>
      </c>
      <c r="H411" s="13">
        <v>0</v>
      </c>
      <c r="I411" s="13">
        <v>0</v>
      </c>
      <c r="J411" s="13">
        <v>0</v>
      </c>
      <c r="K411" s="13">
        <v>0</v>
      </c>
      <c r="L411" s="13">
        <v>0</v>
      </c>
      <c r="M411" s="5">
        <f>AllData_CategoryTribe!AX412*4</f>
        <v>0</v>
      </c>
      <c r="N411" s="5">
        <f>AllData_CategoryTribe!BA412*9</f>
        <v>0</v>
      </c>
      <c r="O411" s="5">
        <f>AllData_CategoryTribe!BB412*4</f>
        <v>0</v>
      </c>
      <c r="P411">
        <f t="shared" si="6"/>
        <v>0</v>
      </c>
      <c r="Q411">
        <v>45.8</v>
      </c>
    </row>
    <row r="412" spans="1:17" x14ac:dyDescent="0.3">
      <c r="A412" s="8" t="s">
        <v>232</v>
      </c>
      <c r="B412" s="8" t="s">
        <v>236</v>
      </c>
      <c r="C412" s="8" t="s">
        <v>60</v>
      </c>
      <c r="D412" s="8" t="s">
        <v>23</v>
      </c>
      <c r="E412" s="12">
        <v>64</v>
      </c>
      <c r="F412" s="12">
        <v>0</v>
      </c>
      <c r="G412" s="12">
        <v>0</v>
      </c>
      <c r="H412" s="13">
        <v>0</v>
      </c>
      <c r="I412" s="13">
        <v>0</v>
      </c>
      <c r="J412" s="13">
        <v>0</v>
      </c>
      <c r="K412" s="13">
        <v>0</v>
      </c>
      <c r="L412" s="13">
        <v>0</v>
      </c>
      <c r="M412" s="5">
        <f>AllData_CategoryTribe!AX413*4</f>
        <v>0</v>
      </c>
      <c r="N412" s="5">
        <f>AllData_CategoryTribe!BA413*9</f>
        <v>0</v>
      </c>
      <c r="O412" s="5">
        <f>AllData_CategoryTribe!BB413*4</f>
        <v>0</v>
      </c>
      <c r="P412">
        <f t="shared" si="6"/>
        <v>0</v>
      </c>
      <c r="Q412">
        <v>24.3</v>
      </c>
    </row>
    <row r="413" spans="1:17" x14ac:dyDescent="0.3">
      <c r="A413" s="8" t="s">
        <v>232</v>
      </c>
      <c r="B413" s="8" t="s">
        <v>236</v>
      </c>
      <c r="C413" s="8" t="s">
        <v>60</v>
      </c>
      <c r="D413" s="8" t="s">
        <v>24</v>
      </c>
      <c r="E413" s="12">
        <v>184</v>
      </c>
      <c r="F413" s="12">
        <v>6.7000000000000004E-2</v>
      </c>
      <c r="G413" s="12">
        <v>12.328000000000001</v>
      </c>
      <c r="H413" s="13">
        <v>8.5063200000000005</v>
      </c>
      <c r="I413" s="13">
        <v>0.44380800000000009</v>
      </c>
      <c r="J413" s="13">
        <v>0.50544800000000001</v>
      </c>
      <c r="K413" s="13">
        <v>0.55476000000000003</v>
      </c>
      <c r="L413" s="13">
        <v>0</v>
      </c>
      <c r="M413" s="5">
        <f>AllData_CategoryTribe!AX414*4</f>
        <v>1.7752320000000004</v>
      </c>
      <c r="N413" s="5">
        <f>AllData_CategoryTribe!BA414*9</f>
        <v>4.5490320000000004</v>
      </c>
      <c r="O413" s="5">
        <f>AllData_CategoryTribe!BB414*4</f>
        <v>2.2190400000000001</v>
      </c>
      <c r="P413">
        <f t="shared" si="6"/>
        <v>1</v>
      </c>
      <c r="Q413">
        <v>12.2</v>
      </c>
    </row>
    <row r="414" spans="1:17" x14ac:dyDescent="0.3">
      <c r="A414" s="8" t="s">
        <v>232</v>
      </c>
      <c r="B414" s="8" t="s">
        <v>236</v>
      </c>
      <c r="C414" s="8" t="s">
        <v>60</v>
      </c>
      <c r="D414" s="8" t="s">
        <v>25</v>
      </c>
      <c r="E414" s="12"/>
      <c r="F414" s="12">
        <v>0</v>
      </c>
      <c r="G414" s="12">
        <v>0</v>
      </c>
      <c r="H414" s="13">
        <v>0</v>
      </c>
      <c r="I414" s="13">
        <v>0</v>
      </c>
      <c r="J414" s="13">
        <v>0</v>
      </c>
      <c r="K414" s="13">
        <v>0</v>
      </c>
      <c r="L414" s="13">
        <v>0</v>
      </c>
      <c r="M414" s="5">
        <f>AllData_CategoryTribe!AX415*4</f>
        <v>0</v>
      </c>
      <c r="N414" s="5">
        <f>AllData_CategoryTribe!BA415*9</f>
        <v>0</v>
      </c>
      <c r="O414" s="5">
        <f>AllData_CategoryTribe!BB415*4</f>
        <v>0</v>
      </c>
      <c r="P414">
        <f t="shared" si="6"/>
        <v>0</v>
      </c>
      <c r="Q414">
        <v>59.3</v>
      </c>
    </row>
    <row r="415" spans="1:17" x14ac:dyDescent="0.3">
      <c r="A415" s="8" t="s">
        <v>20</v>
      </c>
      <c r="B415" s="8" t="s">
        <v>236</v>
      </c>
      <c r="C415" s="8" t="s">
        <v>60</v>
      </c>
      <c r="D415" s="8" t="s">
        <v>20</v>
      </c>
      <c r="E415" s="12">
        <v>112</v>
      </c>
      <c r="F415" s="12">
        <v>0.28599999999999998</v>
      </c>
      <c r="G415" s="12">
        <v>32.031999999999996</v>
      </c>
      <c r="H415" s="13">
        <v>33.633599999999994</v>
      </c>
      <c r="I415" s="13">
        <v>5.9259199999999996</v>
      </c>
      <c r="J415" s="13">
        <v>0.92892799999999998</v>
      </c>
      <c r="K415" s="13">
        <v>0</v>
      </c>
      <c r="L415" s="13">
        <v>0</v>
      </c>
      <c r="M415" s="5">
        <f>AllData_CategoryTribe!AX416*4</f>
        <v>23.703679999999999</v>
      </c>
      <c r="N415" s="5">
        <f>AllData_CategoryTribe!BA416*9</f>
        <v>8.3603519999999989</v>
      </c>
      <c r="O415" s="5">
        <f>AllData_CategoryTribe!BB416*4</f>
        <v>0</v>
      </c>
      <c r="P415">
        <f t="shared" si="6"/>
        <v>1</v>
      </c>
      <c r="Q415">
        <v>21.4</v>
      </c>
    </row>
    <row r="416" spans="1:17" x14ac:dyDescent="0.3">
      <c r="A416" s="8" t="s">
        <v>233</v>
      </c>
      <c r="B416" s="8" t="s">
        <v>236</v>
      </c>
      <c r="C416" s="8" t="s">
        <v>60</v>
      </c>
      <c r="D416" s="8" t="s">
        <v>26</v>
      </c>
      <c r="E416" s="12">
        <v>175</v>
      </c>
      <c r="F416" s="12">
        <v>6.7000000000000004E-2</v>
      </c>
      <c r="G416" s="12">
        <v>11.725000000000001</v>
      </c>
      <c r="H416" s="13">
        <v>15.242500000000001</v>
      </c>
      <c r="I416" s="13">
        <v>0.28140000000000004</v>
      </c>
      <c r="J416" s="13">
        <v>2.3450000000000002E-2</v>
      </c>
      <c r="K416" s="13">
        <v>3.3533500000000003</v>
      </c>
      <c r="L416" s="13">
        <v>3.5175000000000005E-2</v>
      </c>
      <c r="M416" s="5">
        <f>AllData_CategoryTribe!AX417*4</f>
        <v>1.1256000000000002</v>
      </c>
      <c r="N416" s="5">
        <f>AllData_CategoryTribe!BA417*9</f>
        <v>0.21105000000000002</v>
      </c>
      <c r="O416" s="5">
        <f>AllData_CategoryTribe!BB417*4</f>
        <v>13.413400000000001</v>
      </c>
      <c r="P416">
        <f t="shared" si="6"/>
        <v>1</v>
      </c>
      <c r="Q416">
        <v>31.200000000000003</v>
      </c>
    </row>
    <row r="417" spans="1:17" x14ac:dyDescent="0.3">
      <c r="A417" s="8" t="s">
        <v>233</v>
      </c>
      <c r="B417" s="8" t="s">
        <v>236</v>
      </c>
      <c r="C417" s="8" t="s">
        <v>60</v>
      </c>
      <c r="D417" s="8" t="s">
        <v>28</v>
      </c>
      <c r="E417" s="12">
        <v>185</v>
      </c>
      <c r="F417" s="12">
        <v>0.42899999999999999</v>
      </c>
      <c r="G417" s="12">
        <v>79.364999999999995</v>
      </c>
      <c r="H417" s="13">
        <v>100.79355</v>
      </c>
      <c r="I417" s="13">
        <v>6.9047549999999989</v>
      </c>
      <c r="J417" s="13">
        <v>0.39682499999999998</v>
      </c>
      <c r="K417" s="13">
        <v>18.095219999999998</v>
      </c>
      <c r="L417" s="13">
        <v>5.0793599999999994</v>
      </c>
      <c r="M417" s="5">
        <f>AllData_CategoryTribe!AX418*4</f>
        <v>27.619019999999995</v>
      </c>
      <c r="N417" s="5">
        <f>AllData_CategoryTribe!BA418*9</f>
        <v>3.5714249999999996</v>
      </c>
      <c r="O417" s="5">
        <f>AllData_CategoryTribe!BB418*4</f>
        <v>72.380879999999991</v>
      </c>
      <c r="P417">
        <f t="shared" si="6"/>
        <v>1</v>
      </c>
      <c r="Q417">
        <v>32</v>
      </c>
    </row>
    <row r="418" spans="1:17" x14ac:dyDescent="0.3">
      <c r="A418" s="8" t="s">
        <v>233</v>
      </c>
      <c r="B418" s="8" t="s">
        <v>236</v>
      </c>
      <c r="C418" s="8" t="s">
        <v>60</v>
      </c>
      <c r="D418" s="8" t="s">
        <v>29</v>
      </c>
      <c r="E418" s="12"/>
      <c r="F418" s="12">
        <v>0</v>
      </c>
      <c r="G418" s="12">
        <v>0</v>
      </c>
      <c r="H418" s="13">
        <v>0</v>
      </c>
      <c r="I418" s="13">
        <v>0</v>
      </c>
      <c r="J418" s="13">
        <v>0</v>
      </c>
      <c r="K418" s="13">
        <v>0</v>
      </c>
      <c r="L418" s="13">
        <v>0</v>
      </c>
      <c r="M418" s="5">
        <f>AllData_CategoryTribe!AX419*4</f>
        <v>0</v>
      </c>
      <c r="N418" s="5">
        <f>AllData_CategoryTribe!BA419*9</f>
        <v>0</v>
      </c>
      <c r="O418" s="5">
        <f>AllData_CategoryTribe!BB419*4</f>
        <v>0</v>
      </c>
      <c r="P418">
        <f t="shared" si="6"/>
        <v>0</v>
      </c>
      <c r="Q418">
        <v>5.9</v>
      </c>
    </row>
    <row r="419" spans="1:17" x14ac:dyDescent="0.3">
      <c r="A419" s="8" t="s">
        <v>233</v>
      </c>
      <c r="B419" s="8" t="s">
        <v>236</v>
      </c>
      <c r="C419" s="8" t="s">
        <v>60</v>
      </c>
      <c r="D419" s="8" t="s">
        <v>30</v>
      </c>
      <c r="E419" s="12"/>
      <c r="F419" s="12">
        <v>0</v>
      </c>
      <c r="G419" s="12">
        <v>0</v>
      </c>
      <c r="H419" s="13">
        <v>0</v>
      </c>
      <c r="I419" s="13">
        <v>0</v>
      </c>
      <c r="J419" s="13">
        <v>0</v>
      </c>
      <c r="K419" s="13">
        <v>0</v>
      </c>
      <c r="L419" s="13">
        <v>0</v>
      </c>
      <c r="M419" s="5">
        <f>AllData_CategoryTribe!AX420*4</f>
        <v>0</v>
      </c>
      <c r="N419" s="5">
        <f>AllData_CategoryTribe!BA420*9</f>
        <v>0</v>
      </c>
      <c r="O419" s="5">
        <f>AllData_CategoryTribe!BB420*4</f>
        <v>0</v>
      </c>
      <c r="P419">
        <f t="shared" si="6"/>
        <v>0</v>
      </c>
      <c r="Q419">
        <v>24.9</v>
      </c>
    </row>
    <row r="420" spans="1:17" x14ac:dyDescent="0.3">
      <c r="A420" s="8" t="s">
        <v>233</v>
      </c>
      <c r="B420" s="8" t="s">
        <v>236</v>
      </c>
      <c r="C420" s="8" t="s">
        <v>60</v>
      </c>
      <c r="D420" s="8" t="s">
        <v>31</v>
      </c>
      <c r="E420" s="12"/>
      <c r="F420" s="12">
        <v>0</v>
      </c>
      <c r="G420" s="12">
        <v>0</v>
      </c>
      <c r="H420" s="13">
        <v>0</v>
      </c>
      <c r="I420" s="13">
        <v>0</v>
      </c>
      <c r="J420" s="13">
        <v>0</v>
      </c>
      <c r="K420" s="13">
        <v>0</v>
      </c>
      <c r="L420" s="13">
        <v>0</v>
      </c>
      <c r="M420" s="5">
        <f>AllData_CategoryTribe!AX421*4</f>
        <v>0</v>
      </c>
      <c r="N420" s="5">
        <f>AllData_CategoryTribe!BA421*9</f>
        <v>0</v>
      </c>
      <c r="O420" s="5">
        <f>AllData_CategoryTribe!BB421*4</f>
        <v>0</v>
      </c>
      <c r="P420">
        <f t="shared" si="6"/>
        <v>0</v>
      </c>
      <c r="Q420">
        <v>23.700000000000003</v>
      </c>
    </row>
    <row r="421" spans="1:17" x14ac:dyDescent="0.3">
      <c r="A421" s="8" t="s">
        <v>233</v>
      </c>
      <c r="B421" s="8" t="s">
        <v>236</v>
      </c>
      <c r="C421" s="8" t="s">
        <v>60</v>
      </c>
      <c r="D421" s="8" t="s">
        <v>34</v>
      </c>
      <c r="E421" s="12">
        <v>125</v>
      </c>
      <c r="F421" s="12">
        <v>0.28599999999999998</v>
      </c>
      <c r="G421" s="12">
        <v>35.75</v>
      </c>
      <c r="H421" s="13">
        <v>102.96</v>
      </c>
      <c r="I421" s="13">
        <v>2.2522500000000001</v>
      </c>
      <c r="J421" s="13">
        <v>3.25325</v>
      </c>
      <c r="K421" s="13">
        <v>17.517499999999998</v>
      </c>
      <c r="L421" s="13">
        <v>0</v>
      </c>
      <c r="M421" s="5">
        <f>AllData_CategoryTribe!AX422*4</f>
        <v>9.0090000000000003</v>
      </c>
      <c r="N421" s="5">
        <f>AllData_CategoryTribe!BA422*9</f>
        <v>29.279250000000001</v>
      </c>
      <c r="O421" s="5">
        <f>AllData_CategoryTribe!BB422*4</f>
        <v>70.069999999999993</v>
      </c>
      <c r="P421">
        <f t="shared" si="6"/>
        <v>1</v>
      </c>
      <c r="Q421">
        <v>64.400000000000006</v>
      </c>
    </row>
    <row r="422" spans="1:17" x14ac:dyDescent="0.3">
      <c r="A422" s="8" t="s">
        <v>233</v>
      </c>
      <c r="B422" s="8" t="s">
        <v>236</v>
      </c>
      <c r="C422" s="8" t="s">
        <v>60</v>
      </c>
      <c r="D422" s="8" t="s">
        <v>44</v>
      </c>
      <c r="E422" s="12">
        <v>250</v>
      </c>
      <c r="F422" s="12">
        <v>0.14299999999999999</v>
      </c>
      <c r="G422" s="12">
        <v>35.75</v>
      </c>
      <c r="H422" s="13">
        <v>50.407499999999999</v>
      </c>
      <c r="I422" s="13">
        <v>1.716</v>
      </c>
      <c r="J422" s="13">
        <v>0.25024999999999997</v>
      </c>
      <c r="K422" s="13">
        <v>10.11725</v>
      </c>
      <c r="L422" s="13">
        <v>0.60775000000000001</v>
      </c>
      <c r="M422" s="5">
        <f>AllData_CategoryTribe!AX423*4</f>
        <v>6.8639999999999999</v>
      </c>
      <c r="N422" s="5">
        <f>AllData_CategoryTribe!BA423*9</f>
        <v>2.2522499999999996</v>
      </c>
      <c r="O422" s="5">
        <f>AllData_CategoryTribe!BB423*4</f>
        <v>40.469000000000001</v>
      </c>
      <c r="P422">
        <f t="shared" si="6"/>
        <v>1</v>
      </c>
      <c r="Q422">
        <v>33.799999999999997</v>
      </c>
    </row>
    <row r="423" spans="1:17" x14ac:dyDescent="0.3">
      <c r="A423" s="8" t="s">
        <v>234</v>
      </c>
      <c r="B423" s="8" t="s">
        <v>236</v>
      </c>
      <c r="C423" s="8" t="s">
        <v>60</v>
      </c>
      <c r="D423" s="8" t="s">
        <v>248</v>
      </c>
      <c r="E423" s="12">
        <v>134</v>
      </c>
      <c r="F423" s="12">
        <v>0.42899999999999999</v>
      </c>
      <c r="G423" s="12">
        <v>57.485999999999997</v>
      </c>
      <c r="H423" s="13">
        <v>93.702179999999984</v>
      </c>
      <c r="I423" s="13">
        <v>3.6216179999999998</v>
      </c>
      <c r="J423" s="13">
        <v>0.80480399999999985</v>
      </c>
      <c r="K423" s="13">
        <v>17.878146000000001</v>
      </c>
      <c r="L423" s="13">
        <v>0.57485999999999993</v>
      </c>
      <c r="M423" s="5">
        <f>AllData_CategoryTribe!AX424*4</f>
        <v>14.486471999999999</v>
      </c>
      <c r="N423" s="5">
        <f>AllData_CategoryTribe!BA424*9</f>
        <v>7.2432359999999987</v>
      </c>
      <c r="O423" s="5">
        <f>AllData_CategoryTribe!BB424*4</f>
        <v>71.512584000000004</v>
      </c>
      <c r="P423">
        <f t="shared" si="6"/>
        <v>1</v>
      </c>
      <c r="Q423">
        <v>38.799999999999997</v>
      </c>
    </row>
    <row r="424" spans="1:17" x14ac:dyDescent="0.3">
      <c r="A424" s="8" t="s">
        <v>234</v>
      </c>
      <c r="B424" s="8" t="s">
        <v>236</v>
      </c>
      <c r="C424" s="8" t="s">
        <v>60</v>
      </c>
      <c r="D424" s="8" t="s">
        <v>27</v>
      </c>
      <c r="E424" s="12">
        <v>114</v>
      </c>
      <c r="F424" s="12">
        <v>0.28599999999999998</v>
      </c>
      <c r="G424" s="12">
        <v>32.603999999999999</v>
      </c>
      <c r="H424" s="13">
        <v>40.755000000000003</v>
      </c>
      <c r="I424" s="13">
        <v>0.68468400000000007</v>
      </c>
      <c r="J424" s="13">
        <v>0.42385199999999995</v>
      </c>
      <c r="K424" s="13">
        <v>8.542247999999999</v>
      </c>
      <c r="L424" s="13">
        <v>0.32604</v>
      </c>
      <c r="M424" s="5">
        <f>AllData_CategoryTribe!AX425*4</f>
        <v>2.7387360000000003</v>
      </c>
      <c r="N424" s="5">
        <f>AllData_CategoryTribe!BA425*9</f>
        <v>3.8146679999999997</v>
      </c>
      <c r="O424" s="5">
        <f>AllData_CategoryTribe!BB425*4</f>
        <v>34.168991999999996</v>
      </c>
      <c r="P424">
        <f t="shared" si="6"/>
        <v>1</v>
      </c>
      <c r="Q424">
        <v>29.6</v>
      </c>
    </row>
    <row r="425" spans="1:17" x14ac:dyDescent="0.3">
      <c r="A425" s="8" t="s">
        <v>234</v>
      </c>
      <c r="B425" s="8" t="s">
        <v>236</v>
      </c>
      <c r="C425" s="8" t="s">
        <v>60</v>
      </c>
      <c r="D425" s="8" t="s">
        <v>32</v>
      </c>
      <c r="E425" s="12">
        <v>83</v>
      </c>
      <c r="F425" s="12">
        <v>3.3000000000000002E-2</v>
      </c>
      <c r="G425" s="12">
        <v>2.7390000000000003</v>
      </c>
      <c r="H425" s="13">
        <v>9.0934800000000013</v>
      </c>
      <c r="I425" s="13">
        <v>0.28211700000000006</v>
      </c>
      <c r="J425" s="13">
        <v>8.2170000000000007E-2</v>
      </c>
      <c r="K425" s="13">
        <v>2.0186430000000004</v>
      </c>
      <c r="L425" s="13">
        <v>0.34785299999999997</v>
      </c>
      <c r="M425" s="5">
        <f>AllData_CategoryTribe!AX426*4</f>
        <v>1.1284680000000002</v>
      </c>
      <c r="N425" s="5">
        <f>AllData_CategoryTribe!BA426*9</f>
        <v>0.73953000000000002</v>
      </c>
      <c r="O425" s="5">
        <f>AllData_CategoryTribe!BB426*4</f>
        <v>8.0745720000000016</v>
      </c>
      <c r="P425">
        <f t="shared" si="6"/>
        <v>1</v>
      </c>
      <c r="Q425">
        <v>87</v>
      </c>
    </row>
    <row r="426" spans="1:17" x14ac:dyDescent="0.3">
      <c r="A426" s="8" t="s">
        <v>234</v>
      </c>
      <c r="B426" s="8" t="s">
        <v>236</v>
      </c>
      <c r="C426" s="8" t="s">
        <v>60</v>
      </c>
      <c r="D426" s="8" t="s">
        <v>74</v>
      </c>
      <c r="E426" s="12">
        <v>340</v>
      </c>
      <c r="F426" s="12">
        <v>6.7000000000000004E-2</v>
      </c>
      <c r="G426" s="12">
        <v>22.78</v>
      </c>
      <c r="H426" s="13">
        <v>9.3398000000000003</v>
      </c>
      <c r="I426" s="13">
        <v>0</v>
      </c>
      <c r="J426" s="13">
        <v>0</v>
      </c>
      <c r="K426" s="13">
        <v>2.3691200000000001</v>
      </c>
      <c r="L426" s="13">
        <v>0</v>
      </c>
      <c r="M426" s="5">
        <f>AllData_CategoryTribe!AX427*4</f>
        <v>0</v>
      </c>
      <c r="N426" s="5">
        <f>AllData_CategoryTribe!BA427*9</f>
        <v>0</v>
      </c>
      <c r="O426" s="5">
        <f>AllData_CategoryTribe!BB427*4</f>
        <v>9.4764800000000005</v>
      </c>
      <c r="P426">
        <f t="shared" si="6"/>
        <v>1</v>
      </c>
      <c r="Q426">
        <v>10.4</v>
      </c>
    </row>
    <row r="427" spans="1:17" x14ac:dyDescent="0.3">
      <c r="A427" s="8" t="s">
        <v>232</v>
      </c>
      <c r="B427" s="8" t="s">
        <v>236</v>
      </c>
      <c r="C427" s="8" t="s">
        <v>61</v>
      </c>
      <c r="D427" s="8" t="s">
        <v>13</v>
      </c>
      <c r="E427" s="12">
        <v>112</v>
      </c>
      <c r="F427" s="12">
        <v>3.0000000000000001E-3</v>
      </c>
      <c r="G427" s="12">
        <v>0.33600000000000002</v>
      </c>
      <c r="H427" s="13">
        <v>0.90383999999999998</v>
      </c>
      <c r="I427" s="13">
        <v>8.3664000000000002E-2</v>
      </c>
      <c r="J427" s="13">
        <v>6.0479999999999999E-2</v>
      </c>
      <c r="K427" s="13">
        <v>0</v>
      </c>
      <c r="L427" s="13">
        <v>0</v>
      </c>
      <c r="M427" s="5">
        <f>AllData_CategoryTribe!AX428*4</f>
        <v>0.33465600000000001</v>
      </c>
      <c r="N427" s="5">
        <f>AllData_CategoryTribe!BA428*9</f>
        <v>0.54432000000000003</v>
      </c>
      <c r="O427" s="5">
        <f>AllData_CategoryTribe!BB428*4</f>
        <v>0</v>
      </c>
      <c r="P427">
        <f t="shared" si="6"/>
        <v>1</v>
      </c>
      <c r="Q427">
        <v>42.9</v>
      </c>
    </row>
    <row r="428" spans="1:17" x14ac:dyDescent="0.3">
      <c r="A428" s="8" t="s">
        <v>232</v>
      </c>
      <c r="B428" s="8" t="s">
        <v>236</v>
      </c>
      <c r="C428" s="8" t="s">
        <v>61</v>
      </c>
      <c r="D428" s="8" t="s">
        <v>15</v>
      </c>
      <c r="E428" s="12">
        <v>85</v>
      </c>
      <c r="F428" s="12">
        <v>3.3000000000000002E-2</v>
      </c>
      <c r="G428" s="12">
        <v>2.8050000000000002</v>
      </c>
      <c r="H428" s="13">
        <v>6.7600499999999997</v>
      </c>
      <c r="I428" s="13">
        <v>0.92284499999999992</v>
      </c>
      <c r="J428" s="13">
        <v>0.30574500000000004</v>
      </c>
      <c r="K428" s="13">
        <v>1.4025000000000001E-2</v>
      </c>
      <c r="L428" s="13">
        <v>0</v>
      </c>
      <c r="M428" s="5">
        <f>AllData_CategoryTribe!AX429*4</f>
        <v>3.6913799999999997</v>
      </c>
      <c r="N428" s="5">
        <f>AllData_CategoryTribe!BA429*9</f>
        <v>2.7517050000000003</v>
      </c>
      <c r="O428" s="5">
        <f>AllData_CategoryTribe!BB429*4</f>
        <v>5.6100000000000004E-2</v>
      </c>
      <c r="P428">
        <f t="shared" si="6"/>
        <v>1</v>
      </c>
      <c r="Q428">
        <v>44.3</v>
      </c>
    </row>
    <row r="429" spans="1:17" x14ac:dyDescent="0.3">
      <c r="A429" s="8" t="s">
        <v>232</v>
      </c>
      <c r="B429" s="8" t="s">
        <v>236</v>
      </c>
      <c r="C429" s="8" t="s">
        <v>61</v>
      </c>
      <c r="D429" s="8" t="s">
        <v>17</v>
      </c>
      <c r="E429" s="12">
        <v>85</v>
      </c>
      <c r="F429" s="12">
        <v>3.3000000000000002E-2</v>
      </c>
      <c r="G429" s="12">
        <v>2.8050000000000002</v>
      </c>
      <c r="H429" s="13">
        <v>7.4332500000000001</v>
      </c>
      <c r="I429" s="13">
        <v>0.47404499999999999</v>
      </c>
      <c r="J429" s="13">
        <v>0.60026999999999997</v>
      </c>
      <c r="K429" s="13">
        <v>0</v>
      </c>
      <c r="L429" s="13">
        <v>0</v>
      </c>
      <c r="M429" s="5">
        <f>AllData_CategoryTribe!AX430*4</f>
        <v>1.89618</v>
      </c>
      <c r="N429" s="5">
        <f>AllData_CategoryTribe!BA430*9</f>
        <v>5.4024299999999998</v>
      </c>
      <c r="O429" s="5">
        <f>AllData_CategoryTribe!BB430*4</f>
        <v>0</v>
      </c>
      <c r="P429">
        <f t="shared" si="6"/>
        <v>1</v>
      </c>
      <c r="Q429">
        <v>38.299999999999997</v>
      </c>
    </row>
    <row r="430" spans="1:17" x14ac:dyDescent="0.3">
      <c r="A430" s="8" t="s">
        <v>232</v>
      </c>
      <c r="B430" s="8" t="s">
        <v>236</v>
      </c>
      <c r="C430" s="8" t="s">
        <v>61</v>
      </c>
      <c r="D430" s="8" t="s">
        <v>18</v>
      </c>
      <c r="E430" s="12">
        <v>112</v>
      </c>
      <c r="F430" s="12">
        <v>3.0000000000000001E-3</v>
      </c>
      <c r="G430" s="12">
        <v>0.33600000000000002</v>
      </c>
      <c r="H430" s="13">
        <v>0.89712000000000003</v>
      </c>
      <c r="I430" s="13">
        <v>6.5856000000000012E-2</v>
      </c>
      <c r="J430" s="13">
        <v>6.8208000000000005E-2</v>
      </c>
      <c r="K430" s="13">
        <v>3.3600000000000001E-3</v>
      </c>
      <c r="L430" s="13">
        <v>3.3600000000000001E-3</v>
      </c>
      <c r="M430" s="5">
        <f>AllData_CategoryTribe!AX431*4</f>
        <v>0.26342400000000005</v>
      </c>
      <c r="N430" s="5">
        <f>AllData_CategoryTribe!BA431*9</f>
        <v>0.61387200000000008</v>
      </c>
      <c r="O430" s="5">
        <f>AllData_CategoryTribe!BB431*4</f>
        <v>1.3440000000000001E-2</v>
      </c>
      <c r="P430">
        <f t="shared" si="6"/>
        <v>1</v>
      </c>
      <c r="Q430">
        <v>39.900000000000006</v>
      </c>
    </row>
    <row r="431" spans="1:17" x14ac:dyDescent="0.3">
      <c r="A431" s="8" t="s">
        <v>232</v>
      </c>
      <c r="B431" s="8" t="s">
        <v>236</v>
      </c>
      <c r="C431" s="8" t="s">
        <v>61</v>
      </c>
      <c r="D431" s="8" t="s">
        <v>19</v>
      </c>
      <c r="E431" s="12"/>
      <c r="F431" s="12">
        <v>0</v>
      </c>
      <c r="G431" s="12">
        <v>0</v>
      </c>
      <c r="H431" s="13">
        <v>0</v>
      </c>
      <c r="I431" s="13">
        <v>0</v>
      </c>
      <c r="J431" s="13">
        <v>0</v>
      </c>
      <c r="K431" s="13">
        <v>0</v>
      </c>
      <c r="L431" s="13">
        <v>0</v>
      </c>
      <c r="M431" s="5">
        <f>AllData_CategoryTribe!AX432*4</f>
        <v>0</v>
      </c>
      <c r="N431" s="5">
        <f>AllData_CategoryTribe!BA432*9</f>
        <v>0</v>
      </c>
      <c r="O431" s="5">
        <f>AllData_CategoryTribe!BB432*4</f>
        <v>0</v>
      </c>
      <c r="P431">
        <f t="shared" si="6"/>
        <v>0</v>
      </c>
      <c r="Q431">
        <v>45.8</v>
      </c>
    </row>
    <row r="432" spans="1:17" x14ac:dyDescent="0.3">
      <c r="A432" s="8" t="s">
        <v>232</v>
      </c>
      <c r="B432" s="8" t="s">
        <v>236</v>
      </c>
      <c r="C432" s="8" t="s">
        <v>61</v>
      </c>
      <c r="D432" s="8" t="s">
        <v>22</v>
      </c>
      <c r="E432" s="12"/>
      <c r="F432" s="12">
        <v>0</v>
      </c>
      <c r="G432" s="12">
        <v>0</v>
      </c>
      <c r="H432" s="13">
        <v>0</v>
      </c>
      <c r="I432" s="13">
        <v>0</v>
      </c>
      <c r="J432" s="13">
        <v>0</v>
      </c>
      <c r="K432" s="13">
        <v>0</v>
      </c>
      <c r="L432" s="13">
        <v>0</v>
      </c>
      <c r="M432" s="5">
        <f>AllData_CategoryTribe!AX433*4</f>
        <v>0</v>
      </c>
      <c r="N432" s="5">
        <f>AllData_CategoryTribe!BA433*9</f>
        <v>0</v>
      </c>
      <c r="O432" s="5">
        <f>AllData_CategoryTribe!BB433*4</f>
        <v>0</v>
      </c>
      <c r="P432">
        <f t="shared" si="6"/>
        <v>0</v>
      </c>
      <c r="Q432">
        <v>45.8</v>
      </c>
    </row>
    <row r="433" spans="1:17" x14ac:dyDescent="0.3">
      <c r="A433" s="8" t="s">
        <v>232</v>
      </c>
      <c r="B433" s="8" t="s">
        <v>236</v>
      </c>
      <c r="C433" s="8" t="s">
        <v>61</v>
      </c>
      <c r="D433" s="8" t="s">
        <v>39</v>
      </c>
      <c r="E433" s="12">
        <v>112</v>
      </c>
      <c r="F433" s="12">
        <v>3.0000000000000001E-3</v>
      </c>
      <c r="G433" s="12">
        <v>0.33600000000000002</v>
      </c>
      <c r="H433" s="13">
        <v>0.40656000000000003</v>
      </c>
      <c r="I433" s="13">
        <v>6.5183999999999992E-2</v>
      </c>
      <c r="J433" s="13">
        <v>1.6128E-2</v>
      </c>
      <c r="K433" s="13">
        <v>0</v>
      </c>
      <c r="L433" s="13">
        <v>0</v>
      </c>
      <c r="M433" s="5">
        <f>AllData_CategoryTribe!AX434*4</f>
        <v>0.26073599999999997</v>
      </c>
      <c r="N433" s="5">
        <f>AllData_CategoryTribe!BA434*9</f>
        <v>0.145152</v>
      </c>
      <c r="O433" s="5">
        <f>AllData_CategoryTribe!BB434*4</f>
        <v>0</v>
      </c>
      <c r="P433">
        <f t="shared" si="6"/>
        <v>1</v>
      </c>
      <c r="Q433">
        <v>24.2</v>
      </c>
    </row>
    <row r="434" spans="1:17" x14ac:dyDescent="0.3">
      <c r="A434" s="8" t="s">
        <v>232</v>
      </c>
      <c r="B434" s="8" t="s">
        <v>236</v>
      </c>
      <c r="C434" s="8" t="s">
        <v>61</v>
      </c>
      <c r="D434" s="8" t="s">
        <v>62</v>
      </c>
      <c r="E434" s="12">
        <v>64</v>
      </c>
      <c r="F434" s="12">
        <v>3.0000000000000001E-3</v>
      </c>
      <c r="G434" s="12">
        <v>0.192</v>
      </c>
      <c r="H434" s="13">
        <v>0.29760000000000003</v>
      </c>
      <c r="I434" s="13">
        <v>2.4192000000000002E-2</v>
      </c>
      <c r="J434" s="13">
        <v>2.0352000000000002E-2</v>
      </c>
      <c r="K434" s="13">
        <v>2.1120000000000002E-3</v>
      </c>
      <c r="L434" s="13">
        <v>0</v>
      </c>
      <c r="M434" s="5">
        <f>AllData_CategoryTribe!AX435*4</f>
        <v>9.6768000000000007E-2</v>
      </c>
      <c r="N434" s="5">
        <f>AllData_CategoryTribe!BA435*9</f>
        <v>0.18316800000000003</v>
      </c>
      <c r="O434" s="5">
        <f>AllData_CategoryTribe!BB435*4</f>
        <v>8.4480000000000006E-3</v>
      </c>
      <c r="P434">
        <f t="shared" si="6"/>
        <v>1</v>
      </c>
      <c r="Q434">
        <v>24.3</v>
      </c>
    </row>
    <row r="435" spans="1:17" x14ac:dyDescent="0.3">
      <c r="A435" s="8" t="s">
        <v>232</v>
      </c>
      <c r="B435" s="8" t="s">
        <v>236</v>
      </c>
      <c r="C435" s="8" t="s">
        <v>61</v>
      </c>
      <c r="D435" s="8" t="s">
        <v>23</v>
      </c>
      <c r="E435" s="12">
        <v>64</v>
      </c>
      <c r="F435" s="12">
        <v>3.3000000000000002E-2</v>
      </c>
      <c r="G435" s="12">
        <v>2.1120000000000001</v>
      </c>
      <c r="H435" s="13">
        <v>3.2736000000000001</v>
      </c>
      <c r="I435" s="13">
        <v>0.26611200000000002</v>
      </c>
      <c r="J435" s="13">
        <v>0.22387199999999999</v>
      </c>
      <c r="K435" s="13">
        <v>2.3232000000000003E-2</v>
      </c>
      <c r="L435" s="13">
        <v>0</v>
      </c>
      <c r="M435" s="5">
        <f>AllData_CategoryTribe!AX436*4</f>
        <v>1.0644480000000001</v>
      </c>
      <c r="N435" s="5">
        <f>AllData_CategoryTribe!BA436*9</f>
        <v>2.0148479999999998</v>
      </c>
      <c r="O435" s="5">
        <f>AllData_CategoryTribe!BB436*4</f>
        <v>9.2928000000000011E-2</v>
      </c>
      <c r="P435">
        <f t="shared" si="6"/>
        <v>1</v>
      </c>
      <c r="Q435">
        <v>24.3</v>
      </c>
    </row>
    <row r="436" spans="1:17" x14ac:dyDescent="0.3">
      <c r="A436" s="8" t="s">
        <v>232</v>
      </c>
      <c r="B436" s="8" t="s">
        <v>236</v>
      </c>
      <c r="C436" s="8" t="s">
        <v>61</v>
      </c>
      <c r="D436" s="8" t="s">
        <v>24</v>
      </c>
      <c r="E436" s="12">
        <v>184</v>
      </c>
      <c r="F436" s="12">
        <v>1</v>
      </c>
      <c r="G436" s="12">
        <v>184</v>
      </c>
      <c r="H436" s="13">
        <v>126.96</v>
      </c>
      <c r="I436" s="13">
        <v>6.6239999999999997</v>
      </c>
      <c r="J436" s="13">
        <v>7.5439999999999996</v>
      </c>
      <c r="K436" s="13">
        <v>8.2799999999999994</v>
      </c>
      <c r="L436" s="13">
        <v>0</v>
      </c>
      <c r="M436" s="5">
        <f>AllData_CategoryTribe!AX437*4</f>
        <v>26.495999999999999</v>
      </c>
      <c r="N436" s="5">
        <f>AllData_CategoryTribe!BA437*9</f>
        <v>67.896000000000001</v>
      </c>
      <c r="O436" s="5">
        <f>AllData_CategoryTribe!BB437*4</f>
        <v>33.119999999999997</v>
      </c>
      <c r="P436">
        <f t="shared" si="6"/>
        <v>1</v>
      </c>
      <c r="Q436">
        <v>12.2</v>
      </c>
    </row>
    <row r="437" spans="1:17" x14ac:dyDescent="0.3">
      <c r="A437" s="8" t="s">
        <v>232</v>
      </c>
      <c r="B437" s="8" t="s">
        <v>236</v>
      </c>
      <c r="C437" s="8" t="s">
        <v>61</v>
      </c>
      <c r="D437" s="8" t="s">
        <v>25</v>
      </c>
      <c r="E437" s="12"/>
      <c r="F437" s="12">
        <v>0</v>
      </c>
      <c r="G437" s="12">
        <v>0</v>
      </c>
      <c r="H437" s="13">
        <v>0</v>
      </c>
      <c r="I437" s="13">
        <v>0</v>
      </c>
      <c r="J437" s="13">
        <v>0</v>
      </c>
      <c r="K437" s="13">
        <v>0</v>
      </c>
      <c r="L437" s="13">
        <v>0</v>
      </c>
      <c r="M437" s="5">
        <f>AllData_CategoryTribe!AX438*4</f>
        <v>0</v>
      </c>
      <c r="N437" s="5">
        <f>AllData_CategoryTribe!BA438*9</f>
        <v>0</v>
      </c>
      <c r="O437" s="5">
        <f>AllData_CategoryTribe!BB438*4</f>
        <v>0</v>
      </c>
      <c r="P437">
        <f t="shared" si="6"/>
        <v>0</v>
      </c>
      <c r="Q437">
        <v>59.3</v>
      </c>
    </row>
    <row r="438" spans="1:17" x14ac:dyDescent="0.3">
      <c r="A438" s="8" t="s">
        <v>20</v>
      </c>
      <c r="B438" s="8" t="s">
        <v>236</v>
      </c>
      <c r="C438" s="8" t="s">
        <v>61</v>
      </c>
      <c r="D438" s="8" t="s">
        <v>20</v>
      </c>
      <c r="E438" s="12">
        <v>112</v>
      </c>
      <c r="F438" s="12">
        <v>1</v>
      </c>
      <c r="G438" s="12">
        <v>112</v>
      </c>
      <c r="H438" s="13">
        <v>117.6</v>
      </c>
      <c r="I438" s="13">
        <v>20.72</v>
      </c>
      <c r="J438" s="13">
        <v>3.2480000000000002</v>
      </c>
      <c r="K438" s="13">
        <v>0</v>
      </c>
      <c r="L438" s="13">
        <v>0</v>
      </c>
      <c r="M438" s="5">
        <f>AllData_CategoryTribe!AX439*4</f>
        <v>82.88</v>
      </c>
      <c r="N438" s="5">
        <f>AllData_CategoryTribe!BA439*9</f>
        <v>29.232000000000003</v>
      </c>
      <c r="O438" s="5">
        <f>AllData_CategoryTribe!BB439*4</f>
        <v>0</v>
      </c>
      <c r="P438">
        <f t="shared" si="6"/>
        <v>1</v>
      </c>
      <c r="Q438">
        <v>21.4</v>
      </c>
    </row>
    <row r="439" spans="1:17" x14ac:dyDescent="0.3">
      <c r="A439" s="8" t="s">
        <v>233</v>
      </c>
      <c r="B439" s="8" t="s">
        <v>236</v>
      </c>
      <c r="C439" s="8" t="s">
        <v>61</v>
      </c>
      <c r="D439" s="8" t="s">
        <v>26</v>
      </c>
      <c r="E439" s="12">
        <v>175</v>
      </c>
      <c r="F439" s="12">
        <v>0.14299999999999999</v>
      </c>
      <c r="G439" s="12">
        <v>25.024999999999999</v>
      </c>
      <c r="H439" s="13">
        <v>32.532499999999999</v>
      </c>
      <c r="I439" s="13">
        <v>0.60059999999999991</v>
      </c>
      <c r="J439" s="13">
        <v>5.0049999999999997E-2</v>
      </c>
      <c r="K439" s="13">
        <v>7.1571500000000006</v>
      </c>
      <c r="L439" s="13">
        <v>7.5074999999999989E-2</v>
      </c>
      <c r="M439" s="5">
        <f>AllData_CategoryTribe!AX440*4</f>
        <v>2.4023999999999996</v>
      </c>
      <c r="N439" s="5">
        <f>AllData_CategoryTribe!BA440*9</f>
        <v>0.45044999999999996</v>
      </c>
      <c r="O439" s="5">
        <f>AllData_CategoryTribe!BB440*4</f>
        <v>28.628600000000002</v>
      </c>
      <c r="P439">
        <f t="shared" si="6"/>
        <v>1</v>
      </c>
      <c r="Q439">
        <v>31.200000000000003</v>
      </c>
    </row>
    <row r="440" spans="1:17" x14ac:dyDescent="0.3">
      <c r="A440" s="8" t="s">
        <v>233</v>
      </c>
      <c r="B440" s="8" t="s">
        <v>236</v>
      </c>
      <c r="C440" s="8" t="s">
        <v>61</v>
      </c>
      <c r="D440" s="8" t="s">
        <v>28</v>
      </c>
      <c r="E440" s="12">
        <v>185</v>
      </c>
      <c r="F440" s="12">
        <v>1</v>
      </c>
      <c r="G440" s="12">
        <v>185</v>
      </c>
      <c r="H440" s="13">
        <v>234.95</v>
      </c>
      <c r="I440" s="13">
        <v>16.094999999999999</v>
      </c>
      <c r="J440" s="13">
        <v>0.92500000000000004</v>
      </c>
      <c r="K440" s="13">
        <v>42.18</v>
      </c>
      <c r="L440" s="13">
        <v>11.84</v>
      </c>
      <c r="M440" s="5">
        <f>AllData_CategoryTribe!AX441*4</f>
        <v>64.38</v>
      </c>
      <c r="N440" s="5">
        <f>AllData_CategoryTribe!BA441*9</f>
        <v>8.3250000000000011</v>
      </c>
      <c r="O440" s="5">
        <f>AllData_CategoryTribe!BB441*4</f>
        <v>168.72</v>
      </c>
      <c r="P440">
        <f t="shared" si="6"/>
        <v>1</v>
      </c>
      <c r="Q440">
        <v>32</v>
      </c>
    </row>
    <row r="441" spans="1:17" x14ac:dyDescent="0.3">
      <c r="A441" s="8" t="s">
        <v>233</v>
      </c>
      <c r="B441" s="8" t="s">
        <v>236</v>
      </c>
      <c r="C441" s="8" t="s">
        <v>61</v>
      </c>
      <c r="D441" s="8" t="s">
        <v>29</v>
      </c>
      <c r="E441" s="12"/>
      <c r="F441" s="12">
        <v>0</v>
      </c>
      <c r="G441" s="12">
        <v>0</v>
      </c>
      <c r="H441" s="13">
        <v>0</v>
      </c>
      <c r="I441" s="13">
        <v>0</v>
      </c>
      <c r="J441" s="13">
        <v>0</v>
      </c>
      <c r="K441" s="13">
        <v>0</v>
      </c>
      <c r="L441" s="13">
        <v>0</v>
      </c>
      <c r="M441" s="5">
        <f>AllData_CategoryTribe!AX442*4</f>
        <v>0</v>
      </c>
      <c r="N441" s="5">
        <f>AllData_CategoryTribe!BA442*9</f>
        <v>0</v>
      </c>
      <c r="O441" s="5">
        <f>AllData_CategoryTribe!BB442*4</f>
        <v>0</v>
      </c>
      <c r="P441">
        <f t="shared" si="6"/>
        <v>0</v>
      </c>
      <c r="Q441">
        <v>5.9</v>
      </c>
    </row>
    <row r="442" spans="1:17" x14ac:dyDescent="0.3">
      <c r="A442" s="8" t="s">
        <v>233</v>
      </c>
      <c r="B442" s="8" t="s">
        <v>236</v>
      </c>
      <c r="C442" s="8" t="s">
        <v>61</v>
      </c>
      <c r="D442" s="8" t="s">
        <v>30</v>
      </c>
      <c r="E442" s="12"/>
      <c r="F442" s="12">
        <v>0</v>
      </c>
      <c r="G442" s="12">
        <v>0</v>
      </c>
      <c r="H442" s="13">
        <v>0</v>
      </c>
      <c r="I442" s="13">
        <v>0</v>
      </c>
      <c r="J442" s="13">
        <v>0</v>
      </c>
      <c r="K442" s="13">
        <v>0</v>
      </c>
      <c r="L442" s="13">
        <v>0</v>
      </c>
      <c r="M442" s="5">
        <f>AllData_CategoryTribe!AX443*4</f>
        <v>0</v>
      </c>
      <c r="N442" s="5">
        <f>AllData_CategoryTribe!BA443*9</f>
        <v>0</v>
      </c>
      <c r="O442" s="5">
        <f>AllData_CategoryTribe!BB443*4</f>
        <v>0</v>
      </c>
      <c r="P442">
        <f t="shared" si="6"/>
        <v>0</v>
      </c>
      <c r="Q442">
        <v>24.9</v>
      </c>
    </row>
    <row r="443" spans="1:17" x14ac:dyDescent="0.3">
      <c r="A443" s="8" t="s">
        <v>233</v>
      </c>
      <c r="B443" s="8" t="s">
        <v>236</v>
      </c>
      <c r="C443" s="8" t="s">
        <v>61</v>
      </c>
      <c r="D443" s="8" t="s">
        <v>31</v>
      </c>
      <c r="E443" s="12">
        <v>122</v>
      </c>
      <c r="F443" s="12">
        <v>3.3000000000000002E-2</v>
      </c>
      <c r="G443" s="12">
        <v>4.0259999999999998</v>
      </c>
      <c r="H443" s="13">
        <v>3.7441800000000001</v>
      </c>
      <c r="I443" s="13">
        <v>8.0519999999999994E-2</v>
      </c>
      <c r="J443" s="13">
        <v>4.0260000000000001E-3</v>
      </c>
      <c r="K443" s="13">
        <v>0.86961600000000006</v>
      </c>
      <c r="L443" s="13">
        <v>6.0389999999999999E-2</v>
      </c>
      <c r="M443" s="5">
        <f>AllData_CategoryTribe!AX444*4</f>
        <v>0.32207999999999998</v>
      </c>
      <c r="N443" s="5">
        <f>AllData_CategoryTribe!BA444*9</f>
        <v>3.6234000000000002E-2</v>
      </c>
      <c r="O443" s="5">
        <f>AllData_CategoryTribe!BB444*4</f>
        <v>3.4784640000000002</v>
      </c>
      <c r="P443">
        <f t="shared" si="6"/>
        <v>1</v>
      </c>
      <c r="Q443">
        <v>23.700000000000003</v>
      </c>
    </row>
    <row r="444" spans="1:17" x14ac:dyDescent="0.3">
      <c r="A444" s="8" t="s">
        <v>233</v>
      </c>
      <c r="B444" s="8" t="s">
        <v>236</v>
      </c>
      <c r="C444" s="8" t="s">
        <v>61</v>
      </c>
      <c r="D444" s="8" t="s">
        <v>34</v>
      </c>
      <c r="E444" s="12">
        <v>125</v>
      </c>
      <c r="F444" s="12">
        <v>0.57099999999999995</v>
      </c>
      <c r="G444" s="12">
        <v>71.375</v>
      </c>
      <c r="H444" s="13">
        <v>205.56</v>
      </c>
      <c r="I444" s="13">
        <v>4.4966249999999999</v>
      </c>
      <c r="J444" s="13">
        <v>6.4951249999999989</v>
      </c>
      <c r="K444" s="13">
        <v>34.973750000000003</v>
      </c>
      <c r="L444" s="13">
        <v>0</v>
      </c>
      <c r="M444" s="5">
        <f>AllData_CategoryTribe!AX445*4</f>
        <v>17.986499999999999</v>
      </c>
      <c r="N444" s="5">
        <f>AllData_CategoryTribe!BA445*9</f>
        <v>58.456124999999993</v>
      </c>
      <c r="O444" s="5">
        <f>AllData_CategoryTribe!BB445*4</f>
        <v>139.89500000000001</v>
      </c>
      <c r="P444">
        <f t="shared" si="6"/>
        <v>1</v>
      </c>
      <c r="Q444">
        <v>64.400000000000006</v>
      </c>
    </row>
    <row r="445" spans="1:17" x14ac:dyDescent="0.3">
      <c r="A445" s="8" t="s">
        <v>233</v>
      </c>
      <c r="B445" s="8" t="s">
        <v>236</v>
      </c>
      <c r="C445" s="8" t="s">
        <v>61</v>
      </c>
      <c r="D445" s="8" t="s">
        <v>44</v>
      </c>
      <c r="E445" s="12">
        <v>250</v>
      </c>
      <c r="F445" s="12">
        <v>1.0999999999999999E-2</v>
      </c>
      <c r="G445" s="12">
        <v>2.75</v>
      </c>
      <c r="H445" s="13">
        <v>3.8774999999999999</v>
      </c>
      <c r="I445" s="13">
        <v>0.13200000000000001</v>
      </c>
      <c r="J445" s="13">
        <v>1.925E-2</v>
      </c>
      <c r="K445" s="13">
        <v>0.77825</v>
      </c>
      <c r="L445" s="13">
        <v>4.675E-2</v>
      </c>
      <c r="M445" s="5">
        <f>AllData_CategoryTribe!AX446*4</f>
        <v>0.52800000000000002</v>
      </c>
      <c r="N445" s="5">
        <f>AllData_CategoryTribe!BA446*9</f>
        <v>0.17324999999999999</v>
      </c>
      <c r="O445" s="5">
        <f>AllData_CategoryTribe!BB446*4</f>
        <v>3.113</v>
      </c>
      <c r="P445">
        <f t="shared" si="6"/>
        <v>1</v>
      </c>
      <c r="Q445">
        <v>33.799999999999997</v>
      </c>
    </row>
    <row r="446" spans="1:17" x14ac:dyDescent="0.3">
      <c r="A446" s="8" t="s">
        <v>234</v>
      </c>
      <c r="B446" s="8" t="s">
        <v>236</v>
      </c>
      <c r="C446" s="8" t="s">
        <v>61</v>
      </c>
      <c r="D446" s="8" t="s">
        <v>248</v>
      </c>
      <c r="E446" s="12">
        <v>134</v>
      </c>
      <c r="F446" s="12">
        <v>1</v>
      </c>
      <c r="G446" s="12">
        <v>134</v>
      </c>
      <c r="H446" s="13">
        <v>218.42</v>
      </c>
      <c r="I446" s="13">
        <v>8.4420000000000002</v>
      </c>
      <c r="J446" s="13">
        <v>1.8759999999999999</v>
      </c>
      <c r="K446" s="13">
        <v>41.674000000000007</v>
      </c>
      <c r="L446" s="13">
        <v>1.34</v>
      </c>
      <c r="M446" s="5">
        <f>AllData_CategoryTribe!AX447*4</f>
        <v>33.768000000000001</v>
      </c>
      <c r="N446" s="5">
        <f>AllData_CategoryTribe!BA447*9</f>
        <v>16.884</v>
      </c>
      <c r="O446" s="5">
        <f>AllData_CategoryTribe!BB447*4</f>
        <v>166.69600000000003</v>
      </c>
      <c r="P446">
        <f t="shared" si="6"/>
        <v>1</v>
      </c>
      <c r="Q446">
        <v>38.799999999999997</v>
      </c>
    </row>
    <row r="447" spans="1:17" x14ac:dyDescent="0.3">
      <c r="A447" s="8" t="s">
        <v>234</v>
      </c>
      <c r="B447" s="8" t="s">
        <v>236</v>
      </c>
      <c r="C447" s="8" t="s">
        <v>61</v>
      </c>
      <c r="D447" s="8" t="s">
        <v>27</v>
      </c>
      <c r="E447" s="12">
        <v>114</v>
      </c>
      <c r="F447" s="12">
        <v>0.28599999999999998</v>
      </c>
      <c r="G447" s="12">
        <v>32.603999999999999</v>
      </c>
      <c r="H447" s="13">
        <v>40.755000000000003</v>
      </c>
      <c r="I447" s="13">
        <v>0.68468400000000007</v>
      </c>
      <c r="J447" s="13">
        <v>0.42385199999999995</v>
      </c>
      <c r="K447" s="13">
        <v>8.542247999999999</v>
      </c>
      <c r="L447" s="13">
        <v>0.32604</v>
      </c>
      <c r="M447" s="5">
        <f>AllData_CategoryTribe!AX448*4</f>
        <v>2.7387360000000003</v>
      </c>
      <c r="N447" s="5">
        <f>AllData_CategoryTribe!BA448*9</f>
        <v>3.8146679999999997</v>
      </c>
      <c r="O447" s="5">
        <f>AllData_CategoryTribe!BB448*4</f>
        <v>34.168991999999996</v>
      </c>
      <c r="P447">
        <f t="shared" si="6"/>
        <v>1</v>
      </c>
      <c r="Q447">
        <v>29.6</v>
      </c>
    </row>
    <row r="448" spans="1:17" x14ac:dyDescent="0.3">
      <c r="A448" s="8" t="s">
        <v>234</v>
      </c>
      <c r="B448" s="8" t="s">
        <v>236</v>
      </c>
      <c r="C448" s="8" t="s">
        <v>61</v>
      </c>
      <c r="D448" s="8" t="s">
        <v>32</v>
      </c>
      <c r="E448" s="12">
        <v>83</v>
      </c>
      <c r="F448" s="12">
        <v>3.3000000000000002E-2</v>
      </c>
      <c r="G448" s="12">
        <v>2.7390000000000003</v>
      </c>
      <c r="H448" s="13">
        <v>9.0934800000000013</v>
      </c>
      <c r="I448" s="13">
        <v>0.28211700000000006</v>
      </c>
      <c r="J448" s="13">
        <v>8.2170000000000007E-2</v>
      </c>
      <c r="K448" s="13">
        <v>2.0186430000000004</v>
      </c>
      <c r="L448" s="13">
        <v>0.34785299999999997</v>
      </c>
      <c r="M448" s="5">
        <f>AllData_CategoryTribe!AX449*4</f>
        <v>1.1284680000000002</v>
      </c>
      <c r="N448" s="5">
        <f>AllData_CategoryTribe!BA449*9</f>
        <v>0.73953000000000002</v>
      </c>
      <c r="O448" s="5">
        <f>AllData_CategoryTribe!BB449*4</f>
        <v>8.0745720000000016</v>
      </c>
      <c r="P448">
        <f t="shared" si="6"/>
        <v>1</v>
      </c>
      <c r="Q448">
        <v>87</v>
      </c>
    </row>
    <row r="449" spans="1:17" x14ac:dyDescent="0.3">
      <c r="A449" s="8" t="s">
        <v>234</v>
      </c>
      <c r="B449" s="8" t="s">
        <v>236</v>
      </c>
      <c r="C449" s="8" t="s">
        <v>61</v>
      </c>
      <c r="D449" s="8" t="s">
        <v>74</v>
      </c>
      <c r="E449" s="12">
        <v>340</v>
      </c>
      <c r="F449" s="12">
        <v>0.13300000000000001</v>
      </c>
      <c r="G449" s="12">
        <v>45.22</v>
      </c>
      <c r="H449" s="13">
        <v>18.540199999999999</v>
      </c>
      <c r="I449" s="13">
        <v>0</v>
      </c>
      <c r="J449" s="13">
        <v>0</v>
      </c>
      <c r="K449" s="13">
        <v>4.7028800000000004</v>
      </c>
      <c r="L449" s="13">
        <v>0</v>
      </c>
      <c r="M449" s="5">
        <f>AllData_CategoryTribe!AX450*4</f>
        <v>0</v>
      </c>
      <c r="N449" s="5">
        <f>AllData_CategoryTribe!BA450*9</f>
        <v>0</v>
      </c>
      <c r="O449" s="5">
        <f>AllData_CategoryTribe!BB450*4</f>
        <v>18.811520000000002</v>
      </c>
      <c r="P449">
        <f t="shared" si="6"/>
        <v>1</v>
      </c>
      <c r="Q449">
        <v>10.4</v>
      </c>
    </row>
    <row r="450" spans="1:17" x14ac:dyDescent="0.3">
      <c r="A450" s="8" t="s">
        <v>232</v>
      </c>
      <c r="B450" s="8" t="s">
        <v>236</v>
      </c>
      <c r="C450" s="8" t="s">
        <v>63</v>
      </c>
      <c r="D450" s="8" t="s">
        <v>13</v>
      </c>
      <c r="E450" s="12">
        <v>112</v>
      </c>
      <c r="F450" s="12">
        <v>3.0000000000000001E-3</v>
      </c>
      <c r="G450" s="12">
        <v>0.33600000000000002</v>
      </c>
      <c r="H450" s="13">
        <v>0.90383999999999998</v>
      </c>
      <c r="I450" s="13">
        <v>8.3664000000000002E-2</v>
      </c>
      <c r="J450" s="13">
        <v>6.0479999999999999E-2</v>
      </c>
      <c r="K450" s="13">
        <v>0</v>
      </c>
      <c r="L450" s="13">
        <v>0</v>
      </c>
      <c r="M450" s="5">
        <f>AllData_CategoryTribe!AX451*4</f>
        <v>0.33465600000000001</v>
      </c>
      <c r="N450" s="5">
        <f>AllData_CategoryTribe!BA451*9</f>
        <v>0.54432000000000003</v>
      </c>
      <c r="O450" s="5">
        <f>AllData_CategoryTribe!BB451*4</f>
        <v>0</v>
      </c>
      <c r="P450">
        <f t="shared" si="6"/>
        <v>1</v>
      </c>
      <c r="Q450">
        <v>42.9</v>
      </c>
    </row>
    <row r="451" spans="1:17" x14ac:dyDescent="0.3">
      <c r="A451" s="8" t="s">
        <v>232</v>
      </c>
      <c r="B451" s="8" t="s">
        <v>236</v>
      </c>
      <c r="C451" s="8" t="s">
        <v>63</v>
      </c>
      <c r="D451" s="8" t="s">
        <v>15</v>
      </c>
      <c r="E451" s="12">
        <v>85</v>
      </c>
      <c r="F451" s="12">
        <v>3.3000000000000002E-2</v>
      </c>
      <c r="G451" s="12">
        <v>2.8050000000000002</v>
      </c>
      <c r="H451" s="13">
        <v>6.7600499999999997</v>
      </c>
      <c r="I451" s="13">
        <v>0.92284499999999992</v>
      </c>
      <c r="J451" s="13">
        <v>0.30574500000000004</v>
      </c>
      <c r="K451" s="13">
        <v>1.4025000000000001E-2</v>
      </c>
      <c r="L451" s="13">
        <v>0</v>
      </c>
      <c r="M451" s="5">
        <f>AllData_CategoryTribe!AX452*4</f>
        <v>3.6913799999999997</v>
      </c>
      <c r="N451" s="5">
        <f>AllData_CategoryTribe!BA452*9</f>
        <v>2.7517050000000003</v>
      </c>
      <c r="O451" s="5">
        <f>AllData_CategoryTribe!BB452*4</f>
        <v>5.6100000000000004E-2</v>
      </c>
      <c r="P451">
        <f t="shared" ref="P451:P514" si="7">IF($G$2:$G$3469&gt;0,1,0)</f>
        <v>1</v>
      </c>
      <c r="Q451">
        <v>44.3</v>
      </c>
    </row>
    <row r="452" spans="1:17" x14ac:dyDescent="0.3">
      <c r="A452" s="8" t="s">
        <v>232</v>
      </c>
      <c r="B452" s="8" t="s">
        <v>236</v>
      </c>
      <c r="C452" s="8" t="s">
        <v>63</v>
      </c>
      <c r="D452" s="8" t="s">
        <v>17</v>
      </c>
      <c r="E452" s="12">
        <v>85</v>
      </c>
      <c r="F452" s="12">
        <v>3.3000000000000002E-2</v>
      </c>
      <c r="G452" s="12">
        <v>2.8050000000000002</v>
      </c>
      <c r="H452" s="13">
        <v>7.4332500000000001</v>
      </c>
      <c r="I452" s="13">
        <v>0.47404499999999999</v>
      </c>
      <c r="J452" s="13">
        <v>0.60026999999999997</v>
      </c>
      <c r="K452" s="13">
        <v>0</v>
      </c>
      <c r="L452" s="13">
        <v>0</v>
      </c>
      <c r="M452" s="5">
        <f>AllData_CategoryTribe!AX453*4</f>
        <v>1.89618</v>
      </c>
      <c r="N452" s="5">
        <f>AllData_CategoryTribe!BA453*9</f>
        <v>5.4024299999999998</v>
      </c>
      <c r="O452" s="5">
        <f>AllData_CategoryTribe!BB453*4</f>
        <v>0</v>
      </c>
      <c r="P452">
        <f t="shared" si="7"/>
        <v>1</v>
      </c>
      <c r="Q452">
        <v>38.299999999999997</v>
      </c>
    </row>
    <row r="453" spans="1:17" x14ac:dyDescent="0.3">
      <c r="A453" s="8" t="s">
        <v>232</v>
      </c>
      <c r="B453" s="8" t="s">
        <v>236</v>
      </c>
      <c r="C453" s="8" t="s">
        <v>63</v>
      </c>
      <c r="D453" s="8" t="s">
        <v>18</v>
      </c>
      <c r="E453" s="12">
        <v>112</v>
      </c>
      <c r="F453" s="12">
        <v>3.0000000000000001E-3</v>
      </c>
      <c r="G453" s="12">
        <v>0.33600000000000002</v>
      </c>
      <c r="H453" s="13">
        <v>0.89712000000000003</v>
      </c>
      <c r="I453" s="13">
        <v>6.5856000000000012E-2</v>
      </c>
      <c r="J453" s="13">
        <v>6.8208000000000005E-2</v>
      </c>
      <c r="K453" s="13">
        <v>3.3600000000000001E-3</v>
      </c>
      <c r="L453" s="13">
        <v>3.3600000000000001E-3</v>
      </c>
      <c r="M453" s="5">
        <f>AllData_CategoryTribe!AX454*4</f>
        <v>0.26342400000000005</v>
      </c>
      <c r="N453" s="5">
        <f>AllData_CategoryTribe!BA454*9</f>
        <v>0.61387200000000008</v>
      </c>
      <c r="O453" s="5">
        <f>AllData_CategoryTribe!BB454*4</f>
        <v>1.3440000000000001E-2</v>
      </c>
      <c r="P453">
        <f t="shared" si="7"/>
        <v>1</v>
      </c>
      <c r="Q453">
        <v>39.900000000000006</v>
      </c>
    </row>
    <row r="454" spans="1:17" x14ac:dyDescent="0.3">
      <c r="A454" s="8" t="s">
        <v>232</v>
      </c>
      <c r="B454" s="8" t="s">
        <v>236</v>
      </c>
      <c r="C454" s="8" t="s">
        <v>63</v>
      </c>
      <c r="D454" s="8" t="s">
        <v>19</v>
      </c>
      <c r="E454" s="12"/>
      <c r="F454" s="12">
        <v>0</v>
      </c>
      <c r="G454" s="12">
        <v>0</v>
      </c>
      <c r="H454" s="13">
        <v>0</v>
      </c>
      <c r="I454" s="13">
        <v>0</v>
      </c>
      <c r="J454" s="13">
        <v>0</v>
      </c>
      <c r="K454" s="13">
        <v>0</v>
      </c>
      <c r="L454" s="13">
        <v>0</v>
      </c>
      <c r="M454" s="5">
        <f>AllData_CategoryTribe!AX455*4</f>
        <v>0</v>
      </c>
      <c r="N454" s="5">
        <f>AllData_CategoryTribe!BA455*9</f>
        <v>0</v>
      </c>
      <c r="O454" s="5">
        <f>AllData_CategoryTribe!BB455*4</f>
        <v>0</v>
      </c>
      <c r="P454">
        <f t="shared" si="7"/>
        <v>0</v>
      </c>
      <c r="Q454">
        <v>45.8</v>
      </c>
    </row>
    <row r="455" spans="1:17" x14ac:dyDescent="0.3">
      <c r="A455" s="8" t="s">
        <v>232</v>
      </c>
      <c r="B455" s="8" t="s">
        <v>236</v>
      </c>
      <c r="C455" s="8" t="s">
        <v>63</v>
      </c>
      <c r="D455" s="8" t="s">
        <v>22</v>
      </c>
      <c r="E455" s="12">
        <v>112</v>
      </c>
      <c r="F455" s="12">
        <v>3.0000000000000001E-3</v>
      </c>
      <c r="G455" s="12">
        <v>0.33600000000000002</v>
      </c>
      <c r="H455" s="13">
        <v>0.95760000000000001</v>
      </c>
      <c r="I455" s="13">
        <v>9.0383999999999992E-2</v>
      </c>
      <c r="J455" s="13">
        <v>6.3503999999999991E-2</v>
      </c>
      <c r="K455" s="13">
        <v>0</v>
      </c>
      <c r="L455" s="13">
        <v>0</v>
      </c>
      <c r="M455" s="5">
        <f>AllData_CategoryTribe!AX456*4</f>
        <v>0.36153599999999997</v>
      </c>
      <c r="N455" s="5">
        <f>AllData_CategoryTribe!BA456*9</f>
        <v>0.57153599999999993</v>
      </c>
      <c r="O455" s="5">
        <f>AllData_CategoryTribe!BB456*4</f>
        <v>0</v>
      </c>
      <c r="P455">
        <f t="shared" si="7"/>
        <v>1</v>
      </c>
      <c r="Q455">
        <v>45.8</v>
      </c>
    </row>
    <row r="456" spans="1:17" x14ac:dyDescent="0.3">
      <c r="A456" s="8" t="s">
        <v>232</v>
      </c>
      <c r="B456" s="8" t="s">
        <v>236</v>
      </c>
      <c r="C456" s="8" t="s">
        <v>63</v>
      </c>
      <c r="D456" s="8" t="s">
        <v>40</v>
      </c>
      <c r="E456" s="12">
        <v>112</v>
      </c>
      <c r="F456" s="12">
        <v>3.3000000000000002E-2</v>
      </c>
      <c r="G456" s="12">
        <v>3.6960000000000002</v>
      </c>
      <c r="H456" s="13">
        <v>5.1004800000000001</v>
      </c>
      <c r="I456" s="13">
        <v>0.99052800000000008</v>
      </c>
      <c r="J456" s="13">
        <v>0.107184</v>
      </c>
      <c r="K456" s="13">
        <v>3.3264000000000002E-2</v>
      </c>
      <c r="L456" s="13">
        <v>3.3264000000000002E-2</v>
      </c>
      <c r="M456" s="5">
        <f>AllData_CategoryTribe!AX457*4</f>
        <v>3.9621120000000003</v>
      </c>
      <c r="N456" s="5">
        <f>AllData_CategoryTribe!BA457*9</f>
        <v>0.96465599999999996</v>
      </c>
      <c r="O456" s="5">
        <f>AllData_CategoryTribe!BB457*4</f>
        <v>0.13305600000000001</v>
      </c>
      <c r="P456">
        <f t="shared" si="7"/>
        <v>1</v>
      </c>
      <c r="Q456">
        <v>30.599999999999998</v>
      </c>
    </row>
    <row r="457" spans="1:17" x14ac:dyDescent="0.3">
      <c r="A457" s="8" t="s">
        <v>232</v>
      </c>
      <c r="B457" s="8" t="s">
        <v>236</v>
      </c>
      <c r="C457" s="8" t="s">
        <v>63</v>
      </c>
      <c r="D457" s="8" t="s">
        <v>23</v>
      </c>
      <c r="E457" s="12">
        <v>64</v>
      </c>
      <c r="F457" s="12">
        <v>3.3000000000000002E-2</v>
      </c>
      <c r="G457" s="12">
        <v>2.1120000000000001</v>
      </c>
      <c r="H457" s="13">
        <v>3.2736000000000001</v>
      </c>
      <c r="I457" s="13">
        <v>0.26611200000000002</v>
      </c>
      <c r="J457" s="13">
        <v>0.22387199999999999</v>
      </c>
      <c r="K457" s="13">
        <v>2.3232000000000003E-2</v>
      </c>
      <c r="L457" s="13">
        <v>0</v>
      </c>
      <c r="M457" s="5">
        <f>AllData_CategoryTribe!AX458*4</f>
        <v>1.0644480000000001</v>
      </c>
      <c r="N457" s="5">
        <f>AllData_CategoryTribe!BA458*9</f>
        <v>2.0148479999999998</v>
      </c>
      <c r="O457" s="5">
        <f>AllData_CategoryTribe!BB458*4</f>
        <v>9.2928000000000011E-2</v>
      </c>
      <c r="P457">
        <f t="shared" si="7"/>
        <v>1</v>
      </c>
      <c r="Q457">
        <v>24.3</v>
      </c>
    </row>
    <row r="458" spans="1:17" x14ac:dyDescent="0.3">
      <c r="A458" s="8" t="s">
        <v>232</v>
      </c>
      <c r="B458" s="8" t="s">
        <v>236</v>
      </c>
      <c r="C458" s="8" t="s">
        <v>63</v>
      </c>
      <c r="D458" s="8" t="s">
        <v>24</v>
      </c>
      <c r="E458" s="12">
        <v>184</v>
      </c>
      <c r="F458" s="12">
        <v>2</v>
      </c>
      <c r="G458" s="12">
        <v>368</v>
      </c>
      <c r="H458" s="13">
        <v>253.92</v>
      </c>
      <c r="I458" s="13">
        <v>13.247999999999999</v>
      </c>
      <c r="J458" s="13">
        <v>15.087999999999999</v>
      </c>
      <c r="K458" s="13">
        <v>16.559999999999999</v>
      </c>
      <c r="L458" s="13">
        <v>0</v>
      </c>
      <c r="M458" s="5">
        <f>AllData_CategoryTribe!AX459*4</f>
        <v>52.991999999999997</v>
      </c>
      <c r="N458" s="5">
        <f>AllData_CategoryTribe!BA459*9</f>
        <v>135.792</v>
      </c>
      <c r="O458" s="5">
        <f>AllData_CategoryTribe!BB459*4</f>
        <v>66.239999999999995</v>
      </c>
      <c r="P458">
        <f t="shared" si="7"/>
        <v>1</v>
      </c>
      <c r="Q458">
        <v>12.2</v>
      </c>
    </row>
    <row r="459" spans="1:17" x14ac:dyDescent="0.3">
      <c r="A459" s="8" t="s">
        <v>232</v>
      </c>
      <c r="B459" s="8" t="s">
        <v>236</v>
      </c>
      <c r="C459" s="8" t="s">
        <v>63</v>
      </c>
      <c r="D459" s="8" t="s">
        <v>25</v>
      </c>
      <c r="E459" s="12"/>
      <c r="F459" s="12">
        <v>0</v>
      </c>
      <c r="G459" s="12">
        <v>0</v>
      </c>
      <c r="H459" s="13">
        <v>0</v>
      </c>
      <c r="I459" s="13">
        <v>0</v>
      </c>
      <c r="J459" s="13">
        <v>0</v>
      </c>
      <c r="K459" s="13">
        <v>0</v>
      </c>
      <c r="L459" s="13">
        <v>0</v>
      </c>
      <c r="M459" s="5">
        <f>AllData_CategoryTribe!AX460*4</f>
        <v>0</v>
      </c>
      <c r="N459" s="5">
        <f>AllData_CategoryTribe!BA460*9</f>
        <v>0</v>
      </c>
      <c r="O459" s="5">
        <f>AllData_CategoryTribe!BB460*4</f>
        <v>0</v>
      </c>
      <c r="P459">
        <f t="shared" si="7"/>
        <v>0</v>
      </c>
      <c r="Q459">
        <v>59.3</v>
      </c>
    </row>
    <row r="460" spans="1:17" x14ac:dyDescent="0.3">
      <c r="A460" s="8" t="s">
        <v>20</v>
      </c>
      <c r="B460" s="8" t="s">
        <v>236</v>
      </c>
      <c r="C460" s="8" t="s">
        <v>63</v>
      </c>
      <c r="D460" s="8" t="s">
        <v>20</v>
      </c>
      <c r="E460" s="12">
        <v>112</v>
      </c>
      <c r="F460" s="12">
        <v>1</v>
      </c>
      <c r="G460" s="12">
        <v>112</v>
      </c>
      <c r="H460" s="13">
        <v>117.6</v>
      </c>
      <c r="I460" s="13">
        <v>20.72</v>
      </c>
      <c r="J460" s="13">
        <v>3.2480000000000002</v>
      </c>
      <c r="K460" s="13">
        <v>0</v>
      </c>
      <c r="L460" s="13">
        <v>0</v>
      </c>
      <c r="M460" s="5">
        <f>AllData_CategoryTribe!AX461*4</f>
        <v>82.88</v>
      </c>
      <c r="N460" s="5">
        <f>AllData_CategoryTribe!BA461*9</f>
        <v>29.232000000000003</v>
      </c>
      <c r="O460" s="5">
        <f>AllData_CategoryTribe!BB461*4</f>
        <v>0</v>
      </c>
      <c r="P460">
        <f t="shared" si="7"/>
        <v>1</v>
      </c>
      <c r="Q460">
        <v>21.4</v>
      </c>
    </row>
    <row r="461" spans="1:17" x14ac:dyDescent="0.3">
      <c r="A461" s="8" t="s">
        <v>233</v>
      </c>
      <c r="B461" s="8" t="s">
        <v>236</v>
      </c>
      <c r="C461" s="8" t="s">
        <v>63</v>
      </c>
      <c r="D461" s="8" t="s">
        <v>26</v>
      </c>
      <c r="E461" s="12">
        <v>175</v>
      </c>
      <c r="F461" s="12">
        <v>0.28599999999999998</v>
      </c>
      <c r="G461" s="12">
        <v>50.05</v>
      </c>
      <c r="H461" s="13">
        <v>65.064999999999998</v>
      </c>
      <c r="I461" s="13">
        <v>1.2011999999999998</v>
      </c>
      <c r="J461" s="13">
        <v>0.10009999999999999</v>
      </c>
      <c r="K461" s="13">
        <v>14.314300000000001</v>
      </c>
      <c r="L461" s="13">
        <v>0.15014999999999998</v>
      </c>
      <c r="M461" s="5">
        <f>AllData_CategoryTribe!AX462*4</f>
        <v>4.8047999999999993</v>
      </c>
      <c r="N461" s="5">
        <f>AllData_CategoryTribe!BA462*9</f>
        <v>0.90089999999999992</v>
      </c>
      <c r="O461" s="5">
        <f>AllData_CategoryTribe!BB462*4</f>
        <v>57.257200000000005</v>
      </c>
      <c r="P461">
        <f t="shared" si="7"/>
        <v>1</v>
      </c>
      <c r="Q461">
        <v>31.200000000000003</v>
      </c>
    </row>
    <row r="462" spans="1:17" x14ac:dyDescent="0.3">
      <c r="A462" s="8" t="s">
        <v>233</v>
      </c>
      <c r="B462" s="8" t="s">
        <v>236</v>
      </c>
      <c r="C462" s="8" t="s">
        <v>63</v>
      </c>
      <c r="D462" s="8" t="s">
        <v>28</v>
      </c>
      <c r="E462" s="12">
        <v>185</v>
      </c>
      <c r="F462" s="12">
        <v>1</v>
      </c>
      <c r="G462" s="12">
        <v>185</v>
      </c>
      <c r="H462" s="13">
        <v>234.95</v>
      </c>
      <c r="I462" s="13">
        <v>16.094999999999999</v>
      </c>
      <c r="J462" s="13">
        <v>0.92500000000000004</v>
      </c>
      <c r="K462" s="13">
        <v>42.18</v>
      </c>
      <c r="L462" s="13">
        <v>11.84</v>
      </c>
      <c r="M462" s="5">
        <f>AllData_CategoryTribe!AX463*4</f>
        <v>64.38</v>
      </c>
      <c r="N462" s="5">
        <f>AllData_CategoryTribe!BA463*9</f>
        <v>8.3250000000000011</v>
      </c>
      <c r="O462" s="5">
        <f>AllData_CategoryTribe!BB463*4</f>
        <v>168.72</v>
      </c>
      <c r="P462">
        <f t="shared" si="7"/>
        <v>1</v>
      </c>
      <c r="Q462">
        <v>32</v>
      </c>
    </row>
    <row r="463" spans="1:17" x14ac:dyDescent="0.3">
      <c r="A463" s="8" t="s">
        <v>233</v>
      </c>
      <c r="B463" s="8" t="s">
        <v>236</v>
      </c>
      <c r="C463" s="8" t="s">
        <v>63</v>
      </c>
      <c r="D463" s="8" t="s">
        <v>29</v>
      </c>
      <c r="E463" s="12"/>
      <c r="F463" s="12">
        <v>0</v>
      </c>
      <c r="G463" s="12">
        <v>0</v>
      </c>
      <c r="H463" s="13">
        <v>0</v>
      </c>
      <c r="I463" s="13">
        <v>0</v>
      </c>
      <c r="J463" s="13">
        <v>0</v>
      </c>
      <c r="K463" s="13">
        <v>0</v>
      </c>
      <c r="L463" s="13">
        <v>0</v>
      </c>
      <c r="M463" s="5">
        <f>AllData_CategoryTribe!AX464*4</f>
        <v>0</v>
      </c>
      <c r="N463" s="5">
        <f>AllData_CategoryTribe!BA464*9</f>
        <v>0</v>
      </c>
      <c r="O463" s="5">
        <f>AllData_CategoryTribe!BB464*4</f>
        <v>0</v>
      </c>
      <c r="P463">
        <f t="shared" si="7"/>
        <v>0</v>
      </c>
      <c r="Q463">
        <v>5.9</v>
      </c>
    </row>
    <row r="464" spans="1:17" x14ac:dyDescent="0.3">
      <c r="A464" s="8" t="s">
        <v>233</v>
      </c>
      <c r="B464" s="8" t="s">
        <v>236</v>
      </c>
      <c r="C464" s="8" t="s">
        <v>63</v>
      </c>
      <c r="D464" s="8" t="s">
        <v>30</v>
      </c>
      <c r="E464" s="12"/>
      <c r="F464" s="12">
        <v>0</v>
      </c>
      <c r="G464" s="12">
        <v>0</v>
      </c>
      <c r="H464" s="13">
        <v>0</v>
      </c>
      <c r="I464" s="13">
        <v>0</v>
      </c>
      <c r="J464" s="13">
        <v>0</v>
      </c>
      <c r="K464" s="13">
        <v>0</v>
      </c>
      <c r="L464" s="13">
        <v>0</v>
      </c>
      <c r="M464" s="5">
        <f>AllData_CategoryTribe!AX465*4</f>
        <v>0</v>
      </c>
      <c r="N464" s="5">
        <f>AllData_CategoryTribe!BA465*9</f>
        <v>0</v>
      </c>
      <c r="O464" s="5">
        <f>AllData_CategoryTribe!BB465*4</f>
        <v>0</v>
      </c>
      <c r="P464">
        <f t="shared" si="7"/>
        <v>0</v>
      </c>
      <c r="Q464">
        <v>24.9</v>
      </c>
    </row>
    <row r="465" spans="1:17" x14ac:dyDescent="0.3">
      <c r="A465" s="8" t="s">
        <v>233</v>
      </c>
      <c r="B465" s="8" t="s">
        <v>236</v>
      </c>
      <c r="C465" s="8" t="s">
        <v>63</v>
      </c>
      <c r="D465" s="8" t="s">
        <v>31</v>
      </c>
      <c r="E465" s="12">
        <v>122</v>
      </c>
      <c r="F465" s="12">
        <v>3.3000000000000002E-2</v>
      </c>
      <c r="G465" s="12">
        <v>4.0259999999999998</v>
      </c>
      <c r="H465" s="13">
        <v>3.7441800000000001</v>
      </c>
      <c r="I465" s="13">
        <v>8.0519999999999994E-2</v>
      </c>
      <c r="J465" s="13">
        <v>4.0260000000000001E-3</v>
      </c>
      <c r="K465" s="13">
        <v>0.86961600000000006</v>
      </c>
      <c r="L465" s="13">
        <v>6.0389999999999999E-2</v>
      </c>
      <c r="M465" s="5">
        <f>AllData_CategoryTribe!AX466*4</f>
        <v>0.32207999999999998</v>
      </c>
      <c r="N465" s="5">
        <f>AllData_CategoryTribe!BA466*9</f>
        <v>3.6234000000000002E-2</v>
      </c>
      <c r="O465" s="5">
        <f>AllData_CategoryTribe!BB466*4</f>
        <v>3.4784640000000002</v>
      </c>
      <c r="P465">
        <f t="shared" si="7"/>
        <v>1</v>
      </c>
      <c r="Q465">
        <v>23.700000000000003</v>
      </c>
    </row>
    <row r="466" spans="1:17" x14ac:dyDescent="0.3">
      <c r="A466" s="8" t="s">
        <v>233</v>
      </c>
      <c r="B466" s="8" t="s">
        <v>236</v>
      </c>
      <c r="C466" s="8" t="s">
        <v>63</v>
      </c>
      <c r="D466" s="8" t="s">
        <v>34</v>
      </c>
      <c r="E466" s="12">
        <v>125</v>
      </c>
      <c r="F466" s="12">
        <v>0.14299999999999999</v>
      </c>
      <c r="G466" s="12">
        <v>17.875</v>
      </c>
      <c r="H466" s="13">
        <v>51.48</v>
      </c>
      <c r="I466" s="13">
        <v>1.126125</v>
      </c>
      <c r="J466" s="13">
        <v>1.626625</v>
      </c>
      <c r="K466" s="13">
        <v>8.7587499999999991</v>
      </c>
      <c r="L466" s="13">
        <v>0</v>
      </c>
      <c r="M466" s="5">
        <f>AllData_CategoryTribe!AX467*4</f>
        <v>4.5045000000000002</v>
      </c>
      <c r="N466" s="5">
        <f>AllData_CategoryTribe!BA467*9</f>
        <v>14.639625000000001</v>
      </c>
      <c r="O466" s="5">
        <f>AllData_CategoryTribe!BB467*4</f>
        <v>35.034999999999997</v>
      </c>
      <c r="P466">
        <f t="shared" si="7"/>
        <v>1</v>
      </c>
      <c r="Q466">
        <v>64.400000000000006</v>
      </c>
    </row>
    <row r="467" spans="1:17" x14ac:dyDescent="0.3">
      <c r="A467" s="8" t="s">
        <v>233</v>
      </c>
      <c r="B467" s="8" t="s">
        <v>236</v>
      </c>
      <c r="C467" s="8" t="s">
        <v>63</v>
      </c>
      <c r="D467" s="8" t="s">
        <v>44</v>
      </c>
      <c r="E467" s="12">
        <v>250</v>
      </c>
      <c r="F467" s="12">
        <v>3.3000000000000002E-2</v>
      </c>
      <c r="G467" s="12">
        <v>8.25</v>
      </c>
      <c r="H467" s="13">
        <v>11.6325</v>
      </c>
      <c r="I467" s="13">
        <v>0.39600000000000002</v>
      </c>
      <c r="J467" s="13">
        <v>5.7749999999999996E-2</v>
      </c>
      <c r="K467" s="13">
        <v>2.3347500000000001</v>
      </c>
      <c r="L467" s="13">
        <v>0.14025000000000001</v>
      </c>
      <c r="M467" s="5">
        <f>AllData_CategoryTribe!AX468*4</f>
        <v>1.5840000000000001</v>
      </c>
      <c r="N467" s="5">
        <f>AllData_CategoryTribe!BA468*9</f>
        <v>0.51974999999999993</v>
      </c>
      <c r="O467" s="5">
        <f>AllData_CategoryTribe!BB468*4</f>
        <v>9.3390000000000004</v>
      </c>
      <c r="P467">
        <f t="shared" si="7"/>
        <v>1</v>
      </c>
      <c r="Q467">
        <v>33.799999999999997</v>
      </c>
    </row>
    <row r="468" spans="1:17" x14ac:dyDescent="0.3">
      <c r="A468" s="8" t="s">
        <v>234</v>
      </c>
      <c r="B468" s="8" t="s">
        <v>236</v>
      </c>
      <c r="C468" s="8" t="s">
        <v>63</v>
      </c>
      <c r="D468" s="8" t="s">
        <v>248</v>
      </c>
      <c r="E468" s="12">
        <v>134</v>
      </c>
      <c r="F468" s="12">
        <v>1</v>
      </c>
      <c r="G468" s="12">
        <v>134</v>
      </c>
      <c r="H468" s="13">
        <v>218.42</v>
      </c>
      <c r="I468" s="13">
        <v>8.4420000000000002</v>
      </c>
      <c r="J468" s="13">
        <v>1.8759999999999999</v>
      </c>
      <c r="K468" s="13">
        <v>41.674000000000007</v>
      </c>
      <c r="L468" s="13">
        <v>1.34</v>
      </c>
      <c r="M468" s="5">
        <f>AllData_CategoryTribe!AX469*4</f>
        <v>33.768000000000001</v>
      </c>
      <c r="N468" s="5">
        <f>AllData_CategoryTribe!BA469*9</f>
        <v>16.884</v>
      </c>
      <c r="O468" s="5">
        <f>AllData_CategoryTribe!BB469*4</f>
        <v>166.69600000000003</v>
      </c>
      <c r="P468">
        <f t="shared" si="7"/>
        <v>1</v>
      </c>
      <c r="Q468">
        <v>38.799999999999997</v>
      </c>
    </row>
    <row r="469" spans="1:17" x14ac:dyDescent="0.3">
      <c r="A469" s="8" t="s">
        <v>234</v>
      </c>
      <c r="B469" s="8" t="s">
        <v>236</v>
      </c>
      <c r="C469" s="8" t="s">
        <v>63</v>
      </c>
      <c r="D469" s="8" t="s">
        <v>27</v>
      </c>
      <c r="E469" s="12">
        <v>114</v>
      </c>
      <c r="F469" s="12">
        <v>0.14299999999999999</v>
      </c>
      <c r="G469" s="12">
        <v>16.302</v>
      </c>
      <c r="H469" s="13">
        <v>20.377500000000001</v>
      </c>
      <c r="I469" s="13">
        <v>0.34234200000000004</v>
      </c>
      <c r="J469" s="13">
        <v>0.21192599999999998</v>
      </c>
      <c r="K469" s="13">
        <v>4.2711239999999995</v>
      </c>
      <c r="L469" s="13">
        <v>0.16302</v>
      </c>
      <c r="M469" s="5">
        <f>AllData_CategoryTribe!AX470*4</f>
        <v>1.3693680000000001</v>
      </c>
      <c r="N469" s="5">
        <f>AllData_CategoryTribe!BA470*9</f>
        <v>1.9073339999999999</v>
      </c>
      <c r="O469" s="5">
        <f>AllData_CategoryTribe!BB470*4</f>
        <v>17.084495999999998</v>
      </c>
      <c r="P469">
        <f t="shared" si="7"/>
        <v>1</v>
      </c>
      <c r="Q469">
        <v>29.6</v>
      </c>
    </row>
    <row r="470" spans="1:17" x14ac:dyDescent="0.3">
      <c r="A470" s="8" t="s">
        <v>234</v>
      </c>
      <c r="B470" s="8" t="s">
        <v>236</v>
      </c>
      <c r="C470" s="8" t="s">
        <v>63</v>
      </c>
      <c r="D470" s="8" t="s">
        <v>32</v>
      </c>
      <c r="E470" s="12">
        <v>83</v>
      </c>
      <c r="F470" s="12">
        <v>3.3000000000000002E-2</v>
      </c>
      <c r="G470" s="12">
        <v>2.7390000000000003</v>
      </c>
      <c r="H470" s="13">
        <v>9.0934800000000013</v>
      </c>
      <c r="I470" s="13">
        <v>0.28211700000000006</v>
      </c>
      <c r="J470" s="13">
        <v>8.2170000000000007E-2</v>
      </c>
      <c r="K470" s="13">
        <v>2.0186430000000004</v>
      </c>
      <c r="L470" s="13">
        <v>0.34785299999999997</v>
      </c>
      <c r="M470" s="5">
        <f>AllData_CategoryTribe!AX471*4</f>
        <v>1.1284680000000002</v>
      </c>
      <c r="N470" s="5">
        <f>AllData_CategoryTribe!BA471*9</f>
        <v>0.73953000000000002</v>
      </c>
      <c r="O470" s="5">
        <f>AllData_CategoryTribe!BB471*4</f>
        <v>8.0745720000000016</v>
      </c>
      <c r="P470">
        <f t="shared" si="7"/>
        <v>1</v>
      </c>
      <c r="Q470">
        <v>87</v>
      </c>
    </row>
    <row r="471" spans="1:17" x14ac:dyDescent="0.3">
      <c r="A471" s="8" t="s">
        <v>234</v>
      </c>
      <c r="B471" s="8" t="s">
        <v>236</v>
      </c>
      <c r="C471" s="8" t="s">
        <v>63</v>
      </c>
      <c r="D471" s="8" t="s">
        <v>74</v>
      </c>
      <c r="E471" s="12">
        <v>340</v>
      </c>
      <c r="F471" s="12">
        <v>3.3000000000000002E-2</v>
      </c>
      <c r="G471" s="12">
        <v>11.22</v>
      </c>
      <c r="H471" s="13">
        <v>4.6002000000000001</v>
      </c>
      <c r="I471" s="13">
        <v>0</v>
      </c>
      <c r="J471" s="13">
        <v>0</v>
      </c>
      <c r="K471" s="13">
        <v>1.1668800000000001</v>
      </c>
      <c r="L471" s="13">
        <v>0</v>
      </c>
      <c r="M471" s="5">
        <f>AllData_CategoryTribe!AX472*4</f>
        <v>0</v>
      </c>
      <c r="N471" s="5">
        <f>AllData_CategoryTribe!BA472*9</f>
        <v>0</v>
      </c>
      <c r="O471" s="5">
        <f>AllData_CategoryTribe!BB472*4</f>
        <v>4.6675200000000006</v>
      </c>
      <c r="P471">
        <f t="shared" si="7"/>
        <v>1</v>
      </c>
      <c r="Q471">
        <v>10.4</v>
      </c>
    </row>
    <row r="472" spans="1:17" x14ac:dyDescent="0.3">
      <c r="A472" s="8" t="s">
        <v>232</v>
      </c>
      <c r="B472" s="8" t="s">
        <v>236</v>
      </c>
      <c r="C472" s="8" t="s">
        <v>64</v>
      </c>
      <c r="D472" s="8" t="s">
        <v>13</v>
      </c>
      <c r="E472" s="12"/>
      <c r="F472" s="12">
        <v>0</v>
      </c>
      <c r="G472" s="12">
        <v>0</v>
      </c>
      <c r="H472" s="13">
        <v>0</v>
      </c>
      <c r="I472" s="13">
        <v>0</v>
      </c>
      <c r="J472" s="13">
        <v>0</v>
      </c>
      <c r="K472" s="13">
        <v>0</v>
      </c>
      <c r="L472" s="13">
        <v>0</v>
      </c>
      <c r="M472" s="5">
        <f>AllData_CategoryTribe!AX473*4</f>
        <v>0</v>
      </c>
      <c r="N472" s="5">
        <f>AllData_CategoryTribe!BA473*9</f>
        <v>0</v>
      </c>
      <c r="O472" s="5">
        <f>AllData_CategoryTribe!BB473*4</f>
        <v>0</v>
      </c>
      <c r="P472">
        <f t="shared" si="7"/>
        <v>0</v>
      </c>
      <c r="Q472">
        <v>42.9</v>
      </c>
    </row>
    <row r="473" spans="1:17" x14ac:dyDescent="0.3">
      <c r="A473" s="8" t="s">
        <v>232</v>
      </c>
      <c r="B473" s="8" t="s">
        <v>236</v>
      </c>
      <c r="C473" s="8" t="s">
        <v>64</v>
      </c>
      <c r="D473" s="8" t="s">
        <v>15</v>
      </c>
      <c r="E473" s="12">
        <v>85</v>
      </c>
      <c r="F473" s="12">
        <v>3.3000000000000002E-2</v>
      </c>
      <c r="G473" s="12">
        <v>2.8050000000000002</v>
      </c>
      <c r="H473" s="13">
        <v>6.7600499999999997</v>
      </c>
      <c r="I473" s="13">
        <v>0.92284499999999992</v>
      </c>
      <c r="J473" s="13">
        <v>0.30574500000000004</v>
      </c>
      <c r="K473" s="13">
        <v>1.4025000000000001E-2</v>
      </c>
      <c r="L473" s="13">
        <v>0</v>
      </c>
      <c r="M473" s="5">
        <f>AllData_CategoryTribe!AX474*4</f>
        <v>3.6913799999999997</v>
      </c>
      <c r="N473" s="5">
        <f>AllData_CategoryTribe!BA474*9</f>
        <v>2.7517050000000003</v>
      </c>
      <c r="O473" s="5">
        <f>AllData_CategoryTribe!BB474*4</f>
        <v>5.6100000000000004E-2</v>
      </c>
      <c r="P473">
        <f t="shared" si="7"/>
        <v>1</v>
      </c>
      <c r="Q473">
        <v>44.3</v>
      </c>
    </row>
    <row r="474" spans="1:17" x14ac:dyDescent="0.3">
      <c r="A474" s="8" t="s">
        <v>232</v>
      </c>
      <c r="B474" s="8" t="s">
        <v>236</v>
      </c>
      <c r="C474" s="8" t="s">
        <v>64</v>
      </c>
      <c r="D474" s="8" t="s">
        <v>17</v>
      </c>
      <c r="E474" s="12">
        <v>85</v>
      </c>
      <c r="F474" s="12">
        <v>3.3000000000000002E-2</v>
      </c>
      <c r="G474" s="12">
        <v>2.8050000000000002</v>
      </c>
      <c r="H474" s="13">
        <v>7.4332500000000001</v>
      </c>
      <c r="I474" s="13">
        <v>0.47404499999999999</v>
      </c>
      <c r="J474" s="13">
        <v>0.60026999999999997</v>
      </c>
      <c r="K474" s="13">
        <v>0</v>
      </c>
      <c r="L474" s="13">
        <v>0</v>
      </c>
      <c r="M474" s="5">
        <f>AllData_CategoryTribe!AX475*4</f>
        <v>1.89618</v>
      </c>
      <c r="N474" s="5">
        <f>AllData_CategoryTribe!BA475*9</f>
        <v>5.4024299999999998</v>
      </c>
      <c r="O474" s="5">
        <f>AllData_CategoryTribe!BB475*4</f>
        <v>0</v>
      </c>
      <c r="P474">
        <f t="shared" si="7"/>
        <v>1</v>
      </c>
      <c r="Q474">
        <v>38.299999999999997</v>
      </c>
    </row>
    <row r="475" spans="1:17" x14ac:dyDescent="0.3">
      <c r="A475" s="8" t="s">
        <v>232</v>
      </c>
      <c r="B475" s="8" t="s">
        <v>236</v>
      </c>
      <c r="C475" s="8" t="s">
        <v>64</v>
      </c>
      <c r="D475" s="8" t="s">
        <v>18</v>
      </c>
      <c r="E475" s="12"/>
      <c r="F475" s="12">
        <v>0</v>
      </c>
      <c r="G475" s="12">
        <v>0</v>
      </c>
      <c r="H475" s="13">
        <v>0</v>
      </c>
      <c r="I475" s="13">
        <v>0</v>
      </c>
      <c r="J475" s="13">
        <v>0</v>
      </c>
      <c r="K475" s="13">
        <v>0</v>
      </c>
      <c r="L475" s="13">
        <v>0</v>
      </c>
      <c r="M475" s="5">
        <f>AllData_CategoryTribe!AX476*4</f>
        <v>0</v>
      </c>
      <c r="N475" s="5">
        <f>AllData_CategoryTribe!BA476*9</f>
        <v>0</v>
      </c>
      <c r="O475" s="5">
        <f>AllData_CategoryTribe!BB476*4</f>
        <v>0</v>
      </c>
      <c r="P475">
        <f t="shared" si="7"/>
        <v>0</v>
      </c>
      <c r="Q475">
        <v>39.900000000000006</v>
      </c>
    </row>
    <row r="476" spans="1:17" x14ac:dyDescent="0.3">
      <c r="A476" s="8" t="s">
        <v>232</v>
      </c>
      <c r="B476" s="8" t="s">
        <v>236</v>
      </c>
      <c r="C476" s="8" t="s">
        <v>64</v>
      </c>
      <c r="D476" s="8" t="s">
        <v>19</v>
      </c>
      <c r="E476" s="12"/>
      <c r="F476" s="12">
        <v>0</v>
      </c>
      <c r="G476" s="12">
        <v>0</v>
      </c>
      <c r="H476" s="13">
        <v>0</v>
      </c>
      <c r="I476" s="13">
        <v>0</v>
      </c>
      <c r="J476" s="13">
        <v>0</v>
      </c>
      <c r="K476" s="13">
        <v>0</v>
      </c>
      <c r="L476" s="13">
        <v>0</v>
      </c>
      <c r="M476" s="5">
        <f>AllData_CategoryTribe!AX477*4</f>
        <v>0</v>
      </c>
      <c r="N476" s="5">
        <f>AllData_CategoryTribe!BA477*9</f>
        <v>0</v>
      </c>
      <c r="O476" s="5">
        <f>AllData_CategoryTribe!BB477*4</f>
        <v>0</v>
      </c>
      <c r="P476">
        <f t="shared" si="7"/>
        <v>0</v>
      </c>
      <c r="Q476">
        <v>45.8</v>
      </c>
    </row>
    <row r="477" spans="1:17" x14ac:dyDescent="0.3">
      <c r="A477" s="8" t="s">
        <v>232</v>
      </c>
      <c r="B477" s="8" t="s">
        <v>236</v>
      </c>
      <c r="C477" s="8" t="s">
        <v>64</v>
      </c>
      <c r="D477" s="8" t="s">
        <v>22</v>
      </c>
      <c r="E477" s="12"/>
      <c r="F477" s="12">
        <v>0</v>
      </c>
      <c r="G477" s="12">
        <v>0</v>
      </c>
      <c r="H477" s="13">
        <v>0</v>
      </c>
      <c r="I477" s="13">
        <v>0</v>
      </c>
      <c r="J477" s="13">
        <v>0</v>
      </c>
      <c r="K477" s="13">
        <v>0</v>
      </c>
      <c r="L477" s="13">
        <v>0</v>
      </c>
      <c r="M477" s="5">
        <f>AllData_CategoryTribe!AX478*4</f>
        <v>0</v>
      </c>
      <c r="N477" s="5">
        <f>AllData_CategoryTribe!BA478*9</f>
        <v>0</v>
      </c>
      <c r="O477" s="5">
        <f>AllData_CategoryTribe!BB478*4</f>
        <v>0</v>
      </c>
      <c r="P477">
        <f t="shared" si="7"/>
        <v>0</v>
      </c>
      <c r="Q477">
        <v>45.8</v>
      </c>
    </row>
    <row r="478" spans="1:17" x14ac:dyDescent="0.3">
      <c r="A478" s="8" t="s">
        <v>232</v>
      </c>
      <c r="B478" s="8" t="s">
        <v>236</v>
      </c>
      <c r="C478" s="8" t="s">
        <v>64</v>
      </c>
      <c r="D478" s="8" t="s">
        <v>23</v>
      </c>
      <c r="E478" s="12">
        <v>64</v>
      </c>
      <c r="F478" s="12">
        <v>3.3000000000000002E-2</v>
      </c>
      <c r="G478" s="12">
        <v>2.1120000000000001</v>
      </c>
      <c r="H478" s="13">
        <v>3.2736000000000001</v>
      </c>
      <c r="I478" s="13">
        <v>0.26611200000000002</v>
      </c>
      <c r="J478" s="13">
        <v>0.22387199999999999</v>
      </c>
      <c r="K478" s="13">
        <v>2.3232000000000003E-2</v>
      </c>
      <c r="L478" s="13">
        <v>0</v>
      </c>
      <c r="M478" s="5">
        <f>AllData_CategoryTribe!AX479*4</f>
        <v>1.0644480000000001</v>
      </c>
      <c r="N478" s="5">
        <f>AllData_CategoryTribe!BA479*9</f>
        <v>2.0148479999999998</v>
      </c>
      <c r="O478" s="5">
        <f>AllData_CategoryTribe!BB479*4</f>
        <v>9.2928000000000011E-2</v>
      </c>
      <c r="P478">
        <f t="shared" si="7"/>
        <v>1</v>
      </c>
      <c r="Q478">
        <v>24.3</v>
      </c>
    </row>
    <row r="479" spans="1:17" x14ac:dyDescent="0.3">
      <c r="A479" s="8" t="s">
        <v>232</v>
      </c>
      <c r="B479" s="8" t="s">
        <v>236</v>
      </c>
      <c r="C479" s="8" t="s">
        <v>64</v>
      </c>
      <c r="D479" s="8" t="s">
        <v>24</v>
      </c>
      <c r="E479" s="12">
        <v>244</v>
      </c>
      <c r="F479" s="12">
        <v>1</v>
      </c>
      <c r="G479" s="12">
        <v>244</v>
      </c>
      <c r="H479" s="13">
        <v>168.36</v>
      </c>
      <c r="I479" s="13">
        <v>8.7839999999999989</v>
      </c>
      <c r="J479" s="13">
        <v>10.003999999999998</v>
      </c>
      <c r="K479" s="13">
        <v>10.98</v>
      </c>
      <c r="L479" s="13">
        <v>0</v>
      </c>
      <c r="M479" s="5">
        <f>AllData_CategoryTribe!AX480*4</f>
        <v>35.135999999999996</v>
      </c>
      <c r="N479" s="5">
        <f>AllData_CategoryTribe!BA480*9</f>
        <v>90.035999999999973</v>
      </c>
      <c r="O479" s="5">
        <f>AllData_CategoryTribe!BB480*4</f>
        <v>43.92</v>
      </c>
      <c r="P479">
        <f t="shared" si="7"/>
        <v>1</v>
      </c>
      <c r="Q479">
        <v>12.2</v>
      </c>
    </row>
    <row r="480" spans="1:17" x14ac:dyDescent="0.3">
      <c r="A480" s="8" t="s">
        <v>232</v>
      </c>
      <c r="B480" s="8" t="s">
        <v>236</v>
      </c>
      <c r="C480" s="8" t="s">
        <v>64</v>
      </c>
      <c r="D480" s="8" t="s">
        <v>25</v>
      </c>
      <c r="E480" s="12"/>
      <c r="F480" s="12">
        <v>0</v>
      </c>
      <c r="G480" s="12">
        <v>0</v>
      </c>
      <c r="H480" s="13">
        <v>0</v>
      </c>
      <c r="I480" s="13">
        <v>0</v>
      </c>
      <c r="J480" s="13">
        <v>0</v>
      </c>
      <c r="K480" s="13">
        <v>0</v>
      </c>
      <c r="L480" s="13">
        <v>0</v>
      </c>
      <c r="M480" s="5">
        <f>AllData_CategoryTribe!AX481*4</f>
        <v>0</v>
      </c>
      <c r="N480" s="5">
        <f>AllData_CategoryTribe!BA481*9</f>
        <v>0</v>
      </c>
      <c r="O480" s="5">
        <f>AllData_CategoryTribe!BB481*4</f>
        <v>0</v>
      </c>
      <c r="P480">
        <f t="shared" si="7"/>
        <v>0</v>
      </c>
      <c r="Q480">
        <v>59.3</v>
      </c>
    </row>
    <row r="481" spans="1:17" x14ac:dyDescent="0.3">
      <c r="A481" s="8" t="s">
        <v>20</v>
      </c>
      <c r="B481" s="8" t="s">
        <v>236</v>
      </c>
      <c r="C481" s="8" t="s">
        <v>64</v>
      </c>
      <c r="D481" s="8" t="s">
        <v>20</v>
      </c>
      <c r="E481" s="12">
        <v>112</v>
      </c>
      <c r="F481" s="12">
        <v>1</v>
      </c>
      <c r="G481" s="12">
        <v>112</v>
      </c>
      <c r="H481" s="13">
        <v>117.6</v>
      </c>
      <c r="I481" s="13">
        <v>20.72</v>
      </c>
      <c r="J481" s="13">
        <v>3.2480000000000002</v>
      </c>
      <c r="K481" s="13">
        <v>0</v>
      </c>
      <c r="L481" s="13">
        <v>0</v>
      </c>
      <c r="M481" s="5">
        <f>AllData_CategoryTribe!AX482*4</f>
        <v>82.88</v>
      </c>
      <c r="N481" s="5">
        <f>AllData_CategoryTribe!BA482*9</f>
        <v>29.232000000000003</v>
      </c>
      <c r="O481" s="5">
        <f>AllData_CategoryTribe!BB482*4</f>
        <v>0</v>
      </c>
      <c r="P481">
        <f t="shared" si="7"/>
        <v>1</v>
      </c>
      <c r="Q481">
        <v>21.4</v>
      </c>
    </row>
    <row r="482" spans="1:17" x14ac:dyDescent="0.3">
      <c r="A482" s="8" t="s">
        <v>233</v>
      </c>
      <c r="B482" s="8" t="s">
        <v>236</v>
      </c>
      <c r="C482" s="8" t="s">
        <v>64</v>
      </c>
      <c r="D482" s="8" t="s">
        <v>26</v>
      </c>
      <c r="E482" s="12">
        <v>175</v>
      </c>
      <c r="F482" s="12">
        <v>0.28599999999999998</v>
      </c>
      <c r="G482" s="12">
        <v>50.05</v>
      </c>
      <c r="H482" s="13">
        <v>65.064999999999998</v>
      </c>
      <c r="I482" s="13">
        <v>1.2011999999999998</v>
      </c>
      <c r="J482" s="13">
        <v>0.10009999999999999</v>
      </c>
      <c r="K482" s="13">
        <v>14.314300000000001</v>
      </c>
      <c r="L482" s="13">
        <v>0.15014999999999998</v>
      </c>
      <c r="M482" s="5">
        <f>AllData_CategoryTribe!AX483*4</f>
        <v>4.8047999999999993</v>
      </c>
      <c r="N482" s="5">
        <f>AllData_CategoryTribe!BA483*9</f>
        <v>0.90089999999999992</v>
      </c>
      <c r="O482" s="5">
        <f>AllData_CategoryTribe!BB483*4</f>
        <v>57.257200000000005</v>
      </c>
      <c r="P482">
        <f t="shared" si="7"/>
        <v>1</v>
      </c>
      <c r="Q482">
        <v>31.200000000000003</v>
      </c>
    </row>
    <row r="483" spans="1:17" x14ac:dyDescent="0.3">
      <c r="A483" s="8" t="s">
        <v>233</v>
      </c>
      <c r="B483" s="8" t="s">
        <v>236</v>
      </c>
      <c r="C483" s="8" t="s">
        <v>64</v>
      </c>
      <c r="D483" s="8" t="s">
        <v>28</v>
      </c>
      <c r="E483" s="12">
        <v>185</v>
      </c>
      <c r="F483" s="12">
        <v>1</v>
      </c>
      <c r="G483" s="12">
        <v>185</v>
      </c>
      <c r="H483" s="13">
        <v>234.95</v>
      </c>
      <c r="I483" s="13">
        <v>16.094999999999999</v>
      </c>
      <c r="J483" s="13">
        <v>0.92500000000000004</v>
      </c>
      <c r="K483" s="13">
        <v>42.18</v>
      </c>
      <c r="L483" s="13">
        <v>11.84</v>
      </c>
      <c r="M483" s="5">
        <f>AllData_CategoryTribe!AX484*4</f>
        <v>64.38</v>
      </c>
      <c r="N483" s="5">
        <f>AllData_CategoryTribe!BA484*9</f>
        <v>8.3250000000000011</v>
      </c>
      <c r="O483" s="5">
        <f>AllData_CategoryTribe!BB484*4</f>
        <v>168.72</v>
      </c>
      <c r="P483">
        <f t="shared" si="7"/>
        <v>1</v>
      </c>
      <c r="Q483">
        <v>32</v>
      </c>
    </row>
    <row r="484" spans="1:17" x14ac:dyDescent="0.3">
      <c r="A484" s="8" t="s">
        <v>233</v>
      </c>
      <c r="B484" s="8" t="s">
        <v>236</v>
      </c>
      <c r="C484" s="8" t="s">
        <v>64</v>
      </c>
      <c r="D484" s="8" t="s">
        <v>29</v>
      </c>
      <c r="E484" s="12"/>
      <c r="F484" s="12">
        <v>0</v>
      </c>
      <c r="G484" s="12">
        <v>0</v>
      </c>
      <c r="H484" s="13">
        <v>0</v>
      </c>
      <c r="I484" s="13">
        <v>0</v>
      </c>
      <c r="J484" s="13">
        <v>0</v>
      </c>
      <c r="K484" s="13">
        <v>0</v>
      </c>
      <c r="L484" s="13">
        <v>0</v>
      </c>
      <c r="M484" s="5">
        <f>AllData_CategoryTribe!AX485*4</f>
        <v>0</v>
      </c>
      <c r="N484" s="5">
        <f>AllData_CategoryTribe!BA485*9</f>
        <v>0</v>
      </c>
      <c r="O484" s="5">
        <f>AllData_CategoryTribe!BB485*4</f>
        <v>0</v>
      </c>
      <c r="P484">
        <f t="shared" si="7"/>
        <v>0</v>
      </c>
      <c r="Q484">
        <v>5.9</v>
      </c>
    </row>
    <row r="485" spans="1:17" x14ac:dyDescent="0.3">
      <c r="A485" s="8" t="s">
        <v>233</v>
      </c>
      <c r="B485" s="8" t="s">
        <v>236</v>
      </c>
      <c r="C485" s="8" t="s">
        <v>64</v>
      </c>
      <c r="D485" s="8" t="s">
        <v>30</v>
      </c>
      <c r="E485" s="12"/>
      <c r="F485" s="12">
        <v>0</v>
      </c>
      <c r="G485" s="12">
        <v>0</v>
      </c>
      <c r="H485" s="13">
        <v>0</v>
      </c>
      <c r="I485" s="13">
        <v>0</v>
      </c>
      <c r="J485" s="13">
        <v>0</v>
      </c>
      <c r="K485" s="13">
        <v>0</v>
      </c>
      <c r="L485" s="13">
        <v>0</v>
      </c>
      <c r="M485" s="5">
        <f>AllData_CategoryTribe!AX486*4</f>
        <v>0</v>
      </c>
      <c r="N485" s="5">
        <f>AllData_CategoryTribe!BA486*9</f>
        <v>0</v>
      </c>
      <c r="O485" s="5">
        <f>AllData_CategoryTribe!BB486*4</f>
        <v>0</v>
      </c>
      <c r="P485">
        <f t="shared" si="7"/>
        <v>0</v>
      </c>
      <c r="Q485">
        <v>24.9</v>
      </c>
    </row>
    <row r="486" spans="1:17" x14ac:dyDescent="0.3">
      <c r="A486" s="8" t="s">
        <v>233</v>
      </c>
      <c r="B486" s="8" t="s">
        <v>236</v>
      </c>
      <c r="C486" s="8" t="s">
        <v>64</v>
      </c>
      <c r="D486" s="8" t="s">
        <v>31</v>
      </c>
      <c r="E486" s="12">
        <v>122</v>
      </c>
      <c r="F486" s="12">
        <v>3.3000000000000002E-2</v>
      </c>
      <c r="G486" s="12">
        <v>4.0259999999999998</v>
      </c>
      <c r="H486" s="13">
        <v>3.7441800000000001</v>
      </c>
      <c r="I486" s="13">
        <v>8.0519999999999994E-2</v>
      </c>
      <c r="J486" s="13">
        <v>4.0260000000000001E-3</v>
      </c>
      <c r="K486" s="13">
        <v>0.86961600000000006</v>
      </c>
      <c r="L486" s="13">
        <v>6.0389999999999999E-2</v>
      </c>
      <c r="M486" s="5">
        <f>AllData_CategoryTribe!AX487*4</f>
        <v>0.32207999999999998</v>
      </c>
      <c r="N486" s="5">
        <f>AllData_CategoryTribe!BA487*9</f>
        <v>3.6234000000000002E-2</v>
      </c>
      <c r="O486" s="5">
        <f>AllData_CategoryTribe!BB487*4</f>
        <v>3.4784640000000002</v>
      </c>
      <c r="P486">
        <f t="shared" si="7"/>
        <v>1</v>
      </c>
      <c r="Q486">
        <v>23.700000000000003</v>
      </c>
    </row>
    <row r="487" spans="1:17" x14ac:dyDescent="0.3">
      <c r="A487" s="8" t="s">
        <v>233</v>
      </c>
      <c r="B487" s="8" t="s">
        <v>236</v>
      </c>
      <c r="C487" s="8" t="s">
        <v>64</v>
      </c>
      <c r="D487" s="8" t="s">
        <v>34</v>
      </c>
      <c r="E487" s="12">
        <v>150</v>
      </c>
      <c r="F487" s="12">
        <v>0.14299999999999999</v>
      </c>
      <c r="G487" s="12">
        <v>21.45</v>
      </c>
      <c r="H487" s="13">
        <v>61.775999999999996</v>
      </c>
      <c r="I487" s="13">
        <v>1.3513499999999998</v>
      </c>
      <c r="J487" s="13">
        <v>1.9519499999999999</v>
      </c>
      <c r="K487" s="13">
        <v>10.5105</v>
      </c>
      <c r="L487" s="13">
        <v>0</v>
      </c>
      <c r="M487" s="5">
        <f>AllData_CategoryTribe!AX488*4</f>
        <v>5.4053999999999993</v>
      </c>
      <c r="N487" s="5">
        <f>AllData_CategoryTribe!BA488*9</f>
        <v>17.567549999999997</v>
      </c>
      <c r="O487" s="5">
        <f>AllData_CategoryTribe!BB488*4</f>
        <v>42.042000000000002</v>
      </c>
      <c r="P487">
        <f t="shared" si="7"/>
        <v>1</v>
      </c>
      <c r="Q487">
        <v>64.400000000000006</v>
      </c>
    </row>
    <row r="488" spans="1:17" x14ac:dyDescent="0.3">
      <c r="A488" s="8" t="s">
        <v>233</v>
      </c>
      <c r="B488" s="8" t="s">
        <v>236</v>
      </c>
      <c r="C488" s="8" t="s">
        <v>64</v>
      </c>
      <c r="D488" s="8" t="s">
        <v>44</v>
      </c>
      <c r="E488" s="12">
        <v>250</v>
      </c>
      <c r="F488" s="12">
        <v>3.3000000000000002E-2</v>
      </c>
      <c r="G488" s="12">
        <v>8.25</v>
      </c>
      <c r="H488" s="13">
        <v>11.6325</v>
      </c>
      <c r="I488" s="13">
        <v>0.39600000000000002</v>
      </c>
      <c r="J488" s="13">
        <v>5.7749999999999996E-2</v>
      </c>
      <c r="K488" s="13">
        <v>2.3347500000000001</v>
      </c>
      <c r="L488" s="13">
        <v>0.14025000000000001</v>
      </c>
      <c r="M488" s="5">
        <f>AllData_CategoryTribe!AX489*4</f>
        <v>1.5840000000000001</v>
      </c>
      <c r="N488" s="5">
        <f>AllData_CategoryTribe!BA489*9</f>
        <v>0.51974999999999993</v>
      </c>
      <c r="O488" s="5">
        <f>AllData_CategoryTribe!BB489*4</f>
        <v>9.3390000000000004</v>
      </c>
      <c r="P488">
        <f t="shared" si="7"/>
        <v>1</v>
      </c>
      <c r="Q488">
        <v>33.799999999999997</v>
      </c>
    </row>
    <row r="489" spans="1:17" x14ac:dyDescent="0.3">
      <c r="A489" s="8" t="s">
        <v>234</v>
      </c>
      <c r="B489" s="8" t="s">
        <v>236</v>
      </c>
      <c r="C489" s="8" t="s">
        <v>64</v>
      </c>
      <c r="D489" s="8" t="s">
        <v>248</v>
      </c>
      <c r="E489" s="12">
        <v>134</v>
      </c>
      <c r="F489" s="12">
        <v>1</v>
      </c>
      <c r="G489" s="12">
        <v>134</v>
      </c>
      <c r="H489" s="13">
        <v>218.42</v>
      </c>
      <c r="I489" s="13">
        <v>8.4420000000000002</v>
      </c>
      <c r="J489" s="13">
        <v>1.8759999999999999</v>
      </c>
      <c r="K489" s="13">
        <v>41.674000000000007</v>
      </c>
      <c r="L489" s="13">
        <v>1.34</v>
      </c>
      <c r="M489" s="5">
        <f>AllData_CategoryTribe!AX490*4</f>
        <v>33.768000000000001</v>
      </c>
      <c r="N489" s="5">
        <f>AllData_CategoryTribe!BA490*9</f>
        <v>16.884</v>
      </c>
      <c r="O489" s="5">
        <f>AllData_CategoryTribe!BB490*4</f>
        <v>166.69600000000003</v>
      </c>
      <c r="P489">
        <f t="shared" si="7"/>
        <v>1</v>
      </c>
      <c r="Q489">
        <v>38.799999999999997</v>
      </c>
    </row>
    <row r="490" spans="1:17" x14ac:dyDescent="0.3">
      <c r="A490" s="8" t="s">
        <v>234</v>
      </c>
      <c r="B490" s="8" t="s">
        <v>236</v>
      </c>
      <c r="C490" s="8" t="s">
        <v>64</v>
      </c>
      <c r="D490" s="8" t="s">
        <v>27</v>
      </c>
      <c r="E490" s="12">
        <v>114</v>
      </c>
      <c r="F490" s="12">
        <v>0.42899999999999999</v>
      </c>
      <c r="G490" s="12">
        <v>48.905999999999999</v>
      </c>
      <c r="H490" s="13">
        <v>61.1325</v>
      </c>
      <c r="I490" s="13">
        <v>1.027026</v>
      </c>
      <c r="J490" s="13">
        <v>0.63577800000000007</v>
      </c>
      <c r="K490" s="13">
        <v>12.813371999999999</v>
      </c>
      <c r="L490" s="13">
        <v>0.48905999999999999</v>
      </c>
      <c r="M490" s="5">
        <f>AllData_CategoryTribe!AX491*4</f>
        <v>4.108104</v>
      </c>
      <c r="N490" s="5">
        <f>AllData_CategoryTribe!BA491*9</f>
        <v>5.7220020000000007</v>
      </c>
      <c r="O490" s="5">
        <f>AllData_CategoryTribe!BB491*4</f>
        <v>51.253487999999997</v>
      </c>
      <c r="P490">
        <f t="shared" si="7"/>
        <v>1</v>
      </c>
      <c r="Q490">
        <v>29.6</v>
      </c>
    </row>
    <row r="491" spans="1:17" x14ac:dyDescent="0.3">
      <c r="A491" s="8" t="s">
        <v>234</v>
      </c>
      <c r="B491" s="8" t="s">
        <v>236</v>
      </c>
      <c r="C491" s="8" t="s">
        <v>64</v>
      </c>
      <c r="D491" s="8" t="s">
        <v>32</v>
      </c>
      <c r="E491" s="12">
        <v>83</v>
      </c>
      <c r="F491" s="12">
        <v>3.3000000000000002E-2</v>
      </c>
      <c r="G491" s="12">
        <v>2.7390000000000003</v>
      </c>
      <c r="H491" s="13">
        <v>9.0934800000000013</v>
      </c>
      <c r="I491" s="13">
        <v>0.28211700000000006</v>
      </c>
      <c r="J491" s="13">
        <v>8.2170000000000007E-2</v>
      </c>
      <c r="K491" s="13">
        <v>2.0186430000000004</v>
      </c>
      <c r="L491" s="13">
        <v>0.34785299999999997</v>
      </c>
      <c r="M491" s="5">
        <f>AllData_CategoryTribe!AX492*4</f>
        <v>1.1284680000000002</v>
      </c>
      <c r="N491" s="5">
        <f>AllData_CategoryTribe!BA492*9</f>
        <v>0.73953000000000002</v>
      </c>
      <c r="O491" s="5">
        <f>AllData_CategoryTribe!BB492*4</f>
        <v>8.0745720000000016</v>
      </c>
      <c r="P491">
        <f t="shared" si="7"/>
        <v>1</v>
      </c>
      <c r="Q491">
        <v>87</v>
      </c>
    </row>
    <row r="492" spans="1:17" x14ac:dyDescent="0.3">
      <c r="A492" s="8" t="s">
        <v>234</v>
      </c>
      <c r="B492" s="8" t="s">
        <v>236</v>
      </c>
      <c r="C492" s="8" t="s">
        <v>64</v>
      </c>
      <c r="D492" s="8" t="s">
        <v>74</v>
      </c>
      <c r="E492" s="12">
        <v>340</v>
      </c>
      <c r="F492" s="12">
        <v>0.14299999999999999</v>
      </c>
      <c r="G492" s="12">
        <v>48.62</v>
      </c>
      <c r="H492" s="13">
        <v>19.934199999999997</v>
      </c>
      <c r="I492" s="13">
        <v>0</v>
      </c>
      <c r="J492" s="13">
        <v>0</v>
      </c>
      <c r="K492" s="13">
        <v>5.0564799999999996</v>
      </c>
      <c r="L492" s="13">
        <v>0</v>
      </c>
      <c r="M492" s="5">
        <f>AllData_CategoryTribe!AX493*4</f>
        <v>0</v>
      </c>
      <c r="N492" s="5">
        <f>AllData_CategoryTribe!BA493*9</f>
        <v>0</v>
      </c>
      <c r="O492" s="5">
        <f>AllData_CategoryTribe!BB493*4</f>
        <v>20.225919999999999</v>
      </c>
      <c r="P492">
        <f t="shared" si="7"/>
        <v>1</v>
      </c>
      <c r="Q492">
        <v>10.4</v>
      </c>
    </row>
    <row r="493" spans="1:17" x14ac:dyDescent="0.3">
      <c r="A493" s="8" t="s">
        <v>232</v>
      </c>
      <c r="B493" s="8" t="s">
        <v>236</v>
      </c>
      <c r="C493" s="8" t="s">
        <v>65</v>
      </c>
      <c r="D493" s="8" t="s">
        <v>13</v>
      </c>
      <c r="E493" s="12">
        <v>112</v>
      </c>
      <c r="F493" s="12">
        <v>3.0000000000000001E-3</v>
      </c>
      <c r="G493" s="12">
        <v>0.33600000000000002</v>
      </c>
      <c r="H493" s="13">
        <v>0.90383999999999998</v>
      </c>
      <c r="I493" s="13">
        <v>8.3664000000000002E-2</v>
      </c>
      <c r="J493" s="13">
        <v>6.0479999999999999E-2</v>
      </c>
      <c r="K493" s="13">
        <v>0</v>
      </c>
      <c r="L493" s="13">
        <v>0</v>
      </c>
      <c r="M493" s="5">
        <f>AllData_CategoryTribe!AX494*4</f>
        <v>0.33465600000000001</v>
      </c>
      <c r="N493" s="5">
        <f>AllData_CategoryTribe!BA494*9</f>
        <v>0.54432000000000003</v>
      </c>
      <c r="O493" s="5">
        <f>AllData_CategoryTribe!BB494*4</f>
        <v>0</v>
      </c>
      <c r="P493">
        <f t="shared" si="7"/>
        <v>1</v>
      </c>
      <c r="Q493">
        <v>42.9</v>
      </c>
    </row>
    <row r="494" spans="1:17" x14ac:dyDescent="0.3">
      <c r="A494" s="8" t="s">
        <v>232</v>
      </c>
      <c r="B494" s="8" t="s">
        <v>236</v>
      </c>
      <c r="C494" s="8" t="s">
        <v>65</v>
      </c>
      <c r="D494" s="8" t="s">
        <v>15</v>
      </c>
      <c r="E494" s="12">
        <v>85</v>
      </c>
      <c r="F494" s="12">
        <v>8.0000000000000002E-3</v>
      </c>
      <c r="G494" s="12">
        <v>0.68</v>
      </c>
      <c r="H494" s="13">
        <v>1.6388000000000003</v>
      </c>
      <c r="I494" s="13">
        <v>0.22372</v>
      </c>
      <c r="J494" s="13">
        <v>7.4120000000000005E-2</v>
      </c>
      <c r="K494" s="13">
        <v>3.4000000000000002E-3</v>
      </c>
      <c r="L494" s="13">
        <v>0</v>
      </c>
      <c r="M494" s="5">
        <f>AllData_CategoryTribe!AX495*4</f>
        <v>0.89488000000000001</v>
      </c>
      <c r="N494" s="5">
        <f>AllData_CategoryTribe!BA495*9</f>
        <v>0.66708000000000001</v>
      </c>
      <c r="O494" s="5">
        <f>AllData_CategoryTribe!BB495*4</f>
        <v>1.3600000000000001E-2</v>
      </c>
      <c r="P494">
        <f t="shared" si="7"/>
        <v>1</v>
      </c>
      <c r="Q494">
        <v>44.3</v>
      </c>
    </row>
    <row r="495" spans="1:17" x14ac:dyDescent="0.3">
      <c r="A495" s="8" t="s">
        <v>232</v>
      </c>
      <c r="B495" s="8" t="s">
        <v>236</v>
      </c>
      <c r="C495" s="8" t="s">
        <v>65</v>
      </c>
      <c r="D495" s="8" t="s">
        <v>17</v>
      </c>
      <c r="E495" s="12">
        <v>85</v>
      </c>
      <c r="F495" s="12">
        <v>8.0000000000000002E-3</v>
      </c>
      <c r="G495" s="12">
        <v>0.68</v>
      </c>
      <c r="H495" s="13">
        <v>1.8020000000000003</v>
      </c>
      <c r="I495" s="13">
        <v>0.11491999999999999</v>
      </c>
      <c r="J495" s="13">
        <v>0.14551999999999998</v>
      </c>
      <c r="K495" s="13">
        <v>0</v>
      </c>
      <c r="L495" s="13">
        <v>0</v>
      </c>
      <c r="M495" s="5">
        <f>AllData_CategoryTribe!AX496*4</f>
        <v>0.45967999999999998</v>
      </c>
      <c r="N495" s="5">
        <f>AllData_CategoryTribe!BA496*9</f>
        <v>1.3096799999999997</v>
      </c>
      <c r="O495" s="5">
        <f>AllData_CategoryTribe!BB496*4</f>
        <v>0</v>
      </c>
      <c r="P495">
        <f t="shared" si="7"/>
        <v>1</v>
      </c>
      <c r="Q495">
        <v>38.299999999999997</v>
      </c>
    </row>
    <row r="496" spans="1:17" x14ac:dyDescent="0.3">
      <c r="A496" s="8" t="s">
        <v>232</v>
      </c>
      <c r="B496" s="8" t="s">
        <v>236</v>
      </c>
      <c r="C496" s="8" t="s">
        <v>65</v>
      </c>
      <c r="D496" s="8" t="s">
        <v>18</v>
      </c>
      <c r="E496" s="12">
        <v>112</v>
      </c>
      <c r="F496" s="12">
        <v>3.0000000000000001E-3</v>
      </c>
      <c r="G496" s="12">
        <v>0.33600000000000002</v>
      </c>
      <c r="H496" s="13">
        <v>0.89712000000000003</v>
      </c>
      <c r="I496" s="13">
        <v>6.5856000000000012E-2</v>
      </c>
      <c r="J496" s="13">
        <v>6.8208000000000005E-2</v>
      </c>
      <c r="K496" s="13">
        <v>3.3600000000000001E-3</v>
      </c>
      <c r="L496" s="13">
        <v>3.3600000000000001E-3</v>
      </c>
      <c r="M496" s="5">
        <f>AllData_CategoryTribe!AX497*4</f>
        <v>0.26342400000000005</v>
      </c>
      <c r="N496" s="5">
        <f>AllData_CategoryTribe!BA497*9</f>
        <v>0.61387200000000008</v>
      </c>
      <c r="O496" s="5">
        <f>AllData_CategoryTribe!BB497*4</f>
        <v>1.3440000000000001E-2</v>
      </c>
      <c r="P496">
        <f t="shared" si="7"/>
        <v>1</v>
      </c>
      <c r="Q496">
        <v>39.900000000000006</v>
      </c>
    </row>
    <row r="497" spans="1:17" x14ac:dyDescent="0.3">
      <c r="A497" s="8" t="s">
        <v>232</v>
      </c>
      <c r="B497" s="8" t="s">
        <v>236</v>
      </c>
      <c r="C497" s="8" t="s">
        <v>65</v>
      </c>
      <c r="D497" s="8" t="s">
        <v>19</v>
      </c>
      <c r="E497" s="12"/>
      <c r="F497" s="12">
        <v>0</v>
      </c>
      <c r="G497" s="12">
        <v>0</v>
      </c>
      <c r="H497" s="13">
        <v>0</v>
      </c>
      <c r="I497" s="13">
        <v>0</v>
      </c>
      <c r="J497" s="13">
        <v>0</v>
      </c>
      <c r="K497" s="13">
        <v>0</v>
      </c>
      <c r="L497" s="13">
        <v>0</v>
      </c>
      <c r="M497" s="5">
        <f>AllData_CategoryTribe!AX498*4</f>
        <v>0</v>
      </c>
      <c r="N497" s="5">
        <f>AllData_CategoryTribe!BA498*9</f>
        <v>0</v>
      </c>
      <c r="O497" s="5">
        <f>AllData_CategoryTribe!BB498*4</f>
        <v>0</v>
      </c>
      <c r="P497">
        <f t="shared" si="7"/>
        <v>0</v>
      </c>
      <c r="Q497">
        <v>45.8</v>
      </c>
    </row>
    <row r="498" spans="1:17" x14ac:dyDescent="0.3">
      <c r="A498" s="8" t="s">
        <v>232</v>
      </c>
      <c r="B498" s="8" t="s">
        <v>236</v>
      </c>
      <c r="C498" s="8" t="s">
        <v>65</v>
      </c>
      <c r="D498" s="8" t="s">
        <v>22</v>
      </c>
      <c r="E498" s="12"/>
      <c r="F498" s="12">
        <v>0</v>
      </c>
      <c r="G498" s="12">
        <v>0</v>
      </c>
      <c r="H498" s="13">
        <v>0</v>
      </c>
      <c r="I498" s="13">
        <v>0</v>
      </c>
      <c r="J498" s="13">
        <v>0</v>
      </c>
      <c r="K498" s="13">
        <v>0</v>
      </c>
      <c r="L498" s="13">
        <v>0</v>
      </c>
      <c r="M498" s="5">
        <f>AllData_CategoryTribe!AX499*4</f>
        <v>0</v>
      </c>
      <c r="N498" s="5">
        <f>AllData_CategoryTribe!BA499*9</f>
        <v>0</v>
      </c>
      <c r="O498" s="5">
        <f>AllData_CategoryTribe!BB499*4</f>
        <v>0</v>
      </c>
      <c r="P498">
        <f t="shared" si="7"/>
        <v>0</v>
      </c>
      <c r="Q498">
        <v>45.8</v>
      </c>
    </row>
    <row r="499" spans="1:17" x14ac:dyDescent="0.3">
      <c r="A499" s="8" t="s">
        <v>232</v>
      </c>
      <c r="B499" s="8" t="s">
        <v>236</v>
      </c>
      <c r="C499" s="8" t="s">
        <v>65</v>
      </c>
      <c r="D499" s="8" t="s">
        <v>23</v>
      </c>
      <c r="E499" s="12"/>
      <c r="F499" s="12">
        <v>0</v>
      </c>
      <c r="G499" s="12">
        <v>0</v>
      </c>
      <c r="H499" s="13">
        <v>0</v>
      </c>
      <c r="I499" s="13">
        <v>0</v>
      </c>
      <c r="J499" s="13">
        <v>0</v>
      </c>
      <c r="K499" s="13">
        <v>0</v>
      </c>
      <c r="L499" s="13">
        <v>0</v>
      </c>
      <c r="M499" s="5">
        <f>AllData_CategoryTribe!AX500*4</f>
        <v>0</v>
      </c>
      <c r="N499" s="5">
        <f>AllData_CategoryTribe!BA500*9</f>
        <v>0</v>
      </c>
      <c r="O499" s="5">
        <f>AllData_CategoryTribe!BB500*4</f>
        <v>0</v>
      </c>
      <c r="P499">
        <f t="shared" si="7"/>
        <v>0</v>
      </c>
      <c r="Q499">
        <v>24.3</v>
      </c>
    </row>
    <row r="500" spans="1:17" x14ac:dyDescent="0.3">
      <c r="A500" s="8" t="s">
        <v>232</v>
      </c>
      <c r="B500" s="8" t="s">
        <v>236</v>
      </c>
      <c r="C500" s="8" t="s">
        <v>65</v>
      </c>
      <c r="D500" s="8" t="s">
        <v>24</v>
      </c>
      <c r="E500" s="12">
        <v>244</v>
      </c>
      <c r="F500" s="12">
        <v>2</v>
      </c>
      <c r="G500" s="12">
        <v>488</v>
      </c>
      <c r="H500" s="13">
        <v>336.72</v>
      </c>
      <c r="I500" s="13">
        <v>17.567999999999998</v>
      </c>
      <c r="J500" s="13">
        <v>20.007999999999996</v>
      </c>
      <c r="K500" s="13">
        <v>21.96</v>
      </c>
      <c r="L500" s="13">
        <v>0</v>
      </c>
      <c r="M500" s="5">
        <f>AllData_CategoryTribe!AX501*4</f>
        <v>70.271999999999991</v>
      </c>
      <c r="N500" s="5">
        <f>AllData_CategoryTribe!BA501*9</f>
        <v>180.07199999999995</v>
      </c>
      <c r="O500" s="5">
        <f>AllData_CategoryTribe!BB501*4</f>
        <v>87.84</v>
      </c>
      <c r="P500">
        <f t="shared" si="7"/>
        <v>1</v>
      </c>
      <c r="Q500">
        <v>12.2</v>
      </c>
    </row>
    <row r="501" spans="1:17" x14ac:dyDescent="0.3">
      <c r="A501" s="8" t="s">
        <v>232</v>
      </c>
      <c r="B501" s="8" t="s">
        <v>236</v>
      </c>
      <c r="C501" s="8" t="s">
        <v>65</v>
      </c>
      <c r="D501" s="8" t="s">
        <v>25</v>
      </c>
      <c r="E501" s="12"/>
      <c r="F501" s="12">
        <v>0</v>
      </c>
      <c r="G501" s="12">
        <v>0</v>
      </c>
      <c r="H501" s="13">
        <v>0</v>
      </c>
      <c r="I501" s="13">
        <v>0</v>
      </c>
      <c r="J501" s="13">
        <v>0</v>
      </c>
      <c r="K501" s="13">
        <v>0</v>
      </c>
      <c r="L501" s="13">
        <v>0</v>
      </c>
      <c r="M501" s="5">
        <f>AllData_CategoryTribe!AX502*4</f>
        <v>0</v>
      </c>
      <c r="N501" s="5">
        <f>AllData_CategoryTribe!BA502*9</f>
        <v>0</v>
      </c>
      <c r="O501" s="5">
        <f>AllData_CategoryTribe!BB502*4</f>
        <v>0</v>
      </c>
      <c r="P501">
        <f t="shared" si="7"/>
        <v>0</v>
      </c>
      <c r="Q501">
        <v>59.3</v>
      </c>
    </row>
    <row r="502" spans="1:17" x14ac:dyDescent="0.3">
      <c r="A502" s="8" t="s">
        <v>20</v>
      </c>
      <c r="B502" s="8" t="s">
        <v>236</v>
      </c>
      <c r="C502" s="8" t="s">
        <v>65</v>
      </c>
      <c r="D502" s="8" t="s">
        <v>20</v>
      </c>
      <c r="E502" s="12">
        <v>112</v>
      </c>
      <c r="F502" s="12">
        <v>1</v>
      </c>
      <c r="G502" s="12">
        <v>112</v>
      </c>
      <c r="H502" s="13">
        <v>117.6</v>
      </c>
      <c r="I502" s="13">
        <v>20.72</v>
      </c>
      <c r="J502" s="13">
        <v>3.2480000000000002</v>
      </c>
      <c r="K502" s="13">
        <v>0</v>
      </c>
      <c r="L502" s="13">
        <v>0</v>
      </c>
      <c r="M502" s="5">
        <f>AllData_CategoryTribe!AX503*4</f>
        <v>82.88</v>
      </c>
      <c r="N502" s="5">
        <f>AllData_CategoryTribe!BA503*9</f>
        <v>29.232000000000003</v>
      </c>
      <c r="O502" s="5">
        <f>AllData_CategoryTribe!BB503*4</f>
        <v>0</v>
      </c>
      <c r="P502">
        <f t="shared" si="7"/>
        <v>1</v>
      </c>
      <c r="Q502">
        <v>21.4</v>
      </c>
    </row>
    <row r="503" spans="1:17" x14ac:dyDescent="0.3">
      <c r="A503" s="8" t="s">
        <v>233</v>
      </c>
      <c r="B503" s="8" t="s">
        <v>236</v>
      </c>
      <c r="C503" s="8" t="s">
        <v>65</v>
      </c>
      <c r="D503" s="8" t="s">
        <v>26</v>
      </c>
      <c r="E503" s="12">
        <v>175</v>
      </c>
      <c r="F503" s="12">
        <v>0.42899999999999999</v>
      </c>
      <c r="G503" s="12">
        <v>75.075000000000003</v>
      </c>
      <c r="H503" s="13">
        <v>97.597499999999997</v>
      </c>
      <c r="I503" s="13">
        <v>1.8018000000000001</v>
      </c>
      <c r="J503" s="13">
        <v>0.15015000000000001</v>
      </c>
      <c r="K503" s="13">
        <v>21.471450000000001</v>
      </c>
      <c r="L503" s="13">
        <v>0.22522500000000001</v>
      </c>
      <c r="M503" s="5">
        <f>AllData_CategoryTribe!AX504*4</f>
        <v>7.2072000000000003</v>
      </c>
      <c r="N503" s="5">
        <f>AllData_CategoryTribe!BA504*9</f>
        <v>1.3513500000000001</v>
      </c>
      <c r="O503" s="5">
        <f>AllData_CategoryTribe!BB504*4</f>
        <v>85.885800000000003</v>
      </c>
      <c r="P503">
        <f t="shared" si="7"/>
        <v>1</v>
      </c>
      <c r="Q503">
        <v>31.200000000000003</v>
      </c>
    </row>
    <row r="504" spans="1:17" x14ac:dyDescent="0.3">
      <c r="A504" s="8" t="s">
        <v>233</v>
      </c>
      <c r="B504" s="8" t="s">
        <v>236</v>
      </c>
      <c r="C504" s="8" t="s">
        <v>65</v>
      </c>
      <c r="D504" s="8" t="s">
        <v>28</v>
      </c>
      <c r="E504" s="12">
        <v>185</v>
      </c>
      <c r="F504" s="12">
        <v>1</v>
      </c>
      <c r="G504" s="12">
        <v>185</v>
      </c>
      <c r="H504" s="13">
        <v>234.95</v>
      </c>
      <c r="I504" s="13">
        <v>16.094999999999999</v>
      </c>
      <c r="J504" s="13">
        <v>0.92500000000000004</v>
      </c>
      <c r="K504" s="13">
        <v>42.18</v>
      </c>
      <c r="L504" s="13">
        <v>11.84</v>
      </c>
      <c r="M504" s="5">
        <f>AllData_CategoryTribe!AX505*4</f>
        <v>64.38</v>
      </c>
      <c r="N504" s="5">
        <f>AllData_CategoryTribe!BA505*9</f>
        <v>8.3250000000000011</v>
      </c>
      <c r="O504" s="5">
        <f>AllData_CategoryTribe!BB505*4</f>
        <v>168.72</v>
      </c>
      <c r="P504">
        <f t="shared" si="7"/>
        <v>1</v>
      </c>
      <c r="Q504">
        <v>32</v>
      </c>
    </row>
    <row r="505" spans="1:17" x14ac:dyDescent="0.3">
      <c r="A505" s="8" t="s">
        <v>233</v>
      </c>
      <c r="B505" s="8" t="s">
        <v>236</v>
      </c>
      <c r="C505" s="8" t="s">
        <v>65</v>
      </c>
      <c r="D505" s="8" t="s">
        <v>29</v>
      </c>
      <c r="E505" s="12"/>
      <c r="F505" s="12">
        <v>0</v>
      </c>
      <c r="G505" s="12">
        <v>0</v>
      </c>
      <c r="H505" s="13">
        <v>0</v>
      </c>
      <c r="I505" s="13">
        <v>0</v>
      </c>
      <c r="J505" s="13">
        <v>0</v>
      </c>
      <c r="K505" s="13">
        <v>0</v>
      </c>
      <c r="L505" s="13">
        <v>0</v>
      </c>
      <c r="M505" s="5">
        <f>AllData_CategoryTribe!AX506*4</f>
        <v>0</v>
      </c>
      <c r="N505" s="5">
        <f>AllData_CategoryTribe!BA506*9</f>
        <v>0</v>
      </c>
      <c r="O505" s="5">
        <f>AllData_CategoryTribe!BB506*4</f>
        <v>0</v>
      </c>
      <c r="P505">
        <f t="shared" si="7"/>
        <v>0</v>
      </c>
      <c r="Q505">
        <v>5.9</v>
      </c>
    </row>
    <row r="506" spans="1:17" x14ac:dyDescent="0.3">
      <c r="A506" s="8" t="s">
        <v>233</v>
      </c>
      <c r="B506" s="8" t="s">
        <v>236</v>
      </c>
      <c r="C506" s="8" t="s">
        <v>65</v>
      </c>
      <c r="D506" s="8" t="s">
        <v>30</v>
      </c>
      <c r="E506" s="12">
        <v>119</v>
      </c>
      <c r="F506" s="12">
        <v>0.14299999999999999</v>
      </c>
      <c r="G506" s="12">
        <v>17.016999999999999</v>
      </c>
      <c r="H506" s="13">
        <v>15.655639999999998</v>
      </c>
      <c r="I506" s="13">
        <v>0.17016999999999999</v>
      </c>
      <c r="J506" s="13">
        <v>8.5084999999999994E-2</v>
      </c>
      <c r="K506" s="13">
        <v>3.9819779999999998</v>
      </c>
      <c r="L506" s="13">
        <v>0.40840799999999994</v>
      </c>
      <c r="M506" s="5">
        <f>AllData_CategoryTribe!AX507*4</f>
        <v>0.68067999999999995</v>
      </c>
      <c r="N506" s="5">
        <f>AllData_CategoryTribe!BA507*9</f>
        <v>0.76576499999999992</v>
      </c>
      <c r="O506" s="5">
        <f>AllData_CategoryTribe!BB507*4</f>
        <v>15.927911999999999</v>
      </c>
      <c r="P506">
        <f t="shared" si="7"/>
        <v>1</v>
      </c>
      <c r="Q506">
        <v>24.9</v>
      </c>
    </row>
    <row r="507" spans="1:17" x14ac:dyDescent="0.3">
      <c r="A507" s="8" t="s">
        <v>233</v>
      </c>
      <c r="B507" s="8" t="s">
        <v>236</v>
      </c>
      <c r="C507" s="8" t="s">
        <v>65</v>
      </c>
      <c r="D507" s="8" t="s">
        <v>31</v>
      </c>
      <c r="E507" s="12">
        <v>122</v>
      </c>
      <c r="F507" s="12">
        <v>0.14299999999999999</v>
      </c>
      <c r="G507" s="12">
        <v>17.445999999999998</v>
      </c>
      <c r="H507" s="13">
        <v>16.224779999999999</v>
      </c>
      <c r="I507" s="13">
        <v>0.34891999999999995</v>
      </c>
      <c r="J507" s="13">
        <v>1.7446E-2</v>
      </c>
      <c r="K507" s="13">
        <v>3.7683359999999997</v>
      </c>
      <c r="L507" s="13">
        <v>0.26168999999999998</v>
      </c>
      <c r="M507" s="5">
        <f>AllData_CategoryTribe!AX508*4</f>
        <v>1.3956799999999998</v>
      </c>
      <c r="N507" s="5">
        <f>AllData_CategoryTribe!BA508*9</f>
        <v>0.15701399999999999</v>
      </c>
      <c r="O507" s="5">
        <f>AllData_CategoryTribe!BB508*4</f>
        <v>15.073343999999999</v>
      </c>
      <c r="P507">
        <f t="shared" si="7"/>
        <v>1</v>
      </c>
      <c r="Q507">
        <v>23.700000000000003</v>
      </c>
    </row>
    <row r="508" spans="1:17" x14ac:dyDescent="0.3">
      <c r="A508" s="8" t="s">
        <v>233</v>
      </c>
      <c r="B508" s="8" t="s">
        <v>236</v>
      </c>
      <c r="C508" s="8" t="s">
        <v>65</v>
      </c>
      <c r="D508" s="8" t="s">
        <v>34</v>
      </c>
      <c r="E508" s="12">
        <v>125</v>
      </c>
      <c r="F508" s="12">
        <v>0.57099999999999995</v>
      </c>
      <c r="G508" s="12">
        <v>71.375</v>
      </c>
      <c r="H508" s="13">
        <v>205.56</v>
      </c>
      <c r="I508" s="13">
        <v>4.4966249999999999</v>
      </c>
      <c r="J508" s="13">
        <v>6.4951249999999989</v>
      </c>
      <c r="K508" s="13">
        <v>34.973750000000003</v>
      </c>
      <c r="L508" s="13">
        <v>0</v>
      </c>
      <c r="M508" s="5">
        <f>AllData_CategoryTribe!AX509*4</f>
        <v>17.986499999999999</v>
      </c>
      <c r="N508" s="5">
        <f>AllData_CategoryTribe!BA509*9</f>
        <v>58.456124999999993</v>
      </c>
      <c r="O508" s="5">
        <f>AllData_CategoryTribe!BB509*4</f>
        <v>139.89500000000001</v>
      </c>
      <c r="P508">
        <f t="shared" si="7"/>
        <v>1</v>
      </c>
      <c r="Q508">
        <v>64.400000000000006</v>
      </c>
    </row>
    <row r="509" spans="1:17" x14ac:dyDescent="0.3">
      <c r="A509" s="8" t="s">
        <v>233</v>
      </c>
      <c r="B509" s="8" t="s">
        <v>236</v>
      </c>
      <c r="C509" s="8" t="s">
        <v>65</v>
      </c>
      <c r="D509" s="8" t="s">
        <v>44</v>
      </c>
      <c r="E509" s="12">
        <v>250</v>
      </c>
      <c r="F509" s="12">
        <v>0.14299999999999999</v>
      </c>
      <c r="G509" s="12">
        <v>35.75</v>
      </c>
      <c r="H509" s="13">
        <v>50.407499999999999</v>
      </c>
      <c r="I509" s="13">
        <v>1.716</v>
      </c>
      <c r="J509" s="13">
        <v>0.25024999999999997</v>
      </c>
      <c r="K509" s="13">
        <v>10.11725</v>
      </c>
      <c r="L509" s="13">
        <v>0.60775000000000001</v>
      </c>
      <c r="M509" s="5">
        <f>AllData_CategoryTribe!AX510*4</f>
        <v>6.8639999999999999</v>
      </c>
      <c r="N509" s="5">
        <f>AllData_CategoryTribe!BA510*9</f>
        <v>2.2522499999999996</v>
      </c>
      <c r="O509" s="5">
        <f>AllData_CategoryTribe!BB510*4</f>
        <v>40.469000000000001</v>
      </c>
      <c r="P509">
        <f t="shared" si="7"/>
        <v>1</v>
      </c>
      <c r="Q509">
        <v>33.799999999999997</v>
      </c>
    </row>
    <row r="510" spans="1:17" x14ac:dyDescent="0.3">
      <c r="A510" s="8" t="s">
        <v>234</v>
      </c>
      <c r="B510" s="8" t="s">
        <v>236</v>
      </c>
      <c r="C510" s="8" t="s">
        <v>65</v>
      </c>
      <c r="D510" s="8" t="s">
        <v>248</v>
      </c>
      <c r="E510" s="12">
        <v>134</v>
      </c>
      <c r="F510" s="12">
        <v>1</v>
      </c>
      <c r="G510" s="12">
        <v>134</v>
      </c>
      <c r="H510" s="13">
        <v>218.42</v>
      </c>
      <c r="I510" s="13">
        <v>8.4420000000000002</v>
      </c>
      <c r="J510" s="13">
        <v>1.8759999999999999</v>
      </c>
      <c r="K510" s="13">
        <v>41.674000000000007</v>
      </c>
      <c r="L510" s="13">
        <v>1.34</v>
      </c>
      <c r="M510" s="5">
        <f>AllData_CategoryTribe!AX511*4</f>
        <v>33.768000000000001</v>
      </c>
      <c r="N510" s="5">
        <f>AllData_CategoryTribe!BA511*9</f>
        <v>16.884</v>
      </c>
      <c r="O510" s="5">
        <f>AllData_CategoryTribe!BB511*4</f>
        <v>166.69600000000003</v>
      </c>
      <c r="P510">
        <f t="shared" si="7"/>
        <v>1</v>
      </c>
      <c r="Q510">
        <v>38.799999999999997</v>
      </c>
    </row>
    <row r="511" spans="1:17" x14ac:dyDescent="0.3">
      <c r="A511" s="8" t="s">
        <v>234</v>
      </c>
      <c r="B511" s="8" t="s">
        <v>236</v>
      </c>
      <c r="C511" s="8" t="s">
        <v>65</v>
      </c>
      <c r="D511" s="8" t="s">
        <v>27</v>
      </c>
      <c r="E511" s="12">
        <v>114</v>
      </c>
      <c r="F511" s="12">
        <v>0.28599999999999998</v>
      </c>
      <c r="G511" s="12">
        <v>32.603999999999999</v>
      </c>
      <c r="H511" s="13">
        <v>40.755000000000003</v>
      </c>
      <c r="I511" s="13">
        <v>0.68468400000000007</v>
      </c>
      <c r="J511" s="13">
        <v>0.42385199999999995</v>
      </c>
      <c r="K511" s="13">
        <v>8.542247999999999</v>
      </c>
      <c r="L511" s="13">
        <v>0.32604</v>
      </c>
      <c r="M511" s="5">
        <f>AllData_CategoryTribe!AX512*4</f>
        <v>2.7387360000000003</v>
      </c>
      <c r="N511" s="5">
        <f>AllData_CategoryTribe!BA512*9</f>
        <v>3.8146679999999997</v>
      </c>
      <c r="O511" s="5">
        <f>AllData_CategoryTribe!BB512*4</f>
        <v>34.168991999999996</v>
      </c>
      <c r="P511">
        <f t="shared" si="7"/>
        <v>1</v>
      </c>
      <c r="Q511">
        <v>29.6</v>
      </c>
    </row>
    <row r="512" spans="1:17" x14ac:dyDescent="0.3">
      <c r="A512" s="8" t="s">
        <v>234</v>
      </c>
      <c r="B512" s="8" t="s">
        <v>236</v>
      </c>
      <c r="C512" s="8" t="s">
        <v>65</v>
      </c>
      <c r="D512" s="8" t="s">
        <v>32</v>
      </c>
      <c r="E512" s="12"/>
      <c r="F512" s="12">
        <v>0</v>
      </c>
      <c r="G512" s="12">
        <v>0</v>
      </c>
      <c r="H512" s="13">
        <v>0</v>
      </c>
      <c r="I512" s="13">
        <v>0</v>
      </c>
      <c r="J512" s="13">
        <v>0</v>
      </c>
      <c r="K512" s="13">
        <v>0</v>
      </c>
      <c r="L512" s="13">
        <v>0</v>
      </c>
      <c r="M512" s="5">
        <f>AllData_CategoryTribe!AX513*4</f>
        <v>0</v>
      </c>
      <c r="N512" s="5">
        <f>AllData_CategoryTribe!BA513*9</f>
        <v>0</v>
      </c>
      <c r="O512" s="5">
        <f>AllData_CategoryTribe!BB513*4</f>
        <v>0</v>
      </c>
      <c r="P512">
        <f t="shared" si="7"/>
        <v>0</v>
      </c>
      <c r="Q512">
        <v>87</v>
      </c>
    </row>
    <row r="513" spans="1:17" x14ac:dyDescent="0.3">
      <c r="A513" s="8" t="s">
        <v>234</v>
      </c>
      <c r="B513" s="8" t="s">
        <v>236</v>
      </c>
      <c r="C513" s="8" t="s">
        <v>65</v>
      </c>
      <c r="D513" s="8" t="s">
        <v>74</v>
      </c>
      <c r="E513" s="12">
        <v>340</v>
      </c>
      <c r="F513" s="12">
        <v>6.7000000000000004E-2</v>
      </c>
      <c r="G513" s="12">
        <v>22.78</v>
      </c>
      <c r="H513" s="13">
        <v>9.3398000000000003</v>
      </c>
      <c r="I513" s="13">
        <v>0</v>
      </c>
      <c r="J513" s="13">
        <v>0</v>
      </c>
      <c r="K513" s="13">
        <v>2.3691200000000001</v>
      </c>
      <c r="L513" s="13">
        <v>0</v>
      </c>
      <c r="M513" s="5">
        <f>AllData_CategoryTribe!AX514*4</f>
        <v>0</v>
      </c>
      <c r="N513" s="5">
        <f>AllData_CategoryTribe!BA514*9</f>
        <v>0</v>
      </c>
      <c r="O513" s="5">
        <f>AllData_CategoryTribe!BB514*4</f>
        <v>9.4764800000000005</v>
      </c>
      <c r="P513">
        <f t="shared" si="7"/>
        <v>1</v>
      </c>
      <c r="Q513">
        <v>10.4</v>
      </c>
    </row>
    <row r="514" spans="1:17" x14ac:dyDescent="0.3">
      <c r="A514" s="8" t="s">
        <v>232</v>
      </c>
      <c r="B514" s="8" t="s">
        <v>236</v>
      </c>
      <c r="C514" s="8" t="s">
        <v>66</v>
      </c>
      <c r="D514" s="8" t="s">
        <v>13</v>
      </c>
      <c r="E514" s="12"/>
      <c r="F514" s="12">
        <v>0</v>
      </c>
      <c r="G514" s="12">
        <v>0</v>
      </c>
      <c r="H514" s="13">
        <v>0</v>
      </c>
      <c r="I514" s="13">
        <v>0</v>
      </c>
      <c r="J514" s="13">
        <v>0</v>
      </c>
      <c r="K514" s="13">
        <v>0</v>
      </c>
      <c r="L514" s="13">
        <v>0</v>
      </c>
      <c r="M514" s="5">
        <f>AllData_CategoryTribe!AX515*4</f>
        <v>0</v>
      </c>
      <c r="N514" s="5">
        <f>AllData_CategoryTribe!BA515*9</f>
        <v>0</v>
      </c>
      <c r="O514" s="5">
        <f>AllData_CategoryTribe!BB515*4</f>
        <v>0</v>
      </c>
      <c r="P514">
        <f t="shared" si="7"/>
        <v>0</v>
      </c>
      <c r="Q514">
        <v>42.9</v>
      </c>
    </row>
    <row r="515" spans="1:17" x14ac:dyDescent="0.3">
      <c r="A515" s="8" t="s">
        <v>232</v>
      </c>
      <c r="B515" s="8" t="s">
        <v>236</v>
      </c>
      <c r="C515" s="8" t="s">
        <v>66</v>
      </c>
      <c r="D515" s="8" t="s">
        <v>15</v>
      </c>
      <c r="E515" s="12">
        <v>85</v>
      </c>
      <c r="F515" s="12">
        <v>8.0000000000000002E-3</v>
      </c>
      <c r="G515" s="12">
        <v>0.68</v>
      </c>
      <c r="H515" s="13">
        <v>1.6388000000000003</v>
      </c>
      <c r="I515" s="13">
        <v>0.22372</v>
      </c>
      <c r="J515" s="13">
        <v>7.4120000000000005E-2</v>
      </c>
      <c r="K515" s="13">
        <v>3.4000000000000002E-3</v>
      </c>
      <c r="L515" s="13">
        <v>0</v>
      </c>
      <c r="M515" s="5">
        <f>AllData_CategoryTribe!AX516*4</f>
        <v>0.89488000000000001</v>
      </c>
      <c r="N515" s="5">
        <f>AllData_CategoryTribe!BA516*9</f>
        <v>0.66708000000000001</v>
      </c>
      <c r="O515" s="5">
        <f>AllData_CategoryTribe!BB516*4</f>
        <v>1.3600000000000001E-2</v>
      </c>
      <c r="P515">
        <f t="shared" ref="P515:P578" si="8">IF($G$2:$G$3469&gt;0,1,0)</f>
        <v>1</v>
      </c>
      <c r="Q515">
        <v>44.3</v>
      </c>
    </row>
    <row r="516" spans="1:17" x14ac:dyDescent="0.3">
      <c r="A516" s="8" t="s">
        <v>232</v>
      </c>
      <c r="B516" s="8" t="s">
        <v>236</v>
      </c>
      <c r="C516" s="8" t="s">
        <v>66</v>
      </c>
      <c r="D516" s="8" t="s">
        <v>17</v>
      </c>
      <c r="E516" s="12">
        <v>85</v>
      </c>
      <c r="F516" s="12">
        <v>8.0000000000000002E-3</v>
      </c>
      <c r="G516" s="12">
        <v>0.68</v>
      </c>
      <c r="H516" s="13">
        <v>1.8020000000000003</v>
      </c>
      <c r="I516" s="13">
        <v>0.11491999999999999</v>
      </c>
      <c r="J516" s="13">
        <v>0.14551999999999998</v>
      </c>
      <c r="K516" s="13">
        <v>0</v>
      </c>
      <c r="L516" s="13">
        <v>0</v>
      </c>
      <c r="M516" s="5">
        <f>AllData_CategoryTribe!AX517*4</f>
        <v>0.45967999999999998</v>
      </c>
      <c r="N516" s="5">
        <f>AllData_CategoryTribe!BA517*9</f>
        <v>1.3096799999999997</v>
      </c>
      <c r="O516" s="5">
        <f>AllData_CategoryTribe!BB517*4</f>
        <v>0</v>
      </c>
      <c r="P516">
        <f t="shared" si="8"/>
        <v>1</v>
      </c>
      <c r="Q516">
        <v>38.299999999999997</v>
      </c>
    </row>
    <row r="517" spans="1:17" x14ac:dyDescent="0.3">
      <c r="A517" s="8" t="s">
        <v>232</v>
      </c>
      <c r="B517" s="8" t="s">
        <v>236</v>
      </c>
      <c r="C517" s="8" t="s">
        <v>66</v>
      </c>
      <c r="D517" s="8" t="s">
        <v>18</v>
      </c>
      <c r="E517" s="12"/>
      <c r="F517" s="12">
        <v>0</v>
      </c>
      <c r="G517" s="12">
        <v>0</v>
      </c>
      <c r="H517" s="13">
        <v>0</v>
      </c>
      <c r="I517" s="13">
        <v>0</v>
      </c>
      <c r="J517" s="13">
        <v>0</v>
      </c>
      <c r="K517" s="13">
        <v>0</v>
      </c>
      <c r="L517" s="13">
        <v>0</v>
      </c>
      <c r="M517" s="5">
        <f>AllData_CategoryTribe!AX518*4</f>
        <v>0</v>
      </c>
      <c r="N517" s="5">
        <f>AllData_CategoryTribe!BA518*9</f>
        <v>0</v>
      </c>
      <c r="O517" s="5">
        <f>AllData_CategoryTribe!BB518*4</f>
        <v>0</v>
      </c>
      <c r="P517">
        <f t="shared" si="8"/>
        <v>0</v>
      </c>
      <c r="Q517">
        <v>39.900000000000006</v>
      </c>
    </row>
    <row r="518" spans="1:17" x14ac:dyDescent="0.3">
      <c r="A518" s="8" t="s">
        <v>232</v>
      </c>
      <c r="B518" s="8" t="s">
        <v>236</v>
      </c>
      <c r="C518" s="8" t="s">
        <v>66</v>
      </c>
      <c r="D518" s="8" t="s">
        <v>19</v>
      </c>
      <c r="E518" s="12">
        <v>112</v>
      </c>
      <c r="F518" s="12">
        <v>8.0000000000000002E-3</v>
      </c>
      <c r="G518" s="12">
        <v>0.89600000000000002</v>
      </c>
      <c r="H518" s="13">
        <v>2.5536000000000003</v>
      </c>
      <c r="I518" s="13">
        <v>0.24102399999999999</v>
      </c>
      <c r="J518" s="13">
        <v>0.16934399999999999</v>
      </c>
      <c r="K518" s="13">
        <v>0</v>
      </c>
      <c r="L518" s="13">
        <v>0</v>
      </c>
      <c r="M518" s="5">
        <f>AllData_CategoryTribe!AX519*4</f>
        <v>0.96409599999999995</v>
      </c>
      <c r="N518" s="5">
        <f>AllData_CategoryTribe!BA519*9</f>
        <v>1.5240959999999999</v>
      </c>
      <c r="O518" s="5">
        <f>AllData_CategoryTribe!BB519*4</f>
        <v>0</v>
      </c>
      <c r="P518">
        <f t="shared" si="8"/>
        <v>1</v>
      </c>
      <c r="Q518">
        <v>45.8</v>
      </c>
    </row>
    <row r="519" spans="1:17" x14ac:dyDescent="0.3">
      <c r="A519" s="8" t="s">
        <v>232</v>
      </c>
      <c r="B519" s="8" t="s">
        <v>236</v>
      </c>
      <c r="C519" s="8" t="s">
        <v>66</v>
      </c>
      <c r="D519" s="8" t="s">
        <v>22</v>
      </c>
      <c r="E519" s="12"/>
      <c r="F519" s="12">
        <v>0</v>
      </c>
      <c r="G519" s="12">
        <v>0</v>
      </c>
      <c r="H519" s="13">
        <v>0</v>
      </c>
      <c r="I519" s="13">
        <v>0</v>
      </c>
      <c r="J519" s="13">
        <v>0</v>
      </c>
      <c r="K519" s="13">
        <v>0</v>
      </c>
      <c r="L519" s="13">
        <v>0</v>
      </c>
      <c r="M519" s="5">
        <f>AllData_CategoryTribe!AX520*4</f>
        <v>0</v>
      </c>
      <c r="N519" s="5">
        <f>AllData_CategoryTribe!BA520*9</f>
        <v>0</v>
      </c>
      <c r="O519" s="5">
        <f>AllData_CategoryTribe!BB520*4</f>
        <v>0</v>
      </c>
      <c r="P519">
        <f t="shared" si="8"/>
        <v>0</v>
      </c>
      <c r="Q519">
        <v>45.8</v>
      </c>
    </row>
    <row r="520" spans="1:17" x14ac:dyDescent="0.3">
      <c r="A520" s="8" t="s">
        <v>232</v>
      </c>
      <c r="B520" s="8" t="s">
        <v>236</v>
      </c>
      <c r="C520" s="8" t="s">
        <v>66</v>
      </c>
      <c r="D520" s="8" t="s">
        <v>39</v>
      </c>
      <c r="E520" s="12">
        <v>142</v>
      </c>
      <c r="F520" s="12">
        <v>3.0000000000000001E-3</v>
      </c>
      <c r="G520" s="12">
        <v>0.42599999999999999</v>
      </c>
      <c r="H520" s="13">
        <v>0.51546000000000003</v>
      </c>
      <c r="I520" s="13">
        <v>8.2643999999999981E-2</v>
      </c>
      <c r="J520" s="13">
        <v>2.0448000000000001E-2</v>
      </c>
      <c r="K520" s="13">
        <v>0</v>
      </c>
      <c r="L520" s="13">
        <v>0</v>
      </c>
      <c r="M520" s="5">
        <f>AllData_CategoryTribe!AX521*4</f>
        <v>0.33057599999999993</v>
      </c>
      <c r="N520" s="5">
        <f>AllData_CategoryTribe!BA521*9</f>
        <v>0.184032</v>
      </c>
      <c r="O520" s="5">
        <f>AllData_CategoryTribe!BB521*4</f>
        <v>0</v>
      </c>
      <c r="P520">
        <f t="shared" si="8"/>
        <v>1</v>
      </c>
      <c r="Q520">
        <v>24.2</v>
      </c>
    </row>
    <row r="521" spans="1:17" x14ac:dyDescent="0.3">
      <c r="A521" s="8" t="s">
        <v>232</v>
      </c>
      <c r="B521" s="8" t="s">
        <v>236</v>
      </c>
      <c r="C521" s="8" t="s">
        <v>66</v>
      </c>
      <c r="D521" s="8" t="s">
        <v>40</v>
      </c>
      <c r="E521" s="12">
        <v>142</v>
      </c>
      <c r="F521" s="12">
        <v>3.0000000000000001E-3</v>
      </c>
      <c r="G521" s="12">
        <v>0.42599999999999999</v>
      </c>
      <c r="H521" s="13">
        <v>0.58787999999999996</v>
      </c>
      <c r="I521" s="13">
        <v>0.11416800000000001</v>
      </c>
      <c r="J521" s="13">
        <v>1.2353999999999999E-2</v>
      </c>
      <c r="K521" s="13">
        <v>3.8340000000000002E-3</v>
      </c>
      <c r="L521" s="13">
        <v>3.8340000000000002E-3</v>
      </c>
      <c r="M521" s="5">
        <f>AllData_CategoryTribe!AX522*4</f>
        <v>0.45667200000000002</v>
      </c>
      <c r="N521" s="5">
        <f>AllData_CategoryTribe!BA522*9</f>
        <v>0.11118599999999999</v>
      </c>
      <c r="O521" s="5">
        <f>AllData_CategoryTribe!BB522*4</f>
        <v>1.5336000000000001E-2</v>
      </c>
      <c r="P521">
        <f t="shared" si="8"/>
        <v>1</v>
      </c>
      <c r="Q521">
        <v>30.599999999999998</v>
      </c>
    </row>
    <row r="522" spans="1:17" x14ac:dyDescent="0.3">
      <c r="A522" s="8" t="s">
        <v>232</v>
      </c>
      <c r="B522" s="8" t="s">
        <v>236</v>
      </c>
      <c r="C522" s="8" t="s">
        <v>66</v>
      </c>
      <c r="D522" s="8" t="s">
        <v>23</v>
      </c>
      <c r="E522" s="12">
        <v>64</v>
      </c>
      <c r="F522" s="12">
        <v>8.0000000000000002E-3</v>
      </c>
      <c r="G522" s="12">
        <v>0.51200000000000001</v>
      </c>
      <c r="H522" s="13">
        <v>0.79359999999999997</v>
      </c>
      <c r="I522" s="13">
        <v>6.4512E-2</v>
      </c>
      <c r="J522" s="13">
        <v>5.4272000000000001E-2</v>
      </c>
      <c r="K522" s="13">
        <v>5.6320000000000007E-3</v>
      </c>
      <c r="L522" s="13">
        <v>0</v>
      </c>
      <c r="M522" s="5">
        <f>AllData_CategoryTribe!AX523*4</f>
        <v>0.258048</v>
      </c>
      <c r="N522" s="5">
        <f>AllData_CategoryTribe!BA523*9</f>
        <v>0.48844799999999999</v>
      </c>
      <c r="O522" s="5">
        <f>AllData_CategoryTribe!BB523*4</f>
        <v>2.2528000000000003E-2</v>
      </c>
      <c r="P522">
        <f t="shared" si="8"/>
        <v>1</v>
      </c>
      <c r="Q522">
        <v>24.3</v>
      </c>
    </row>
    <row r="523" spans="1:17" x14ac:dyDescent="0.3">
      <c r="A523" s="8" t="s">
        <v>232</v>
      </c>
      <c r="B523" s="8" t="s">
        <v>236</v>
      </c>
      <c r="C523" s="8" t="s">
        <v>66</v>
      </c>
      <c r="D523" s="8" t="s">
        <v>24</v>
      </c>
      <c r="E523" s="12">
        <v>244</v>
      </c>
      <c r="F523" s="12">
        <v>0.28599999999999998</v>
      </c>
      <c r="G523" s="12">
        <v>69.783999999999992</v>
      </c>
      <c r="H523" s="13">
        <v>48.150959999999998</v>
      </c>
      <c r="I523" s="13">
        <v>2.5122239999999998</v>
      </c>
      <c r="J523" s="13">
        <v>2.8611439999999995</v>
      </c>
      <c r="K523" s="13">
        <v>3.1402799999999997</v>
      </c>
      <c r="L523" s="13">
        <v>0</v>
      </c>
      <c r="M523" s="5">
        <f>AllData_CategoryTribe!AX524*4</f>
        <v>10.048895999999999</v>
      </c>
      <c r="N523" s="5">
        <f>AllData_CategoryTribe!BA524*9</f>
        <v>25.750295999999995</v>
      </c>
      <c r="O523" s="5">
        <f>AllData_CategoryTribe!BB524*4</f>
        <v>12.561119999999999</v>
      </c>
      <c r="P523">
        <f t="shared" si="8"/>
        <v>1</v>
      </c>
      <c r="Q523">
        <v>12.2</v>
      </c>
    </row>
    <row r="524" spans="1:17" x14ac:dyDescent="0.3">
      <c r="A524" s="8" t="s">
        <v>232</v>
      </c>
      <c r="B524" s="8" t="s">
        <v>236</v>
      </c>
      <c r="C524" s="8" t="s">
        <v>66</v>
      </c>
      <c r="D524" s="8" t="s">
        <v>25</v>
      </c>
      <c r="E524" s="12"/>
      <c r="F524" s="12">
        <v>0</v>
      </c>
      <c r="G524" s="12">
        <v>0</v>
      </c>
      <c r="H524" s="13">
        <v>0</v>
      </c>
      <c r="I524" s="13">
        <v>0</v>
      </c>
      <c r="J524" s="13">
        <v>0</v>
      </c>
      <c r="K524" s="13">
        <v>0</v>
      </c>
      <c r="L524" s="13">
        <v>0</v>
      </c>
      <c r="M524" s="5">
        <f>AllData_CategoryTribe!AX525*4</f>
        <v>0</v>
      </c>
      <c r="N524" s="5">
        <f>AllData_CategoryTribe!BA525*9</f>
        <v>0</v>
      </c>
      <c r="O524" s="5">
        <f>AllData_CategoryTribe!BB525*4</f>
        <v>0</v>
      </c>
      <c r="P524">
        <f t="shared" si="8"/>
        <v>0</v>
      </c>
      <c r="Q524">
        <v>59.3</v>
      </c>
    </row>
    <row r="525" spans="1:17" x14ac:dyDescent="0.3">
      <c r="A525" s="8" t="s">
        <v>20</v>
      </c>
      <c r="B525" s="8" t="s">
        <v>236</v>
      </c>
      <c r="C525" s="8" t="s">
        <v>66</v>
      </c>
      <c r="D525" s="8" t="s">
        <v>20</v>
      </c>
      <c r="E525" s="12">
        <v>112</v>
      </c>
      <c r="F525" s="12">
        <v>1</v>
      </c>
      <c r="G525" s="12">
        <v>112</v>
      </c>
      <c r="H525" s="13">
        <v>117.6</v>
      </c>
      <c r="I525" s="13">
        <v>20.72</v>
      </c>
      <c r="J525" s="13">
        <v>3.2480000000000002</v>
      </c>
      <c r="K525" s="13">
        <v>0</v>
      </c>
      <c r="L525" s="13">
        <v>0</v>
      </c>
      <c r="M525" s="5">
        <f>AllData_CategoryTribe!AX526*4</f>
        <v>82.88</v>
      </c>
      <c r="N525" s="5">
        <f>AllData_CategoryTribe!BA526*9</f>
        <v>29.232000000000003</v>
      </c>
      <c r="O525" s="5">
        <f>AllData_CategoryTribe!BB526*4</f>
        <v>0</v>
      </c>
      <c r="P525">
        <f t="shared" si="8"/>
        <v>1</v>
      </c>
      <c r="Q525">
        <v>21.4</v>
      </c>
    </row>
    <row r="526" spans="1:17" x14ac:dyDescent="0.3">
      <c r="A526" s="8" t="s">
        <v>233</v>
      </c>
      <c r="B526" s="8" t="s">
        <v>236</v>
      </c>
      <c r="C526" s="8" t="s">
        <v>66</v>
      </c>
      <c r="D526" s="8" t="s">
        <v>26</v>
      </c>
      <c r="E526" s="12">
        <v>175</v>
      </c>
      <c r="F526" s="12">
        <v>0.42899999999999999</v>
      </c>
      <c r="G526" s="12">
        <v>75.075000000000003</v>
      </c>
      <c r="H526" s="13">
        <v>97.597499999999997</v>
      </c>
      <c r="I526" s="13">
        <v>1.8018000000000001</v>
      </c>
      <c r="J526" s="13">
        <v>0.15015000000000001</v>
      </c>
      <c r="K526" s="13">
        <v>21.471450000000001</v>
      </c>
      <c r="L526" s="13">
        <v>0.22522500000000001</v>
      </c>
      <c r="M526" s="5">
        <f>AllData_CategoryTribe!AX527*4</f>
        <v>7.2072000000000003</v>
      </c>
      <c r="N526" s="5">
        <f>AllData_CategoryTribe!BA527*9</f>
        <v>1.3513500000000001</v>
      </c>
      <c r="O526" s="5">
        <f>AllData_CategoryTribe!BB527*4</f>
        <v>85.885800000000003</v>
      </c>
      <c r="P526">
        <f t="shared" si="8"/>
        <v>1</v>
      </c>
      <c r="Q526">
        <v>31.200000000000003</v>
      </c>
    </row>
    <row r="527" spans="1:17" x14ac:dyDescent="0.3">
      <c r="A527" s="8" t="s">
        <v>233</v>
      </c>
      <c r="B527" s="8" t="s">
        <v>236</v>
      </c>
      <c r="C527" s="8" t="s">
        <v>66</v>
      </c>
      <c r="D527" s="8" t="s">
        <v>28</v>
      </c>
      <c r="E527" s="12">
        <v>185</v>
      </c>
      <c r="F527" s="12">
        <v>1</v>
      </c>
      <c r="G527" s="12">
        <v>185</v>
      </c>
      <c r="H527" s="13">
        <v>234.95</v>
      </c>
      <c r="I527" s="13">
        <v>16.094999999999999</v>
      </c>
      <c r="J527" s="13">
        <v>0.92500000000000004</v>
      </c>
      <c r="K527" s="13">
        <v>42.18</v>
      </c>
      <c r="L527" s="13">
        <v>11.84</v>
      </c>
      <c r="M527" s="5">
        <f>AllData_CategoryTribe!AX528*4</f>
        <v>64.38</v>
      </c>
      <c r="N527" s="5">
        <f>AllData_CategoryTribe!BA528*9</f>
        <v>8.3250000000000011</v>
      </c>
      <c r="O527" s="5">
        <f>AllData_CategoryTribe!BB528*4</f>
        <v>168.72</v>
      </c>
      <c r="P527">
        <f t="shared" si="8"/>
        <v>1</v>
      </c>
      <c r="Q527">
        <v>32</v>
      </c>
    </row>
    <row r="528" spans="1:17" x14ac:dyDescent="0.3">
      <c r="A528" s="8" t="s">
        <v>233</v>
      </c>
      <c r="B528" s="8" t="s">
        <v>236</v>
      </c>
      <c r="C528" s="8" t="s">
        <v>66</v>
      </c>
      <c r="D528" s="8" t="s">
        <v>29</v>
      </c>
      <c r="E528" s="12">
        <v>60</v>
      </c>
      <c r="F528" s="12">
        <v>3.0000000000000001E-3</v>
      </c>
      <c r="G528" s="12">
        <v>0.18</v>
      </c>
      <c r="H528" s="13">
        <v>3.9599999999999996E-2</v>
      </c>
      <c r="I528" s="13">
        <v>1.8E-3</v>
      </c>
      <c r="J528" s="13">
        <v>7.1999999999999994E-4</v>
      </c>
      <c r="K528" s="13">
        <v>8.0999999999999996E-3</v>
      </c>
      <c r="L528" s="13">
        <v>5.0400000000000002E-3</v>
      </c>
      <c r="M528" s="5">
        <f>AllData_CategoryTribe!AX529*4</f>
        <v>7.1999999999999998E-3</v>
      </c>
      <c r="N528" s="5">
        <f>AllData_CategoryTribe!BA529*9</f>
        <v>6.4799999999999996E-3</v>
      </c>
      <c r="O528" s="5">
        <f>AllData_CategoryTribe!BB529*4</f>
        <v>3.2399999999999998E-2</v>
      </c>
      <c r="P528">
        <f t="shared" si="8"/>
        <v>1</v>
      </c>
      <c r="Q528">
        <v>5.9</v>
      </c>
    </row>
    <row r="529" spans="1:17" x14ac:dyDescent="0.3">
      <c r="A529" s="8" t="s">
        <v>233</v>
      </c>
      <c r="B529" s="8" t="s">
        <v>236</v>
      </c>
      <c r="C529" s="8" t="s">
        <v>66</v>
      </c>
      <c r="D529" s="8" t="s">
        <v>30</v>
      </c>
      <c r="E529" s="12">
        <v>119</v>
      </c>
      <c r="F529" s="12">
        <v>3.0000000000000001E-3</v>
      </c>
      <c r="G529" s="12">
        <v>0.35699999999999998</v>
      </c>
      <c r="H529" s="13">
        <v>0.32844000000000001</v>
      </c>
      <c r="I529" s="13">
        <v>3.5699999999999998E-3</v>
      </c>
      <c r="J529" s="13">
        <v>1.7849999999999999E-3</v>
      </c>
      <c r="K529" s="13">
        <v>8.3538000000000001E-2</v>
      </c>
      <c r="L529" s="13">
        <v>8.5679999999999992E-3</v>
      </c>
      <c r="M529" s="5">
        <f>AllData_CategoryTribe!AX530*4</f>
        <v>1.4279999999999999E-2</v>
      </c>
      <c r="N529" s="5">
        <f>AllData_CategoryTribe!BA530*9</f>
        <v>1.6064999999999999E-2</v>
      </c>
      <c r="O529" s="5">
        <f>AllData_CategoryTribe!BB530*4</f>
        <v>0.334152</v>
      </c>
      <c r="P529">
        <f t="shared" si="8"/>
        <v>1</v>
      </c>
      <c r="Q529">
        <v>24.9</v>
      </c>
    </row>
    <row r="530" spans="1:17" x14ac:dyDescent="0.3">
      <c r="A530" s="8" t="s">
        <v>233</v>
      </c>
      <c r="B530" s="8" t="s">
        <v>236</v>
      </c>
      <c r="C530" s="8" t="s">
        <v>66</v>
      </c>
      <c r="D530" s="8" t="s">
        <v>31</v>
      </c>
      <c r="E530" s="12"/>
      <c r="F530" s="12">
        <v>0</v>
      </c>
      <c r="G530" s="12">
        <v>0</v>
      </c>
      <c r="H530" s="13">
        <v>0</v>
      </c>
      <c r="I530" s="13">
        <v>0</v>
      </c>
      <c r="J530" s="13">
        <v>0</v>
      </c>
      <c r="K530" s="13">
        <v>0</v>
      </c>
      <c r="L530" s="13">
        <v>0</v>
      </c>
      <c r="M530" s="5">
        <f>AllData_CategoryTribe!AX531*4</f>
        <v>0</v>
      </c>
      <c r="N530" s="5">
        <f>AllData_CategoryTribe!BA531*9</f>
        <v>0</v>
      </c>
      <c r="O530" s="5">
        <f>AllData_CategoryTribe!BB531*4</f>
        <v>0</v>
      </c>
      <c r="P530">
        <f t="shared" si="8"/>
        <v>0</v>
      </c>
      <c r="Q530">
        <v>23.700000000000003</v>
      </c>
    </row>
    <row r="531" spans="1:17" x14ac:dyDescent="0.3">
      <c r="A531" s="8" t="s">
        <v>233</v>
      </c>
      <c r="B531" s="8" t="s">
        <v>236</v>
      </c>
      <c r="C531" s="8" t="s">
        <v>66</v>
      </c>
      <c r="D531" s="8" t="s">
        <v>34</v>
      </c>
      <c r="E531" s="12">
        <v>125</v>
      </c>
      <c r="F531" s="12">
        <v>0.42899999999999999</v>
      </c>
      <c r="G531" s="12">
        <v>53.625</v>
      </c>
      <c r="H531" s="13">
        <v>154.44</v>
      </c>
      <c r="I531" s="13">
        <v>3.3783749999999997</v>
      </c>
      <c r="J531" s="13">
        <v>4.8798749999999993</v>
      </c>
      <c r="K531" s="13">
        <v>26.276250000000001</v>
      </c>
      <c r="L531" s="13">
        <v>0</v>
      </c>
      <c r="M531" s="5">
        <f>AllData_CategoryTribe!AX532*4</f>
        <v>13.513499999999999</v>
      </c>
      <c r="N531" s="5">
        <f>AllData_CategoryTribe!BA532*9</f>
        <v>43.918874999999993</v>
      </c>
      <c r="O531" s="5">
        <f>AllData_CategoryTribe!BB532*4</f>
        <v>105.105</v>
      </c>
      <c r="P531">
        <f t="shared" si="8"/>
        <v>1</v>
      </c>
      <c r="Q531">
        <v>64.400000000000006</v>
      </c>
    </row>
    <row r="532" spans="1:17" x14ac:dyDescent="0.3">
      <c r="A532" s="8" t="s">
        <v>233</v>
      </c>
      <c r="B532" s="8" t="s">
        <v>236</v>
      </c>
      <c r="C532" s="8" t="s">
        <v>66</v>
      </c>
      <c r="D532" s="8" t="s">
        <v>44</v>
      </c>
      <c r="E532" s="12">
        <v>250</v>
      </c>
      <c r="F532" s="12">
        <v>6.7000000000000004E-2</v>
      </c>
      <c r="G532" s="12">
        <v>16.75</v>
      </c>
      <c r="H532" s="13">
        <v>23.6175</v>
      </c>
      <c r="I532" s="13">
        <v>0.80399999999999994</v>
      </c>
      <c r="J532" s="13">
        <v>0.11724999999999999</v>
      </c>
      <c r="K532" s="13">
        <v>4.7402500000000005</v>
      </c>
      <c r="L532" s="13">
        <v>0.28475</v>
      </c>
      <c r="M532" s="5">
        <f>AllData_CategoryTribe!AX533*4</f>
        <v>3.2159999999999997</v>
      </c>
      <c r="N532" s="5">
        <f>AllData_CategoryTribe!BA533*9</f>
        <v>1.05525</v>
      </c>
      <c r="O532" s="5">
        <f>AllData_CategoryTribe!BB533*4</f>
        <v>18.961000000000002</v>
      </c>
      <c r="P532">
        <f t="shared" si="8"/>
        <v>1</v>
      </c>
      <c r="Q532">
        <v>33.799999999999997</v>
      </c>
    </row>
    <row r="533" spans="1:17" x14ac:dyDescent="0.3">
      <c r="A533" s="8" t="s">
        <v>234</v>
      </c>
      <c r="B533" s="8" t="s">
        <v>236</v>
      </c>
      <c r="C533" s="8" t="s">
        <v>66</v>
      </c>
      <c r="D533" s="8" t="s">
        <v>248</v>
      </c>
      <c r="E533" s="12">
        <v>134</v>
      </c>
      <c r="F533" s="12">
        <v>1</v>
      </c>
      <c r="G533" s="12">
        <v>134</v>
      </c>
      <c r="H533" s="13">
        <v>218.42</v>
      </c>
      <c r="I533" s="13">
        <v>8.4420000000000002</v>
      </c>
      <c r="J533" s="13">
        <v>1.8759999999999999</v>
      </c>
      <c r="K533" s="13">
        <v>41.674000000000007</v>
      </c>
      <c r="L533" s="13">
        <v>1.34</v>
      </c>
      <c r="M533" s="5">
        <f>AllData_CategoryTribe!AX534*4</f>
        <v>33.768000000000001</v>
      </c>
      <c r="N533" s="5">
        <f>AllData_CategoryTribe!BA534*9</f>
        <v>16.884</v>
      </c>
      <c r="O533" s="5">
        <f>AllData_CategoryTribe!BB534*4</f>
        <v>166.69600000000003</v>
      </c>
      <c r="P533">
        <f t="shared" si="8"/>
        <v>1</v>
      </c>
      <c r="Q533">
        <v>38.799999999999997</v>
      </c>
    </row>
    <row r="534" spans="1:17" x14ac:dyDescent="0.3">
      <c r="A534" s="8" t="s">
        <v>234</v>
      </c>
      <c r="B534" s="8" t="s">
        <v>236</v>
      </c>
      <c r="C534" s="8" t="s">
        <v>66</v>
      </c>
      <c r="D534" s="8" t="s">
        <v>27</v>
      </c>
      <c r="E534" s="12">
        <v>114</v>
      </c>
      <c r="F534" s="12">
        <v>0.57099999999999995</v>
      </c>
      <c r="G534" s="12">
        <v>65.093999999999994</v>
      </c>
      <c r="H534" s="13">
        <v>81.367499999999993</v>
      </c>
      <c r="I534" s="13">
        <v>1.3669739999999999</v>
      </c>
      <c r="J534" s="13">
        <v>0.84622199999999992</v>
      </c>
      <c r="K534" s="13">
        <v>17.054627999999997</v>
      </c>
      <c r="L534" s="13">
        <v>0.65093999999999996</v>
      </c>
      <c r="M534" s="5">
        <f>AllData_CategoryTribe!AX535*4</f>
        <v>5.4678959999999996</v>
      </c>
      <c r="N534" s="5">
        <f>AllData_CategoryTribe!BA535*9</f>
        <v>7.6159979999999994</v>
      </c>
      <c r="O534" s="5">
        <f>AllData_CategoryTribe!BB535*4</f>
        <v>68.21851199999999</v>
      </c>
      <c r="P534">
        <f t="shared" si="8"/>
        <v>1</v>
      </c>
      <c r="Q534">
        <v>29.6</v>
      </c>
    </row>
    <row r="535" spans="1:17" x14ac:dyDescent="0.3">
      <c r="A535" s="8" t="s">
        <v>234</v>
      </c>
      <c r="B535" s="8" t="s">
        <v>236</v>
      </c>
      <c r="C535" s="8" t="s">
        <v>66</v>
      </c>
      <c r="D535" s="8" t="s">
        <v>32</v>
      </c>
      <c r="E535" s="12"/>
      <c r="F535" s="12">
        <v>0</v>
      </c>
      <c r="G535" s="12">
        <v>0</v>
      </c>
      <c r="H535" s="13">
        <v>0</v>
      </c>
      <c r="I535" s="13">
        <v>0</v>
      </c>
      <c r="J535" s="13">
        <v>0</v>
      </c>
      <c r="K535" s="13">
        <v>0</v>
      </c>
      <c r="L535" s="13">
        <v>0</v>
      </c>
      <c r="M535" s="5">
        <f>AllData_CategoryTribe!AX536*4</f>
        <v>0</v>
      </c>
      <c r="N535" s="5">
        <f>AllData_CategoryTribe!BA536*9</f>
        <v>0</v>
      </c>
      <c r="O535" s="5">
        <f>AllData_CategoryTribe!BB536*4</f>
        <v>0</v>
      </c>
      <c r="P535">
        <f t="shared" si="8"/>
        <v>0</v>
      </c>
      <c r="Q535">
        <v>87</v>
      </c>
    </row>
    <row r="536" spans="1:17" x14ac:dyDescent="0.3">
      <c r="A536" s="8" t="s">
        <v>234</v>
      </c>
      <c r="B536" s="8" t="s">
        <v>236</v>
      </c>
      <c r="C536" s="8" t="s">
        <v>66</v>
      </c>
      <c r="D536" s="8" t="s">
        <v>74</v>
      </c>
      <c r="E536" s="12">
        <v>340</v>
      </c>
      <c r="F536" s="12">
        <v>0.28599999999999998</v>
      </c>
      <c r="G536" s="12">
        <v>97.24</v>
      </c>
      <c r="H536" s="13">
        <v>39.868399999999994</v>
      </c>
      <c r="I536" s="13">
        <v>0</v>
      </c>
      <c r="J536" s="13">
        <v>0</v>
      </c>
      <c r="K536" s="13">
        <v>10.112959999999999</v>
      </c>
      <c r="L536" s="13">
        <v>0</v>
      </c>
      <c r="M536" s="5">
        <f>AllData_CategoryTribe!AX537*4</f>
        <v>0</v>
      </c>
      <c r="N536" s="5">
        <f>AllData_CategoryTribe!BA537*9</f>
        <v>0</v>
      </c>
      <c r="O536" s="5">
        <f>AllData_CategoryTribe!BB537*4</f>
        <v>40.451839999999997</v>
      </c>
      <c r="P536">
        <f t="shared" si="8"/>
        <v>1</v>
      </c>
      <c r="Q536">
        <v>10.4</v>
      </c>
    </row>
    <row r="537" spans="1:17" x14ac:dyDescent="0.3">
      <c r="A537" s="8" t="s">
        <v>232</v>
      </c>
      <c r="B537" s="8" t="s">
        <v>236</v>
      </c>
      <c r="C537" s="8" t="s">
        <v>67</v>
      </c>
      <c r="D537" s="8" t="s">
        <v>13</v>
      </c>
      <c r="E537" s="12">
        <v>112</v>
      </c>
      <c r="F537" s="12">
        <v>3.0000000000000001E-3</v>
      </c>
      <c r="G537" s="12">
        <v>0.33600000000000002</v>
      </c>
      <c r="H537" s="13">
        <v>0.90383999999999998</v>
      </c>
      <c r="I537" s="13">
        <v>8.3664000000000002E-2</v>
      </c>
      <c r="J537" s="13">
        <v>6.0479999999999999E-2</v>
      </c>
      <c r="K537" s="13">
        <v>0</v>
      </c>
      <c r="L537" s="13">
        <v>0</v>
      </c>
      <c r="M537" s="5">
        <f>AllData_CategoryTribe!AX538*4</f>
        <v>0.33465600000000001</v>
      </c>
      <c r="N537" s="5">
        <f>AllData_CategoryTribe!BA538*9</f>
        <v>0.54432000000000003</v>
      </c>
      <c r="O537" s="5">
        <f>AllData_CategoryTribe!BB538*4</f>
        <v>0</v>
      </c>
      <c r="P537">
        <f t="shared" si="8"/>
        <v>1</v>
      </c>
      <c r="Q537">
        <v>42.9</v>
      </c>
    </row>
    <row r="538" spans="1:17" x14ac:dyDescent="0.3">
      <c r="A538" s="8" t="s">
        <v>232</v>
      </c>
      <c r="B538" s="8" t="s">
        <v>236</v>
      </c>
      <c r="C538" s="8" t="s">
        <v>67</v>
      </c>
      <c r="D538" s="8" t="s">
        <v>15</v>
      </c>
      <c r="E538" s="12">
        <v>85</v>
      </c>
      <c r="F538" s="12">
        <v>8.0000000000000002E-3</v>
      </c>
      <c r="G538" s="12">
        <v>0.68</v>
      </c>
      <c r="H538" s="13">
        <v>1.6388000000000003</v>
      </c>
      <c r="I538" s="13">
        <v>0.22372</v>
      </c>
      <c r="J538" s="13">
        <v>7.4120000000000005E-2</v>
      </c>
      <c r="K538" s="13">
        <v>3.4000000000000002E-3</v>
      </c>
      <c r="L538" s="13">
        <v>0</v>
      </c>
      <c r="M538" s="5">
        <f>AllData_CategoryTribe!AX539*4</f>
        <v>0.89488000000000001</v>
      </c>
      <c r="N538" s="5">
        <f>AllData_CategoryTribe!BA539*9</f>
        <v>0.66708000000000001</v>
      </c>
      <c r="O538" s="5">
        <f>AllData_CategoryTribe!BB539*4</f>
        <v>1.3600000000000001E-2</v>
      </c>
      <c r="P538">
        <f t="shared" si="8"/>
        <v>1</v>
      </c>
      <c r="Q538">
        <v>44.3</v>
      </c>
    </row>
    <row r="539" spans="1:17" x14ac:dyDescent="0.3">
      <c r="A539" s="8" t="s">
        <v>232</v>
      </c>
      <c r="B539" s="8" t="s">
        <v>236</v>
      </c>
      <c r="C539" s="8" t="s">
        <v>67</v>
      </c>
      <c r="D539" s="8" t="s">
        <v>17</v>
      </c>
      <c r="E539" s="12">
        <v>85</v>
      </c>
      <c r="F539" s="12">
        <v>8.0000000000000002E-3</v>
      </c>
      <c r="G539" s="12">
        <v>0.68</v>
      </c>
      <c r="H539" s="13">
        <v>1.8020000000000003</v>
      </c>
      <c r="I539" s="13">
        <v>0.11491999999999999</v>
      </c>
      <c r="J539" s="13">
        <v>0.14551999999999998</v>
      </c>
      <c r="K539" s="13">
        <v>0</v>
      </c>
      <c r="L539" s="13">
        <v>0</v>
      </c>
      <c r="M539" s="5">
        <f>AllData_CategoryTribe!AX540*4</f>
        <v>0.45967999999999998</v>
      </c>
      <c r="N539" s="5">
        <f>AllData_CategoryTribe!BA540*9</f>
        <v>1.3096799999999997</v>
      </c>
      <c r="O539" s="5">
        <f>AllData_CategoryTribe!BB540*4</f>
        <v>0</v>
      </c>
      <c r="P539">
        <f t="shared" si="8"/>
        <v>1</v>
      </c>
      <c r="Q539">
        <v>38.299999999999997</v>
      </c>
    </row>
    <row r="540" spans="1:17" x14ac:dyDescent="0.3">
      <c r="A540" s="8" t="s">
        <v>232</v>
      </c>
      <c r="B540" s="8" t="s">
        <v>236</v>
      </c>
      <c r="C540" s="8" t="s">
        <v>67</v>
      </c>
      <c r="D540" s="8" t="s">
        <v>18</v>
      </c>
      <c r="E540" s="12">
        <v>112</v>
      </c>
      <c r="F540" s="12">
        <v>3.0000000000000001E-3</v>
      </c>
      <c r="G540" s="12">
        <v>0.33600000000000002</v>
      </c>
      <c r="H540" s="13">
        <v>0.89712000000000003</v>
      </c>
      <c r="I540" s="13">
        <v>6.5856000000000012E-2</v>
      </c>
      <c r="J540" s="13">
        <v>6.8208000000000005E-2</v>
      </c>
      <c r="K540" s="13">
        <v>3.3600000000000001E-3</v>
      </c>
      <c r="L540" s="13">
        <v>3.3600000000000001E-3</v>
      </c>
      <c r="M540" s="5">
        <f>AllData_CategoryTribe!AX541*4</f>
        <v>0.26342400000000005</v>
      </c>
      <c r="N540" s="5">
        <f>AllData_CategoryTribe!BA541*9</f>
        <v>0.61387200000000008</v>
      </c>
      <c r="O540" s="5">
        <f>AllData_CategoryTribe!BB541*4</f>
        <v>1.3440000000000001E-2</v>
      </c>
      <c r="P540">
        <f t="shared" si="8"/>
        <v>1</v>
      </c>
      <c r="Q540">
        <v>39.900000000000006</v>
      </c>
    </row>
    <row r="541" spans="1:17" x14ac:dyDescent="0.3">
      <c r="A541" s="8" t="s">
        <v>232</v>
      </c>
      <c r="B541" s="8" t="s">
        <v>236</v>
      </c>
      <c r="C541" s="8" t="s">
        <v>67</v>
      </c>
      <c r="D541" s="8" t="s">
        <v>19</v>
      </c>
      <c r="E541" s="12">
        <v>112</v>
      </c>
      <c r="F541" s="12">
        <v>0.1</v>
      </c>
      <c r="G541" s="12">
        <v>11.200000000000001</v>
      </c>
      <c r="H541" s="13">
        <v>31.920000000000005</v>
      </c>
      <c r="I541" s="13">
        <v>3.0128000000000004</v>
      </c>
      <c r="J541" s="13">
        <v>2.1168</v>
      </c>
      <c r="K541" s="13">
        <v>0</v>
      </c>
      <c r="L541" s="13">
        <v>0</v>
      </c>
      <c r="M541" s="5">
        <f>AllData_CategoryTribe!AX542*4</f>
        <v>12.051200000000001</v>
      </c>
      <c r="N541" s="5">
        <f>AllData_CategoryTribe!BA542*9</f>
        <v>19.051200000000001</v>
      </c>
      <c r="O541" s="5">
        <f>AllData_CategoryTribe!BB542*4</f>
        <v>0</v>
      </c>
      <c r="P541">
        <f t="shared" si="8"/>
        <v>1</v>
      </c>
      <c r="Q541">
        <v>45.8</v>
      </c>
    </row>
    <row r="542" spans="1:17" x14ac:dyDescent="0.3">
      <c r="A542" s="8" t="s">
        <v>232</v>
      </c>
      <c r="B542" s="8" t="s">
        <v>236</v>
      </c>
      <c r="C542" s="8" t="s">
        <v>67</v>
      </c>
      <c r="D542" s="8" t="s">
        <v>22</v>
      </c>
      <c r="E542" s="12">
        <v>112</v>
      </c>
      <c r="F542" s="12">
        <v>3.3000000000000002E-2</v>
      </c>
      <c r="G542" s="12">
        <v>3.6960000000000002</v>
      </c>
      <c r="H542" s="13">
        <v>10.533600000000002</v>
      </c>
      <c r="I542" s="13">
        <v>0.994224</v>
      </c>
      <c r="J542" s="13">
        <v>0.69854399999999994</v>
      </c>
      <c r="K542" s="13">
        <v>0</v>
      </c>
      <c r="L542" s="13">
        <v>0</v>
      </c>
      <c r="M542" s="5">
        <f>AllData_CategoryTribe!AX543*4</f>
        <v>3.976896</v>
      </c>
      <c r="N542" s="5">
        <f>AllData_CategoryTribe!BA543*9</f>
        <v>6.2868959999999996</v>
      </c>
      <c r="O542" s="5">
        <f>AllData_CategoryTribe!BB543*4</f>
        <v>0</v>
      </c>
      <c r="P542">
        <f t="shared" si="8"/>
        <v>1</v>
      </c>
      <c r="Q542">
        <v>45.8</v>
      </c>
    </row>
    <row r="543" spans="1:17" x14ac:dyDescent="0.3">
      <c r="A543" s="8" t="s">
        <v>232</v>
      </c>
      <c r="B543" s="8" t="s">
        <v>236</v>
      </c>
      <c r="C543" s="8" t="s">
        <v>67</v>
      </c>
      <c r="D543" s="8" t="s">
        <v>39</v>
      </c>
      <c r="E543" s="12">
        <v>142</v>
      </c>
      <c r="F543" s="12">
        <v>3.0000000000000001E-3</v>
      </c>
      <c r="G543" s="12">
        <v>0.42599999999999999</v>
      </c>
      <c r="H543" s="13">
        <v>0.51546000000000003</v>
      </c>
      <c r="I543" s="13">
        <v>8.2643999999999981E-2</v>
      </c>
      <c r="J543" s="13">
        <v>2.0448000000000001E-2</v>
      </c>
      <c r="K543" s="13">
        <v>0</v>
      </c>
      <c r="L543" s="13">
        <v>0</v>
      </c>
      <c r="M543" s="5">
        <f>AllData_CategoryTribe!AX544*4</f>
        <v>0.33057599999999993</v>
      </c>
      <c r="N543" s="5">
        <f>AllData_CategoryTribe!BA544*9</f>
        <v>0.184032</v>
      </c>
      <c r="O543" s="5">
        <f>AllData_CategoryTribe!BB544*4</f>
        <v>0</v>
      </c>
      <c r="P543">
        <f t="shared" si="8"/>
        <v>1</v>
      </c>
      <c r="Q543">
        <v>24.2</v>
      </c>
    </row>
    <row r="544" spans="1:17" x14ac:dyDescent="0.3">
      <c r="A544" s="8" t="s">
        <v>232</v>
      </c>
      <c r="B544" s="8" t="s">
        <v>236</v>
      </c>
      <c r="C544" s="8" t="s">
        <v>67</v>
      </c>
      <c r="D544" s="8" t="s">
        <v>23</v>
      </c>
      <c r="E544" s="12">
        <v>104</v>
      </c>
      <c r="F544" s="12">
        <v>6.7000000000000004E-2</v>
      </c>
      <c r="G544" s="12">
        <v>6.968</v>
      </c>
      <c r="H544" s="13">
        <v>10.8004</v>
      </c>
      <c r="I544" s="13">
        <v>0.87796799999999986</v>
      </c>
      <c r="J544" s="13">
        <v>0.73860799999999993</v>
      </c>
      <c r="K544" s="13">
        <v>7.6648000000000008E-2</v>
      </c>
      <c r="L544" s="13">
        <v>0</v>
      </c>
      <c r="M544" s="5">
        <f>AllData_CategoryTribe!AX545*4</f>
        <v>3.5118719999999994</v>
      </c>
      <c r="N544" s="5">
        <f>AllData_CategoryTribe!BA545*9</f>
        <v>6.6474719999999996</v>
      </c>
      <c r="O544" s="5">
        <f>AllData_CategoryTribe!BB545*4</f>
        <v>0.30659200000000003</v>
      </c>
      <c r="P544">
        <f t="shared" si="8"/>
        <v>1</v>
      </c>
      <c r="Q544">
        <v>24.3</v>
      </c>
    </row>
    <row r="545" spans="1:17" x14ac:dyDescent="0.3">
      <c r="A545" s="8" t="s">
        <v>232</v>
      </c>
      <c r="B545" s="8" t="s">
        <v>236</v>
      </c>
      <c r="C545" s="8" t="s">
        <v>67</v>
      </c>
      <c r="D545" s="8" t="s">
        <v>24</v>
      </c>
      <c r="E545" s="12">
        <v>184</v>
      </c>
      <c r="F545" s="12">
        <v>1</v>
      </c>
      <c r="G545" s="12">
        <v>184</v>
      </c>
      <c r="H545" s="13">
        <v>126.96</v>
      </c>
      <c r="I545" s="13">
        <v>6.6239999999999997</v>
      </c>
      <c r="J545" s="13">
        <v>7.5439999999999996</v>
      </c>
      <c r="K545" s="13">
        <v>8.2799999999999994</v>
      </c>
      <c r="L545" s="13">
        <v>0</v>
      </c>
      <c r="M545" s="5">
        <f>AllData_CategoryTribe!AX546*4</f>
        <v>26.495999999999999</v>
      </c>
      <c r="N545" s="5">
        <f>AllData_CategoryTribe!BA546*9</f>
        <v>67.896000000000001</v>
      </c>
      <c r="O545" s="5">
        <f>AllData_CategoryTribe!BB546*4</f>
        <v>33.119999999999997</v>
      </c>
      <c r="P545">
        <f t="shared" si="8"/>
        <v>1</v>
      </c>
      <c r="Q545">
        <v>12.2</v>
      </c>
    </row>
    <row r="546" spans="1:17" x14ac:dyDescent="0.3">
      <c r="A546" s="8" t="s">
        <v>232</v>
      </c>
      <c r="B546" s="8" t="s">
        <v>236</v>
      </c>
      <c r="C546" s="8" t="s">
        <v>67</v>
      </c>
      <c r="D546" s="8" t="s">
        <v>25</v>
      </c>
      <c r="E546" s="12"/>
      <c r="F546" s="12">
        <v>0</v>
      </c>
      <c r="G546" s="12">
        <v>0</v>
      </c>
      <c r="H546" s="13">
        <v>0</v>
      </c>
      <c r="I546" s="13">
        <v>0</v>
      </c>
      <c r="J546" s="13">
        <v>0</v>
      </c>
      <c r="K546" s="13">
        <v>0</v>
      </c>
      <c r="L546" s="13">
        <v>0</v>
      </c>
      <c r="M546" s="5">
        <f>AllData_CategoryTribe!AX547*4</f>
        <v>0</v>
      </c>
      <c r="N546" s="5">
        <f>AllData_CategoryTribe!BA547*9</f>
        <v>0</v>
      </c>
      <c r="O546" s="5">
        <f>AllData_CategoryTribe!BB547*4</f>
        <v>0</v>
      </c>
      <c r="P546">
        <f t="shared" si="8"/>
        <v>0</v>
      </c>
      <c r="Q546">
        <v>59.3</v>
      </c>
    </row>
    <row r="547" spans="1:17" x14ac:dyDescent="0.3">
      <c r="A547" s="8" t="s">
        <v>232</v>
      </c>
      <c r="B547" s="8" t="s">
        <v>236</v>
      </c>
      <c r="C547" s="8" t="s">
        <v>67</v>
      </c>
      <c r="D547" s="8" t="s">
        <v>40</v>
      </c>
      <c r="E547" s="12">
        <v>142</v>
      </c>
      <c r="F547" s="12">
        <v>0.14299999999999999</v>
      </c>
      <c r="G547" s="12">
        <v>20.305999999999997</v>
      </c>
      <c r="H547" s="13">
        <v>28.022279999999995</v>
      </c>
      <c r="I547" s="13">
        <v>5.4420079999999995</v>
      </c>
      <c r="J547" s="13">
        <v>0.5888739999999999</v>
      </c>
      <c r="K547" s="13">
        <v>0.18275399999999997</v>
      </c>
      <c r="L547" s="13">
        <v>0.18275399999999997</v>
      </c>
      <c r="M547" s="5">
        <f>AllData_CategoryTribe!AX548*4</f>
        <v>21.768031999999998</v>
      </c>
      <c r="N547" s="5">
        <f>AllData_CategoryTribe!BA548*9</f>
        <v>5.2998659999999989</v>
      </c>
      <c r="O547" s="5">
        <f>AllData_CategoryTribe!BB548*4</f>
        <v>0.73101599999999989</v>
      </c>
      <c r="P547">
        <f t="shared" si="8"/>
        <v>1</v>
      </c>
      <c r="Q547">
        <v>30.599999999999998</v>
      </c>
    </row>
    <row r="548" spans="1:17" x14ac:dyDescent="0.3">
      <c r="A548" s="8" t="s">
        <v>232</v>
      </c>
      <c r="B548" s="8" t="s">
        <v>236</v>
      </c>
      <c r="C548" s="8" t="s">
        <v>67</v>
      </c>
      <c r="D548" s="8" t="s">
        <v>62</v>
      </c>
      <c r="E548" s="12">
        <v>64</v>
      </c>
      <c r="F548" s="12">
        <v>3.0000000000000001E-3</v>
      </c>
      <c r="G548" s="12">
        <v>0.192</v>
      </c>
      <c r="H548" s="13">
        <v>0.29760000000000003</v>
      </c>
      <c r="I548" s="13">
        <v>2.4192000000000002E-2</v>
      </c>
      <c r="J548" s="13">
        <v>2.0352000000000002E-2</v>
      </c>
      <c r="K548" s="13">
        <v>2.1120000000000002E-3</v>
      </c>
      <c r="L548" s="13">
        <v>0</v>
      </c>
      <c r="M548" s="5">
        <f>AllData_CategoryTribe!AX549*4</f>
        <v>9.6768000000000007E-2</v>
      </c>
      <c r="N548" s="5">
        <f>AllData_CategoryTribe!BA549*9</f>
        <v>0.18316800000000003</v>
      </c>
      <c r="O548" s="5">
        <f>AllData_CategoryTribe!BB549*4</f>
        <v>8.4480000000000006E-3</v>
      </c>
      <c r="P548">
        <f t="shared" si="8"/>
        <v>1</v>
      </c>
      <c r="Q548">
        <v>24.3</v>
      </c>
    </row>
    <row r="549" spans="1:17" x14ac:dyDescent="0.3">
      <c r="A549" s="8" t="s">
        <v>20</v>
      </c>
      <c r="B549" s="8" t="s">
        <v>236</v>
      </c>
      <c r="C549" s="8" t="s">
        <v>67</v>
      </c>
      <c r="D549" s="8" t="s">
        <v>20</v>
      </c>
      <c r="E549" s="12">
        <v>112</v>
      </c>
      <c r="F549" s="12">
        <v>1</v>
      </c>
      <c r="G549" s="12">
        <v>112</v>
      </c>
      <c r="H549" s="13">
        <v>117.6</v>
      </c>
      <c r="I549" s="13">
        <v>20.72</v>
      </c>
      <c r="J549" s="13">
        <v>3.2480000000000002</v>
      </c>
      <c r="K549" s="13">
        <v>0</v>
      </c>
      <c r="L549" s="13">
        <v>0</v>
      </c>
      <c r="M549" s="5">
        <f>AllData_CategoryTribe!AX550*4</f>
        <v>82.88</v>
      </c>
      <c r="N549" s="5">
        <f>AllData_CategoryTribe!BA550*9</f>
        <v>29.232000000000003</v>
      </c>
      <c r="O549" s="5">
        <f>AllData_CategoryTribe!BB550*4</f>
        <v>0</v>
      </c>
      <c r="P549">
        <f t="shared" si="8"/>
        <v>1</v>
      </c>
      <c r="Q549">
        <v>21.4</v>
      </c>
    </row>
    <row r="550" spans="1:17" x14ac:dyDescent="0.3">
      <c r="A550" s="8" t="s">
        <v>233</v>
      </c>
      <c r="B550" s="8" t="s">
        <v>236</v>
      </c>
      <c r="C550" s="8" t="s">
        <v>67</v>
      </c>
      <c r="D550" s="8" t="s">
        <v>26</v>
      </c>
      <c r="E550" s="12">
        <v>175</v>
      </c>
      <c r="F550" s="12">
        <v>0.28599999999999998</v>
      </c>
      <c r="G550" s="12">
        <v>50.05</v>
      </c>
      <c r="H550" s="13">
        <v>65.064999999999998</v>
      </c>
      <c r="I550" s="13">
        <v>1.2011999999999998</v>
      </c>
      <c r="J550" s="13">
        <v>0.10009999999999999</v>
      </c>
      <c r="K550" s="13">
        <v>14.314300000000001</v>
      </c>
      <c r="L550" s="13">
        <v>0.15014999999999998</v>
      </c>
      <c r="M550" s="5">
        <f>AllData_CategoryTribe!AX551*4</f>
        <v>4.8047999999999993</v>
      </c>
      <c r="N550" s="5">
        <f>AllData_CategoryTribe!BA551*9</f>
        <v>0.90089999999999992</v>
      </c>
      <c r="O550" s="5">
        <f>AllData_CategoryTribe!BB551*4</f>
        <v>57.257200000000005</v>
      </c>
      <c r="P550">
        <f t="shared" si="8"/>
        <v>1</v>
      </c>
      <c r="Q550">
        <v>31.200000000000003</v>
      </c>
    </row>
    <row r="551" spans="1:17" x14ac:dyDescent="0.3">
      <c r="A551" s="8" t="s">
        <v>233</v>
      </c>
      <c r="B551" s="8" t="s">
        <v>236</v>
      </c>
      <c r="C551" s="8" t="s">
        <v>67</v>
      </c>
      <c r="D551" s="8" t="s">
        <v>28</v>
      </c>
      <c r="E551" s="12">
        <v>185</v>
      </c>
      <c r="F551" s="12">
        <v>1</v>
      </c>
      <c r="G551" s="12">
        <v>185</v>
      </c>
      <c r="H551" s="13">
        <v>234.95</v>
      </c>
      <c r="I551" s="13">
        <v>16.094999999999999</v>
      </c>
      <c r="J551" s="13">
        <v>0.92500000000000004</v>
      </c>
      <c r="K551" s="13">
        <v>42.18</v>
      </c>
      <c r="L551" s="13">
        <v>11.84</v>
      </c>
      <c r="M551" s="5">
        <f>AllData_CategoryTribe!AX552*4</f>
        <v>64.38</v>
      </c>
      <c r="N551" s="5">
        <f>AllData_CategoryTribe!BA552*9</f>
        <v>8.3250000000000011</v>
      </c>
      <c r="O551" s="5">
        <f>AllData_CategoryTribe!BB552*4</f>
        <v>168.72</v>
      </c>
      <c r="P551">
        <f t="shared" si="8"/>
        <v>1</v>
      </c>
      <c r="Q551">
        <v>32</v>
      </c>
    </row>
    <row r="552" spans="1:17" x14ac:dyDescent="0.3">
      <c r="A552" s="8" t="s">
        <v>233</v>
      </c>
      <c r="B552" s="8" t="s">
        <v>236</v>
      </c>
      <c r="C552" s="8" t="s">
        <v>67</v>
      </c>
      <c r="D552" s="8" t="s">
        <v>29</v>
      </c>
      <c r="E552" s="12"/>
      <c r="F552" s="12">
        <v>0</v>
      </c>
      <c r="G552" s="12">
        <v>0</v>
      </c>
      <c r="H552" s="13">
        <v>0</v>
      </c>
      <c r="I552" s="13">
        <v>0</v>
      </c>
      <c r="J552" s="13">
        <v>0</v>
      </c>
      <c r="K552" s="13">
        <v>0</v>
      </c>
      <c r="L552" s="13">
        <v>0</v>
      </c>
      <c r="M552" s="5">
        <f>AllData_CategoryTribe!AX553*4</f>
        <v>0</v>
      </c>
      <c r="N552" s="5">
        <f>AllData_CategoryTribe!BA553*9</f>
        <v>0</v>
      </c>
      <c r="O552" s="5">
        <f>AllData_CategoryTribe!BB553*4</f>
        <v>0</v>
      </c>
      <c r="P552">
        <f t="shared" si="8"/>
        <v>0</v>
      </c>
      <c r="Q552">
        <v>5.9</v>
      </c>
    </row>
    <row r="553" spans="1:17" x14ac:dyDescent="0.3">
      <c r="A553" s="8" t="s">
        <v>233</v>
      </c>
      <c r="B553" s="8" t="s">
        <v>236</v>
      </c>
      <c r="C553" s="8" t="s">
        <v>67</v>
      </c>
      <c r="D553" s="8" t="s">
        <v>30</v>
      </c>
      <c r="E553" s="12"/>
      <c r="F553" s="12">
        <v>0</v>
      </c>
      <c r="G553" s="12">
        <v>0</v>
      </c>
      <c r="H553" s="13">
        <v>0</v>
      </c>
      <c r="I553" s="13">
        <v>0</v>
      </c>
      <c r="J553" s="13">
        <v>0</v>
      </c>
      <c r="K553" s="13">
        <v>0</v>
      </c>
      <c r="L553" s="13">
        <v>0</v>
      </c>
      <c r="M553" s="5">
        <f>AllData_CategoryTribe!AX554*4</f>
        <v>0</v>
      </c>
      <c r="N553" s="5">
        <f>AllData_CategoryTribe!BA554*9</f>
        <v>0</v>
      </c>
      <c r="O553" s="5">
        <f>AllData_CategoryTribe!BB554*4</f>
        <v>0</v>
      </c>
      <c r="P553">
        <f t="shared" si="8"/>
        <v>0</v>
      </c>
      <c r="Q553">
        <v>24.9</v>
      </c>
    </row>
    <row r="554" spans="1:17" x14ac:dyDescent="0.3">
      <c r="A554" s="8" t="s">
        <v>233</v>
      </c>
      <c r="B554" s="8" t="s">
        <v>236</v>
      </c>
      <c r="C554" s="8" t="s">
        <v>67</v>
      </c>
      <c r="D554" s="8" t="s">
        <v>31</v>
      </c>
      <c r="E554" s="12"/>
      <c r="F554" s="12">
        <v>0</v>
      </c>
      <c r="G554" s="12">
        <v>0</v>
      </c>
      <c r="H554" s="13">
        <v>0</v>
      </c>
      <c r="I554" s="13">
        <v>0</v>
      </c>
      <c r="J554" s="13">
        <v>0</v>
      </c>
      <c r="K554" s="13">
        <v>0</v>
      </c>
      <c r="L554" s="13">
        <v>0</v>
      </c>
      <c r="M554" s="5">
        <f>AllData_CategoryTribe!AX555*4</f>
        <v>0</v>
      </c>
      <c r="N554" s="5">
        <f>AllData_CategoryTribe!BA555*9</f>
        <v>0</v>
      </c>
      <c r="O554" s="5">
        <f>AllData_CategoryTribe!BB555*4</f>
        <v>0</v>
      </c>
      <c r="P554">
        <f t="shared" si="8"/>
        <v>0</v>
      </c>
      <c r="Q554">
        <v>23.700000000000003</v>
      </c>
    </row>
    <row r="555" spans="1:17" x14ac:dyDescent="0.3">
      <c r="A555" s="8" t="s">
        <v>233</v>
      </c>
      <c r="B555" s="8" t="s">
        <v>236</v>
      </c>
      <c r="C555" s="8" t="s">
        <v>67</v>
      </c>
      <c r="D555" s="8" t="s">
        <v>34</v>
      </c>
      <c r="E555" s="12">
        <v>125</v>
      </c>
      <c r="F555" s="12">
        <v>0.28599999999999998</v>
      </c>
      <c r="G555" s="12">
        <v>35.75</v>
      </c>
      <c r="H555" s="13">
        <v>102.96</v>
      </c>
      <c r="I555" s="13">
        <v>2.2522500000000001</v>
      </c>
      <c r="J555" s="13">
        <v>3.25325</v>
      </c>
      <c r="K555" s="13">
        <v>17.517499999999998</v>
      </c>
      <c r="L555" s="13">
        <v>0</v>
      </c>
      <c r="M555" s="5">
        <f>AllData_CategoryTribe!AX556*4</f>
        <v>9.0090000000000003</v>
      </c>
      <c r="N555" s="5">
        <f>AllData_CategoryTribe!BA556*9</f>
        <v>29.279250000000001</v>
      </c>
      <c r="O555" s="5">
        <f>AllData_CategoryTribe!BB556*4</f>
        <v>70.069999999999993</v>
      </c>
      <c r="P555">
        <f t="shared" si="8"/>
        <v>1</v>
      </c>
      <c r="Q555">
        <v>64.400000000000006</v>
      </c>
    </row>
    <row r="556" spans="1:17" x14ac:dyDescent="0.3">
      <c r="A556" s="8" t="s">
        <v>233</v>
      </c>
      <c r="B556" s="8" t="s">
        <v>236</v>
      </c>
      <c r="C556" s="8" t="s">
        <v>67</v>
      </c>
      <c r="D556" s="8" t="s">
        <v>44</v>
      </c>
      <c r="E556" s="12">
        <v>250</v>
      </c>
      <c r="F556" s="12">
        <v>3.3000000000000002E-2</v>
      </c>
      <c r="G556" s="12">
        <v>8.25</v>
      </c>
      <c r="H556" s="13">
        <v>11.6325</v>
      </c>
      <c r="I556" s="13">
        <v>0.39600000000000002</v>
      </c>
      <c r="J556" s="13">
        <v>5.7749999999999996E-2</v>
      </c>
      <c r="K556" s="13">
        <v>2.3347500000000001</v>
      </c>
      <c r="L556" s="13">
        <v>0.14025000000000001</v>
      </c>
      <c r="M556" s="5">
        <f>AllData_CategoryTribe!AX557*4</f>
        <v>1.5840000000000001</v>
      </c>
      <c r="N556" s="5">
        <f>AllData_CategoryTribe!BA557*9</f>
        <v>0.51974999999999993</v>
      </c>
      <c r="O556" s="5">
        <f>AllData_CategoryTribe!BB557*4</f>
        <v>9.3390000000000004</v>
      </c>
      <c r="P556">
        <f t="shared" si="8"/>
        <v>1</v>
      </c>
      <c r="Q556">
        <v>33.799999999999997</v>
      </c>
    </row>
    <row r="557" spans="1:17" x14ac:dyDescent="0.3">
      <c r="A557" s="8" t="s">
        <v>234</v>
      </c>
      <c r="B557" s="8" t="s">
        <v>236</v>
      </c>
      <c r="C557" s="8" t="s">
        <v>67</v>
      </c>
      <c r="D557" s="8" t="s">
        <v>248</v>
      </c>
      <c r="E557" s="12">
        <v>134</v>
      </c>
      <c r="F557" s="12">
        <v>1</v>
      </c>
      <c r="G557" s="12">
        <v>134</v>
      </c>
      <c r="H557" s="13">
        <v>218.42</v>
      </c>
      <c r="I557" s="13">
        <v>8.4420000000000002</v>
      </c>
      <c r="J557" s="13">
        <v>1.8759999999999999</v>
      </c>
      <c r="K557" s="13">
        <v>41.674000000000007</v>
      </c>
      <c r="L557" s="13">
        <v>1.34</v>
      </c>
      <c r="M557" s="5">
        <f>AllData_CategoryTribe!AX558*4</f>
        <v>33.768000000000001</v>
      </c>
      <c r="N557" s="5">
        <f>AllData_CategoryTribe!BA558*9</f>
        <v>16.884</v>
      </c>
      <c r="O557" s="5">
        <f>AllData_CategoryTribe!BB558*4</f>
        <v>166.69600000000003</v>
      </c>
      <c r="P557">
        <f t="shared" si="8"/>
        <v>1</v>
      </c>
      <c r="Q557">
        <v>38.799999999999997</v>
      </c>
    </row>
    <row r="558" spans="1:17" x14ac:dyDescent="0.3">
      <c r="A558" s="8" t="s">
        <v>234</v>
      </c>
      <c r="B558" s="8" t="s">
        <v>236</v>
      </c>
      <c r="C558" s="8" t="s">
        <v>67</v>
      </c>
      <c r="D558" s="8" t="s">
        <v>27</v>
      </c>
      <c r="E558" s="12">
        <v>114</v>
      </c>
      <c r="F558" s="12">
        <v>0.28599999999999998</v>
      </c>
      <c r="G558" s="12">
        <v>32.603999999999999</v>
      </c>
      <c r="H558" s="13">
        <v>40.755000000000003</v>
      </c>
      <c r="I558" s="13">
        <v>0.68468400000000007</v>
      </c>
      <c r="J558" s="13">
        <v>0.42385199999999995</v>
      </c>
      <c r="K558" s="13">
        <v>8.542247999999999</v>
      </c>
      <c r="L558" s="13">
        <v>0.32604</v>
      </c>
      <c r="M558" s="5">
        <f>AllData_CategoryTribe!AX559*4</f>
        <v>2.7387360000000003</v>
      </c>
      <c r="N558" s="5">
        <f>AllData_CategoryTribe!BA559*9</f>
        <v>3.8146679999999997</v>
      </c>
      <c r="O558" s="5">
        <f>AllData_CategoryTribe!BB559*4</f>
        <v>34.168991999999996</v>
      </c>
      <c r="P558">
        <f t="shared" si="8"/>
        <v>1</v>
      </c>
      <c r="Q558">
        <v>29.6</v>
      </c>
    </row>
    <row r="559" spans="1:17" x14ac:dyDescent="0.3">
      <c r="A559" s="8" t="s">
        <v>234</v>
      </c>
      <c r="B559" s="8" t="s">
        <v>236</v>
      </c>
      <c r="C559" s="8" t="s">
        <v>67</v>
      </c>
      <c r="D559" s="8" t="s">
        <v>32</v>
      </c>
      <c r="E559" s="12">
        <v>83</v>
      </c>
      <c r="F559" s="12">
        <v>3.0000000000000001E-3</v>
      </c>
      <c r="G559" s="12">
        <v>0.249</v>
      </c>
      <c r="H559" s="13">
        <v>0.82668000000000008</v>
      </c>
      <c r="I559" s="13">
        <v>2.5647000000000003E-2</v>
      </c>
      <c r="J559" s="13">
        <v>7.4700000000000001E-3</v>
      </c>
      <c r="K559" s="13">
        <v>0.18351300000000001</v>
      </c>
      <c r="L559" s="13">
        <v>3.1622999999999998E-2</v>
      </c>
      <c r="M559" s="5">
        <f>AllData_CategoryTribe!AX560*4</f>
        <v>0.10258800000000001</v>
      </c>
      <c r="N559" s="5">
        <f>AllData_CategoryTribe!BA560*9</f>
        <v>6.7229999999999998E-2</v>
      </c>
      <c r="O559" s="5">
        <f>AllData_CategoryTribe!BB560*4</f>
        <v>0.73405200000000004</v>
      </c>
      <c r="P559">
        <f t="shared" si="8"/>
        <v>1</v>
      </c>
      <c r="Q559">
        <v>87</v>
      </c>
    </row>
    <row r="560" spans="1:17" x14ac:dyDescent="0.3">
      <c r="A560" s="8" t="s">
        <v>234</v>
      </c>
      <c r="B560" s="8" t="s">
        <v>236</v>
      </c>
      <c r="C560" s="8" t="s">
        <v>67</v>
      </c>
      <c r="D560" s="8" t="s">
        <v>74</v>
      </c>
      <c r="E560" s="12">
        <v>340</v>
      </c>
      <c r="F560" s="12">
        <v>6.7000000000000004E-2</v>
      </c>
      <c r="G560" s="12">
        <v>22.78</v>
      </c>
      <c r="H560" s="13">
        <v>9.3398000000000003</v>
      </c>
      <c r="I560" s="13">
        <v>0</v>
      </c>
      <c r="J560" s="13">
        <v>0</v>
      </c>
      <c r="K560" s="13">
        <v>2.3691200000000001</v>
      </c>
      <c r="L560" s="13">
        <v>0</v>
      </c>
      <c r="M560" s="5">
        <f>AllData_CategoryTribe!AX561*4</f>
        <v>0</v>
      </c>
      <c r="N560" s="5">
        <f>AllData_CategoryTribe!BA561*9</f>
        <v>0</v>
      </c>
      <c r="O560" s="5">
        <f>AllData_CategoryTribe!BB561*4</f>
        <v>9.4764800000000005</v>
      </c>
      <c r="P560">
        <f t="shared" si="8"/>
        <v>1</v>
      </c>
      <c r="Q560">
        <v>10.4</v>
      </c>
    </row>
    <row r="561" spans="1:17" x14ac:dyDescent="0.3">
      <c r="A561" s="8" t="s">
        <v>232</v>
      </c>
      <c r="B561" s="8" t="s">
        <v>236</v>
      </c>
      <c r="C561" s="8" t="s">
        <v>68</v>
      </c>
      <c r="D561" s="8" t="s">
        <v>13</v>
      </c>
      <c r="E561" s="12">
        <v>112</v>
      </c>
      <c r="F561" s="12">
        <v>3.3000000000000002E-2</v>
      </c>
      <c r="G561" s="12">
        <v>3.6960000000000002</v>
      </c>
      <c r="H561" s="13">
        <v>9.94224</v>
      </c>
      <c r="I561" s="13">
        <v>0.92030400000000001</v>
      </c>
      <c r="J561" s="13">
        <v>0.66528000000000009</v>
      </c>
      <c r="K561" s="13">
        <v>0</v>
      </c>
      <c r="L561" s="13">
        <v>0</v>
      </c>
      <c r="M561" s="5">
        <f>AllData_CategoryTribe!AX562*4</f>
        <v>3.681216</v>
      </c>
      <c r="N561" s="5">
        <f>AllData_CategoryTribe!BA562*9</f>
        <v>5.9875200000000008</v>
      </c>
      <c r="O561" s="5">
        <f>AllData_CategoryTribe!BB562*4</f>
        <v>0</v>
      </c>
      <c r="P561">
        <f t="shared" si="8"/>
        <v>1</v>
      </c>
      <c r="Q561">
        <v>42.9</v>
      </c>
    </row>
    <row r="562" spans="1:17" x14ac:dyDescent="0.3">
      <c r="A562" s="8" t="s">
        <v>232</v>
      </c>
      <c r="B562" s="8" t="s">
        <v>236</v>
      </c>
      <c r="C562" s="8" t="s">
        <v>68</v>
      </c>
      <c r="D562" s="8" t="s">
        <v>15</v>
      </c>
      <c r="E562" s="12">
        <v>85</v>
      </c>
      <c r="F562" s="12">
        <v>6.7000000000000004E-2</v>
      </c>
      <c r="G562" s="12">
        <v>5.6950000000000003</v>
      </c>
      <c r="H562" s="13">
        <v>13.724950000000002</v>
      </c>
      <c r="I562" s="13">
        <v>1.8736550000000001</v>
      </c>
      <c r="J562" s="13">
        <v>0.62075500000000006</v>
      </c>
      <c r="K562" s="13">
        <v>2.8475E-2</v>
      </c>
      <c r="L562" s="13">
        <v>0</v>
      </c>
      <c r="M562" s="5">
        <f>AllData_CategoryTribe!AX563*4</f>
        <v>7.4946200000000003</v>
      </c>
      <c r="N562" s="5">
        <f>AllData_CategoryTribe!BA563*9</f>
        <v>5.5867950000000004</v>
      </c>
      <c r="O562" s="5">
        <f>AllData_CategoryTribe!BB563*4</f>
        <v>0.1139</v>
      </c>
      <c r="P562">
        <f t="shared" si="8"/>
        <v>1</v>
      </c>
      <c r="Q562">
        <v>44.3</v>
      </c>
    </row>
    <row r="563" spans="1:17" x14ac:dyDescent="0.3">
      <c r="A563" s="8" t="s">
        <v>232</v>
      </c>
      <c r="B563" s="8" t="s">
        <v>236</v>
      </c>
      <c r="C563" s="8" t="s">
        <v>68</v>
      </c>
      <c r="D563" s="8" t="s">
        <v>17</v>
      </c>
      <c r="E563" s="12">
        <v>85</v>
      </c>
      <c r="F563" s="12">
        <v>6.7000000000000004E-2</v>
      </c>
      <c r="G563" s="12">
        <v>5.6950000000000003</v>
      </c>
      <c r="H563" s="13">
        <v>15.091750000000001</v>
      </c>
      <c r="I563" s="13">
        <v>0.96245499999999995</v>
      </c>
      <c r="J563" s="13">
        <v>1.2187300000000001</v>
      </c>
      <c r="K563" s="13">
        <v>0</v>
      </c>
      <c r="L563" s="13">
        <v>0</v>
      </c>
      <c r="M563" s="5">
        <f>AllData_CategoryTribe!AX564*4</f>
        <v>3.8498199999999998</v>
      </c>
      <c r="N563" s="5">
        <f>AllData_CategoryTribe!BA564*9</f>
        <v>10.968570000000001</v>
      </c>
      <c r="O563" s="5">
        <f>AllData_CategoryTribe!BB564*4</f>
        <v>0</v>
      </c>
      <c r="P563">
        <f t="shared" si="8"/>
        <v>1</v>
      </c>
      <c r="Q563">
        <v>38.299999999999997</v>
      </c>
    </row>
    <row r="564" spans="1:17" x14ac:dyDescent="0.3">
      <c r="A564" s="8" t="s">
        <v>232</v>
      </c>
      <c r="B564" s="8" t="s">
        <v>236</v>
      </c>
      <c r="C564" s="8" t="s">
        <v>68</v>
      </c>
      <c r="D564" s="8" t="s">
        <v>18</v>
      </c>
      <c r="E564" s="12">
        <v>112</v>
      </c>
      <c r="F564" s="12">
        <v>3.3000000000000002E-2</v>
      </c>
      <c r="G564" s="12">
        <v>3.6960000000000002</v>
      </c>
      <c r="H564" s="13">
        <v>9.8683200000000006</v>
      </c>
      <c r="I564" s="13">
        <v>0.72441600000000006</v>
      </c>
      <c r="J564" s="13">
        <v>0.75028800000000007</v>
      </c>
      <c r="K564" s="13">
        <v>3.696E-2</v>
      </c>
      <c r="L564" s="13">
        <v>3.696E-2</v>
      </c>
      <c r="M564" s="5">
        <f>AllData_CategoryTribe!AX565*4</f>
        <v>2.8976640000000002</v>
      </c>
      <c r="N564" s="5">
        <f>AllData_CategoryTribe!BA565*9</f>
        <v>6.7525920000000008</v>
      </c>
      <c r="O564" s="5">
        <f>AllData_CategoryTribe!BB565*4</f>
        <v>0.14784</v>
      </c>
      <c r="P564">
        <f t="shared" si="8"/>
        <v>1</v>
      </c>
      <c r="Q564">
        <v>39.900000000000006</v>
      </c>
    </row>
    <row r="565" spans="1:17" x14ac:dyDescent="0.3">
      <c r="A565" s="8" t="s">
        <v>232</v>
      </c>
      <c r="B565" s="8" t="s">
        <v>236</v>
      </c>
      <c r="C565" s="8" t="s">
        <v>68</v>
      </c>
      <c r="D565" s="8" t="s">
        <v>19</v>
      </c>
      <c r="E565" s="12">
        <v>112</v>
      </c>
      <c r="F565" s="12">
        <v>3.3000000000000002E-2</v>
      </c>
      <c r="G565" s="12">
        <v>3.6960000000000002</v>
      </c>
      <c r="H565" s="13">
        <v>10.533600000000002</v>
      </c>
      <c r="I565" s="13">
        <v>0.994224</v>
      </c>
      <c r="J565" s="13">
        <v>0.69854399999999994</v>
      </c>
      <c r="K565" s="13">
        <v>0</v>
      </c>
      <c r="L565" s="13">
        <v>0</v>
      </c>
      <c r="M565" s="5">
        <f>AllData_CategoryTribe!AX566*4</f>
        <v>3.976896</v>
      </c>
      <c r="N565" s="5">
        <f>AllData_CategoryTribe!BA566*9</f>
        <v>6.2868959999999996</v>
      </c>
      <c r="O565" s="5">
        <f>AllData_CategoryTribe!BB566*4</f>
        <v>0</v>
      </c>
      <c r="P565">
        <f t="shared" si="8"/>
        <v>1</v>
      </c>
      <c r="Q565">
        <v>45.8</v>
      </c>
    </row>
    <row r="566" spans="1:17" x14ac:dyDescent="0.3">
      <c r="A566" s="8" t="s">
        <v>232</v>
      </c>
      <c r="B566" s="8" t="s">
        <v>236</v>
      </c>
      <c r="C566" s="8" t="s">
        <v>68</v>
      </c>
      <c r="D566" s="8" t="s">
        <v>22</v>
      </c>
      <c r="E566" s="12">
        <v>112</v>
      </c>
      <c r="F566" s="12">
        <v>3.3000000000000002E-2</v>
      </c>
      <c r="G566" s="12">
        <v>3.6960000000000002</v>
      </c>
      <c r="H566" s="13">
        <v>10.533600000000002</v>
      </c>
      <c r="I566" s="13">
        <v>0.994224</v>
      </c>
      <c r="J566" s="13">
        <v>0.69854399999999994</v>
      </c>
      <c r="K566" s="13">
        <v>0</v>
      </c>
      <c r="L566" s="13">
        <v>0</v>
      </c>
      <c r="M566" s="5">
        <f>AllData_CategoryTribe!AX567*4</f>
        <v>3.976896</v>
      </c>
      <c r="N566" s="5">
        <f>AllData_CategoryTribe!BA567*9</f>
        <v>6.2868959999999996</v>
      </c>
      <c r="O566" s="5">
        <f>AllData_CategoryTribe!BB567*4</f>
        <v>0</v>
      </c>
      <c r="P566">
        <f t="shared" si="8"/>
        <v>1</v>
      </c>
      <c r="Q566">
        <v>45.8</v>
      </c>
    </row>
    <row r="567" spans="1:17" x14ac:dyDescent="0.3">
      <c r="A567" s="8" t="s">
        <v>232</v>
      </c>
      <c r="B567" s="8" t="s">
        <v>236</v>
      </c>
      <c r="C567" s="8" t="s">
        <v>68</v>
      </c>
      <c r="D567" s="8" t="s">
        <v>39</v>
      </c>
      <c r="E567" s="12">
        <v>112</v>
      </c>
      <c r="F567" s="12">
        <v>3.3000000000000002E-2</v>
      </c>
      <c r="G567" s="12">
        <v>3.6960000000000002</v>
      </c>
      <c r="H567" s="13">
        <v>4.4721599999999997</v>
      </c>
      <c r="I567" s="13">
        <v>0.71702399999999999</v>
      </c>
      <c r="J567" s="13">
        <v>0.17740800000000001</v>
      </c>
      <c r="K567" s="13">
        <v>0</v>
      </c>
      <c r="L567" s="13">
        <v>0</v>
      </c>
      <c r="M567" s="5">
        <f>AllData_CategoryTribe!AX568*4</f>
        <v>2.868096</v>
      </c>
      <c r="N567" s="5">
        <f>AllData_CategoryTribe!BA568*9</f>
        <v>1.5966720000000001</v>
      </c>
      <c r="O567" s="5">
        <f>AllData_CategoryTribe!BB568*4</f>
        <v>0</v>
      </c>
      <c r="P567">
        <f t="shared" si="8"/>
        <v>1</v>
      </c>
      <c r="Q567">
        <v>24.2</v>
      </c>
    </row>
    <row r="568" spans="1:17" x14ac:dyDescent="0.3">
      <c r="A568" s="8" t="s">
        <v>232</v>
      </c>
      <c r="B568" s="8" t="s">
        <v>236</v>
      </c>
      <c r="C568" s="8" t="s">
        <v>68</v>
      </c>
      <c r="D568" s="8" t="s">
        <v>40</v>
      </c>
      <c r="E568" s="12">
        <v>112</v>
      </c>
      <c r="F568" s="12">
        <v>3.3000000000000002E-2</v>
      </c>
      <c r="G568" s="12">
        <v>3.6960000000000002</v>
      </c>
      <c r="H568" s="13">
        <v>5.1004800000000001</v>
      </c>
      <c r="I568" s="13">
        <v>0.99052800000000008</v>
      </c>
      <c r="J568" s="13">
        <v>0.107184</v>
      </c>
      <c r="K568" s="13">
        <v>3.3264000000000002E-2</v>
      </c>
      <c r="L568" s="13">
        <v>3.3264000000000002E-2</v>
      </c>
      <c r="M568" s="5">
        <f>AllData_CategoryTribe!AX569*4</f>
        <v>3.9621120000000003</v>
      </c>
      <c r="N568" s="5">
        <f>AllData_CategoryTribe!BA569*9</f>
        <v>0.96465599999999996</v>
      </c>
      <c r="O568" s="5">
        <f>AllData_CategoryTribe!BB569*4</f>
        <v>0.13305600000000001</v>
      </c>
      <c r="P568">
        <f t="shared" si="8"/>
        <v>1</v>
      </c>
      <c r="Q568">
        <v>30.599999999999998</v>
      </c>
    </row>
    <row r="569" spans="1:17" x14ac:dyDescent="0.3">
      <c r="A569" s="8" t="s">
        <v>232</v>
      </c>
      <c r="B569" s="8" t="s">
        <v>236</v>
      </c>
      <c r="C569" s="8" t="s">
        <v>68</v>
      </c>
      <c r="D569" s="8" t="s">
        <v>23</v>
      </c>
      <c r="E569" s="12">
        <v>64</v>
      </c>
      <c r="F569" s="12">
        <v>0.14299999999999999</v>
      </c>
      <c r="G569" s="12">
        <v>9.1519999999999992</v>
      </c>
      <c r="H569" s="13">
        <v>14.185599999999999</v>
      </c>
      <c r="I569" s="13">
        <v>1.153152</v>
      </c>
      <c r="J569" s="13">
        <v>0.97011199999999986</v>
      </c>
      <c r="K569" s="13">
        <v>0.100672</v>
      </c>
      <c r="L569" s="13">
        <v>0</v>
      </c>
      <c r="M569" s="5">
        <f>AllData_CategoryTribe!AX570*4</f>
        <v>4.6126079999999998</v>
      </c>
      <c r="N569" s="5">
        <f>AllData_CategoryTribe!BA570*9</f>
        <v>8.7310079999999992</v>
      </c>
      <c r="O569" s="5">
        <f>AllData_CategoryTribe!BB570*4</f>
        <v>0.40268799999999999</v>
      </c>
      <c r="P569">
        <f t="shared" si="8"/>
        <v>1</v>
      </c>
      <c r="Q569">
        <v>24.3</v>
      </c>
    </row>
    <row r="570" spans="1:17" x14ac:dyDescent="0.3">
      <c r="A570" s="8" t="s">
        <v>232</v>
      </c>
      <c r="B570" s="8" t="s">
        <v>236</v>
      </c>
      <c r="C570" s="8" t="s">
        <v>68</v>
      </c>
      <c r="D570" s="8" t="s">
        <v>24</v>
      </c>
      <c r="E570" s="12">
        <v>184</v>
      </c>
      <c r="F570" s="12">
        <v>1</v>
      </c>
      <c r="G570" s="12">
        <v>184</v>
      </c>
      <c r="H570" s="13">
        <v>126.96</v>
      </c>
      <c r="I570" s="13">
        <v>6.6239999999999997</v>
      </c>
      <c r="J570" s="13">
        <v>7.5439999999999996</v>
      </c>
      <c r="K570" s="13">
        <v>8.2799999999999994</v>
      </c>
      <c r="L570" s="13">
        <v>0</v>
      </c>
      <c r="M570" s="5">
        <f>AllData_CategoryTribe!AX571*4</f>
        <v>26.495999999999999</v>
      </c>
      <c r="N570" s="5">
        <f>AllData_CategoryTribe!BA571*9</f>
        <v>67.896000000000001</v>
      </c>
      <c r="O570" s="5">
        <f>AllData_CategoryTribe!BB571*4</f>
        <v>33.119999999999997</v>
      </c>
      <c r="P570">
        <f t="shared" si="8"/>
        <v>1</v>
      </c>
      <c r="Q570">
        <v>12.2</v>
      </c>
    </row>
    <row r="571" spans="1:17" x14ac:dyDescent="0.3">
      <c r="A571" s="8" t="s">
        <v>232</v>
      </c>
      <c r="B571" s="8" t="s">
        <v>236</v>
      </c>
      <c r="C571" s="8" t="s">
        <v>68</v>
      </c>
      <c r="D571" s="8" t="s">
        <v>25</v>
      </c>
      <c r="E571" s="12"/>
      <c r="F571" s="12">
        <v>0</v>
      </c>
      <c r="G571" s="12">
        <v>0</v>
      </c>
      <c r="H571" s="13">
        <v>0</v>
      </c>
      <c r="I571" s="13">
        <v>0</v>
      </c>
      <c r="J571" s="13">
        <v>0</v>
      </c>
      <c r="K571" s="13">
        <v>0</v>
      </c>
      <c r="L571" s="13">
        <v>0</v>
      </c>
      <c r="M571" s="5">
        <f>AllData_CategoryTribe!AX572*4</f>
        <v>0</v>
      </c>
      <c r="N571" s="5">
        <f>AllData_CategoryTribe!BA572*9</f>
        <v>0</v>
      </c>
      <c r="O571" s="5">
        <f>AllData_CategoryTribe!BB572*4</f>
        <v>0</v>
      </c>
      <c r="P571">
        <f t="shared" si="8"/>
        <v>0</v>
      </c>
      <c r="Q571">
        <v>59.3</v>
      </c>
    </row>
    <row r="572" spans="1:17" x14ac:dyDescent="0.3">
      <c r="A572" s="8" t="s">
        <v>20</v>
      </c>
      <c r="B572" s="8" t="s">
        <v>236</v>
      </c>
      <c r="C572" s="8" t="s">
        <v>68</v>
      </c>
      <c r="D572" s="8" t="s">
        <v>20</v>
      </c>
      <c r="E572" s="12">
        <v>112</v>
      </c>
      <c r="F572" s="12">
        <v>1</v>
      </c>
      <c r="G572" s="12">
        <v>112</v>
      </c>
      <c r="H572" s="13">
        <v>117.6</v>
      </c>
      <c r="I572" s="13">
        <v>20.72</v>
      </c>
      <c r="J572" s="13">
        <v>3.2480000000000002</v>
      </c>
      <c r="K572" s="13">
        <v>0</v>
      </c>
      <c r="L572" s="13">
        <v>0</v>
      </c>
      <c r="M572" s="5">
        <f>AllData_CategoryTribe!AX573*4</f>
        <v>82.88</v>
      </c>
      <c r="N572" s="5">
        <f>AllData_CategoryTribe!BA573*9</f>
        <v>29.232000000000003</v>
      </c>
      <c r="O572" s="5">
        <f>AllData_CategoryTribe!BB573*4</f>
        <v>0</v>
      </c>
      <c r="P572">
        <f t="shared" si="8"/>
        <v>1</v>
      </c>
      <c r="Q572">
        <v>21.4</v>
      </c>
    </row>
    <row r="573" spans="1:17" x14ac:dyDescent="0.3">
      <c r="A573" s="8" t="s">
        <v>233</v>
      </c>
      <c r="B573" s="8" t="s">
        <v>236</v>
      </c>
      <c r="C573" s="8" t="s">
        <v>68</v>
      </c>
      <c r="D573" s="8" t="s">
        <v>26</v>
      </c>
      <c r="E573" s="12">
        <v>175</v>
      </c>
      <c r="F573" s="12">
        <v>0.28599999999999998</v>
      </c>
      <c r="G573" s="12">
        <v>50.05</v>
      </c>
      <c r="H573" s="13">
        <v>65.064999999999998</v>
      </c>
      <c r="I573" s="13">
        <v>1.2011999999999998</v>
      </c>
      <c r="J573" s="13">
        <v>0.10009999999999999</v>
      </c>
      <c r="K573" s="13">
        <v>14.314300000000001</v>
      </c>
      <c r="L573" s="13">
        <v>0.15014999999999998</v>
      </c>
      <c r="M573" s="5">
        <f>AllData_CategoryTribe!AX574*4</f>
        <v>4.8047999999999993</v>
      </c>
      <c r="N573" s="5">
        <f>AllData_CategoryTribe!BA574*9</f>
        <v>0.90089999999999992</v>
      </c>
      <c r="O573" s="5">
        <f>AllData_CategoryTribe!BB574*4</f>
        <v>57.257200000000005</v>
      </c>
      <c r="P573">
        <f t="shared" si="8"/>
        <v>1</v>
      </c>
      <c r="Q573">
        <v>31.200000000000003</v>
      </c>
    </row>
    <row r="574" spans="1:17" x14ac:dyDescent="0.3">
      <c r="A574" s="8" t="s">
        <v>233</v>
      </c>
      <c r="B574" s="8" t="s">
        <v>236</v>
      </c>
      <c r="C574" s="8" t="s">
        <v>68</v>
      </c>
      <c r="D574" s="8" t="s">
        <v>28</v>
      </c>
      <c r="E574" s="12">
        <v>185</v>
      </c>
      <c r="F574" s="12">
        <v>1</v>
      </c>
      <c r="G574" s="12">
        <v>185</v>
      </c>
      <c r="H574" s="13">
        <v>234.95</v>
      </c>
      <c r="I574" s="13">
        <v>16.094999999999999</v>
      </c>
      <c r="J574" s="13">
        <v>0.92500000000000004</v>
      </c>
      <c r="K574" s="13">
        <v>42.18</v>
      </c>
      <c r="L574" s="13">
        <v>11.84</v>
      </c>
      <c r="M574" s="5">
        <f>AllData_CategoryTribe!AX575*4</f>
        <v>64.38</v>
      </c>
      <c r="N574" s="5">
        <f>AllData_CategoryTribe!BA575*9</f>
        <v>8.3250000000000011</v>
      </c>
      <c r="O574" s="5">
        <f>AllData_CategoryTribe!BB575*4</f>
        <v>168.72</v>
      </c>
      <c r="P574">
        <f t="shared" si="8"/>
        <v>1</v>
      </c>
      <c r="Q574">
        <v>32</v>
      </c>
    </row>
    <row r="575" spans="1:17" x14ac:dyDescent="0.3">
      <c r="A575" s="8" t="s">
        <v>233</v>
      </c>
      <c r="B575" s="8" t="s">
        <v>236</v>
      </c>
      <c r="C575" s="8" t="s">
        <v>68</v>
      </c>
      <c r="D575" s="8" t="s">
        <v>29</v>
      </c>
      <c r="E575" s="12">
        <v>60</v>
      </c>
      <c r="F575" s="12">
        <v>3.3000000000000002E-2</v>
      </c>
      <c r="G575" s="12">
        <v>1.98</v>
      </c>
      <c r="H575" s="13">
        <v>0.43560000000000004</v>
      </c>
      <c r="I575" s="13">
        <v>1.9799999999999998E-2</v>
      </c>
      <c r="J575" s="13">
        <v>7.92E-3</v>
      </c>
      <c r="K575" s="13">
        <v>8.9099999999999999E-2</v>
      </c>
      <c r="L575" s="13">
        <v>5.5439999999999996E-2</v>
      </c>
      <c r="M575" s="5">
        <f>AllData_CategoryTribe!AX576*4</f>
        <v>7.9199999999999993E-2</v>
      </c>
      <c r="N575" s="5">
        <f>AllData_CategoryTribe!BA576*9</f>
        <v>7.1279999999999996E-2</v>
      </c>
      <c r="O575" s="5">
        <f>AllData_CategoryTribe!BB576*4</f>
        <v>0.35639999999999999</v>
      </c>
      <c r="P575">
        <f t="shared" si="8"/>
        <v>1</v>
      </c>
      <c r="Q575">
        <v>5.9</v>
      </c>
    </row>
    <row r="576" spans="1:17" x14ac:dyDescent="0.3">
      <c r="A576" s="8" t="s">
        <v>233</v>
      </c>
      <c r="B576" s="8" t="s">
        <v>236</v>
      </c>
      <c r="C576" s="8" t="s">
        <v>68</v>
      </c>
      <c r="D576" s="8" t="s">
        <v>30</v>
      </c>
      <c r="E576" s="12">
        <v>119</v>
      </c>
      <c r="F576" s="12">
        <v>3.3000000000000002E-2</v>
      </c>
      <c r="G576" s="12">
        <v>3.927</v>
      </c>
      <c r="H576" s="13">
        <v>3.6128399999999998</v>
      </c>
      <c r="I576" s="13">
        <v>3.9269999999999999E-2</v>
      </c>
      <c r="J576" s="13">
        <v>1.9635E-2</v>
      </c>
      <c r="K576" s="13">
        <v>0.9189179999999999</v>
      </c>
      <c r="L576" s="13">
        <v>9.4247999999999998E-2</v>
      </c>
      <c r="M576" s="5">
        <f>AllData_CategoryTribe!AX577*4</f>
        <v>0.15708</v>
      </c>
      <c r="N576" s="5">
        <f>AllData_CategoryTribe!BA577*9</f>
        <v>0.17671500000000001</v>
      </c>
      <c r="O576" s="5">
        <f>AllData_CategoryTribe!BB577*4</f>
        <v>3.6756719999999996</v>
      </c>
      <c r="P576">
        <f t="shared" si="8"/>
        <v>1</v>
      </c>
      <c r="Q576">
        <v>24.9</v>
      </c>
    </row>
    <row r="577" spans="1:17" x14ac:dyDescent="0.3">
      <c r="A577" s="8" t="s">
        <v>233</v>
      </c>
      <c r="B577" s="8" t="s">
        <v>236</v>
      </c>
      <c r="C577" s="8" t="s">
        <v>68</v>
      </c>
      <c r="D577" s="8" t="s">
        <v>31</v>
      </c>
      <c r="E577" s="12">
        <v>122</v>
      </c>
      <c r="F577" s="12">
        <v>0.28599999999999998</v>
      </c>
      <c r="G577" s="12">
        <v>34.891999999999996</v>
      </c>
      <c r="H577" s="13">
        <v>32.449559999999998</v>
      </c>
      <c r="I577" s="13">
        <v>0.6978399999999999</v>
      </c>
      <c r="J577" s="13">
        <v>3.4891999999999999E-2</v>
      </c>
      <c r="K577" s="13">
        <v>7.5366719999999994</v>
      </c>
      <c r="L577" s="13">
        <v>0.52337999999999996</v>
      </c>
      <c r="M577" s="5">
        <f>AllData_CategoryTribe!AX578*4</f>
        <v>2.7913599999999996</v>
      </c>
      <c r="N577" s="5">
        <f>AllData_CategoryTribe!BA578*9</f>
        <v>0.31402799999999997</v>
      </c>
      <c r="O577" s="5">
        <f>AllData_CategoryTribe!BB578*4</f>
        <v>30.146687999999997</v>
      </c>
      <c r="P577">
        <f t="shared" si="8"/>
        <v>1</v>
      </c>
      <c r="Q577">
        <v>23.700000000000003</v>
      </c>
    </row>
    <row r="578" spans="1:17" x14ac:dyDescent="0.3">
      <c r="A578" s="8" t="s">
        <v>233</v>
      </c>
      <c r="B578" s="8" t="s">
        <v>236</v>
      </c>
      <c r="C578" s="8" t="s">
        <v>68</v>
      </c>
      <c r="D578" s="8" t="s">
        <v>34</v>
      </c>
      <c r="E578" s="12">
        <v>150</v>
      </c>
      <c r="F578" s="12">
        <v>0.57099999999999995</v>
      </c>
      <c r="G578" s="12">
        <v>85.649999999999991</v>
      </c>
      <c r="H578" s="13">
        <v>246.67199999999997</v>
      </c>
      <c r="I578" s="13">
        <v>5.3959499999999991</v>
      </c>
      <c r="J578" s="13">
        <v>7.7941499999999984</v>
      </c>
      <c r="K578" s="13">
        <v>41.968499999999992</v>
      </c>
      <c r="L578" s="13">
        <v>0</v>
      </c>
      <c r="M578" s="5">
        <f>AllData_CategoryTribe!AX579*4</f>
        <v>21.583799999999997</v>
      </c>
      <c r="N578" s="5">
        <f>AllData_CategoryTribe!BA579*9</f>
        <v>70.147349999999989</v>
      </c>
      <c r="O578" s="5">
        <f>AllData_CategoryTribe!BB579*4</f>
        <v>167.87399999999997</v>
      </c>
      <c r="P578">
        <f t="shared" si="8"/>
        <v>1</v>
      </c>
      <c r="Q578">
        <v>64.400000000000006</v>
      </c>
    </row>
    <row r="579" spans="1:17" x14ac:dyDescent="0.3">
      <c r="A579" s="8" t="s">
        <v>233</v>
      </c>
      <c r="B579" s="8" t="s">
        <v>236</v>
      </c>
      <c r="C579" s="8" t="s">
        <v>68</v>
      </c>
      <c r="D579" s="8" t="s">
        <v>44</v>
      </c>
      <c r="E579" s="12">
        <v>250</v>
      </c>
      <c r="F579" s="12">
        <v>3.3000000000000002E-2</v>
      </c>
      <c r="G579" s="12">
        <v>8.25</v>
      </c>
      <c r="H579" s="13">
        <v>11.6325</v>
      </c>
      <c r="I579" s="13">
        <v>0.39600000000000002</v>
      </c>
      <c r="J579" s="13">
        <v>5.7749999999999996E-2</v>
      </c>
      <c r="K579" s="13">
        <v>2.3347500000000001</v>
      </c>
      <c r="L579" s="13">
        <v>0.14025000000000001</v>
      </c>
      <c r="M579" s="5">
        <f>AllData_CategoryTribe!AX580*4</f>
        <v>1.5840000000000001</v>
      </c>
      <c r="N579" s="5">
        <f>AllData_CategoryTribe!BA580*9</f>
        <v>0.51974999999999993</v>
      </c>
      <c r="O579" s="5">
        <f>AllData_CategoryTribe!BB580*4</f>
        <v>9.3390000000000004</v>
      </c>
      <c r="P579">
        <f t="shared" ref="P579:P642" si="9">IF($G$2:$G$3469&gt;0,1,0)</f>
        <v>1</v>
      </c>
      <c r="Q579">
        <v>33.799999999999997</v>
      </c>
    </row>
    <row r="580" spans="1:17" x14ac:dyDescent="0.3">
      <c r="A580" s="8" t="s">
        <v>234</v>
      </c>
      <c r="B580" s="8" t="s">
        <v>236</v>
      </c>
      <c r="C580" s="8" t="s">
        <v>68</v>
      </c>
      <c r="D580" s="8" t="s">
        <v>248</v>
      </c>
      <c r="E580" s="12">
        <v>134</v>
      </c>
      <c r="F580" s="12">
        <v>1</v>
      </c>
      <c r="G580" s="12">
        <v>134</v>
      </c>
      <c r="H580" s="13">
        <v>218.42</v>
      </c>
      <c r="I580" s="13">
        <v>8.4420000000000002</v>
      </c>
      <c r="J580" s="13">
        <v>1.8759999999999999</v>
      </c>
      <c r="K580" s="13">
        <v>41.674000000000007</v>
      </c>
      <c r="L580" s="13">
        <v>1.34</v>
      </c>
      <c r="M580" s="5">
        <f>AllData_CategoryTribe!AX581*4</f>
        <v>33.768000000000001</v>
      </c>
      <c r="N580" s="5">
        <f>AllData_CategoryTribe!BA581*9</f>
        <v>16.884</v>
      </c>
      <c r="O580" s="5">
        <f>AllData_CategoryTribe!BB581*4</f>
        <v>166.69600000000003</v>
      </c>
      <c r="P580">
        <f t="shared" si="9"/>
        <v>1</v>
      </c>
      <c r="Q580">
        <v>38.799999999999997</v>
      </c>
    </row>
    <row r="581" spans="1:17" x14ac:dyDescent="0.3">
      <c r="A581" s="8" t="s">
        <v>234</v>
      </c>
      <c r="B581" s="8" t="s">
        <v>236</v>
      </c>
      <c r="C581" s="8" t="s">
        <v>68</v>
      </c>
      <c r="D581" s="8" t="s">
        <v>27</v>
      </c>
      <c r="E581" s="12">
        <v>114</v>
      </c>
      <c r="F581" s="12">
        <v>0.28599999999999998</v>
      </c>
      <c r="G581" s="12">
        <v>32.603999999999999</v>
      </c>
      <c r="H581" s="13">
        <v>40.755000000000003</v>
      </c>
      <c r="I581" s="13">
        <v>0.68468400000000007</v>
      </c>
      <c r="J581" s="13">
        <v>0.42385199999999995</v>
      </c>
      <c r="K581" s="13">
        <v>8.542247999999999</v>
      </c>
      <c r="L581" s="13">
        <v>0.32604</v>
      </c>
      <c r="M581" s="5">
        <f>AllData_CategoryTribe!AX582*4</f>
        <v>2.7387360000000003</v>
      </c>
      <c r="N581" s="5">
        <f>AllData_CategoryTribe!BA582*9</f>
        <v>3.8146679999999997</v>
      </c>
      <c r="O581" s="5">
        <f>AllData_CategoryTribe!BB582*4</f>
        <v>34.168991999999996</v>
      </c>
      <c r="P581">
        <f t="shared" si="9"/>
        <v>1</v>
      </c>
      <c r="Q581">
        <v>29.6</v>
      </c>
    </row>
    <row r="582" spans="1:17" x14ac:dyDescent="0.3">
      <c r="A582" s="8" t="s">
        <v>234</v>
      </c>
      <c r="B582" s="8" t="s">
        <v>236</v>
      </c>
      <c r="C582" s="8" t="s">
        <v>68</v>
      </c>
      <c r="D582" s="8" t="s">
        <v>32</v>
      </c>
      <c r="E582" s="12">
        <v>83</v>
      </c>
      <c r="F582" s="12">
        <v>0.71399999999999997</v>
      </c>
      <c r="G582" s="12">
        <v>59.262</v>
      </c>
      <c r="H582" s="13">
        <v>196.74984000000001</v>
      </c>
      <c r="I582" s="13">
        <v>6.1039860000000008</v>
      </c>
      <c r="J582" s="13">
        <v>1.77786</v>
      </c>
      <c r="K582" s="13">
        <v>43.676094000000006</v>
      </c>
      <c r="L582" s="13">
        <v>7.5262739999999999</v>
      </c>
      <c r="M582" s="5">
        <f>AllData_CategoryTribe!AX583*4</f>
        <v>24.415944000000003</v>
      </c>
      <c r="N582" s="5">
        <f>AllData_CategoryTribe!BA583*9</f>
        <v>16.00074</v>
      </c>
      <c r="O582" s="5">
        <f>AllData_CategoryTribe!BB583*4</f>
        <v>174.70437600000002</v>
      </c>
      <c r="P582">
        <f t="shared" si="9"/>
        <v>1</v>
      </c>
      <c r="Q582">
        <v>87</v>
      </c>
    </row>
    <row r="583" spans="1:17" x14ac:dyDescent="0.3">
      <c r="A583" s="8" t="s">
        <v>234</v>
      </c>
      <c r="B583" s="8" t="s">
        <v>236</v>
      </c>
      <c r="C583" s="8" t="s">
        <v>68</v>
      </c>
      <c r="D583" s="8" t="s">
        <v>74</v>
      </c>
      <c r="E583" s="12">
        <v>340</v>
      </c>
      <c r="F583" s="12">
        <v>6.7000000000000004E-2</v>
      </c>
      <c r="G583" s="12">
        <v>22.78</v>
      </c>
      <c r="H583" s="13">
        <v>9.3398000000000003</v>
      </c>
      <c r="I583" s="13">
        <v>0</v>
      </c>
      <c r="J583" s="13">
        <v>0</v>
      </c>
      <c r="K583" s="13">
        <v>2.3691200000000001</v>
      </c>
      <c r="L583" s="13">
        <v>0</v>
      </c>
      <c r="M583" s="5">
        <f>AllData_CategoryTribe!AX584*4</f>
        <v>0</v>
      </c>
      <c r="N583" s="5">
        <f>AllData_CategoryTribe!BA584*9</f>
        <v>0</v>
      </c>
      <c r="O583" s="5">
        <f>AllData_CategoryTribe!BB584*4</f>
        <v>9.4764800000000005</v>
      </c>
      <c r="P583">
        <f t="shared" si="9"/>
        <v>1</v>
      </c>
      <c r="Q583">
        <v>10.4</v>
      </c>
    </row>
    <row r="584" spans="1:17" x14ac:dyDescent="0.3">
      <c r="A584" s="8" t="s">
        <v>232</v>
      </c>
      <c r="B584" s="8" t="s">
        <v>236</v>
      </c>
      <c r="C584" s="8" t="s">
        <v>69</v>
      </c>
      <c r="D584" s="8" t="s">
        <v>13</v>
      </c>
      <c r="E584" s="12"/>
      <c r="F584" s="12">
        <v>0</v>
      </c>
      <c r="G584" s="12">
        <v>0</v>
      </c>
      <c r="H584" s="13">
        <v>0</v>
      </c>
      <c r="I584" s="13">
        <v>0</v>
      </c>
      <c r="J584" s="13">
        <v>0</v>
      </c>
      <c r="K584" s="13">
        <v>0</v>
      </c>
      <c r="L584" s="13">
        <v>0</v>
      </c>
      <c r="M584" s="5">
        <f>AllData_CategoryTribe!AX585*4</f>
        <v>0</v>
      </c>
      <c r="N584" s="5">
        <f>AllData_CategoryTribe!BA585*9</f>
        <v>0</v>
      </c>
      <c r="O584" s="5">
        <f>AllData_CategoryTribe!BB585*4</f>
        <v>0</v>
      </c>
      <c r="P584">
        <f t="shared" si="9"/>
        <v>0</v>
      </c>
      <c r="Q584">
        <v>42.9</v>
      </c>
    </row>
    <row r="585" spans="1:17" x14ac:dyDescent="0.3">
      <c r="A585" s="8" t="s">
        <v>232</v>
      </c>
      <c r="B585" s="8" t="s">
        <v>236</v>
      </c>
      <c r="C585" s="8" t="s">
        <v>69</v>
      </c>
      <c r="D585" s="8" t="s">
        <v>15</v>
      </c>
      <c r="E585" s="12">
        <v>85</v>
      </c>
      <c r="F585" s="12">
        <v>8.0000000000000002E-3</v>
      </c>
      <c r="G585" s="12">
        <v>0.68</v>
      </c>
      <c r="H585" s="13">
        <v>1.6388000000000003</v>
      </c>
      <c r="I585" s="13">
        <v>0.22372</v>
      </c>
      <c r="J585" s="13">
        <v>7.4120000000000005E-2</v>
      </c>
      <c r="K585" s="13">
        <v>3.4000000000000002E-3</v>
      </c>
      <c r="L585" s="13">
        <v>0</v>
      </c>
      <c r="M585" s="5">
        <f>AllData_CategoryTribe!AX586*4</f>
        <v>0.89488000000000001</v>
      </c>
      <c r="N585" s="5">
        <f>AllData_CategoryTribe!BA586*9</f>
        <v>0.66708000000000001</v>
      </c>
      <c r="O585" s="5">
        <f>AllData_CategoryTribe!BB586*4</f>
        <v>1.3600000000000001E-2</v>
      </c>
      <c r="P585">
        <f t="shared" si="9"/>
        <v>1</v>
      </c>
      <c r="Q585">
        <v>44.3</v>
      </c>
    </row>
    <row r="586" spans="1:17" x14ac:dyDescent="0.3">
      <c r="A586" s="8" t="s">
        <v>232</v>
      </c>
      <c r="B586" s="8" t="s">
        <v>236</v>
      </c>
      <c r="C586" s="8" t="s">
        <v>69</v>
      </c>
      <c r="D586" s="8" t="s">
        <v>17</v>
      </c>
      <c r="E586" s="12">
        <v>85</v>
      </c>
      <c r="F586" s="12">
        <v>8.0000000000000002E-3</v>
      </c>
      <c r="G586" s="12">
        <v>0.68</v>
      </c>
      <c r="H586" s="13">
        <v>1.8020000000000003</v>
      </c>
      <c r="I586" s="13">
        <v>0.11491999999999999</v>
      </c>
      <c r="J586" s="13">
        <v>0.14551999999999998</v>
      </c>
      <c r="K586" s="13">
        <v>0</v>
      </c>
      <c r="L586" s="13">
        <v>0</v>
      </c>
      <c r="M586" s="5">
        <f>AllData_CategoryTribe!AX587*4</f>
        <v>0.45967999999999998</v>
      </c>
      <c r="N586" s="5">
        <f>AllData_CategoryTribe!BA587*9</f>
        <v>1.3096799999999997</v>
      </c>
      <c r="O586" s="5">
        <f>AllData_CategoryTribe!BB587*4</f>
        <v>0</v>
      </c>
      <c r="P586">
        <f t="shared" si="9"/>
        <v>1</v>
      </c>
      <c r="Q586">
        <v>38.299999999999997</v>
      </c>
    </row>
    <row r="587" spans="1:17" x14ac:dyDescent="0.3">
      <c r="A587" s="8" t="s">
        <v>232</v>
      </c>
      <c r="B587" s="8" t="s">
        <v>236</v>
      </c>
      <c r="C587" s="8" t="s">
        <v>69</v>
      </c>
      <c r="D587" s="8" t="s">
        <v>18</v>
      </c>
      <c r="E587" s="12"/>
      <c r="F587" s="12">
        <v>0</v>
      </c>
      <c r="G587" s="12">
        <v>0</v>
      </c>
      <c r="H587" s="13">
        <v>0</v>
      </c>
      <c r="I587" s="13">
        <v>0</v>
      </c>
      <c r="J587" s="13">
        <v>0</v>
      </c>
      <c r="K587" s="13">
        <v>0</v>
      </c>
      <c r="L587" s="13">
        <v>0</v>
      </c>
      <c r="M587" s="5">
        <f>AllData_CategoryTribe!AX588*4</f>
        <v>0</v>
      </c>
      <c r="N587" s="5">
        <f>AllData_CategoryTribe!BA588*9</f>
        <v>0</v>
      </c>
      <c r="O587" s="5">
        <f>AllData_CategoryTribe!BB588*4</f>
        <v>0</v>
      </c>
      <c r="P587">
        <f t="shared" si="9"/>
        <v>0</v>
      </c>
      <c r="Q587">
        <v>39.900000000000006</v>
      </c>
    </row>
    <row r="588" spans="1:17" x14ac:dyDescent="0.3">
      <c r="A588" s="8" t="s">
        <v>232</v>
      </c>
      <c r="B588" s="8" t="s">
        <v>236</v>
      </c>
      <c r="C588" s="8" t="s">
        <v>69</v>
      </c>
      <c r="D588" s="8" t="s">
        <v>19</v>
      </c>
      <c r="E588" s="12">
        <v>112</v>
      </c>
      <c r="F588" s="12">
        <v>0.28599999999999998</v>
      </c>
      <c r="G588" s="12">
        <v>32.031999999999996</v>
      </c>
      <c r="H588" s="13">
        <v>91.291199999999989</v>
      </c>
      <c r="I588" s="13">
        <v>8.6166079999999994</v>
      </c>
      <c r="J588" s="13">
        <v>6.054047999999999</v>
      </c>
      <c r="K588" s="13">
        <v>0</v>
      </c>
      <c r="L588" s="13">
        <v>0</v>
      </c>
      <c r="M588" s="5">
        <f>AllData_CategoryTribe!AX589*4</f>
        <v>34.466431999999998</v>
      </c>
      <c r="N588" s="5">
        <f>AllData_CategoryTribe!BA589*9</f>
        <v>54.486431999999994</v>
      </c>
      <c r="O588" s="5">
        <f>AllData_CategoryTribe!BB589*4</f>
        <v>0</v>
      </c>
      <c r="P588">
        <f t="shared" si="9"/>
        <v>1</v>
      </c>
      <c r="Q588">
        <v>45.8</v>
      </c>
    </row>
    <row r="589" spans="1:17" x14ac:dyDescent="0.3">
      <c r="A589" s="8" t="s">
        <v>232</v>
      </c>
      <c r="B589" s="8" t="s">
        <v>236</v>
      </c>
      <c r="C589" s="8" t="s">
        <v>69</v>
      </c>
      <c r="D589" s="8" t="s">
        <v>39</v>
      </c>
      <c r="E589" s="12">
        <v>112</v>
      </c>
      <c r="F589" s="12">
        <v>3.0000000000000001E-3</v>
      </c>
      <c r="G589" s="12">
        <v>0.33600000000000002</v>
      </c>
      <c r="H589" s="13">
        <v>0.40656000000000003</v>
      </c>
      <c r="I589" s="13">
        <v>6.5183999999999992E-2</v>
      </c>
      <c r="J589" s="13">
        <v>1.6128E-2</v>
      </c>
      <c r="K589" s="13">
        <v>0</v>
      </c>
      <c r="L589" s="13">
        <v>0</v>
      </c>
      <c r="M589" s="5">
        <f>AllData_CategoryTribe!AX590*4</f>
        <v>0.26073599999999997</v>
      </c>
      <c r="N589" s="5">
        <f>AllData_CategoryTribe!BA590*9</f>
        <v>0.145152</v>
      </c>
      <c r="O589" s="5">
        <f>AllData_CategoryTribe!BB590*4</f>
        <v>0</v>
      </c>
      <c r="P589">
        <f t="shared" si="9"/>
        <v>1</v>
      </c>
      <c r="Q589">
        <v>24.2</v>
      </c>
    </row>
    <row r="590" spans="1:17" x14ac:dyDescent="0.3">
      <c r="A590" s="8" t="s">
        <v>232</v>
      </c>
      <c r="B590" s="8" t="s">
        <v>236</v>
      </c>
      <c r="C590" s="8" t="s">
        <v>69</v>
      </c>
      <c r="D590" s="8" t="s">
        <v>22</v>
      </c>
      <c r="E590" s="12"/>
      <c r="F590" s="12">
        <v>0</v>
      </c>
      <c r="G590" s="12">
        <v>0</v>
      </c>
      <c r="H590" s="13">
        <v>0</v>
      </c>
      <c r="I590" s="13">
        <v>0</v>
      </c>
      <c r="J590" s="13">
        <v>0</v>
      </c>
      <c r="K590" s="13">
        <v>0</v>
      </c>
      <c r="L590" s="13">
        <v>0</v>
      </c>
      <c r="M590" s="5">
        <f>AllData_CategoryTribe!AX591*4</f>
        <v>0</v>
      </c>
      <c r="N590" s="5">
        <f>AllData_CategoryTribe!BA591*9</f>
        <v>0</v>
      </c>
      <c r="O590" s="5">
        <f>AllData_CategoryTribe!BB591*4</f>
        <v>0</v>
      </c>
      <c r="P590">
        <f t="shared" si="9"/>
        <v>0</v>
      </c>
      <c r="Q590">
        <v>45.8</v>
      </c>
    </row>
    <row r="591" spans="1:17" x14ac:dyDescent="0.3">
      <c r="A591" s="8" t="s">
        <v>232</v>
      </c>
      <c r="B591" s="8" t="s">
        <v>236</v>
      </c>
      <c r="C591" s="8" t="s">
        <v>69</v>
      </c>
      <c r="D591" s="8" t="s">
        <v>23</v>
      </c>
      <c r="E591" s="12">
        <v>64</v>
      </c>
      <c r="F591" s="12">
        <v>0.28599999999999998</v>
      </c>
      <c r="G591" s="12">
        <v>18.303999999999998</v>
      </c>
      <c r="H591" s="13">
        <v>28.371199999999998</v>
      </c>
      <c r="I591" s="13">
        <v>2.3063039999999999</v>
      </c>
      <c r="J591" s="13">
        <v>1.9402239999999997</v>
      </c>
      <c r="K591" s="13">
        <v>0.201344</v>
      </c>
      <c r="L591" s="13">
        <v>0</v>
      </c>
      <c r="M591" s="5">
        <f>AllData_CategoryTribe!AX592*4</f>
        <v>9.2252159999999996</v>
      </c>
      <c r="N591" s="5">
        <f>AllData_CategoryTribe!BA592*9</f>
        <v>17.462015999999998</v>
      </c>
      <c r="O591" s="5">
        <f>AllData_CategoryTribe!BB592*4</f>
        <v>0.80537599999999998</v>
      </c>
      <c r="P591">
        <f t="shared" si="9"/>
        <v>1</v>
      </c>
      <c r="Q591">
        <v>24.3</v>
      </c>
    </row>
    <row r="592" spans="1:17" x14ac:dyDescent="0.3">
      <c r="A592" s="8" t="s">
        <v>232</v>
      </c>
      <c r="B592" s="8" t="s">
        <v>236</v>
      </c>
      <c r="C592" s="8" t="s">
        <v>69</v>
      </c>
      <c r="D592" s="8" t="s">
        <v>24</v>
      </c>
      <c r="E592" s="12">
        <v>184</v>
      </c>
      <c r="F592" s="12">
        <v>1</v>
      </c>
      <c r="G592" s="12">
        <v>184</v>
      </c>
      <c r="H592" s="13">
        <v>126.96</v>
      </c>
      <c r="I592" s="13">
        <v>6.6239999999999997</v>
      </c>
      <c r="J592" s="13">
        <v>7.5439999999999996</v>
      </c>
      <c r="K592" s="13">
        <v>8.2799999999999994</v>
      </c>
      <c r="L592" s="13">
        <v>0</v>
      </c>
      <c r="M592" s="5">
        <f>AllData_CategoryTribe!AX593*4</f>
        <v>26.495999999999999</v>
      </c>
      <c r="N592" s="5">
        <f>AllData_CategoryTribe!BA593*9</f>
        <v>67.896000000000001</v>
      </c>
      <c r="O592" s="5">
        <f>AllData_CategoryTribe!BB593*4</f>
        <v>33.119999999999997</v>
      </c>
      <c r="P592">
        <f t="shared" si="9"/>
        <v>1</v>
      </c>
      <c r="Q592">
        <v>12.2</v>
      </c>
    </row>
    <row r="593" spans="1:17" x14ac:dyDescent="0.3">
      <c r="A593" s="8" t="s">
        <v>232</v>
      </c>
      <c r="B593" s="8" t="s">
        <v>236</v>
      </c>
      <c r="C593" s="8" t="s">
        <v>69</v>
      </c>
      <c r="D593" s="8" t="s">
        <v>25</v>
      </c>
      <c r="E593" s="12"/>
      <c r="F593" s="12">
        <v>0</v>
      </c>
      <c r="G593" s="12">
        <v>0</v>
      </c>
      <c r="H593" s="13">
        <v>0</v>
      </c>
      <c r="I593" s="13">
        <v>0</v>
      </c>
      <c r="J593" s="13">
        <v>0</v>
      </c>
      <c r="K593" s="13">
        <v>0</v>
      </c>
      <c r="L593" s="13">
        <v>0</v>
      </c>
      <c r="M593" s="5">
        <f>AllData_CategoryTribe!AX594*4</f>
        <v>0</v>
      </c>
      <c r="N593" s="5">
        <f>AllData_CategoryTribe!BA594*9</f>
        <v>0</v>
      </c>
      <c r="O593" s="5">
        <f>AllData_CategoryTribe!BB594*4</f>
        <v>0</v>
      </c>
      <c r="P593">
        <f t="shared" si="9"/>
        <v>0</v>
      </c>
      <c r="Q593">
        <v>59.3</v>
      </c>
    </row>
    <row r="594" spans="1:17" x14ac:dyDescent="0.3">
      <c r="A594" s="8" t="s">
        <v>20</v>
      </c>
      <c r="B594" s="8" t="s">
        <v>236</v>
      </c>
      <c r="C594" s="8" t="s">
        <v>69</v>
      </c>
      <c r="D594" s="8" t="s">
        <v>20</v>
      </c>
      <c r="E594" s="12">
        <v>112</v>
      </c>
      <c r="F594" s="12">
        <v>1</v>
      </c>
      <c r="G594" s="12">
        <v>112</v>
      </c>
      <c r="H594" s="13">
        <v>117.6</v>
      </c>
      <c r="I594" s="13">
        <v>20.72</v>
      </c>
      <c r="J594" s="13">
        <v>3.2480000000000002</v>
      </c>
      <c r="K594" s="13">
        <v>0</v>
      </c>
      <c r="L594" s="13">
        <v>0</v>
      </c>
      <c r="M594" s="5">
        <f>AllData_CategoryTribe!AX595*4</f>
        <v>82.88</v>
      </c>
      <c r="N594" s="5">
        <f>AllData_CategoryTribe!BA595*9</f>
        <v>29.232000000000003</v>
      </c>
      <c r="O594" s="5">
        <f>AllData_CategoryTribe!BB595*4</f>
        <v>0</v>
      </c>
      <c r="P594">
        <f t="shared" si="9"/>
        <v>1</v>
      </c>
      <c r="Q594">
        <v>21.4</v>
      </c>
    </row>
    <row r="595" spans="1:17" x14ac:dyDescent="0.3">
      <c r="A595" s="8" t="s">
        <v>233</v>
      </c>
      <c r="B595" s="8" t="s">
        <v>236</v>
      </c>
      <c r="C595" s="8" t="s">
        <v>69</v>
      </c>
      <c r="D595" s="8" t="s">
        <v>26</v>
      </c>
      <c r="E595" s="12">
        <v>175</v>
      </c>
      <c r="F595" s="12">
        <v>0.14299999999999999</v>
      </c>
      <c r="G595" s="12">
        <v>25.024999999999999</v>
      </c>
      <c r="H595" s="13">
        <v>32.532499999999999</v>
      </c>
      <c r="I595" s="13">
        <v>0.60059999999999991</v>
      </c>
      <c r="J595" s="13">
        <v>5.0049999999999997E-2</v>
      </c>
      <c r="K595" s="13">
        <v>7.1571500000000006</v>
      </c>
      <c r="L595" s="13">
        <v>7.5074999999999989E-2</v>
      </c>
      <c r="M595" s="5">
        <f>AllData_CategoryTribe!AX596*4</f>
        <v>2.4023999999999996</v>
      </c>
      <c r="N595" s="5">
        <f>AllData_CategoryTribe!BA596*9</f>
        <v>0.45044999999999996</v>
      </c>
      <c r="O595" s="5">
        <f>AllData_CategoryTribe!BB596*4</f>
        <v>28.628600000000002</v>
      </c>
      <c r="P595">
        <f t="shared" si="9"/>
        <v>1</v>
      </c>
      <c r="Q595">
        <v>31.200000000000003</v>
      </c>
    </row>
    <row r="596" spans="1:17" x14ac:dyDescent="0.3">
      <c r="A596" s="8" t="s">
        <v>233</v>
      </c>
      <c r="B596" s="8" t="s">
        <v>236</v>
      </c>
      <c r="C596" s="8" t="s">
        <v>69</v>
      </c>
      <c r="D596" s="8" t="s">
        <v>28</v>
      </c>
      <c r="E596" s="12">
        <v>185</v>
      </c>
      <c r="F596" s="12">
        <v>1</v>
      </c>
      <c r="G596" s="12">
        <v>185</v>
      </c>
      <c r="H596" s="13">
        <v>234.95</v>
      </c>
      <c r="I596" s="13">
        <v>16.094999999999999</v>
      </c>
      <c r="J596" s="13">
        <v>0.92500000000000004</v>
      </c>
      <c r="K596" s="13">
        <v>42.18</v>
      </c>
      <c r="L596" s="13">
        <v>11.84</v>
      </c>
      <c r="M596" s="5">
        <f>AllData_CategoryTribe!AX597*4</f>
        <v>64.38</v>
      </c>
      <c r="N596" s="5">
        <f>AllData_CategoryTribe!BA597*9</f>
        <v>8.3250000000000011</v>
      </c>
      <c r="O596" s="5">
        <f>AllData_CategoryTribe!BB597*4</f>
        <v>168.72</v>
      </c>
      <c r="P596">
        <f t="shared" si="9"/>
        <v>1</v>
      </c>
      <c r="Q596">
        <v>32</v>
      </c>
    </row>
    <row r="597" spans="1:17" x14ac:dyDescent="0.3">
      <c r="A597" s="8" t="s">
        <v>233</v>
      </c>
      <c r="B597" s="8" t="s">
        <v>236</v>
      </c>
      <c r="C597" s="8" t="s">
        <v>69</v>
      </c>
      <c r="D597" s="8" t="s">
        <v>29</v>
      </c>
      <c r="E597" s="12"/>
      <c r="F597" s="12">
        <v>0</v>
      </c>
      <c r="G597" s="12">
        <v>0</v>
      </c>
      <c r="H597" s="13">
        <v>0</v>
      </c>
      <c r="I597" s="13">
        <v>0</v>
      </c>
      <c r="J597" s="13">
        <v>0</v>
      </c>
      <c r="K597" s="13">
        <v>0</v>
      </c>
      <c r="L597" s="13">
        <v>0</v>
      </c>
      <c r="M597" s="5">
        <f>AllData_CategoryTribe!AX598*4</f>
        <v>0</v>
      </c>
      <c r="N597" s="5">
        <f>AllData_CategoryTribe!BA598*9</f>
        <v>0</v>
      </c>
      <c r="O597" s="5">
        <f>AllData_CategoryTribe!BB598*4</f>
        <v>0</v>
      </c>
      <c r="P597">
        <f t="shared" si="9"/>
        <v>0</v>
      </c>
      <c r="Q597">
        <v>5.9</v>
      </c>
    </row>
    <row r="598" spans="1:17" x14ac:dyDescent="0.3">
      <c r="A598" s="8" t="s">
        <v>233</v>
      </c>
      <c r="B598" s="8" t="s">
        <v>236</v>
      </c>
      <c r="C598" s="8" t="s">
        <v>69</v>
      </c>
      <c r="D598" s="8" t="s">
        <v>30</v>
      </c>
      <c r="E598" s="12"/>
      <c r="F598" s="12">
        <v>0</v>
      </c>
      <c r="G598" s="12">
        <v>0</v>
      </c>
      <c r="H598" s="13">
        <v>0</v>
      </c>
      <c r="I598" s="13">
        <v>0</v>
      </c>
      <c r="J598" s="13">
        <v>0</v>
      </c>
      <c r="K598" s="13">
        <v>0</v>
      </c>
      <c r="L598" s="13">
        <v>0</v>
      </c>
      <c r="M598" s="5">
        <f>AllData_CategoryTribe!AX599*4</f>
        <v>0</v>
      </c>
      <c r="N598" s="5">
        <f>AllData_CategoryTribe!BA599*9</f>
        <v>0</v>
      </c>
      <c r="O598" s="5">
        <f>AllData_CategoryTribe!BB599*4</f>
        <v>0</v>
      </c>
      <c r="P598">
        <f t="shared" si="9"/>
        <v>0</v>
      </c>
      <c r="Q598">
        <v>24.9</v>
      </c>
    </row>
    <row r="599" spans="1:17" x14ac:dyDescent="0.3">
      <c r="A599" s="8" t="s">
        <v>233</v>
      </c>
      <c r="B599" s="8" t="s">
        <v>236</v>
      </c>
      <c r="C599" s="8" t="s">
        <v>69</v>
      </c>
      <c r="D599" s="8" t="s">
        <v>31</v>
      </c>
      <c r="E599" s="12"/>
      <c r="F599" s="12">
        <v>0</v>
      </c>
      <c r="G599" s="12">
        <v>0</v>
      </c>
      <c r="H599" s="13">
        <v>0</v>
      </c>
      <c r="I599" s="13">
        <v>0</v>
      </c>
      <c r="J599" s="13">
        <v>0</v>
      </c>
      <c r="K599" s="13">
        <v>0</v>
      </c>
      <c r="L599" s="13">
        <v>0</v>
      </c>
      <c r="M599" s="5">
        <f>AllData_CategoryTribe!AX600*4</f>
        <v>0</v>
      </c>
      <c r="N599" s="5">
        <f>AllData_CategoryTribe!BA600*9</f>
        <v>0</v>
      </c>
      <c r="O599" s="5">
        <f>AllData_CategoryTribe!BB600*4</f>
        <v>0</v>
      </c>
      <c r="P599">
        <f t="shared" si="9"/>
        <v>0</v>
      </c>
      <c r="Q599">
        <v>23.700000000000003</v>
      </c>
    </row>
    <row r="600" spans="1:17" x14ac:dyDescent="0.3">
      <c r="A600" s="8" t="s">
        <v>233</v>
      </c>
      <c r="B600" s="8" t="s">
        <v>236</v>
      </c>
      <c r="C600" s="8" t="s">
        <v>69</v>
      </c>
      <c r="D600" s="8" t="s">
        <v>34</v>
      </c>
      <c r="E600" s="12">
        <v>125</v>
      </c>
      <c r="F600" s="12">
        <v>1</v>
      </c>
      <c r="G600" s="12">
        <v>125</v>
      </c>
      <c r="H600" s="13">
        <v>360</v>
      </c>
      <c r="I600" s="13">
        <v>7.875</v>
      </c>
      <c r="J600" s="13">
        <v>11.375</v>
      </c>
      <c r="K600" s="13">
        <v>61.25</v>
      </c>
      <c r="L600" s="13">
        <v>0</v>
      </c>
      <c r="M600" s="5">
        <f>AllData_CategoryTribe!AX601*4</f>
        <v>31.5</v>
      </c>
      <c r="N600" s="5">
        <f>AllData_CategoryTribe!BA601*9</f>
        <v>102.375</v>
      </c>
      <c r="O600" s="5">
        <f>AllData_CategoryTribe!BB601*4</f>
        <v>245</v>
      </c>
      <c r="P600">
        <f t="shared" si="9"/>
        <v>1</v>
      </c>
      <c r="Q600">
        <v>64.400000000000006</v>
      </c>
    </row>
    <row r="601" spans="1:17" x14ac:dyDescent="0.3">
      <c r="A601" s="8" t="s">
        <v>233</v>
      </c>
      <c r="B601" s="8" t="s">
        <v>236</v>
      </c>
      <c r="C601" s="8" t="s">
        <v>69</v>
      </c>
      <c r="D601" s="8" t="s">
        <v>44</v>
      </c>
      <c r="E601" s="12">
        <v>250</v>
      </c>
      <c r="F601" s="12">
        <v>0.14299999999999999</v>
      </c>
      <c r="G601" s="12">
        <v>35.75</v>
      </c>
      <c r="H601" s="13">
        <v>50.407499999999999</v>
      </c>
      <c r="I601" s="13">
        <v>1.716</v>
      </c>
      <c r="J601" s="13">
        <v>0.25024999999999997</v>
      </c>
      <c r="K601" s="13">
        <v>10.11725</v>
      </c>
      <c r="L601" s="13">
        <v>0.60775000000000001</v>
      </c>
      <c r="M601" s="5">
        <f>AllData_CategoryTribe!AX602*4</f>
        <v>6.8639999999999999</v>
      </c>
      <c r="N601" s="5">
        <f>AllData_CategoryTribe!BA602*9</f>
        <v>2.2522499999999996</v>
      </c>
      <c r="O601" s="5">
        <f>AllData_CategoryTribe!BB602*4</f>
        <v>40.469000000000001</v>
      </c>
      <c r="P601">
        <f t="shared" si="9"/>
        <v>1</v>
      </c>
      <c r="Q601">
        <v>33.799999999999997</v>
      </c>
    </row>
    <row r="602" spans="1:17" x14ac:dyDescent="0.3">
      <c r="A602" s="8" t="s">
        <v>234</v>
      </c>
      <c r="B602" s="8" t="s">
        <v>236</v>
      </c>
      <c r="C602" s="8" t="s">
        <v>69</v>
      </c>
      <c r="D602" s="8" t="s">
        <v>248</v>
      </c>
      <c r="E602" s="12">
        <v>134</v>
      </c>
      <c r="F602" s="12">
        <v>1</v>
      </c>
      <c r="G602" s="12">
        <v>134</v>
      </c>
      <c r="H602" s="13">
        <v>218.42</v>
      </c>
      <c r="I602" s="13">
        <v>8.4420000000000002</v>
      </c>
      <c r="J602" s="13">
        <v>1.8759999999999999</v>
      </c>
      <c r="K602" s="13">
        <v>41.674000000000007</v>
      </c>
      <c r="L602" s="13">
        <v>1.34</v>
      </c>
      <c r="M602" s="5">
        <f>AllData_CategoryTribe!AX603*4</f>
        <v>33.768000000000001</v>
      </c>
      <c r="N602" s="5">
        <f>AllData_CategoryTribe!BA603*9</f>
        <v>16.884</v>
      </c>
      <c r="O602" s="5">
        <f>AllData_CategoryTribe!BB603*4</f>
        <v>166.69600000000003</v>
      </c>
      <c r="P602">
        <f t="shared" si="9"/>
        <v>1</v>
      </c>
      <c r="Q602">
        <v>38.799999999999997</v>
      </c>
    </row>
    <row r="603" spans="1:17" x14ac:dyDescent="0.3">
      <c r="A603" s="8" t="s">
        <v>234</v>
      </c>
      <c r="B603" s="8" t="s">
        <v>236</v>
      </c>
      <c r="C603" s="8" t="s">
        <v>69</v>
      </c>
      <c r="D603" s="8" t="s">
        <v>27</v>
      </c>
      <c r="E603" s="12">
        <v>114</v>
      </c>
      <c r="F603" s="12">
        <v>0.57099999999999995</v>
      </c>
      <c r="G603" s="12">
        <v>65.093999999999994</v>
      </c>
      <c r="H603" s="13">
        <v>81.367499999999993</v>
      </c>
      <c r="I603" s="13">
        <v>1.3669739999999999</v>
      </c>
      <c r="J603" s="13">
        <v>0.84622199999999992</v>
      </c>
      <c r="K603" s="13">
        <v>17.054627999999997</v>
      </c>
      <c r="L603" s="13">
        <v>0.65093999999999996</v>
      </c>
      <c r="M603" s="5">
        <f>AllData_CategoryTribe!AX604*4</f>
        <v>5.4678959999999996</v>
      </c>
      <c r="N603" s="5">
        <f>AllData_CategoryTribe!BA604*9</f>
        <v>7.6159979999999994</v>
      </c>
      <c r="O603" s="5">
        <f>AllData_CategoryTribe!BB604*4</f>
        <v>68.21851199999999</v>
      </c>
      <c r="P603">
        <f t="shared" si="9"/>
        <v>1</v>
      </c>
      <c r="Q603">
        <v>29.6</v>
      </c>
    </row>
    <row r="604" spans="1:17" x14ac:dyDescent="0.3">
      <c r="A604" s="8" t="s">
        <v>234</v>
      </c>
      <c r="B604" s="8" t="s">
        <v>236</v>
      </c>
      <c r="C604" s="8" t="s">
        <v>69</v>
      </c>
      <c r="D604" s="8" t="s">
        <v>32</v>
      </c>
      <c r="E604" s="12"/>
      <c r="F604" s="12">
        <v>0</v>
      </c>
      <c r="G604" s="12">
        <v>0</v>
      </c>
      <c r="H604" s="13">
        <v>0</v>
      </c>
      <c r="I604" s="13">
        <v>0</v>
      </c>
      <c r="J604" s="13">
        <v>0</v>
      </c>
      <c r="K604" s="13">
        <v>0</v>
      </c>
      <c r="L604" s="13">
        <v>0</v>
      </c>
      <c r="M604" s="5">
        <f>AllData_CategoryTribe!AX605*4</f>
        <v>0</v>
      </c>
      <c r="N604" s="5">
        <f>AllData_CategoryTribe!BA605*9</f>
        <v>0</v>
      </c>
      <c r="O604" s="5">
        <f>AllData_CategoryTribe!BB605*4</f>
        <v>0</v>
      </c>
      <c r="P604">
        <f t="shared" si="9"/>
        <v>0</v>
      </c>
      <c r="Q604">
        <v>87</v>
      </c>
    </row>
    <row r="605" spans="1:17" x14ac:dyDescent="0.3">
      <c r="A605" s="8" t="s">
        <v>234</v>
      </c>
      <c r="B605" s="8" t="s">
        <v>236</v>
      </c>
      <c r="C605" s="8" t="s">
        <v>69</v>
      </c>
      <c r="D605" s="8" t="s">
        <v>74</v>
      </c>
      <c r="E605" s="12">
        <v>340</v>
      </c>
      <c r="F605" s="12">
        <v>0.28599999999999998</v>
      </c>
      <c r="G605" s="12">
        <v>97.24</v>
      </c>
      <c r="H605" s="13">
        <v>39.868399999999994</v>
      </c>
      <c r="I605" s="13">
        <v>0</v>
      </c>
      <c r="J605" s="13">
        <v>0</v>
      </c>
      <c r="K605" s="13">
        <v>10.112959999999999</v>
      </c>
      <c r="L605" s="13">
        <v>0</v>
      </c>
      <c r="M605" s="5">
        <f>AllData_CategoryTribe!AX606*4</f>
        <v>0</v>
      </c>
      <c r="N605" s="5">
        <f>AllData_CategoryTribe!BA606*9</f>
        <v>0</v>
      </c>
      <c r="O605" s="5">
        <f>AllData_CategoryTribe!BB606*4</f>
        <v>40.451839999999997</v>
      </c>
      <c r="P605">
        <f t="shared" si="9"/>
        <v>1</v>
      </c>
      <c r="Q605">
        <v>10.4</v>
      </c>
    </row>
    <row r="606" spans="1:17" x14ac:dyDescent="0.3">
      <c r="A606" s="8" t="s">
        <v>232</v>
      </c>
      <c r="B606" s="8" t="s">
        <v>236</v>
      </c>
      <c r="C606" s="8" t="s">
        <v>70</v>
      </c>
      <c r="D606" s="8" t="s">
        <v>13</v>
      </c>
      <c r="E606" s="12">
        <v>112</v>
      </c>
      <c r="F606" s="12">
        <v>3.0000000000000001E-3</v>
      </c>
      <c r="G606" s="12">
        <v>0.33600000000000002</v>
      </c>
      <c r="H606" s="13">
        <v>0.90383999999999998</v>
      </c>
      <c r="I606" s="13">
        <v>8.3664000000000002E-2</v>
      </c>
      <c r="J606" s="13">
        <v>6.0479999999999999E-2</v>
      </c>
      <c r="K606" s="13">
        <v>0</v>
      </c>
      <c r="L606" s="13">
        <v>0</v>
      </c>
      <c r="M606" s="5">
        <f>AllData_CategoryTribe!AX607*4</f>
        <v>0.33465600000000001</v>
      </c>
      <c r="N606" s="5">
        <f>AllData_CategoryTribe!BA607*9</f>
        <v>0.54432000000000003</v>
      </c>
      <c r="O606" s="5">
        <f>AllData_CategoryTribe!BB607*4</f>
        <v>0</v>
      </c>
      <c r="P606">
        <f t="shared" si="9"/>
        <v>1</v>
      </c>
      <c r="Q606">
        <v>42.9</v>
      </c>
    </row>
    <row r="607" spans="1:17" x14ac:dyDescent="0.3">
      <c r="A607" s="8" t="s">
        <v>232</v>
      </c>
      <c r="B607" s="8" t="s">
        <v>236</v>
      </c>
      <c r="C607" s="8" t="s">
        <v>70</v>
      </c>
      <c r="D607" s="8" t="s">
        <v>15</v>
      </c>
      <c r="E607" s="12">
        <v>85</v>
      </c>
      <c r="F607" s="12">
        <v>6.7000000000000004E-2</v>
      </c>
      <c r="G607" s="12">
        <v>5.6950000000000003</v>
      </c>
      <c r="H607" s="13">
        <v>13.724950000000002</v>
      </c>
      <c r="I607" s="13">
        <v>1.8736550000000001</v>
      </c>
      <c r="J607" s="13">
        <v>0.62075500000000006</v>
      </c>
      <c r="K607" s="13">
        <v>2.8475E-2</v>
      </c>
      <c r="L607" s="13">
        <v>0</v>
      </c>
      <c r="M607" s="5">
        <f>AllData_CategoryTribe!AX608*4</f>
        <v>7.4946200000000003</v>
      </c>
      <c r="N607" s="5">
        <f>AllData_CategoryTribe!BA608*9</f>
        <v>5.5867950000000004</v>
      </c>
      <c r="O607" s="5">
        <f>AllData_CategoryTribe!BB608*4</f>
        <v>0.1139</v>
      </c>
      <c r="P607">
        <f t="shared" si="9"/>
        <v>1</v>
      </c>
      <c r="Q607">
        <v>44.3</v>
      </c>
    </row>
    <row r="608" spans="1:17" x14ac:dyDescent="0.3">
      <c r="A608" s="8" t="s">
        <v>232</v>
      </c>
      <c r="B608" s="8" t="s">
        <v>236</v>
      </c>
      <c r="C608" s="8" t="s">
        <v>70</v>
      </c>
      <c r="D608" s="8" t="s">
        <v>17</v>
      </c>
      <c r="E608" s="12">
        <v>85</v>
      </c>
      <c r="F608" s="12">
        <v>6.7000000000000004E-2</v>
      </c>
      <c r="G608" s="12">
        <v>5.6950000000000003</v>
      </c>
      <c r="H608" s="13">
        <v>15.091750000000001</v>
      </c>
      <c r="I608" s="13">
        <v>0.96245499999999995</v>
      </c>
      <c r="J608" s="13">
        <v>1.2187300000000001</v>
      </c>
      <c r="K608" s="13">
        <v>0</v>
      </c>
      <c r="L608" s="13">
        <v>0</v>
      </c>
      <c r="M608" s="5">
        <f>AllData_CategoryTribe!AX609*4</f>
        <v>3.8498199999999998</v>
      </c>
      <c r="N608" s="5">
        <f>AllData_CategoryTribe!BA609*9</f>
        <v>10.968570000000001</v>
      </c>
      <c r="O608" s="5">
        <f>AllData_CategoryTribe!BB609*4</f>
        <v>0</v>
      </c>
      <c r="P608">
        <f t="shared" si="9"/>
        <v>1</v>
      </c>
      <c r="Q608">
        <v>38.299999999999997</v>
      </c>
    </row>
    <row r="609" spans="1:17" x14ac:dyDescent="0.3">
      <c r="A609" s="8" t="s">
        <v>232</v>
      </c>
      <c r="B609" s="8" t="s">
        <v>236</v>
      </c>
      <c r="C609" s="8" t="s">
        <v>70</v>
      </c>
      <c r="D609" s="8" t="s">
        <v>18</v>
      </c>
      <c r="E609" s="12">
        <v>112</v>
      </c>
      <c r="F609" s="12">
        <v>3.0000000000000001E-3</v>
      </c>
      <c r="G609" s="12">
        <v>0.33600000000000002</v>
      </c>
      <c r="H609" s="13">
        <v>0.89712000000000003</v>
      </c>
      <c r="I609" s="13">
        <v>6.5856000000000012E-2</v>
      </c>
      <c r="J609" s="13">
        <v>6.8208000000000005E-2</v>
      </c>
      <c r="K609" s="13">
        <v>3.3600000000000001E-3</v>
      </c>
      <c r="L609" s="13">
        <v>3.3600000000000001E-3</v>
      </c>
      <c r="M609" s="5">
        <f>AllData_CategoryTribe!AX610*4</f>
        <v>0.26342400000000005</v>
      </c>
      <c r="N609" s="5">
        <f>AllData_CategoryTribe!BA610*9</f>
        <v>0.61387200000000008</v>
      </c>
      <c r="O609" s="5">
        <f>AllData_CategoryTribe!BB610*4</f>
        <v>1.3440000000000001E-2</v>
      </c>
      <c r="P609">
        <f t="shared" si="9"/>
        <v>1</v>
      </c>
      <c r="Q609">
        <v>39.900000000000006</v>
      </c>
    </row>
    <row r="610" spans="1:17" x14ac:dyDescent="0.3">
      <c r="A610" s="8" t="s">
        <v>232</v>
      </c>
      <c r="B610" s="8" t="s">
        <v>236</v>
      </c>
      <c r="C610" s="8" t="s">
        <v>70</v>
      </c>
      <c r="D610" s="8" t="s">
        <v>19</v>
      </c>
      <c r="E610" s="12">
        <v>112</v>
      </c>
      <c r="F610" s="12">
        <v>6.7000000000000004E-2</v>
      </c>
      <c r="G610" s="12">
        <v>7.5040000000000004</v>
      </c>
      <c r="H610" s="13">
        <v>21.386400000000002</v>
      </c>
      <c r="I610" s="13">
        <v>2.0185759999999999</v>
      </c>
      <c r="J610" s="13">
        <v>1.4182560000000002</v>
      </c>
      <c r="K610" s="13">
        <v>0</v>
      </c>
      <c r="L610" s="13">
        <v>0</v>
      </c>
      <c r="M610" s="5">
        <f>AllData_CategoryTribe!AX611*4</f>
        <v>8.0743039999999997</v>
      </c>
      <c r="N610" s="5">
        <f>AllData_CategoryTribe!BA611*9</f>
        <v>12.764304000000001</v>
      </c>
      <c r="O610" s="5">
        <f>AllData_CategoryTribe!BB611*4</f>
        <v>0</v>
      </c>
      <c r="P610">
        <f t="shared" si="9"/>
        <v>1</v>
      </c>
      <c r="Q610">
        <v>45.8</v>
      </c>
    </row>
    <row r="611" spans="1:17" x14ac:dyDescent="0.3">
      <c r="A611" s="8" t="s">
        <v>232</v>
      </c>
      <c r="B611" s="8" t="s">
        <v>236</v>
      </c>
      <c r="C611" s="8" t="s">
        <v>70</v>
      </c>
      <c r="D611" s="8" t="s">
        <v>22</v>
      </c>
      <c r="E611" s="12"/>
      <c r="F611" s="12">
        <v>0</v>
      </c>
      <c r="G611" s="12">
        <v>0</v>
      </c>
      <c r="H611" s="13">
        <v>0</v>
      </c>
      <c r="I611" s="13">
        <v>0</v>
      </c>
      <c r="J611" s="13">
        <v>0</v>
      </c>
      <c r="K611" s="13">
        <v>0</v>
      </c>
      <c r="L611" s="13">
        <v>0</v>
      </c>
      <c r="M611" s="5">
        <f>AllData_CategoryTribe!AX612*4</f>
        <v>0</v>
      </c>
      <c r="N611" s="5">
        <f>AllData_CategoryTribe!BA612*9</f>
        <v>0</v>
      </c>
      <c r="O611" s="5">
        <f>AllData_CategoryTribe!BB612*4</f>
        <v>0</v>
      </c>
      <c r="P611">
        <f t="shared" si="9"/>
        <v>0</v>
      </c>
      <c r="Q611">
        <v>45.8</v>
      </c>
    </row>
    <row r="612" spans="1:17" x14ac:dyDescent="0.3">
      <c r="A612" s="8" t="s">
        <v>232</v>
      </c>
      <c r="B612" s="8" t="s">
        <v>236</v>
      </c>
      <c r="C612" s="8" t="s">
        <v>70</v>
      </c>
      <c r="D612" s="8" t="s">
        <v>40</v>
      </c>
      <c r="E612" s="12">
        <v>142</v>
      </c>
      <c r="F612" s="12">
        <v>3.3000000000000002E-2</v>
      </c>
      <c r="G612" s="12">
        <v>4.6859999999999999</v>
      </c>
      <c r="H612" s="13">
        <v>6.4666800000000002</v>
      </c>
      <c r="I612" s="13">
        <v>1.2558480000000001</v>
      </c>
      <c r="J612" s="13">
        <v>0.13589399999999999</v>
      </c>
      <c r="K612" s="13">
        <v>4.2174000000000003E-2</v>
      </c>
      <c r="L612" s="13">
        <v>4.2174000000000003E-2</v>
      </c>
      <c r="M612" s="5">
        <f>AllData_CategoryTribe!AX613*4</f>
        <v>5.0233920000000003</v>
      </c>
      <c r="N612" s="5">
        <f>AllData_CategoryTribe!BA613*9</f>
        <v>1.2230459999999999</v>
      </c>
      <c r="O612" s="5">
        <f>AllData_CategoryTribe!BB613*4</f>
        <v>0.16869600000000001</v>
      </c>
      <c r="P612">
        <f t="shared" si="9"/>
        <v>1</v>
      </c>
      <c r="Q612">
        <v>30.599999999999998</v>
      </c>
    </row>
    <row r="613" spans="1:17" x14ac:dyDescent="0.3">
      <c r="A613" s="8" t="s">
        <v>232</v>
      </c>
      <c r="B613" s="8" t="s">
        <v>236</v>
      </c>
      <c r="C613" s="8" t="s">
        <v>70</v>
      </c>
      <c r="D613" s="8" t="s">
        <v>23</v>
      </c>
      <c r="E613" s="12">
        <v>104</v>
      </c>
      <c r="F613" s="12">
        <v>0.14299999999999999</v>
      </c>
      <c r="G613" s="12">
        <v>14.871999999999998</v>
      </c>
      <c r="H613" s="13">
        <v>23.051599999999997</v>
      </c>
      <c r="I613" s="13">
        <v>1.8738719999999998</v>
      </c>
      <c r="J613" s="13">
        <v>1.5764319999999998</v>
      </c>
      <c r="K613" s="13">
        <v>0.16359199999999999</v>
      </c>
      <c r="L613" s="13">
        <v>0</v>
      </c>
      <c r="M613" s="5">
        <f>AllData_CategoryTribe!AX614*4</f>
        <v>7.495487999999999</v>
      </c>
      <c r="N613" s="5">
        <f>AllData_CategoryTribe!BA614*9</f>
        <v>14.187887999999999</v>
      </c>
      <c r="O613" s="5">
        <f>AllData_CategoryTribe!BB614*4</f>
        <v>0.65436799999999995</v>
      </c>
      <c r="P613">
        <f t="shared" si="9"/>
        <v>1</v>
      </c>
      <c r="Q613">
        <v>24.3</v>
      </c>
    </row>
    <row r="614" spans="1:17" x14ac:dyDescent="0.3">
      <c r="A614" s="8" t="s">
        <v>232</v>
      </c>
      <c r="B614" s="8" t="s">
        <v>236</v>
      </c>
      <c r="C614" s="8" t="s">
        <v>70</v>
      </c>
      <c r="D614" s="8" t="s">
        <v>24</v>
      </c>
      <c r="E614" s="12">
        <v>184</v>
      </c>
      <c r="F614" s="12">
        <v>0.14299999999999999</v>
      </c>
      <c r="G614" s="12">
        <v>26.311999999999998</v>
      </c>
      <c r="H614" s="13">
        <v>18.155279999999998</v>
      </c>
      <c r="I614" s="13">
        <v>0.94723199999999996</v>
      </c>
      <c r="J614" s="13">
        <v>1.0787919999999998</v>
      </c>
      <c r="K614" s="13">
        <v>1.18404</v>
      </c>
      <c r="L614" s="13">
        <v>0</v>
      </c>
      <c r="M614" s="5">
        <f>AllData_CategoryTribe!AX615*4</f>
        <v>3.7889279999999999</v>
      </c>
      <c r="N614" s="5">
        <f>AllData_CategoryTribe!BA615*9</f>
        <v>9.709127999999998</v>
      </c>
      <c r="O614" s="5">
        <f>AllData_CategoryTribe!BB615*4</f>
        <v>4.7361599999999999</v>
      </c>
      <c r="P614">
        <f t="shared" si="9"/>
        <v>1</v>
      </c>
      <c r="Q614">
        <v>12.2</v>
      </c>
    </row>
    <row r="615" spans="1:17" x14ac:dyDescent="0.3">
      <c r="A615" s="8" t="s">
        <v>232</v>
      </c>
      <c r="B615" s="8" t="s">
        <v>236</v>
      </c>
      <c r="C615" s="8" t="s">
        <v>70</v>
      </c>
      <c r="D615" s="8" t="s">
        <v>25</v>
      </c>
      <c r="E615" s="12"/>
      <c r="F615" s="12">
        <v>0</v>
      </c>
      <c r="G615" s="12">
        <v>0</v>
      </c>
      <c r="H615" s="13">
        <v>0</v>
      </c>
      <c r="I615" s="13">
        <v>0</v>
      </c>
      <c r="J615" s="13">
        <v>0</v>
      </c>
      <c r="K615" s="13">
        <v>0</v>
      </c>
      <c r="L615" s="13">
        <v>0</v>
      </c>
      <c r="M615" s="5">
        <f>AllData_CategoryTribe!AX616*4</f>
        <v>0</v>
      </c>
      <c r="N615" s="5">
        <f>AllData_CategoryTribe!BA616*9</f>
        <v>0</v>
      </c>
      <c r="O615" s="5">
        <f>AllData_CategoryTribe!BB616*4</f>
        <v>0</v>
      </c>
      <c r="P615">
        <f t="shared" si="9"/>
        <v>0</v>
      </c>
      <c r="Q615">
        <v>59.3</v>
      </c>
    </row>
    <row r="616" spans="1:17" x14ac:dyDescent="0.3">
      <c r="A616" s="8" t="s">
        <v>20</v>
      </c>
      <c r="B616" s="8" t="s">
        <v>236</v>
      </c>
      <c r="C616" s="8" t="s">
        <v>70</v>
      </c>
      <c r="D616" s="8" t="s">
        <v>20</v>
      </c>
      <c r="E616" s="12">
        <v>112</v>
      </c>
      <c r="F616" s="12">
        <v>1</v>
      </c>
      <c r="G616" s="12">
        <v>112</v>
      </c>
      <c r="H616" s="13">
        <v>117.6</v>
      </c>
      <c r="I616" s="13">
        <v>20.72</v>
      </c>
      <c r="J616" s="13">
        <v>3.2480000000000002</v>
      </c>
      <c r="K616" s="13">
        <v>0</v>
      </c>
      <c r="L616" s="13">
        <v>0</v>
      </c>
      <c r="M616" s="5">
        <f>AllData_CategoryTribe!AX617*4</f>
        <v>82.88</v>
      </c>
      <c r="N616" s="5">
        <f>AllData_CategoryTribe!BA617*9</f>
        <v>29.232000000000003</v>
      </c>
      <c r="O616" s="5">
        <f>AllData_CategoryTribe!BB617*4</f>
        <v>0</v>
      </c>
      <c r="P616">
        <f t="shared" si="9"/>
        <v>1</v>
      </c>
      <c r="Q616">
        <v>21.4</v>
      </c>
    </row>
    <row r="617" spans="1:17" x14ac:dyDescent="0.3">
      <c r="A617" s="8" t="s">
        <v>233</v>
      </c>
      <c r="B617" s="8" t="s">
        <v>236</v>
      </c>
      <c r="C617" s="8" t="s">
        <v>70</v>
      </c>
      <c r="D617" s="8" t="s">
        <v>26</v>
      </c>
      <c r="E617" s="12">
        <v>175</v>
      </c>
      <c r="F617" s="12">
        <v>0.28599999999999998</v>
      </c>
      <c r="G617" s="12">
        <v>50.05</v>
      </c>
      <c r="H617" s="13">
        <v>65.064999999999998</v>
      </c>
      <c r="I617" s="13">
        <v>1.2011999999999998</v>
      </c>
      <c r="J617" s="13">
        <v>0.10009999999999999</v>
      </c>
      <c r="K617" s="13">
        <v>14.314300000000001</v>
      </c>
      <c r="L617" s="13">
        <v>0.15014999999999998</v>
      </c>
      <c r="M617" s="5">
        <f>AllData_CategoryTribe!AX618*4</f>
        <v>4.8047999999999993</v>
      </c>
      <c r="N617" s="5">
        <f>AllData_CategoryTribe!BA618*9</f>
        <v>0.90089999999999992</v>
      </c>
      <c r="O617" s="5">
        <f>AllData_CategoryTribe!BB618*4</f>
        <v>57.257200000000005</v>
      </c>
      <c r="P617">
        <f t="shared" si="9"/>
        <v>1</v>
      </c>
      <c r="Q617">
        <v>31.200000000000003</v>
      </c>
    </row>
    <row r="618" spans="1:17" x14ac:dyDescent="0.3">
      <c r="A618" s="8" t="s">
        <v>233</v>
      </c>
      <c r="B618" s="8" t="s">
        <v>236</v>
      </c>
      <c r="C618" s="8" t="s">
        <v>70</v>
      </c>
      <c r="D618" s="8" t="s">
        <v>28</v>
      </c>
      <c r="E618" s="12">
        <v>185</v>
      </c>
      <c r="F618" s="12">
        <v>1</v>
      </c>
      <c r="G618" s="12">
        <v>185</v>
      </c>
      <c r="H618" s="13">
        <v>234.95</v>
      </c>
      <c r="I618" s="13">
        <v>16.094999999999999</v>
      </c>
      <c r="J618" s="13">
        <v>0.92500000000000004</v>
      </c>
      <c r="K618" s="13">
        <v>42.18</v>
      </c>
      <c r="L618" s="13">
        <v>11.84</v>
      </c>
      <c r="M618" s="5">
        <f>AllData_CategoryTribe!AX619*4</f>
        <v>64.38</v>
      </c>
      <c r="N618" s="5">
        <f>AllData_CategoryTribe!BA619*9</f>
        <v>8.3250000000000011</v>
      </c>
      <c r="O618" s="5">
        <f>AllData_CategoryTribe!BB619*4</f>
        <v>168.72</v>
      </c>
      <c r="P618">
        <f t="shared" si="9"/>
        <v>1</v>
      </c>
      <c r="Q618">
        <v>32</v>
      </c>
    </row>
    <row r="619" spans="1:17" x14ac:dyDescent="0.3">
      <c r="A619" s="8" t="s">
        <v>233</v>
      </c>
      <c r="B619" s="8" t="s">
        <v>236</v>
      </c>
      <c r="C619" s="8" t="s">
        <v>70</v>
      </c>
      <c r="D619" s="8" t="s">
        <v>29</v>
      </c>
      <c r="E619" s="12"/>
      <c r="F619" s="12">
        <v>0</v>
      </c>
      <c r="G619" s="12">
        <v>0</v>
      </c>
      <c r="H619" s="13">
        <v>0</v>
      </c>
      <c r="I619" s="13">
        <v>0</v>
      </c>
      <c r="J619" s="13">
        <v>0</v>
      </c>
      <c r="K619" s="13">
        <v>0</v>
      </c>
      <c r="L619" s="13">
        <v>0</v>
      </c>
      <c r="M619" s="5">
        <f>AllData_CategoryTribe!AX620*4</f>
        <v>0</v>
      </c>
      <c r="N619" s="5">
        <f>AllData_CategoryTribe!BA620*9</f>
        <v>0</v>
      </c>
      <c r="O619" s="5">
        <f>AllData_CategoryTribe!BB620*4</f>
        <v>0</v>
      </c>
      <c r="P619">
        <f t="shared" si="9"/>
        <v>0</v>
      </c>
      <c r="Q619">
        <v>5.9</v>
      </c>
    </row>
    <row r="620" spans="1:17" x14ac:dyDescent="0.3">
      <c r="A620" s="8" t="s">
        <v>233</v>
      </c>
      <c r="B620" s="8" t="s">
        <v>236</v>
      </c>
      <c r="C620" s="8" t="s">
        <v>70</v>
      </c>
      <c r="D620" s="8" t="s">
        <v>30</v>
      </c>
      <c r="E620" s="12"/>
      <c r="F620" s="12">
        <v>0</v>
      </c>
      <c r="G620" s="12">
        <v>0</v>
      </c>
      <c r="H620" s="13">
        <v>0</v>
      </c>
      <c r="I620" s="13">
        <v>0</v>
      </c>
      <c r="J620" s="13">
        <v>0</v>
      </c>
      <c r="K620" s="13">
        <v>0</v>
      </c>
      <c r="L620" s="13">
        <v>0</v>
      </c>
      <c r="M620" s="5">
        <f>AllData_CategoryTribe!AX621*4</f>
        <v>0</v>
      </c>
      <c r="N620" s="5">
        <f>AllData_CategoryTribe!BA621*9</f>
        <v>0</v>
      </c>
      <c r="O620" s="5">
        <f>AllData_CategoryTribe!BB621*4</f>
        <v>0</v>
      </c>
      <c r="P620">
        <f t="shared" si="9"/>
        <v>0</v>
      </c>
      <c r="Q620">
        <v>24.9</v>
      </c>
    </row>
    <row r="621" spans="1:17" x14ac:dyDescent="0.3">
      <c r="A621" s="8" t="s">
        <v>233</v>
      </c>
      <c r="B621" s="8" t="s">
        <v>236</v>
      </c>
      <c r="C621" s="8" t="s">
        <v>70</v>
      </c>
      <c r="D621" s="8" t="s">
        <v>31</v>
      </c>
      <c r="E621" s="12">
        <v>122</v>
      </c>
      <c r="F621" s="12">
        <v>3.3000000000000002E-2</v>
      </c>
      <c r="G621" s="12">
        <v>4.0259999999999998</v>
      </c>
      <c r="H621" s="13">
        <v>3.7441800000000001</v>
      </c>
      <c r="I621" s="13">
        <v>8.0519999999999994E-2</v>
      </c>
      <c r="J621" s="13">
        <v>4.0260000000000001E-3</v>
      </c>
      <c r="K621" s="13">
        <v>0.86961600000000006</v>
      </c>
      <c r="L621" s="13">
        <v>6.0389999999999999E-2</v>
      </c>
      <c r="M621" s="5">
        <f>AllData_CategoryTribe!AX622*4</f>
        <v>0.32207999999999998</v>
      </c>
      <c r="N621" s="5">
        <f>AllData_CategoryTribe!BA622*9</f>
        <v>3.6234000000000002E-2</v>
      </c>
      <c r="O621" s="5">
        <f>AllData_CategoryTribe!BB622*4</f>
        <v>3.4784640000000002</v>
      </c>
      <c r="P621">
        <f t="shared" si="9"/>
        <v>1</v>
      </c>
      <c r="Q621">
        <v>23.700000000000003</v>
      </c>
    </row>
    <row r="622" spans="1:17" x14ac:dyDescent="0.3">
      <c r="A622" s="8" t="s">
        <v>233</v>
      </c>
      <c r="B622" s="8" t="s">
        <v>236</v>
      </c>
      <c r="C622" s="8" t="s">
        <v>70</v>
      </c>
      <c r="D622" s="8" t="s">
        <v>44</v>
      </c>
      <c r="E622" s="12">
        <v>250</v>
      </c>
      <c r="F622" s="12">
        <v>3.3000000000000002E-2</v>
      </c>
      <c r="G622" s="12">
        <v>8.25</v>
      </c>
      <c r="H622" s="13">
        <v>11.6325</v>
      </c>
      <c r="I622" s="13">
        <v>0.39600000000000002</v>
      </c>
      <c r="J622" s="13">
        <v>5.7749999999999996E-2</v>
      </c>
      <c r="K622" s="13">
        <v>2.3347500000000001</v>
      </c>
      <c r="L622" s="13">
        <v>0.14025000000000001</v>
      </c>
      <c r="M622" s="5">
        <f>AllData_CategoryTribe!AX623*4</f>
        <v>1.5840000000000001</v>
      </c>
      <c r="N622" s="5">
        <f>AllData_CategoryTribe!BA623*9</f>
        <v>0.51974999999999993</v>
      </c>
      <c r="O622" s="5">
        <f>AllData_CategoryTribe!BB623*4</f>
        <v>9.3390000000000004</v>
      </c>
      <c r="P622">
        <f t="shared" si="9"/>
        <v>1</v>
      </c>
      <c r="Q622">
        <v>33.799999999999997</v>
      </c>
    </row>
    <row r="623" spans="1:17" x14ac:dyDescent="0.3">
      <c r="A623" s="8" t="s">
        <v>233</v>
      </c>
      <c r="B623" s="8" t="s">
        <v>236</v>
      </c>
      <c r="C623" s="8" t="s">
        <v>70</v>
      </c>
      <c r="D623" s="8" t="s">
        <v>34</v>
      </c>
      <c r="E623" s="12">
        <v>150</v>
      </c>
      <c r="F623" s="12">
        <v>0.42899999999999999</v>
      </c>
      <c r="G623" s="12">
        <v>64.349999999999994</v>
      </c>
      <c r="H623" s="13">
        <v>185.328</v>
      </c>
      <c r="I623" s="13">
        <v>4.0540500000000002</v>
      </c>
      <c r="J623" s="13">
        <v>5.8558499999999993</v>
      </c>
      <c r="K623" s="13">
        <v>31.531499999999998</v>
      </c>
      <c r="L623" s="13">
        <v>0</v>
      </c>
      <c r="M623" s="5">
        <f>AllData_CategoryTribe!AX624*4</f>
        <v>16.216200000000001</v>
      </c>
      <c r="N623" s="5">
        <f>AllData_CategoryTribe!BA624*9</f>
        <v>52.702649999999991</v>
      </c>
      <c r="O623" s="5">
        <f>AllData_CategoryTribe!BB624*4</f>
        <v>126.12599999999999</v>
      </c>
      <c r="P623">
        <f t="shared" si="9"/>
        <v>1</v>
      </c>
      <c r="Q623">
        <v>64.400000000000006</v>
      </c>
    </row>
    <row r="624" spans="1:17" x14ac:dyDescent="0.3">
      <c r="A624" s="8" t="s">
        <v>234</v>
      </c>
      <c r="B624" s="8" t="s">
        <v>236</v>
      </c>
      <c r="C624" s="8" t="s">
        <v>70</v>
      </c>
      <c r="D624" s="8" t="s">
        <v>248</v>
      </c>
      <c r="E624" s="12">
        <v>134</v>
      </c>
      <c r="F624" s="12">
        <v>1</v>
      </c>
      <c r="G624" s="12">
        <v>134</v>
      </c>
      <c r="H624" s="13">
        <v>218.42</v>
      </c>
      <c r="I624" s="13">
        <v>8.4420000000000002</v>
      </c>
      <c r="J624" s="13">
        <v>1.8759999999999999</v>
      </c>
      <c r="K624" s="13">
        <v>41.674000000000007</v>
      </c>
      <c r="L624" s="13">
        <v>1.34</v>
      </c>
      <c r="M624" s="5">
        <f>AllData_CategoryTribe!AX625*4</f>
        <v>33.768000000000001</v>
      </c>
      <c r="N624" s="5">
        <f>AllData_CategoryTribe!BA625*9</f>
        <v>16.884</v>
      </c>
      <c r="O624" s="5">
        <f>AllData_CategoryTribe!BB625*4</f>
        <v>166.69600000000003</v>
      </c>
      <c r="P624">
        <f t="shared" si="9"/>
        <v>1</v>
      </c>
      <c r="Q624">
        <v>38.799999999999997</v>
      </c>
    </row>
    <row r="625" spans="1:17" x14ac:dyDescent="0.3">
      <c r="A625" s="8" t="s">
        <v>234</v>
      </c>
      <c r="B625" s="8" t="s">
        <v>236</v>
      </c>
      <c r="C625" s="8" t="s">
        <v>70</v>
      </c>
      <c r="D625" s="8" t="s">
        <v>27</v>
      </c>
      <c r="E625" s="12">
        <v>114</v>
      </c>
      <c r="F625" s="12">
        <v>1</v>
      </c>
      <c r="G625" s="12">
        <v>114</v>
      </c>
      <c r="H625" s="13">
        <v>142.5</v>
      </c>
      <c r="I625" s="13">
        <v>2.3940000000000001</v>
      </c>
      <c r="J625" s="13">
        <v>1.4820000000000002</v>
      </c>
      <c r="K625" s="13">
        <v>29.867999999999999</v>
      </c>
      <c r="L625" s="13">
        <v>1.1399999999999999</v>
      </c>
      <c r="M625" s="5">
        <f>AllData_CategoryTribe!AX626*4</f>
        <v>9.5760000000000005</v>
      </c>
      <c r="N625" s="5">
        <f>AllData_CategoryTribe!BA626*9</f>
        <v>13.338000000000001</v>
      </c>
      <c r="O625" s="5">
        <f>AllData_CategoryTribe!BB626*4</f>
        <v>119.47199999999999</v>
      </c>
      <c r="P625">
        <f t="shared" si="9"/>
        <v>1</v>
      </c>
      <c r="Q625">
        <v>29.6</v>
      </c>
    </row>
    <row r="626" spans="1:17" x14ac:dyDescent="0.3">
      <c r="A626" s="8" t="s">
        <v>234</v>
      </c>
      <c r="B626" s="8" t="s">
        <v>236</v>
      </c>
      <c r="C626" s="8" t="s">
        <v>70</v>
      </c>
      <c r="D626" s="8" t="s">
        <v>32</v>
      </c>
      <c r="E626" s="12">
        <v>83</v>
      </c>
      <c r="F626" s="12">
        <v>3.3000000000000002E-2</v>
      </c>
      <c r="G626" s="12">
        <v>2.7390000000000003</v>
      </c>
      <c r="H626" s="13">
        <v>9.0934800000000013</v>
      </c>
      <c r="I626" s="13">
        <v>0.28211700000000006</v>
      </c>
      <c r="J626" s="13">
        <v>8.2170000000000007E-2</v>
      </c>
      <c r="K626" s="13">
        <v>2.0186430000000004</v>
      </c>
      <c r="L626" s="13">
        <v>0.34785299999999997</v>
      </c>
      <c r="M626" s="5">
        <f>AllData_CategoryTribe!AX627*4</f>
        <v>1.1284680000000002</v>
      </c>
      <c r="N626" s="5">
        <f>AllData_CategoryTribe!BA627*9</f>
        <v>0.73953000000000002</v>
      </c>
      <c r="O626" s="5">
        <f>AllData_CategoryTribe!BB627*4</f>
        <v>8.0745720000000016</v>
      </c>
      <c r="P626">
        <f t="shared" si="9"/>
        <v>1</v>
      </c>
      <c r="Q626">
        <v>87</v>
      </c>
    </row>
    <row r="627" spans="1:17" x14ac:dyDescent="0.3">
      <c r="A627" s="8" t="s">
        <v>234</v>
      </c>
      <c r="B627" s="8" t="s">
        <v>236</v>
      </c>
      <c r="C627" s="8" t="s">
        <v>70</v>
      </c>
      <c r="D627" s="8" t="s">
        <v>74</v>
      </c>
      <c r="E627" s="12">
        <v>340</v>
      </c>
      <c r="F627" s="12">
        <v>0.14299999999999999</v>
      </c>
      <c r="G627" s="12">
        <v>48.62</v>
      </c>
      <c r="H627" s="13">
        <v>19.934199999999997</v>
      </c>
      <c r="I627" s="13">
        <v>0</v>
      </c>
      <c r="J627" s="13">
        <v>0</v>
      </c>
      <c r="K627" s="13">
        <v>5.0564799999999996</v>
      </c>
      <c r="L627" s="13">
        <v>0</v>
      </c>
      <c r="M627" s="5">
        <f>AllData_CategoryTribe!AX628*4</f>
        <v>0</v>
      </c>
      <c r="N627" s="5">
        <f>AllData_CategoryTribe!BA628*9</f>
        <v>0</v>
      </c>
      <c r="O627" s="5">
        <f>AllData_CategoryTribe!BB628*4</f>
        <v>20.225919999999999</v>
      </c>
      <c r="P627">
        <f t="shared" si="9"/>
        <v>1</v>
      </c>
      <c r="Q627">
        <v>10.4</v>
      </c>
    </row>
    <row r="628" spans="1:17" x14ac:dyDescent="0.3">
      <c r="A628" s="8" t="s">
        <v>232</v>
      </c>
      <c r="B628" s="8" t="s">
        <v>236</v>
      </c>
      <c r="C628" s="8" t="s">
        <v>71</v>
      </c>
      <c r="D628" s="8" t="s">
        <v>13</v>
      </c>
      <c r="E628" s="12"/>
      <c r="F628" s="12">
        <v>0</v>
      </c>
      <c r="G628" s="12">
        <v>0</v>
      </c>
      <c r="H628" s="13">
        <v>0</v>
      </c>
      <c r="I628" s="13">
        <v>0</v>
      </c>
      <c r="J628" s="13">
        <v>0</v>
      </c>
      <c r="K628" s="13">
        <v>0</v>
      </c>
      <c r="L628" s="13">
        <v>0</v>
      </c>
      <c r="M628" s="5">
        <f>AllData_CategoryTribe!AX629*4</f>
        <v>0</v>
      </c>
      <c r="N628" s="5">
        <f>AllData_CategoryTribe!BA629*9</f>
        <v>0</v>
      </c>
      <c r="O628" s="5">
        <f>AllData_CategoryTribe!BB629*4</f>
        <v>0</v>
      </c>
      <c r="P628">
        <f t="shared" si="9"/>
        <v>0</v>
      </c>
      <c r="Q628">
        <v>42.9</v>
      </c>
    </row>
    <row r="629" spans="1:17" x14ac:dyDescent="0.3">
      <c r="A629" s="8" t="s">
        <v>232</v>
      </c>
      <c r="B629" s="8" t="s">
        <v>236</v>
      </c>
      <c r="C629" s="8" t="s">
        <v>71</v>
      </c>
      <c r="D629" s="8" t="s">
        <v>15</v>
      </c>
      <c r="E629" s="12">
        <v>85</v>
      </c>
      <c r="F629" s="12">
        <v>5.0000000000000001E-3</v>
      </c>
      <c r="G629" s="12">
        <v>0.42499999999999999</v>
      </c>
      <c r="H629" s="13">
        <v>1.0242499999999999</v>
      </c>
      <c r="I629" s="13">
        <v>0.13982499999999998</v>
      </c>
      <c r="J629" s="13">
        <v>4.6325000000000005E-2</v>
      </c>
      <c r="K629" s="13">
        <v>2.1250000000000002E-3</v>
      </c>
      <c r="L629" s="13">
        <v>0</v>
      </c>
      <c r="M629" s="5">
        <f>AllData_CategoryTribe!AX630*4</f>
        <v>0.55929999999999991</v>
      </c>
      <c r="N629" s="5">
        <f>AllData_CategoryTribe!BA630*9</f>
        <v>0.41692500000000005</v>
      </c>
      <c r="O629" s="5">
        <f>AllData_CategoryTribe!BB630*4</f>
        <v>8.5000000000000006E-3</v>
      </c>
      <c r="P629">
        <f t="shared" si="9"/>
        <v>1</v>
      </c>
      <c r="Q629">
        <v>44.3</v>
      </c>
    </row>
    <row r="630" spans="1:17" x14ac:dyDescent="0.3">
      <c r="A630" s="8" t="s">
        <v>232</v>
      </c>
      <c r="B630" s="8" t="s">
        <v>236</v>
      </c>
      <c r="C630" s="8" t="s">
        <v>71</v>
      </c>
      <c r="D630" s="8" t="s">
        <v>17</v>
      </c>
      <c r="E630" s="12">
        <v>85</v>
      </c>
      <c r="F630" s="12">
        <v>3.0000000000000001E-3</v>
      </c>
      <c r="G630" s="12">
        <v>0.255</v>
      </c>
      <c r="H630" s="13">
        <v>0.67575000000000007</v>
      </c>
      <c r="I630" s="13">
        <v>4.3095000000000001E-2</v>
      </c>
      <c r="J630" s="13">
        <v>5.457E-2</v>
      </c>
      <c r="K630" s="13">
        <v>0</v>
      </c>
      <c r="L630" s="13">
        <v>0</v>
      </c>
      <c r="M630" s="5">
        <f>AllData_CategoryTribe!AX631*4</f>
        <v>0.17238000000000001</v>
      </c>
      <c r="N630" s="5">
        <f>AllData_CategoryTribe!BA631*9</f>
        <v>0.49113000000000001</v>
      </c>
      <c r="O630" s="5">
        <f>AllData_CategoryTribe!BB631*4</f>
        <v>0</v>
      </c>
      <c r="P630">
        <f t="shared" si="9"/>
        <v>1</v>
      </c>
      <c r="Q630">
        <v>38.299999999999997</v>
      </c>
    </row>
    <row r="631" spans="1:17" x14ac:dyDescent="0.3">
      <c r="A631" s="8" t="s">
        <v>232</v>
      </c>
      <c r="B631" s="8" t="s">
        <v>236</v>
      </c>
      <c r="C631" s="8" t="s">
        <v>71</v>
      </c>
      <c r="D631" s="8" t="s">
        <v>18</v>
      </c>
      <c r="E631" s="12"/>
      <c r="F631" s="12">
        <v>0</v>
      </c>
      <c r="G631" s="12">
        <v>0</v>
      </c>
      <c r="H631" s="13">
        <v>0</v>
      </c>
      <c r="I631" s="13">
        <v>0</v>
      </c>
      <c r="J631" s="13">
        <v>0</v>
      </c>
      <c r="K631" s="13">
        <v>0</v>
      </c>
      <c r="L631" s="13">
        <v>0</v>
      </c>
      <c r="M631" s="5">
        <f>AllData_CategoryTribe!AX632*4</f>
        <v>0</v>
      </c>
      <c r="N631" s="5">
        <f>AllData_CategoryTribe!BA632*9</f>
        <v>0</v>
      </c>
      <c r="O631" s="5">
        <f>AllData_CategoryTribe!BB632*4</f>
        <v>0</v>
      </c>
      <c r="P631">
        <f t="shared" si="9"/>
        <v>0</v>
      </c>
      <c r="Q631">
        <v>39.900000000000006</v>
      </c>
    </row>
    <row r="632" spans="1:17" x14ac:dyDescent="0.3">
      <c r="A632" s="8" t="s">
        <v>232</v>
      </c>
      <c r="B632" s="8" t="s">
        <v>236</v>
      </c>
      <c r="C632" s="8" t="s">
        <v>71</v>
      </c>
      <c r="D632" s="8" t="s">
        <v>19</v>
      </c>
      <c r="E632" s="12">
        <v>112</v>
      </c>
      <c r="F632" s="12">
        <v>3.3000000000000002E-2</v>
      </c>
      <c r="G632" s="12">
        <v>3.6960000000000002</v>
      </c>
      <c r="H632" s="13">
        <v>10.533600000000002</v>
      </c>
      <c r="I632" s="13">
        <v>0.994224</v>
      </c>
      <c r="J632" s="13">
        <v>0.69854399999999994</v>
      </c>
      <c r="K632" s="13">
        <v>0</v>
      </c>
      <c r="L632" s="13">
        <v>0</v>
      </c>
      <c r="M632" s="5">
        <f>AllData_CategoryTribe!AX633*4</f>
        <v>3.976896</v>
      </c>
      <c r="N632" s="5">
        <f>AllData_CategoryTribe!BA633*9</f>
        <v>6.2868959999999996</v>
      </c>
      <c r="O632" s="5">
        <f>AllData_CategoryTribe!BB633*4</f>
        <v>0</v>
      </c>
      <c r="P632">
        <f t="shared" si="9"/>
        <v>1</v>
      </c>
      <c r="Q632">
        <v>45.8</v>
      </c>
    </row>
    <row r="633" spans="1:17" x14ac:dyDescent="0.3">
      <c r="A633" s="8" t="s">
        <v>232</v>
      </c>
      <c r="B633" s="8" t="s">
        <v>236</v>
      </c>
      <c r="C633" s="8" t="s">
        <v>71</v>
      </c>
      <c r="D633" s="8" t="s">
        <v>22</v>
      </c>
      <c r="E633" s="12"/>
      <c r="F633" s="12">
        <v>0</v>
      </c>
      <c r="G633" s="12">
        <v>0</v>
      </c>
      <c r="H633" s="13">
        <v>0</v>
      </c>
      <c r="I633" s="13">
        <v>0</v>
      </c>
      <c r="J633" s="13">
        <v>0</v>
      </c>
      <c r="K633" s="13">
        <v>0</v>
      </c>
      <c r="L633" s="13">
        <v>0</v>
      </c>
      <c r="M633" s="5">
        <f>AllData_CategoryTribe!AX634*4</f>
        <v>0</v>
      </c>
      <c r="N633" s="5">
        <f>AllData_CategoryTribe!BA634*9</f>
        <v>0</v>
      </c>
      <c r="O633" s="5">
        <f>AllData_CategoryTribe!BB634*4</f>
        <v>0</v>
      </c>
      <c r="P633">
        <f t="shared" si="9"/>
        <v>0</v>
      </c>
      <c r="Q633">
        <v>45.8</v>
      </c>
    </row>
    <row r="634" spans="1:17" x14ac:dyDescent="0.3">
      <c r="A634" s="8" t="s">
        <v>232</v>
      </c>
      <c r="B634" s="8" t="s">
        <v>236</v>
      </c>
      <c r="C634" s="8" t="s">
        <v>71</v>
      </c>
      <c r="D634" s="8" t="s">
        <v>23</v>
      </c>
      <c r="E634" s="12">
        <v>104</v>
      </c>
      <c r="F634" s="12">
        <v>0.28599999999999998</v>
      </c>
      <c r="G634" s="12">
        <v>29.743999999999996</v>
      </c>
      <c r="H634" s="13">
        <v>46.103199999999994</v>
      </c>
      <c r="I634" s="13">
        <v>3.7477439999999995</v>
      </c>
      <c r="J634" s="13">
        <v>3.1528639999999997</v>
      </c>
      <c r="K634" s="13">
        <v>0.32718399999999997</v>
      </c>
      <c r="L634" s="13">
        <v>0</v>
      </c>
      <c r="M634" s="5">
        <f>AllData_CategoryTribe!AX635*4</f>
        <v>14.990975999999998</v>
      </c>
      <c r="N634" s="5">
        <f>AllData_CategoryTribe!BA635*9</f>
        <v>28.375775999999998</v>
      </c>
      <c r="O634" s="5">
        <f>AllData_CategoryTribe!BB635*4</f>
        <v>1.3087359999999999</v>
      </c>
      <c r="P634">
        <f t="shared" si="9"/>
        <v>1</v>
      </c>
      <c r="Q634">
        <v>24.3</v>
      </c>
    </row>
    <row r="635" spans="1:17" x14ac:dyDescent="0.3">
      <c r="A635" s="8" t="s">
        <v>232</v>
      </c>
      <c r="B635" s="8" t="s">
        <v>236</v>
      </c>
      <c r="C635" s="8" t="s">
        <v>71</v>
      </c>
      <c r="D635" s="8" t="s">
        <v>24</v>
      </c>
      <c r="E635" s="12">
        <v>184</v>
      </c>
      <c r="F635" s="12">
        <v>1</v>
      </c>
      <c r="G635" s="12">
        <v>184</v>
      </c>
      <c r="H635" s="13">
        <v>126.96</v>
      </c>
      <c r="I635" s="13">
        <v>6.6239999999999997</v>
      </c>
      <c r="J635" s="13">
        <v>7.5439999999999996</v>
      </c>
      <c r="K635" s="13">
        <v>8.2799999999999994</v>
      </c>
      <c r="L635" s="13">
        <v>0</v>
      </c>
      <c r="M635" s="5">
        <f>AllData_CategoryTribe!AX636*4</f>
        <v>26.495999999999999</v>
      </c>
      <c r="N635" s="5">
        <f>AllData_CategoryTribe!BA636*9</f>
        <v>67.896000000000001</v>
      </c>
      <c r="O635" s="5">
        <f>AllData_CategoryTribe!BB636*4</f>
        <v>33.119999999999997</v>
      </c>
      <c r="P635">
        <f t="shared" si="9"/>
        <v>1</v>
      </c>
      <c r="Q635">
        <v>12.2</v>
      </c>
    </row>
    <row r="636" spans="1:17" x14ac:dyDescent="0.3">
      <c r="A636" s="8" t="s">
        <v>232</v>
      </c>
      <c r="B636" s="8" t="s">
        <v>236</v>
      </c>
      <c r="C636" s="8" t="s">
        <v>71</v>
      </c>
      <c r="D636" s="8" t="s">
        <v>25</v>
      </c>
      <c r="E636" s="12"/>
      <c r="F636" s="12">
        <v>0</v>
      </c>
      <c r="G636" s="12">
        <v>0</v>
      </c>
      <c r="H636" s="13">
        <v>0</v>
      </c>
      <c r="I636" s="13">
        <v>0</v>
      </c>
      <c r="J636" s="13">
        <v>0</v>
      </c>
      <c r="K636" s="13">
        <v>0</v>
      </c>
      <c r="L636" s="13">
        <v>0</v>
      </c>
      <c r="M636" s="5">
        <f>AllData_CategoryTribe!AX637*4</f>
        <v>0</v>
      </c>
      <c r="N636" s="5">
        <f>AllData_CategoryTribe!BA637*9</f>
        <v>0</v>
      </c>
      <c r="O636" s="5">
        <f>AllData_CategoryTribe!BB637*4</f>
        <v>0</v>
      </c>
      <c r="P636">
        <f t="shared" si="9"/>
        <v>0</v>
      </c>
      <c r="Q636">
        <v>59.3</v>
      </c>
    </row>
    <row r="637" spans="1:17" x14ac:dyDescent="0.3">
      <c r="A637" s="8" t="s">
        <v>232</v>
      </c>
      <c r="B637" s="8" t="s">
        <v>236</v>
      </c>
      <c r="C637" s="8" t="s">
        <v>71</v>
      </c>
      <c r="D637" s="8" t="s">
        <v>39</v>
      </c>
      <c r="E637" s="12">
        <v>142</v>
      </c>
      <c r="F637" s="12">
        <v>3.0000000000000001E-3</v>
      </c>
      <c r="G637" s="12">
        <v>0.42599999999999999</v>
      </c>
      <c r="H637" s="13">
        <v>0.51546000000000003</v>
      </c>
      <c r="I637" s="13">
        <v>8.2643999999999981E-2</v>
      </c>
      <c r="J637" s="13">
        <v>2.0448000000000001E-2</v>
      </c>
      <c r="K637" s="13">
        <v>0</v>
      </c>
      <c r="L637" s="13">
        <v>0</v>
      </c>
      <c r="M637" s="5">
        <f>AllData_CategoryTribe!AX638*4</f>
        <v>0.33057599999999993</v>
      </c>
      <c r="N637" s="5">
        <f>AllData_CategoryTribe!BA638*9</f>
        <v>0.184032</v>
      </c>
      <c r="O637" s="5">
        <f>AllData_CategoryTribe!BB638*4</f>
        <v>0</v>
      </c>
      <c r="P637">
        <f t="shared" si="9"/>
        <v>1</v>
      </c>
      <c r="Q637">
        <v>24.2</v>
      </c>
    </row>
    <row r="638" spans="1:17" x14ac:dyDescent="0.3">
      <c r="A638" s="8" t="s">
        <v>232</v>
      </c>
      <c r="B638" s="8" t="s">
        <v>236</v>
      </c>
      <c r="C638" s="8" t="s">
        <v>71</v>
      </c>
      <c r="D638" s="8" t="s">
        <v>40</v>
      </c>
      <c r="E638" s="12">
        <v>142</v>
      </c>
      <c r="F638" s="12">
        <v>3.0000000000000001E-3</v>
      </c>
      <c r="G638" s="12">
        <v>0.42599999999999999</v>
      </c>
      <c r="H638" s="13">
        <v>0.58787999999999996</v>
      </c>
      <c r="I638" s="13">
        <v>0.11416800000000001</v>
      </c>
      <c r="J638" s="13">
        <v>1.2353999999999999E-2</v>
      </c>
      <c r="K638" s="13">
        <v>3.8340000000000002E-3</v>
      </c>
      <c r="L638" s="13">
        <v>3.8340000000000002E-3</v>
      </c>
      <c r="M638" s="5">
        <f>AllData_CategoryTribe!AX639*4</f>
        <v>0.45667200000000002</v>
      </c>
      <c r="N638" s="5">
        <f>AllData_CategoryTribe!BA639*9</f>
        <v>0.11118599999999999</v>
      </c>
      <c r="O638" s="5">
        <f>AllData_CategoryTribe!BB639*4</f>
        <v>1.5336000000000001E-2</v>
      </c>
      <c r="P638">
        <f t="shared" si="9"/>
        <v>1</v>
      </c>
      <c r="Q638">
        <v>30.599999999999998</v>
      </c>
    </row>
    <row r="639" spans="1:17" x14ac:dyDescent="0.3">
      <c r="A639" s="8" t="s">
        <v>232</v>
      </c>
      <c r="B639" s="8" t="s">
        <v>236</v>
      </c>
      <c r="C639" s="8" t="s">
        <v>71</v>
      </c>
      <c r="D639" s="8" t="s">
        <v>62</v>
      </c>
      <c r="E639" s="12">
        <v>64</v>
      </c>
      <c r="F639" s="12">
        <v>0.28599999999999998</v>
      </c>
      <c r="G639" s="12">
        <v>18.303999999999998</v>
      </c>
      <c r="H639" s="13">
        <v>28.371199999999998</v>
      </c>
      <c r="I639" s="13">
        <v>2.3063039999999999</v>
      </c>
      <c r="J639" s="13">
        <v>1.9402239999999997</v>
      </c>
      <c r="K639" s="13">
        <v>0.201344</v>
      </c>
      <c r="L639" s="13">
        <v>0</v>
      </c>
      <c r="M639" s="5">
        <f>AllData_CategoryTribe!AX640*4</f>
        <v>9.2252159999999996</v>
      </c>
      <c r="N639" s="5">
        <f>AllData_CategoryTribe!BA640*9</f>
        <v>17.462015999999998</v>
      </c>
      <c r="O639" s="5">
        <f>AllData_CategoryTribe!BB640*4</f>
        <v>0.80537599999999998</v>
      </c>
      <c r="P639">
        <f t="shared" si="9"/>
        <v>1</v>
      </c>
      <c r="Q639">
        <v>24.3</v>
      </c>
    </row>
    <row r="640" spans="1:17" x14ac:dyDescent="0.3">
      <c r="A640" s="8" t="s">
        <v>20</v>
      </c>
      <c r="B640" s="8" t="s">
        <v>236</v>
      </c>
      <c r="C640" s="8" t="s">
        <v>71</v>
      </c>
      <c r="D640" s="8" t="s">
        <v>20</v>
      </c>
      <c r="E640" s="12">
        <v>112</v>
      </c>
      <c r="F640" s="12">
        <v>1</v>
      </c>
      <c r="G640" s="12">
        <v>112</v>
      </c>
      <c r="H640" s="13">
        <v>117.6</v>
      </c>
      <c r="I640" s="13">
        <v>20.72</v>
      </c>
      <c r="J640" s="13">
        <v>3.2480000000000002</v>
      </c>
      <c r="K640" s="13">
        <v>0</v>
      </c>
      <c r="L640" s="13">
        <v>0</v>
      </c>
      <c r="M640" s="5">
        <f>AllData_CategoryTribe!AX641*4</f>
        <v>82.88</v>
      </c>
      <c r="N640" s="5">
        <f>AllData_CategoryTribe!BA641*9</f>
        <v>29.232000000000003</v>
      </c>
      <c r="O640" s="5">
        <f>AllData_CategoryTribe!BB641*4</f>
        <v>0</v>
      </c>
      <c r="P640">
        <f t="shared" si="9"/>
        <v>1</v>
      </c>
      <c r="Q640">
        <v>21.4</v>
      </c>
    </row>
    <row r="641" spans="1:17" x14ac:dyDescent="0.3">
      <c r="A641" s="8" t="s">
        <v>233</v>
      </c>
      <c r="B641" s="8" t="s">
        <v>236</v>
      </c>
      <c r="C641" s="8" t="s">
        <v>71</v>
      </c>
      <c r="D641" s="8" t="s">
        <v>26</v>
      </c>
      <c r="E641" s="12">
        <v>175</v>
      </c>
      <c r="F641" s="12">
        <v>0.28599999999999998</v>
      </c>
      <c r="G641" s="12">
        <v>50.05</v>
      </c>
      <c r="H641" s="13">
        <v>65.064999999999998</v>
      </c>
      <c r="I641" s="13">
        <v>1.2011999999999998</v>
      </c>
      <c r="J641" s="13">
        <v>0.10009999999999999</v>
      </c>
      <c r="K641" s="13">
        <v>14.314300000000001</v>
      </c>
      <c r="L641" s="13">
        <v>0.15014999999999998</v>
      </c>
      <c r="M641" s="5">
        <f>AllData_CategoryTribe!AX642*4</f>
        <v>4.8047999999999993</v>
      </c>
      <c r="N641" s="5">
        <f>AllData_CategoryTribe!BA642*9</f>
        <v>0.90089999999999992</v>
      </c>
      <c r="O641" s="5">
        <f>AllData_CategoryTribe!BB642*4</f>
        <v>57.257200000000005</v>
      </c>
      <c r="P641">
        <f t="shared" si="9"/>
        <v>1</v>
      </c>
      <c r="Q641">
        <v>31.200000000000003</v>
      </c>
    </row>
    <row r="642" spans="1:17" x14ac:dyDescent="0.3">
      <c r="A642" s="8" t="s">
        <v>233</v>
      </c>
      <c r="B642" s="8" t="s">
        <v>236</v>
      </c>
      <c r="C642" s="8" t="s">
        <v>71</v>
      </c>
      <c r="D642" s="8" t="s">
        <v>28</v>
      </c>
      <c r="E642" s="12">
        <v>185</v>
      </c>
      <c r="F642" s="12">
        <v>0.57099999999999995</v>
      </c>
      <c r="G642" s="12">
        <v>105.63499999999999</v>
      </c>
      <c r="H642" s="13">
        <v>134.15644999999998</v>
      </c>
      <c r="I642" s="13">
        <v>9.1902449999999991</v>
      </c>
      <c r="J642" s="13">
        <v>0.52817499999999995</v>
      </c>
      <c r="K642" s="13">
        <v>24.084780000000002</v>
      </c>
      <c r="L642" s="13">
        <v>6.7606399999999995</v>
      </c>
      <c r="M642" s="5">
        <f>AllData_CategoryTribe!AX643*4</f>
        <v>36.760979999999996</v>
      </c>
      <c r="N642" s="5">
        <f>AllData_CategoryTribe!BA643*9</f>
        <v>4.7535749999999997</v>
      </c>
      <c r="O642" s="5">
        <f>AllData_CategoryTribe!BB643*4</f>
        <v>96.339120000000008</v>
      </c>
      <c r="P642">
        <f t="shared" si="9"/>
        <v>1</v>
      </c>
      <c r="Q642">
        <v>32</v>
      </c>
    </row>
    <row r="643" spans="1:17" x14ac:dyDescent="0.3">
      <c r="A643" s="8" t="s">
        <v>233</v>
      </c>
      <c r="B643" s="8" t="s">
        <v>236</v>
      </c>
      <c r="C643" s="8" t="s">
        <v>71</v>
      </c>
      <c r="D643" s="8" t="s">
        <v>29</v>
      </c>
      <c r="E643" s="12"/>
      <c r="F643" s="12">
        <v>0</v>
      </c>
      <c r="G643" s="12">
        <v>0</v>
      </c>
      <c r="H643" s="13">
        <v>0</v>
      </c>
      <c r="I643" s="13">
        <v>0</v>
      </c>
      <c r="J643" s="13">
        <v>0</v>
      </c>
      <c r="K643" s="13">
        <v>0</v>
      </c>
      <c r="L643" s="13">
        <v>0</v>
      </c>
      <c r="M643" s="5">
        <f>AllData_CategoryTribe!AX644*4</f>
        <v>0</v>
      </c>
      <c r="N643" s="5">
        <f>AllData_CategoryTribe!BA644*9</f>
        <v>0</v>
      </c>
      <c r="O643" s="5">
        <f>AllData_CategoryTribe!BB644*4</f>
        <v>0</v>
      </c>
      <c r="P643">
        <f t="shared" ref="P643:P706" si="10">IF($G$2:$G$3469&gt;0,1,0)</f>
        <v>0</v>
      </c>
      <c r="Q643">
        <v>5.9</v>
      </c>
    </row>
    <row r="644" spans="1:17" x14ac:dyDescent="0.3">
      <c r="A644" s="8" t="s">
        <v>233</v>
      </c>
      <c r="B644" s="8" t="s">
        <v>236</v>
      </c>
      <c r="C644" s="8" t="s">
        <v>71</v>
      </c>
      <c r="D644" s="8" t="s">
        <v>30</v>
      </c>
      <c r="E644" s="12"/>
      <c r="F644" s="12">
        <v>0</v>
      </c>
      <c r="G644" s="12">
        <v>0</v>
      </c>
      <c r="H644" s="13">
        <v>0</v>
      </c>
      <c r="I644" s="13">
        <v>0</v>
      </c>
      <c r="J644" s="13">
        <v>0</v>
      </c>
      <c r="K644" s="13">
        <v>0</v>
      </c>
      <c r="L644" s="13">
        <v>0</v>
      </c>
      <c r="M644" s="5">
        <f>AllData_CategoryTribe!AX645*4</f>
        <v>0</v>
      </c>
      <c r="N644" s="5">
        <f>AllData_CategoryTribe!BA645*9</f>
        <v>0</v>
      </c>
      <c r="O644" s="5">
        <f>AllData_CategoryTribe!BB645*4</f>
        <v>0</v>
      </c>
      <c r="P644">
        <f t="shared" si="10"/>
        <v>0</v>
      </c>
      <c r="Q644">
        <v>24.9</v>
      </c>
    </row>
    <row r="645" spans="1:17" x14ac:dyDescent="0.3">
      <c r="A645" s="8" t="s">
        <v>233</v>
      </c>
      <c r="B645" s="8" t="s">
        <v>236</v>
      </c>
      <c r="C645" s="8" t="s">
        <v>71</v>
      </c>
      <c r="D645" s="8" t="s">
        <v>31</v>
      </c>
      <c r="E645" s="12">
        <v>122</v>
      </c>
      <c r="F645" s="12">
        <v>8.0000000000000002E-3</v>
      </c>
      <c r="G645" s="12">
        <v>0.97599999999999998</v>
      </c>
      <c r="H645" s="13">
        <v>0.90768000000000004</v>
      </c>
      <c r="I645" s="13">
        <v>1.9519999999999999E-2</v>
      </c>
      <c r="J645" s="13">
        <v>9.7600000000000009E-4</v>
      </c>
      <c r="K645" s="13">
        <v>0.210816</v>
      </c>
      <c r="L645" s="13">
        <v>1.464E-2</v>
      </c>
      <c r="M645" s="5">
        <f>AllData_CategoryTribe!AX646*4</f>
        <v>7.8079999999999997E-2</v>
      </c>
      <c r="N645" s="5">
        <f>AllData_CategoryTribe!BA646*9</f>
        <v>8.7840000000000001E-3</v>
      </c>
      <c r="O645" s="5">
        <f>AllData_CategoryTribe!BB646*4</f>
        <v>0.84326400000000001</v>
      </c>
      <c r="P645">
        <f t="shared" si="10"/>
        <v>1</v>
      </c>
      <c r="Q645">
        <v>23.700000000000003</v>
      </c>
    </row>
    <row r="646" spans="1:17" x14ac:dyDescent="0.3">
      <c r="A646" s="8" t="s">
        <v>233</v>
      </c>
      <c r="B646" s="8" t="s">
        <v>236</v>
      </c>
      <c r="C646" s="8" t="s">
        <v>71</v>
      </c>
      <c r="D646" s="8" t="s">
        <v>34</v>
      </c>
      <c r="E646" s="12">
        <v>150</v>
      </c>
      <c r="F646" s="12">
        <v>0.71399999999999997</v>
      </c>
      <c r="G646" s="12">
        <v>107.1</v>
      </c>
      <c r="H646" s="13">
        <v>308.44799999999998</v>
      </c>
      <c r="I646" s="13">
        <v>6.7472999999999992</v>
      </c>
      <c r="J646" s="13">
        <v>9.7460999999999984</v>
      </c>
      <c r="K646" s="13">
        <v>52.478999999999999</v>
      </c>
      <c r="L646" s="13">
        <v>0</v>
      </c>
      <c r="M646" s="5">
        <f>AllData_CategoryTribe!AX647*4</f>
        <v>26.989199999999997</v>
      </c>
      <c r="N646" s="5">
        <f>AllData_CategoryTribe!BA647*9</f>
        <v>87.714899999999986</v>
      </c>
      <c r="O646" s="5">
        <f>AllData_CategoryTribe!BB647*4</f>
        <v>209.916</v>
      </c>
      <c r="P646">
        <f t="shared" si="10"/>
        <v>1</v>
      </c>
      <c r="Q646">
        <v>64.400000000000006</v>
      </c>
    </row>
    <row r="647" spans="1:17" x14ac:dyDescent="0.3">
      <c r="A647" s="8" t="s">
        <v>233</v>
      </c>
      <c r="B647" s="8" t="s">
        <v>236</v>
      </c>
      <c r="C647" s="8" t="s">
        <v>71</v>
      </c>
      <c r="D647" s="8" t="s">
        <v>44</v>
      </c>
      <c r="E647" s="12">
        <v>250</v>
      </c>
      <c r="F647" s="12">
        <v>0.14299999999999999</v>
      </c>
      <c r="G647" s="12">
        <v>35.75</v>
      </c>
      <c r="H647" s="13">
        <v>50.407499999999999</v>
      </c>
      <c r="I647" s="13">
        <v>1.716</v>
      </c>
      <c r="J647" s="13">
        <v>0.25024999999999997</v>
      </c>
      <c r="K647" s="13">
        <v>10.11725</v>
      </c>
      <c r="L647" s="13">
        <v>0.60775000000000001</v>
      </c>
      <c r="M647" s="5">
        <f>AllData_CategoryTribe!AX648*4</f>
        <v>6.8639999999999999</v>
      </c>
      <c r="N647" s="5">
        <f>AllData_CategoryTribe!BA648*9</f>
        <v>2.2522499999999996</v>
      </c>
      <c r="O647" s="5">
        <f>AllData_CategoryTribe!BB648*4</f>
        <v>40.469000000000001</v>
      </c>
      <c r="P647">
        <f t="shared" si="10"/>
        <v>1</v>
      </c>
      <c r="Q647">
        <v>33.799999999999997</v>
      </c>
    </row>
    <row r="648" spans="1:17" x14ac:dyDescent="0.3">
      <c r="A648" s="8" t="s">
        <v>234</v>
      </c>
      <c r="B648" s="8" t="s">
        <v>236</v>
      </c>
      <c r="C648" s="8" t="s">
        <v>71</v>
      </c>
      <c r="D648" s="8" t="s">
        <v>248</v>
      </c>
      <c r="E648" s="12">
        <v>134</v>
      </c>
      <c r="F648" s="12">
        <v>1</v>
      </c>
      <c r="G648" s="12">
        <v>134</v>
      </c>
      <c r="H648" s="13">
        <v>218.42</v>
      </c>
      <c r="I648" s="13">
        <v>8.4420000000000002</v>
      </c>
      <c r="J648" s="13">
        <v>1.8759999999999999</v>
      </c>
      <c r="K648" s="13">
        <v>41.674000000000007</v>
      </c>
      <c r="L648" s="13">
        <v>1.34</v>
      </c>
      <c r="M648" s="5">
        <f>AllData_CategoryTribe!AX649*4</f>
        <v>33.768000000000001</v>
      </c>
      <c r="N648" s="5">
        <f>AllData_CategoryTribe!BA649*9</f>
        <v>16.884</v>
      </c>
      <c r="O648" s="5">
        <f>AllData_CategoryTribe!BB649*4</f>
        <v>166.69600000000003</v>
      </c>
      <c r="P648">
        <f t="shared" si="10"/>
        <v>1</v>
      </c>
      <c r="Q648">
        <v>38.799999999999997</v>
      </c>
    </row>
    <row r="649" spans="1:17" x14ac:dyDescent="0.3">
      <c r="A649" s="8" t="s">
        <v>234</v>
      </c>
      <c r="B649" s="8" t="s">
        <v>236</v>
      </c>
      <c r="C649" s="8" t="s">
        <v>71</v>
      </c>
      <c r="D649" s="8" t="s">
        <v>27</v>
      </c>
      <c r="E649" s="12">
        <v>114</v>
      </c>
      <c r="F649" s="12">
        <v>0.57099999999999995</v>
      </c>
      <c r="G649" s="12">
        <v>65.093999999999994</v>
      </c>
      <c r="H649" s="13">
        <v>81.367499999999993</v>
      </c>
      <c r="I649" s="13">
        <v>1.3669739999999999</v>
      </c>
      <c r="J649" s="13">
        <v>0.84622199999999992</v>
      </c>
      <c r="K649" s="13">
        <v>17.054627999999997</v>
      </c>
      <c r="L649" s="13">
        <v>0.65093999999999996</v>
      </c>
      <c r="M649" s="5">
        <f>AllData_CategoryTribe!AX650*4</f>
        <v>5.4678959999999996</v>
      </c>
      <c r="N649" s="5">
        <f>AllData_CategoryTribe!BA650*9</f>
        <v>7.6159979999999994</v>
      </c>
      <c r="O649" s="5">
        <f>AllData_CategoryTribe!BB650*4</f>
        <v>68.21851199999999</v>
      </c>
      <c r="P649">
        <f t="shared" si="10"/>
        <v>1</v>
      </c>
      <c r="Q649">
        <v>29.6</v>
      </c>
    </row>
    <row r="650" spans="1:17" x14ac:dyDescent="0.3">
      <c r="A650" s="8" t="s">
        <v>234</v>
      </c>
      <c r="B650" s="8" t="s">
        <v>236</v>
      </c>
      <c r="C650" s="8" t="s">
        <v>71</v>
      </c>
      <c r="D650" s="8" t="s">
        <v>32</v>
      </c>
      <c r="E650" s="12"/>
      <c r="F650" s="12">
        <v>0</v>
      </c>
      <c r="G650" s="12">
        <v>0</v>
      </c>
      <c r="H650" s="13">
        <v>0</v>
      </c>
      <c r="I650" s="13">
        <v>0</v>
      </c>
      <c r="J650" s="13">
        <v>0</v>
      </c>
      <c r="K650" s="13">
        <v>0</v>
      </c>
      <c r="L650" s="13">
        <v>0</v>
      </c>
      <c r="M650" s="5">
        <f>AllData_CategoryTribe!AX651*4</f>
        <v>0</v>
      </c>
      <c r="N650" s="5">
        <f>AllData_CategoryTribe!BA651*9</f>
        <v>0</v>
      </c>
      <c r="O650" s="5">
        <f>AllData_CategoryTribe!BB651*4</f>
        <v>0</v>
      </c>
      <c r="P650">
        <f t="shared" si="10"/>
        <v>0</v>
      </c>
      <c r="Q650">
        <v>87</v>
      </c>
    </row>
    <row r="651" spans="1:17" x14ac:dyDescent="0.3">
      <c r="A651" s="8" t="s">
        <v>234</v>
      </c>
      <c r="B651" s="8" t="s">
        <v>236</v>
      </c>
      <c r="C651" s="8" t="s">
        <v>71</v>
      </c>
      <c r="D651" s="8" t="s">
        <v>74</v>
      </c>
      <c r="E651" s="12">
        <v>340</v>
      </c>
      <c r="F651" s="12">
        <v>0.28599999999999998</v>
      </c>
      <c r="G651" s="12">
        <v>97.24</v>
      </c>
      <c r="H651" s="13">
        <v>39.868399999999994</v>
      </c>
      <c r="I651" s="13">
        <v>0</v>
      </c>
      <c r="J651" s="13">
        <v>0</v>
      </c>
      <c r="K651" s="13">
        <v>10.112959999999999</v>
      </c>
      <c r="L651" s="13">
        <v>0</v>
      </c>
      <c r="M651" s="5">
        <f>AllData_CategoryTribe!AX652*4</f>
        <v>0</v>
      </c>
      <c r="N651" s="5">
        <f>AllData_CategoryTribe!BA652*9</f>
        <v>0</v>
      </c>
      <c r="O651" s="5">
        <f>AllData_CategoryTribe!BB652*4</f>
        <v>40.451839999999997</v>
      </c>
      <c r="P651">
        <f t="shared" si="10"/>
        <v>1</v>
      </c>
      <c r="Q651">
        <v>10.4</v>
      </c>
    </row>
    <row r="652" spans="1:17" x14ac:dyDescent="0.3">
      <c r="A652" s="8" t="s">
        <v>232</v>
      </c>
      <c r="B652" s="8" t="s">
        <v>237</v>
      </c>
      <c r="C652" s="8" t="s">
        <v>72</v>
      </c>
      <c r="D652" s="8" t="s">
        <v>13</v>
      </c>
      <c r="E652" s="12"/>
      <c r="F652" s="12">
        <v>0</v>
      </c>
      <c r="G652" s="12">
        <v>0</v>
      </c>
      <c r="H652" s="13">
        <v>0</v>
      </c>
      <c r="I652" s="13">
        <v>0</v>
      </c>
      <c r="J652" s="13">
        <v>0</v>
      </c>
      <c r="K652" s="13">
        <v>0</v>
      </c>
      <c r="L652" s="13">
        <v>0</v>
      </c>
      <c r="M652" s="5">
        <f>AllData_CategoryTribe!AX653*4</f>
        <v>0</v>
      </c>
      <c r="N652" s="5">
        <f>AllData_CategoryTribe!BA653*9</f>
        <v>0</v>
      </c>
      <c r="O652" s="5">
        <f>AllData_CategoryTribe!BB653*4</f>
        <v>0</v>
      </c>
      <c r="P652">
        <f t="shared" si="10"/>
        <v>0</v>
      </c>
      <c r="Q652">
        <v>42.9</v>
      </c>
    </row>
    <row r="653" spans="1:17" x14ac:dyDescent="0.3">
      <c r="A653" s="8" t="s">
        <v>232</v>
      </c>
      <c r="B653" s="8" t="s">
        <v>237</v>
      </c>
      <c r="C653" s="8" t="s">
        <v>72</v>
      </c>
      <c r="D653" s="8" t="s">
        <v>15</v>
      </c>
      <c r="E653" s="12">
        <v>100</v>
      </c>
      <c r="F653" s="12">
        <v>0.1</v>
      </c>
      <c r="G653" s="12">
        <v>10</v>
      </c>
      <c r="H653" s="13">
        <v>24.1</v>
      </c>
      <c r="I653" s="13">
        <v>3.29</v>
      </c>
      <c r="J653" s="13">
        <v>1.0900000000000001</v>
      </c>
      <c r="K653" s="13">
        <v>0.05</v>
      </c>
      <c r="L653" s="13">
        <v>0</v>
      </c>
      <c r="M653" s="5">
        <f>AllData_CategoryTribe!AX654*4</f>
        <v>13.16</v>
      </c>
      <c r="N653" s="5">
        <f>AllData_CategoryTribe!BA654*9</f>
        <v>9.81</v>
      </c>
      <c r="O653" s="5">
        <f>AllData_CategoryTribe!BB654*4</f>
        <v>0.2</v>
      </c>
      <c r="P653">
        <f t="shared" si="10"/>
        <v>1</v>
      </c>
      <c r="Q653">
        <v>44.3</v>
      </c>
    </row>
    <row r="654" spans="1:17" x14ac:dyDescent="0.3">
      <c r="A654" s="8" t="s">
        <v>232</v>
      </c>
      <c r="B654" s="8" t="s">
        <v>237</v>
      </c>
      <c r="C654" s="8" t="s">
        <v>72</v>
      </c>
      <c r="D654" s="8" t="s">
        <v>17</v>
      </c>
      <c r="E654" s="12">
        <v>100</v>
      </c>
      <c r="F654" s="12">
        <v>0.1</v>
      </c>
      <c r="G654" s="12">
        <v>10</v>
      </c>
      <c r="H654" s="13">
        <v>26.5</v>
      </c>
      <c r="I654" s="13">
        <v>1.69</v>
      </c>
      <c r="J654" s="13">
        <v>2.14</v>
      </c>
      <c r="K654" s="13">
        <v>0</v>
      </c>
      <c r="L654" s="13">
        <v>0</v>
      </c>
      <c r="M654" s="5">
        <f>AllData_CategoryTribe!AX655*4</f>
        <v>6.76</v>
      </c>
      <c r="N654" s="5">
        <f>AllData_CategoryTribe!BA655*9</f>
        <v>19.260000000000002</v>
      </c>
      <c r="O654" s="5">
        <f>AllData_CategoryTribe!BB655*4</f>
        <v>0</v>
      </c>
      <c r="P654">
        <f t="shared" si="10"/>
        <v>1</v>
      </c>
      <c r="Q654">
        <v>38.299999999999997</v>
      </c>
    </row>
    <row r="655" spans="1:17" x14ac:dyDescent="0.3">
      <c r="A655" s="8" t="s">
        <v>232</v>
      </c>
      <c r="B655" s="8" t="s">
        <v>237</v>
      </c>
      <c r="C655" s="8" t="s">
        <v>72</v>
      </c>
      <c r="D655" s="8" t="s">
        <v>18</v>
      </c>
      <c r="E655" s="12">
        <v>168</v>
      </c>
      <c r="F655" s="12">
        <v>3.0000000000000001E-3</v>
      </c>
      <c r="G655" s="12">
        <v>0.504</v>
      </c>
      <c r="H655" s="13">
        <v>1.3456800000000002</v>
      </c>
      <c r="I655" s="13">
        <v>9.8784000000000011E-2</v>
      </c>
      <c r="J655" s="13">
        <v>0.10231200000000001</v>
      </c>
      <c r="K655" s="13">
        <v>5.0400000000000002E-3</v>
      </c>
      <c r="L655" s="13">
        <v>5.0400000000000002E-3</v>
      </c>
      <c r="M655" s="5">
        <f>AllData_CategoryTribe!AX656*4</f>
        <v>0.39513600000000004</v>
      </c>
      <c r="N655" s="5">
        <f>AllData_CategoryTribe!BA656*9</f>
        <v>0.92080800000000007</v>
      </c>
      <c r="O655" s="5">
        <f>AllData_CategoryTribe!BB656*4</f>
        <v>2.0160000000000001E-2</v>
      </c>
      <c r="P655">
        <f t="shared" si="10"/>
        <v>1</v>
      </c>
      <c r="Q655">
        <v>39.900000000000006</v>
      </c>
    </row>
    <row r="656" spans="1:17" x14ac:dyDescent="0.3">
      <c r="A656" s="8" t="s">
        <v>232</v>
      </c>
      <c r="B656" s="8" t="s">
        <v>237</v>
      </c>
      <c r="C656" s="8" t="s">
        <v>72</v>
      </c>
      <c r="D656" s="8" t="s">
        <v>19</v>
      </c>
      <c r="E656" s="12"/>
      <c r="F656" s="12">
        <v>0</v>
      </c>
      <c r="G656" s="12">
        <v>0</v>
      </c>
      <c r="H656" s="13">
        <v>0</v>
      </c>
      <c r="I656" s="13">
        <v>0</v>
      </c>
      <c r="J656" s="13">
        <v>0</v>
      </c>
      <c r="K656" s="13">
        <v>0</v>
      </c>
      <c r="L656" s="13">
        <v>0</v>
      </c>
      <c r="M656" s="5">
        <f>AllData_CategoryTribe!AX657*4</f>
        <v>0</v>
      </c>
      <c r="N656" s="5">
        <f>AllData_CategoryTribe!BA657*9</f>
        <v>0</v>
      </c>
      <c r="O656" s="5">
        <f>AllData_CategoryTribe!BB657*4</f>
        <v>0</v>
      </c>
      <c r="P656">
        <f t="shared" si="10"/>
        <v>0</v>
      </c>
      <c r="Q656">
        <v>45.8</v>
      </c>
    </row>
    <row r="657" spans="1:17" x14ac:dyDescent="0.3">
      <c r="A657" s="8" t="s">
        <v>232</v>
      </c>
      <c r="B657" s="8" t="s">
        <v>237</v>
      </c>
      <c r="C657" s="8" t="s">
        <v>72</v>
      </c>
      <c r="D657" s="8" t="s">
        <v>22</v>
      </c>
      <c r="E657" s="12"/>
      <c r="F657" s="12">
        <v>0</v>
      </c>
      <c r="G657" s="12">
        <v>0</v>
      </c>
      <c r="H657" s="13">
        <v>0</v>
      </c>
      <c r="I657" s="13">
        <v>0</v>
      </c>
      <c r="J657" s="13">
        <v>0</v>
      </c>
      <c r="K657" s="13">
        <v>0</v>
      </c>
      <c r="L657" s="13">
        <v>0</v>
      </c>
      <c r="M657" s="5">
        <f>AllData_CategoryTribe!AX658*4</f>
        <v>0</v>
      </c>
      <c r="N657" s="5">
        <f>AllData_CategoryTribe!BA658*9</f>
        <v>0</v>
      </c>
      <c r="O657" s="5">
        <f>AllData_CategoryTribe!BB658*4</f>
        <v>0</v>
      </c>
      <c r="P657">
        <f t="shared" si="10"/>
        <v>0</v>
      </c>
      <c r="Q657">
        <v>45.8</v>
      </c>
    </row>
    <row r="658" spans="1:17" x14ac:dyDescent="0.3">
      <c r="A658" s="8" t="s">
        <v>232</v>
      </c>
      <c r="B658" s="8" t="s">
        <v>237</v>
      </c>
      <c r="C658" s="8" t="s">
        <v>72</v>
      </c>
      <c r="D658" s="8" t="s">
        <v>23</v>
      </c>
      <c r="E658" s="12"/>
      <c r="F658" s="12">
        <v>0</v>
      </c>
      <c r="G658" s="12">
        <v>0</v>
      </c>
      <c r="H658" s="13">
        <v>0</v>
      </c>
      <c r="I658" s="13">
        <v>0</v>
      </c>
      <c r="J658" s="13">
        <v>0</v>
      </c>
      <c r="K658" s="13">
        <v>0</v>
      </c>
      <c r="L658" s="13">
        <v>0</v>
      </c>
      <c r="M658" s="5">
        <f>AllData_CategoryTribe!AX659*4</f>
        <v>0</v>
      </c>
      <c r="N658" s="5">
        <f>AllData_CategoryTribe!BA659*9</f>
        <v>0</v>
      </c>
      <c r="O658" s="5">
        <f>AllData_CategoryTribe!BB659*4</f>
        <v>0</v>
      </c>
      <c r="P658">
        <f t="shared" si="10"/>
        <v>0</v>
      </c>
      <c r="Q658">
        <v>24.3</v>
      </c>
    </row>
    <row r="659" spans="1:17" x14ac:dyDescent="0.3">
      <c r="A659" s="8" t="s">
        <v>232</v>
      </c>
      <c r="B659" s="8" t="s">
        <v>237</v>
      </c>
      <c r="C659" s="8" t="s">
        <v>72</v>
      </c>
      <c r="D659" s="8" t="s">
        <v>24</v>
      </c>
      <c r="E659" s="12">
        <v>184</v>
      </c>
      <c r="F659" s="12">
        <v>0.14299999999999999</v>
      </c>
      <c r="G659" s="12">
        <v>26.311999999999998</v>
      </c>
      <c r="H659" s="13">
        <v>18.155279999999998</v>
      </c>
      <c r="I659" s="13">
        <v>0.94723199999999996</v>
      </c>
      <c r="J659" s="13">
        <v>1.0787919999999998</v>
      </c>
      <c r="K659" s="13">
        <v>1.18404</v>
      </c>
      <c r="L659" s="13">
        <v>0</v>
      </c>
      <c r="M659" s="5">
        <f>AllData_CategoryTribe!AX660*4</f>
        <v>3.7889279999999999</v>
      </c>
      <c r="N659" s="5">
        <f>AllData_CategoryTribe!BA660*9</f>
        <v>9.709127999999998</v>
      </c>
      <c r="O659" s="5">
        <f>AllData_CategoryTribe!BB660*4</f>
        <v>4.7361599999999999</v>
      </c>
      <c r="P659">
        <f t="shared" si="10"/>
        <v>1</v>
      </c>
      <c r="Q659">
        <v>12.2</v>
      </c>
    </row>
    <row r="660" spans="1:17" x14ac:dyDescent="0.3">
      <c r="A660" s="8" t="s">
        <v>232</v>
      </c>
      <c r="B660" s="8" t="s">
        <v>237</v>
      </c>
      <c r="C660" s="8" t="s">
        <v>72</v>
      </c>
      <c r="D660" s="8" t="s">
        <v>25</v>
      </c>
      <c r="E660" s="12">
        <v>75</v>
      </c>
      <c r="F660" s="12">
        <v>0.14299999999999999</v>
      </c>
      <c r="G660" s="12">
        <v>10.725</v>
      </c>
      <c r="H660" s="13">
        <v>43.22175</v>
      </c>
      <c r="I660" s="13">
        <v>2.6705249999999996</v>
      </c>
      <c r="J660" s="13">
        <v>3.5499749999999999</v>
      </c>
      <c r="K660" s="13">
        <v>0.13942500000000002</v>
      </c>
      <c r="L660" s="13">
        <v>0</v>
      </c>
      <c r="M660" s="5">
        <f>AllData_CategoryTribe!AX661*4</f>
        <v>10.682099999999998</v>
      </c>
      <c r="N660" s="5">
        <f>AllData_CategoryTribe!BA661*9</f>
        <v>31.949774999999999</v>
      </c>
      <c r="O660" s="5">
        <f>AllData_CategoryTribe!BB661*4</f>
        <v>0.55770000000000008</v>
      </c>
      <c r="P660">
        <f t="shared" si="10"/>
        <v>1</v>
      </c>
      <c r="Q660">
        <v>59.3</v>
      </c>
    </row>
    <row r="661" spans="1:17" x14ac:dyDescent="0.3">
      <c r="A661" s="8" t="s">
        <v>20</v>
      </c>
      <c r="B661" s="8" t="s">
        <v>237</v>
      </c>
      <c r="C661" s="8" t="s">
        <v>72</v>
      </c>
      <c r="D661" s="8" t="s">
        <v>20</v>
      </c>
      <c r="E661" s="12">
        <v>112</v>
      </c>
      <c r="F661" s="12">
        <v>5.0000000000000001E-3</v>
      </c>
      <c r="G661" s="12">
        <v>0.56000000000000005</v>
      </c>
      <c r="H661" s="13">
        <v>0.58800000000000008</v>
      </c>
      <c r="I661" s="13">
        <v>0.10360000000000001</v>
      </c>
      <c r="J661" s="13">
        <v>1.6240000000000001E-2</v>
      </c>
      <c r="K661" s="13">
        <v>0</v>
      </c>
      <c r="L661" s="13">
        <v>0</v>
      </c>
      <c r="M661" s="5">
        <f>AllData_CategoryTribe!AX662*4</f>
        <v>0.41440000000000005</v>
      </c>
      <c r="N661" s="5">
        <f>AllData_CategoryTribe!BA662*9</f>
        <v>0.14616000000000001</v>
      </c>
      <c r="O661" s="5">
        <f>AllData_CategoryTribe!BB662*4</f>
        <v>0</v>
      </c>
      <c r="P661">
        <f t="shared" si="10"/>
        <v>1</v>
      </c>
      <c r="Q661">
        <v>21.4</v>
      </c>
    </row>
    <row r="662" spans="1:17" x14ac:dyDescent="0.3">
      <c r="A662" s="8" t="s">
        <v>233</v>
      </c>
      <c r="B662" s="8" t="s">
        <v>237</v>
      </c>
      <c r="C662" s="8" t="s">
        <v>72</v>
      </c>
      <c r="D662" s="8" t="s">
        <v>26</v>
      </c>
      <c r="E662" s="12">
        <v>175</v>
      </c>
      <c r="F662" s="12">
        <v>6.7000000000000004E-2</v>
      </c>
      <c r="G662" s="12">
        <v>11.725000000000001</v>
      </c>
      <c r="H662" s="13">
        <v>15.242500000000001</v>
      </c>
      <c r="I662" s="13">
        <v>0.28140000000000004</v>
      </c>
      <c r="J662" s="13">
        <v>2.3450000000000002E-2</v>
      </c>
      <c r="K662" s="13">
        <v>3.3533500000000003</v>
      </c>
      <c r="L662" s="13">
        <v>3.5175000000000005E-2</v>
      </c>
      <c r="M662" s="5">
        <f>AllData_CategoryTribe!AX663*4</f>
        <v>1.1256000000000002</v>
      </c>
      <c r="N662" s="5">
        <f>AllData_CategoryTribe!BA663*9</f>
        <v>0.21105000000000002</v>
      </c>
      <c r="O662" s="5">
        <f>AllData_CategoryTribe!BB663*4</f>
        <v>13.413400000000001</v>
      </c>
      <c r="P662">
        <f t="shared" si="10"/>
        <v>1</v>
      </c>
      <c r="Q662">
        <v>31.200000000000003</v>
      </c>
    </row>
    <row r="663" spans="1:17" x14ac:dyDescent="0.3">
      <c r="A663" s="8" t="s">
        <v>233</v>
      </c>
      <c r="B663" s="8" t="s">
        <v>237</v>
      </c>
      <c r="C663" s="8" t="s">
        <v>72</v>
      </c>
      <c r="D663" s="8" t="s">
        <v>28</v>
      </c>
      <c r="E663" s="12">
        <v>185</v>
      </c>
      <c r="F663" s="12">
        <v>0.14299999999999999</v>
      </c>
      <c r="G663" s="12">
        <v>26.454999999999998</v>
      </c>
      <c r="H663" s="13">
        <v>33.597850000000001</v>
      </c>
      <c r="I663" s="13">
        <v>2.3015849999999998</v>
      </c>
      <c r="J663" s="13">
        <v>0.132275</v>
      </c>
      <c r="K663" s="13">
        <v>6.0317400000000001</v>
      </c>
      <c r="L663" s="13">
        <v>1.6931200000000002</v>
      </c>
      <c r="M663" s="5">
        <f>AllData_CategoryTribe!AX664*4</f>
        <v>9.2063399999999991</v>
      </c>
      <c r="N663" s="5">
        <f>AllData_CategoryTribe!BA664*9</f>
        <v>1.1904749999999999</v>
      </c>
      <c r="O663" s="5">
        <f>AllData_CategoryTribe!BB664*4</f>
        <v>24.12696</v>
      </c>
      <c r="P663">
        <f t="shared" si="10"/>
        <v>1</v>
      </c>
      <c r="Q663">
        <v>32</v>
      </c>
    </row>
    <row r="664" spans="1:17" x14ac:dyDescent="0.3">
      <c r="A664" s="8" t="s">
        <v>233</v>
      </c>
      <c r="B664" s="8" t="s">
        <v>237</v>
      </c>
      <c r="C664" s="8" t="s">
        <v>72</v>
      </c>
      <c r="D664" s="8" t="s">
        <v>29</v>
      </c>
      <c r="E664" s="12"/>
      <c r="F664" s="12">
        <v>0</v>
      </c>
      <c r="G664" s="12">
        <v>0</v>
      </c>
      <c r="H664" s="13">
        <v>0</v>
      </c>
      <c r="I664" s="13">
        <v>0</v>
      </c>
      <c r="J664" s="13">
        <v>0</v>
      </c>
      <c r="K664" s="13">
        <v>0</v>
      </c>
      <c r="L664" s="13">
        <v>0</v>
      </c>
      <c r="M664" s="5">
        <f>AllData_CategoryTribe!AX665*4</f>
        <v>0</v>
      </c>
      <c r="N664" s="5">
        <f>AllData_CategoryTribe!BA665*9</f>
        <v>0</v>
      </c>
      <c r="O664" s="5">
        <f>AllData_CategoryTribe!BB665*4</f>
        <v>0</v>
      </c>
      <c r="P664">
        <f t="shared" si="10"/>
        <v>0</v>
      </c>
      <c r="Q664">
        <v>5.9</v>
      </c>
    </row>
    <row r="665" spans="1:17" x14ac:dyDescent="0.3">
      <c r="A665" s="8" t="s">
        <v>233</v>
      </c>
      <c r="B665" s="8" t="s">
        <v>237</v>
      </c>
      <c r="C665" s="8" t="s">
        <v>72</v>
      </c>
      <c r="D665" s="8" t="s">
        <v>30</v>
      </c>
      <c r="E665" s="12"/>
      <c r="F665" s="12">
        <v>0</v>
      </c>
      <c r="G665" s="12">
        <v>0</v>
      </c>
      <c r="H665" s="13">
        <v>0</v>
      </c>
      <c r="I665" s="13">
        <v>0</v>
      </c>
      <c r="J665" s="13">
        <v>0</v>
      </c>
      <c r="K665" s="13">
        <v>0</v>
      </c>
      <c r="L665" s="13">
        <v>0</v>
      </c>
      <c r="M665" s="5">
        <f>AllData_CategoryTribe!AX666*4</f>
        <v>0</v>
      </c>
      <c r="N665" s="5">
        <f>AllData_CategoryTribe!BA666*9</f>
        <v>0</v>
      </c>
      <c r="O665" s="5">
        <f>AllData_CategoryTribe!BB666*4</f>
        <v>0</v>
      </c>
      <c r="P665">
        <f t="shared" si="10"/>
        <v>0</v>
      </c>
      <c r="Q665">
        <v>24.9</v>
      </c>
    </row>
    <row r="666" spans="1:17" x14ac:dyDescent="0.3">
      <c r="A666" s="8" t="s">
        <v>233</v>
      </c>
      <c r="B666" s="8" t="s">
        <v>237</v>
      </c>
      <c r="C666" s="8" t="s">
        <v>72</v>
      </c>
      <c r="D666" s="8" t="s">
        <v>31</v>
      </c>
      <c r="E666" s="12">
        <v>122</v>
      </c>
      <c r="F666" s="12">
        <v>3.3000000000000002E-2</v>
      </c>
      <c r="G666" s="12">
        <v>4.0259999999999998</v>
      </c>
      <c r="H666" s="13">
        <v>3.7441800000000001</v>
      </c>
      <c r="I666" s="13">
        <v>8.0519999999999994E-2</v>
      </c>
      <c r="J666" s="13">
        <v>4.0260000000000001E-3</v>
      </c>
      <c r="K666" s="13">
        <v>0.86961600000000006</v>
      </c>
      <c r="L666" s="13">
        <v>6.0389999999999999E-2</v>
      </c>
      <c r="M666" s="5">
        <f>AllData_CategoryTribe!AX667*4</f>
        <v>0.32207999999999998</v>
      </c>
      <c r="N666" s="5">
        <f>AllData_CategoryTribe!BA667*9</f>
        <v>3.6234000000000002E-2</v>
      </c>
      <c r="O666" s="5">
        <f>AllData_CategoryTribe!BB667*4</f>
        <v>3.4784640000000002</v>
      </c>
      <c r="P666">
        <f t="shared" si="10"/>
        <v>1</v>
      </c>
      <c r="Q666">
        <v>23.700000000000003</v>
      </c>
    </row>
    <row r="667" spans="1:17" x14ac:dyDescent="0.3">
      <c r="A667" s="8" t="s">
        <v>234</v>
      </c>
      <c r="B667" s="8" t="s">
        <v>237</v>
      </c>
      <c r="C667" s="8" t="s">
        <v>72</v>
      </c>
      <c r="D667" s="8" t="s">
        <v>248</v>
      </c>
      <c r="E667" s="12">
        <v>134</v>
      </c>
      <c r="F667" s="12">
        <v>0.14299999999999999</v>
      </c>
      <c r="G667" s="12">
        <v>19.161999999999999</v>
      </c>
      <c r="H667" s="13">
        <v>31.234059999999999</v>
      </c>
      <c r="I667" s="13">
        <v>1.207206</v>
      </c>
      <c r="J667" s="13">
        <v>0.26826800000000001</v>
      </c>
      <c r="K667" s="13">
        <v>5.9593820000000006</v>
      </c>
      <c r="L667" s="13">
        <v>0.19161999999999998</v>
      </c>
      <c r="M667" s="5">
        <f>AllData_CategoryTribe!AX668*4</f>
        <v>4.828824</v>
      </c>
      <c r="N667" s="5">
        <f>AllData_CategoryTribe!BA668*9</f>
        <v>2.414412</v>
      </c>
      <c r="O667" s="5">
        <f>AllData_CategoryTribe!BB668*4</f>
        <v>23.837528000000002</v>
      </c>
      <c r="P667">
        <f t="shared" si="10"/>
        <v>1</v>
      </c>
      <c r="Q667">
        <v>38.799999999999997</v>
      </c>
    </row>
    <row r="668" spans="1:17" x14ac:dyDescent="0.3">
      <c r="A668" s="8" t="s">
        <v>234</v>
      </c>
      <c r="B668" s="8" t="s">
        <v>237</v>
      </c>
      <c r="C668" s="8" t="s">
        <v>72</v>
      </c>
      <c r="D668" s="8" t="s">
        <v>27</v>
      </c>
      <c r="E668" s="12">
        <v>114</v>
      </c>
      <c r="F668" s="12">
        <v>0.28599999999999998</v>
      </c>
      <c r="G668" s="12">
        <v>32.603999999999999</v>
      </c>
      <c r="H668" s="13">
        <v>40.755000000000003</v>
      </c>
      <c r="I668" s="13">
        <v>0.68468400000000007</v>
      </c>
      <c r="J668" s="13">
        <v>0.42385199999999995</v>
      </c>
      <c r="K668" s="13">
        <v>8.542247999999999</v>
      </c>
      <c r="L668" s="13">
        <v>0.32604</v>
      </c>
      <c r="M668" s="5">
        <f>AllData_CategoryTribe!AX669*4</f>
        <v>2.7387360000000003</v>
      </c>
      <c r="N668" s="5">
        <f>AllData_CategoryTribe!BA669*9</f>
        <v>3.8146679999999997</v>
      </c>
      <c r="O668" s="5">
        <f>AllData_CategoryTribe!BB669*4</f>
        <v>34.168991999999996</v>
      </c>
      <c r="P668">
        <f t="shared" si="10"/>
        <v>1</v>
      </c>
      <c r="Q668">
        <v>29.6</v>
      </c>
    </row>
    <row r="669" spans="1:17" x14ac:dyDescent="0.3">
      <c r="A669" s="8" t="s">
        <v>234</v>
      </c>
      <c r="B669" s="8" t="s">
        <v>237</v>
      </c>
      <c r="C669" s="8" t="s">
        <v>72</v>
      </c>
      <c r="D669" s="8" t="s">
        <v>32</v>
      </c>
      <c r="E669" s="12">
        <v>83</v>
      </c>
      <c r="F669" s="12">
        <v>0.14299999999999999</v>
      </c>
      <c r="G669" s="12">
        <v>11.869</v>
      </c>
      <c r="H669" s="13">
        <v>39.405079999999998</v>
      </c>
      <c r="I669" s="13">
        <v>1.222507</v>
      </c>
      <c r="J669" s="13">
        <v>0.35607</v>
      </c>
      <c r="K669" s="13">
        <v>8.7474530000000001</v>
      </c>
      <c r="L669" s="13">
        <v>1.507363</v>
      </c>
      <c r="M669" s="5">
        <f>AllData_CategoryTribe!AX670*4</f>
        <v>4.890028</v>
      </c>
      <c r="N669" s="5">
        <f>AllData_CategoryTribe!BA670*9</f>
        <v>3.2046299999999999</v>
      </c>
      <c r="O669" s="5">
        <f>AllData_CategoryTribe!BB670*4</f>
        <v>34.989812000000001</v>
      </c>
      <c r="P669">
        <f t="shared" si="10"/>
        <v>1</v>
      </c>
      <c r="Q669">
        <v>87</v>
      </c>
    </row>
    <row r="670" spans="1:17" x14ac:dyDescent="0.3">
      <c r="A670" s="8" t="s">
        <v>232</v>
      </c>
      <c r="B670" s="8" t="s">
        <v>237</v>
      </c>
      <c r="C670" s="8" t="s">
        <v>73</v>
      </c>
      <c r="D670" s="8" t="s">
        <v>13</v>
      </c>
      <c r="E670" s="12"/>
      <c r="F670" s="12">
        <v>0</v>
      </c>
      <c r="G670" s="12">
        <v>0</v>
      </c>
      <c r="H670" s="13">
        <v>0</v>
      </c>
      <c r="I670" s="13">
        <v>0</v>
      </c>
      <c r="J670" s="13">
        <v>0</v>
      </c>
      <c r="K670" s="13">
        <v>0</v>
      </c>
      <c r="L670" s="13">
        <v>0</v>
      </c>
      <c r="M670" s="5">
        <f>AllData_CategoryTribe!AX671*4</f>
        <v>0</v>
      </c>
      <c r="N670" s="5">
        <f>AllData_CategoryTribe!BA671*9</f>
        <v>0</v>
      </c>
      <c r="O670" s="5">
        <f>AllData_CategoryTribe!BB671*4</f>
        <v>0</v>
      </c>
      <c r="P670">
        <f t="shared" si="10"/>
        <v>0</v>
      </c>
      <c r="Q670">
        <v>42.9</v>
      </c>
    </row>
    <row r="671" spans="1:17" x14ac:dyDescent="0.3">
      <c r="A671" s="8" t="s">
        <v>232</v>
      </c>
      <c r="B671" s="8" t="s">
        <v>237</v>
      </c>
      <c r="C671" s="8" t="s">
        <v>73</v>
      </c>
      <c r="D671" s="8" t="s">
        <v>15</v>
      </c>
      <c r="E671" s="12">
        <v>112</v>
      </c>
      <c r="F671" s="12">
        <v>0.14299999999999999</v>
      </c>
      <c r="G671" s="12">
        <v>16.015999999999998</v>
      </c>
      <c r="H671" s="13">
        <v>38.598559999999999</v>
      </c>
      <c r="I671" s="13">
        <v>5.2692639999999997</v>
      </c>
      <c r="J671" s="13">
        <v>1.745744</v>
      </c>
      <c r="K671" s="13">
        <v>8.0079999999999985E-2</v>
      </c>
      <c r="L671" s="13">
        <v>0</v>
      </c>
      <c r="M671" s="5">
        <f>AllData_CategoryTribe!AX672*4</f>
        <v>21.077055999999999</v>
      </c>
      <c r="N671" s="5">
        <f>AllData_CategoryTribe!BA672*9</f>
        <v>15.711696</v>
      </c>
      <c r="O671" s="5">
        <f>AllData_CategoryTribe!BB672*4</f>
        <v>0.32031999999999994</v>
      </c>
      <c r="P671">
        <f t="shared" si="10"/>
        <v>1</v>
      </c>
      <c r="Q671">
        <v>44.3</v>
      </c>
    </row>
    <row r="672" spans="1:17" x14ac:dyDescent="0.3">
      <c r="A672" s="8" t="s">
        <v>232</v>
      </c>
      <c r="B672" s="8" t="s">
        <v>237</v>
      </c>
      <c r="C672" s="8" t="s">
        <v>73</v>
      </c>
      <c r="D672" s="8" t="s">
        <v>17</v>
      </c>
      <c r="E672" s="12">
        <v>112</v>
      </c>
      <c r="F672" s="12">
        <v>0.14299999999999999</v>
      </c>
      <c r="G672" s="12">
        <v>16.015999999999998</v>
      </c>
      <c r="H672" s="13">
        <v>42.442399999999999</v>
      </c>
      <c r="I672" s="13">
        <v>2.7067039999999998</v>
      </c>
      <c r="J672" s="13">
        <v>3.4274239999999994</v>
      </c>
      <c r="K672" s="13">
        <v>0</v>
      </c>
      <c r="L672" s="13">
        <v>0</v>
      </c>
      <c r="M672" s="5">
        <f>AllData_CategoryTribe!AX673*4</f>
        <v>10.826815999999999</v>
      </c>
      <c r="N672" s="5">
        <f>AllData_CategoryTribe!BA673*9</f>
        <v>30.846815999999993</v>
      </c>
      <c r="O672" s="5">
        <f>AllData_CategoryTribe!BB673*4</f>
        <v>0</v>
      </c>
      <c r="P672">
        <f t="shared" si="10"/>
        <v>1</v>
      </c>
      <c r="Q672">
        <v>38.299999999999997</v>
      </c>
    </row>
    <row r="673" spans="1:17" x14ac:dyDescent="0.3">
      <c r="A673" s="8" t="s">
        <v>232</v>
      </c>
      <c r="B673" s="8" t="s">
        <v>237</v>
      </c>
      <c r="C673" s="8" t="s">
        <v>73</v>
      </c>
      <c r="D673" s="8" t="s">
        <v>18</v>
      </c>
      <c r="E673" s="12">
        <v>112</v>
      </c>
      <c r="F673" s="12">
        <v>3.3000000000000002E-2</v>
      </c>
      <c r="G673" s="12">
        <v>3.6960000000000002</v>
      </c>
      <c r="H673" s="13">
        <v>9.8683200000000006</v>
      </c>
      <c r="I673" s="13">
        <v>0.72441600000000006</v>
      </c>
      <c r="J673" s="13">
        <v>0.75028800000000007</v>
      </c>
      <c r="K673" s="13">
        <v>3.696E-2</v>
      </c>
      <c r="L673" s="13">
        <v>3.696E-2</v>
      </c>
      <c r="M673" s="5">
        <f>AllData_CategoryTribe!AX674*4</f>
        <v>2.8976640000000002</v>
      </c>
      <c r="N673" s="5">
        <f>AllData_CategoryTribe!BA674*9</f>
        <v>6.7525920000000008</v>
      </c>
      <c r="O673" s="5">
        <f>AllData_CategoryTribe!BB674*4</f>
        <v>0.14784</v>
      </c>
      <c r="P673">
        <f t="shared" si="10"/>
        <v>1</v>
      </c>
      <c r="Q673">
        <v>39.900000000000006</v>
      </c>
    </row>
    <row r="674" spans="1:17" x14ac:dyDescent="0.3">
      <c r="A674" s="8" t="s">
        <v>232</v>
      </c>
      <c r="B674" s="8" t="s">
        <v>237</v>
      </c>
      <c r="C674" s="8" t="s">
        <v>73</v>
      </c>
      <c r="D674" s="8" t="s">
        <v>19</v>
      </c>
      <c r="E674" s="12">
        <v>112</v>
      </c>
      <c r="F674" s="12">
        <v>3.3000000000000002E-2</v>
      </c>
      <c r="G674" s="12">
        <v>3.6960000000000002</v>
      </c>
      <c r="H674" s="13">
        <v>10.533600000000002</v>
      </c>
      <c r="I674" s="13">
        <v>0.994224</v>
      </c>
      <c r="J674" s="13">
        <v>0.69854399999999994</v>
      </c>
      <c r="K674" s="13">
        <v>0</v>
      </c>
      <c r="L674" s="13">
        <v>0</v>
      </c>
      <c r="M674" s="5">
        <f>AllData_CategoryTribe!AX675*4</f>
        <v>3.976896</v>
      </c>
      <c r="N674" s="5">
        <f>AllData_CategoryTribe!BA675*9</f>
        <v>6.2868959999999996</v>
      </c>
      <c r="O674" s="5">
        <f>AllData_CategoryTribe!BB675*4</f>
        <v>0</v>
      </c>
      <c r="P674">
        <f t="shared" si="10"/>
        <v>1</v>
      </c>
      <c r="Q674">
        <v>45.8</v>
      </c>
    </row>
    <row r="675" spans="1:17" x14ac:dyDescent="0.3">
      <c r="A675" s="8" t="s">
        <v>232</v>
      </c>
      <c r="B675" s="8" t="s">
        <v>237</v>
      </c>
      <c r="C675" s="8" t="s">
        <v>73</v>
      </c>
      <c r="D675" s="8" t="s">
        <v>22</v>
      </c>
      <c r="E675" s="12"/>
      <c r="F675" s="12">
        <v>0</v>
      </c>
      <c r="G675" s="12">
        <v>0</v>
      </c>
      <c r="H675" s="13">
        <v>0</v>
      </c>
      <c r="I675" s="13">
        <v>0</v>
      </c>
      <c r="J675" s="13">
        <v>0</v>
      </c>
      <c r="K675" s="13">
        <v>0</v>
      </c>
      <c r="L675" s="13">
        <v>0</v>
      </c>
      <c r="M675" s="5">
        <f>AllData_CategoryTribe!AX676*4</f>
        <v>0</v>
      </c>
      <c r="N675" s="5">
        <f>AllData_CategoryTribe!BA676*9</f>
        <v>0</v>
      </c>
      <c r="O675" s="5">
        <f>AllData_CategoryTribe!BB676*4</f>
        <v>0</v>
      </c>
      <c r="P675">
        <f t="shared" si="10"/>
        <v>0</v>
      </c>
      <c r="Q675">
        <v>45.8</v>
      </c>
    </row>
    <row r="676" spans="1:17" x14ac:dyDescent="0.3">
      <c r="A676" s="8" t="s">
        <v>232</v>
      </c>
      <c r="B676" s="8" t="s">
        <v>237</v>
      </c>
      <c r="C676" s="8" t="s">
        <v>73</v>
      </c>
      <c r="D676" s="8" t="s">
        <v>23</v>
      </c>
      <c r="E676" s="12">
        <v>64</v>
      </c>
      <c r="F676" s="12">
        <v>0.14299999999999999</v>
      </c>
      <c r="G676" s="12">
        <v>9.1519999999999992</v>
      </c>
      <c r="H676" s="13">
        <v>14.185599999999999</v>
      </c>
      <c r="I676" s="13">
        <v>1.153152</v>
      </c>
      <c r="J676" s="13">
        <v>0.97011199999999986</v>
      </c>
      <c r="K676" s="13">
        <v>0.100672</v>
      </c>
      <c r="L676" s="13">
        <v>0</v>
      </c>
      <c r="M676" s="5">
        <f>AllData_CategoryTribe!AX677*4</f>
        <v>4.6126079999999998</v>
      </c>
      <c r="N676" s="5">
        <f>AllData_CategoryTribe!BA677*9</f>
        <v>8.7310079999999992</v>
      </c>
      <c r="O676" s="5">
        <f>AllData_CategoryTribe!BB677*4</f>
        <v>0.40268799999999999</v>
      </c>
      <c r="P676">
        <f t="shared" si="10"/>
        <v>1</v>
      </c>
      <c r="Q676">
        <v>24.3</v>
      </c>
    </row>
    <row r="677" spans="1:17" x14ac:dyDescent="0.3">
      <c r="A677" s="8" t="s">
        <v>232</v>
      </c>
      <c r="B677" s="8" t="s">
        <v>237</v>
      </c>
      <c r="C677" s="8" t="s">
        <v>73</v>
      </c>
      <c r="D677" s="8" t="s">
        <v>24</v>
      </c>
      <c r="E677" s="12"/>
      <c r="F677" s="12">
        <v>0</v>
      </c>
      <c r="G677" s="12">
        <v>0</v>
      </c>
      <c r="H677" s="13">
        <v>0</v>
      </c>
      <c r="I677" s="13">
        <v>0</v>
      </c>
      <c r="J677" s="13">
        <v>0</v>
      </c>
      <c r="K677" s="13">
        <v>0</v>
      </c>
      <c r="L677" s="13">
        <v>0</v>
      </c>
      <c r="M677" s="5">
        <f>AllData_CategoryTribe!AX678*4</f>
        <v>0</v>
      </c>
      <c r="N677" s="5">
        <f>AllData_CategoryTribe!BA678*9</f>
        <v>0</v>
      </c>
      <c r="O677" s="5">
        <f>AllData_CategoryTribe!BB678*4</f>
        <v>0</v>
      </c>
      <c r="P677">
        <f t="shared" si="10"/>
        <v>0</v>
      </c>
      <c r="Q677">
        <v>12.2</v>
      </c>
    </row>
    <row r="678" spans="1:17" x14ac:dyDescent="0.3">
      <c r="A678" s="8" t="s">
        <v>232</v>
      </c>
      <c r="B678" s="8" t="s">
        <v>237</v>
      </c>
      <c r="C678" s="8" t="s">
        <v>73</v>
      </c>
      <c r="D678" s="8" t="s">
        <v>25</v>
      </c>
      <c r="E678" s="12">
        <v>150</v>
      </c>
      <c r="F678" s="12">
        <v>3.3000000000000002E-2</v>
      </c>
      <c r="G678" s="12">
        <v>4.95</v>
      </c>
      <c r="H678" s="13">
        <v>19.948500000000003</v>
      </c>
      <c r="I678" s="13">
        <v>1.23255</v>
      </c>
      <c r="J678" s="13">
        <v>1.63845</v>
      </c>
      <c r="K678" s="13">
        <v>6.4350000000000004E-2</v>
      </c>
      <c r="L678" s="13">
        <v>0</v>
      </c>
      <c r="M678" s="5">
        <f>AllData_CategoryTribe!AX679*4</f>
        <v>4.9302000000000001</v>
      </c>
      <c r="N678" s="5">
        <f>AllData_CategoryTribe!BA679*9</f>
        <v>14.74605</v>
      </c>
      <c r="O678" s="5">
        <f>AllData_CategoryTribe!BB679*4</f>
        <v>0.25740000000000002</v>
      </c>
      <c r="P678">
        <f t="shared" si="10"/>
        <v>1</v>
      </c>
      <c r="Q678">
        <v>59.3</v>
      </c>
    </row>
    <row r="679" spans="1:17" x14ac:dyDescent="0.3">
      <c r="A679" s="8" t="s">
        <v>20</v>
      </c>
      <c r="B679" s="8" t="s">
        <v>237</v>
      </c>
      <c r="C679" s="8" t="s">
        <v>73</v>
      </c>
      <c r="D679" s="8" t="s">
        <v>20</v>
      </c>
      <c r="E679" s="12">
        <v>112</v>
      </c>
      <c r="F679" s="12">
        <v>3.3000000000000002E-2</v>
      </c>
      <c r="G679" s="12">
        <v>3.6960000000000002</v>
      </c>
      <c r="H679" s="13">
        <v>3.8808000000000002</v>
      </c>
      <c r="I679" s="13">
        <v>0.68376000000000003</v>
      </c>
      <c r="J679" s="13">
        <v>0.107184</v>
      </c>
      <c r="K679" s="13">
        <v>0</v>
      </c>
      <c r="L679" s="13">
        <v>0</v>
      </c>
      <c r="M679" s="5">
        <f>AllData_CategoryTribe!AX680*4</f>
        <v>2.7350400000000001</v>
      </c>
      <c r="N679" s="5">
        <f>AllData_CategoryTribe!BA680*9</f>
        <v>0.96465599999999996</v>
      </c>
      <c r="O679" s="5">
        <f>AllData_CategoryTribe!BB680*4</f>
        <v>0</v>
      </c>
      <c r="P679">
        <f t="shared" si="10"/>
        <v>1</v>
      </c>
      <c r="Q679">
        <v>21.4</v>
      </c>
    </row>
    <row r="680" spans="1:17" x14ac:dyDescent="0.3">
      <c r="A680" s="8" t="s">
        <v>233</v>
      </c>
      <c r="B680" s="8" t="s">
        <v>237</v>
      </c>
      <c r="C680" s="8" t="s">
        <v>73</v>
      </c>
      <c r="D680" s="8" t="s">
        <v>26</v>
      </c>
      <c r="E680" s="12">
        <v>175</v>
      </c>
      <c r="F680" s="12">
        <v>0.14299999999999999</v>
      </c>
      <c r="G680" s="12">
        <v>25.024999999999999</v>
      </c>
      <c r="H680" s="13">
        <v>32.532499999999999</v>
      </c>
      <c r="I680" s="13">
        <v>0.60059999999999991</v>
      </c>
      <c r="J680" s="13">
        <v>5.0049999999999997E-2</v>
      </c>
      <c r="K680" s="13">
        <v>7.1571500000000006</v>
      </c>
      <c r="L680" s="13">
        <v>7.5074999999999989E-2</v>
      </c>
      <c r="M680" s="5">
        <f>AllData_CategoryTribe!AX681*4</f>
        <v>2.4023999999999996</v>
      </c>
      <c r="N680" s="5">
        <f>AllData_CategoryTribe!BA681*9</f>
        <v>0.45044999999999996</v>
      </c>
      <c r="O680" s="5">
        <f>AllData_CategoryTribe!BB681*4</f>
        <v>28.628600000000002</v>
      </c>
      <c r="P680">
        <f t="shared" si="10"/>
        <v>1</v>
      </c>
      <c r="Q680">
        <v>31.200000000000003</v>
      </c>
    </row>
    <row r="681" spans="1:17" x14ac:dyDescent="0.3">
      <c r="A681" s="8" t="s">
        <v>233</v>
      </c>
      <c r="B681" s="8" t="s">
        <v>237</v>
      </c>
      <c r="C681" s="8" t="s">
        <v>73</v>
      </c>
      <c r="D681" s="8" t="s">
        <v>28</v>
      </c>
      <c r="E681" s="12">
        <v>185</v>
      </c>
      <c r="F681" s="12">
        <v>0.14299999999999999</v>
      </c>
      <c r="G681" s="12">
        <v>26.454999999999998</v>
      </c>
      <c r="H681" s="13">
        <v>33.597850000000001</v>
      </c>
      <c r="I681" s="13">
        <v>2.3015849999999998</v>
      </c>
      <c r="J681" s="13">
        <v>0.132275</v>
      </c>
      <c r="K681" s="13">
        <v>6.0317400000000001</v>
      </c>
      <c r="L681" s="13">
        <v>1.6931200000000002</v>
      </c>
      <c r="M681" s="5">
        <f>AllData_CategoryTribe!AX682*4</f>
        <v>9.2063399999999991</v>
      </c>
      <c r="N681" s="5">
        <f>AllData_CategoryTribe!BA682*9</f>
        <v>1.1904749999999999</v>
      </c>
      <c r="O681" s="5">
        <f>AllData_CategoryTribe!BB682*4</f>
        <v>24.12696</v>
      </c>
      <c r="P681">
        <f t="shared" si="10"/>
        <v>1</v>
      </c>
      <c r="Q681">
        <v>32</v>
      </c>
    </row>
    <row r="682" spans="1:17" x14ac:dyDescent="0.3">
      <c r="A682" s="8" t="s">
        <v>233</v>
      </c>
      <c r="B682" s="8" t="s">
        <v>237</v>
      </c>
      <c r="C682" s="8" t="s">
        <v>73</v>
      </c>
      <c r="D682" s="8" t="s">
        <v>29</v>
      </c>
      <c r="E682" s="12">
        <v>60</v>
      </c>
      <c r="F682" s="12">
        <v>6.7000000000000004E-2</v>
      </c>
      <c r="G682" s="12">
        <v>4.0200000000000005</v>
      </c>
      <c r="H682" s="13">
        <v>0.88440000000000007</v>
      </c>
      <c r="I682" s="13">
        <v>4.0200000000000007E-2</v>
      </c>
      <c r="J682" s="13">
        <v>1.6080000000000004E-2</v>
      </c>
      <c r="K682" s="13">
        <v>0.18090000000000003</v>
      </c>
      <c r="L682" s="13">
        <v>0.11256000000000001</v>
      </c>
      <c r="M682" s="5">
        <f>AllData_CategoryTribe!AX683*4</f>
        <v>0.16080000000000003</v>
      </c>
      <c r="N682" s="5">
        <f>AllData_CategoryTribe!BA683*9</f>
        <v>0.14472000000000004</v>
      </c>
      <c r="O682" s="5">
        <f>AllData_CategoryTribe!BB683*4</f>
        <v>0.72360000000000013</v>
      </c>
      <c r="P682">
        <f t="shared" si="10"/>
        <v>1</v>
      </c>
      <c r="Q682">
        <v>5.9</v>
      </c>
    </row>
    <row r="683" spans="1:17" x14ac:dyDescent="0.3">
      <c r="A683" s="8" t="s">
        <v>233</v>
      </c>
      <c r="B683" s="8" t="s">
        <v>237</v>
      </c>
      <c r="C683" s="8" t="s">
        <v>73</v>
      </c>
      <c r="D683" s="8" t="s">
        <v>30</v>
      </c>
      <c r="E683" s="12">
        <v>119</v>
      </c>
      <c r="F683" s="12">
        <v>8.0000000000000002E-3</v>
      </c>
      <c r="G683" s="12">
        <v>0.95200000000000007</v>
      </c>
      <c r="H683" s="13">
        <v>0.87584000000000006</v>
      </c>
      <c r="I683" s="13">
        <v>9.5200000000000007E-3</v>
      </c>
      <c r="J683" s="13">
        <v>4.7600000000000003E-3</v>
      </c>
      <c r="K683" s="13">
        <v>0.22276800000000002</v>
      </c>
      <c r="L683" s="13">
        <v>2.2848E-2</v>
      </c>
      <c r="M683" s="5">
        <f>AllData_CategoryTribe!AX684*4</f>
        <v>3.8080000000000003E-2</v>
      </c>
      <c r="N683" s="5">
        <f>AllData_CategoryTribe!BA684*9</f>
        <v>4.2840000000000003E-2</v>
      </c>
      <c r="O683" s="5">
        <f>AllData_CategoryTribe!BB684*4</f>
        <v>0.89107200000000009</v>
      </c>
      <c r="P683">
        <f t="shared" si="10"/>
        <v>1</v>
      </c>
      <c r="Q683">
        <v>24.9</v>
      </c>
    </row>
    <row r="684" spans="1:17" x14ac:dyDescent="0.3">
      <c r="A684" s="8" t="s">
        <v>233</v>
      </c>
      <c r="B684" s="8" t="s">
        <v>237</v>
      </c>
      <c r="C684" s="8" t="s">
        <v>73</v>
      </c>
      <c r="D684" s="8" t="s">
        <v>31</v>
      </c>
      <c r="E684" s="12">
        <v>122</v>
      </c>
      <c r="F684" s="12">
        <v>8.0000000000000002E-3</v>
      </c>
      <c r="G684" s="12">
        <v>0.97599999999999998</v>
      </c>
      <c r="H684" s="13">
        <v>0.90768000000000004</v>
      </c>
      <c r="I684" s="13">
        <v>1.9519999999999999E-2</v>
      </c>
      <c r="J684" s="13">
        <v>9.7600000000000009E-4</v>
      </c>
      <c r="K684" s="13">
        <v>0.210816</v>
      </c>
      <c r="L684" s="13">
        <v>1.464E-2</v>
      </c>
      <c r="M684" s="5">
        <f>AllData_CategoryTribe!AX685*4</f>
        <v>7.8079999999999997E-2</v>
      </c>
      <c r="N684" s="5">
        <f>AllData_CategoryTribe!BA685*9</f>
        <v>8.7840000000000001E-3</v>
      </c>
      <c r="O684" s="5">
        <f>AllData_CategoryTribe!BB685*4</f>
        <v>0.84326400000000001</v>
      </c>
      <c r="P684">
        <f t="shared" si="10"/>
        <v>1</v>
      </c>
      <c r="Q684">
        <v>23.700000000000003</v>
      </c>
    </row>
    <row r="685" spans="1:17" x14ac:dyDescent="0.3">
      <c r="A685" s="8" t="s">
        <v>234</v>
      </c>
      <c r="B685" s="8" t="s">
        <v>237</v>
      </c>
      <c r="C685" s="8" t="s">
        <v>73</v>
      </c>
      <c r="D685" s="8" t="s">
        <v>248</v>
      </c>
      <c r="E685" s="12">
        <v>134</v>
      </c>
      <c r="F685" s="12">
        <v>6.7000000000000004E-2</v>
      </c>
      <c r="G685" s="12">
        <v>8.9779999999999998</v>
      </c>
      <c r="H685" s="13">
        <v>14.63414</v>
      </c>
      <c r="I685" s="13">
        <v>0.56561399999999995</v>
      </c>
      <c r="J685" s="13">
        <v>0.125692</v>
      </c>
      <c r="K685" s="13">
        <v>2.7921580000000001</v>
      </c>
      <c r="L685" s="13">
        <v>8.9779999999999999E-2</v>
      </c>
      <c r="M685" s="5">
        <f>AllData_CategoryTribe!AX686*4</f>
        <v>2.2624559999999998</v>
      </c>
      <c r="N685" s="5">
        <f>AllData_CategoryTribe!BA686*9</f>
        <v>1.1312279999999999</v>
      </c>
      <c r="O685" s="5">
        <f>AllData_CategoryTribe!BB686*4</f>
        <v>11.168632000000001</v>
      </c>
      <c r="P685">
        <f t="shared" si="10"/>
        <v>1</v>
      </c>
      <c r="Q685">
        <v>38.799999999999997</v>
      </c>
    </row>
    <row r="686" spans="1:17" x14ac:dyDescent="0.3">
      <c r="A686" s="8" t="s">
        <v>234</v>
      </c>
      <c r="B686" s="8" t="s">
        <v>237</v>
      </c>
      <c r="C686" s="8" t="s">
        <v>73</v>
      </c>
      <c r="D686" s="8" t="s">
        <v>27</v>
      </c>
      <c r="E686" s="12">
        <v>114</v>
      </c>
      <c r="F686" s="12">
        <v>0.14299999999999999</v>
      </c>
      <c r="G686" s="12">
        <v>16.302</v>
      </c>
      <c r="H686" s="13">
        <v>20.377500000000001</v>
      </c>
      <c r="I686" s="13">
        <v>0.34234200000000004</v>
      </c>
      <c r="J686" s="13">
        <v>0.21192599999999998</v>
      </c>
      <c r="K686" s="13">
        <v>4.2711239999999995</v>
      </c>
      <c r="L686" s="13">
        <v>0.16302</v>
      </c>
      <c r="M686" s="5">
        <f>AllData_CategoryTribe!AX687*4</f>
        <v>1.3693680000000001</v>
      </c>
      <c r="N686" s="5">
        <f>AllData_CategoryTribe!BA687*9</f>
        <v>1.9073339999999999</v>
      </c>
      <c r="O686" s="5">
        <f>AllData_CategoryTribe!BB687*4</f>
        <v>17.084495999999998</v>
      </c>
      <c r="P686">
        <f t="shared" si="10"/>
        <v>1</v>
      </c>
      <c r="Q686">
        <v>29.6</v>
      </c>
    </row>
    <row r="687" spans="1:17" x14ac:dyDescent="0.3">
      <c r="A687" s="8" t="s">
        <v>234</v>
      </c>
      <c r="B687" s="8" t="s">
        <v>237</v>
      </c>
      <c r="C687" s="8" t="s">
        <v>73</v>
      </c>
      <c r="D687" s="8" t="s">
        <v>32</v>
      </c>
      <c r="E687" s="12">
        <v>83</v>
      </c>
      <c r="F687" s="12">
        <v>6.7000000000000004E-2</v>
      </c>
      <c r="G687" s="12">
        <v>5.5609999999999999</v>
      </c>
      <c r="H687" s="13">
        <v>18.462519999999998</v>
      </c>
      <c r="I687" s="13">
        <v>0.57278300000000004</v>
      </c>
      <c r="J687" s="13">
        <v>0.16683000000000001</v>
      </c>
      <c r="K687" s="13">
        <v>4.0984569999999998</v>
      </c>
      <c r="L687" s="13">
        <v>0.70624699999999985</v>
      </c>
      <c r="M687" s="5">
        <f>AllData_CategoryTribe!AX688*4</f>
        <v>2.2911320000000002</v>
      </c>
      <c r="N687" s="5">
        <f>AllData_CategoryTribe!BA688*9</f>
        <v>1.5014700000000001</v>
      </c>
      <c r="O687" s="5">
        <f>AllData_CategoryTribe!BB688*4</f>
        <v>16.393827999999999</v>
      </c>
      <c r="P687">
        <f t="shared" si="10"/>
        <v>1</v>
      </c>
      <c r="Q687">
        <v>87</v>
      </c>
    </row>
    <row r="688" spans="1:17" x14ac:dyDescent="0.3">
      <c r="A688" s="8" t="s">
        <v>234</v>
      </c>
      <c r="B688" s="8" t="s">
        <v>237</v>
      </c>
      <c r="C688" s="8" t="s">
        <v>73</v>
      </c>
      <c r="D688" s="8" t="s">
        <v>74</v>
      </c>
      <c r="E688" s="12">
        <v>340</v>
      </c>
      <c r="F688" s="12">
        <v>3.3000000000000002E-2</v>
      </c>
      <c r="G688" s="12">
        <v>11.22</v>
      </c>
      <c r="H688" s="13">
        <v>4.6002000000000001</v>
      </c>
      <c r="I688" s="13">
        <v>0</v>
      </c>
      <c r="J688" s="13">
        <v>0</v>
      </c>
      <c r="K688" s="13">
        <v>1.1668800000000001</v>
      </c>
      <c r="L688" s="13">
        <v>0</v>
      </c>
      <c r="M688" s="5">
        <f>AllData_CategoryTribe!AX689*4</f>
        <v>0</v>
      </c>
      <c r="N688" s="5">
        <f>AllData_CategoryTribe!BA689*9</f>
        <v>0</v>
      </c>
      <c r="O688" s="5">
        <f>AllData_CategoryTribe!BB689*4</f>
        <v>4.6675200000000006</v>
      </c>
      <c r="P688">
        <f t="shared" si="10"/>
        <v>1</v>
      </c>
      <c r="Q688">
        <v>10.4</v>
      </c>
    </row>
    <row r="689" spans="1:17" x14ac:dyDescent="0.3">
      <c r="A689" s="8" t="s">
        <v>232</v>
      </c>
      <c r="B689" s="8" t="s">
        <v>237</v>
      </c>
      <c r="C689" s="8" t="s">
        <v>82</v>
      </c>
      <c r="D689" s="8" t="s">
        <v>13</v>
      </c>
      <c r="E689" s="12">
        <v>112</v>
      </c>
      <c r="F689" s="12">
        <v>0.14299999999999999</v>
      </c>
      <c r="G689" s="12">
        <v>16.015999999999998</v>
      </c>
      <c r="H689" s="13">
        <v>43.08303999999999</v>
      </c>
      <c r="I689" s="13">
        <v>3.9879839999999995</v>
      </c>
      <c r="J689" s="13">
        <v>2.8828799999999997</v>
      </c>
      <c r="K689" s="13">
        <v>0</v>
      </c>
      <c r="L689" s="13">
        <v>0</v>
      </c>
      <c r="M689" s="5">
        <f>AllData_CategoryTribe!AX690*4</f>
        <v>15.951935999999998</v>
      </c>
      <c r="N689" s="5">
        <f>AllData_CategoryTribe!BA690*9</f>
        <v>25.945919999999997</v>
      </c>
      <c r="O689" s="5">
        <f>AllData_CategoryTribe!BB690*4</f>
        <v>0</v>
      </c>
      <c r="P689">
        <f t="shared" si="10"/>
        <v>1</v>
      </c>
      <c r="Q689">
        <v>42.9</v>
      </c>
    </row>
    <row r="690" spans="1:17" x14ac:dyDescent="0.3">
      <c r="A690" s="8" t="s">
        <v>232</v>
      </c>
      <c r="B690" s="8" t="s">
        <v>237</v>
      </c>
      <c r="C690" s="8" t="s">
        <v>82</v>
      </c>
      <c r="D690" s="8" t="s">
        <v>15</v>
      </c>
      <c r="E690" s="12">
        <v>85</v>
      </c>
      <c r="F690" s="12">
        <v>0.57099999999999995</v>
      </c>
      <c r="G690" s="12">
        <v>48.534999999999997</v>
      </c>
      <c r="H690" s="13">
        <v>116.96934999999999</v>
      </c>
      <c r="I690" s="13">
        <v>15.968014999999998</v>
      </c>
      <c r="J690" s="13">
        <v>5.2903149999999997</v>
      </c>
      <c r="K690" s="13">
        <v>0.24267499999999997</v>
      </c>
      <c r="L690" s="13">
        <v>0</v>
      </c>
      <c r="M690" s="5">
        <f>AllData_CategoryTribe!AX691*4</f>
        <v>63.872059999999991</v>
      </c>
      <c r="N690" s="5">
        <f>AllData_CategoryTribe!BA691*9</f>
        <v>47.612834999999997</v>
      </c>
      <c r="O690" s="5">
        <f>AllData_CategoryTribe!BB691*4</f>
        <v>0.9706999999999999</v>
      </c>
      <c r="P690">
        <f t="shared" si="10"/>
        <v>1</v>
      </c>
      <c r="Q690">
        <v>44.3</v>
      </c>
    </row>
    <row r="691" spans="1:17" x14ac:dyDescent="0.3">
      <c r="A691" s="8" t="s">
        <v>232</v>
      </c>
      <c r="B691" s="8" t="s">
        <v>237</v>
      </c>
      <c r="C691" s="8" t="s">
        <v>82</v>
      </c>
      <c r="D691" s="8" t="s">
        <v>17</v>
      </c>
      <c r="E691" s="12">
        <v>85</v>
      </c>
      <c r="F691" s="12">
        <v>0.14299999999999999</v>
      </c>
      <c r="G691" s="12">
        <v>12.154999999999999</v>
      </c>
      <c r="H691" s="13">
        <v>32.210749999999997</v>
      </c>
      <c r="I691" s="13">
        <v>2.0541949999999995</v>
      </c>
      <c r="J691" s="13">
        <v>2.6011699999999998</v>
      </c>
      <c r="K691" s="13">
        <v>0</v>
      </c>
      <c r="L691" s="13">
        <v>0</v>
      </c>
      <c r="M691" s="5">
        <f>AllData_CategoryTribe!AX692*4</f>
        <v>8.2167799999999982</v>
      </c>
      <c r="N691" s="5">
        <f>AllData_CategoryTribe!BA692*9</f>
        <v>23.410529999999998</v>
      </c>
      <c r="O691" s="5">
        <f>AllData_CategoryTribe!BB692*4</f>
        <v>0</v>
      </c>
      <c r="P691">
        <f t="shared" si="10"/>
        <v>1</v>
      </c>
      <c r="Q691">
        <v>38.299999999999997</v>
      </c>
    </row>
    <row r="692" spans="1:17" x14ac:dyDescent="0.3">
      <c r="A692" s="8" t="s">
        <v>232</v>
      </c>
      <c r="B692" s="8" t="s">
        <v>237</v>
      </c>
      <c r="C692" s="8" t="s">
        <v>82</v>
      </c>
      <c r="D692" s="8" t="s">
        <v>18</v>
      </c>
      <c r="E692" s="12">
        <v>112</v>
      </c>
      <c r="F692" s="12">
        <v>6.7000000000000004E-2</v>
      </c>
      <c r="G692" s="12">
        <v>7.5040000000000004</v>
      </c>
      <c r="H692" s="13">
        <v>20.035680000000003</v>
      </c>
      <c r="I692" s="13">
        <v>1.4707840000000001</v>
      </c>
      <c r="J692" s="13">
        <v>1.5233120000000002</v>
      </c>
      <c r="K692" s="13">
        <v>7.5040000000000009E-2</v>
      </c>
      <c r="L692" s="13">
        <v>7.5040000000000009E-2</v>
      </c>
      <c r="M692" s="5">
        <f>AllData_CategoryTribe!AX693*4</f>
        <v>5.8831360000000004</v>
      </c>
      <c r="N692" s="5">
        <f>AllData_CategoryTribe!BA693*9</f>
        <v>13.709808000000002</v>
      </c>
      <c r="O692" s="5">
        <f>AllData_CategoryTribe!BB693*4</f>
        <v>0.30016000000000004</v>
      </c>
      <c r="P692">
        <f t="shared" si="10"/>
        <v>1</v>
      </c>
      <c r="Q692">
        <v>39.900000000000006</v>
      </c>
    </row>
    <row r="693" spans="1:17" x14ac:dyDescent="0.3">
      <c r="A693" s="8" t="s">
        <v>232</v>
      </c>
      <c r="B693" s="8" t="s">
        <v>237</v>
      </c>
      <c r="C693" s="8" t="s">
        <v>82</v>
      </c>
      <c r="D693" s="8" t="s">
        <v>19</v>
      </c>
      <c r="E693" s="12"/>
      <c r="F693" s="12">
        <v>0</v>
      </c>
      <c r="G693" s="12">
        <v>0</v>
      </c>
      <c r="H693" s="13">
        <v>0</v>
      </c>
      <c r="I693" s="13">
        <v>0</v>
      </c>
      <c r="J693" s="13">
        <v>0</v>
      </c>
      <c r="K693" s="13">
        <v>0</v>
      </c>
      <c r="L693" s="13">
        <v>0</v>
      </c>
      <c r="M693" s="5">
        <f>AllData_CategoryTribe!AX694*4</f>
        <v>0</v>
      </c>
      <c r="N693" s="5">
        <f>AllData_CategoryTribe!BA694*9</f>
        <v>0</v>
      </c>
      <c r="O693" s="5">
        <f>AllData_CategoryTribe!BB694*4</f>
        <v>0</v>
      </c>
      <c r="P693">
        <f t="shared" si="10"/>
        <v>0</v>
      </c>
      <c r="Q693">
        <v>45.8</v>
      </c>
    </row>
    <row r="694" spans="1:17" x14ac:dyDescent="0.3">
      <c r="A694" s="8" t="s">
        <v>232</v>
      </c>
      <c r="B694" s="8" t="s">
        <v>237</v>
      </c>
      <c r="C694" s="8" t="s">
        <v>82</v>
      </c>
      <c r="D694" s="8" t="s">
        <v>22</v>
      </c>
      <c r="E694" s="12">
        <v>112</v>
      </c>
      <c r="F694" s="12">
        <v>6.7000000000000004E-2</v>
      </c>
      <c r="G694" s="12">
        <v>7.5040000000000004</v>
      </c>
      <c r="H694" s="13">
        <v>21.386400000000002</v>
      </c>
      <c r="I694" s="13">
        <v>2.0185759999999999</v>
      </c>
      <c r="J694" s="13">
        <v>1.4182560000000002</v>
      </c>
      <c r="K694" s="13">
        <v>0</v>
      </c>
      <c r="L694" s="13">
        <v>0</v>
      </c>
      <c r="M694" s="5">
        <f>AllData_CategoryTribe!AX695*4</f>
        <v>8.0743039999999997</v>
      </c>
      <c r="N694" s="5">
        <f>AllData_CategoryTribe!BA695*9</f>
        <v>12.764304000000001</v>
      </c>
      <c r="O694" s="5">
        <f>AllData_CategoryTribe!BB695*4</f>
        <v>0</v>
      </c>
      <c r="P694">
        <f t="shared" si="10"/>
        <v>1</v>
      </c>
      <c r="Q694">
        <v>45.8</v>
      </c>
    </row>
    <row r="695" spans="1:17" x14ac:dyDescent="0.3">
      <c r="A695" s="8" t="s">
        <v>232</v>
      </c>
      <c r="B695" s="8" t="s">
        <v>237</v>
      </c>
      <c r="C695" s="8" t="s">
        <v>82</v>
      </c>
      <c r="D695" s="8" t="s">
        <v>62</v>
      </c>
      <c r="E695" s="12">
        <v>64</v>
      </c>
      <c r="F695" s="12">
        <v>3.3000000000000002E-2</v>
      </c>
      <c r="G695" s="12">
        <v>2.1120000000000001</v>
      </c>
      <c r="H695" s="13">
        <v>3.2736000000000001</v>
      </c>
      <c r="I695" s="13">
        <v>0.26611200000000002</v>
      </c>
      <c r="J695" s="13">
        <v>0.22387199999999999</v>
      </c>
      <c r="K695" s="13">
        <v>2.3232000000000003E-2</v>
      </c>
      <c r="L695" s="13">
        <v>0</v>
      </c>
      <c r="M695" s="5">
        <f>AllData_CategoryTribe!AX696*4</f>
        <v>1.0644480000000001</v>
      </c>
      <c r="N695" s="5">
        <f>AllData_CategoryTribe!BA696*9</f>
        <v>2.0148479999999998</v>
      </c>
      <c r="O695" s="5">
        <f>AllData_CategoryTribe!BB696*4</f>
        <v>9.2928000000000011E-2</v>
      </c>
      <c r="P695">
        <f t="shared" si="10"/>
        <v>1</v>
      </c>
      <c r="Q695">
        <v>24.3</v>
      </c>
    </row>
    <row r="696" spans="1:17" x14ac:dyDescent="0.3">
      <c r="A696" s="8" t="s">
        <v>232</v>
      </c>
      <c r="B696" s="8" t="s">
        <v>237</v>
      </c>
      <c r="C696" s="8" t="s">
        <v>82</v>
      </c>
      <c r="D696" s="8" t="s">
        <v>23</v>
      </c>
      <c r="E696" s="12"/>
      <c r="F696" s="12">
        <v>0</v>
      </c>
      <c r="G696" s="12">
        <v>0</v>
      </c>
      <c r="H696" s="13">
        <v>0</v>
      </c>
      <c r="I696" s="13">
        <v>0</v>
      </c>
      <c r="J696" s="13">
        <v>0</v>
      </c>
      <c r="K696" s="13">
        <v>0</v>
      </c>
      <c r="L696" s="13">
        <v>0</v>
      </c>
      <c r="M696" s="5">
        <f>AllData_CategoryTribe!AX697*4</f>
        <v>0</v>
      </c>
      <c r="N696" s="5">
        <f>AllData_CategoryTribe!BA697*9</f>
        <v>0</v>
      </c>
      <c r="O696" s="5">
        <f>AllData_CategoryTribe!BB697*4</f>
        <v>0</v>
      </c>
      <c r="P696">
        <f t="shared" si="10"/>
        <v>0</v>
      </c>
      <c r="Q696">
        <v>24.3</v>
      </c>
    </row>
    <row r="697" spans="1:17" x14ac:dyDescent="0.3">
      <c r="A697" s="8" t="s">
        <v>232</v>
      </c>
      <c r="B697" s="8" t="s">
        <v>237</v>
      </c>
      <c r="C697" s="8" t="s">
        <v>82</v>
      </c>
      <c r="D697" s="8" t="s">
        <v>24</v>
      </c>
      <c r="E697" s="12">
        <v>184</v>
      </c>
      <c r="F697" s="12">
        <v>1</v>
      </c>
      <c r="G697" s="12">
        <v>184</v>
      </c>
      <c r="H697" s="13">
        <v>126.96</v>
      </c>
      <c r="I697" s="13">
        <v>6.6239999999999997</v>
      </c>
      <c r="J697" s="13">
        <v>7.5439999999999996</v>
      </c>
      <c r="K697" s="13">
        <v>8.2799999999999994</v>
      </c>
      <c r="L697" s="13">
        <v>0</v>
      </c>
      <c r="M697" s="5">
        <f>AllData_CategoryTribe!AX698*4</f>
        <v>26.495999999999999</v>
      </c>
      <c r="N697" s="5">
        <f>AllData_CategoryTribe!BA698*9</f>
        <v>67.896000000000001</v>
      </c>
      <c r="O697" s="5">
        <f>AllData_CategoryTribe!BB698*4</f>
        <v>33.119999999999997</v>
      </c>
      <c r="P697">
        <f t="shared" si="10"/>
        <v>1</v>
      </c>
      <c r="Q697">
        <v>12.2</v>
      </c>
    </row>
    <row r="698" spans="1:17" x14ac:dyDescent="0.3">
      <c r="A698" s="8" t="s">
        <v>232</v>
      </c>
      <c r="B698" s="8" t="s">
        <v>237</v>
      </c>
      <c r="C698" s="8" t="s">
        <v>82</v>
      </c>
      <c r="D698" s="8" t="s">
        <v>25</v>
      </c>
      <c r="E698" s="12">
        <v>113</v>
      </c>
      <c r="F698" s="12">
        <v>1</v>
      </c>
      <c r="G698" s="12">
        <v>113</v>
      </c>
      <c r="H698" s="13">
        <v>455.39</v>
      </c>
      <c r="I698" s="13">
        <v>28.136999999999997</v>
      </c>
      <c r="J698" s="13">
        <v>37.402999999999999</v>
      </c>
      <c r="K698" s="13">
        <v>1.4690000000000001</v>
      </c>
      <c r="L698" s="13">
        <v>0</v>
      </c>
      <c r="M698" s="5">
        <f>AllData_CategoryTribe!AX699*4</f>
        <v>112.54799999999999</v>
      </c>
      <c r="N698" s="5">
        <f>AllData_CategoryTribe!BA699*9</f>
        <v>336.62700000000001</v>
      </c>
      <c r="O698" s="5">
        <f>AllData_CategoryTribe!BB699*4</f>
        <v>5.8760000000000003</v>
      </c>
      <c r="P698">
        <f t="shared" si="10"/>
        <v>1</v>
      </c>
      <c r="Q698">
        <v>59.3</v>
      </c>
    </row>
    <row r="699" spans="1:17" x14ac:dyDescent="0.3">
      <c r="A699" s="8" t="s">
        <v>20</v>
      </c>
      <c r="B699" s="8" t="s">
        <v>237</v>
      </c>
      <c r="C699" s="8" t="s">
        <v>82</v>
      </c>
      <c r="D699" s="8" t="s">
        <v>20</v>
      </c>
      <c r="E699" s="12">
        <v>112</v>
      </c>
      <c r="F699" s="12">
        <v>3.3000000000000002E-2</v>
      </c>
      <c r="G699" s="12">
        <v>3.6960000000000002</v>
      </c>
      <c r="H699" s="11">
        <v>3.8808000000000002</v>
      </c>
      <c r="I699" s="13">
        <v>3.8808000000000002</v>
      </c>
      <c r="J699" s="13">
        <v>0.68376000000000003</v>
      </c>
      <c r="K699" s="13">
        <v>0.68376000000000003</v>
      </c>
      <c r="L699" s="13">
        <v>0.68376000000000003</v>
      </c>
      <c r="M699" s="13">
        <v>0.107184</v>
      </c>
      <c r="N699" s="13">
        <v>0</v>
      </c>
      <c r="O699" s="13">
        <v>0</v>
      </c>
      <c r="P699">
        <f t="shared" si="10"/>
        <v>1</v>
      </c>
      <c r="Q699">
        <v>21.4</v>
      </c>
    </row>
    <row r="700" spans="1:17" x14ac:dyDescent="0.3">
      <c r="A700" s="8" t="s">
        <v>233</v>
      </c>
      <c r="B700" s="8" t="s">
        <v>237</v>
      </c>
      <c r="C700" s="8" t="s">
        <v>82</v>
      </c>
      <c r="D700" s="8" t="s">
        <v>26</v>
      </c>
      <c r="E700" s="12">
        <v>175</v>
      </c>
      <c r="F700" s="12">
        <v>0.28599999999999998</v>
      </c>
      <c r="G700" s="12">
        <v>50.05</v>
      </c>
      <c r="H700" s="13">
        <v>65.064999999999998</v>
      </c>
      <c r="I700" s="13">
        <v>1.2011999999999998</v>
      </c>
      <c r="J700" s="13">
        <v>0.10009999999999999</v>
      </c>
      <c r="K700" s="13">
        <v>14.314300000000001</v>
      </c>
      <c r="L700" s="13">
        <v>0.15014999999999998</v>
      </c>
      <c r="M700" s="5">
        <f>AllData_CategoryTribe!AX701*4</f>
        <v>4.8047999999999993</v>
      </c>
      <c r="N700" s="5">
        <f>AllData_CategoryTribe!BA701*9</f>
        <v>0.90089999999999992</v>
      </c>
      <c r="O700" s="5">
        <f>AllData_CategoryTribe!BB701*4</f>
        <v>57.257200000000005</v>
      </c>
      <c r="P700">
        <f t="shared" si="10"/>
        <v>1</v>
      </c>
      <c r="Q700">
        <v>31.200000000000003</v>
      </c>
    </row>
    <row r="701" spans="1:17" x14ac:dyDescent="0.3">
      <c r="A701" s="8" t="s">
        <v>233</v>
      </c>
      <c r="B701" s="8" t="s">
        <v>237</v>
      </c>
      <c r="C701" s="8" t="s">
        <v>82</v>
      </c>
      <c r="D701" s="8" t="s">
        <v>28</v>
      </c>
      <c r="E701" s="12">
        <v>185</v>
      </c>
      <c r="F701" s="12">
        <v>1</v>
      </c>
      <c r="G701" s="12">
        <v>185</v>
      </c>
      <c r="H701" s="13">
        <v>234.95</v>
      </c>
      <c r="I701" s="13">
        <v>16.094999999999999</v>
      </c>
      <c r="J701" s="13">
        <v>0.92500000000000004</v>
      </c>
      <c r="K701" s="13">
        <v>42.18</v>
      </c>
      <c r="L701" s="13">
        <v>11.84</v>
      </c>
      <c r="M701" s="5">
        <f>AllData_CategoryTribe!AX702*4</f>
        <v>64.38</v>
      </c>
      <c r="N701" s="5">
        <f>AllData_CategoryTribe!BA702*9</f>
        <v>8.3250000000000011</v>
      </c>
      <c r="O701" s="5">
        <f>AllData_CategoryTribe!BB702*4</f>
        <v>168.72</v>
      </c>
      <c r="P701">
        <f t="shared" si="10"/>
        <v>1</v>
      </c>
      <c r="Q701">
        <v>32</v>
      </c>
    </row>
    <row r="702" spans="1:17" x14ac:dyDescent="0.3">
      <c r="A702" s="8" t="s">
        <v>233</v>
      </c>
      <c r="B702" s="8" t="s">
        <v>237</v>
      </c>
      <c r="C702" s="8" t="s">
        <v>82</v>
      </c>
      <c r="D702" s="8" t="s">
        <v>29</v>
      </c>
      <c r="E702" s="12">
        <v>60</v>
      </c>
      <c r="F702" s="12">
        <v>1</v>
      </c>
      <c r="G702" s="12">
        <v>60</v>
      </c>
      <c r="H702" s="13">
        <v>13.2</v>
      </c>
      <c r="I702" s="13">
        <v>0.6</v>
      </c>
      <c r="J702" s="13">
        <v>0.24</v>
      </c>
      <c r="K702" s="13">
        <v>2.7</v>
      </c>
      <c r="L702" s="13">
        <v>1.68</v>
      </c>
      <c r="M702" s="5">
        <f>AllData_CategoryTribe!AX703*4</f>
        <v>2.4</v>
      </c>
      <c r="N702" s="5">
        <f>AllData_CategoryTribe!BA703*9</f>
        <v>2.16</v>
      </c>
      <c r="O702" s="5">
        <f>AllData_CategoryTribe!BB703*4</f>
        <v>10.8</v>
      </c>
      <c r="P702">
        <f t="shared" si="10"/>
        <v>1</v>
      </c>
      <c r="Q702">
        <v>5.9</v>
      </c>
    </row>
    <row r="703" spans="1:17" x14ac:dyDescent="0.3">
      <c r="A703" s="8" t="s">
        <v>233</v>
      </c>
      <c r="B703" s="8" t="s">
        <v>237</v>
      </c>
      <c r="C703" s="8" t="s">
        <v>82</v>
      </c>
      <c r="D703" s="8" t="s">
        <v>30</v>
      </c>
      <c r="E703" s="12">
        <v>119</v>
      </c>
      <c r="F703" s="12">
        <v>0.28599999999999998</v>
      </c>
      <c r="G703" s="12">
        <v>34.033999999999999</v>
      </c>
      <c r="H703" s="13">
        <v>31.311279999999996</v>
      </c>
      <c r="I703" s="13">
        <v>0.34033999999999998</v>
      </c>
      <c r="J703" s="13">
        <v>0.17016999999999999</v>
      </c>
      <c r="K703" s="13">
        <v>7.9639559999999996</v>
      </c>
      <c r="L703" s="13">
        <v>0.81681599999999988</v>
      </c>
      <c r="M703" s="5">
        <f>AllData_CategoryTribe!AX704*4</f>
        <v>1.3613599999999999</v>
      </c>
      <c r="N703" s="5">
        <f>AllData_CategoryTribe!BA704*9</f>
        <v>1.5315299999999998</v>
      </c>
      <c r="O703" s="5">
        <f>AllData_CategoryTribe!BB704*4</f>
        <v>31.855823999999998</v>
      </c>
      <c r="P703">
        <f t="shared" si="10"/>
        <v>1</v>
      </c>
      <c r="Q703">
        <v>24.9</v>
      </c>
    </row>
    <row r="704" spans="1:17" x14ac:dyDescent="0.3">
      <c r="A704" s="8" t="s">
        <v>233</v>
      </c>
      <c r="B704" s="8" t="s">
        <v>237</v>
      </c>
      <c r="C704" s="8" t="s">
        <v>82</v>
      </c>
      <c r="D704" s="8" t="s">
        <v>31</v>
      </c>
      <c r="E704" s="12">
        <v>122</v>
      </c>
      <c r="F704" s="12">
        <v>0.28599999999999998</v>
      </c>
      <c r="G704" s="12">
        <v>34.891999999999996</v>
      </c>
      <c r="H704" s="13">
        <v>32.449559999999998</v>
      </c>
      <c r="I704" s="13">
        <v>0.6978399999999999</v>
      </c>
      <c r="J704" s="13">
        <v>3.4891999999999999E-2</v>
      </c>
      <c r="K704" s="13">
        <v>7.5366719999999994</v>
      </c>
      <c r="L704" s="13">
        <v>0.52337999999999996</v>
      </c>
      <c r="M704" s="5">
        <f>AllData_CategoryTribe!AX705*4</f>
        <v>2.7913599999999996</v>
      </c>
      <c r="N704" s="5">
        <f>AllData_CategoryTribe!BA705*9</f>
        <v>0.31402799999999997</v>
      </c>
      <c r="O704" s="5">
        <f>AllData_CategoryTribe!BB705*4</f>
        <v>30.146687999999997</v>
      </c>
      <c r="P704">
        <f t="shared" si="10"/>
        <v>1</v>
      </c>
      <c r="Q704">
        <v>23.700000000000003</v>
      </c>
    </row>
    <row r="705" spans="1:17" x14ac:dyDescent="0.3">
      <c r="A705" s="8" t="s">
        <v>234</v>
      </c>
      <c r="B705" s="8" t="s">
        <v>237</v>
      </c>
      <c r="C705" s="8" t="s">
        <v>82</v>
      </c>
      <c r="D705" s="8" t="s">
        <v>248</v>
      </c>
      <c r="E705" s="12">
        <v>134</v>
      </c>
      <c r="F705" s="12">
        <v>1</v>
      </c>
      <c r="G705" s="12">
        <v>134</v>
      </c>
      <c r="H705" s="13">
        <v>218.42</v>
      </c>
      <c r="I705" s="13">
        <v>8.4420000000000002</v>
      </c>
      <c r="J705" s="13">
        <v>1.8759999999999999</v>
      </c>
      <c r="K705" s="13">
        <v>41.674000000000007</v>
      </c>
      <c r="L705" s="13">
        <v>1.34</v>
      </c>
      <c r="M705" s="5">
        <f>AllData_CategoryTribe!AX706*4</f>
        <v>33.768000000000001</v>
      </c>
      <c r="N705" s="5">
        <f>AllData_CategoryTribe!BA706*9</f>
        <v>16.884</v>
      </c>
      <c r="O705" s="5">
        <f>AllData_CategoryTribe!BB706*4</f>
        <v>166.69600000000003</v>
      </c>
      <c r="P705">
        <f t="shared" si="10"/>
        <v>1</v>
      </c>
      <c r="Q705">
        <v>38.799999999999997</v>
      </c>
    </row>
    <row r="706" spans="1:17" x14ac:dyDescent="0.3">
      <c r="A706" s="8" t="s">
        <v>234</v>
      </c>
      <c r="B706" s="8" t="s">
        <v>237</v>
      </c>
      <c r="C706" s="8" t="s">
        <v>82</v>
      </c>
      <c r="D706" s="8" t="s">
        <v>27</v>
      </c>
      <c r="E706" s="12">
        <v>114</v>
      </c>
      <c r="F706" s="12">
        <v>0.28599999999999998</v>
      </c>
      <c r="G706" s="12">
        <v>32.603999999999999</v>
      </c>
      <c r="H706" s="13">
        <v>40.755000000000003</v>
      </c>
      <c r="I706" s="13">
        <v>0.68468400000000007</v>
      </c>
      <c r="J706" s="13">
        <v>0.42385199999999995</v>
      </c>
      <c r="K706" s="13">
        <v>8.542247999999999</v>
      </c>
      <c r="L706" s="13">
        <v>0.32604</v>
      </c>
      <c r="M706" s="5">
        <f>AllData_CategoryTribe!AX707*4</f>
        <v>2.7387360000000003</v>
      </c>
      <c r="N706" s="5">
        <f>AllData_CategoryTribe!BA707*9</f>
        <v>3.8146679999999997</v>
      </c>
      <c r="O706" s="5">
        <f>AllData_CategoryTribe!BB707*4</f>
        <v>34.168991999999996</v>
      </c>
      <c r="P706">
        <f t="shared" si="10"/>
        <v>1</v>
      </c>
      <c r="Q706">
        <v>29.6</v>
      </c>
    </row>
    <row r="707" spans="1:17" x14ac:dyDescent="0.3">
      <c r="A707" s="8" t="s">
        <v>234</v>
      </c>
      <c r="B707" s="8" t="s">
        <v>237</v>
      </c>
      <c r="C707" s="8" t="s">
        <v>82</v>
      </c>
      <c r="D707" s="8" t="s">
        <v>32</v>
      </c>
      <c r="E707" s="12">
        <v>83</v>
      </c>
      <c r="F707" s="12">
        <v>0.14299999999999999</v>
      </c>
      <c r="G707" s="12">
        <v>11.869</v>
      </c>
      <c r="H707" s="13">
        <v>39.405079999999998</v>
      </c>
      <c r="I707" s="13">
        <v>1.222507</v>
      </c>
      <c r="J707" s="13">
        <v>0.35607</v>
      </c>
      <c r="K707" s="13">
        <v>8.7474530000000001</v>
      </c>
      <c r="L707" s="13">
        <v>1.507363</v>
      </c>
      <c r="M707" s="5">
        <f>AllData_CategoryTribe!AX708*4</f>
        <v>4.890028</v>
      </c>
      <c r="N707" s="5">
        <f>AllData_CategoryTribe!BA708*9</f>
        <v>3.2046299999999999</v>
      </c>
      <c r="O707" s="5">
        <f>AllData_CategoryTribe!BB708*4</f>
        <v>34.989812000000001</v>
      </c>
      <c r="P707">
        <f t="shared" ref="P707:P770" si="11">IF($G$2:$G$3469&gt;0,1,0)</f>
        <v>1</v>
      </c>
      <c r="Q707">
        <v>87</v>
      </c>
    </row>
    <row r="708" spans="1:17" x14ac:dyDescent="0.3">
      <c r="A708" s="8" t="s">
        <v>234</v>
      </c>
      <c r="B708" s="8" t="s">
        <v>237</v>
      </c>
      <c r="C708" s="8" t="s">
        <v>82</v>
      </c>
      <c r="D708" s="8" t="s">
        <v>74</v>
      </c>
      <c r="E708" s="12">
        <v>340</v>
      </c>
      <c r="F708" s="12">
        <v>0.14299999999999999</v>
      </c>
      <c r="G708" s="12">
        <v>48.62</v>
      </c>
      <c r="H708" s="13">
        <v>19.934199999999997</v>
      </c>
      <c r="I708" s="13">
        <v>0</v>
      </c>
      <c r="J708" s="13">
        <v>0</v>
      </c>
      <c r="K708" s="13">
        <v>5.0564799999999996</v>
      </c>
      <c r="L708" s="13">
        <v>0</v>
      </c>
      <c r="M708" s="5">
        <f>AllData_CategoryTribe!AX709*4</f>
        <v>0</v>
      </c>
      <c r="N708" s="5">
        <f>AllData_CategoryTribe!BA709*9</f>
        <v>0</v>
      </c>
      <c r="O708" s="5">
        <f>AllData_CategoryTribe!BB709*4</f>
        <v>20.225919999999999</v>
      </c>
      <c r="P708">
        <f t="shared" si="11"/>
        <v>1</v>
      </c>
      <c r="Q708">
        <v>10.4</v>
      </c>
    </row>
    <row r="709" spans="1:17" x14ac:dyDescent="0.3">
      <c r="A709" s="8" t="s">
        <v>227</v>
      </c>
      <c r="B709" s="8" t="s">
        <v>237</v>
      </c>
      <c r="C709" s="8" t="s">
        <v>82</v>
      </c>
      <c r="D709" s="8" t="s">
        <v>33</v>
      </c>
      <c r="E709" s="12">
        <v>20</v>
      </c>
      <c r="F709" s="12">
        <v>3.3000000000000002E-2</v>
      </c>
      <c r="G709" s="12">
        <v>0.66</v>
      </c>
      <c r="H709" s="13">
        <v>2.0064000000000002</v>
      </c>
      <c r="I709" s="13">
        <v>1.98E-3</v>
      </c>
      <c r="J709" s="13">
        <v>0</v>
      </c>
      <c r="K709" s="13">
        <v>0.5438400000000001</v>
      </c>
      <c r="L709" s="13">
        <v>0</v>
      </c>
      <c r="M709" s="5">
        <f>AllData_CategoryTribe!AX710*4</f>
        <v>7.92E-3</v>
      </c>
      <c r="N709" s="5">
        <f>AllData_CategoryTribe!BA710*9</f>
        <v>0</v>
      </c>
      <c r="O709" s="5">
        <f>AllData_CategoryTribe!BB710*4</f>
        <v>2.1753600000000004</v>
      </c>
      <c r="P709">
        <f t="shared" si="11"/>
        <v>1</v>
      </c>
      <c r="Q709">
        <v>82.7</v>
      </c>
    </row>
    <row r="710" spans="1:17" x14ac:dyDescent="0.3">
      <c r="A710" s="8" t="s">
        <v>232</v>
      </c>
      <c r="B710" s="8" t="s">
        <v>237</v>
      </c>
      <c r="C710" s="8" t="s">
        <v>83</v>
      </c>
      <c r="D710" s="8" t="s">
        <v>13</v>
      </c>
      <c r="E710" s="12"/>
      <c r="F710" s="12">
        <v>0</v>
      </c>
      <c r="G710" s="12">
        <v>0</v>
      </c>
      <c r="H710" s="13">
        <v>0</v>
      </c>
      <c r="I710" s="13">
        <v>0</v>
      </c>
      <c r="J710" s="13">
        <v>0</v>
      </c>
      <c r="K710" s="13">
        <v>0</v>
      </c>
      <c r="L710" s="13">
        <v>0</v>
      </c>
      <c r="M710" s="5">
        <f>AllData_CategoryTribe!AX711*4</f>
        <v>0</v>
      </c>
      <c r="N710" s="5">
        <f>AllData_CategoryTribe!BA711*9</f>
        <v>0</v>
      </c>
      <c r="O710" s="5">
        <f>AllData_CategoryTribe!BB711*4</f>
        <v>0</v>
      </c>
      <c r="P710">
        <f t="shared" si="11"/>
        <v>0</v>
      </c>
      <c r="Q710">
        <v>42.9</v>
      </c>
    </row>
    <row r="711" spans="1:17" x14ac:dyDescent="0.3">
      <c r="A711" s="8" t="s">
        <v>232</v>
      </c>
      <c r="B711" s="8" t="s">
        <v>237</v>
      </c>
      <c r="C711" s="8" t="s">
        <v>83</v>
      </c>
      <c r="D711" s="8" t="s">
        <v>15</v>
      </c>
      <c r="E711" s="12">
        <v>85</v>
      </c>
      <c r="F711" s="12">
        <v>0.28599999999999998</v>
      </c>
      <c r="G711" s="12">
        <v>24.31</v>
      </c>
      <c r="H711" s="13">
        <v>58.5871</v>
      </c>
      <c r="I711" s="13">
        <v>7.9979899999999997</v>
      </c>
      <c r="J711" s="13">
        <v>2.6497899999999999</v>
      </c>
      <c r="K711" s="13">
        <v>0.12154999999999999</v>
      </c>
      <c r="L711" s="13">
        <v>0</v>
      </c>
      <c r="M711" s="5">
        <f>AllData_CategoryTribe!AX712*4</f>
        <v>31.991959999999999</v>
      </c>
      <c r="N711" s="5">
        <f>AllData_CategoryTribe!BA712*9</f>
        <v>23.848109999999998</v>
      </c>
      <c r="O711" s="5">
        <f>AllData_CategoryTribe!BB712*4</f>
        <v>0.48619999999999997</v>
      </c>
      <c r="P711">
        <f t="shared" si="11"/>
        <v>1</v>
      </c>
      <c r="Q711">
        <v>44.3</v>
      </c>
    </row>
    <row r="712" spans="1:17" x14ac:dyDescent="0.3">
      <c r="A712" s="8" t="s">
        <v>232</v>
      </c>
      <c r="B712" s="8" t="s">
        <v>237</v>
      </c>
      <c r="C712" s="8" t="s">
        <v>83</v>
      </c>
      <c r="D712" s="8" t="s">
        <v>17</v>
      </c>
      <c r="E712" s="12">
        <v>85</v>
      </c>
      <c r="F712" s="12">
        <v>0.28599999999999998</v>
      </c>
      <c r="G712" s="12">
        <v>24.31</v>
      </c>
      <c r="H712" s="13">
        <v>64.421499999999995</v>
      </c>
      <c r="I712" s="13">
        <v>4.1083899999999991</v>
      </c>
      <c r="J712" s="13">
        <v>5.2023399999999995</v>
      </c>
      <c r="K712" s="13">
        <v>0</v>
      </c>
      <c r="L712" s="13">
        <v>0</v>
      </c>
      <c r="M712" s="5">
        <f>AllData_CategoryTribe!AX713*4</f>
        <v>16.433559999999996</v>
      </c>
      <c r="N712" s="5">
        <f>AllData_CategoryTribe!BA713*9</f>
        <v>46.821059999999996</v>
      </c>
      <c r="O712" s="5">
        <f>AllData_CategoryTribe!BB713*4</f>
        <v>0</v>
      </c>
      <c r="P712">
        <f t="shared" si="11"/>
        <v>1</v>
      </c>
      <c r="Q712">
        <v>38.299999999999997</v>
      </c>
    </row>
    <row r="713" spans="1:17" x14ac:dyDescent="0.3">
      <c r="A713" s="8" t="s">
        <v>232</v>
      </c>
      <c r="B713" s="8" t="s">
        <v>237</v>
      </c>
      <c r="C713" s="8" t="s">
        <v>83</v>
      </c>
      <c r="D713" s="8" t="s">
        <v>18</v>
      </c>
      <c r="E713" s="12">
        <v>112</v>
      </c>
      <c r="F713" s="12">
        <v>3.0000000000000001E-3</v>
      </c>
      <c r="G713" s="12">
        <v>0.33600000000000002</v>
      </c>
      <c r="H713" s="13">
        <v>0.89712000000000003</v>
      </c>
      <c r="I713" s="13">
        <v>6.5856000000000012E-2</v>
      </c>
      <c r="J713" s="13">
        <v>6.8208000000000005E-2</v>
      </c>
      <c r="K713" s="13">
        <v>3.3600000000000001E-3</v>
      </c>
      <c r="L713" s="13">
        <v>3.3600000000000001E-3</v>
      </c>
      <c r="M713" s="5">
        <f>AllData_CategoryTribe!AX714*4</f>
        <v>0.26342400000000005</v>
      </c>
      <c r="N713" s="5">
        <f>AllData_CategoryTribe!BA714*9</f>
        <v>0.61387200000000008</v>
      </c>
      <c r="O713" s="5">
        <f>AllData_CategoryTribe!BB714*4</f>
        <v>1.3440000000000001E-2</v>
      </c>
      <c r="P713">
        <f t="shared" si="11"/>
        <v>1</v>
      </c>
      <c r="Q713">
        <v>39.900000000000006</v>
      </c>
    </row>
    <row r="714" spans="1:17" x14ac:dyDescent="0.3">
      <c r="A714" s="8" t="s">
        <v>232</v>
      </c>
      <c r="B714" s="8" t="s">
        <v>237</v>
      </c>
      <c r="C714" s="8" t="s">
        <v>83</v>
      </c>
      <c r="D714" s="8" t="s">
        <v>19</v>
      </c>
      <c r="E714" s="12">
        <v>112</v>
      </c>
      <c r="F714" s="12">
        <v>3.3000000000000002E-2</v>
      </c>
      <c r="G714" s="12">
        <v>3.6960000000000002</v>
      </c>
      <c r="H714" s="13">
        <v>10.533600000000002</v>
      </c>
      <c r="I714" s="13">
        <v>0.994224</v>
      </c>
      <c r="J714" s="13">
        <v>0.69854399999999994</v>
      </c>
      <c r="K714" s="13">
        <v>0</v>
      </c>
      <c r="L714" s="13">
        <v>0</v>
      </c>
      <c r="M714" s="5">
        <f>AllData_CategoryTribe!AX715*4</f>
        <v>3.976896</v>
      </c>
      <c r="N714" s="5">
        <f>AllData_CategoryTribe!BA715*9</f>
        <v>6.2868959999999996</v>
      </c>
      <c r="O714" s="5">
        <f>AllData_CategoryTribe!BB715*4</f>
        <v>0</v>
      </c>
      <c r="P714">
        <f t="shared" si="11"/>
        <v>1</v>
      </c>
      <c r="Q714">
        <v>45.8</v>
      </c>
    </row>
    <row r="715" spans="1:17" x14ac:dyDescent="0.3">
      <c r="A715" s="8" t="s">
        <v>232</v>
      </c>
      <c r="B715" s="8" t="s">
        <v>237</v>
      </c>
      <c r="C715" s="8" t="s">
        <v>83</v>
      </c>
      <c r="D715" s="8" t="s">
        <v>22</v>
      </c>
      <c r="E715" s="12"/>
      <c r="F715" s="12">
        <v>0</v>
      </c>
      <c r="G715" s="12">
        <v>0</v>
      </c>
      <c r="H715" s="13">
        <v>0</v>
      </c>
      <c r="I715" s="13">
        <v>0</v>
      </c>
      <c r="J715" s="13">
        <v>0</v>
      </c>
      <c r="K715" s="13">
        <v>0</v>
      </c>
      <c r="L715" s="13">
        <v>0</v>
      </c>
      <c r="M715" s="5">
        <f>AllData_CategoryTribe!AX716*4</f>
        <v>0</v>
      </c>
      <c r="N715" s="5">
        <f>AllData_CategoryTribe!BA716*9</f>
        <v>0</v>
      </c>
      <c r="O715" s="5">
        <f>AllData_CategoryTribe!BB716*4</f>
        <v>0</v>
      </c>
      <c r="P715">
        <f t="shared" si="11"/>
        <v>0</v>
      </c>
      <c r="Q715">
        <v>45.8</v>
      </c>
    </row>
    <row r="716" spans="1:17" x14ac:dyDescent="0.3">
      <c r="A716" s="8" t="s">
        <v>232</v>
      </c>
      <c r="B716" s="8" t="s">
        <v>237</v>
      </c>
      <c r="C716" s="8" t="s">
        <v>83</v>
      </c>
      <c r="D716" s="8" t="s">
        <v>23</v>
      </c>
      <c r="E716" s="12">
        <v>64</v>
      </c>
      <c r="F716" s="12">
        <v>3.3000000000000002E-2</v>
      </c>
      <c r="G716" s="12">
        <v>2.1120000000000001</v>
      </c>
      <c r="H716" s="13">
        <v>3.2736000000000001</v>
      </c>
      <c r="I716" s="13">
        <v>0.26611200000000002</v>
      </c>
      <c r="J716" s="13">
        <v>0.22387199999999999</v>
      </c>
      <c r="K716" s="13">
        <v>2.3232000000000003E-2</v>
      </c>
      <c r="L716" s="13">
        <v>0</v>
      </c>
      <c r="M716" s="5">
        <f>AllData_CategoryTribe!AX717*4</f>
        <v>1.0644480000000001</v>
      </c>
      <c r="N716" s="5">
        <f>AllData_CategoryTribe!BA717*9</f>
        <v>2.0148479999999998</v>
      </c>
      <c r="O716" s="5">
        <f>AllData_CategoryTribe!BB717*4</f>
        <v>9.2928000000000011E-2</v>
      </c>
      <c r="P716">
        <f t="shared" si="11"/>
        <v>1</v>
      </c>
      <c r="Q716">
        <v>24.3</v>
      </c>
    </row>
    <row r="717" spans="1:17" x14ac:dyDescent="0.3">
      <c r="A717" s="8" t="s">
        <v>232</v>
      </c>
      <c r="B717" s="8" t="s">
        <v>237</v>
      </c>
      <c r="C717" s="8" t="s">
        <v>83</v>
      </c>
      <c r="D717" s="8" t="s">
        <v>24</v>
      </c>
      <c r="E717" s="12"/>
      <c r="F717" s="12">
        <v>0</v>
      </c>
      <c r="G717" s="12">
        <v>0</v>
      </c>
      <c r="H717" s="13">
        <v>0</v>
      </c>
      <c r="I717" s="13">
        <v>0</v>
      </c>
      <c r="J717" s="13">
        <v>0</v>
      </c>
      <c r="K717" s="13">
        <v>0</v>
      </c>
      <c r="L717" s="13">
        <v>0</v>
      </c>
      <c r="M717" s="5">
        <f>AllData_CategoryTribe!AX718*4</f>
        <v>0</v>
      </c>
      <c r="N717" s="5">
        <f>AllData_CategoryTribe!BA718*9</f>
        <v>0</v>
      </c>
      <c r="O717" s="5">
        <f>AllData_CategoryTribe!BB718*4</f>
        <v>0</v>
      </c>
      <c r="P717">
        <f t="shared" si="11"/>
        <v>0</v>
      </c>
      <c r="Q717">
        <v>12.2</v>
      </c>
    </row>
    <row r="718" spans="1:17" x14ac:dyDescent="0.3">
      <c r="A718" s="8" t="s">
        <v>232</v>
      </c>
      <c r="B718" s="8" t="s">
        <v>237</v>
      </c>
      <c r="C718" s="8" t="s">
        <v>83</v>
      </c>
      <c r="D718" s="8" t="s">
        <v>25</v>
      </c>
      <c r="E718" s="12"/>
      <c r="F718" s="12">
        <v>0</v>
      </c>
      <c r="G718" s="12">
        <v>0</v>
      </c>
      <c r="H718" s="13">
        <v>0</v>
      </c>
      <c r="I718" s="13">
        <v>0</v>
      </c>
      <c r="J718" s="13">
        <v>0</v>
      </c>
      <c r="K718" s="13">
        <v>0</v>
      </c>
      <c r="L718" s="13">
        <v>0</v>
      </c>
      <c r="M718" s="5">
        <f>AllData_CategoryTribe!AX719*4</f>
        <v>0</v>
      </c>
      <c r="N718" s="5">
        <f>AllData_CategoryTribe!BA719*9</f>
        <v>0</v>
      </c>
      <c r="O718" s="5">
        <f>AllData_CategoryTribe!BB719*4</f>
        <v>0</v>
      </c>
      <c r="P718">
        <f t="shared" si="11"/>
        <v>0</v>
      </c>
      <c r="Q718">
        <v>59.3</v>
      </c>
    </row>
    <row r="719" spans="1:17" x14ac:dyDescent="0.3">
      <c r="A719" s="8" t="s">
        <v>20</v>
      </c>
      <c r="B719" s="8" t="s">
        <v>237</v>
      </c>
      <c r="C719" s="8" t="s">
        <v>83</v>
      </c>
      <c r="D719" s="8" t="s">
        <v>20</v>
      </c>
      <c r="E719" s="12">
        <v>112</v>
      </c>
      <c r="F719" s="12">
        <v>0.28599999999999998</v>
      </c>
      <c r="G719" s="12">
        <v>32.031999999999996</v>
      </c>
      <c r="H719" s="13">
        <v>33.633599999999994</v>
      </c>
      <c r="I719" s="13">
        <v>5.9259199999999996</v>
      </c>
      <c r="J719" s="13">
        <v>0.92892799999999998</v>
      </c>
      <c r="K719" s="13">
        <v>0</v>
      </c>
      <c r="L719" s="13">
        <v>0</v>
      </c>
      <c r="M719" s="5">
        <f>AllData_CategoryTribe!AX720*4</f>
        <v>23.703679999999999</v>
      </c>
      <c r="N719" s="5">
        <f>AllData_CategoryTribe!BA720*9</f>
        <v>8.3603519999999989</v>
      </c>
      <c r="O719" s="5">
        <f>AllData_CategoryTribe!BB720*4</f>
        <v>0</v>
      </c>
      <c r="P719">
        <f t="shared" si="11"/>
        <v>1</v>
      </c>
      <c r="Q719">
        <v>21.4</v>
      </c>
    </row>
    <row r="720" spans="1:17" x14ac:dyDescent="0.3">
      <c r="A720" s="8" t="s">
        <v>233</v>
      </c>
      <c r="B720" s="8" t="s">
        <v>237</v>
      </c>
      <c r="C720" s="8" t="s">
        <v>83</v>
      </c>
      <c r="D720" s="8" t="s">
        <v>26</v>
      </c>
      <c r="E720" s="12">
        <v>175</v>
      </c>
      <c r="F720" s="12">
        <v>0.1</v>
      </c>
      <c r="G720" s="12">
        <v>17.5</v>
      </c>
      <c r="H720" s="13">
        <v>22.75</v>
      </c>
      <c r="I720" s="13">
        <v>0.42</v>
      </c>
      <c r="J720" s="13">
        <v>3.5000000000000003E-2</v>
      </c>
      <c r="K720" s="13">
        <v>5.0049999999999999</v>
      </c>
      <c r="L720" s="13">
        <v>5.2499999999999998E-2</v>
      </c>
      <c r="M720" s="5">
        <f>AllData_CategoryTribe!AX721*4</f>
        <v>1.68</v>
      </c>
      <c r="N720" s="5">
        <f>AllData_CategoryTribe!BA721*9</f>
        <v>0.31500000000000006</v>
      </c>
      <c r="O720" s="5">
        <f>AllData_CategoryTribe!BB721*4</f>
        <v>20.02</v>
      </c>
      <c r="P720">
        <f t="shared" si="11"/>
        <v>1</v>
      </c>
      <c r="Q720">
        <v>31.200000000000003</v>
      </c>
    </row>
    <row r="721" spans="1:17" x14ac:dyDescent="0.3">
      <c r="A721" s="8" t="s">
        <v>233</v>
      </c>
      <c r="B721" s="8" t="s">
        <v>237</v>
      </c>
      <c r="C721" s="8" t="s">
        <v>83</v>
      </c>
      <c r="D721" s="8" t="s">
        <v>28</v>
      </c>
      <c r="E721" s="12">
        <v>185</v>
      </c>
      <c r="F721" s="12">
        <v>0.14299999999999999</v>
      </c>
      <c r="G721" s="12">
        <v>26.454999999999998</v>
      </c>
      <c r="H721" s="13">
        <v>33.597850000000001</v>
      </c>
      <c r="I721" s="13">
        <v>2.3015849999999998</v>
      </c>
      <c r="J721" s="13">
        <v>0.132275</v>
      </c>
      <c r="K721" s="13">
        <v>6.0317400000000001</v>
      </c>
      <c r="L721" s="13">
        <v>1.6931200000000002</v>
      </c>
      <c r="M721" s="5">
        <f>AllData_CategoryTribe!AX722*4</f>
        <v>9.2063399999999991</v>
      </c>
      <c r="N721" s="5">
        <f>AllData_CategoryTribe!BA722*9</f>
        <v>1.1904749999999999</v>
      </c>
      <c r="O721" s="5">
        <f>AllData_CategoryTribe!BB722*4</f>
        <v>24.12696</v>
      </c>
      <c r="P721">
        <f t="shared" si="11"/>
        <v>1</v>
      </c>
      <c r="Q721">
        <v>32</v>
      </c>
    </row>
    <row r="722" spans="1:17" x14ac:dyDescent="0.3">
      <c r="A722" s="8" t="s">
        <v>233</v>
      </c>
      <c r="B722" s="8" t="s">
        <v>237</v>
      </c>
      <c r="C722" s="8" t="s">
        <v>83</v>
      </c>
      <c r="D722" s="8" t="s">
        <v>29</v>
      </c>
      <c r="E722" s="12">
        <v>60</v>
      </c>
      <c r="F722" s="12">
        <v>0.28599999999999998</v>
      </c>
      <c r="G722" s="12">
        <v>17.16</v>
      </c>
      <c r="H722" s="13">
        <v>3.7751999999999999</v>
      </c>
      <c r="I722" s="13">
        <v>0.1716</v>
      </c>
      <c r="J722" s="13">
        <v>6.8640000000000007E-2</v>
      </c>
      <c r="K722" s="13">
        <v>0.7722</v>
      </c>
      <c r="L722" s="13">
        <v>0.48047999999999996</v>
      </c>
      <c r="M722" s="5">
        <f>AllData_CategoryTribe!AX723*4</f>
        <v>0.68640000000000001</v>
      </c>
      <c r="N722" s="5">
        <f>AllData_CategoryTribe!BA723*9</f>
        <v>0.61776000000000009</v>
      </c>
      <c r="O722" s="5">
        <f>AllData_CategoryTribe!BB723*4</f>
        <v>3.0888</v>
      </c>
      <c r="P722">
        <f t="shared" si="11"/>
        <v>1</v>
      </c>
      <c r="Q722">
        <v>5.9</v>
      </c>
    </row>
    <row r="723" spans="1:17" x14ac:dyDescent="0.3">
      <c r="A723" s="8" t="s">
        <v>233</v>
      </c>
      <c r="B723" s="8" t="s">
        <v>237</v>
      </c>
      <c r="C723" s="8" t="s">
        <v>83</v>
      </c>
      <c r="D723" s="8" t="s">
        <v>30</v>
      </c>
      <c r="E723" s="12">
        <v>119</v>
      </c>
      <c r="F723" s="12">
        <v>3.3000000000000002E-2</v>
      </c>
      <c r="G723" s="12">
        <v>3.927</v>
      </c>
      <c r="H723" s="13">
        <v>3.6128399999999998</v>
      </c>
      <c r="I723" s="13">
        <v>3.9269999999999999E-2</v>
      </c>
      <c r="J723" s="13">
        <v>1.9635E-2</v>
      </c>
      <c r="K723" s="13">
        <v>0.9189179999999999</v>
      </c>
      <c r="L723" s="13">
        <v>9.4247999999999998E-2</v>
      </c>
      <c r="M723" s="5">
        <f>AllData_CategoryTribe!AX724*4</f>
        <v>0.15708</v>
      </c>
      <c r="N723" s="5">
        <f>AllData_CategoryTribe!BA724*9</f>
        <v>0.17671500000000001</v>
      </c>
      <c r="O723" s="5">
        <f>AllData_CategoryTribe!BB724*4</f>
        <v>3.6756719999999996</v>
      </c>
      <c r="P723">
        <f t="shared" si="11"/>
        <v>1</v>
      </c>
      <c r="Q723">
        <v>24.9</v>
      </c>
    </row>
    <row r="724" spans="1:17" x14ac:dyDescent="0.3">
      <c r="A724" s="8" t="s">
        <v>233</v>
      </c>
      <c r="B724" s="8" t="s">
        <v>237</v>
      </c>
      <c r="C724" s="8" t="s">
        <v>83</v>
      </c>
      <c r="D724" s="8" t="s">
        <v>31</v>
      </c>
      <c r="E724" s="12">
        <v>122</v>
      </c>
      <c r="F724" s="12">
        <v>3.3000000000000002E-2</v>
      </c>
      <c r="G724" s="12">
        <v>4.0259999999999998</v>
      </c>
      <c r="H724" s="13">
        <v>3.7441800000000001</v>
      </c>
      <c r="I724" s="13">
        <v>8.0519999999999994E-2</v>
      </c>
      <c r="J724" s="13">
        <v>4.0260000000000001E-3</v>
      </c>
      <c r="K724" s="13">
        <v>0.86961600000000006</v>
      </c>
      <c r="L724" s="13">
        <v>6.0389999999999999E-2</v>
      </c>
      <c r="M724" s="5">
        <f>AllData_CategoryTribe!AX725*4</f>
        <v>0.32207999999999998</v>
      </c>
      <c r="N724" s="5">
        <f>AllData_CategoryTribe!BA725*9</f>
        <v>3.6234000000000002E-2</v>
      </c>
      <c r="O724" s="5">
        <f>AllData_CategoryTribe!BB725*4</f>
        <v>3.4784640000000002</v>
      </c>
      <c r="P724">
        <f t="shared" si="11"/>
        <v>1</v>
      </c>
      <c r="Q724">
        <v>23.700000000000003</v>
      </c>
    </row>
    <row r="725" spans="1:17" x14ac:dyDescent="0.3">
      <c r="A725" s="8" t="s">
        <v>234</v>
      </c>
      <c r="B725" s="8" t="s">
        <v>237</v>
      </c>
      <c r="C725" s="8" t="s">
        <v>83</v>
      </c>
      <c r="D725" s="8" t="s">
        <v>248</v>
      </c>
      <c r="E725" s="12">
        <v>134</v>
      </c>
      <c r="F725" s="12">
        <v>0.14299999999999999</v>
      </c>
      <c r="G725" s="12">
        <v>19.161999999999999</v>
      </c>
      <c r="H725" s="13">
        <v>31.234059999999999</v>
      </c>
      <c r="I725" s="13">
        <v>1.207206</v>
      </c>
      <c r="J725" s="13">
        <v>0.26826800000000001</v>
      </c>
      <c r="K725" s="13">
        <v>5.9593820000000006</v>
      </c>
      <c r="L725" s="13">
        <v>0.19161999999999998</v>
      </c>
      <c r="M725" s="5">
        <f>AllData_CategoryTribe!AX726*4</f>
        <v>4.828824</v>
      </c>
      <c r="N725" s="5">
        <f>AllData_CategoryTribe!BA726*9</f>
        <v>2.414412</v>
      </c>
      <c r="O725" s="5">
        <f>AllData_CategoryTribe!BB726*4</f>
        <v>23.837528000000002</v>
      </c>
      <c r="P725">
        <f t="shared" si="11"/>
        <v>1</v>
      </c>
      <c r="Q725">
        <v>38.799999999999997</v>
      </c>
    </row>
    <row r="726" spans="1:17" x14ac:dyDescent="0.3">
      <c r="A726" s="8" t="s">
        <v>234</v>
      </c>
      <c r="B726" s="8" t="s">
        <v>237</v>
      </c>
      <c r="C726" s="8" t="s">
        <v>83</v>
      </c>
      <c r="D726" s="8" t="s">
        <v>27</v>
      </c>
      <c r="E726" s="12">
        <v>114</v>
      </c>
      <c r="F726" s="12">
        <v>0.14299999999999999</v>
      </c>
      <c r="G726" s="12">
        <v>16.302</v>
      </c>
      <c r="H726" s="13">
        <v>20.377500000000001</v>
      </c>
      <c r="I726" s="13">
        <v>0.34234200000000004</v>
      </c>
      <c r="J726" s="13">
        <v>0.21192599999999998</v>
      </c>
      <c r="K726" s="13">
        <v>4.2711239999999995</v>
      </c>
      <c r="L726" s="13">
        <v>0.16302</v>
      </c>
      <c r="M726" s="5">
        <f>AllData_CategoryTribe!AX727*4</f>
        <v>1.3693680000000001</v>
      </c>
      <c r="N726" s="5">
        <f>AllData_CategoryTribe!BA727*9</f>
        <v>1.9073339999999999</v>
      </c>
      <c r="O726" s="5">
        <f>AllData_CategoryTribe!BB727*4</f>
        <v>17.084495999999998</v>
      </c>
      <c r="P726">
        <f t="shared" si="11"/>
        <v>1</v>
      </c>
      <c r="Q726">
        <v>29.6</v>
      </c>
    </row>
    <row r="727" spans="1:17" x14ac:dyDescent="0.3">
      <c r="A727" s="8" t="s">
        <v>234</v>
      </c>
      <c r="B727" s="8" t="s">
        <v>237</v>
      </c>
      <c r="C727" s="8" t="s">
        <v>83</v>
      </c>
      <c r="D727" s="8" t="s">
        <v>32</v>
      </c>
      <c r="E727" s="12">
        <v>83</v>
      </c>
      <c r="F727" s="12">
        <v>0.57099999999999995</v>
      </c>
      <c r="G727" s="12">
        <v>47.392999999999994</v>
      </c>
      <c r="H727" s="13">
        <v>157.34475999999998</v>
      </c>
      <c r="I727" s="13">
        <v>4.8814789999999997</v>
      </c>
      <c r="J727" s="13">
        <v>1.4217899999999997</v>
      </c>
      <c r="K727" s="13">
        <v>34.928640999999999</v>
      </c>
      <c r="L727" s="13">
        <v>6.0189109999999992</v>
      </c>
      <c r="M727" s="5">
        <f>AllData_CategoryTribe!AX728*4</f>
        <v>19.525915999999999</v>
      </c>
      <c r="N727" s="5">
        <f>AllData_CategoryTribe!BA728*9</f>
        <v>12.796109999999997</v>
      </c>
      <c r="O727" s="5">
        <f>AllData_CategoryTribe!BB728*4</f>
        <v>139.714564</v>
      </c>
      <c r="P727">
        <f t="shared" si="11"/>
        <v>1</v>
      </c>
      <c r="Q727">
        <v>87</v>
      </c>
    </row>
    <row r="728" spans="1:17" x14ac:dyDescent="0.3">
      <c r="A728" s="8" t="s">
        <v>232</v>
      </c>
      <c r="B728" s="8" t="s">
        <v>237</v>
      </c>
      <c r="C728" s="8" t="s">
        <v>75</v>
      </c>
      <c r="D728" s="8" t="s">
        <v>13</v>
      </c>
      <c r="E728" s="12"/>
      <c r="F728" s="12">
        <v>0</v>
      </c>
      <c r="G728" s="12">
        <v>0</v>
      </c>
      <c r="H728" s="13">
        <v>0</v>
      </c>
      <c r="I728" s="13">
        <v>0</v>
      </c>
      <c r="J728" s="13">
        <v>0</v>
      </c>
      <c r="K728" s="13">
        <v>0</v>
      </c>
      <c r="L728" s="13">
        <v>0</v>
      </c>
      <c r="M728" s="5">
        <f>AllData_CategoryTribe!AX729*4</f>
        <v>0</v>
      </c>
      <c r="N728" s="5">
        <f>AllData_CategoryTribe!BA729*9</f>
        <v>0</v>
      </c>
      <c r="O728" s="5">
        <f>AllData_CategoryTribe!BB729*4</f>
        <v>0</v>
      </c>
      <c r="P728">
        <f t="shared" si="11"/>
        <v>0</v>
      </c>
      <c r="Q728">
        <v>42.9</v>
      </c>
    </row>
    <row r="729" spans="1:17" x14ac:dyDescent="0.3">
      <c r="A729" s="8" t="s">
        <v>232</v>
      </c>
      <c r="B729" s="8" t="s">
        <v>237</v>
      </c>
      <c r="C729" s="8" t="s">
        <v>75</v>
      </c>
      <c r="D729" s="8" t="s">
        <v>15</v>
      </c>
      <c r="E729" s="12">
        <v>85</v>
      </c>
      <c r="F729" s="12">
        <v>0.14299999999999999</v>
      </c>
      <c r="G729" s="12">
        <v>12.154999999999999</v>
      </c>
      <c r="H729" s="13">
        <v>29.29355</v>
      </c>
      <c r="I729" s="13">
        <v>3.9989949999999999</v>
      </c>
      <c r="J729" s="13">
        <v>1.3248949999999999</v>
      </c>
      <c r="K729" s="13">
        <v>6.0774999999999996E-2</v>
      </c>
      <c r="L729" s="13">
        <v>0</v>
      </c>
      <c r="M729" s="5">
        <f>AllData_CategoryTribe!AX730*4</f>
        <v>15.995979999999999</v>
      </c>
      <c r="N729" s="5">
        <f>AllData_CategoryTribe!BA730*9</f>
        <v>11.924054999999999</v>
      </c>
      <c r="O729" s="5">
        <f>AllData_CategoryTribe!BB730*4</f>
        <v>0.24309999999999998</v>
      </c>
      <c r="P729">
        <f t="shared" si="11"/>
        <v>1</v>
      </c>
      <c r="Q729">
        <v>44.3</v>
      </c>
    </row>
    <row r="730" spans="1:17" x14ac:dyDescent="0.3">
      <c r="A730" s="8" t="s">
        <v>232</v>
      </c>
      <c r="B730" s="8" t="s">
        <v>237</v>
      </c>
      <c r="C730" s="8" t="s">
        <v>75</v>
      </c>
      <c r="D730" s="8" t="s">
        <v>17</v>
      </c>
      <c r="E730" s="12">
        <v>85</v>
      </c>
      <c r="F730" s="12">
        <v>0.14299999999999999</v>
      </c>
      <c r="G730" s="12">
        <v>12.154999999999999</v>
      </c>
      <c r="H730" s="13">
        <v>32.210749999999997</v>
      </c>
      <c r="I730" s="13">
        <v>2.0541949999999995</v>
      </c>
      <c r="J730" s="13">
        <v>2.6011699999999998</v>
      </c>
      <c r="K730" s="13">
        <v>0</v>
      </c>
      <c r="L730" s="13">
        <v>0</v>
      </c>
      <c r="M730" s="5">
        <f>AllData_CategoryTribe!AX731*4</f>
        <v>8.2167799999999982</v>
      </c>
      <c r="N730" s="5">
        <f>AllData_CategoryTribe!BA731*9</f>
        <v>23.410529999999998</v>
      </c>
      <c r="O730" s="5">
        <f>AllData_CategoryTribe!BB731*4</f>
        <v>0</v>
      </c>
      <c r="P730">
        <f t="shared" si="11"/>
        <v>1</v>
      </c>
      <c r="Q730">
        <v>38.299999999999997</v>
      </c>
    </row>
    <row r="731" spans="1:17" x14ac:dyDescent="0.3">
      <c r="A731" s="8" t="s">
        <v>232</v>
      </c>
      <c r="B731" s="8" t="s">
        <v>237</v>
      </c>
      <c r="C731" s="8" t="s">
        <v>75</v>
      </c>
      <c r="D731" s="8" t="s">
        <v>18</v>
      </c>
      <c r="E731" s="12">
        <v>112</v>
      </c>
      <c r="F731" s="12">
        <v>3.3000000000000002E-2</v>
      </c>
      <c r="G731" s="12">
        <v>3.6960000000000002</v>
      </c>
      <c r="H731" s="13">
        <v>9.8683200000000006</v>
      </c>
      <c r="I731" s="13">
        <v>0.72441600000000006</v>
      </c>
      <c r="J731" s="13">
        <v>0.75028800000000007</v>
      </c>
      <c r="K731" s="13">
        <v>3.696E-2</v>
      </c>
      <c r="L731" s="13">
        <v>3.696E-2</v>
      </c>
      <c r="M731" s="5">
        <f>AllData_CategoryTribe!AX732*4</f>
        <v>2.8976640000000002</v>
      </c>
      <c r="N731" s="5">
        <f>AllData_CategoryTribe!BA732*9</f>
        <v>6.7525920000000008</v>
      </c>
      <c r="O731" s="5">
        <f>AllData_CategoryTribe!BB732*4</f>
        <v>0.14784</v>
      </c>
      <c r="P731">
        <f t="shared" si="11"/>
        <v>1</v>
      </c>
      <c r="Q731">
        <v>39.900000000000006</v>
      </c>
    </row>
    <row r="732" spans="1:17" x14ac:dyDescent="0.3">
      <c r="A732" s="8" t="s">
        <v>232</v>
      </c>
      <c r="B732" s="8" t="s">
        <v>237</v>
      </c>
      <c r="C732" s="8" t="s">
        <v>75</v>
      </c>
      <c r="D732" s="8" t="s">
        <v>19</v>
      </c>
      <c r="E732" s="12"/>
      <c r="F732" s="12">
        <v>0</v>
      </c>
      <c r="G732" s="12">
        <v>0</v>
      </c>
      <c r="H732" s="13">
        <v>0</v>
      </c>
      <c r="I732" s="13">
        <v>0</v>
      </c>
      <c r="J732" s="13">
        <v>0</v>
      </c>
      <c r="K732" s="13">
        <v>0</v>
      </c>
      <c r="L732" s="13">
        <v>0</v>
      </c>
      <c r="M732" s="5">
        <f>AllData_CategoryTribe!AX733*4</f>
        <v>0</v>
      </c>
      <c r="N732" s="5">
        <f>AllData_CategoryTribe!BA733*9</f>
        <v>0</v>
      </c>
      <c r="O732" s="5">
        <f>AllData_CategoryTribe!BB733*4</f>
        <v>0</v>
      </c>
      <c r="P732">
        <f t="shared" si="11"/>
        <v>0</v>
      </c>
      <c r="Q732">
        <v>45.8</v>
      </c>
    </row>
    <row r="733" spans="1:17" x14ac:dyDescent="0.3">
      <c r="A733" s="8" t="s">
        <v>232</v>
      </c>
      <c r="B733" s="8" t="s">
        <v>237</v>
      </c>
      <c r="C733" s="8" t="s">
        <v>75</v>
      </c>
      <c r="D733" s="8" t="s">
        <v>22</v>
      </c>
      <c r="E733" s="12"/>
      <c r="F733" s="12">
        <v>0</v>
      </c>
      <c r="G733" s="12">
        <v>0</v>
      </c>
      <c r="H733" s="13">
        <v>0</v>
      </c>
      <c r="I733" s="13">
        <v>0</v>
      </c>
      <c r="J733" s="13">
        <v>0</v>
      </c>
      <c r="K733" s="13">
        <v>0</v>
      </c>
      <c r="L733" s="13">
        <v>0</v>
      </c>
      <c r="M733" s="5">
        <f>AllData_CategoryTribe!AX734*4</f>
        <v>0</v>
      </c>
      <c r="N733" s="5">
        <f>AllData_CategoryTribe!BA734*9</f>
        <v>0</v>
      </c>
      <c r="O733" s="5">
        <f>AllData_CategoryTribe!BB734*4</f>
        <v>0</v>
      </c>
      <c r="P733">
        <f t="shared" si="11"/>
        <v>0</v>
      </c>
      <c r="Q733">
        <v>45.8</v>
      </c>
    </row>
    <row r="734" spans="1:17" x14ac:dyDescent="0.3">
      <c r="A734" s="8" t="s">
        <v>232</v>
      </c>
      <c r="B734" s="8" t="s">
        <v>237</v>
      </c>
      <c r="C734" s="8" t="s">
        <v>75</v>
      </c>
      <c r="D734" s="8" t="s">
        <v>23</v>
      </c>
      <c r="E734" s="12"/>
      <c r="F734" s="12">
        <v>0</v>
      </c>
      <c r="G734" s="12">
        <v>0</v>
      </c>
      <c r="H734" s="13">
        <v>0</v>
      </c>
      <c r="I734" s="13">
        <v>0</v>
      </c>
      <c r="J734" s="13">
        <v>0</v>
      </c>
      <c r="K734" s="13">
        <v>0</v>
      </c>
      <c r="L734" s="13">
        <v>0</v>
      </c>
      <c r="M734" s="5">
        <f>AllData_CategoryTribe!AX735*4</f>
        <v>0</v>
      </c>
      <c r="N734" s="5">
        <f>AllData_CategoryTribe!BA735*9</f>
        <v>0</v>
      </c>
      <c r="O734" s="5">
        <f>AllData_CategoryTribe!BB735*4</f>
        <v>0</v>
      </c>
      <c r="P734">
        <f t="shared" si="11"/>
        <v>0</v>
      </c>
      <c r="Q734">
        <v>24.3</v>
      </c>
    </row>
    <row r="735" spans="1:17" x14ac:dyDescent="0.3">
      <c r="A735" s="8" t="s">
        <v>232</v>
      </c>
      <c r="B735" s="8" t="s">
        <v>237</v>
      </c>
      <c r="C735" s="8" t="s">
        <v>75</v>
      </c>
      <c r="D735" s="8" t="s">
        <v>24</v>
      </c>
      <c r="E735" s="12"/>
      <c r="F735" s="12">
        <v>0</v>
      </c>
      <c r="G735" s="12">
        <v>0</v>
      </c>
      <c r="H735" s="13">
        <v>0</v>
      </c>
      <c r="I735" s="13">
        <v>0</v>
      </c>
      <c r="J735" s="13">
        <v>0</v>
      </c>
      <c r="K735" s="13">
        <v>0</v>
      </c>
      <c r="L735" s="13">
        <v>0</v>
      </c>
      <c r="M735" s="5">
        <f>AllData_CategoryTribe!AX736*4</f>
        <v>0</v>
      </c>
      <c r="N735" s="5">
        <f>AllData_CategoryTribe!BA736*9</f>
        <v>0</v>
      </c>
      <c r="O735" s="5">
        <f>AllData_CategoryTribe!BB736*4</f>
        <v>0</v>
      </c>
      <c r="P735">
        <f t="shared" si="11"/>
        <v>0</v>
      </c>
      <c r="Q735">
        <v>12.2</v>
      </c>
    </row>
    <row r="736" spans="1:17" x14ac:dyDescent="0.3">
      <c r="A736" s="8" t="s">
        <v>232</v>
      </c>
      <c r="B736" s="8" t="s">
        <v>237</v>
      </c>
      <c r="C736" s="8" t="s">
        <v>75</v>
      </c>
      <c r="D736" s="8" t="s">
        <v>25</v>
      </c>
      <c r="E736" s="12"/>
      <c r="F736" s="12">
        <v>0</v>
      </c>
      <c r="G736" s="12">
        <v>0</v>
      </c>
      <c r="H736" s="13">
        <v>0</v>
      </c>
      <c r="I736" s="13">
        <v>0</v>
      </c>
      <c r="J736" s="13">
        <v>0</v>
      </c>
      <c r="K736" s="13">
        <v>0</v>
      </c>
      <c r="L736" s="13">
        <v>0</v>
      </c>
      <c r="M736" s="5">
        <f>AllData_CategoryTribe!AX737*4</f>
        <v>0</v>
      </c>
      <c r="N736" s="5">
        <f>AllData_CategoryTribe!BA737*9</f>
        <v>0</v>
      </c>
      <c r="O736" s="5">
        <f>AllData_CategoryTribe!BB737*4</f>
        <v>0</v>
      </c>
      <c r="P736">
        <f t="shared" si="11"/>
        <v>0</v>
      </c>
      <c r="Q736">
        <v>59.3</v>
      </c>
    </row>
    <row r="737" spans="1:17" x14ac:dyDescent="0.3">
      <c r="A737" s="8" t="s">
        <v>20</v>
      </c>
      <c r="B737" s="8" t="s">
        <v>237</v>
      </c>
      <c r="C737" s="8" t="s">
        <v>75</v>
      </c>
      <c r="D737" s="8" t="s">
        <v>20</v>
      </c>
      <c r="E737" s="12"/>
      <c r="F737" s="12">
        <v>0</v>
      </c>
      <c r="G737" s="12">
        <v>0</v>
      </c>
      <c r="H737" s="13">
        <v>0</v>
      </c>
      <c r="I737" s="13">
        <v>0</v>
      </c>
      <c r="J737" s="13">
        <v>0</v>
      </c>
      <c r="K737" s="13">
        <v>0</v>
      </c>
      <c r="L737" s="13">
        <v>0</v>
      </c>
      <c r="M737" s="5">
        <f>AllData_CategoryTribe!AX738*4</f>
        <v>0</v>
      </c>
      <c r="N737" s="5">
        <f>AllData_CategoryTribe!BA738*9</f>
        <v>0</v>
      </c>
      <c r="O737" s="5">
        <f>AllData_CategoryTribe!BB738*4</f>
        <v>0</v>
      </c>
      <c r="P737">
        <f t="shared" si="11"/>
        <v>0</v>
      </c>
      <c r="Q737">
        <v>21.4</v>
      </c>
    </row>
    <row r="738" spans="1:17" x14ac:dyDescent="0.3">
      <c r="A738" s="8" t="s">
        <v>233</v>
      </c>
      <c r="B738" s="8" t="s">
        <v>237</v>
      </c>
      <c r="C738" s="8" t="s">
        <v>75</v>
      </c>
      <c r="D738" s="8" t="s">
        <v>26</v>
      </c>
      <c r="E738" s="12">
        <v>175</v>
      </c>
      <c r="F738" s="12">
        <v>0.14299999999999999</v>
      </c>
      <c r="G738" s="12">
        <v>25.024999999999999</v>
      </c>
      <c r="H738" s="13">
        <v>32.532499999999999</v>
      </c>
      <c r="I738" s="13">
        <v>0.60059999999999991</v>
      </c>
      <c r="J738" s="13">
        <v>5.0049999999999997E-2</v>
      </c>
      <c r="K738" s="13">
        <v>7.1571500000000006</v>
      </c>
      <c r="L738" s="13">
        <v>7.5074999999999989E-2</v>
      </c>
      <c r="M738" s="5">
        <f>AllData_CategoryTribe!AX739*4</f>
        <v>2.4023999999999996</v>
      </c>
      <c r="N738" s="5">
        <f>AllData_CategoryTribe!BA739*9</f>
        <v>0.45044999999999996</v>
      </c>
      <c r="O738" s="5">
        <f>AllData_CategoryTribe!BB739*4</f>
        <v>28.628600000000002</v>
      </c>
      <c r="P738">
        <f t="shared" si="11"/>
        <v>1</v>
      </c>
      <c r="Q738">
        <v>31.200000000000003</v>
      </c>
    </row>
    <row r="739" spans="1:17" x14ac:dyDescent="0.3">
      <c r="A739" s="8" t="s">
        <v>233</v>
      </c>
      <c r="B739" s="8" t="s">
        <v>237</v>
      </c>
      <c r="C739" s="8" t="s">
        <v>75</v>
      </c>
      <c r="D739" s="8" t="s">
        <v>28</v>
      </c>
      <c r="E739" s="12">
        <v>185</v>
      </c>
      <c r="F739" s="12">
        <v>0.1</v>
      </c>
      <c r="G739" s="12">
        <v>18.5</v>
      </c>
      <c r="H739" s="13">
        <v>23.495000000000001</v>
      </c>
      <c r="I739" s="13">
        <v>1.6094999999999999</v>
      </c>
      <c r="J739" s="13">
        <v>9.2499999999999999E-2</v>
      </c>
      <c r="K739" s="13">
        <v>4.218</v>
      </c>
      <c r="L739" s="13">
        <v>1.1840000000000002</v>
      </c>
      <c r="M739" s="5">
        <f>AllData_CategoryTribe!AX740*4</f>
        <v>6.4379999999999997</v>
      </c>
      <c r="N739" s="5">
        <f>AllData_CategoryTribe!BA740*9</f>
        <v>0.83250000000000002</v>
      </c>
      <c r="O739" s="5">
        <f>AllData_CategoryTribe!BB740*4</f>
        <v>16.872</v>
      </c>
      <c r="P739">
        <f t="shared" si="11"/>
        <v>1</v>
      </c>
      <c r="Q739">
        <v>32</v>
      </c>
    </row>
    <row r="740" spans="1:17" x14ac:dyDescent="0.3">
      <c r="A740" s="8" t="s">
        <v>233</v>
      </c>
      <c r="B740" s="8" t="s">
        <v>237</v>
      </c>
      <c r="C740" s="8" t="s">
        <v>75</v>
      </c>
      <c r="D740" s="8" t="s">
        <v>29</v>
      </c>
      <c r="E740" s="12"/>
      <c r="F740" s="12">
        <v>0</v>
      </c>
      <c r="G740" s="12">
        <v>0</v>
      </c>
      <c r="H740" s="13">
        <v>0</v>
      </c>
      <c r="I740" s="13">
        <v>0</v>
      </c>
      <c r="J740" s="13">
        <v>0</v>
      </c>
      <c r="K740" s="13">
        <v>0</v>
      </c>
      <c r="L740" s="13">
        <v>0</v>
      </c>
      <c r="M740" s="5">
        <f>AllData_CategoryTribe!AX741*4</f>
        <v>0</v>
      </c>
      <c r="N740" s="5">
        <f>AllData_CategoryTribe!BA741*9</f>
        <v>0</v>
      </c>
      <c r="O740" s="5">
        <f>AllData_CategoryTribe!BB741*4</f>
        <v>0</v>
      </c>
      <c r="P740">
        <f t="shared" si="11"/>
        <v>0</v>
      </c>
      <c r="Q740">
        <v>5.9</v>
      </c>
    </row>
    <row r="741" spans="1:17" x14ac:dyDescent="0.3">
      <c r="A741" s="8" t="s">
        <v>233</v>
      </c>
      <c r="B741" s="8" t="s">
        <v>237</v>
      </c>
      <c r="C741" s="8" t="s">
        <v>75</v>
      </c>
      <c r="D741" s="8" t="s">
        <v>30</v>
      </c>
      <c r="E741" s="12"/>
      <c r="F741" s="12">
        <v>0</v>
      </c>
      <c r="G741" s="12">
        <v>0</v>
      </c>
      <c r="H741" s="13">
        <v>0</v>
      </c>
      <c r="I741" s="13">
        <v>0</v>
      </c>
      <c r="J741" s="13">
        <v>0</v>
      </c>
      <c r="K741" s="13">
        <v>0</v>
      </c>
      <c r="L741" s="13">
        <v>0</v>
      </c>
      <c r="M741" s="5">
        <f>AllData_CategoryTribe!AX742*4</f>
        <v>0</v>
      </c>
      <c r="N741" s="5">
        <f>AllData_CategoryTribe!BA742*9</f>
        <v>0</v>
      </c>
      <c r="O741" s="5">
        <f>AllData_CategoryTribe!BB742*4</f>
        <v>0</v>
      </c>
      <c r="P741">
        <f t="shared" si="11"/>
        <v>0</v>
      </c>
      <c r="Q741">
        <v>24.9</v>
      </c>
    </row>
    <row r="742" spans="1:17" x14ac:dyDescent="0.3">
      <c r="A742" s="8" t="s">
        <v>233</v>
      </c>
      <c r="B742" s="8" t="s">
        <v>237</v>
      </c>
      <c r="C742" s="8" t="s">
        <v>75</v>
      </c>
      <c r="D742" s="8" t="s">
        <v>31</v>
      </c>
      <c r="E742" s="12"/>
      <c r="F742" s="12">
        <v>0</v>
      </c>
      <c r="G742" s="12">
        <v>0</v>
      </c>
      <c r="H742" s="13">
        <v>0</v>
      </c>
      <c r="I742" s="13">
        <v>0</v>
      </c>
      <c r="J742" s="13">
        <v>0</v>
      </c>
      <c r="K742" s="13">
        <v>0</v>
      </c>
      <c r="L742" s="13">
        <v>0</v>
      </c>
      <c r="M742" s="5">
        <f>AllData_CategoryTribe!AX743*4</f>
        <v>0</v>
      </c>
      <c r="N742" s="5">
        <f>AllData_CategoryTribe!BA743*9</f>
        <v>0</v>
      </c>
      <c r="O742" s="5">
        <f>AllData_CategoryTribe!BB743*4</f>
        <v>0</v>
      </c>
      <c r="P742">
        <f t="shared" si="11"/>
        <v>0</v>
      </c>
      <c r="Q742">
        <v>23.700000000000003</v>
      </c>
    </row>
    <row r="743" spans="1:17" x14ac:dyDescent="0.3">
      <c r="A743" s="8" t="s">
        <v>234</v>
      </c>
      <c r="B743" s="8" t="s">
        <v>237</v>
      </c>
      <c r="C743" s="8" t="s">
        <v>75</v>
      </c>
      <c r="D743" s="8" t="s">
        <v>248</v>
      </c>
      <c r="E743" s="12">
        <v>134</v>
      </c>
      <c r="F743" s="12">
        <v>1</v>
      </c>
      <c r="G743" s="12">
        <v>134</v>
      </c>
      <c r="H743" s="13">
        <v>218.42</v>
      </c>
      <c r="I743" s="13">
        <v>8.4420000000000002</v>
      </c>
      <c r="J743" s="13">
        <v>1.8759999999999999</v>
      </c>
      <c r="K743" s="13">
        <v>41.674000000000007</v>
      </c>
      <c r="L743" s="13">
        <v>1.34</v>
      </c>
      <c r="M743" s="5">
        <f>AllData_CategoryTribe!AX744*4</f>
        <v>33.768000000000001</v>
      </c>
      <c r="N743" s="5">
        <f>AllData_CategoryTribe!BA744*9</f>
        <v>16.884</v>
      </c>
      <c r="O743" s="5">
        <f>AllData_CategoryTribe!BB744*4</f>
        <v>166.69600000000003</v>
      </c>
      <c r="P743">
        <f t="shared" si="11"/>
        <v>1</v>
      </c>
      <c r="Q743">
        <v>38.799999999999997</v>
      </c>
    </row>
    <row r="744" spans="1:17" x14ac:dyDescent="0.3">
      <c r="A744" s="8" t="s">
        <v>234</v>
      </c>
      <c r="B744" s="8" t="s">
        <v>237</v>
      </c>
      <c r="C744" s="8" t="s">
        <v>75</v>
      </c>
      <c r="D744" s="8" t="s">
        <v>27</v>
      </c>
      <c r="E744" s="12">
        <v>114</v>
      </c>
      <c r="F744" s="12">
        <v>1</v>
      </c>
      <c r="G744" s="12">
        <v>114</v>
      </c>
      <c r="H744" s="13">
        <v>142.5</v>
      </c>
      <c r="I744" s="13">
        <v>2.3940000000000001</v>
      </c>
      <c r="J744" s="13">
        <v>1.4820000000000002</v>
      </c>
      <c r="K744" s="13">
        <v>29.867999999999999</v>
      </c>
      <c r="L744" s="13">
        <v>1.1399999999999999</v>
      </c>
      <c r="M744" s="5">
        <f>AllData_CategoryTribe!AX745*4</f>
        <v>9.5760000000000005</v>
      </c>
      <c r="N744" s="5">
        <f>AllData_CategoryTribe!BA745*9</f>
        <v>13.338000000000001</v>
      </c>
      <c r="O744" s="5">
        <f>AllData_CategoryTribe!BB745*4</f>
        <v>119.47199999999999</v>
      </c>
      <c r="P744">
        <f t="shared" si="11"/>
        <v>1</v>
      </c>
      <c r="Q744">
        <v>29.6</v>
      </c>
    </row>
    <row r="745" spans="1:17" x14ac:dyDescent="0.3">
      <c r="A745" s="8" t="s">
        <v>234</v>
      </c>
      <c r="B745" s="8" t="s">
        <v>237</v>
      </c>
      <c r="C745" s="8" t="s">
        <v>75</v>
      </c>
      <c r="D745" s="8" t="s">
        <v>32</v>
      </c>
      <c r="E745" s="12">
        <v>83</v>
      </c>
      <c r="F745" s="12">
        <v>0.14299999999999999</v>
      </c>
      <c r="G745" s="12">
        <v>11.869</v>
      </c>
      <c r="H745" s="13">
        <v>39.405079999999998</v>
      </c>
      <c r="I745" s="13">
        <v>1.222507</v>
      </c>
      <c r="J745" s="13">
        <v>0.35607</v>
      </c>
      <c r="K745" s="13">
        <v>8.7474530000000001</v>
      </c>
      <c r="L745" s="13">
        <v>1.507363</v>
      </c>
      <c r="M745" s="5">
        <f>AllData_CategoryTribe!AX746*4</f>
        <v>4.890028</v>
      </c>
      <c r="N745" s="5">
        <f>AllData_CategoryTribe!BA746*9</f>
        <v>3.2046299999999999</v>
      </c>
      <c r="O745" s="5">
        <f>AllData_CategoryTribe!BB746*4</f>
        <v>34.989812000000001</v>
      </c>
      <c r="P745">
        <f t="shared" si="11"/>
        <v>1</v>
      </c>
      <c r="Q745">
        <v>87</v>
      </c>
    </row>
    <row r="746" spans="1:17" x14ac:dyDescent="0.3">
      <c r="A746" s="8" t="s">
        <v>232</v>
      </c>
      <c r="B746" s="8" t="s">
        <v>237</v>
      </c>
      <c r="C746" s="8" t="s">
        <v>76</v>
      </c>
      <c r="D746" s="8" t="s">
        <v>13</v>
      </c>
      <c r="E746" s="12"/>
      <c r="F746" s="12">
        <v>0</v>
      </c>
      <c r="G746" s="12">
        <v>0</v>
      </c>
      <c r="H746" s="13">
        <v>0</v>
      </c>
      <c r="I746" s="13">
        <v>0</v>
      </c>
      <c r="J746" s="13">
        <v>0</v>
      </c>
      <c r="K746" s="13">
        <v>0</v>
      </c>
      <c r="L746" s="13">
        <v>0</v>
      </c>
      <c r="M746" s="5">
        <f>AllData_CategoryTribe!AX747*4</f>
        <v>0</v>
      </c>
      <c r="N746" s="5">
        <f>AllData_CategoryTribe!BA747*9</f>
        <v>0</v>
      </c>
      <c r="O746" s="5">
        <f>AllData_CategoryTribe!BB747*4</f>
        <v>0</v>
      </c>
      <c r="P746">
        <f t="shared" si="11"/>
        <v>0</v>
      </c>
      <c r="Q746">
        <v>42.9</v>
      </c>
    </row>
    <row r="747" spans="1:17" x14ac:dyDescent="0.3">
      <c r="A747" s="8" t="s">
        <v>232</v>
      </c>
      <c r="B747" s="8" t="s">
        <v>237</v>
      </c>
      <c r="C747" s="8" t="s">
        <v>76</v>
      </c>
      <c r="D747" s="8" t="s">
        <v>15</v>
      </c>
      <c r="E747" s="12">
        <v>85</v>
      </c>
      <c r="F747" s="12">
        <v>0.14299999999999999</v>
      </c>
      <c r="G747" s="12">
        <v>12.154999999999999</v>
      </c>
      <c r="H747" s="13">
        <v>29.29355</v>
      </c>
      <c r="I747" s="13">
        <v>3.9989949999999999</v>
      </c>
      <c r="J747" s="13">
        <v>1.3248949999999999</v>
      </c>
      <c r="K747" s="13">
        <v>6.0774999999999996E-2</v>
      </c>
      <c r="L747" s="13">
        <v>0</v>
      </c>
      <c r="M747" s="5">
        <f>AllData_CategoryTribe!AX748*4</f>
        <v>15.995979999999999</v>
      </c>
      <c r="N747" s="5">
        <f>AllData_CategoryTribe!BA748*9</f>
        <v>11.924054999999999</v>
      </c>
      <c r="O747" s="5">
        <f>AllData_CategoryTribe!BB748*4</f>
        <v>0.24309999999999998</v>
      </c>
      <c r="P747">
        <f t="shared" si="11"/>
        <v>1</v>
      </c>
      <c r="Q747">
        <v>44.3</v>
      </c>
    </row>
    <row r="748" spans="1:17" x14ac:dyDescent="0.3">
      <c r="A748" s="8" t="s">
        <v>232</v>
      </c>
      <c r="B748" s="8" t="s">
        <v>237</v>
      </c>
      <c r="C748" s="8" t="s">
        <v>76</v>
      </c>
      <c r="D748" s="8" t="s">
        <v>17</v>
      </c>
      <c r="E748" s="12">
        <v>85</v>
      </c>
      <c r="F748" s="12">
        <v>0.14299999999999999</v>
      </c>
      <c r="G748" s="12">
        <v>12.154999999999999</v>
      </c>
      <c r="H748" s="13">
        <v>32.210749999999997</v>
      </c>
      <c r="I748" s="13">
        <v>2.0541949999999995</v>
      </c>
      <c r="J748" s="13">
        <v>2.6011699999999998</v>
      </c>
      <c r="K748" s="13">
        <v>0</v>
      </c>
      <c r="L748" s="13">
        <v>0</v>
      </c>
      <c r="M748" s="5">
        <f>AllData_CategoryTribe!AX749*4</f>
        <v>8.2167799999999982</v>
      </c>
      <c r="N748" s="5">
        <f>AllData_CategoryTribe!BA749*9</f>
        <v>23.410529999999998</v>
      </c>
      <c r="O748" s="5">
        <f>AllData_CategoryTribe!BB749*4</f>
        <v>0</v>
      </c>
      <c r="P748">
        <f t="shared" si="11"/>
        <v>1</v>
      </c>
      <c r="Q748">
        <v>38.299999999999997</v>
      </c>
    </row>
    <row r="749" spans="1:17" x14ac:dyDescent="0.3">
      <c r="A749" s="8" t="s">
        <v>232</v>
      </c>
      <c r="B749" s="8" t="s">
        <v>237</v>
      </c>
      <c r="C749" s="8" t="s">
        <v>76</v>
      </c>
      <c r="D749" s="8" t="s">
        <v>18</v>
      </c>
      <c r="E749" s="12"/>
      <c r="F749" s="12">
        <v>0</v>
      </c>
      <c r="G749" s="12">
        <v>0</v>
      </c>
      <c r="H749" s="13">
        <v>0</v>
      </c>
      <c r="I749" s="13">
        <v>0</v>
      </c>
      <c r="J749" s="13">
        <v>0</v>
      </c>
      <c r="K749" s="13">
        <v>0</v>
      </c>
      <c r="L749" s="13">
        <v>0</v>
      </c>
      <c r="M749" s="5">
        <f>AllData_CategoryTribe!AX750*4</f>
        <v>0</v>
      </c>
      <c r="N749" s="5">
        <f>AllData_CategoryTribe!BA750*9</f>
        <v>0</v>
      </c>
      <c r="O749" s="5">
        <f>AllData_CategoryTribe!BB750*4</f>
        <v>0</v>
      </c>
      <c r="P749">
        <f t="shared" si="11"/>
        <v>0</v>
      </c>
      <c r="Q749">
        <v>39.900000000000006</v>
      </c>
    </row>
    <row r="750" spans="1:17" x14ac:dyDescent="0.3">
      <c r="A750" s="8" t="s">
        <v>232</v>
      </c>
      <c r="B750" s="8" t="s">
        <v>237</v>
      </c>
      <c r="C750" s="8" t="s">
        <v>76</v>
      </c>
      <c r="D750" s="8" t="s">
        <v>19</v>
      </c>
      <c r="E750" s="12"/>
      <c r="F750" s="12">
        <v>0</v>
      </c>
      <c r="G750" s="12">
        <v>0</v>
      </c>
      <c r="H750" s="13">
        <v>0</v>
      </c>
      <c r="I750" s="13">
        <v>0</v>
      </c>
      <c r="J750" s="13">
        <v>0</v>
      </c>
      <c r="K750" s="13">
        <v>0</v>
      </c>
      <c r="L750" s="13">
        <v>0</v>
      </c>
      <c r="M750" s="5">
        <f>AllData_CategoryTribe!AX751*4</f>
        <v>0</v>
      </c>
      <c r="N750" s="5">
        <f>AllData_CategoryTribe!BA751*9</f>
        <v>0</v>
      </c>
      <c r="O750" s="5">
        <f>AllData_CategoryTribe!BB751*4</f>
        <v>0</v>
      </c>
      <c r="P750">
        <f t="shared" si="11"/>
        <v>0</v>
      </c>
      <c r="Q750">
        <v>45.8</v>
      </c>
    </row>
    <row r="751" spans="1:17" x14ac:dyDescent="0.3">
      <c r="A751" s="8" t="s">
        <v>232</v>
      </c>
      <c r="B751" s="8" t="s">
        <v>237</v>
      </c>
      <c r="C751" s="8" t="s">
        <v>76</v>
      </c>
      <c r="D751" s="8" t="s">
        <v>22</v>
      </c>
      <c r="E751" s="12"/>
      <c r="F751" s="12">
        <v>0</v>
      </c>
      <c r="G751" s="12">
        <v>0</v>
      </c>
      <c r="H751" s="13">
        <v>0</v>
      </c>
      <c r="I751" s="13">
        <v>0</v>
      </c>
      <c r="J751" s="13">
        <v>0</v>
      </c>
      <c r="K751" s="13">
        <v>0</v>
      </c>
      <c r="L751" s="13">
        <v>0</v>
      </c>
      <c r="M751" s="5">
        <f>AllData_CategoryTribe!AX752*4</f>
        <v>0</v>
      </c>
      <c r="N751" s="5">
        <f>AllData_CategoryTribe!BA752*9</f>
        <v>0</v>
      </c>
      <c r="O751" s="5">
        <f>AllData_CategoryTribe!BB752*4</f>
        <v>0</v>
      </c>
      <c r="P751">
        <f t="shared" si="11"/>
        <v>0</v>
      </c>
      <c r="Q751">
        <v>45.8</v>
      </c>
    </row>
    <row r="752" spans="1:17" x14ac:dyDescent="0.3">
      <c r="A752" s="8" t="s">
        <v>232</v>
      </c>
      <c r="B752" s="8" t="s">
        <v>237</v>
      </c>
      <c r="C752" s="8" t="s">
        <v>76</v>
      </c>
      <c r="D752" s="8" t="s">
        <v>23</v>
      </c>
      <c r="E752" s="12"/>
      <c r="F752" s="12">
        <v>0</v>
      </c>
      <c r="G752" s="12">
        <v>0</v>
      </c>
      <c r="H752" s="13">
        <v>0</v>
      </c>
      <c r="I752" s="13">
        <v>0</v>
      </c>
      <c r="J752" s="13">
        <v>0</v>
      </c>
      <c r="K752" s="13">
        <v>0</v>
      </c>
      <c r="L752" s="13">
        <v>0</v>
      </c>
      <c r="M752" s="5">
        <f>AllData_CategoryTribe!AX753*4</f>
        <v>0</v>
      </c>
      <c r="N752" s="5">
        <f>AllData_CategoryTribe!BA753*9</f>
        <v>0</v>
      </c>
      <c r="O752" s="5">
        <f>AllData_CategoryTribe!BB753*4</f>
        <v>0</v>
      </c>
      <c r="P752">
        <f t="shared" si="11"/>
        <v>0</v>
      </c>
      <c r="Q752">
        <v>24.3</v>
      </c>
    </row>
    <row r="753" spans="1:17" x14ac:dyDescent="0.3">
      <c r="A753" s="8" t="s">
        <v>232</v>
      </c>
      <c r="B753" s="8" t="s">
        <v>237</v>
      </c>
      <c r="C753" s="8" t="s">
        <v>76</v>
      </c>
      <c r="D753" s="8" t="s">
        <v>24</v>
      </c>
      <c r="E753" s="12">
        <v>184</v>
      </c>
      <c r="F753" s="12">
        <v>0.28599999999999998</v>
      </c>
      <c r="G753" s="12">
        <v>52.623999999999995</v>
      </c>
      <c r="H753" s="13">
        <v>36.310559999999995</v>
      </c>
      <c r="I753" s="13">
        <v>1.8944639999999999</v>
      </c>
      <c r="J753" s="13">
        <v>2.1575839999999995</v>
      </c>
      <c r="K753" s="13">
        <v>2.36808</v>
      </c>
      <c r="L753" s="13">
        <v>0</v>
      </c>
      <c r="M753" s="5">
        <f>AllData_CategoryTribe!AX754*4</f>
        <v>7.5778559999999997</v>
      </c>
      <c r="N753" s="5">
        <f>AllData_CategoryTribe!BA754*9</f>
        <v>19.418255999999996</v>
      </c>
      <c r="O753" s="5">
        <f>AllData_CategoryTribe!BB754*4</f>
        <v>9.4723199999999999</v>
      </c>
      <c r="P753">
        <f t="shared" si="11"/>
        <v>1</v>
      </c>
      <c r="Q753">
        <v>12.2</v>
      </c>
    </row>
    <row r="754" spans="1:17" x14ac:dyDescent="0.3">
      <c r="A754" s="8" t="s">
        <v>232</v>
      </c>
      <c r="B754" s="8" t="s">
        <v>237</v>
      </c>
      <c r="C754" s="8" t="s">
        <v>76</v>
      </c>
      <c r="D754" s="8" t="s">
        <v>25</v>
      </c>
      <c r="E754" s="12"/>
      <c r="F754" s="12">
        <v>0</v>
      </c>
      <c r="G754" s="12">
        <v>0</v>
      </c>
      <c r="H754" s="13">
        <v>0</v>
      </c>
      <c r="I754" s="13">
        <v>0</v>
      </c>
      <c r="J754" s="13">
        <v>0</v>
      </c>
      <c r="K754" s="13">
        <v>0</v>
      </c>
      <c r="L754" s="13">
        <v>0</v>
      </c>
      <c r="M754" s="5">
        <f>AllData_CategoryTribe!AX755*4</f>
        <v>0</v>
      </c>
      <c r="N754" s="5">
        <f>AllData_CategoryTribe!BA755*9</f>
        <v>0</v>
      </c>
      <c r="O754" s="5">
        <f>AllData_CategoryTribe!BB755*4</f>
        <v>0</v>
      </c>
      <c r="P754">
        <f t="shared" si="11"/>
        <v>0</v>
      </c>
      <c r="Q754">
        <v>59.3</v>
      </c>
    </row>
    <row r="755" spans="1:17" x14ac:dyDescent="0.3">
      <c r="A755" s="8" t="s">
        <v>20</v>
      </c>
      <c r="B755" s="8" t="s">
        <v>237</v>
      </c>
      <c r="C755" s="8" t="s">
        <v>76</v>
      </c>
      <c r="D755" s="8" t="s">
        <v>20</v>
      </c>
      <c r="E755" s="12">
        <v>112</v>
      </c>
      <c r="F755" s="12">
        <v>1</v>
      </c>
      <c r="G755" s="12">
        <v>112</v>
      </c>
      <c r="H755" s="13">
        <v>117.6</v>
      </c>
      <c r="I755" s="13">
        <v>20.72</v>
      </c>
      <c r="J755" s="13">
        <v>3.2480000000000002</v>
      </c>
      <c r="K755" s="13">
        <v>0</v>
      </c>
      <c r="L755" s="13">
        <v>0</v>
      </c>
      <c r="M755" s="5">
        <f>AllData_CategoryTribe!AX756*4</f>
        <v>82.88</v>
      </c>
      <c r="N755" s="5">
        <f>AllData_CategoryTribe!BA756*9</f>
        <v>29.232000000000003</v>
      </c>
      <c r="O755" s="5">
        <f>AllData_CategoryTribe!BB756*4</f>
        <v>0</v>
      </c>
      <c r="P755">
        <f t="shared" si="11"/>
        <v>1</v>
      </c>
      <c r="Q755">
        <v>21.4</v>
      </c>
    </row>
    <row r="756" spans="1:17" x14ac:dyDescent="0.3">
      <c r="A756" s="8" t="s">
        <v>233</v>
      </c>
      <c r="B756" s="8" t="s">
        <v>237</v>
      </c>
      <c r="C756" s="8" t="s">
        <v>76</v>
      </c>
      <c r="D756" s="8" t="s">
        <v>26</v>
      </c>
      <c r="E756" s="12">
        <v>175</v>
      </c>
      <c r="F756" s="12">
        <v>0.71399999999999997</v>
      </c>
      <c r="G756" s="12">
        <v>124.94999999999999</v>
      </c>
      <c r="H756" s="13">
        <v>162.43499999999997</v>
      </c>
      <c r="I756" s="13">
        <v>2.9987999999999992</v>
      </c>
      <c r="J756" s="13">
        <v>0.24989999999999998</v>
      </c>
      <c r="K756" s="13">
        <v>35.735699999999994</v>
      </c>
      <c r="L756" s="13">
        <v>0.37484999999999991</v>
      </c>
      <c r="M756" s="5">
        <f>AllData_CategoryTribe!AX757*4</f>
        <v>11.995199999999997</v>
      </c>
      <c r="N756" s="5">
        <f>AllData_CategoryTribe!BA757*9</f>
        <v>2.2490999999999999</v>
      </c>
      <c r="O756" s="5">
        <f>AllData_CategoryTribe!BB757*4</f>
        <v>142.94279999999998</v>
      </c>
      <c r="P756">
        <f t="shared" si="11"/>
        <v>1</v>
      </c>
      <c r="Q756">
        <v>31.200000000000003</v>
      </c>
    </row>
    <row r="757" spans="1:17" x14ac:dyDescent="0.3">
      <c r="A757" s="8" t="s">
        <v>233</v>
      </c>
      <c r="B757" s="8" t="s">
        <v>237</v>
      </c>
      <c r="C757" s="8" t="s">
        <v>76</v>
      </c>
      <c r="D757" s="8" t="s">
        <v>28</v>
      </c>
      <c r="E757" s="12"/>
      <c r="F757" s="12">
        <v>0</v>
      </c>
      <c r="G757" s="12">
        <v>0</v>
      </c>
      <c r="H757" s="13">
        <v>0</v>
      </c>
      <c r="I757" s="13">
        <v>0</v>
      </c>
      <c r="J757" s="13">
        <v>0</v>
      </c>
      <c r="K757" s="13">
        <v>0</v>
      </c>
      <c r="L757" s="13">
        <v>0</v>
      </c>
      <c r="M757" s="5">
        <f>AllData_CategoryTribe!AX758*4</f>
        <v>0</v>
      </c>
      <c r="N757" s="5">
        <f>AllData_CategoryTribe!BA758*9</f>
        <v>0</v>
      </c>
      <c r="O757" s="5">
        <f>AllData_CategoryTribe!BB758*4</f>
        <v>0</v>
      </c>
      <c r="P757">
        <f t="shared" si="11"/>
        <v>0</v>
      </c>
      <c r="Q757">
        <v>32</v>
      </c>
    </row>
    <row r="758" spans="1:17" x14ac:dyDescent="0.3">
      <c r="A758" s="8" t="s">
        <v>233</v>
      </c>
      <c r="B758" s="8" t="s">
        <v>237</v>
      </c>
      <c r="C758" s="8" t="s">
        <v>76</v>
      </c>
      <c r="D758" s="8" t="s">
        <v>29</v>
      </c>
      <c r="E758" s="12">
        <v>60</v>
      </c>
      <c r="F758" s="12">
        <v>0.85699999999999998</v>
      </c>
      <c r="G758" s="12">
        <v>51.42</v>
      </c>
      <c r="H758" s="13">
        <v>11.3124</v>
      </c>
      <c r="I758" s="13">
        <v>0.51419999999999999</v>
      </c>
      <c r="J758" s="13">
        <v>0.20568</v>
      </c>
      <c r="K758" s="13">
        <v>2.3139000000000003</v>
      </c>
      <c r="L758" s="13">
        <v>1.4397599999999999</v>
      </c>
      <c r="M758" s="5">
        <f>AllData_CategoryTribe!AX759*4</f>
        <v>2.0568</v>
      </c>
      <c r="N758" s="5">
        <f>AllData_CategoryTribe!BA759*9</f>
        <v>1.8511200000000001</v>
      </c>
      <c r="O758" s="5">
        <f>AllData_CategoryTribe!BB759*4</f>
        <v>9.2556000000000012</v>
      </c>
      <c r="P758">
        <f t="shared" si="11"/>
        <v>1</v>
      </c>
      <c r="Q758">
        <v>5.9</v>
      </c>
    </row>
    <row r="759" spans="1:17" x14ac:dyDescent="0.3">
      <c r="A759" s="8" t="s">
        <v>233</v>
      </c>
      <c r="B759" s="8" t="s">
        <v>237</v>
      </c>
      <c r="C759" s="8" t="s">
        <v>76</v>
      </c>
      <c r="D759" s="8" t="s">
        <v>30</v>
      </c>
      <c r="E759" s="12">
        <v>119</v>
      </c>
      <c r="F759" s="12">
        <v>0.28599999999999998</v>
      </c>
      <c r="G759" s="12">
        <v>34.033999999999999</v>
      </c>
      <c r="H759" s="13">
        <v>31.311279999999996</v>
      </c>
      <c r="I759" s="13">
        <v>0.34033999999999998</v>
      </c>
      <c r="J759" s="13">
        <v>0.17016999999999999</v>
      </c>
      <c r="K759" s="13">
        <v>7.9639559999999996</v>
      </c>
      <c r="L759" s="13">
        <v>0.81681599999999988</v>
      </c>
      <c r="M759" s="5">
        <f>AllData_CategoryTribe!AX760*4</f>
        <v>1.3613599999999999</v>
      </c>
      <c r="N759" s="5">
        <f>AllData_CategoryTribe!BA760*9</f>
        <v>1.5315299999999998</v>
      </c>
      <c r="O759" s="5">
        <f>AllData_CategoryTribe!BB760*4</f>
        <v>31.855823999999998</v>
      </c>
      <c r="P759">
        <f t="shared" si="11"/>
        <v>1</v>
      </c>
      <c r="Q759">
        <v>24.9</v>
      </c>
    </row>
    <row r="760" spans="1:17" x14ac:dyDescent="0.3">
      <c r="A760" s="8" t="s">
        <v>233</v>
      </c>
      <c r="B760" s="8" t="s">
        <v>237</v>
      </c>
      <c r="C760" s="8" t="s">
        <v>76</v>
      </c>
      <c r="D760" s="8" t="s">
        <v>31</v>
      </c>
      <c r="E760" s="12"/>
      <c r="F760" s="12">
        <v>0</v>
      </c>
      <c r="G760" s="12">
        <v>0</v>
      </c>
      <c r="H760" s="13">
        <v>0</v>
      </c>
      <c r="I760" s="13">
        <v>0</v>
      </c>
      <c r="J760" s="13">
        <v>0</v>
      </c>
      <c r="K760" s="13">
        <v>0</v>
      </c>
      <c r="L760" s="13">
        <v>0</v>
      </c>
      <c r="M760" s="5">
        <f>AllData_CategoryTribe!AX761*4</f>
        <v>0</v>
      </c>
      <c r="N760" s="5">
        <f>AllData_CategoryTribe!BA761*9</f>
        <v>0</v>
      </c>
      <c r="O760" s="5">
        <f>AllData_CategoryTribe!BB761*4</f>
        <v>0</v>
      </c>
      <c r="P760">
        <f t="shared" si="11"/>
        <v>0</v>
      </c>
      <c r="Q760">
        <v>23.700000000000003</v>
      </c>
    </row>
    <row r="761" spans="1:17" x14ac:dyDescent="0.3">
      <c r="A761" s="8" t="s">
        <v>233</v>
      </c>
      <c r="B761" s="8" t="s">
        <v>237</v>
      </c>
      <c r="C761" s="8" t="s">
        <v>76</v>
      </c>
      <c r="D761" s="8" t="s">
        <v>77</v>
      </c>
      <c r="E761" s="12">
        <v>119</v>
      </c>
      <c r="F761" s="12">
        <v>1</v>
      </c>
      <c r="G761" s="12">
        <v>119</v>
      </c>
      <c r="H761" s="13">
        <v>464.1</v>
      </c>
      <c r="I761" s="13">
        <v>1.19</v>
      </c>
      <c r="J761" s="13">
        <v>0.95200000000000007</v>
      </c>
      <c r="K761" s="13">
        <v>100.07899999999999</v>
      </c>
      <c r="L761" s="13">
        <v>1.19</v>
      </c>
      <c r="M761" s="5">
        <f>AllData_CategoryTribe!AX762*4</f>
        <v>4.76</v>
      </c>
      <c r="N761" s="5">
        <f>AllData_CategoryTribe!BA762*9</f>
        <v>8.5680000000000014</v>
      </c>
      <c r="O761" s="5">
        <f>AllData_CategoryTribe!BB762*4</f>
        <v>400.31599999999997</v>
      </c>
      <c r="P761">
        <f t="shared" si="11"/>
        <v>1</v>
      </c>
      <c r="Q761">
        <v>84.899999999999991</v>
      </c>
    </row>
    <row r="762" spans="1:17" x14ac:dyDescent="0.3">
      <c r="A762" s="8" t="s">
        <v>234</v>
      </c>
      <c r="B762" s="8" t="s">
        <v>237</v>
      </c>
      <c r="C762" s="8" t="s">
        <v>76</v>
      </c>
      <c r="D762" s="8" t="s">
        <v>248</v>
      </c>
      <c r="E762" s="12"/>
      <c r="F762" s="12">
        <v>0</v>
      </c>
      <c r="G762" s="12">
        <v>0</v>
      </c>
      <c r="H762" s="13">
        <v>0</v>
      </c>
      <c r="I762" s="13">
        <v>0</v>
      </c>
      <c r="J762" s="13">
        <v>0</v>
      </c>
      <c r="K762" s="13">
        <v>0</v>
      </c>
      <c r="L762" s="13">
        <v>0</v>
      </c>
      <c r="M762" s="5">
        <f>AllData_CategoryTribe!AX763*4</f>
        <v>0</v>
      </c>
      <c r="N762" s="5">
        <f>AllData_CategoryTribe!BA763*9</f>
        <v>0</v>
      </c>
      <c r="O762" s="5">
        <f>AllData_CategoryTribe!BB763*4</f>
        <v>0</v>
      </c>
      <c r="P762">
        <f t="shared" si="11"/>
        <v>0</v>
      </c>
      <c r="Q762">
        <v>38.799999999999997</v>
      </c>
    </row>
    <row r="763" spans="1:17" x14ac:dyDescent="0.3">
      <c r="A763" s="8" t="s">
        <v>234</v>
      </c>
      <c r="B763" s="8" t="s">
        <v>237</v>
      </c>
      <c r="C763" s="8" t="s">
        <v>76</v>
      </c>
      <c r="D763" s="8" t="s">
        <v>27</v>
      </c>
      <c r="E763" s="12">
        <v>114</v>
      </c>
      <c r="F763" s="12">
        <v>0.71399999999999997</v>
      </c>
      <c r="G763" s="12">
        <v>81.396000000000001</v>
      </c>
      <c r="H763" s="13">
        <v>101.745</v>
      </c>
      <c r="I763" s="13">
        <v>1.7093160000000001</v>
      </c>
      <c r="J763" s="13">
        <v>1.0581480000000001</v>
      </c>
      <c r="K763" s="13">
        <v>21.325751999999998</v>
      </c>
      <c r="L763" s="13">
        <v>0.81396000000000002</v>
      </c>
      <c r="M763" s="5">
        <f>AllData_CategoryTribe!AX764*4</f>
        <v>6.8372640000000002</v>
      </c>
      <c r="N763" s="5">
        <f>AllData_CategoryTribe!BA764*9</f>
        <v>9.5233319999999999</v>
      </c>
      <c r="O763" s="5">
        <f>AllData_CategoryTribe!BB764*4</f>
        <v>85.303007999999991</v>
      </c>
      <c r="P763">
        <f t="shared" si="11"/>
        <v>1</v>
      </c>
      <c r="Q763">
        <v>29.6</v>
      </c>
    </row>
    <row r="764" spans="1:17" x14ac:dyDescent="0.3">
      <c r="A764" s="8" t="s">
        <v>234</v>
      </c>
      <c r="B764" s="8" t="s">
        <v>237</v>
      </c>
      <c r="C764" s="8" t="s">
        <v>76</v>
      </c>
      <c r="D764" s="8" t="s">
        <v>32</v>
      </c>
      <c r="E764" s="12"/>
      <c r="F764" s="12">
        <v>0</v>
      </c>
      <c r="G764" s="12">
        <v>0</v>
      </c>
      <c r="H764" s="13">
        <v>0</v>
      </c>
      <c r="I764" s="13">
        <v>0</v>
      </c>
      <c r="J764" s="13">
        <v>0</v>
      </c>
      <c r="K764" s="13">
        <v>0</v>
      </c>
      <c r="L764" s="13">
        <v>0</v>
      </c>
      <c r="M764" s="5">
        <f>AllData_CategoryTribe!AX765*4</f>
        <v>0</v>
      </c>
      <c r="N764" s="5">
        <f>AllData_CategoryTribe!BA765*9</f>
        <v>0</v>
      </c>
      <c r="O764" s="5">
        <f>AllData_CategoryTribe!BB765*4</f>
        <v>0</v>
      </c>
      <c r="P764">
        <f t="shared" si="11"/>
        <v>0</v>
      </c>
      <c r="Q764">
        <v>87</v>
      </c>
    </row>
    <row r="765" spans="1:17" x14ac:dyDescent="0.3">
      <c r="A765" s="8" t="s">
        <v>232</v>
      </c>
      <c r="B765" s="8" t="s">
        <v>237</v>
      </c>
      <c r="C765" s="8" t="s">
        <v>78</v>
      </c>
      <c r="D765" s="8" t="s">
        <v>13</v>
      </c>
      <c r="E765" s="12">
        <v>112</v>
      </c>
      <c r="F765" s="12">
        <v>3.3000000000000002E-2</v>
      </c>
      <c r="G765" s="12">
        <v>3.6960000000000002</v>
      </c>
      <c r="H765" s="13">
        <v>9.94224</v>
      </c>
      <c r="I765" s="13">
        <v>0.92030400000000001</v>
      </c>
      <c r="J765" s="13">
        <v>0.66528000000000009</v>
      </c>
      <c r="K765" s="13">
        <v>0</v>
      </c>
      <c r="L765" s="13">
        <v>0</v>
      </c>
      <c r="M765" s="5">
        <f>AllData_CategoryTribe!AX766*4</f>
        <v>3.681216</v>
      </c>
      <c r="N765" s="5">
        <f>AllData_CategoryTribe!BA766*9</f>
        <v>5.9875200000000008</v>
      </c>
      <c r="O765" s="5">
        <f>AllData_CategoryTribe!BB766*4</f>
        <v>0</v>
      </c>
      <c r="P765">
        <f t="shared" si="11"/>
        <v>1</v>
      </c>
      <c r="Q765">
        <v>42.9</v>
      </c>
    </row>
    <row r="766" spans="1:17" x14ac:dyDescent="0.3">
      <c r="A766" s="8" t="s">
        <v>232</v>
      </c>
      <c r="B766" s="8" t="s">
        <v>237</v>
      </c>
      <c r="C766" s="8" t="s">
        <v>78</v>
      </c>
      <c r="D766" s="8" t="s">
        <v>15</v>
      </c>
      <c r="E766" s="12">
        <v>85</v>
      </c>
      <c r="F766" s="12">
        <v>0.71399999999999997</v>
      </c>
      <c r="G766" s="12">
        <v>60.69</v>
      </c>
      <c r="H766" s="13">
        <v>146.2629</v>
      </c>
      <c r="I766" s="13">
        <v>19.967009999999998</v>
      </c>
      <c r="J766" s="13">
        <v>6.6152099999999994</v>
      </c>
      <c r="K766" s="13">
        <v>0.30345</v>
      </c>
      <c r="L766" s="13">
        <v>0</v>
      </c>
      <c r="M766" s="5">
        <f>AllData_CategoryTribe!AX767*4</f>
        <v>79.868039999999993</v>
      </c>
      <c r="N766" s="5">
        <f>AllData_CategoryTribe!BA767*9</f>
        <v>59.536889999999993</v>
      </c>
      <c r="O766" s="5">
        <f>AllData_CategoryTribe!BB767*4</f>
        <v>1.2138</v>
      </c>
      <c r="P766">
        <f t="shared" si="11"/>
        <v>1</v>
      </c>
      <c r="Q766">
        <v>44.3</v>
      </c>
    </row>
    <row r="767" spans="1:17" x14ac:dyDescent="0.3">
      <c r="A767" s="8" t="s">
        <v>232</v>
      </c>
      <c r="B767" s="8" t="s">
        <v>237</v>
      </c>
      <c r="C767" s="8" t="s">
        <v>78</v>
      </c>
      <c r="D767" s="8" t="s">
        <v>17</v>
      </c>
      <c r="E767" s="12">
        <v>85</v>
      </c>
      <c r="F767" s="12">
        <v>0.71399999999999997</v>
      </c>
      <c r="G767" s="12">
        <v>60.69</v>
      </c>
      <c r="H767" s="13">
        <v>160.82849999999999</v>
      </c>
      <c r="I767" s="13">
        <v>10.256609999999998</v>
      </c>
      <c r="J767" s="13">
        <v>12.987659999999998</v>
      </c>
      <c r="K767" s="13">
        <v>0</v>
      </c>
      <c r="L767" s="13">
        <v>0</v>
      </c>
      <c r="M767" s="5">
        <f>AllData_CategoryTribe!AX768*4</f>
        <v>41.026439999999994</v>
      </c>
      <c r="N767" s="5">
        <f>AllData_CategoryTribe!BA768*9</f>
        <v>116.88893999999999</v>
      </c>
      <c r="O767" s="5">
        <f>AllData_CategoryTribe!BB768*4</f>
        <v>0</v>
      </c>
      <c r="P767">
        <f t="shared" si="11"/>
        <v>1</v>
      </c>
      <c r="Q767">
        <v>38.299999999999997</v>
      </c>
    </row>
    <row r="768" spans="1:17" x14ac:dyDescent="0.3">
      <c r="A768" s="8" t="s">
        <v>232</v>
      </c>
      <c r="B768" s="8" t="s">
        <v>237</v>
      </c>
      <c r="C768" s="8" t="s">
        <v>78</v>
      </c>
      <c r="D768" s="8" t="s">
        <v>18</v>
      </c>
      <c r="E768" s="12">
        <v>112</v>
      </c>
      <c r="F768" s="12">
        <v>3.3000000000000002E-2</v>
      </c>
      <c r="G768" s="12">
        <v>3.6960000000000002</v>
      </c>
      <c r="H768" s="13">
        <v>9.8683200000000006</v>
      </c>
      <c r="I768" s="13">
        <v>0.72441600000000006</v>
      </c>
      <c r="J768" s="13">
        <v>0.75028800000000007</v>
      </c>
      <c r="K768" s="13">
        <v>3.696E-2</v>
      </c>
      <c r="L768" s="13">
        <v>3.696E-2</v>
      </c>
      <c r="M768" s="5">
        <f>AllData_CategoryTribe!AX769*4</f>
        <v>2.8976640000000002</v>
      </c>
      <c r="N768" s="5">
        <f>AllData_CategoryTribe!BA769*9</f>
        <v>6.7525920000000008</v>
      </c>
      <c r="O768" s="5">
        <f>AllData_CategoryTribe!BB769*4</f>
        <v>0.14784</v>
      </c>
      <c r="P768">
        <f t="shared" si="11"/>
        <v>1</v>
      </c>
      <c r="Q768">
        <v>39.900000000000006</v>
      </c>
    </row>
    <row r="769" spans="1:17" x14ac:dyDescent="0.3">
      <c r="A769" s="8" t="s">
        <v>232</v>
      </c>
      <c r="B769" s="8" t="s">
        <v>237</v>
      </c>
      <c r="C769" s="8" t="s">
        <v>78</v>
      </c>
      <c r="D769" s="8" t="s">
        <v>19</v>
      </c>
      <c r="E769" s="12">
        <v>112</v>
      </c>
      <c r="F769" s="12">
        <v>5.0000000000000001E-3</v>
      </c>
      <c r="G769" s="12">
        <v>0.56000000000000005</v>
      </c>
      <c r="H769" s="13">
        <v>1.5960000000000003</v>
      </c>
      <c r="I769" s="13">
        <v>0.15064</v>
      </c>
      <c r="J769" s="13">
        <v>0.10583999999999999</v>
      </c>
      <c r="K769" s="13">
        <v>0</v>
      </c>
      <c r="L769" s="13">
        <v>0</v>
      </c>
      <c r="M769" s="5">
        <f>AllData_CategoryTribe!AX770*4</f>
        <v>0.60255999999999998</v>
      </c>
      <c r="N769" s="5">
        <f>AllData_CategoryTribe!BA770*9</f>
        <v>0.95255999999999985</v>
      </c>
      <c r="O769" s="5">
        <f>AllData_CategoryTribe!BB770*4</f>
        <v>0</v>
      </c>
      <c r="P769">
        <f t="shared" si="11"/>
        <v>1</v>
      </c>
      <c r="Q769">
        <v>45.8</v>
      </c>
    </row>
    <row r="770" spans="1:17" x14ac:dyDescent="0.3">
      <c r="A770" s="8" t="s">
        <v>232</v>
      </c>
      <c r="B770" s="8" t="s">
        <v>237</v>
      </c>
      <c r="C770" s="8" t="s">
        <v>78</v>
      </c>
      <c r="D770" s="8" t="s">
        <v>22</v>
      </c>
      <c r="E770" s="12"/>
      <c r="F770" s="12">
        <v>0</v>
      </c>
      <c r="G770" s="12">
        <v>0</v>
      </c>
      <c r="H770" s="13">
        <v>0</v>
      </c>
      <c r="I770" s="13">
        <v>0</v>
      </c>
      <c r="J770" s="13">
        <v>0</v>
      </c>
      <c r="K770" s="13">
        <v>0</v>
      </c>
      <c r="L770" s="13">
        <v>0</v>
      </c>
      <c r="M770" s="5">
        <f>AllData_CategoryTribe!AX771*4</f>
        <v>0</v>
      </c>
      <c r="N770" s="5">
        <f>AllData_CategoryTribe!BA771*9</f>
        <v>0</v>
      </c>
      <c r="O770" s="5">
        <f>AllData_CategoryTribe!BB771*4</f>
        <v>0</v>
      </c>
      <c r="P770">
        <f t="shared" si="11"/>
        <v>0</v>
      </c>
      <c r="Q770">
        <v>45.8</v>
      </c>
    </row>
    <row r="771" spans="1:17" x14ac:dyDescent="0.3">
      <c r="A771" s="8" t="s">
        <v>232</v>
      </c>
      <c r="B771" s="8" t="s">
        <v>237</v>
      </c>
      <c r="C771" s="8" t="s">
        <v>78</v>
      </c>
      <c r="D771" s="8" t="s">
        <v>23</v>
      </c>
      <c r="E771" s="12">
        <v>64</v>
      </c>
      <c r="F771" s="12">
        <v>3.3000000000000002E-2</v>
      </c>
      <c r="G771" s="12">
        <v>2.1120000000000001</v>
      </c>
      <c r="H771" s="13">
        <v>3.2736000000000001</v>
      </c>
      <c r="I771" s="13">
        <v>0.26611200000000002</v>
      </c>
      <c r="J771" s="13">
        <v>0.22387199999999999</v>
      </c>
      <c r="K771" s="13">
        <v>2.3232000000000003E-2</v>
      </c>
      <c r="L771" s="13">
        <v>0</v>
      </c>
      <c r="M771" s="5">
        <f>AllData_CategoryTribe!AX772*4</f>
        <v>1.0644480000000001</v>
      </c>
      <c r="N771" s="5">
        <f>AllData_CategoryTribe!BA772*9</f>
        <v>2.0148479999999998</v>
      </c>
      <c r="O771" s="5">
        <f>AllData_CategoryTribe!BB772*4</f>
        <v>9.2928000000000011E-2</v>
      </c>
      <c r="P771">
        <f t="shared" ref="P771:P834" si="12">IF($G$2:$G$3469&gt;0,1,0)</f>
        <v>1</v>
      </c>
      <c r="Q771">
        <v>24.3</v>
      </c>
    </row>
    <row r="772" spans="1:17" x14ac:dyDescent="0.3">
      <c r="A772" s="8" t="s">
        <v>232</v>
      </c>
      <c r="B772" s="8" t="s">
        <v>237</v>
      </c>
      <c r="C772" s="8" t="s">
        <v>78</v>
      </c>
      <c r="D772" s="8" t="s">
        <v>24</v>
      </c>
      <c r="E772" s="12"/>
      <c r="F772" s="12">
        <v>0</v>
      </c>
      <c r="G772" s="12">
        <v>0</v>
      </c>
      <c r="H772" s="13">
        <v>0</v>
      </c>
      <c r="I772" s="13">
        <v>0</v>
      </c>
      <c r="J772" s="13">
        <v>0</v>
      </c>
      <c r="K772" s="13">
        <v>0</v>
      </c>
      <c r="L772" s="13">
        <v>0</v>
      </c>
      <c r="M772" s="5">
        <f>AllData_CategoryTribe!AX773*4</f>
        <v>0</v>
      </c>
      <c r="N772" s="5">
        <f>AllData_CategoryTribe!BA773*9</f>
        <v>0</v>
      </c>
      <c r="O772" s="5">
        <f>AllData_CategoryTribe!BB773*4</f>
        <v>0</v>
      </c>
      <c r="P772">
        <f t="shared" si="12"/>
        <v>0</v>
      </c>
      <c r="Q772">
        <v>12.2</v>
      </c>
    </row>
    <row r="773" spans="1:17" x14ac:dyDescent="0.3">
      <c r="A773" s="8" t="s">
        <v>232</v>
      </c>
      <c r="B773" s="8" t="s">
        <v>237</v>
      </c>
      <c r="C773" s="8" t="s">
        <v>78</v>
      </c>
      <c r="D773" s="8" t="s">
        <v>25</v>
      </c>
      <c r="E773" s="12"/>
      <c r="F773" s="12">
        <v>0</v>
      </c>
      <c r="G773" s="12">
        <v>0</v>
      </c>
      <c r="H773" s="13">
        <v>0</v>
      </c>
      <c r="I773" s="13">
        <v>0</v>
      </c>
      <c r="J773" s="13">
        <v>0</v>
      </c>
      <c r="K773" s="13">
        <v>0</v>
      </c>
      <c r="L773" s="13">
        <v>0</v>
      </c>
      <c r="M773" s="5">
        <f>AllData_CategoryTribe!AX774*4</f>
        <v>0</v>
      </c>
      <c r="N773" s="5">
        <f>AllData_CategoryTribe!BA774*9</f>
        <v>0</v>
      </c>
      <c r="O773" s="5">
        <f>AllData_CategoryTribe!BB774*4</f>
        <v>0</v>
      </c>
      <c r="P773">
        <f t="shared" si="12"/>
        <v>0</v>
      </c>
      <c r="Q773">
        <v>59.3</v>
      </c>
    </row>
    <row r="774" spans="1:17" x14ac:dyDescent="0.3">
      <c r="A774" s="8" t="s">
        <v>20</v>
      </c>
      <c r="B774" s="8" t="s">
        <v>237</v>
      </c>
      <c r="C774" s="8" t="s">
        <v>78</v>
      </c>
      <c r="D774" s="8" t="s">
        <v>20</v>
      </c>
      <c r="E774" s="12">
        <v>112</v>
      </c>
      <c r="F774" s="12">
        <v>0.28599999999999998</v>
      </c>
      <c r="G774" s="12">
        <v>32.031999999999996</v>
      </c>
      <c r="H774" s="13">
        <v>33.633599999999994</v>
      </c>
      <c r="I774" s="13">
        <v>5.9259199999999996</v>
      </c>
      <c r="J774" s="13">
        <v>0.92892799999999998</v>
      </c>
      <c r="K774" s="13">
        <v>0</v>
      </c>
      <c r="L774" s="13">
        <v>0</v>
      </c>
      <c r="M774" s="5">
        <f>AllData_CategoryTribe!AX775*4</f>
        <v>23.703679999999999</v>
      </c>
      <c r="N774" s="5">
        <f>AllData_CategoryTribe!BA775*9</f>
        <v>8.3603519999999989</v>
      </c>
      <c r="O774" s="5">
        <f>AllData_CategoryTribe!BB775*4</f>
        <v>0</v>
      </c>
      <c r="P774">
        <f t="shared" si="12"/>
        <v>1</v>
      </c>
      <c r="Q774">
        <v>21.4</v>
      </c>
    </row>
    <row r="775" spans="1:17" x14ac:dyDescent="0.3">
      <c r="A775" s="8" t="s">
        <v>233</v>
      </c>
      <c r="B775" s="8" t="s">
        <v>237</v>
      </c>
      <c r="C775" s="8" t="s">
        <v>78</v>
      </c>
      <c r="D775" s="8" t="s">
        <v>26</v>
      </c>
      <c r="E775" s="12">
        <v>175</v>
      </c>
      <c r="F775" s="12">
        <v>0.28599999999999998</v>
      </c>
      <c r="G775" s="12">
        <v>50.05</v>
      </c>
      <c r="H775" s="13">
        <v>65.064999999999998</v>
      </c>
      <c r="I775" s="13">
        <v>1.2011999999999998</v>
      </c>
      <c r="J775" s="13">
        <v>0.10009999999999999</v>
      </c>
      <c r="K775" s="13">
        <v>14.314300000000001</v>
      </c>
      <c r="L775" s="13">
        <v>0.15014999999999998</v>
      </c>
      <c r="M775" s="5">
        <f>AllData_CategoryTribe!AX776*4</f>
        <v>4.8047999999999993</v>
      </c>
      <c r="N775" s="5">
        <f>AllData_CategoryTribe!BA776*9</f>
        <v>0.90089999999999992</v>
      </c>
      <c r="O775" s="5">
        <f>AllData_CategoryTribe!BB776*4</f>
        <v>57.257200000000005</v>
      </c>
      <c r="P775">
        <f t="shared" si="12"/>
        <v>1</v>
      </c>
      <c r="Q775">
        <v>31.200000000000003</v>
      </c>
    </row>
    <row r="776" spans="1:17" x14ac:dyDescent="0.3">
      <c r="A776" s="8" t="s">
        <v>233</v>
      </c>
      <c r="B776" s="8" t="s">
        <v>237</v>
      </c>
      <c r="C776" s="8" t="s">
        <v>78</v>
      </c>
      <c r="D776" s="8" t="s">
        <v>28</v>
      </c>
      <c r="E776" s="12">
        <v>185</v>
      </c>
      <c r="F776" s="12">
        <v>0.71399999999999997</v>
      </c>
      <c r="G776" s="12">
        <v>132.09</v>
      </c>
      <c r="H776" s="13">
        <v>167.7543</v>
      </c>
      <c r="I776" s="13">
        <v>11.49183</v>
      </c>
      <c r="J776" s="13">
        <v>0.66044999999999998</v>
      </c>
      <c r="K776" s="13">
        <v>30.116520000000001</v>
      </c>
      <c r="L776" s="13">
        <v>8.4537600000000008</v>
      </c>
      <c r="M776" s="5">
        <f>AllData_CategoryTribe!AX777*4</f>
        <v>45.967320000000001</v>
      </c>
      <c r="N776" s="5">
        <f>AllData_CategoryTribe!BA777*9</f>
        <v>5.9440499999999998</v>
      </c>
      <c r="O776" s="5">
        <f>AllData_CategoryTribe!BB777*4</f>
        <v>120.46608000000001</v>
      </c>
      <c r="P776">
        <f t="shared" si="12"/>
        <v>1</v>
      </c>
      <c r="Q776">
        <v>32</v>
      </c>
    </row>
    <row r="777" spans="1:17" x14ac:dyDescent="0.3">
      <c r="A777" s="8" t="s">
        <v>233</v>
      </c>
      <c r="B777" s="8" t="s">
        <v>237</v>
      </c>
      <c r="C777" s="8" t="s">
        <v>78</v>
      </c>
      <c r="D777" s="8" t="s">
        <v>29</v>
      </c>
      <c r="E777" s="12">
        <v>60</v>
      </c>
      <c r="F777" s="12">
        <v>0.28599999999999998</v>
      </c>
      <c r="G777" s="12">
        <v>17.16</v>
      </c>
      <c r="H777" s="13">
        <v>3.7751999999999999</v>
      </c>
      <c r="I777" s="13">
        <v>0.1716</v>
      </c>
      <c r="J777" s="13">
        <v>6.8640000000000007E-2</v>
      </c>
      <c r="K777" s="13">
        <v>0.7722</v>
      </c>
      <c r="L777" s="13">
        <v>0.48047999999999996</v>
      </c>
      <c r="M777" s="5">
        <f>AllData_CategoryTribe!AX778*4</f>
        <v>0.68640000000000001</v>
      </c>
      <c r="N777" s="5">
        <f>AllData_CategoryTribe!BA778*9</f>
        <v>0.61776000000000009</v>
      </c>
      <c r="O777" s="5">
        <f>AllData_CategoryTribe!BB778*4</f>
        <v>3.0888</v>
      </c>
      <c r="P777">
        <f t="shared" si="12"/>
        <v>1</v>
      </c>
      <c r="Q777">
        <v>5.9</v>
      </c>
    </row>
    <row r="778" spans="1:17" x14ac:dyDescent="0.3">
      <c r="A778" s="8" t="s">
        <v>233</v>
      </c>
      <c r="B778" s="8" t="s">
        <v>237</v>
      </c>
      <c r="C778" s="8" t="s">
        <v>78</v>
      </c>
      <c r="D778" s="8" t="s">
        <v>30</v>
      </c>
      <c r="E778" s="12">
        <v>119</v>
      </c>
      <c r="F778" s="12">
        <v>0.28599999999999998</v>
      </c>
      <c r="G778" s="12">
        <v>34.033999999999999</v>
      </c>
      <c r="H778" s="13">
        <v>31.311279999999996</v>
      </c>
      <c r="I778" s="13">
        <v>0.34033999999999998</v>
      </c>
      <c r="J778" s="13">
        <v>0.17016999999999999</v>
      </c>
      <c r="K778" s="13">
        <v>7.9639559999999996</v>
      </c>
      <c r="L778" s="13">
        <v>0.81681599999999988</v>
      </c>
      <c r="M778" s="5">
        <f>AllData_CategoryTribe!AX779*4</f>
        <v>1.3613599999999999</v>
      </c>
      <c r="N778" s="5">
        <f>AllData_CategoryTribe!BA779*9</f>
        <v>1.5315299999999998</v>
      </c>
      <c r="O778" s="5">
        <f>AllData_CategoryTribe!BB779*4</f>
        <v>31.855823999999998</v>
      </c>
      <c r="P778">
        <f t="shared" si="12"/>
        <v>1</v>
      </c>
      <c r="Q778">
        <v>24.9</v>
      </c>
    </row>
    <row r="779" spans="1:17" x14ac:dyDescent="0.3">
      <c r="A779" s="8" t="s">
        <v>233</v>
      </c>
      <c r="B779" s="8" t="s">
        <v>237</v>
      </c>
      <c r="C779" s="8" t="s">
        <v>78</v>
      </c>
      <c r="D779" s="8" t="s">
        <v>31</v>
      </c>
      <c r="E779" s="12">
        <v>122</v>
      </c>
      <c r="F779" s="12">
        <v>3.3000000000000002E-2</v>
      </c>
      <c r="G779" s="12">
        <v>4.0259999999999998</v>
      </c>
      <c r="H779" s="13">
        <v>3.7441800000000001</v>
      </c>
      <c r="I779" s="13">
        <v>8.0519999999999994E-2</v>
      </c>
      <c r="J779" s="13">
        <v>4.0260000000000001E-3</v>
      </c>
      <c r="K779" s="13">
        <v>0.86961600000000006</v>
      </c>
      <c r="L779" s="13">
        <v>6.0389999999999999E-2</v>
      </c>
      <c r="M779" s="5">
        <f>AllData_CategoryTribe!AX780*4</f>
        <v>0.32207999999999998</v>
      </c>
      <c r="N779" s="5">
        <f>AllData_CategoryTribe!BA780*9</f>
        <v>3.6234000000000002E-2</v>
      </c>
      <c r="O779" s="5">
        <f>AllData_CategoryTribe!BB780*4</f>
        <v>3.4784640000000002</v>
      </c>
      <c r="P779">
        <f t="shared" si="12"/>
        <v>1</v>
      </c>
      <c r="Q779">
        <v>23.700000000000003</v>
      </c>
    </row>
    <row r="780" spans="1:17" x14ac:dyDescent="0.3">
      <c r="A780" s="8" t="s">
        <v>233</v>
      </c>
      <c r="B780" s="8" t="s">
        <v>237</v>
      </c>
      <c r="C780" s="8" t="s">
        <v>78</v>
      </c>
      <c r="D780" s="8" t="s">
        <v>77</v>
      </c>
      <c r="E780" s="12">
        <v>119</v>
      </c>
      <c r="F780" s="12">
        <v>0.14299999999999999</v>
      </c>
      <c r="G780" s="12">
        <v>17.016999999999999</v>
      </c>
      <c r="H780" s="13">
        <v>66.366299999999995</v>
      </c>
      <c r="I780" s="13">
        <v>0.17016999999999999</v>
      </c>
      <c r="J780" s="13">
        <v>0.13613600000000001</v>
      </c>
      <c r="K780" s="13">
        <v>14.311297</v>
      </c>
      <c r="L780" s="13">
        <v>0.17016999999999999</v>
      </c>
      <c r="M780" s="5">
        <f>AllData_CategoryTribe!AX781*4</f>
        <v>0.68067999999999995</v>
      </c>
      <c r="N780" s="5">
        <f>AllData_CategoryTribe!BA781*9</f>
        <v>1.2252240000000001</v>
      </c>
      <c r="O780" s="5">
        <f>AllData_CategoryTribe!BB781*4</f>
        <v>57.245187999999999</v>
      </c>
      <c r="P780">
        <f t="shared" si="12"/>
        <v>1</v>
      </c>
      <c r="Q780">
        <v>84.899999999999991</v>
      </c>
    </row>
    <row r="781" spans="1:17" x14ac:dyDescent="0.3">
      <c r="A781" s="8" t="s">
        <v>234</v>
      </c>
      <c r="B781" s="8" t="s">
        <v>237</v>
      </c>
      <c r="C781" s="8" t="s">
        <v>78</v>
      </c>
      <c r="D781" s="8" t="s">
        <v>248</v>
      </c>
      <c r="E781" s="12">
        <v>134</v>
      </c>
      <c r="F781" s="12">
        <v>0.28599999999999998</v>
      </c>
      <c r="G781" s="12">
        <v>38.323999999999998</v>
      </c>
      <c r="H781" s="13">
        <v>62.468119999999999</v>
      </c>
      <c r="I781" s="13">
        <v>2.414412</v>
      </c>
      <c r="J781" s="13">
        <v>0.53653600000000001</v>
      </c>
      <c r="K781" s="13">
        <v>11.918764000000001</v>
      </c>
      <c r="L781" s="13">
        <v>0.38323999999999997</v>
      </c>
      <c r="M781" s="5">
        <f>AllData_CategoryTribe!AX782*4</f>
        <v>9.657648</v>
      </c>
      <c r="N781" s="5">
        <f>AllData_CategoryTribe!BA782*9</f>
        <v>4.828824</v>
      </c>
      <c r="O781" s="5">
        <f>AllData_CategoryTribe!BB782*4</f>
        <v>47.675056000000005</v>
      </c>
      <c r="P781">
        <f t="shared" si="12"/>
        <v>1</v>
      </c>
      <c r="Q781">
        <v>38.799999999999997</v>
      </c>
    </row>
    <row r="782" spans="1:17" x14ac:dyDescent="0.3">
      <c r="A782" s="8" t="s">
        <v>234</v>
      </c>
      <c r="B782" s="8" t="s">
        <v>237</v>
      </c>
      <c r="C782" s="8" t="s">
        <v>78</v>
      </c>
      <c r="D782" s="8" t="s">
        <v>27</v>
      </c>
      <c r="E782" s="12">
        <v>114</v>
      </c>
      <c r="F782" s="12">
        <v>0.71399999999999997</v>
      </c>
      <c r="G782" s="12">
        <v>81.396000000000001</v>
      </c>
      <c r="H782" s="13">
        <v>101.745</v>
      </c>
      <c r="I782" s="13">
        <v>1.7093160000000001</v>
      </c>
      <c r="J782" s="13">
        <v>1.0581480000000001</v>
      </c>
      <c r="K782" s="13">
        <v>21.325751999999998</v>
      </c>
      <c r="L782" s="13">
        <v>0.81396000000000002</v>
      </c>
      <c r="M782" s="5">
        <f>AllData_CategoryTribe!AX783*4</f>
        <v>6.8372640000000002</v>
      </c>
      <c r="N782" s="5">
        <f>AllData_CategoryTribe!BA783*9</f>
        <v>9.5233319999999999</v>
      </c>
      <c r="O782" s="5">
        <f>AllData_CategoryTribe!BB783*4</f>
        <v>85.303007999999991</v>
      </c>
      <c r="P782">
        <f t="shared" si="12"/>
        <v>1</v>
      </c>
      <c r="Q782">
        <v>29.6</v>
      </c>
    </row>
    <row r="783" spans="1:17" x14ac:dyDescent="0.3">
      <c r="A783" s="8" t="s">
        <v>234</v>
      </c>
      <c r="B783" s="8" t="s">
        <v>237</v>
      </c>
      <c r="C783" s="8" t="s">
        <v>78</v>
      </c>
      <c r="D783" s="8" t="s">
        <v>32</v>
      </c>
      <c r="E783" s="12">
        <v>83</v>
      </c>
      <c r="F783" s="12">
        <v>0.14299999999999999</v>
      </c>
      <c r="G783" s="12">
        <v>11.869</v>
      </c>
      <c r="H783" s="13">
        <v>39.405079999999998</v>
      </c>
      <c r="I783" s="13">
        <v>1.222507</v>
      </c>
      <c r="J783" s="13">
        <v>0.35607</v>
      </c>
      <c r="K783" s="13">
        <v>8.7474530000000001</v>
      </c>
      <c r="L783" s="13">
        <v>1.507363</v>
      </c>
      <c r="M783" s="5">
        <f>AllData_CategoryTribe!AX784*4</f>
        <v>4.890028</v>
      </c>
      <c r="N783" s="5">
        <f>AllData_CategoryTribe!BA784*9</f>
        <v>3.2046299999999999</v>
      </c>
      <c r="O783" s="5">
        <f>AllData_CategoryTribe!BB784*4</f>
        <v>34.989812000000001</v>
      </c>
      <c r="P783">
        <f t="shared" si="12"/>
        <v>1</v>
      </c>
      <c r="Q783">
        <v>87</v>
      </c>
    </row>
    <row r="784" spans="1:17" x14ac:dyDescent="0.3">
      <c r="A784" s="8" t="s">
        <v>234</v>
      </c>
      <c r="B784" s="8" t="s">
        <v>237</v>
      </c>
      <c r="C784" s="8" t="s">
        <v>78</v>
      </c>
      <c r="D784" s="8" t="s">
        <v>74</v>
      </c>
      <c r="E784" s="12">
        <v>340</v>
      </c>
      <c r="F784" s="12">
        <v>3.3000000000000002E-2</v>
      </c>
      <c r="G784" s="12">
        <v>11.22</v>
      </c>
      <c r="H784" s="13">
        <v>4.6002000000000001</v>
      </c>
      <c r="I784" s="13">
        <v>0</v>
      </c>
      <c r="J784" s="13">
        <v>0</v>
      </c>
      <c r="K784" s="13">
        <v>1.1668800000000001</v>
      </c>
      <c r="L784" s="13">
        <v>0</v>
      </c>
      <c r="M784" s="5">
        <f>AllData_CategoryTribe!AX785*4</f>
        <v>0</v>
      </c>
      <c r="N784" s="5">
        <f>AllData_CategoryTribe!BA785*9</f>
        <v>0</v>
      </c>
      <c r="O784" s="5">
        <f>AllData_CategoryTribe!BB785*4</f>
        <v>4.6675200000000006</v>
      </c>
      <c r="P784">
        <f t="shared" si="12"/>
        <v>1</v>
      </c>
      <c r="Q784">
        <v>10.4</v>
      </c>
    </row>
    <row r="785" spans="1:17" x14ac:dyDescent="0.3">
      <c r="A785" s="8" t="s">
        <v>232</v>
      </c>
      <c r="B785" s="8" t="s">
        <v>237</v>
      </c>
      <c r="C785" s="8" t="s">
        <v>79</v>
      </c>
      <c r="D785" s="8" t="s">
        <v>13</v>
      </c>
      <c r="E785" s="12">
        <v>112</v>
      </c>
      <c r="F785" s="12">
        <v>3.0000000000000001E-3</v>
      </c>
      <c r="G785" s="12">
        <v>0.33600000000000002</v>
      </c>
      <c r="H785" s="13">
        <v>0.90383999999999998</v>
      </c>
      <c r="I785" s="13">
        <v>8.3664000000000002E-2</v>
      </c>
      <c r="J785" s="13">
        <v>6.0479999999999999E-2</v>
      </c>
      <c r="K785" s="13">
        <v>0</v>
      </c>
      <c r="L785" s="13">
        <v>0</v>
      </c>
      <c r="M785" s="5">
        <f>AllData_CategoryTribe!AX786*4</f>
        <v>0.33465600000000001</v>
      </c>
      <c r="N785" s="5">
        <f>AllData_CategoryTribe!BA786*9</f>
        <v>0.54432000000000003</v>
      </c>
      <c r="O785" s="5">
        <f>AllData_CategoryTribe!BB786*4</f>
        <v>0</v>
      </c>
      <c r="P785">
        <f t="shared" si="12"/>
        <v>1</v>
      </c>
      <c r="Q785">
        <v>42.9</v>
      </c>
    </row>
    <row r="786" spans="1:17" x14ac:dyDescent="0.3">
      <c r="A786" s="8" t="s">
        <v>232</v>
      </c>
      <c r="B786" s="8" t="s">
        <v>237</v>
      </c>
      <c r="C786" s="8" t="s">
        <v>79</v>
      </c>
      <c r="D786" s="8" t="s">
        <v>15</v>
      </c>
      <c r="E786" s="12">
        <v>85</v>
      </c>
      <c r="F786" s="12">
        <v>0.14299999999999999</v>
      </c>
      <c r="G786" s="12">
        <v>12.154999999999999</v>
      </c>
      <c r="H786" s="13">
        <v>29.29355</v>
      </c>
      <c r="I786" s="13">
        <v>3.9989949999999999</v>
      </c>
      <c r="J786" s="13">
        <v>1.3248949999999999</v>
      </c>
      <c r="K786" s="13">
        <v>6.0774999999999996E-2</v>
      </c>
      <c r="L786" s="13">
        <v>0</v>
      </c>
      <c r="M786" s="5">
        <f>AllData_CategoryTribe!AX787*4</f>
        <v>15.995979999999999</v>
      </c>
      <c r="N786" s="5">
        <f>AllData_CategoryTribe!BA787*9</f>
        <v>11.924054999999999</v>
      </c>
      <c r="O786" s="5">
        <f>AllData_CategoryTribe!BB787*4</f>
        <v>0.24309999999999998</v>
      </c>
      <c r="P786">
        <f t="shared" si="12"/>
        <v>1</v>
      </c>
      <c r="Q786">
        <v>44.3</v>
      </c>
    </row>
    <row r="787" spans="1:17" x14ac:dyDescent="0.3">
      <c r="A787" s="8" t="s">
        <v>232</v>
      </c>
      <c r="B787" s="8" t="s">
        <v>237</v>
      </c>
      <c r="C787" s="8" t="s">
        <v>79</v>
      </c>
      <c r="D787" s="8" t="s">
        <v>17</v>
      </c>
      <c r="E787" s="12">
        <v>85</v>
      </c>
      <c r="F787" s="12">
        <v>0.14299999999999999</v>
      </c>
      <c r="G787" s="12">
        <v>12.154999999999999</v>
      </c>
      <c r="H787" s="13">
        <v>32.210749999999997</v>
      </c>
      <c r="I787" s="13">
        <v>2.0541949999999995</v>
      </c>
      <c r="J787" s="13">
        <v>2.6011699999999998</v>
      </c>
      <c r="K787" s="13">
        <v>0</v>
      </c>
      <c r="L787" s="13">
        <v>0</v>
      </c>
      <c r="M787" s="5">
        <f>AllData_CategoryTribe!AX788*4</f>
        <v>8.2167799999999982</v>
      </c>
      <c r="N787" s="5">
        <f>AllData_CategoryTribe!BA788*9</f>
        <v>23.410529999999998</v>
      </c>
      <c r="O787" s="5">
        <f>AllData_CategoryTribe!BB788*4</f>
        <v>0</v>
      </c>
      <c r="P787">
        <f t="shared" si="12"/>
        <v>1</v>
      </c>
      <c r="Q787">
        <v>38.299999999999997</v>
      </c>
    </row>
    <row r="788" spans="1:17" x14ac:dyDescent="0.3">
      <c r="A788" s="8" t="s">
        <v>232</v>
      </c>
      <c r="B788" s="8" t="s">
        <v>237</v>
      </c>
      <c r="C788" s="8" t="s">
        <v>79</v>
      </c>
      <c r="D788" s="8" t="s">
        <v>18</v>
      </c>
      <c r="E788" s="12">
        <v>112</v>
      </c>
      <c r="F788" s="12">
        <v>3.3000000000000002E-2</v>
      </c>
      <c r="G788" s="12">
        <v>3.6960000000000002</v>
      </c>
      <c r="H788" s="13">
        <v>9.8683200000000006</v>
      </c>
      <c r="I788" s="13">
        <v>0.72441600000000006</v>
      </c>
      <c r="J788" s="13">
        <v>0.75028800000000007</v>
      </c>
      <c r="K788" s="13">
        <v>3.696E-2</v>
      </c>
      <c r="L788" s="13">
        <v>3.696E-2</v>
      </c>
      <c r="M788" s="5">
        <f>AllData_CategoryTribe!AX789*4</f>
        <v>2.8976640000000002</v>
      </c>
      <c r="N788" s="5">
        <f>AllData_CategoryTribe!BA789*9</f>
        <v>6.7525920000000008</v>
      </c>
      <c r="O788" s="5">
        <f>AllData_CategoryTribe!BB789*4</f>
        <v>0.14784</v>
      </c>
      <c r="P788">
        <f t="shared" si="12"/>
        <v>1</v>
      </c>
      <c r="Q788">
        <v>39.900000000000006</v>
      </c>
    </row>
    <row r="789" spans="1:17" x14ac:dyDescent="0.3">
      <c r="A789" s="8" t="s">
        <v>232</v>
      </c>
      <c r="B789" s="8" t="s">
        <v>237</v>
      </c>
      <c r="C789" s="8" t="s">
        <v>79</v>
      </c>
      <c r="D789" s="8" t="s">
        <v>19</v>
      </c>
      <c r="E789" s="12"/>
      <c r="F789" s="12">
        <v>0</v>
      </c>
      <c r="G789" s="12">
        <v>0</v>
      </c>
      <c r="H789" s="13">
        <v>0</v>
      </c>
      <c r="I789" s="13">
        <v>0</v>
      </c>
      <c r="J789" s="13">
        <v>0</v>
      </c>
      <c r="K789" s="13">
        <v>0</v>
      </c>
      <c r="L789" s="13">
        <v>0</v>
      </c>
      <c r="M789" s="5">
        <f>AllData_CategoryTribe!AX790*4</f>
        <v>0</v>
      </c>
      <c r="N789" s="5">
        <f>AllData_CategoryTribe!BA790*9</f>
        <v>0</v>
      </c>
      <c r="O789" s="5">
        <f>AllData_CategoryTribe!BB790*4</f>
        <v>0</v>
      </c>
      <c r="P789">
        <f t="shared" si="12"/>
        <v>0</v>
      </c>
      <c r="Q789">
        <v>45.8</v>
      </c>
    </row>
    <row r="790" spans="1:17" x14ac:dyDescent="0.3">
      <c r="A790" s="8" t="s">
        <v>232</v>
      </c>
      <c r="B790" s="8" t="s">
        <v>237</v>
      </c>
      <c r="C790" s="8" t="s">
        <v>79</v>
      </c>
      <c r="D790" s="8" t="s">
        <v>22</v>
      </c>
      <c r="E790" s="12"/>
      <c r="F790" s="12">
        <v>0</v>
      </c>
      <c r="G790" s="12">
        <v>0</v>
      </c>
      <c r="H790" s="13">
        <v>0</v>
      </c>
      <c r="I790" s="13">
        <v>0</v>
      </c>
      <c r="J790" s="13">
        <v>0</v>
      </c>
      <c r="K790" s="13">
        <v>0</v>
      </c>
      <c r="L790" s="13">
        <v>0</v>
      </c>
      <c r="M790" s="5">
        <f>AllData_CategoryTribe!AX791*4</f>
        <v>0</v>
      </c>
      <c r="N790" s="5">
        <f>AllData_CategoryTribe!BA791*9</f>
        <v>0</v>
      </c>
      <c r="O790" s="5">
        <f>AllData_CategoryTribe!BB791*4</f>
        <v>0</v>
      </c>
      <c r="P790">
        <f t="shared" si="12"/>
        <v>0</v>
      </c>
      <c r="Q790">
        <v>45.8</v>
      </c>
    </row>
    <row r="791" spans="1:17" x14ac:dyDescent="0.3">
      <c r="A791" s="8" t="s">
        <v>232</v>
      </c>
      <c r="B791" s="8" t="s">
        <v>237</v>
      </c>
      <c r="C791" s="8" t="s">
        <v>79</v>
      </c>
      <c r="D791" s="8" t="s">
        <v>23</v>
      </c>
      <c r="E791" s="12"/>
      <c r="F791" s="12">
        <v>0</v>
      </c>
      <c r="G791" s="12">
        <v>0</v>
      </c>
      <c r="H791" s="13">
        <v>0</v>
      </c>
      <c r="I791" s="13">
        <v>0</v>
      </c>
      <c r="J791" s="13">
        <v>0</v>
      </c>
      <c r="K791" s="13">
        <v>0</v>
      </c>
      <c r="L791" s="13">
        <v>0</v>
      </c>
      <c r="M791" s="5">
        <f>AllData_CategoryTribe!AX792*4</f>
        <v>0</v>
      </c>
      <c r="N791" s="5">
        <f>AllData_CategoryTribe!BA792*9</f>
        <v>0</v>
      </c>
      <c r="O791" s="5">
        <f>AllData_CategoryTribe!BB792*4</f>
        <v>0</v>
      </c>
      <c r="P791">
        <f t="shared" si="12"/>
        <v>0</v>
      </c>
      <c r="Q791">
        <v>24.3</v>
      </c>
    </row>
    <row r="792" spans="1:17" x14ac:dyDescent="0.3">
      <c r="A792" s="8" t="s">
        <v>232</v>
      </c>
      <c r="B792" s="8" t="s">
        <v>237</v>
      </c>
      <c r="C792" s="8" t="s">
        <v>79</v>
      </c>
      <c r="D792" s="8" t="s">
        <v>24</v>
      </c>
      <c r="E792" s="12"/>
      <c r="F792" s="12">
        <v>0</v>
      </c>
      <c r="G792" s="12">
        <v>0</v>
      </c>
      <c r="H792" s="13">
        <v>0</v>
      </c>
      <c r="I792" s="13">
        <v>0</v>
      </c>
      <c r="J792" s="13">
        <v>0</v>
      </c>
      <c r="K792" s="13">
        <v>0</v>
      </c>
      <c r="L792" s="13">
        <v>0</v>
      </c>
      <c r="M792" s="5">
        <f>AllData_CategoryTribe!AX793*4</f>
        <v>0</v>
      </c>
      <c r="N792" s="5">
        <f>AllData_CategoryTribe!BA793*9</f>
        <v>0</v>
      </c>
      <c r="O792" s="5">
        <f>AllData_CategoryTribe!BB793*4</f>
        <v>0</v>
      </c>
      <c r="P792">
        <f t="shared" si="12"/>
        <v>0</v>
      </c>
      <c r="Q792">
        <v>12.2</v>
      </c>
    </row>
    <row r="793" spans="1:17" x14ac:dyDescent="0.3">
      <c r="A793" s="8" t="s">
        <v>232</v>
      </c>
      <c r="B793" s="8" t="s">
        <v>237</v>
      </c>
      <c r="C793" s="8" t="s">
        <v>79</v>
      </c>
      <c r="D793" s="8" t="s">
        <v>25</v>
      </c>
      <c r="E793" s="12">
        <v>113</v>
      </c>
      <c r="F793" s="12">
        <v>3.3000000000000002E-2</v>
      </c>
      <c r="G793" s="12">
        <v>3.7290000000000001</v>
      </c>
      <c r="H793" s="13">
        <v>15.02787</v>
      </c>
      <c r="I793" s="13">
        <v>0.92852099999999993</v>
      </c>
      <c r="J793" s="13">
        <v>1.234299</v>
      </c>
      <c r="K793" s="13">
        <v>4.8477000000000006E-2</v>
      </c>
      <c r="L793" s="13">
        <v>0</v>
      </c>
      <c r="M793" s="5">
        <f>AllData_CategoryTribe!AX794*4</f>
        <v>3.7140839999999997</v>
      </c>
      <c r="N793" s="5">
        <f>AllData_CategoryTribe!BA794*9</f>
        <v>11.108691</v>
      </c>
      <c r="O793" s="5">
        <f>AllData_CategoryTribe!BB794*4</f>
        <v>0.19390800000000002</v>
      </c>
      <c r="P793">
        <f t="shared" si="12"/>
        <v>1</v>
      </c>
      <c r="Q793">
        <v>59.3</v>
      </c>
    </row>
    <row r="794" spans="1:17" x14ac:dyDescent="0.3">
      <c r="A794" s="8" t="s">
        <v>20</v>
      </c>
      <c r="B794" s="8" t="s">
        <v>237</v>
      </c>
      <c r="C794" s="8" t="s">
        <v>79</v>
      </c>
      <c r="D794" s="8" t="s">
        <v>20</v>
      </c>
      <c r="E794" s="12">
        <v>112</v>
      </c>
      <c r="F794" s="12">
        <v>0.42899999999999999</v>
      </c>
      <c r="G794" s="12">
        <v>48.048000000000002</v>
      </c>
      <c r="H794" s="13">
        <v>50.450400000000002</v>
      </c>
      <c r="I794" s="13">
        <v>8.8888800000000003</v>
      </c>
      <c r="J794" s="13">
        <v>1.393392</v>
      </c>
      <c r="K794" s="13">
        <v>0</v>
      </c>
      <c r="L794" s="13">
        <v>0</v>
      </c>
      <c r="M794" s="5">
        <f>AllData_CategoryTribe!AX795*4</f>
        <v>35.555520000000001</v>
      </c>
      <c r="N794" s="5">
        <f>AllData_CategoryTribe!BA795*9</f>
        <v>12.540528</v>
      </c>
      <c r="O794" s="5">
        <f>AllData_CategoryTribe!BB795*4</f>
        <v>0</v>
      </c>
      <c r="P794">
        <f t="shared" si="12"/>
        <v>1</v>
      </c>
      <c r="Q794">
        <v>21.4</v>
      </c>
    </row>
    <row r="795" spans="1:17" x14ac:dyDescent="0.3">
      <c r="A795" s="8" t="s">
        <v>233</v>
      </c>
      <c r="B795" s="8" t="s">
        <v>237</v>
      </c>
      <c r="C795" s="8" t="s">
        <v>79</v>
      </c>
      <c r="D795" s="8" t="s">
        <v>26</v>
      </c>
      <c r="E795" s="12">
        <v>175</v>
      </c>
      <c r="F795" s="12">
        <v>0.42899999999999999</v>
      </c>
      <c r="G795" s="12">
        <v>75.075000000000003</v>
      </c>
      <c r="H795" s="13">
        <v>97.597499999999997</v>
      </c>
      <c r="I795" s="13">
        <v>1.8018000000000001</v>
      </c>
      <c r="J795" s="13">
        <v>0.15015000000000001</v>
      </c>
      <c r="K795" s="13">
        <v>21.471450000000001</v>
      </c>
      <c r="L795" s="13">
        <v>0.22522500000000001</v>
      </c>
      <c r="M795" s="5">
        <f>AllData_CategoryTribe!AX796*4</f>
        <v>7.2072000000000003</v>
      </c>
      <c r="N795" s="5">
        <f>AllData_CategoryTribe!BA796*9</f>
        <v>1.3513500000000001</v>
      </c>
      <c r="O795" s="5">
        <f>AllData_CategoryTribe!BB796*4</f>
        <v>85.885800000000003</v>
      </c>
      <c r="P795">
        <f t="shared" si="12"/>
        <v>1</v>
      </c>
      <c r="Q795">
        <v>31.200000000000003</v>
      </c>
    </row>
    <row r="796" spans="1:17" x14ac:dyDescent="0.3">
      <c r="A796" s="8" t="s">
        <v>233</v>
      </c>
      <c r="B796" s="8" t="s">
        <v>237</v>
      </c>
      <c r="C796" s="8" t="s">
        <v>79</v>
      </c>
      <c r="D796" s="8" t="s">
        <v>28</v>
      </c>
      <c r="E796" s="12">
        <v>185</v>
      </c>
      <c r="F796" s="12">
        <v>0.28599999999999998</v>
      </c>
      <c r="G796" s="12">
        <v>52.91</v>
      </c>
      <c r="H796" s="13">
        <v>67.195700000000002</v>
      </c>
      <c r="I796" s="13">
        <v>4.6031699999999995</v>
      </c>
      <c r="J796" s="13">
        <v>0.26455000000000001</v>
      </c>
      <c r="K796" s="13">
        <v>12.06348</v>
      </c>
      <c r="L796" s="13">
        <v>3.3862400000000004</v>
      </c>
      <c r="M796" s="5">
        <f>AllData_CategoryTribe!AX797*4</f>
        <v>18.412679999999998</v>
      </c>
      <c r="N796" s="5">
        <f>AllData_CategoryTribe!BA797*9</f>
        <v>2.3809499999999999</v>
      </c>
      <c r="O796" s="5">
        <f>AllData_CategoryTribe!BB797*4</f>
        <v>48.253920000000001</v>
      </c>
      <c r="P796">
        <f t="shared" si="12"/>
        <v>1</v>
      </c>
      <c r="Q796">
        <v>32</v>
      </c>
    </row>
    <row r="797" spans="1:17" x14ac:dyDescent="0.3">
      <c r="A797" s="8" t="s">
        <v>233</v>
      </c>
      <c r="B797" s="8" t="s">
        <v>237</v>
      </c>
      <c r="C797" s="8" t="s">
        <v>79</v>
      </c>
      <c r="D797" s="8" t="s">
        <v>29</v>
      </c>
      <c r="E797" s="12">
        <v>60</v>
      </c>
      <c r="F797" s="12">
        <v>0.14299999999999999</v>
      </c>
      <c r="G797" s="12">
        <v>8.58</v>
      </c>
      <c r="H797" s="13">
        <v>1.8875999999999999</v>
      </c>
      <c r="I797" s="13">
        <v>8.5800000000000001E-2</v>
      </c>
      <c r="J797" s="13">
        <v>3.4320000000000003E-2</v>
      </c>
      <c r="K797" s="13">
        <v>0.3861</v>
      </c>
      <c r="L797" s="13">
        <v>0.24023999999999998</v>
      </c>
      <c r="M797" s="5">
        <f>AllData_CategoryTribe!AX798*4</f>
        <v>0.34320000000000001</v>
      </c>
      <c r="N797" s="5">
        <f>AllData_CategoryTribe!BA798*9</f>
        <v>0.30888000000000004</v>
      </c>
      <c r="O797" s="5">
        <f>AllData_CategoryTribe!BB798*4</f>
        <v>1.5444</v>
      </c>
      <c r="P797">
        <f t="shared" si="12"/>
        <v>1</v>
      </c>
      <c r="Q797">
        <v>5.9</v>
      </c>
    </row>
    <row r="798" spans="1:17" x14ac:dyDescent="0.3">
      <c r="A798" s="8" t="s">
        <v>233</v>
      </c>
      <c r="B798" s="8" t="s">
        <v>237</v>
      </c>
      <c r="C798" s="8" t="s">
        <v>79</v>
      </c>
      <c r="D798" s="8" t="s">
        <v>30</v>
      </c>
      <c r="E798" s="12">
        <v>119</v>
      </c>
      <c r="F798" s="12">
        <v>0.42899999999999999</v>
      </c>
      <c r="G798" s="12">
        <v>51.051000000000002</v>
      </c>
      <c r="H798" s="13">
        <v>46.966920000000002</v>
      </c>
      <c r="I798" s="13">
        <v>0.51051000000000002</v>
      </c>
      <c r="J798" s="13">
        <v>0.25525500000000001</v>
      </c>
      <c r="K798" s="13">
        <v>11.945933999999999</v>
      </c>
      <c r="L798" s="13">
        <v>1.2252240000000001</v>
      </c>
      <c r="M798" s="5">
        <f>AllData_CategoryTribe!AX799*4</f>
        <v>2.0420400000000001</v>
      </c>
      <c r="N798" s="5">
        <f>AllData_CategoryTribe!BA799*9</f>
        <v>2.2972950000000001</v>
      </c>
      <c r="O798" s="5">
        <f>AllData_CategoryTribe!BB799*4</f>
        <v>47.783735999999998</v>
      </c>
      <c r="P798">
        <f t="shared" si="12"/>
        <v>1</v>
      </c>
      <c r="Q798">
        <v>24.9</v>
      </c>
    </row>
    <row r="799" spans="1:17" x14ac:dyDescent="0.3">
      <c r="A799" s="8" t="s">
        <v>233</v>
      </c>
      <c r="B799" s="8" t="s">
        <v>237</v>
      </c>
      <c r="C799" s="8" t="s">
        <v>79</v>
      </c>
      <c r="D799" s="8" t="s">
        <v>31</v>
      </c>
      <c r="E799" s="12">
        <v>122</v>
      </c>
      <c r="F799" s="12">
        <v>3.3000000000000002E-2</v>
      </c>
      <c r="G799" s="12">
        <v>4.0259999999999998</v>
      </c>
      <c r="H799" s="13">
        <v>3.7441800000000001</v>
      </c>
      <c r="I799" s="13">
        <v>8.0519999999999994E-2</v>
      </c>
      <c r="J799" s="13">
        <v>4.0260000000000001E-3</v>
      </c>
      <c r="K799" s="13">
        <v>0.86961600000000006</v>
      </c>
      <c r="L799" s="13">
        <v>6.0389999999999999E-2</v>
      </c>
      <c r="M799" s="5">
        <f>AllData_CategoryTribe!AX800*4</f>
        <v>0.32207999999999998</v>
      </c>
      <c r="N799" s="5">
        <f>AllData_CategoryTribe!BA800*9</f>
        <v>3.6234000000000002E-2</v>
      </c>
      <c r="O799" s="5">
        <f>AllData_CategoryTribe!BB800*4</f>
        <v>3.4784640000000002</v>
      </c>
      <c r="P799">
        <f t="shared" si="12"/>
        <v>1</v>
      </c>
      <c r="Q799">
        <v>23.700000000000003</v>
      </c>
    </row>
    <row r="800" spans="1:17" x14ac:dyDescent="0.3">
      <c r="A800" s="8" t="s">
        <v>233</v>
      </c>
      <c r="B800" s="8" t="s">
        <v>237</v>
      </c>
      <c r="C800" s="8" t="s">
        <v>78</v>
      </c>
      <c r="D800" s="8" t="s">
        <v>77</v>
      </c>
      <c r="E800" s="12">
        <v>119</v>
      </c>
      <c r="F800" s="12">
        <v>0.14299999999999999</v>
      </c>
      <c r="G800" s="12">
        <v>17.016999999999999</v>
      </c>
      <c r="H800" s="13">
        <v>66.366299999999995</v>
      </c>
      <c r="I800" s="13">
        <v>0.17016999999999999</v>
      </c>
      <c r="J800" s="13">
        <v>0.13613600000000001</v>
      </c>
      <c r="K800" s="13">
        <v>14.311297</v>
      </c>
      <c r="L800" s="13">
        <v>0.17016999999999999</v>
      </c>
      <c r="M800" s="5">
        <f>AllData_CategoryTribe!AX801*4</f>
        <v>0.68067999999999995</v>
      </c>
      <c r="N800" s="5">
        <f>AllData_CategoryTribe!BA801*9</f>
        <v>1.2252240000000001</v>
      </c>
      <c r="O800" s="5">
        <f>AllData_CategoryTribe!BB801*4</f>
        <v>57.245187999999999</v>
      </c>
      <c r="P800">
        <f t="shared" si="12"/>
        <v>1</v>
      </c>
      <c r="Q800">
        <v>84.899999999999991</v>
      </c>
    </row>
    <row r="801" spans="1:17" x14ac:dyDescent="0.3">
      <c r="A801" s="8" t="s">
        <v>234</v>
      </c>
      <c r="B801" s="8" t="s">
        <v>237</v>
      </c>
      <c r="C801" s="8" t="s">
        <v>79</v>
      </c>
      <c r="D801" s="8" t="s">
        <v>248</v>
      </c>
      <c r="E801" s="12">
        <v>134</v>
      </c>
      <c r="F801" s="12">
        <v>0.28599999999999998</v>
      </c>
      <c r="G801" s="12">
        <v>38.323999999999998</v>
      </c>
      <c r="H801" s="13">
        <v>62.468119999999999</v>
      </c>
      <c r="I801" s="13">
        <v>2.414412</v>
      </c>
      <c r="J801" s="13">
        <v>0.53653600000000001</v>
      </c>
      <c r="K801" s="13">
        <v>11.918764000000001</v>
      </c>
      <c r="L801" s="13">
        <v>0.38323999999999997</v>
      </c>
      <c r="M801" s="5">
        <f>AllData_CategoryTribe!AX802*4</f>
        <v>9.657648</v>
      </c>
      <c r="N801" s="5">
        <f>AllData_CategoryTribe!BA802*9</f>
        <v>4.828824</v>
      </c>
      <c r="O801" s="5">
        <f>AllData_CategoryTribe!BB802*4</f>
        <v>47.675056000000005</v>
      </c>
      <c r="P801">
        <f t="shared" si="12"/>
        <v>1</v>
      </c>
      <c r="Q801">
        <v>38.799999999999997</v>
      </c>
    </row>
    <row r="802" spans="1:17" x14ac:dyDescent="0.3">
      <c r="A802" s="8" t="s">
        <v>234</v>
      </c>
      <c r="B802" s="8" t="s">
        <v>237</v>
      </c>
      <c r="C802" s="8" t="s">
        <v>79</v>
      </c>
      <c r="D802" s="8" t="s">
        <v>27</v>
      </c>
      <c r="E802" s="12">
        <v>114</v>
      </c>
      <c r="F802" s="12">
        <v>1</v>
      </c>
      <c r="G802" s="12">
        <v>114</v>
      </c>
      <c r="H802" s="13">
        <v>142.5</v>
      </c>
      <c r="I802" s="13">
        <v>2.3940000000000001</v>
      </c>
      <c r="J802" s="13">
        <v>1.4820000000000002</v>
      </c>
      <c r="K802" s="13">
        <v>29.867999999999999</v>
      </c>
      <c r="L802" s="13">
        <v>1.1399999999999999</v>
      </c>
      <c r="M802" s="5">
        <f>AllData_CategoryTribe!AX803*4</f>
        <v>9.5760000000000005</v>
      </c>
      <c r="N802" s="5">
        <f>AllData_CategoryTribe!BA803*9</f>
        <v>13.338000000000001</v>
      </c>
      <c r="O802" s="5">
        <f>AllData_CategoryTribe!BB803*4</f>
        <v>119.47199999999999</v>
      </c>
      <c r="P802">
        <f t="shared" si="12"/>
        <v>1</v>
      </c>
      <c r="Q802">
        <v>29.6</v>
      </c>
    </row>
    <row r="803" spans="1:17" x14ac:dyDescent="0.3">
      <c r="A803" s="8" t="s">
        <v>234</v>
      </c>
      <c r="B803" s="8" t="s">
        <v>237</v>
      </c>
      <c r="C803" s="8" t="s">
        <v>79</v>
      </c>
      <c r="D803" s="8" t="s">
        <v>32</v>
      </c>
      <c r="E803" s="12">
        <v>83</v>
      </c>
      <c r="F803" s="12">
        <v>1</v>
      </c>
      <c r="G803" s="12">
        <v>83</v>
      </c>
      <c r="H803" s="13">
        <v>275.56</v>
      </c>
      <c r="I803" s="13">
        <v>8.5490000000000013</v>
      </c>
      <c r="J803" s="13">
        <v>2.4900000000000002</v>
      </c>
      <c r="K803" s="13">
        <v>61.171000000000006</v>
      </c>
      <c r="L803" s="13">
        <v>10.540999999999999</v>
      </c>
      <c r="M803" s="5">
        <f>AllData_CategoryTribe!AX804*4</f>
        <v>34.196000000000005</v>
      </c>
      <c r="N803" s="5">
        <f>AllData_CategoryTribe!BA804*9</f>
        <v>22.410000000000004</v>
      </c>
      <c r="O803" s="5">
        <f>AllData_CategoryTribe!BB804*4</f>
        <v>244.68400000000003</v>
      </c>
      <c r="P803">
        <f t="shared" si="12"/>
        <v>1</v>
      </c>
      <c r="Q803">
        <v>87</v>
      </c>
    </row>
    <row r="804" spans="1:17" x14ac:dyDescent="0.3">
      <c r="A804" s="8" t="s">
        <v>232</v>
      </c>
      <c r="B804" s="8" t="s">
        <v>237</v>
      </c>
      <c r="C804" s="8" t="s">
        <v>80</v>
      </c>
      <c r="D804" s="8" t="s">
        <v>13</v>
      </c>
      <c r="E804" s="12">
        <v>112</v>
      </c>
      <c r="F804" s="12">
        <v>3.0000000000000001E-3</v>
      </c>
      <c r="G804" s="12">
        <v>0.33600000000000002</v>
      </c>
      <c r="H804" s="13">
        <v>0.90383999999999998</v>
      </c>
      <c r="I804" s="13">
        <v>8.3664000000000002E-2</v>
      </c>
      <c r="J804" s="13">
        <v>6.0479999999999999E-2</v>
      </c>
      <c r="K804" s="13">
        <v>0</v>
      </c>
      <c r="L804" s="13">
        <v>0</v>
      </c>
      <c r="M804" s="5">
        <f>AllData_CategoryTribe!AX805*4</f>
        <v>0.33465600000000001</v>
      </c>
      <c r="N804" s="5">
        <f>AllData_CategoryTribe!BA805*9</f>
        <v>0.54432000000000003</v>
      </c>
      <c r="O804" s="5">
        <f>AllData_CategoryTribe!BB805*4</f>
        <v>0</v>
      </c>
      <c r="P804">
        <f t="shared" si="12"/>
        <v>1</v>
      </c>
      <c r="Q804">
        <v>42.9</v>
      </c>
    </row>
    <row r="805" spans="1:17" x14ac:dyDescent="0.3">
      <c r="A805" s="8" t="s">
        <v>232</v>
      </c>
      <c r="B805" s="8" t="s">
        <v>237</v>
      </c>
      <c r="C805" s="8" t="s">
        <v>80</v>
      </c>
      <c r="D805" s="8" t="s">
        <v>15</v>
      </c>
      <c r="E805" s="12">
        <v>85</v>
      </c>
      <c r="F805" s="12">
        <v>3.3000000000000002E-2</v>
      </c>
      <c r="G805" s="12">
        <v>2.8050000000000002</v>
      </c>
      <c r="H805" s="13">
        <v>6.7600499999999997</v>
      </c>
      <c r="I805" s="13">
        <v>0.92284499999999992</v>
      </c>
      <c r="J805" s="13">
        <v>0.30574500000000004</v>
      </c>
      <c r="K805" s="13">
        <v>1.4025000000000001E-2</v>
      </c>
      <c r="L805" s="13">
        <v>0</v>
      </c>
      <c r="M805" s="5">
        <f>AllData_CategoryTribe!AX806*4</f>
        <v>3.6913799999999997</v>
      </c>
      <c r="N805" s="5">
        <f>AllData_CategoryTribe!BA806*9</f>
        <v>2.7517050000000003</v>
      </c>
      <c r="O805" s="5">
        <f>AllData_CategoryTribe!BB806*4</f>
        <v>5.6100000000000004E-2</v>
      </c>
      <c r="P805">
        <f t="shared" si="12"/>
        <v>1</v>
      </c>
      <c r="Q805">
        <v>44.3</v>
      </c>
    </row>
    <row r="806" spans="1:17" x14ac:dyDescent="0.3">
      <c r="A806" s="8" t="s">
        <v>232</v>
      </c>
      <c r="B806" s="8" t="s">
        <v>237</v>
      </c>
      <c r="C806" s="8" t="s">
        <v>80</v>
      </c>
      <c r="D806" s="8" t="s">
        <v>17</v>
      </c>
      <c r="E806" s="12">
        <v>85</v>
      </c>
      <c r="F806" s="12">
        <v>3.3000000000000002E-2</v>
      </c>
      <c r="G806" s="12">
        <v>2.8050000000000002</v>
      </c>
      <c r="H806" s="13">
        <v>7.4332500000000001</v>
      </c>
      <c r="I806" s="13">
        <v>0.47404499999999999</v>
      </c>
      <c r="J806" s="13">
        <v>0.60026999999999997</v>
      </c>
      <c r="K806" s="13">
        <v>0</v>
      </c>
      <c r="L806" s="13">
        <v>0</v>
      </c>
      <c r="M806" s="5">
        <f>AllData_CategoryTribe!AX807*4</f>
        <v>1.89618</v>
      </c>
      <c r="N806" s="5">
        <f>AllData_CategoryTribe!BA807*9</f>
        <v>5.4024299999999998</v>
      </c>
      <c r="O806" s="5">
        <f>AllData_CategoryTribe!BB807*4</f>
        <v>0</v>
      </c>
      <c r="P806">
        <f t="shared" si="12"/>
        <v>1</v>
      </c>
      <c r="Q806">
        <v>38.299999999999997</v>
      </c>
    </row>
    <row r="807" spans="1:17" x14ac:dyDescent="0.3">
      <c r="A807" s="8" t="s">
        <v>232</v>
      </c>
      <c r="B807" s="8" t="s">
        <v>237</v>
      </c>
      <c r="C807" s="8" t="s">
        <v>80</v>
      </c>
      <c r="D807" s="8" t="s">
        <v>18</v>
      </c>
      <c r="E807" s="12">
        <v>112</v>
      </c>
      <c r="F807" s="12">
        <v>3.3000000000000002E-2</v>
      </c>
      <c r="G807" s="12">
        <v>3.6960000000000002</v>
      </c>
      <c r="H807" s="13">
        <v>9.8683200000000006</v>
      </c>
      <c r="I807" s="13">
        <v>0.72441600000000006</v>
      </c>
      <c r="J807" s="13">
        <v>0.75028800000000007</v>
      </c>
      <c r="K807" s="13">
        <v>3.696E-2</v>
      </c>
      <c r="L807" s="13">
        <v>3.696E-2</v>
      </c>
      <c r="M807" s="5">
        <f>AllData_CategoryTribe!AX808*4</f>
        <v>2.8976640000000002</v>
      </c>
      <c r="N807" s="5">
        <f>AllData_CategoryTribe!BA808*9</f>
        <v>6.7525920000000008</v>
      </c>
      <c r="O807" s="5">
        <f>AllData_CategoryTribe!BB808*4</f>
        <v>0.14784</v>
      </c>
      <c r="P807">
        <f t="shared" si="12"/>
        <v>1</v>
      </c>
      <c r="Q807">
        <v>39.900000000000006</v>
      </c>
    </row>
    <row r="808" spans="1:17" x14ac:dyDescent="0.3">
      <c r="A808" s="8" t="s">
        <v>232</v>
      </c>
      <c r="B808" s="8" t="s">
        <v>237</v>
      </c>
      <c r="C808" s="8" t="s">
        <v>80</v>
      </c>
      <c r="D808" s="8" t="s">
        <v>19</v>
      </c>
      <c r="E808" s="12">
        <v>112</v>
      </c>
      <c r="F808" s="12">
        <v>3.3000000000000002E-2</v>
      </c>
      <c r="G808" s="12">
        <v>3.6960000000000002</v>
      </c>
      <c r="H808" s="13">
        <v>10.533600000000002</v>
      </c>
      <c r="I808" s="13">
        <v>0.994224</v>
      </c>
      <c r="J808" s="13">
        <v>0.69854399999999994</v>
      </c>
      <c r="K808" s="13">
        <v>0</v>
      </c>
      <c r="L808" s="13">
        <v>0</v>
      </c>
      <c r="M808" s="5">
        <f>AllData_CategoryTribe!AX809*4</f>
        <v>3.976896</v>
      </c>
      <c r="N808" s="5">
        <f>AllData_CategoryTribe!BA809*9</f>
        <v>6.2868959999999996</v>
      </c>
      <c r="O808" s="5">
        <f>AllData_CategoryTribe!BB809*4</f>
        <v>0</v>
      </c>
      <c r="P808">
        <f t="shared" si="12"/>
        <v>1</v>
      </c>
      <c r="Q808">
        <v>45.8</v>
      </c>
    </row>
    <row r="809" spans="1:17" x14ac:dyDescent="0.3">
      <c r="A809" s="8" t="s">
        <v>232</v>
      </c>
      <c r="B809" s="8" t="s">
        <v>237</v>
      </c>
      <c r="C809" s="8" t="s">
        <v>80</v>
      </c>
      <c r="D809" s="8" t="s">
        <v>22</v>
      </c>
      <c r="E809" s="12"/>
      <c r="F809" s="12">
        <v>0</v>
      </c>
      <c r="G809" s="12">
        <v>0</v>
      </c>
      <c r="H809" s="13">
        <v>0</v>
      </c>
      <c r="I809" s="13">
        <v>0</v>
      </c>
      <c r="J809" s="13">
        <v>0</v>
      </c>
      <c r="K809" s="13">
        <v>0</v>
      </c>
      <c r="L809" s="13">
        <v>0</v>
      </c>
      <c r="M809" s="5">
        <f>AllData_CategoryTribe!AX810*4</f>
        <v>0</v>
      </c>
      <c r="N809" s="5">
        <f>AllData_CategoryTribe!BA810*9</f>
        <v>0</v>
      </c>
      <c r="O809" s="5">
        <f>AllData_CategoryTribe!BB810*4</f>
        <v>0</v>
      </c>
      <c r="P809">
        <f t="shared" si="12"/>
        <v>0</v>
      </c>
      <c r="Q809">
        <v>45.8</v>
      </c>
    </row>
    <row r="810" spans="1:17" x14ac:dyDescent="0.3">
      <c r="A810" s="8" t="s">
        <v>232</v>
      </c>
      <c r="B810" s="8" t="s">
        <v>237</v>
      </c>
      <c r="C810" s="8" t="s">
        <v>80</v>
      </c>
      <c r="D810" s="8" t="s">
        <v>23</v>
      </c>
      <c r="E810" s="12"/>
      <c r="F810" s="12">
        <v>0</v>
      </c>
      <c r="G810" s="12">
        <v>0</v>
      </c>
      <c r="H810" s="13">
        <v>0</v>
      </c>
      <c r="I810" s="13">
        <v>0</v>
      </c>
      <c r="J810" s="13">
        <v>0</v>
      </c>
      <c r="K810" s="13">
        <v>0</v>
      </c>
      <c r="L810" s="13">
        <v>0</v>
      </c>
      <c r="M810" s="5">
        <f>AllData_CategoryTribe!AX811*4</f>
        <v>0</v>
      </c>
      <c r="N810" s="5">
        <f>AllData_CategoryTribe!BA811*9</f>
        <v>0</v>
      </c>
      <c r="O810" s="5">
        <f>AllData_CategoryTribe!BB811*4</f>
        <v>0</v>
      </c>
      <c r="P810">
        <f t="shared" si="12"/>
        <v>0</v>
      </c>
      <c r="Q810">
        <v>24.3</v>
      </c>
    </row>
    <row r="811" spans="1:17" x14ac:dyDescent="0.3">
      <c r="A811" s="8" t="s">
        <v>232</v>
      </c>
      <c r="B811" s="8" t="s">
        <v>237</v>
      </c>
      <c r="C811" s="8" t="s">
        <v>80</v>
      </c>
      <c r="D811" s="8" t="s">
        <v>24</v>
      </c>
      <c r="E811" s="12"/>
      <c r="F811" s="12">
        <v>0</v>
      </c>
      <c r="G811" s="12">
        <v>0</v>
      </c>
      <c r="H811" s="13">
        <v>0</v>
      </c>
      <c r="I811" s="13">
        <v>0</v>
      </c>
      <c r="J811" s="13">
        <v>0</v>
      </c>
      <c r="K811" s="13">
        <v>0</v>
      </c>
      <c r="L811" s="13">
        <v>0</v>
      </c>
      <c r="M811" s="5">
        <f>AllData_CategoryTribe!AX812*4</f>
        <v>0</v>
      </c>
      <c r="N811" s="5">
        <f>AllData_CategoryTribe!BA812*9</f>
        <v>0</v>
      </c>
      <c r="O811" s="5">
        <f>AllData_CategoryTribe!BB812*4</f>
        <v>0</v>
      </c>
      <c r="P811">
        <f t="shared" si="12"/>
        <v>0</v>
      </c>
      <c r="Q811">
        <v>12.2</v>
      </c>
    </row>
    <row r="812" spans="1:17" x14ac:dyDescent="0.3">
      <c r="A812" s="8" t="s">
        <v>232</v>
      </c>
      <c r="B812" s="8" t="s">
        <v>237</v>
      </c>
      <c r="C812" s="8" t="s">
        <v>80</v>
      </c>
      <c r="D812" s="8" t="s">
        <v>25</v>
      </c>
      <c r="E812" s="12"/>
      <c r="F812" s="12">
        <v>0</v>
      </c>
      <c r="G812" s="12">
        <v>0</v>
      </c>
      <c r="H812" s="13">
        <v>0</v>
      </c>
      <c r="I812" s="13">
        <v>0</v>
      </c>
      <c r="J812" s="13">
        <v>0</v>
      </c>
      <c r="K812" s="13">
        <v>0</v>
      </c>
      <c r="L812" s="13">
        <v>0</v>
      </c>
      <c r="M812" s="5">
        <f>AllData_CategoryTribe!AX813*4</f>
        <v>0</v>
      </c>
      <c r="N812" s="5">
        <f>AllData_CategoryTribe!BA813*9</f>
        <v>0</v>
      </c>
      <c r="O812" s="5">
        <f>AllData_CategoryTribe!BB813*4</f>
        <v>0</v>
      </c>
      <c r="P812">
        <f t="shared" si="12"/>
        <v>0</v>
      </c>
      <c r="Q812">
        <v>59.3</v>
      </c>
    </row>
    <row r="813" spans="1:17" x14ac:dyDescent="0.3">
      <c r="A813" s="8" t="s">
        <v>20</v>
      </c>
      <c r="B813" s="8" t="s">
        <v>237</v>
      </c>
      <c r="C813" s="8" t="s">
        <v>80</v>
      </c>
      <c r="D813" s="8" t="s">
        <v>20</v>
      </c>
      <c r="E813" s="12">
        <v>112</v>
      </c>
      <c r="F813" s="12">
        <v>0.14299999999999999</v>
      </c>
      <c r="G813" s="12">
        <v>16.015999999999998</v>
      </c>
      <c r="H813" s="13">
        <v>16.816799999999997</v>
      </c>
      <c r="I813" s="13">
        <v>2.9629599999999998</v>
      </c>
      <c r="J813" s="13">
        <v>0.46446399999999999</v>
      </c>
      <c r="K813" s="13">
        <v>0</v>
      </c>
      <c r="L813" s="13">
        <v>0</v>
      </c>
      <c r="M813" s="5">
        <f>AllData_CategoryTribe!AX814*4</f>
        <v>11.851839999999999</v>
      </c>
      <c r="N813" s="5">
        <f>AllData_CategoryTribe!BA814*9</f>
        <v>4.1801759999999994</v>
      </c>
      <c r="O813" s="5">
        <f>AllData_CategoryTribe!BB814*4</f>
        <v>0</v>
      </c>
      <c r="P813">
        <f t="shared" si="12"/>
        <v>1</v>
      </c>
      <c r="Q813">
        <v>21.4</v>
      </c>
    </row>
    <row r="814" spans="1:17" x14ac:dyDescent="0.3">
      <c r="A814" s="8" t="s">
        <v>233</v>
      </c>
      <c r="B814" s="8" t="s">
        <v>237</v>
      </c>
      <c r="C814" s="8" t="s">
        <v>80</v>
      </c>
      <c r="D814" s="8" t="s">
        <v>26</v>
      </c>
      <c r="E814" s="12">
        <v>175</v>
      </c>
      <c r="F814" s="12">
        <v>0.14299999999999999</v>
      </c>
      <c r="G814" s="12">
        <v>25.024999999999999</v>
      </c>
      <c r="H814" s="13">
        <v>32.532499999999999</v>
      </c>
      <c r="I814" s="13">
        <v>0.60059999999999991</v>
      </c>
      <c r="J814" s="13">
        <v>5.0049999999999997E-2</v>
      </c>
      <c r="K814" s="13">
        <v>7.1571500000000006</v>
      </c>
      <c r="L814" s="13">
        <v>7.5074999999999989E-2</v>
      </c>
      <c r="M814" s="5">
        <f>AllData_CategoryTribe!AX815*4</f>
        <v>2.4023999999999996</v>
      </c>
      <c r="N814" s="5">
        <f>AllData_CategoryTribe!BA815*9</f>
        <v>0.45044999999999996</v>
      </c>
      <c r="O814" s="5">
        <f>AllData_CategoryTribe!BB815*4</f>
        <v>28.628600000000002</v>
      </c>
      <c r="P814">
        <f t="shared" si="12"/>
        <v>1</v>
      </c>
      <c r="Q814">
        <v>31.200000000000003</v>
      </c>
    </row>
    <row r="815" spans="1:17" x14ac:dyDescent="0.3">
      <c r="A815" s="8" t="s">
        <v>233</v>
      </c>
      <c r="B815" s="8" t="s">
        <v>237</v>
      </c>
      <c r="C815" s="8" t="s">
        <v>80</v>
      </c>
      <c r="D815" s="8" t="s">
        <v>28</v>
      </c>
      <c r="E815" s="12">
        <v>185</v>
      </c>
      <c r="F815" s="12">
        <v>0.14299999999999999</v>
      </c>
      <c r="G815" s="12">
        <v>26.454999999999998</v>
      </c>
      <c r="H815" s="13">
        <v>33.597850000000001</v>
      </c>
      <c r="I815" s="13">
        <v>2.3015849999999998</v>
      </c>
      <c r="J815" s="13">
        <v>0.132275</v>
      </c>
      <c r="K815" s="13">
        <v>6.0317400000000001</v>
      </c>
      <c r="L815" s="13">
        <v>1.6931200000000002</v>
      </c>
      <c r="M815" s="5">
        <f>AllData_CategoryTribe!AX816*4</f>
        <v>9.2063399999999991</v>
      </c>
      <c r="N815" s="5">
        <f>AllData_CategoryTribe!BA816*9</f>
        <v>1.1904749999999999</v>
      </c>
      <c r="O815" s="5">
        <f>AllData_CategoryTribe!BB816*4</f>
        <v>24.12696</v>
      </c>
      <c r="P815">
        <f t="shared" si="12"/>
        <v>1</v>
      </c>
      <c r="Q815">
        <v>32</v>
      </c>
    </row>
    <row r="816" spans="1:17" x14ac:dyDescent="0.3">
      <c r="A816" s="8" t="s">
        <v>233</v>
      </c>
      <c r="B816" s="8" t="s">
        <v>237</v>
      </c>
      <c r="C816" s="8" t="s">
        <v>80</v>
      </c>
      <c r="D816" s="8" t="s">
        <v>29</v>
      </c>
      <c r="E816" s="12">
        <v>60</v>
      </c>
      <c r="F816" s="12">
        <v>0.42899999999999999</v>
      </c>
      <c r="G816" s="12">
        <v>25.74</v>
      </c>
      <c r="H816" s="13">
        <v>5.6627999999999998</v>
      </c>
      <c r="I816" s="13">
        <v>0.25739999999999996</v>
      </c>
      <c r="J816" s="13">
        <v>0.10296</v>
      </c>
      <c r="K816" s="13">
        <v>1.1582999999999999</v>
      </c>
      <c r="L816" s="13">
        <v>0.72071999999999992</v>
      </c>
      <c r="M816" s="5">
        <f>AllData_CategoryTribe!AX817*4</f>
        <v>1.0295999999999998</v>
      </c>
      <c r="N816" s="5">
        <f>AllData_CategoryTribe!BA817*9</f>
        <v>0.92663999999999991</v>
      </c>
      <c r="O816" s="5">
        <f>AllData_CategoryTribe!BB817*4</f>
        <v>4.6331999999999995</v>
      </c>
      <c r="P816">
        <f t="shared" si="12"/>
        <v>1</v>
      </c>
      <c r="Q816">
        <v>5.9</v>
      </c>
    </row>
    <row r="817" spans="1:17" x14ac:dyDescent="0.3">
      <c r="A817" s="8" t="s">
        <v>233</v>
      </c>
      <c r="B817" s="8" t="s">
        <v>237</v>
      </c>
      <c r="C817" s="8" t="s">
        <v>80</v>
      </c>
      <c r="D817" s="8" t="s">
        <v>30</v>
      </c>
      <c r="E817" s="12"/>
      <c r="F817" s="12">
        <v>0</v>
      </c>
      <c r="G817" s="12">
        <v>0</v>
      </c>
      <c r="H817" s="13">
        <v>0</v>
      </c>
      <c r="I817" s="13">
        <v>0</v>
      </c>
      <c r="J817" s="13">
        <v>0</v>
      </c>
      <c r="K817" s="13">
        <v>0</v>
      </c>
      <c r="L817" s="13">
        <v>0</v>
      </c>
      <c r="M817" s="5">
        <f>AllData_CategoryTribe!AX818*4</f>
        <v>0</v>
      </c>
      <c r="N817" s="5">
        <f>AllData_CategoryTribe!BA818*9</f>
        <v>0</v>
      </c>
      <c r="O817" s="5">
        <f>AllData_CategoryTribe!BB818*4</f>
        <v>0</v>
      </c>
      <c r="P817">
        <f t="shared" si="12"/>
        <v>0</v>
      </c>
      <c r="Q817">
        <v>24.9</v>
      </c>
    </row>
    <row r="818" spans="1:17" x14ac:dyDescent="0.3">
      <c r="A818" s="8" t="s">
        <v>233</v>
      </c>
      <c r="B818" s="8" t="s">
        <v>237</v>
      </c>
      <c r="C818" s="8" t="s">
        <v>80</v>
      </c>
      <c r="D818" s="8" t="s">
        <v>31</v>
      </c>
      <c r="E818" s="12">
        <v>122</v>
      </c>
      <c r="F818" s="12">
        <v>0.14299999999999999</v>
      </c>
      <c r="G818" s="12">
        <v>17.445999999999998</v>
      </c>
      <c r="H818" s="13">
        <v>16.224779999999999</v>
      </c>
      <c r="I818" s="13">
        <v>0.34891999999999995</v>
      </c>
      <c r="J818" s="13">
        <v>1.7446E-2</v>
      </c>
      <c r="K818" s="13">
        <v>3.7683359999999997</v>
      </c>
      <c r="L818" s="13">
        <v>0.26168999999999998</v>
      </c>
      <c r="M818" s="5">
        <f>AllData_CategoryTribe!AX819*4</f>
        <v>1.3956799999999998</v>
      </c>
      <c r="N818" s="5">
        <f>AllData_CategoryTribe!BA819*9</f>
        <v>0.15701399999999999</v>
      </c>
      <c r="O818" s="5">
        <f>AllData_CategoryTribe!BB819*4</f>
        <v>15.073343999999999</v>
      </c>
      <c r="P818">
        <f t="shared" si="12"/>
        <v>1</v>
      </c>
      <c r="Q818">
        <v>23.700000000000003</v>
      </c>
    </row>
    <row r="819" spans="1:17" x14ac:dyDescent="0.3">
      <c r="A819" s="8" t="s">
        <v>233</v>
      </c>
      <c r="B819" s="8" t="s">
        <v>237</v>
      </c>
      <c r="C819" s="8" t="s">
        <v>80</v>
      </c>
      <c r="D819" s="8" t="s">
        <v>77</v>
      </c>
      <c r="E819" s="12">
        <v>119</v>
      </c>
      <c r="F819" s="12">
        <v>0.42899999999999999</v>
      </c>
      <c r="G819" s="12">
        <v>51.051000000000002</v>
      </c>
      <c r="H819" s="13">
        <v>199.09889999999999</v>
      </c>
      <c r="I819" s="13">
        <v>0.51051000000000002</v>
      </c>
      <c r="J819" s="13">
        <v>0.40840799999999999</v>
      </c>
      <c r="K819" s="13">
        <v>42.933891000000003</v>
      </c>
      <c r="L819" s="13">
        <v>0.51051000000000002</v>
      </c>
      <c r="M819" s="5">
        <f>AllData_CategoryTribe!AX820*4</f>
        <v>2.0420400000000001</v>
      </c>
      <c r="N819" s="5">
        <f>AllData_CategoryTribe!BA820*9</f>
        <v>3.6756720000000001</v>
      </c>
      <c r="O819" s="5">
        <f>AllData_CategoryTribe!BB820*4</f>
        <v>171.73556400000001</v>
      </c>
      <c r="P819">
        <f t="shared" si="12"/>
        <v>1</v>
      </c>
      <c r="Q819">
        <v>84.899999999999991</v>
      </c>
    </row>
    <row r="820" spans="1:17" x14ac:dyDescent="0.3">
      <c r="A820" s="8" t="s">
        <v>234</v>
      </c>
      <c r="B820" s="8" t="s">
        <v>237</v>
      </c>
      <c r="C820" s="8" t="s">
        <v>80</v>
      </c>
      <c r="D820" s="8" t="s">
        <v>248</v>
      </c>
      <c r="E820" s="12">
        <v>134</v>
      </c>
      <c r="F820" s="12">
        <v>0.14299999999999999</v>
      </c>
      <c r="G820" s="12">
        <v>19.161999999999999</v>
      </c>
      <c r="H820" s="13">
        <v>31.234059999999999</v>
      </c>
      <c r="I820" s="13">
        <v>1.207206</v>
      </c>
      <c r="J820" s="13">
        <v>0.26826800000000001</v>
      </c>
      <c r="K820" s="13">
        <v>5.9593820000000006</v>
      </c>
      <c r="L820" s="13">
        <v>0.19161999999999998</v>
      </c>
      <c r="M820" s="5">
        <f>AllData_CategoryTribe!AX821*4</f>
        <v>4.828824</v>
      </c>
      <c r="N820" s="5">
        <f>AllData_CategoryTribe!BA821*9</f>
        <v>2.414412</v>
      </c>
      <c r="O820" s="5">
        <f>AllData_CategoryTribe!BB821*4</f>
        <v>23.837528000000002</v>
      </c>
      <c r="P820">
        <f t="shared" si="12"/>
        <v>1</v>
      </c>
      <c r="Q820">
        <v>38.799999999999997</v>
      </c>
    </row>
    <row r="821" spans="1:17" x14ac:dyDescent="0.3">
      <c r="A821" s="8" t="s">
        <v>234</v>
      </c>
      <c r="B821" s="8" t="s">
        <v>237</v>
      </c>
      <c r="C821" s="8" t="s">
        <v>80</v>
      </c>
      <c r="D821" s="8" t="s">
        <v>27</v>
      </c>
      <c r="E821" s="12">
        <v>114</v>
      </c>
      <c r="F821" s="12">
        <v>0.14299999999999999</v>
      </c>
      <c r="G821" s="12">
        <v>16.302</v>
      </c>
      <c r="H821" s="13">
        <v>20.377500000000001</v>
      </c>
      <c r="I821" s="13">
        <v>0.34234200000000004</v>
      </c>
      <c r="J821" s="13">
        <v>0.21192599999999998</v>
      </c>
      <c r="K821" s="13">
        <v>4.2711239999999995</v>
      </c>
      <c r="L821" s="13">
        <v>0.16302</v>
      </c>
      <c r="M821" s="5">
        <f>AllData_CategoryTribe!AX822*4</f>
        <v>1.3693680000000001</v>
      </c>
      <c r="N821" s="5">
        <f>AllData_CategoryTribe!BA822*9</f>
        <v>1.9073339999999999</v>
      </c>
      <c r="O821" s="5">
        <f>AllData_CategoryTribe!BB822*4</f>
        <v>17.084495999999998</v>
      </c>
      <c r="P821">
        <f t="shared" si="12"/>
        <v>1</v>
      </c>
      <c r="Q821">
        <v>29.6</v>
      </c>
    </row>
    <row r="822" spans="1:17" x14ac:dyDescent="0.3">
      <c r="A822" s="8" t="s">
        <v>234</v>
      </c>
      <c r="B822" s="8" t="s">
        <v>237</v>
      </c>
      <c r="C822" s="8" t="s">
        <v>80</v>
      </c>
      <c r="D822" s="8" t="s">
        <v>32</v>
      </c>
      <c r="E822" s="12"/>
      <c r="F822" s="12">
        <v>0</v>
      </c>
      <c r="G822" s="12">
        <v>0</v>
      </c>
      <c r="H822" s="13">
        <v>0</v>
      </c>
      <c r="I822" s="13">
        <v>0</v>
      </c>
      <c r="J822" s="13">
        <v>0</v>
      </c>
      <c r="K822" s="13">
        <v>0</v>
      </c>
      <c r="L822" s="13">
        <v>0</v>
      </c>
      <c r="M822" s="5">
        <f>AllData_CategoryTribe!AX823*4</f>
        <v>0</v>
      </c>
      <c r="N822" s="5">
        <f>AllData_CategoryTribe!BA823*9</f>
        <v>0</v>
      </c>
      <c r="O822" s="5">
        <f>AllData_CategoryTribe!BB823*4</f>
        <v>0</v>
      </c>
      <c r="P822">
        <f t="shared" si="12"/>
        <v>0</v>
      </c>
      <c r="Q822">
        <v>87</v>
      </c>
    </row>
    <row r="823" spans="1:17" x14ac:dyDescent="0.3">
      <c r="A823" s="8" t="s">
        <v>232</v>
      </c>
      <c r="B823" s="8" t="s">
        <v>237</v>
      </c>
      <c r="C823" s="8" t="s">
        <v>81</v>
      </c>
      <c r="D823" s="8" t="s">
        <v>13</v>
      </c>
      <c r="E823" s="12">
        <v>112</v>
      </c>
      <c r="F823" s="12">
        <v>3.3000000000000002E-2</v>
      </c>
      <c r="G823" s="12">
        <v>3.6960000000000002</v>
      </c>
      <c r="H823" s="13">
        <v>9.94224</v>
      </c>
      <c r="I823" s="13">
        <v>0.92030400000000001</v>
      </c>
      <c r="J823" s="13">
        <v>0.66528000000000009</v>
      </c>
      <c r="K823" s="13">
        <v>0</v>
      </c>
      <c r="L823" s="13">
        <v>0</v>
      </c>
      <c r="M823" s="5">
        <f>AllData_CategoryTribe!AX824*4</f>
        <v>3.681216</v>
      </c>
      <c r="N823" s="5">
        <f>AllData_CategoryTribe!BA824*9</f>
        <v>5.9875200000000008</v>
      </c>
      <c r="O823" s="5">
        <f>AllData_CategoryTribe!BB824*4</f>
        <v>0</v>
      </c>
      <c r="P823">
        <f t="shared" si="12"/>
        <v>1</v>
      </c>
      <c r="Q823">
        <v>42.9</v>
      </c>
    </row>
    <row r="824" spans="1:17" x14ac:dyDescent="0.3">
      <c r="A824" s="8" t="s">
        <v>232</v>
      </c>
      <c r="B824" s="8" t="s">
        <v>237</v>
      </c>
      <c r="C824" s="8" t="s">
        <v>81</v>
      </c>
      <c r="D824" s="8" t="s">
        <v>15</v>
      </c>
      <c r="E824" s="12">
        <v>85</v>
      </c>
      <c r="F824" s="12">
        <v>0.28599999999999998</v>
      </c>
      <c r="G824" s="12">
        <v>24.31</v>
      </c>
      <c r="H824" s="13">
        <v>58.5871</v>
      </c>
      <c r="I824" s="13">
        <v>7.9979899999999997</v>
      </c>
      <c r="J824" s="13">
        <v>2.6497899999999999</v>
      </c>
      <c r="K824" s="13">
        <v>0.12154999999999999</v>
      </c>
      <c r="L824" s="13">
        <v>0</v>
      </c>
      <c r="M824" s="5">
        <f>AllData_CategoryTribe!AX825*4</f>
        <v>31.991959999999999</v>
      </c>
      <c r="N824" s="5">
        <f>AllData_CategoryTribe!BA825*9</f>
        <v>23.848109999999998</v>
      </c>
      <c r="O824" s="5">
        <f>AllData_CategoryTribe!BB825*4</f>
        <v>0.48619999999999997</v>
      </c>
      <c r="P824">
        <f t="shared" si="12"/>
        <v>1</v>
      </c>
      <c r="Q824">
        <v>44.3</v>
      </c>
    </row>
    <row r="825" spans="1:17" x14ac:dyDescent="0.3">
      <c r="A825" s="8" t="s">
        <v>232</v>
      </c>
      <c r="B825" s="8" t="s">
        <v>237</v>
      </c>
      <c r="C825" s="8" t="s">
        <v>81</v>
      </c>
      <c r="D825" s="8" t="s">
        <v>17</v>
      </c>
      <c r="E825" s="12">
        <v>85</v>
      </c>
      <c r="F825" s="12">
        <v>0.28599999999999998</v>
      </c>
      <c r="G825" s="12">
        <v>24.31</v>
      </c>
      <c r="H825" s="13">
        <v>64.421499999999995</v>
      </c>
      <c r="I825" s="13">
        <v>4.1083899999999991</v>
      </c>
      <c r="J825" s="13">
        <v>5.2023399999999995</v>
      </c>
      <c r="K825" s="13">
        <v>0</v>
      </c>
      <c r="L825" s="13">
        <v>0</v>
      </c>
      <c r="M825" s="5">
        <f>AllData_CategoryTribe!AX826*4</f>
        <v>16.433559999999996</v>
      </c>
      <c r="N825" s="5">
        <f>AllData_CategoryTribe!BA826*9</f>
        <v>46.821059999999996</v>
      </c>
      <c r="O825" s="5">
        <f>AllData_CategoryTribe!BB826*4</f>
        <v>0</v>
      </c>
      <c r="P825">
        <f t="shared" si="12"/>
        <v>1</v>
      </c>
      <c r="Q825">
        <v>38.299999999999997</v>
      </c>
    </row>
    <row r="826" spans="1:17" x14ac:dyDescent="0.3">
      <c r="A826" s="8" t="s">
        <v>232</v>
      </c>
      <c r="B826" s="8" t="s">
        <v>237</v>
      </c>
      <c r="C826" s="8" t="s">
        <v>81</v>
      </c>
      <c r="D826" s="8" t="s">
        <v>18</v>
      </c>
      <c r="E826" s="12">
        <v>112</v>
      </c>
      <c r="F826" s="12">
        <v>3.3000000000000002E-2</v>
      </c>
      <c r="G826" s="12">
        <v>3.6960000000000002</v>
      </c>
      <c r="H826" s="13">
        <v>9.8683200000000006</v>
      </c>
      <c r="I826" s="13">
        <v>0.72441600000000006</v>
      </c>
      <c r="J826" s="13">
        <v>0.75028800000000007</v>
      </c>
      <c r="K826" s="13">
        <v>3.696E-2</v>
      </c>
      <c r="L826" s="13">
        <v>3.696E-2</v>
      </c>
      <c r="M826" s="5">
        <f>AllData_CategoryTribe!AX827*4</f>
        <v>2.8976640000000002</v>
      </c>
      <c r="N826" s="5">
        <f>AllData_CategoryTribe!BA827*9</f>
        <v>6.7525920000000008</v>
      </c>
      <c r="O826" s="5">
        <f>AllData_CategoryTribe!BB827*4</f>
        <v>0.14784</v>
      </c>
      <c r="P826">
        <f t="shared" si="12"/>
        <v>1</v>
      </c>
      <c r="Q826">
        <v>39.900000000000006</v>
      </c>
    </row>
    <row r="827" spans="1:17" x14ac:dyDescent="0.3">
      <c r="A827" s="8" t="s">
        <v>232</v>
      </c>
      <c r="B827" s="8" t="s">
        <v>237</v>
      </c>
      <c r="C827" s="8" t="s">
        <v>81</v>
      </c>
      <c r="D827" s="8" t="s">
        <v>19</v>
      </c>
      <c r="E827" s="12"/>
      <c r="F827" s="12">
        <v>0</v>
      </c>
      <c r="G827" s="12">
        <v>0</v>
      </c>
      <c r="H827" s="13">
        <v>0</v>
      </c>
      <c r="I827" s="13">
        <v>0</v>
      </c>
      <c r="J827" s="13">
        <v>0</v>
      </c>
      <c r="K827" s="13">
        <v>0</v>
      </c>
      <c r="L827" s="13">
        <v>0</v>
      </c>
      <c r="M827" s="5">
        <f>AllData_CategoryTribe!AX828*4</f>
        <v>0</v>
      </c>
      <c r="N827" s="5">
        <f>AllData_CategoryTribe!BA828*9</f>
        <v>0</v>
      </c>
      <c r="O827" s="5">
        <f>AllData_CategoryTribe!BB828*4</f>
        <v>0</v>
      </c>
      <c r="P827">
        <f t="shared" si="12"/>
        <v>0</v>
      </c>
      <c r="Q827">
        <v>45.8</v>
      </c>
    </row>
    <row r="828" spans="1:17" x14ac:dyDescent="0.3">
      <c r="A828" s="8" t="s">
        <v>232</v>
      </c>
      <c r="B828" s="8" t="s">
        <v>237</v>
      </c>
      <c r="C828" s="8" t="s">
        <v>81</v>
      </c>
      <c r="D828" s="8" t="s">
        <v>22</v>
      </c>
      <c r="E828" s="12"/>
      <c r="F828" s="12">
        <v>0</v>
      </c>
      <c r="G828" s="12">
        <v>0</v>
      </c>
      <c r="H828" s="13">
        <v>0</v>
      </c>
      <c r="I828" s="13">
        <v>0</v>
      </c>
      <c r="J828" s="13">
        <v>0</v>
      </c>
      <c r="K828" s="13">
        <v>0</v>
      </c>
      <c r="L828" s="13">
        <v>0</v>
      </c>
      <c r="M828" s="5">
        <f>AllData_CategoryTribe!AX829*4</f>
        <v>0</v>
      </c>
      <c r="N828" s="5">
        <f>AllData_CategoryTribe!BA829*9</f>
        <v>0</v>
      </c>
      <c r="O828" s="5">
        <f>AllData_CategoryTribe!BB829*4</f>
        <v>0</v>
      </c>
      <c r="P828">
        <f t="shared" si="12"/>
        <v>0</v>
      </c>
      <c r="Q828">
        <v>45.8</v>
      </c>
    </row>
    <row r="829" spans="1:17" x14ac:dyDescent="0.3">
      <c r="A829" s="8" t="s">
        <v>232</v>
      </c>
      <c r="B829" s="8" t="s">
        <v>237</v>
      </c>
      <c r="C829" s="8" t="s">
        <v>81</v>
      </c>
      <c r="D829" s="8" t="s">
        <v>23</v>
      </c>
      <c r="E829" s="12"/>
      <c r="F829" s="12">
        <v>0</v>
      </c>
      <c r="G829" s="12">
        <v>0</v>
      </c>
      <c r="H829" s="13">
        <v>0</v>
      </c>
      <c r="I829" s="13">
        <v>0</v>
      </c>
      <c r="J829" s="13">
        <v>0</v>
      </c>
      <c r="K829" s="13">
        <v>0</v>
      </c>
      <c r="L829" s="13">
        <v>0</v>
      </c>
      <c r="M829" s="5">
        <f>AllData_CategoryTribe!AX830*4</f>
        <v>0</v>
      </c>
      <c r="N829" s="5">
        <f>AllData_CategoryTribe!BA830*9</f>
        <v>0</v>
      </c>
      <c r="O829" s="5">
        <f>AllData_CategoryTribe!BB830*4</f>
        <v>0</v>
      </c>
      <c r="P829">
        <f t="shared" si="12"/>
        <v>0</v>
      </c>
      <c r="Q829">
        <v>24.3</v>
      </c>
    </row>
    <row r="830" spans="1:17" x14ac:dyDescent="0.3">
      <c r="A830" s="8" t="s">
        <v>232</v>
      </c>
      <c r="B830" s="8" t="s">
        <v>237</v>
      </c>
      <c r="C830" s="8" t="s">
        <v>81</v>
      </c>
      <c r="D830" s="8" t="s">
        <v>24</v>
      </c>
      <c r="E830" s="12">
        <v>184</v>
      </c>
      <c r="F830" s="12">
        <v>0.14299999999999999</v>
      </c>
      <c r="G830" s="12">
        <v>26.311999999999998</v>
      </c>
      <c r="H830" s="13">
        <v>18.155279999999998</v>
      </c>
      <c r="I830" s="13">
        <v>0.94723199999999996</v>
      </c>
      <c r="J830" s="13">
        <v>1.0787919999999998</v>
      </c>
      <c r="K830" s="13">
        <v>1.18404</v>
      </c>
      <c r="L830" s="13">
        <v>0</v>
      </c>
      <c r="M830" s="5">
        <f>AllData_CategoryTribe!AX831*4</f>
        <v>3.7889279999999999</v>
      </c>
      <c r="N830" s="5">
        <f>AllData_CategoryTribe!BA831*9</f>
        <v>9.709127999999998</v>
      </c>
      <c r="O830" s="5">
        <f>AllData_CategoryTribe!BB831*4</f>
        <v>4.7361599999999999</v>
      </c>
      <c r="P830">
        <f t="shared" si="12"/>
        <v>1</v>
      </c>
      <c r="Q830">
        <v>12.2</v>
      </c>
    </row>
    <row r="831" spans="1:17" x14ac:dyDescent="0.3">
      <c r="A831" s="8" t="s">
        <v>232</v>
      </c>
      <c r="B831" s="8" t="s">
        <v>237</v>
      </c>
      <c r="C831" s="8" t="s">
        <v>81</v>
      </c>
      <c r="D831" s="8" t="s">
        <v>25</v>
      </c>
      <c r="E831" s="12"/>
      <c r="F831" s="12">
        <v>0</v>
      </c>
      <c r="G831" s="12">
        <v>0</v>
      </c>
      <c r="H831" s="13">
        <v>0</v>
      </c>
      <c r="I831" s="13">
        <v>0</v>
      </c>
      <c r="J831" s="13">
        <v>0</v>
      </c>
      <c r="K831" s="13">
        <v>0</v>
      </c>
      <c r="L831" s="13">
        <v>0</v>
      </c>
      <c r="M831" s="5">
        <f>AllData_CategoryTribe!AX832*4</f>
        <v>0</v>
      </c>
      <c r="N831" s="5">
        <f>AllData_CategoryTribe!BA832*9</f>
        <v>0</v>
      </c>
      <c r="O831" s="5">
        <f>AllData_CategoryTribe!BB832*4</f>
        <v>0</v>
      </c>
      <c r="P831">
        <f t="shared" si="12"/>
        <v>0</v>
      </c>
      <c r="Q831">
        <v>59.3</v>
      </c>
    </row>
    <row r="832" spans="1:17" x14ac:dyDescent="0.3">
      <c r="A832" s="8" t="s">
        <v>20</v>
      </c>
      <c r="B832" s="8" t="s">
        <v>237</v>
      </c>
      <c r="C832" s="8" t="s">
        <v>81</v>
      </c>
      <c r="D832" s="8" t="s">
        <v>20</v>
      </c>
      <c r="E832" s="12">
        <v>112</v>
      </c>
      <c r="F832" s="12">
        <v>0.42899999999999999</v>
      </c>
      <c r="G832" s="12">
        <v>48.048000000000002</v>
      </c>
      <c r="H832" s="13">
        <v>50.450400000000002</v>
      </c>
      <c r="I832" s="13">
        <v>8.8888800000000003</v>
      </c>
      <c r="J832" s="13">
        <v>1.393392</v>
      </c>
      <c r="K832" s="13">
        <v>0</v>
      </c>
      <c r="L832" s="13">
        <v>0</v>
      </c>
      <c r="M832" s="5">
        <f>AllData_CategoryTribe!AX833*4</f>
        <v>35.555520000000001</v>
      </c>
      <c r="N832" s="5">
        <f>AllData_CategoryTribe!BA833*9</f>
        <v>12.540528</v>
      </c>
      <c r="O832" s="5">
        <f>AllData_CategoryTribe!BB833*4</f>
        <v>0</v>
      </c>
      <c r="P832">
        <f t="shared" si="12"/>
        <v>1</v>
      </c>
      <c r="Q832">
        <v>21.4</v>
      </c>
    </row>
    <row r="833" spans="1:17" x14ac:dyDescent="0.3">
      <c r="A833" s="8" t="s">
        <v>233</v>
      </c>
      <c r="B833" s="8" t="s">
        <v>237</v>
      </c>
      <c r="C833" s="8" t="s">
        <v>81</v>
      </c>
      <c r="D833" s="8" t="s">
        <v>26</v>
      </c>
      <c r="E833" s="12">
        <v>175</v>
      </c>
      <c r="F833" s="12">
        <v>0.28599999999999998</v>
      </c>
      <c r="G833" s="12">
        <v>50.05</v>
      </c>
      <c r="H833" s="13">
        <v>65.064999999999998</v>
      </c>
      <c r="I833" s="13">
        <v>1.2011999999999998</v>
      </c>
      <c r="J833" s="13">
        <v>0.10009999999999999</v>
      </c>
      <c r="K833" s="13">
        <v>14.314300000000001</v>
      </c>
      <c r="L833" s="13">
        <v>0.15014999999999998</v>
      </c>
      <c r="M833" s="5">
        <f>AllData_CategoryTribe!AX834*4</f>
        <v>4.8047999999999993</v>
      </c>
      <c r="N833" s="5">
        <f>AllData_CategoryTribe!BA834*9</f>
        <v>0.90089999999999992</v>
      </c>
      <c r="O833" s="5">
        <f>AllData_CategoryTribe!BB834*4</f>
        <v>57.257200000000005</v>
      </c>
      <c r="P833">
        <f t="shared" si="12"/>
        <v>1</v>
      </c>
      <c r="Q833">
        <v>31.200000000000003</v>
      </c>
    </row>
    <row r="834" spans="1:17" x14ac:dyDescent="0.3">
      <c r="A834" s="8" t="s">
        <v>233</v>
      </c>
      <c r="B834" s="8" t="s">
        <v>237</v>
      </c>
      <c r="C834" s="8" t="s">
        <v>81</v>
      </c>
      <c r="D834" s="8" t="s">
        <v>28</v>
      </c>
      <c r="E834" s="12">
        <v>185</v>
      </c>
      <c r="F834" s="12">
        <v>0.14299999999999999</v>
      </c>
      <c r="G834" s="12">
        <v>26.454999999999998</v>
      </c>
      <c r="H834" s="13">
        <v>33.597850000000001</v>
      </c>
      <c r="I834" s="13">
        <v>2.3015849999999998</v>
      </c>
      <c r="J834" s="13">
        <v>0.132275</v>
      </c>
      <c r="K834" s="13">
        <v>6.0317400000000001</v>
      </c>
      <c r="L834" s="13">
        <v>1.6931200000000002</v>
      </c>
      <c r="M834" s="5">
        <f>AllData_CategoryTribe!AX835*4</f>
        <v>9.2063399999999991</v>
      </c>
      <c r="N834" s="5">
        <f>AllData_CategoryTribe!BA835*9</f>
        <v>1.1904749999999999</v>
      </c>
      <c r="O834" s="5">
        <f>AllData_CategoryTribe!BB835*4</f>
        <v>24.12696</v>
      </c>
      <c r="P834">
        <f t="shared" si="12"/>
        <v>1</v>
      </c>
      <c r="Q834">
        <v>32</v>
      </c>
    </row>
    <row r="835" spans="1:17" x14ac:dyDescent="0.3">
      <c r="A835" s="8" t="s">
        <v>233</v>
      </c>
      <c r="B835" s="8" t="s">
        <v>237</v>
      </c>
      <c r="C835" s="8" t="s">
        <v>81</v>
      </c>
      <c r="D835" s="8" t="s">
        <v>29</v>
      </c>
      <c r="E835" s="12">
        <v>60</v>
      </c>
      <c r="F835" s="12">
        <v>0.28599999999999998</v>
      </c>
      <c r="G835" s="12">
        <v>17.16</v>
      </c>
      <c r="H835" s="13">
        <v>3.7751999999999999</v>
      </c>
      <c r="I835" s="13">
        <v>0.1716</v>
      </c>
      <c r="J835" s="13">
        <v>6.8640000000000007E-2</v>
      </c>
      <c r="K835" s="13">
        <v>0.7722</v>
      </c>
      <c r="L835" s="13">
        <v>0.48047999999999996</v>
      </c>
      <c r="M835" s="5">
        <f>AllData_CategoryTribe!AX836*4</f>
        <v>0.68640000000000001</v>
      </c>
      <c r="N835" s="5">
        <f>AllData_CategoryTribe!BA836*9</f>
        <v>0.61776000000000009</v>
      </c>
      <c r="O835" s="5">
        <f>AllData_CategoryTribe!BB836*4</f>
        <v>3.0888</v>
      </c>
      <c r="P835">
        <f t="shared" ref="P835:P898" si="13">IF($G$2:$G$3469&gt;0,1,0)</f>
        <v>1</v>
      </c>
      <c r="Q835">
        <v>5.9</v>
      </c>
    </row>
    <row r="836" spans="1:17" x14ac:dyDescent="0.3">
      <c r="A836" s="8" t="s">
        <v>233</v>
      </c>
      <c r="B836" s="8" t="s">
        <v>237</v>
      </c>
      <c r="C836" s="8" t="s">
        <v>81</v>
      </c>
      <c r="D836" s="8" t="s">
        <v>30</v>
      </c>
      <c r="E836" s="12">
        <v>119</v>
      </c>
      <c r="F836" s="12">
        <v>0.14299999999999999</v>
      </c>
      <c r="G836" s="12">
        <v>17.016999999999999</v>
      </c>
      <c r="H836" s="13">
        <v>15.655639999999998</v>
      </c>
      <c r="I836" s="13">
        <v>0.17016999999999999</v>
      </c>
      <c r="J836" s="13">
        <v>8.5084999999999994E-2</v>
      </c>
      <c r="K836" s="13">
        <v>3.9819779999999998</v>
      </c>
      <c r="L836" s="13">
        <v>0.40840799999999994</v>
      </c>
      <c r="M836" s="5">
        <f>AllData_CategoryTribe!AX837*4</f>
        <v>0.68067999999999995</v>
      </c>
      <c r="N836" s="5">
        <f>AllData_CategoryTribe!BA837*9</f>
        <v>0.76576499999999992</v>
      </c>
      <c r="O836" s="5">
        <f>AllData_CategoryTribe!BB837*4</f>
        <v>15.927911999999999</v>
      </c>
      <c r="P836">
        <f t="shared" si="13"/>
        <v>1</v>
      </c>
      <c r="Q836">
        <v>24.9</v>
      </c>
    </row>
    <row r="837" spans="1:17" x14ac:dyDescent="0.3">
      <c r="A837" s="8" t="s">
        <v>233</v>
      </c>
      <c r="B837" s="8" t="s">
        <v>237</v>
      </c>
      <c r="C837" s="8" t="s">
        <v>81</v>
      </c>
      <c r="D837" s="8" t="s">
        <v>31</v>
      </c>
      <c r="E837" s="12">
        <v>122</v>
      </c>
      <c r="F837" s="12">
        <v>0.28599999999999998</v>
      </c>
      <c r="G837" s="12">
        <v>34.891999999999996</v>
      </c>
      <c r="H837" s="13">
        <v>32.449559999999998</v>
      </c>
      <c r="I837" s="13">
        <v>0.6978399999999999</v>
      </c>
      <c r="J837" s="13">
        <v>3.4891999999999999E-2</v>
      </c>
      <c r="K837" s="13">
        <v>7.5366719999999994</v>
      </c>
      <c r="L837" s="13">
        <v>0.52337999999999996</v>
      </c>
      <c r="M837" s="5">
        <f>AllData_CategoryTribe!AX838*4</f>
        <v>2.7913599999999996</v>
      </c>
      <c r="N837" s="5">
        <f>AllData_CategoryTribe!BA838*9</f>
        <v>0.31402799999999997</v>
      </c>
      <c r="O837" s="5">
        <f>AllData_CategoryTribe!BB838*4</f>
        <v>30.146687999999997</v>
      </c>
      <c r="P837">
        <f t="shared" si="13"/>
        <v>1</v>
      </c>
      <c r="Q837">
        <v>23.700000000000003</v>
      </c>
    </row>
    <row r="838" spans="1:17" x14ac:dyDescent="0.3">
      <c r="A838" s="8" t="s">
        <v>233</v>
      </c>
      <c r="B838" s="8" t="s">
        <v>237</v>
      </c>
      <c r="C838" s="8" t="s">
        <v>81</v>
      </c>
      <c r="D838" s="8" t="s">
        <v>77</v>
      </c>
      <c r="E838" s="12">
        <v>119</v>
      </c>
      <c r="F838" s="12">
        <v>0.14299999999999999</v>
      </c>
      <c r="G838" s="12">
        <v>17.016999999999999</v>
      </c>
      <c r="H838" s="13">
        <v>66.366299999999995</v>
      </c>
      <c r="I838" s="13">
        <v>0.17016999999999999</v>
      </c>
      <c r="J838" s="13">
        <v>0.13613600000000001</v>
      </c>
      <c r="K838" s="13">
        <v>14.311297</v>
      </c>
      <c r="L838" s="13">
        <v>0.17016999999999999</v>
      </c>
      <c r="M838" s="5">
        <f>AllData_CategoryTribe!AX839*4</f>
        <v>0.68067999999999995</v>
      </c>
      <c r="N838" s="5">
        <f>AllData_CategoryTribe!BA839*9</f>
        <v>1.2252240000000001</v>
      </c>
      <c r="O838" s="5">
        <f>AllData_CategoryTribe!BB839*4</f>
        <v>57.245187999999999</v>
      </c>
      <c r="P838">
        <f t="shared" si="13"/>
        <v>1</v>
      </c>
      <c r="Q838">
        <v>84.899999999999991</v>
      </c>
    </row>
    <row r="839" spans="1:17" x14ac:dyDescent="0.3">
      <c r="A839" s="8" t="s">
        <v>234</v>
      </c>
      <c r="B839" s="8" t="s">
        <v>237</v>
      </c>
      <c r="C839" s="8" t="s">
        <v>81</v>
      </c>
      <c r="D839" s="8" t="s">
        <v>248</v>
      </c>
      <c r="E839" s="12">
        <v>134</v>
      </c>
      <c r="F839" s="12">
        <v>0.42899999999999999</v>
      </c>
      <c r="G839" s="12">
        <v>57.485999999999997</v>
      </c>
      <c r="H839" s="13">
        <v>93.702179999999984</v>
      </c>
      <c r="I839" s="13">
        <v>3.6216179999999998</v>
      </c>
      <c r="J839" s="13">
        <v>0.80480399999999985</v>
      </c>
      <c r="K839" s="13">
        <v>17.878146000000001</v>
      </c>
      <c r="L839" s="13">
        <v>0.57485999999999993</v>
      </c>
      <c r="M839" s="5">
        <f>AllData_CategoryTribe!AX840*4</f>
        <v>14.486471999999999</v>
      </c>
      <c r="N839" s="5">
        <f>AllData_CategoryTribe!BA840*9</f>
        <v>7.2432359999999987</v>
      </c>
      <c r="O839" s="5">
        <f>AllData_CategoryTribe!BB840*4</f>
        <v>71.512584000000004</v>
      </c>
      <c r="P839">
        <f t="shared" si="13"/>
        <v>1</v>
      </c>
      <c r="Q839">
        <v>38.799999999999997</v>
      </c>
    </row>
    <row r="840" spans="1:17" x14ac:dyDescent="0.3">
      <c r="A840" s="8" t="s">
        <v>234</v>
      </c>
      <c r="B840" s="8" t="s">
        <v>237</v>
      </c>
      <c r="C840" s="8" t="s">
        <v>81</v>
      </c>
      <c r="D840" s="8" t="s">
        <v>27</v>
      </c>
      <c r="E840" s="12">
        <v>114</v>
      </c>
      <c r="F840" s="12">
        <v>0.28599999999999998</v>
      </c>
      <c r="G840" s="12">
        <v>32.603999999999999</v>
      </c>
      <c r="H840" s="13">
        <v>40.755000000000003</v>
      </c>
      <c r="I840" s="13">
        <v>0.68468400000000007</v>
      </c>
      <c r="J840" s="13">
        <v>0.42385199999999995</v>
      </c>
      <c r="K840" s="13">
        <v>8.542247999999999</v>
      </c>
      <c r="L840" s="13">
        <v>0.32604</v>
      </c>
      <c r="M840" s="5">
        <f>AllData_CategoryTribe!AX841*4</f>
        <v>2.7387360000000003</v>
      </c>
      <c r="N840" s="5">
        <f>AllData_CategoryTribe!BA841*9</f>
        <v>3.8146679999999997</v>
      </c>
      <c r="O840" s="5">
        <f>AllData_CategoryTribe!BB841*4</f>
        <v>34.168991999999996</v>
      </c>
      <c r="P840">
        <f t="shared" si="13"/>
        <v>1</v>
      </c>
      <c r="Q840">
        <v>29.6</v>
      </c>
    </row>
    <row r="841" spans="1:17" x14ac:dyDescent="0.3">
      <c r="A841" s="8" t="s">
        <v>234</v>
      </c>
      <c r="B841" s="8" t="s">
        <v>237</v>
      </c>
      <c r="C841" s="8" t="s">
        <v>81</v>
      </c>
      <c r="D841" s="8" t="s">
        <v>32</v>
      </c>
      <c r="E841" s="12">
        <v>83</v>
      </c>
      <c r="F841" s="12">
        <v>0.14299999999999999</v>
      </c>
      <c r="G841" s="12">
        <v>11.869</v>
      </c>
      <c r="H841" s="13">
        <v>39.405079999999998</v>
      </c>
      <c r="I841" s="13">
        <v>1.222507</v>
      </c>
      <c r="J841" s="13">
        <v>0.35607</v>
      </c>
      <c r="K841" s="13">
        <v>8.7474530000000001</v>
      </c>
      <c r="L841" s="13">
        <v>1.507363</v>
      </c>
      <c r="M841" s="5">
        <f>AllData_CategoryTribe!AX842*4</f>
        <v>4.890028</v>
      </c>
      <c r="N841" s="5">
        <f>AllData_CategoryTribe!BA842*9</f>
        <v>3.2046299999999999</v>
      </c>
      <c r="O841" s="5">
        <f>AllData_CategoryTribe!BB842*4</f>
        <v>34.989812000000001</v>
      </c>
      <c r="P841">
        <f t="shared" si="13"/>
        <v>1</v>
      </c>
      <c r="Q841">
        <v>87</v>
      </c>
    </row>
    <row r="842" spans="1:17" x14ac:dyDescent="0.3">
      <c r="A842" s="8" t="s">
        <v>232</v>
      </c>
      <c r="B842" s="8" t="s">
        <v>237</v>
      </c>
      <c r="C842" s="8" t="s">
        <v>84</v>
      </c>
      <c r="D842" s="8" t="s">
        <v>13</v>
      </c>
      <c r="E842" s="12">
        <v>112</v>
      </c>
      <c r="F842" s="12">
        <v>3.3000000000000002E-2</v>
      </c>
      <c r="G842" s="12">
        <v>3.6960000000000002</v>
      </c>
      <c r="H842" s="13">
        <v>9.94224</v>
      </c>
      <c r="I842" s="13">
        <v>0.92030400000000001</v>
      </c>
      <c r="J842" s="13">
        <v>0.66528000000000009</v>
      </c>
      <c r="K842" s="13">
        <v>0</v>
      </c>
      <c r="L842" s="13">
        <v>0</v>
      </c>
      <c r="M842" s="5">
        <f>AllData_CategoryTribe!AX843*4</f>
        <v>3.681216</v>
      </c>
      <c r="N842" s="5">
        <f>AllData_CategoryTribe!BA843*9</f>
        <v>5.9875200000000008</v>
      </c>
      <c r="O842" s="5">
        <f>AllData_CategoryTribe!BB843*4</f>
        <v>0</v>
      </c>
      <c r="P842">
        <f t="shared" si="13"/>
        <v>1</v>
      </c>
      <c r="Q842">
        <v>42.9</v>
      </c>
    </row>
    <row r="843" spans="1:17" x14ac:dyDescent="0.3">
      <c r="A843" s="8" t="s">
        <v>232</v>
      </c>
      <c r="B843" s="8" t="s">
        <v>237</v>
      </c>
      <c r="C843" s="8" t="s">
        <v>84</v>
      </c>
      <c r="D843" s="8" t="s">
        <v>15</v>
      </c>
      <c r="E843" s="12">
        <v>85</v>
      </c>
      <c r="F843" s="12">
        <v>0.14299999999999999</v>
      </c>
      <c r="G843" s="12">
        <v>12.154999999999999</v>
      </c>
      <c r="H843" s="13">
        <v>29.29355</v>
      </c>
      <c r="I843" s="13">
        <v>3.9989949999999999</v>
      </c>
      <c r="J843" s="13">
        <v>1.3248949999999999</v>
      </c>
      <c r="K843" s="13">
        <v>6.0774999999999996E-2</v>
      </c>
      <c r="L843" s="13">
        <v>0</v>
      </c>
      <c r="M843" s="5">
        <f>AllData_CategoryTribe!AX844*4</f>
        <v>15.995979999999999</v>
      </c>
      <c r="N843" s="5">
        <f>AllData_CategoryTribe!BA844*9</f>
        <v>11.924054999999999</v>
      </c>
      <c r="O843" s="5">
        <f>AllData_CategoryTribe!BB844*4</f>
        <v>0.24309999999999998</v>
      </c>
      <c r="P843">
        <f t="shared" si="13"/>
        <v>1</v>
      </c>
      <c r="Q843">
        <v>44.3</v>
      </c>
    </row>
    <row r="844" spans="1:17" x14ac:dyDescent="0.3">
      <c r="A844" s="8" t="s">
        <v>232</v>
      </c>
      <c r="B844" s="8" t="s">
        <v>237</v>
      </c>
      <c r="C844" s="8" t="s">
        <v>84</v>
      </c>
      <c r="D844" s="8" t="s">
        <v>17</v>
      </c>
      <c r="E844" s="12">
        <v>85</v>
      </c>
      <c r="F844" s="12">
        <v>0.14299999999999999</v>
      </c>
      <c r="G844" s="12">
        <v>12.154999999999999</v>
      </c>
      <c r="H844" s="13">
        <v>32.210749999999997</v>
      </c>
      <c r="I844" s="13">
        <v>2.0541949999999995</v>
      </c>
      <c r="J844" s="13">
        <v>2.6011699999999998</v>
      </c>
      <c r="K844" s="13">
        <v>0</v>
      </c>
      <c r="L844" s="13">
        <v>0</v>
      </c>
      <c r="M844" s="5">
        <f>AllData_CategoryTribe!AX845*4</f>
        <v>8.2167799999999982</v>
      </c>
      <c r="N844" s="5">
        <f>AllData_CategoryTribe!BA845*9</f>
        <v>23.410529999999998</v>
      </c>
      <c r="O844" s="5">
        <f>AllData_CategoryTribe!BB845*4</f>
        <v>0</v>
      </c>
      <c r="P844">
        <f t="shared" si="13"/>
        <v>1</v>
      </c>
      <c r="Q844">
        <v>38.299999999999997</v>
      </c>
    </row>
    <row r="845" spans="1:17" x14ac:dyDescent="0.3">
      <c r="A845" s="8" t="s">
        <v>232</v>
      </c>
      <c r="B845" s="8" t="s">
        <v>237</v>
      </c>
      <c r="C845" s="8" t="s">
        <v>84</v>
      </c>
      <c r="D845" s="8" t="s">
        <v>18</v>
      </c>
      <c r="E845" s="12"/>
      <c r="F845" s="12">
        <v>0</v>
      </c>
      <c r="G845" s="12">
        <v>0</v>
      </c>
      <c r="H845" s="13">
        <v>0</v>
      </c>
      <c r="I845" s="13">
        <v>0</v>
      </c>
      <c r="J845" s="13">
        <v>0</v>
      </c>
      <c r="K845" s="13">
        <v>0</v>
      </c>
      <c r="L845" s="13">
        <v>0</v>
      </c>
      <c r="M845" s="5">
        <f>AllData_CategoryTribe!AX846*4</f>
        <v>0</v>
      </c>
      <c r="N845" s="5">
        <f>AllData_CategoryTribe!BA846*9</f>
        <v>0</v>
      </c>
      <c r="O845" s="5">
        <f>AllData_CategoryTribe!BB846*4</f>
        <v>0</v>
      </c>
      <c r="P845">
        <f t="shared" si="13"/>
        <v>0</v>
      </c>
      <c r="Q845">
        <v>39.900000000000006</v>
      </c>
    </row>
    <row r="846" spans="1:17" x14ac:dyDescent="0.3">
      <c r="A846" s="8" t="s">
        <v>232</v>
      </c>
      <c r="B846" s="8" t="s">
        <v>237</v>
      </c>
      <c r="C846" s="8" t="s">
        <v>84</v>
      </c>
      <c r="D846" s="8" t="s">
        <v>19</v>
      </c>
      <c r="E846" s="12">
        <v>112</v>
      </c>
      <c r="F846" s="12">
        <v>3.3000000000000002E-2</v>
      </c>
      <c r="G846" s="12">
        <v>3.6960000000000002</v>
      </c>
      <c r="H846" s="13">
        <v>10.533600000000002</v>
      </c>
      <c r="I846" s="13">
        <v>0.994224</v>
      </c>
      <c r="J846" s="13">
        <v>0.69854399999999994</v>
      </c>
      <c r="K846" s="13">
        <v>0</v>
      </c>
      <c r="L846" s="13">
        <v>0</v>
      </c>
      <c r="M846" s="5">
        <f>AllData_CategoryTribe!AX847*4</f>
        <v>3.976896</v>
      </c>
      <c r="N846" s="5">
        <f>AllData_CategoryTribe!BA847*9</f>
        <v>6.2868959999999996</v>
      </c>
      <c r="O846" s="5">
        <f>AllData_CategoryTribe!BB847*4</f>
        <v>0</v>
      </c>
      <c r="P846">
        <f t="shared" si="13"/>
        <v>1</v>
      </c>
      <c r="Q846">
        <v>45.8</v>
      </c>
    </row>
    <row r="847" spans="1:17" x14ac:dyDescent="0.3">
      <c r="A847" s="8" t="s">
        <v>232</v>
      </c>
      <c r="B847" s="8" t="s">
        <v>237</v>
      </c>
      <c r="C847" s="8" t="s">
        <v>84</v>
      </c>
      <c r="D847" s="8" t="s">
        <v>22</v>
      </c>
      <c r="E847" s="12"/>
      <c r="F847" s="12">
        <v>0</v>
      </c>
      <c r="G847" s="12">
        <v>0</v>
      </c>
      <c r="H847" s="13">
        <v>0</v>
      </c>
      <c r="I847" s="13">
        <v>0</v>
      </c>
      <c r="J847" s="13">
        <v>0</v>
      </c>
      <c r="K847" s="13">
        <v>0</v>
      </c>
      <c r="L847" s="13">
        <v>0</v>
      </c>
      <c r="M847" s="5">
        <f>AllData_CategoryTribe!AX848*4</f>
        <v>0</v>
      </c>
      <c r="N847" s="5">
        <f>AllData_CategoryTribe!BA848*9</f>
        <v>0</v>
      </c>
      <c r="O847" s="5">
        <f>AllData_CategoryTribe!BB848*4</f>
        <v>0</v>
      </c>
      <c r="P847">
        <f t="shared" si="13"/>
        <v>0</v>
      </c>
      <c r="Q847">
        <v>45.8</v>
      </c>
    </row>
    <row r="848" spans="1:17" x14ac:dyDescent="0.3">
      <c r="A848" s="8" t="s">
        <v>232</v>
      </c>
      <c r="B848" s="8" t="s">
        <v>237</v>
      </c>
      <c r="C848" s="8" t="s">
        <v>84</v>
      </c>
      <c r="D848" s="8" t="s">
        <v>85</v>
      </c>
      <c r="E848" s="12">
        <v>184</v>
      </c>
      <c r="F848" s="12">
        <v>3.0000000000000001E-3</v>
      </c>
      <c r="G848" s="12">
        <v>0.55200000000000005</v>
      </c>
      <c r="H848" s="13">
        <v>0.99360000000000015</v>
      </c>
      <c r="I848" s="13">
        <v>0.13744799999999999</v>
      </c>
      <c r="J848" s="13">
        <v>1.9872000000000004E-2</v>
      </c>
      <c r="K848" s="13">
        <v>6.568800000000001E-2</v>
      </c>
      <c r="L848" s="13">
        <v>5.5200000000000006E-3</v>
      </c>
      <c r="M848" s="5">
        <f>AllData_CategoryTribe!AX849*4</f>
        <v>0.54979199999999995</v>
      </c>
      <c r="N848" s="5">
        <f>AllData_CategoryTribe!BA849*9</f>
        <v>0.17884800000000003</v>
      </c>
      <c r="O848" s="5">
        <f>AllData_CategoryTribe!BB849*4</f>
        <v>0.26275200000000004</v>
      </c>
      <c r="P848">
        <f t="shared" si="13"/>
        <v>1</v>
      </c>
      <c r="Q848">
        <v>40.4</v>
      </c>
    </row>
    <row r="849" spans="1:17" x14ac:dyDescent="0.3">
      <c r="A849" s="8" t="s">
        <v>232</v>
      </c>
      <c r="B849" s="8" t="s">
        <v>237</v>
      </c>
      <c r="C849" s="8" t="s">
        <v>84</v>
      </c>
      <c r="D849" s="8" t="s">
        <v>23</v>
      </c>
      <c r="E849" s="12"/>
      <c r="F849" s="12">
        <v>0</v>
      </c>
      <c r="G849" s="12">
        <v>0</v>
      </c>
      <c r="H849" s="13">
        <v>0</v>
      </c>
      <c r="I849" s="13">
        <v>0</v>
      </c>
      <c r="J849" s="13">
        <v>0</v>
      </c>
      <c r="K849" s="13">
        <v>0</v>
      </c>
      <c r="L849" s="13">
        <v>0</v>
      </c>
      <c r="M849" s="5">
        <f>AllData_CategoryTribe!AX850*4</f>
        <v>0</v>
      </c>
      <c r="N849" s="5">
        <f>AllData_CategoryTribe!BA850*9</f>
        <v>0</v>
      </c>
      <c r="O849" s="5">
        <f>AllData_CategoryTribe!BB850*4</f>
        <v>0</v>
      </c>
      <c r="P849">
        <f t="shared" si="13"/>
        <v>0</v>
      </c>
      <c r="Q849">
        <v>24.3</v>
      </c>
    </row>
    <row r="850" spans="1:17" x14ac:dyDescent="0.3">
      <c r="A850" s="8" t="s">
        <v>232</v>
      </c>
      <c r="B850" s="8" t="s">
        <v>237</v>
      </c>
      <c r="C850" s="8" t="s">
        <v>84</v>
      </c>
      <c r="D850" s="8" t="s">
        <v>24</v>
      </c>
      <c r="E850" s="12"/>
      <c r="F850" s="12">
        <v>0</v>
      </c>
      <c r="G850" s="12">
        <v>0</v>
      </c>
      <c r="H850" s="13">
        <v>0</v>
      </c>
      <c r="I850" s="13">
        <v>0</v>
      </c>
      <c r="J850" s="13">
        <v>0</v>
      </c>
      <c r="K850" s="13">
        <v>0</v>
      </c>
      <c r="L850" s="13">
        <v>0</v>
      </c>
      <c r="M850" s="5">
        <f>AllData_CategoryTribe!AX851*4</f>
        <v>0</v>
      </c>
      <c r="N850" s="5">
        <f>AllData_CategoryTribe!BA851*9</f>
        <v>0</v>
      </c>
      <c r="O850" s="5">
        <f>AllData_CategoryTribe!BB851*4</f>
        <v>0</v>
      </c>
      <c r="P850">
        <f t="shared" si="13"/>
        <v>0</v>
      </c>
      <c r="Q850">
        <v>12.2</v>
      </c>
    </row>
    <row r="851" spans="1:17" x14ac:dyDescent="0.3">
      <c r="A851" s="8" t="s">
        <v>232</v>
      </c>
      <c r="B851" s="8" t="s">
        <v>237</v>
      </c>
      <c r="C851" s="8" t="s">
        <v>84</v>
      </c>
      <c r="D851" s="8" t="s">
        <v>25</v>
      </c>
      <c r="E851" s="12">
        <v>113</v>
      </c>
      <c r="F851" s="12">
        <v>3.3000000000000002E-2</v>
      </c>
      <c r="G851" s="12">
        <v>3.7290000000000001</v>
      </c>
      <c r="H851" s="13">
        <v>15.02787</v>
      </c>
      <c r="I851" s="13">
        <v>0.92852099999999993</v>
      </c>
      <c r="J851" s="13">
        <v>1.234299</v>
      </c>
      <c r="K851" s="13">
        <v>4.8477000000000006E-2</v>
      </c>
      <c r="L851" s="13">
        <v>0</v>
      </c>
      <c r="M851" s="5">
        <f>AllData_CategoryTribe!AX852*4</f>
        <v>3.7140839999999997</v>
      </c>
      <c r="N851" s="5">
        <f>AllData_CategoryTribe!BA852*9</f>
        <v>11.108691</v>
      </c>
      <c r="O851" s="5">
        <f>AllData_CategoryTribe!BB852*4</f>
        <v>0.19390800000000002</v>
      </c>
      <c r="P851">
        <f t="shared" si="13"/>
        <v>1</v>
      </c>
      <c r="Q851">
        <v>59.3</v>
      </c>
    </row>
    <row r="852" spans="1:17" x14ac:dyDescent="0.3">
      <c r="A852" s="8" t="s">
        <v>20</v>
      </c>
      <c r="B852" s="8" t="s">
        <v>237</v>
      </c>
      <c r="C852" s="8" t="s">
        <v>84</v>
      </c>
      <c r="D852" s="8" t="s">
        <v>20</v>
      </c>
      <c r="E852" s="12"/>
      <c r="F852" s="12">
        <v>0</v>
      </c>
      <c r="G852" s="12">
        <v>0</v>
      </c>
      <c r="H852" s="13">
        <v>0</v>
      </c>
      <c r="I852" s="13">
        <v>0</v>
      </c>
      <c r="J852" s="13">
        <v>0</v>
      </c>
      <c r="K852" s="13">
        <v>0</v>
      </c>
      <c r="L852" s="13">
        <v>0</v>
      </c>
      <c r="M852" s="5">
        <f>AllData_CategoryTribe!AX853*4</f>
        <v>0</v>
      </c>
      <c r="N852" s="5">
        <f>AllData_CategoryTribe!BA853*9</f>
        <v>0</v>
      </c>
      <c r="O852" s="5">
        <f>AllData_CategoryTribe!BB853*4</f>
        <v>0</v>
      </c>
      <c r="P852">
        <f t="shared" si="13"/>
        <v>0</v>
      </c>
      <c r="Q852">
        <v>21.4</v>
      </c>
    </row>
    <row r="853" spans="1:17" x14ac:dyDescent="0.3">
      <c r="A853" s="8" t="s">
        <v>233</v>
      </c>
      <c r="B853" s="8" t="s">
        <v>237</v>
      </c>
      <c r="C853" s="8" t="s">
        <v>84</v>
      </c>
      <c r="D853" s="8" t="s">
        <v>26</v>
      </c>
      <c r="E853" s="12">
        <v>175</v>
      </c>
      <c r="F853" s="12">
        <v>0.42899999999999999</v>
      </c>
      <c r="G853" s="12">
        <v>75.075000000000003</v>
      </c>
      <c r="H853" s="13">
        <v>97.597499999999997</v>
      </c>
      <c r="I853" s="13">
        <v>1.8018000000000001</v>
      </c>
      <c r="J853" s="13">
        <v>0.15015000000000001</v>
      </c>
      <c r="K853" s="13">
        <v>21.471450000000001</v>
      </c>
      <c r="L853" s="13">
        <v>0.22522500000000001</v>
      </c>
      <c r="M853" s="5">
        <f>AllData_CategoryTribe!AX854*4</f>
        <v>7.2072000000000003</v>
      </c>
      <c r="N853" s="5">
        <f>AllData_CategoryTribe!BA854*9</f>
        <v>1.3513500000000001</v>
      </c>
      <c r="O853" s="5">
        <f>AllData_CategoryTribe!BB854*4</f>
        <v>85.885800000000003</v>
      </c>
      <c r="P853">
        <f t="shared" si="13"/>
        <v>1</v>
      </c>
      <c r="Q853">
        <v>31.200000000000003</v>
      </c>
    </row>
    <row r="854" spans="1:17" x14ac:dyDescent="0.3">
      <c r="A854" s="8" t="s">
        <v>233</v>
      </c>
      <c r="B854" s="8" t="s">
        <v>237</v>
      </c>
      <c r="C854" s="8" t="s">
        <v>84</v>
      </c>
      <c r="D854" s="8" t="s">
        <v>28</v>
      </c>
      <c r="E854" s="12">
        <v>185</v>
      </c>
      <c r="F854" s="12">
        <v>0.28599999999999998</v>
      </c>
      <c r="G854" s="12">
        <v>52.91</v>
      </c>
      <c r="H854" s="13">
        <v>67.195700000000002</v>
      </c>
      <c r="I854" s="13">
        <v>4.6031699999999995</v>
      </c>
      <c r="J854" s="13">
        <v>0.26455000000000001</v>
      </c>
      <c r="K854" s="13">
        <v>12.06348</v>
      </c>
      <c r="L854" s="13">
        <v>3.3862400000000004</v>
      </c>
      <c r="M854" s="5">
        <f>AllData_CategoryTribe!AX855*4</f>
        <v>18.412679999999998</v>
      </c>
      <c r="N854" s="5">
        <f>AllData_CategoryTribe!BA855*9</f>
        <v>2.3809499999999999</v>
      </c>
      <c r="O854" s="5">
        <f>AllData_CategoryTribe!BB855*4</f>
        <v>48.253920000000001</v>
      </c>
      <c r="P854">
        <f t="shared" si="13"/>
        <v>1</v>
      </c>
      <c r="Q854">
        <v>32</v>
      </c>
    </row>
    <row r="855" spans="1:17" x14ac:dyDescent="0.3">
      <c r="A855" s="8" t="s">
        <v>233</v>
      </c>
      <c r="B855" s="8" t="s">
        <v>237</v>
      </c>
      <c r="C855" s="8" t="s">
        <v>84</v>
      </c>
      <c r="D855" s="8" t="s">
        <v>29</v>
      </c>
      <c r="E855" s="12">
        <v>60</v>
      </c>
      <c r="F855" s="12">
        <v>0.28599999999999998</v>
      </c>
      <c r="G855" s="12">
        <v>17.16</v>
      </c>
      <c r="H855" s="13">
        <v>3.7751999999999999</v>
      </c>
      <c r="I855" s="13">
        <v>0.1716</v>
      </c>
      <c r="J855" s="13">
        <v>6.8640000000000007E-2</v>
      </c>
      <c r="K855" s="13">
        <v>0.7722</v>
      </c>
      <c r="L855" s="13">
        <v>0.48047999999999996</v>
      </c>
      <c r="M855" s="5">
        <f>AllData_CategoryTribe!AX856*4</f>
        <v>0.68640000000000001</v>
      </c>
      <c r="N855" s="5">
        <f>AllData_CategoryTribe!BA856*9</f>
        <v>0.61776000000000009</v>
      </c>
      <c r="O855" s="5">
        <f>AllData_CategoryTribe!BB856*4</f>
        <v>3.0888</v>
      </c>
      <c r="P855">
        <f t="shared" si="13"/>
        <v>1</v>
      </c>
      <c r="Q855">
        <v>5.9</v>
      </c>
    </row>
    <row r="856" spans="1:17" x14ac:dyDescent="0.3">
      <c r="A856" s="8" t="s">
        <v>233</v>
      </c>
      <c r="B856" s="8" t="s">
        <v>237</v>
      </c>
      <c r="C856" s="8" t="s">
        <v>84</v>
      </c>
      <c r="D856" s="8" t="s">
        <v>30</v>
      </c>
      <c r="E856" s="12">
        <v>119</v>
      </c>
      <c r="F856" s="12">
        <v>0.28599999999999998</v>
      </c>
      <c r="G856" s="12">
        <v>34.033999999999999</v>
      </c>
      <c r="H856" s="13">
        <v>31.311279999999996</v>
      </c>
      <c r="I856" s="13">
        <v>0.34033999999999998</v>
      </c>
      <c r="J856" s="13">
        <v>0.17016999999999999</v>
      </c>
      <c r="K856" s="13">
        <v>7.9639559999999996</v>
      </c>
      <c r="L856" s="13">
        <v>0.81681599999999988</v>
      </c>
      <c r="M856" s="5">
        <f>AllData_CategoryTribe!AX857*4</f>
        <v>1.3613599999999999</v>
      </c>
      <c r="N856" s="5">
        <f>AllData_CategoryTribe!BA857*9</f>
        <v>1.5315299999999998</v>
      </c>
      <c r="O856" s="5">
        <f>AllData_CategoryTribe!BB857*4</f>
        <v>31.855823999999998</v>
      </c>
      <c r="P856">
        <f t="shared" si="13"/>
        <v>1</v>
      </c>
      <c r="Q856">
        <v>24.9</v>
      </c>
    </row>
    <row r="857" spans="1:17" x14ac:dyDescent="0.3">
      <c r="A857" s="8" t="s">
        <v>233</v>
      </c>
      <c r="B857" s="8" t="s">
        <v>237</v>
      </c>
      <c r="C857" s="8" t="s">
        <v>84</v>
      </c>
      <c r="D857" s="8" t="s">
        <v>31</v>
      </c>
      <c r="E857" s="12">
        <v>122</v>
      </c>
      <c r="F857" s="12">
        <v>0.14299999999999999</v>
      </c>
      <c r="G857" s="12">
        <v>17.445999999999998</v>
      </c>
      <c r="H857" s="13">
        <v>16.224779999999999</v>
      </c>
      <c r="I857" s="13">
        <v>0.34891999999999995</v>
      </c>
      <c r="J857" s="13">
        <v>1.7446E-2</v>
      </c>
      <c r="K857" s="13">
        <v>3.7683359999999997</v>
      </c>
      <c r="L857" s="13">
        <v>0.26168999999999998</v>
      </c>
      <c r="M857" s="5">
        <f>AllData_CategoryTribe!AX858*4</f>
        <v>1.3956799999999998</v>
      </c>
      <c r="N857" s="5">
        <f>AllData_CategoryTribe!BA858*9</f>
        <v>0.15701399999999999</v>
      </c>
      <c r="O857" s="5">
        <f>AllData_CategoryTribe!BB858*4</f>
        <v>15.073343999999999</v>
      </c>
      <c r="P857">
        <f t="shared" si="13"/>
        <v>1</v>
      </c>
      <c r="Q857">
        <v>23.700000000000003</v>
      </c>
    </row>
    <row r="858" spans="1:17" x14ac:dyDescent="0.3">
      <c r="A858" s="8" t="s">
        <v>233</v>
      </c>
      <c r="B858" s="8" t="s">
        <v>237</v>
      </c>
      <c r="C858" s="8" t="s">
        <v>84</v>
      </c>
      <c r="D858" s="8" t="s">
        <v>44</v>
      </c>
      <c r="E858" s="12">
        <v>250</v>
      </c>
      <c r="F858" s="12">
        <v>0.14299999999999999</v>
      </c>
      <c r="G858" s="12">
        <v>35.75</v>
      </c>
      <c r="H858" s="13">
        <v>50.407499999999999</v>
      </c>
      <c r="I858" s="13">
        <v>1.716</v>
      </c>
      <c r="J858" s="13">
        <v>0.25024999999999997</v>
      </c>
      <c r="K858" s="13">
        <v>10.11725</v>
      </c>
      <c r="L858" s="13">
        <v>0.60775000000000001</v>
      </c>
      <c r="M858" s="5">
        <f>AllData_CategoryTribe!AX859*4</f>
        <v>6.8639999999999999</v>
      </c>
      <c r="N858" s="5">
        <f>AllData_CategoryTribe!BA859*9</f>
        <v>2.2522499999999996</v>
      </c>
      <c r="O858" s="5">
        <f>AllData_CategoryTribe!BB859*4</f>
        <v>40.469000000000001</v>
      </c>
      <c r="P858">
        <f t="shared" si="13"/>
        <v>1</v>
      </c>
      <c r="Q858">
        <v>33.799999999999997</v>
      </c>
    </row>
    <row r="859" spans="1:17" x14ac:dyDescent="0.3">
      <c r="A859" s="8" t="s">
        <v>233</v>
      </c>
      <c r="B859" s="8" t="s">
        <v>237</v>
      </c>
      <c r="C859" s="8" t="s">
        <v>84</v>
      </c>
      <c r="D859" s="8" t="s">
        <v>77</v>
      </c>
      <c r="E859" s="12">
        <v>119</v>
      </c>
      <c r="F859" s="12">
        <v>0.14299999999999999</v>
      </c>
      <c r="G859" s="12">
        <v>17.016999999999999</v>
      </c>
      <c r="H859" s="13">
        <v>66.366299999999995</v>
      </c>
      <c r="I859" s="13">
        <v>0.17016999999999999</v>
      </c>
      <c r="J859" s="13">
        <v>0.13613600000000001</v>
      </c>
      <c r="K859" s="13">
        <v>14.311297</v>
      </c>
      <c r="L859" s="13">
        <v>0.17016999999999999</v>
      </c>
      <c r="M859" s="5">
        <f>AllData_CategoryTribe!AX860*4</f>
        <v>0.68067999999999995</v>
      </c>
      <c r="N859" s="5">
        <f>AllData_CategoryTribe!BA860*9</f>
        <v>1.2252240000000001</v>
      </c>
      <c r="O859" s="5">
        <f>AllData_CategoryTribe!BB860*4</f>
        <v>57.245187999999999</v>
      </c>
      <c r="P859">
        <f t="shared" si="13"/>
        <v>1</v>
      </c>
      <c r="Q859">
        <v>84.899999999999991</v>
      </c>
    </row>
    <row r="860" spans="1:17" x14ac:dyDescent="0.3">
      <c r="A860" s="8" t="s">
        <v>234</v>
      </c>
      <c r="B860" s="8" t="s">
        <v>237</v>
      </c>
      <c r="C860" s="8" t="s">
        <v>84</v>
      </c>
      <c r="D860" s="8" t="s">
        <v>248</v>
      </c>
      <c r="E860" s="12">
        <v>134</v>
      </c>
      <c r="F860" s="12">
        <v>0.28599999999999998</v>
      </c>
      <c r="G860" s="12">
        <v>38.323999999999998</v>
      </c>
      <c r="H860" s="13">
        <v>62.468119999999999</v>
      </c>
      <c r="I860" s="13">
        <v>2.414412</v>
      </c>
      <c r="J860" s="13">
        <v>0.53653600000000001</v>
      </c>
      <c r="K860" s="13">
        <v>11.918764000000001</v>
      </c>
      <c r="L860" s="13">
        <v>0.38323999999999997</v>
      </c>
      <c r="M860" s="5">
        <f>AllData_CategoryTribe!AX861*4</f>
        <v>9.657648</v>
      </c>
      <c r="N860" s="5">
        <f>AllData_CategoryTribe!BA861*9</f>
        <v>4.828824</v>
      </c>
      <c r="O860" s="5">
        <f>AllData_CategoryTribe!BB861*4</f>
        <v>47.675056000000005</v>
      </c>
      <c r="P860">
        <f t="shared" si="13"/>
        <v>1</v>
      </c>
      <c r="Q860">
        <v>38.799999999999997</v>
      </c>
    </row>
    <row r="861" spans="1:17" x14ac:dyDescent="0.3">
      <c r="A861" s="8" t="s">
        <v>234</v>
      </c>
      <c r="B861" s="8" t="s">
        <v>237</v>
      </c>
      <c r="C861" s="8" t="s">
        <v>84</v>
      </c>
      <c r="D861" s="8" t="s">
        <v>27</v>
      </c>
      <c r="E861" s="12">
        <v>114</v>
      </c>
      <c r="F861" s="12">
        <v>0.28599999999999998</v>
      </c>
      <c r="G861" s="12">
        <v>32.603999999999999</v>
      </c>
      <c r="H861" s="13">
        <v>40.755000000000003</v>
      </c>
      <c r="I861" s="13">
        <v>0.68468400000000007</v>
      </c>
      <c r="J861" s="13">
        <v>0.42385199999999995</v>
      </c>
      <c r="K861" s="13">
        <v>8.542247999999999</v>
      </c>
      <c r="L861" s="13">
        <v>0.32604</v>
      </c>
      <c r="M861" s="5">
        <f>AllData_CategoryTribe!AX862*4</f>
        <v>2.7387360000000003</v>
      </c>
      <c r="N861" s="5">
        <f>AllData_CategoryTribe!BA862*9</f>
        <v>3.8146679999999997</v>
      </c>
      <c r="O861" s="5">
        <f>AllData_CategoryTribe!BB862*4</f>
        <v>34.168991999999996</v>
      </c>
      <c r="P861">
        <f t="shared" si="13"/>
        <v>1</v>
      </c>
      <c r="Q861">
        <v>29.6</v>
      </c>
    </row>
    <row r="862" spans="1:17" x14ac:dyDescent="0.3">
      <c r="A862" s="8" t="s">
        <v>234</v>
      </c>
      <c r="B862" s="8" t="s">
        <v>237</v>
      </c>
      <c r="C862" s="8" t="s">
        <v>84</v>
      </c>
      <c r="D862" s="8" t="s">
        <v>32</v>
      </c>
      <c r="E862" s="12">
        <v>83</v>
      </c>
      <c r="F862" s="12">
        <v>0.42899999999999999</v>
      </c>
      <c r="G862" s="12">
        <v>35.606999999999999</v>
      </c>
      <c r="H862" s="13">
        <v>118.21523999999999</v>
      </c>
      <c r="I862" s="13">
        <v>3.6675210000000003</v>
      </c>
      <c r="J862" s="13">
        <v>1.0682099999999999</v>
      </c>
      <c r="K862" s="13">
        <v>26.242359</v>
      </c>
      <c r="L862" s="13">
        <v>4.5220889999999994</v>
      </c>
      <c r="M862" s="5">
        <f>AllData_CategoryTribe!AX863*4</f>
        <v>14.670084000000001</v>
      </c>
      <c r="N862" s="5">
        <f>AllData_CategoryTribe!BA863*9</f>
        <v>9.6138899999999996</v>
      </c>
      <c r="O862" s="5">
        <f>AllData_CategoryTribe!BB863*4</f>
        <v>104.969436</v>
      </c>
      <c r="P862">
        <f t="shared" si="13"/>
        <v>1</v>
      </c>
      <c r="Q862">
        <v>87</v>
      </c>
    </row>
    <row r="863" spans="1:17" x14ac:dyDescent="0.3">
      <c r="A863" s="8" t="s">
        <v>232</v>
      </c>
      <c r="B863" s="8" t="s">
        <v>237</v>
      </c>
      <c r="C863" s="8" t="s">
        <v>86</v>
      </c>
      <c r="D863" s="8" t="s">
        <v>13</v>
      </c>
      <c r="E863" s="12"/>
      <c r="F863" s="12">
        <v>0</v>
      </c>
      <c r="G863" s="12">
        <v>0</v>
      </c>
      <c r="H863" s="13">
        <v>0</v>
      </c>
      <c r="I863" s="13">
        <v>0</v>
      </c>
      <c r="J863" s="13">
        <v>0</v>
      </c>
      <c r="K863" s="13">
        <v>0</v>
      </c>
      <c r="L863" s="13">
        <v>0</v>
      </c>
      <c r="M863" s="5">
        <f>AllData_CategoryTribe!AX864*4</f>
        <v>0</v>
      </c>
      <c r="N863" s="5">
        <f>AllData_CategoryTribe!BA864*9</f>
        <v>0</v>
      </c>
      <c r="O863" s="5">
        <f>AllData_CategoryTribe!BB864*4</f>
        <v>0</v>
      </c>
      <c r="P863">
        <f t="shared" si="13"/>
        <v>0</v>
      </c>
      <c r="Q863">
        <v>42.9</v>
      </c>
    </row>
    <row r="864" spans="1:17" x14ac:dyDescent="0.3">
      <c r="A864" s="8" t="s">
        <v>232</v>
      </c>
      <c r="B864" s="8" t="s">
        <v>237</v>
      </c>
      <c r="C864" s="8" t="s">
        <v>86</v>
      </c>
      <c r="D864" s="8" t="s">
        <v>15</v>
      </c>
      <c r="E864" s="12">
        <v>85</v>
      </c>
      <c r="F864" s="12">
        <v>0.14299999999999999</v>
      </c>
      <c r="G864" s="12">
        <v>12.154999999999999</v>
      </c>
      <c r="H864" s="13">
        <v>29.29355</v>
      </c>
      <c r="I864" s="13">
        <v>3.9989949999999999</v>
      </c>
      <c r="J864" s="13">
        <v>1.3248949999999999</v>
      </c>
      <c r="K864" s="13">
        <v>6.0774999999999996E-2</v>
      </c>
      <c r="L864" s="13">
        <v>0</v>
      </c>
      <c r="M864" s="5">
        <f>AllData_CategoryTribe!AX865*4</f>
        <v>15.995979999999999</v>
      </c>
      <c r="N864" s="5">
        <f>AllData_CategoryTribe!BA865*9</f>
        <v>11.924054999999999</v>
      </c>
      <c r="O864" s="5">
        <f>AllData_CategoryTribe!BB865*4</f>
        <v>0.24309999999999998</v>
      </c>
      <c r="P864">
        <f t="shared" si="13"/>
        <v>1</v>
      </c>
      <c r="Q864">
        <v>44.3</v>
      </c>
    </row>
    <row r="865" spans="1:17" x14ac:dyDescent="0.3">
      <c r="A865" s="8" t="s">
        <v>232</v>
      </c>
      <c r="B865" s="8" t="s">
        <v>237</v>
      </c>
      <c r="C865" s="8" t="s">
        <v>86</v>
      </c>
      <c r="D865" s="8" t="s">
        <v>17</v>
      </c>
      <c r="E865" s="12">
        <v>85</v>
      </c>
      <c r="F865" s="12">
        <v>0.14299999999999999</v>
      </c>
      <c r="G865" s="12">
        <v>12.154999999999999</v>
      </c>
      <c r="H865" s="13">
        <v>32.210749999999997</v>
      </c>
      <c r="I865" s="13">
        <v>2.0541949999999995</v>
      </c>
      <c r="J865" s="13">
        <v>2.6011699999999998</v>
      </c>
      <c r="K865" s="13">
        <v>0</v>
      </c>
      <c r="L865" s="13">
        <v>0</v>
      </c>
      <c r="M865" s="5">
        <f>AllData_CategoryTribe!AX866*4</f>
        <v>8.2167799999999982</v>
      </c>
      <c r="N865" s="5">
        <f>AllData_CategoryTribe!BA866*9</f>
        <v>23.410529999999998</v>
      </c>
      <c r="O865" s="5">
        <f>AllData_CategoryTribe!BB866*4</f>
        <v>0</v>
      </c>
      <c r="P865">
        <f t="shared" si="13"/>
        <v>1</v>
      </c>
      <c r="Q865">
        <v>38.299999999999997</v>
      </c>
    </row>
    <row r="866" spans="1:17" x14ac:dyDescent="0.3">
      <c r="A866" s="8" t="s">
        <v>232</v>
      </c>
      <c r="B866" s="8" t="s">
        <v>237</v>
      </c>
      <c r="C866" s="8" t="s">
        <v>86</v>
      </c>
      <c r="D866" s="8" t="s">
        <v>18</v>
      </c>
      <c r="E866" s="12">
        <v>112</v>
      </c>
      <c r="F866" s="12">
        <v>3.3000000000000002E-2</v>
      </c>
      <c r="G866" s="12">
        <v>3.6960000000000002</v>
      </c>
      <c r="H866" s="13">
        <v>9.8683200000000006</v>
      </c>
      <c r="I866" s="13">
        <v>0.72441600000000006</v>
      </c>
      <c r="J866" s="13">
        <v>0.75028800000000007</v>
      </c>
      <c r="K866" s="13">
        <v>3.696E-2</v>
      </c>
      <c r="L866" s="13">
        <v>3.696E-2</v>
      </c>
      <c r="M866" s="5">
        <f>AllData_CategoryTribe!AX867*4</f>
        <v>2.8976640000000002</v>
      </c>
      <c r="N866" s="5">
        <f>AllData_CategoryTribe!BA867*9</f>
        <v>6.7525920000000008</v>
      </c>
      <c r="O866" s="5">
        <f>AllData_CategoryTribe!BB867*4</f>
        <v>0.14784</v>
      </c>
      <c r="P866">
        <f t="shared" si="13"/>
        <v>1</v>
      </c>
      <c r="Q866">
        <v>39.900000000000006</v>
      </c>
    </row>
    <row r="867" spans="1:17" x14ac:dyDescent="0.3">
      <c r="A867" s="8" t="s">
        <v>232</v>
      </c>
      <c r="B867" s="8" t="s">
        <v>237</v>
      </c>
      <c r="C867" s="8" t="s">
        <v>86</v>
      </c>
      <c r="D867" s="8" t="s">
        <v>19</v>
      </c>
      <c r="E867" s="12">
        <v>112</v>
      </c>
      <c r="F867" s="12">
        <v>3.3000000000000002E-2</v>
      </c>
      <c r="G867" s="12">
        <v>3.6960000000000002</v>
      </c>
      <c r="H867" s="13">
        <v>10.533600000000002</v>
      </c>
      <c r="I867" s="13">
        <v>0.994224</v>
      </c>
      <c r="J867" s="13">
        <v>0.69854399999999994</v>
      </c>
      <c r="K867" s="13">
        <v>0</v>
      </c>
      <c r="L867" s="13">
        <v>0</v>
      </c>
      <c r="M867" s="5">
        <f>AllData_CategoryTribe!AX868*4</f>
        <v>3.976896</v>
      </c>
      <c r="N867" s="5">
        <f>AllData_CategoryTribe!BA868*9</f>
        <v>6.2868959999999996</v>
      </c>
      <c r="O867" s="5">
        <f>AllData_CategoryTribe!BB868*4</f>
        <v>0</v>
      </c>
      <c r="P867">
        <f t="shared" si="13"/>
        <v>1</v>
      </c>
      <c r="Q867">
        <v>45.8</v>
      </c>
    </row>
    <row r="868" spans="1:17" x14ac:dyDescent="0.3">
      <c r="A868" s="8" t="s">
        <v>232</v>
      </c>
      <c r="B868" s="8" t="s">
        <v>237</v>
      </c>
      <c r="C868" s="8" t="s">
        <v>86</v>
      </c>
      <c r="D868" s="8" t="s">
        <v>22</v>
      </c>
      <c r="E868" s="12"/>
      <c r="F868" s="12">
        <v>0</v>
      </c>
      <c r="G868" s="12">
        <v>0</v>
      </c>
      <c r="H868" s="13">
        <v>0</v>
      </c>
      <c r="I868" s="13">
        <v>0</v>
      </c>
      <c r="J868" s="13">
        <v>0</v>
      </c>
      <c r="K868" s="13">
        <v>0</v>
      </c>
      <c r="L868" s="13">
        <v>0</v>
      </c>
      <c r="M868" s="5">
        <f>AllData_CategoryTribe!AX869*4</f>
        <v>0</v>
      </c>
      <c r="N868" s="5">
        <f>AllData_CategoryTribe!BA869*9</f>
        <v>0</v>
      </c>
      <c r="O868" s="5">
        <f>AllData_CategoryTribe!BB869*4</f>
        <v>0</v>
      </c>
      <c r="P868">
        <f t="shared" si="13"/>
        <v>0</v>
      </c>
      <c r="Q868">
        <v>45.8</v>
      </c>
    </row>
    <row r="869" spans="1:17" x14ac:dyDescent="0.3">
      <c r="A869" s="8" t="s">
        <v>232</v>
      </c>
      <c r="B869" s="8" t="s">
        <v>237</v>
      </c>
      <c r="C869" s="8" t="s">
        <v>86</v>
      </c>
      <c r="D869" s="8" t="s">
        <v>85</v>
      </c>
      <c r="E869" s="12">
        <v>184</v>
      </c>
      <c r="F869" s="12">
        <v>3.0000000000000001E-3</v>
      </c>
      <c r="G869" s="12">
        <v>0.55200000000000005</v>
      </c>
      <c r="H869" s="13">
        <v>0.99360000000000015</v>
      </c>
      <c r="I869" s="13">
        <v>0.13744799999999999</v>
      </c>
      <c r="J869" s="13">
        <v>1.9872000000000004E-2</v>
      </c>
      <c r="K869" s="13">
        <v>6.568800000000001E-2</v>
      </c>
      <c r="L869" s="13">
        <v>5.5200000000000006E-3</v>
      </c>
      <c r="M869" s="5">
        <f>AllData_CategoryTribe!AX870*4</f>
        <v>0.54979199999999995</v>
      </c>
      <c r="N869" s="5">
        <f>AllData_CategoryTribe!BA870*9</f>
        <v>0.17884800000000003</v>
      </c>
      <c r="O869" s="5">
        <f>AllData_CategoryTribe!BB870*4</f>
        <v>0.26275200000000004</v>
      </c>
      <c r="P869">
        <f t="shared" si="13"/>
        <v>1</v>
      </c>
      <c r="Q869">
        <v>40.4</v>
      </c>
    </row>
    <row r="870" spans="1:17" x14ac:dyDescent="0.3">
      <c r="A870" s="8" t="s">
        <v>232</v>
      </c>
      <c r="B870" s="8" t="s">
        <v>237</v>
      </c>
      <c r="C870" s="8" t="s">
        <v>86</v>
      </c>
      <c r="D870" s="8" t="s">
        <v>23</v>
      </c>
      <c r="E870" s="12">
        <v>64</v>
      </c>
      <c r="F870" s="12">
        <v>3.3000000000000002E-2</v>
      </c>
      <c r="G870" s="12">
        <v>2.1120000000000001</v>
      </c>
      <c r="H870" s="13">
        <v>3.2736000000000001</v>
      </c>
      <c r="I870" s="13">
        <v>0.26611200000000002</v>
      </c>
      <c r="J870" s="13">
        <v>0.22387199999999999</v>
      </c>
      <c r="K870" s="13">
        <v>2.3232000000000003E-2</v>
      </c>
      <c r="L870" s="13">
        <v>0</v>
      </c>
      <c r="M870" s="5">
        <f>AllData_CategoryTribe!AX871*4</f>
        <v>1.0644480000000001</v>
      </c>
      <c r="N870" s="5">
        <f>AllData_CategoryTribe!BA871*9</f>
        <v>2.0148479999999998</v>
      </c>
      <c r="O870" s="5">
        <f>AllData_CategoryTribe!BB871*4</f>
        <v>9.2928000000000011E-2</v>
      </c>
      <c r="P870">
        <f t="shared" si="13"/>
        <v>1</v>
      </c>
      <c r="Q870">
        <v>24.3</v>
      </c>
    </row>
    <row r="871" spans="1:17" x14ac:dyDescent="0.3">
      <c r="A871" s="8" t="s">
        <v>232</v>
      </c>
      <c r="B871" s="8" t="s">
        <v>237</v>
      </c>
      <c r="C871" s="8" t="s">
        <v>86</v>
      </c>
      <c r="D871" s="8" t="s">
        <v>24</v>
      </c>
      <c r="E871" s="12"/>
      <c r="F871" s="12">
        <v>0</v>
      </c>
      <c r="G871" s="12">
        <v>0</v>
      </c>
      <c r="H871" s="13">
        <v>0</v>
      </c>
      <c r="I871" s="13">
        <v>0</v>
      </c>
      <c r="J871" s="13">
        <v>0</v>
      </c>
      <c r="K871" s="13">
        <v>0</v>
      </c>
      <c r="L871" s="13">
        <v>0</v>
      </c>
      <c r="M871" s="5">
        <f>AllData_CategoryTribe!AX872*4</f>
        <v>0</v>
      </c>
      <c r="N871" s="5">
        <f>AllData_CategoryTribe!BA872*9</f>
        <v>0</v>
      </c>
      <c r="O871" s="5">
        <f>AllData_CategoryTribe!BB872*4</f>
        <v>0</v>
      </c>
      <c r="P871">
        <f t="shared" si="13"/>
        <v>0</v>
      </c>
      <c r="Q871">
        <v>12.2</v>
      </c>
    </row>
    <row r="872" spans="1:17" x14ac:dyDescent="0.3">
      <c r="A872" s="8" t="s">
        <v>232</v>
      </c>
      <c r="B872" s="8" t="s">
        <v>237</v>
      </c>
      <c r="C872" s="8" t="s">
        <v>86</v>
      </c>
      <c r="D872" s="8" t="s">
        <v>25</v>
      </c>
      <c r="E872" s="12"/>
      <c r="F872" s="12">
        <v>0</v>
      </c>
      <c r="G872" s="12">
        <v>0</v>
      </c>
      <c r="H872" s="13">
        <v>0</v>
      </c>
      <c r="I872" s="13">
        <v>0</v>
      </c>
      <c r="J872" s="13">
        <v>0</v>
      </c>
      <c r="K872" s="13">
        <v>0</v>
      </c>
      <c r="L872" s="13">
        <v>0</v>
      </c>
      <c r="M872" s="5">
        <f>AllData_CategoryTribe!AX873*4</f>
        <v>0</v>
      </c>
      <c r="N872" s="5">
        <f>AllData_CategoryTribe!BA873*9</f>
        <v>0</v>
      </c>
      <c r="O872" s="5">
        <f>AllData_CategoryTribe!BB873*4</f>
        <v>0</v>
      </c>
      <c r="P872">
        <f t="shared" si="13"/>
        <v>0</v>
      </c>
      <c r="Q872">
        <v>59.3</v>
      </c>
    </row>
    <row r="873" spans="1:17" x14ac:dyDescent="0.3">
      <c r="A873" s="8" t="s">
        <v>20</v>
      </c>
      <c r="B873" s="8" t="s">
        <v>237</v>
      </c>
      <c r="C873" s="8" t="s">
        <v>86</v>
      </c>
      <c r="D873" s="8" t="s">
        <v>20</v>
      </c>
      <c r="E873" s="12">
        <v>112</v>
      </c>
      <c r="F873" s="12">
        <v>3.3000000000000002E-2</v>
      </c>
      <c r="G873" s="12">
        <v>3.6960000000000002</v>
      </c>
      <c r="H873" s="13">
        <v>3.8808000000000002</v>
      </c>
      <c r="I873" s="13">
        <v>0.68376000000000003</v>
      </c>
      <c r="J873" s="13">
        <v>0.107184</v>
      </c>
      <c r="K873" s="13">
        <v>0</v>
      </c>
      <c r="L873" s="13">
        <v>0</v>
      </c>
      <c r="M873" s="5">
        <f>AllData_CategoryTribe!AX874*4</f>
        <v>2.7350400000000001</v>
      </c>
      <c r="N873" s="5">
        <f>AllData_CategoryTribe!BA874*9</f>
        <v>0.96465599999999996</v>
      </c>
      <c r="O873" s="5">
        <f>AllData_CategoryTribe!BB874*4</f>
        <v>0</v>
      </c>
      <c r="P873">
        <f t="shared" si="13"/>
        <v>1</v>
      </c>
      <c r="Q873">
        <v>21.4</v>
      </c>
    </row>
    <row r="874" spans="1:17" x14ac:dyDescent="0.3">
      <c r="A874" s="8" t="s">
        <v>233</v>
      </c>
      <c r="B874" s="8" t="s">
        <v>237</v>
      </c>
      <c r="C874" s="8" t="s">
        <v>86</v>
      </c>
      <c r="D874" s="8" t="s">
        <v>26</v>
      </c>
      <c r="E874" s="12">
        <v>175</v>
      </c>
      <c r="F874" s="12">
        <v>0.42899999999999999</v>
      </c>
      <c r="G874" s="12">
        <v>75.075000000000003</v>
      </c>
      <c r="H874" s="13">
        <v>97.597499999999997</v>
      </c>
      <c r="I874" s="13">
        <v>1.8018000000000001</v>
      </c>
      <c r="J874" s="13">
        <v>0.15015000000000001</v>
      </c>
      <c r="K874" s="13">
        <v>21.471450000000001</v>
      </c>
      <c r="L874" s="13">
        <v>0.22522500000000001</v>
      </c>
      <c r="M874" s="5">
        <f>AllData_CategoryTribe!AX875*4</f>
        <v>7.2072000000000003</v>
      </c>
      <c r="N874" s="5">
        <f>AllData_CategoryTribe!BA875*9</f>
        <v>1.3513500000000001</v>
      </c>
      <c r="O874" s="5">
        <f>AllData_CategoryTribe!BB875*4</f>
        <v>85.885800000000003</v>
      </c>
      <c r="P874">
        <f t="shared" si="13"/>
        <v>1</v>
      </c>
      <c r="Q874">
        <v>31.200000000000003</v>
      </c>
    </row>
    <row r="875" spans="1:17" x14ac:dyDescent="0.3">
      <c r="A875" s="8" t="s">
        <v>233</v>
      </c>
      <c r="B875" s="8" t="s">
        <v>237</v>
      </c>
      <c r="C875" s="8" t="s">
        <v>86</v>
      </c>
      <c r="D875" s="8" t="s">
        <v>28</v>
      </c>
      <c r="E875" s="12">
        <v>185</v>
      </c>
      <c r="F875" s="12">
        <v>0.28599999999999998</v>
      </c>
      <c r="G875" s="12">
        <v>52.91</v>
      </c>
      <c r="H875" s="13">
        <v>67.195700000000002</v>
      </c>
      <c r="I875" s="13">
        <v>4.6031699999999995</v>
      </c>
      <c r="J875" s="13">
        <v>0.26455000000000001</v>
      </c>
      <c r="K875" s="13">
        <v>12.06348</v>
      </c>
      <c r="L875" s="13">
        <v>3.3862400000000004</v>
      </c>
      <c r="M875" s="5">
        <f>AllData_CategoryTribe!AX876*4</f>
        <v>18.412679999999998</v>
      </c>
      <c r="N875" s="5">
        <f>AllData_CategoryTribe!BA876*9</f>
        <v>2.3809499999999999</v>
      </c>
      <c r="O875" s="5">
        <f>AllData_CategoryTribe!BB876*4</f>
        <v>48.253920000000001</v>
      </c>
      <c r="P875">
        <f t="shared" si="13"/>
        <v>1</v>
      </c>
      <c r="Q875">
        <v>32</v>
      </c>
    </row>
    <row r="876" spans="1:17" x14ac:dyDescent="0.3">
      <c r="A876" s="8" t="s">
        <v>233</v>
      </c>
      <c r="B876" s="8" t="s">
        <v>237</v>
      </c>
      <c r="C876" s="8" t="s">
        <v>86</v>
      </c>
      <c r="D876" s="8" t="s">
        <v>29</v>
      </c>
      <c r="E876" s="12">
        <v>60</v>
      </c>
      <c r="F876" s="12">
        <v>0.28599999999999998</v>
      </c>
      <c r="G876" s="12">
        <v>17.16</v>
      </c>
      <c r="H876" s="13">
        <v>3.7751999999999999</v>
      </c>
      <c r="I876" s="13">
        <v>0.1716</v>
      </c>
      <c r="J876" s="13">
        <v>6.8640000000000007E-2</v>
      </c>
      <c r="K876" s="13">
        <v>0.7722</v>
      </c>
      <c r="L876" s="13">
        <v>0.48047999999999996</v>
      </c>
      <c r="M876" s="5">
        <f>AllData_CategoryTribe!AX877*4</f>
        <v>0.68640000000000001</v>
      </c>
      <c r="N876" s="5">
        <f>AllData_CategoryTribe!BA877*9</f>
        <v>0.61776000000000009</v>
      </c>
      <c r="O876" s="5">
        <f>AllData_CategoryTribe!BB877*4</f>
        <v>3.0888</v>
      </c>
      <c r="P876">
        <f t="shared" si="13"/>
        <v>1</v>
      </c>
      <c r="Q876">
        <v>5.9</v>
      </c>
    </row>
    <row r="877" spans="1:17" x14ac:dyDescent="0.3">
      <c r="A877" s="8" t="s">
        <v>233</v>
      </c>
      <c r="B877" s="8" t="s">
        <v>237</v>
      </c>
      <c r="C877" s="8" t="s">
        <v>86</v>
      </c>
      <c r="D877" s="8" t="s">
        <v>30</v>
      </c>
      <c r="E877" s="12">
        <v>119</v>
      </c>
      <c r="F877" s="12">
        <v>0.14299999999999999</v>
      </c>
      <c r="G877" s="12">
        <v>17.016999999999999</v>
      </c>
      <c r="H877" s="13">
        <v>15.655639999999998</v>
      </c>
      <c r="I877" s="13">
        <v>0.17016999999999999</v>
      </c>
      <c r="J877" s="13">
        <v>8.5084999999999994E-2</v>
      </c>
      <c r="K877" s="13">
        <v>3.9819779999999998</v>
      </c>
      <c r="L877" s="13">
        <v>0.40840799999999994</v>
      </c>
      <c r="M877" s="5">
        <f>AllData_CategoryTribe!AX878*4</f>
        <v>0.68067999999999995</v>
      </c>
      <c r="N877" s="5">
        <f>AllData_CategoryTribe!BA878*9</f>
        <v>0.76576499999999992</v>
      </c>
      <c r="O877" s="5">
        <f>AllData_CategoryTribe!BB878*4</f>
        <v>15.927911999999999</v>
      </c>
      <c r="P877">
        <f t="shared" si="13"/>
        <v>1</v>
      </c>
      <c r="Q877">
        <v>24.9</v>
      </c>
    </row>
    <row r="878" spans="1:17" x14ac:dyDescent="0.3">
      <c r="A878" s="8" t="s">
        <v>233</v>
      </c>
      <c r="B878" s="8" t="s">
        <v>237</v>
      </c>
      <c r="C878" s="8" t="s">
        <v>86</v>
      </c>
      <c r="D878" s="8" t="s">
        <v>31</v>
      </c>
      <c r="E878" s="12"/>
      <c r="F878" s="12">
        <v>0</v>
      </c>
      <c r="G878" s="12">
        <v>0</v>
      </c>
      <c r="H878" s="13">
        <v>0</v>
      </c>
      <c r="I878" s="13">
        <v>0</v>
      </c>
      <c r="J878" s="13">
        <v>0</v>
      </c>
      <c r="K878" s="13">
        <v>0</v>
      </c>
      <c r="L878" s="13">
        <v>0</v>
      </c>
      <c r="M878" s="5">
        <f>AllData_CategoryTribe!AX879*4</f>
        <v>0</v>
      </c>
      <c r="N878" s="5">
        <f>AllData_CategoryTribe!BA879*9</f>
        <v>0</v>
      </c>
      <c r="O878" s="5">
        <f>AllData_CategoryTribe!BB879*4</f>
        <v>0</v>
      </c>
      <c r="P878">
        <f t="shared" si="13"/>
        <v>0</v>
      </c>
      <c r="Q878">
        <v>23.700000000000003</v>
      </c>
    </row>
    <row r="879" spans="1:17" x14ac:dyDescent="0.3">
      <c r="A879" s="8" t="s">
        <v>233</v>
      </c>
      <c r="B879" s="8" t="s">
        <v>237</v>
      </c>
      <c r="C879" s="8" t="s">
        <v>86</v>
      </c>
      <c r="D879" s="8" t="s">
        <v>87</v>
      </c>
      <c r="E879" s="12">
        <v>171</v>
      </c>
      <c r="F879" s="12">
        <v>6.7000000000000004E-2</v>
      </c>
      <c r="G879" s="12">
        <v>11.457000000000001</v>
      </c>
      <c r="H879" s="13">
        <v>13.290120000000002</v>
      </c>
      <c r="I879" s="13">
        <v>0.882189</v>
      </c>
      <c r="J879" s="13">
        <v>5.7285000000000003E-2</v>
      </c>
      <c r="K879" s="13">
        <v>2.3830560000000003</v>
      </c>
      <c r="L879" s="13">
        <v>0.74470500000000006</v>
      </c>
      <c r="M879" s="5">
        <f>AllData_CategoryTribe!AX880*4</f>
        <v>3.528756</v>
      </c>
      <c r="N879" s="5">
        <f>AllData_CategoryTribe!BA880*9</f>
        <v>0.51556500000000005</v>
      </c>
      <c r="O879" s="5">
        <f>AllData_CategoryTribe!BB880*4</f>
        <v>9.5322240000000011</v>
      </c>
      <c r="P879">
        <f t="shared" si="13"/>
        <v>1</v>
      </c>
      <c r="Q879">
        <v>29</v>
      </c>
    </row>
    <row r="880" spans="1:17" x14ac:dyDescent="0.3">
      <c r="A880" s="8" t="s">
        <v>233</v>
      </c>
      <c r="B880" s="8" t="s">
        <v>237</v>
      </c>
      <c r="C880" s="8" t="s">
        <v>86</v>
      </c>
      <c r="D880" s="8" t="s">
        <v>44</v>
      </c>
      <c r="E880" s="12">
        <v>250</v>
      </c>
      <c r="F880" s="12">
        <v>3.3000000000000002E-2</v>
      </c>
      <c r="G880" s="12">
        <v>8.25</v>
      </c>
      <c r="H880" s="13">
        <v>1659.9825000000001</v>
      </c>
      <c r="I880" s="13">
        <v>11.6325</v>
      </c>
      <c r="J880" s="13">
        <v>0</v>
      </c>
      <c r="K880" s="13">
        <v>0</v>
      </c>
      <c r="L880" s="13">
        <v>5.7749999999999996E-2</v>
      </c>
      <c r="M880" s="5">
        <f>AllData_CategoryTribe!AX881*4</f>
        <v>46.53</v>
      </c>
      <c r="N880" s="5">
        <f>AllData_CategoryTribe!BA881*9</f>
        <v>0</v>
      </c>
      <c r="O880" s="5">
        <f>AllData_CategoryTribe!BB881*4</f>
        <v>0</v>
      </c>
      <c r="P880">
        <f t="shared" si="13"/>
        <v>1</v>
      </c>
      <c r="Q880">
        <v>141</v>
      </c>
    </row>
    <row r="881" spans="1:17" x14ac:dyDescent="0.3">
      <c r="A881" s="8" t="s">
        <v>233</v>
      </c>
      <c r="B881" s="8" t="s">
        <v>237</v>
      </c>
      <c r="C881" s="8" t="s">
        <v>86</v>
      </c>
      <c r="D881" s="8" t="s">
        <v>77</v>
      </c>
      <c r="E881" s="12">
        <v>119</v>
      </c>
      <c r="F881" s="12">
        <v>0.42899999999999999</v>
      </c>
      <c r="G881" s="12">
        <v>51.051000000000002</v>
      </c>
      <c r="H881" s="13">
        <v>199.09889999999999</v>
      </c>
      <c r="I881" s="13">
        <v>0.51051000000000002</v>
      </c>
      <c r="J881" s="13">
        <v>0.40840799999999999</v>
      </c>
      <c r="K881" s="13">
        <v>42.933891000000003</v>
      </c>
      <c r="L881" s="13">
        <v>0.51051000000000002</v>
      </c>
      <c r="M881" s="5">
        <f>AllData_CategoryTribe!AX882*4</f>
        <v>2.0420400000000001</v>
      </c>
      <c r="N881" s="5">
        <f>AllData_CategoryTribe!BA882*9</f>
        <v>3.6756720000000001</v>
      </c>
      <c r="O881" s="5">
        <f>AllData_CategoryTribe!BB882*4</f>
        <v>171.73556400000001</v>
      </c>
      <c r="P881">
        <f t="shared" si="13"/>
        <v>1</v>
      </c>
      <c r="Q881">
        <v>84.899999999999991</v>
      </c>
    </row>
    <row r="882" spans="1:17" x14ac:dyDescent="0.3">
      <c r="A882" s="8" t="s">
        <v>234</v>
      </c>
      <c r="B882" s="8" t="s">
        <v>237</v>
      </c>
      <c r="C882" s="8" t="s">
        <v>86</v>
      </c>
      <c r="D882" s="8" t="s">
        <v>248</v>
      </c>
      <c r="E882" s="12">
        <v>134</v>
      </c>
      <c r="F882" s="12">
        <v>0.28599999999999998</v>
      </c>
      <c r="G882" s="12">
        <v>38.323999999999998</v>
      </c>
      <c r="H882" s="13">
        <v>62.468119999999999</v>
      </c>
      <c r="I882" s="13">
        <v>2.414412</v>
      </c>
      <c r="J882" s="13">
        <v>0.53653600000000001</v>
      </c>
      <c r="K882" s="13">
        <v>11.918764000000001</v>
      </c>
      <c r="L882" s="13">
        <v>0.38323999999999997</v>
      </c>
      <c r="M882" s="5">
        <f>AllData_CategoryTribe!AX883*4</f>
        <v>9.657648</v>
      </c>
      <c r="N882" s="5">
        <f>AllData_CategoryTribe!BA883*9</f>
        <v>4.828824</v>
      </c>
      <c r="O882" s="5">
        <f>AllData_CategoryTribe!BB883*4</f>
        <v>47.675056000000005</v>
      </c>
      <c r="P882">
        <f t="shared" si="13"/>
        <v>1</v>
      </c>
      <c r="Q882">
        <v>38.799999999999997</v>
      </c>
    </row>
    <row r="883" spans="1:17" x14ac:dyDescent="0.3">
      <c r="A883" s="8" t="s">
        <v>234</v>
      </c>
      <c r="B883" s="8" t="s">
        <v>237</v>
      </c>
      <c r="C883" s="8" t="s">
        <v>86</v>
      </c>
      <c r="D883" s="8" t="s">
        <v>27</v>
      </c>
      <c r="E883" s="12">
        <v>114</v>
      </c>
      <c r="F883" s="12">
        <v>0.42899999999999999</v>
      </c>
      <c r="G883" s="12">
        <v>48.905999999999999</v>
      </c>
      <c r="H883" s="13">
        <v>61.1325</v>
      </c>
      <c r="I883" s="13">
        <v>1.027026</v>
      </c>
      <c r="J883" s="13">
        <v>0.63577800000000007</v>
      </c>
      <c r="K883" s="13">
        <v>12.813371999999999</v>
      </c>
      <c r="L883" s="13">
        <v>0.48905999999999999</v>
      </c>
      <c r="M883" s="5">
        <f>AllData_CategoryTribe!AX884*4</f>
        <v>4.108104</v>
      </c>
      <c r="N883" s="5">
        <f>AllData_CategoryTribe!BA884*9</f>
        <v>5.7220020000000007</v>
      </c>
      <c r="O883" s="5">
        <f>AllData_CategoryTribe!BB884*4</f>
        <v>51.253487999999997</v>
      </c>
      <c r="P883">
        <f t="shared" si="13"/>
        <v>1</v>
      </c>
      <c r="Q883">
        <v>29.6</v>
      </c>
    </row>
    <row r="884" spans="1:17" x14ac:dyDescent="0.3">
      <c r="A884" s="8" t="s">
        <v>234</v>
      </c>
      <c r="B884" s="8" t="s">
        <v>237</v>
      </c>
      <c r="C884" s="8" t="s">
        <v>86</v>
      </c>
      <c r="D884" s="8" t="s">
        <v>32</v>
      </c>
      <c r="E884" s="12">
        <v>83</v>
      </c>
      <c r="F884" s="12">
        <v>0.14299999999999999</v>
      </c>
      <c r="G884" s="12">
        <v>11.869</v>
      </c>
      <c r="H884" s="13">
        <v>39.405079999999998</v>
      </c>
      <c r="I884" s="13">
        <v>1.222507</v>
      </c>
      <c r="J884" s="13">
        <v>0.35607</v>
      </c>
      <c r="K884" s="13">
        <v>8.7474530000000001</v>
      </c>
      <c r="L884" s="13">
        <v>1.507363</v>
      </c>
      <c r="M884" s="5">
        <f>AllData_CategoryTribe!AX885*4</f>
        <v>4.890028</v>
      </c>
      <c r="N884" s="5">
        <f>AllData_CategoryTribe!BA885*9</f>
        <v>3.2046299999999999</v>
      </c>
      <c r="O884" s="5">
        <f>AllData_CategoryTribe!BB885*4</f>
        <v>34.989812000000001</v>
      </c>
      <c r="P884">
        <f t="shared" si="13"/>
        <v>1</v>
      </c>
      <c r="Q884">
        <v>87</v>
      </c>
    </row>
    <row r="885" spans="1:17" x14ac:dyDescent="0.3">
      <c r="A885" s="8" t="s">
        <v>234</v>
      </c>
      <c r="B885" s="8" t="s">
        <v>237</v>
      </c>
      <c r="C885" s="8" t="s">
        <v>86</v>
      </c>
      <c r="D885" s="8" t="s">
        <v>74</v>
      </c>
      <c r="E885" s="12">
        <v>340</v>
      </c>
      <c r="F885" s="12">
        <v>3.3000000000000002E-2</v>
      </c>
      <c r="G885" s="12">
        <v>11.22</v>
      </c>
      <c r="H885" s="13">
        <v>4.6002000000000001</v>
      </c>
      <c r="I885" s="13">
        <v>0</v>
      </c>
      <c r="J885" s="13">
        <v>0</v>
      </c>
      <c r="K885" s="13">
        <v>1.1668800000000001</v>
      </c>
      <c r="L885" s="13">
        <v>0</v>
      </c>
      <c r="M885" s="5">
        <f>AllData_CategoryTribe!AX886*4</f>
        <v>0</v>
      </c>
      <c r="N885" s="5">
        <f>AllData_CategoryTribe!BA886*9</f>
        <v>0</v>
      </c>
      <c r="O885" s="5">
        <f>AllData_CategoryTribe!BB886*4</f>
        <v>4.6675200000000006</v>
      </c>
      <c r="P885">
        <f t="shared" si="13"/>
        <v>1</v>
      </c>
      <c r="Q885">
        <v>10.4</v>
      </c>
    </row>
    <row r="886" spans="1:17" x14ac:dyDescent="0.3">
      <c r="A886" s="8" t="s">
        <v>232</v>
      </c>
      <c r="B886" s="8" t="s">
        <v>237</v>
      </c>
      <c r="C886" s="8" t="s">
        <v>88</v>
      </c>
      <c r="D886" s="8" t="s">
        <v>13</v>
      </c>
      <c r="E886" s="12">
        <v>112</v>
      </c>
      <c r="F886" s="12">
        <v>3.0000000000000001E-3</v>
      </c>
      <c r="G886" s="12">
        <v>0.33600000000000002</v>
      </c>
      <c r="H886" s="13">
        <v>0.90383999999999998</v>
      </c>
      <c r="I886" s="13">
        <v>8.3664000000000002E-2</v>
      </c>
      <c r="J886" s="13">
        <v>6.0479999999999999E-2</v>
      </c>
      <c r="K886" s="13">
        <v>0</v>
      </c>
      <c r="L886" s="13">
        <v>0</v>
      </c>
      <c r="M886" s="5">
        <f>AllData_CategoryTribe!AX887*4</f>
        <v>0.33465600000000001</v>
      </c>
      <c r="N886" s="5">
        <f>AllData_CategoryTribe!BA887*9</f>
        <v>0.54432000000000003</v>
      </c>
      <c r="O886" s="5">
        <f>AllData_CategoryTribe!BB887*4</f>
        <v>0</v>
      </c>
      <c r="P886">
        <f t="shared" si="13"/>
        <v>1</v>
      </c>
      <c r="Q886">
        <v>42.9</v>
      </c>
    </row>
    <row r="887" spans="1:17" x14ac:dyDescent="0.3">
      <c r="A887" s="8" t="s">
        <v>232</v>
      </c>
      <c r="B887" s="8" t="s">
        <v>237</v>
      </c>
      <c r="C887" s="8" t="s">
        <v>88</v>
      </c>
      <c r="D887" s="8" t="s">
        <v>15</v>
      </c>
      <c r="E887" s="12">
        <v>85</v>
      </c>
      <c r="F887" s="12">
        <v>6.7000000000000004E-2</v>
      </c>
      <c r="G887" s="12">
        <v>5.6950000000000003</v>
      </c>
      <c r="H887" s="13">
        <v>13.724950000000002</v>
      </c>
      <c r="I887" s="13">
        <v>1.8736550000000001</v>
      </c>
      <c r="J887" s="13">
        <v>0.62075500000000006</v>
      </c>
      <c r="K887" s="13">
        <v>2.8475E-2</v>
      </c>
      <c r="L887" s="13">
        <v>0</v>
      </c>
      <c r="M887" s="5">
        <f>AllData_CategoryTribe!AX888*4</f>
        <v>7.4946200000000003</v>
      </c>
      <c r="N887" s="5">
        <f>AllData_CategoryTribe!BA888*9</f>
        <v>5.5867950000000004</v>
      </c>
      <c r="O887" s="5">
        <f>AllData_CategoryTribe!BB888*4</f>
        <v>0.1139</v>
      </c>
      <c r="P887">
        <f t="shared" si="13"/>
        <v>1</v>
      </c>
      <c r="Q887">
        <v>44.3</v>
      </c>
    </row>
    <row r="888" spans="1:17" x14ac:dyDescent="0.3">
      <c r="A888" s="8" t="s">
        <v>232</v>
      </c>
      <c r="B888" s="8" t="s">
        <v>237</v>
      </c>
      <c r="C888" s="8" t="s">
        <v>88</v>
      </c>
      <c r="D888" s="8" t="s">
        <v>17</v>
      </c>
      <c r="E888" s="12"/>
      <c r="F888" s="12">
        <v>0</v>
      </c>
      <c r="G888" s="12">
        <v>0</v>
      </c>
      <c r="H888" s="13">
        <v>0</v>
      </c>
      <c r="I888" s="13">
        <v>0</v>
      </c>
      <c r="J888" s="13">
        <v>0</v>
      </c>
      <c r="K888" s="13">
        <v>0</v>
      </c>
      <c r="L888" s="13">
        <v>0</v>
      </c>
      <c r="M888" s="5">
        <f>AllData_CategoryTribe!AX889*4</f>
        <v>0</v>
      </c>
      <c r="N888" s="5">
        <f>AllData_CategoryTribe!BA889*9</f>
        <v>0</v>
      </c>
      <c r="O888" s="5">
        <f>AllData_CategoryTribe!BB889*4</f>
        <v>0</v>
      </c>
      <c r="P888">
        <f t="shared" si="13"/>
        <v>0</v>
      </c>
      <c r="Q888">
        <v>38.299999999999997</v>
      </c>
    </row>
    <row r="889" spans="1:17" x14ac:dyDescent="0.3">
      <c r="A889" s="8" t="s">
        <v>232</v>
      </c>
      <c r="B889" s="8" t="s">
        <v>237</v>
      </c>
      <c r="C889" s="8" t="s">
        <v>88</v>
      </c>
      <c r="D889" s="8" t="s">
        <v>18</v>
      </c>
      <c r="E889" s="12"/>
      <c r="F889" s="12">
        <v>0</v>
      </c>
      <c r="G889" s="12">
        <v>0</v>
      </c>
      <c r="H889" s="13">
        <v>0</v>
      </c>
      <c r="I889" s="13">
        <v>0</v>
      </c>
      <c r="J889" s="13">
        <v>0</v>
      </c>
      <c r="K889" s="13">
        <v>0</v>
      </c>
      <c r="L889" s="13">
        <v>0</v>
      </c>
      <c r="M889" s="5">
        <f>AllData_CategoryTribe!AX890*4</f>
        <v>0</v>
      </c>
      <c r="N889" s="5">
        <f>AllData_CategoryTribe!BA890*9</f>
        <v>0</v>
      </c>
      <c r="O889" s="5">
        <f>AllData_CategoryTribe!BB890*4</f>
        <v>0</v>
      </c>
      <c r="P889">
        <f t="shared" si="13"/>
        <v>0</v>
      </c>
      <c r="Q889">
        <v>39.900000000000006</v>
      </c>
    </row>
    <row r="890" spans="1:17" x14ac:dyDescent="0.3">
      <c r="A890" s="8" t="s">
        <v>232</v>
      </c>
      <c r="B890" s="8" t="s">
        <v>237</v>
      </c>
      <c r="C890" s="8" t="s">
        <v>88</v>
      </c>
      <c r="D890" s="8" t="s">
        <v>19</v>
      </c>
      <c r="E890" s="12">
        <v>112</v>
      </c>
      <c r="F890" s="12">
        <v>3.0000000000000001E-3</v>
      </c>
      <c r="G890" s="12">
        <v>0.33600000000000002</v>
      </c>
      <c r="H890" s="13">
        <v>0.95760000000000001</v>
      </c>
      <c r="I890" s="13">
        <v>9.0383999999999992E-2</v>
      </c>
      <c r="J890" s="13">
        <v>6.3503999999999991E-2</v>
      </c>
      <c r="K890" s="13">
        <v>0</v>
      </c>
      <c r="L890" s="13">
        <v>0</v>
      </c>
      <c r="M890" s="5">
        <f>AllData_CategoryTribe!AX891*4</f>
        <v>0.36153599999999997</v>
      </c>
      <c r="N890" s="5">
        <f>AllData_CategoryTribe!BA891*9</f>
        <v>0.57153599999999993</v>
      </c>
      <c r="O890" s="5">
        <f>AllData_CategoryTribe!BB891*4</f>
        <v>0</v>
      </c>
      <c r="P890">
        <f t="shared" si="13"/>
        <v>1</v>
      </c>
      <c r="Q890">
        <v>45.8</v>
      </c>
    </row>
    <row r="891" spans="1:17" x14ac:dyDescent="0.3">
      <c r="A891" s="8" t="s">
        <v>232</v>
      </c>
      <c r="B891" s="8" t="s">
        <v>237</v>
      </c>
      <c r="C891" s="8" t="s">
        <v>88</v>
      </c>
      <c r="D891" s="8" t="s">
        <v>22</v>
      </c>
      <c r="E891" s="12"/>
      <c r="F891" s="12">
        <v>0</v>
      </c>
      <c r="G891" s="12">
        <v>0</v>
      </c>
      <c r="H891" s="13">
        <v>0</v>
      </c>
      <c r="I891" s="13">
        <v>0</v>
      </c>
      <c r="J891" s="13">
        <v>0</v>
      </c>
      <c r="K891" s="13">
        <v>0</v>
      </c>
      <c r="L891" s="13">
        <v>0</v>
      </c>
      <c r="M891" s="5">
        <f>AllData_CategoryTribe!AX892*4</f>
        <v>0</v>
      </c>
      <c r="N891" s="5">
        <f>AllData_CategoryTribe!BA892*9</f>
        <v>0</v>
      </c>
      <c r="O891" s="5">
        <f>AllData_CategoryTribe!BB892*4</f>
        <v>0</v>
      </c>
      <c r="P891">
        <f t="shared" si="13"/>
        <v>0</v>
      </c>
      <c r="Q891">
        <v>45.8</v>
      </c>
    </row>
    <row r="892" spans="1:17" x14ac:dyDescent="0.3">
      <c r="A892" s="8" t="s">
        <v>232</v>
      </c>
      <c r="B892" s="8" t="s">
        <v>237</v>
      </c>
      <c r="C892" s="8" t="s">
        <v>88</v>
      </c>
      <c r="D892" s="8" t="s">
        <v>23</v>
      </c>
      <c r="E892" s="12"/>
      <c r="F892" s="12">
        <v>0</v>
      </c>
      <c r="G892" s="12">
        <v>0</v>
      </c>
      <c r="H892" s="13">
        <v>0</v>
      </c>
      <c r="I892" s="13">
        <v>0</v>
      </c>
      <c r="J892" s="13">
        <v>0</v>
      </c>
      <c r="K892" s="13">
        <v>0</v>
      </c>
      <c r="L892" s="13">
        <v>0</v>
      </c>
      <c r="M892" s="5">
        <f>AllData_CategoryTribe!AX893*4</f>
        <v>0</v>
      </c>
      <c r="N892" s="5">
        <f>AllData_CategoryTribe!BA893*9</f>
        <v>0</v>
      </c>
      <c r="O892" s="5">
        <f>AllData_CategoryTribe!BB893*4</f>
        <v>0</v>
      </c>
      <c r="P892">
        <f t="shared" si="13"/>
        <v>0</v>
      </c>
      <c r="Q892">
        <v>24.3</v>
      </c>
    </row>
    <row r="893" spans="1:17" x14ac:dyDescent="0.3">
      <c r="A893" s="8" t="s">
        <v>232</v>
      </c>
      <c r="B893" s="8" t="s">
        <v>237</v>
      </c>
      <c r="C893" s="8" t="s">
        <v>88</v>
      </c>
      <c r="D893" s="8" t="s">
        <v>24</v>
      </c>
      <c r="E893" s="12">
        <v>184</v>
      </c>
      <c r="F893" s="12">
        <v>3.3000000000000002E-2</v>
      </c>
      <c r="G893" s="12">
        <v>6.0720000000000001</v>
      </c>
      <c r="H893" s="13">
        <v>4.1896800000000001</v>
      </c>
      <c r="I893" s="13">
        <v>0.21859200000000001</v>
      </c>
      <c r="J893" s="13">
        <v>0.24895199999999998</v>
      </c>
      <c r="K893" s="13">
        <v>0.27324000000000004</v>
      </c>
      <c r="L893" s="13">
        <v>0</v>
      </c>
      <c r="M893" s="5">
        <f>AllData_CategoryTribe!AX894*4</f>
        <v>0.87436800000000003</v>
      </c>
      <c r="N893" s="5">
        <f>AllData_CategoryTribe!BA894*9</f>
        <v>2.2405679999999997</v>
      </c>
      <c r="O893" s="5">
        <f>AllData_CategoryTribe!BB894*4</f>
        <v>1.0929600000000002</v>
      </c>
      <c r="P893">
        <f t="shared" si="13"/>
        <v>1</v>
      </c>
      <c r="Q893">
        <v>12.2</v>
      </c>
    </row>
    <row r="894" spans="1:17" x14ac:dyDescent="0.3">
      <c r="A894" s="8" t="s">
        <v>232</v>
      </c>
      <c r="B894" s="8" t="s">
        <v>237</v>
      </c>
      <c r="C894" s="8" t="s">
        <v>88</v>
      </c>
      <c r="D894" s="8" t="s">
        <v>25</v>
      </c>
      <c r="E894" s="12"/>
      <c r="F894" s="12">
        <v>0</v>
      </c>
      <c r="G894" s="12">
        <v>0</v>
      </c>
      <c r="H894" s="13">
        <v>0</v>
      </c>
      <c r="I894" s="13">
        <v>0</v>
      </c>
      <c r="J894" s="13">
        <v>0</v>
      </c>
      <c r="K894" s="13">
        <v>0</v>
      </c>
      <c r="L894" s="13">
        <v>0</v>
      </c>
      <c r="M894" s="5">
        <f>AllData_CategoryTribe!AX895*4</f>
        <v>0</v>
      </c>
      <c r="N894" s="5">
        <f>AllData_CategoryTribe!BA895*9</f>
        <v>0</v>
      </c>
      <c r="O894" s="5">
        <f>AllData_CategoryTribe!BB895*4</f>
        <v>0</v>
      </c>
      <c r="P894">
        <f t="shared" si="13"/>
        <v>0</v>
      </c>
      <c r="Q894">
        <v>59.3</v>
      </c>
    </row>
    <row r="895" spans="1:17" x14ac:dyDescent="0.3">
      <c r="A895" s="8" t="s">
        <v>20</v>
      </c>
      <c r="B895" s="8" t="s">
        <v>237</v>
      </c>
      <c r="C895" s="8" t="s">
        <v>88</v>
      </c>
      <c r="D895" s="8" t="s">
        <v>20</v>
      </c>
      <c r="E895" s="12">
        <v>112</v>
      </c>
      <c r="F895" s="12">
        <v>0.28599999999999998</v>
      </c>
      <c r="G895" s="12">
        <v>32.031999999999996</v>
      </c>
      <c r="H895" s="13">
        <v>33.633599999999994</v>
      </c>
      <c r="I895" s="13">
        <v>5.9259199999999996</v>
      </c>
      <c r="J895" s="13">
        <v>0.92892799999999998</v>
      </c>
      <c r="K895" s="13">
        <v>0</v>
      </c>
      <c r="L895" s="13">
        <v>0</v>
      </c>
      <c r="M895" s="5">
        <f>AllData_CategoryTribe!AX896*4</f>
        <v>23.703679999999999</v>
      </c>
      <c r="N895" s="5">
        <f>AllData_CategoryTribe!BA896*9</f>
        <v>8.3603519999999989</v>
      </c>
      <c r="O895" s="5">
        <f>AllData_CategoryTribe!BB896*4</f>
        <v>0</v>
      </c>
      <c r="P895">
        <f t="shared" si="13"/>
        <v>1</v>
      </c>
      <c r="Q895">
        <v>21.4</v>
      </c>
    </row>
    <row r="896" spans="1:17" x14ac:dyDescent="0.3">
      <c r="A896" s="8" t="s">
        <v>233</v>
      </c>
      <c r="B896" s="8" t="s">
        <v>237</v>
      </c>
      <c r="C896" s="8" t="s">
        <v>88</v>
      </c>
      <c r="D896" s="8" t="s">
        <v>26</v>
      </c>
      <c r="E896" s="12">
        <v>175</v>
      </c>
      <c r="F896" s="12">
        <v>0.28599999999999998</v>
      </c>
      <c r="G896" s="12">
        <v>50.05</v>
      </c>
      <c r="H896" s="13">
        <v>65.064999999999998</v>
      </c>
      <c r="I896" s="13">
        <v>1.2011999999999998</v>
      </c>
      <c r="J896" s="13">
        <v>0.10009999999999999</v>
      </c>
      <c r="K896" s="13">
        <v>14.314300000000001</v>
      </c>
      <c r="L896" s="13">
        <v>0.15014999999999998</v>
      </c>
      <c r="M896" s="5">
        <f>AllData_CategoryTribe!AX897*4</f>
        <v>4.8047999999999993</v>
      </c>
      <c r="N896" s="5">
        <f>AllData_CategoryTribe!BA897*9</f>
        <v>0.90089999999999992</v>
      </c>
      <c r="O896" s="5">
        <f>AllData_CategoryTribe!BB897*4</f>
        <v>57.257200000000005</v>
      </c>
      <c r="P896">
        <f t="shared" si="13"/>
        <v>1</v>
      </c>
      <c r="Q896">
        <v>31.200000000000003</v>
      </c>
    </row>
    <row r="897" spans="1:17" x14ac:dyDescent="0.3">
      <c r="A897" s="8" t="s">
        <v>233</v>
      </c>
      <c r="B897" s="8" t="s">
        <v>237</v>
      </c>
      <c r="C897" s="8" t="s">
        <v>88</v>
      </c>
      <c r="D897" s="8" t="s">
        <v>28</v>
      </c>
      <c r="E897" s="12">
        <v>185</v>
      </c>
      <c r="F897" s="12">
        <v>0.14299999999999999</v>
      </c>
      <c r="G897" s="12">
        <v>26.454999999999998</v>
      </c>
      <c r="H897" s="13">
        <v>33.597850000000001</v>
      </c>
      <c r="I897" s="13">
        <v>2.3015849999999998</v>
      </c>
      <c r="J897" s="13">
        <v>0.132275</v>
      </c>
      <c r="K897" s="13">
        <v>6.0317400000000001</v>
      </c>
      <c r="L897" s="13">
        <v>1.6931200000000002</v>
      </c>
      <c r="M897" s="5">
        <f>AllData_CategoryTribe!AX898*4</f>
        <v>9.2063399999999991</v>
      </c>
      <c r="N897" s="5">
        <f>AllData_CategoryTribe!BA898*9</f>
        <v>1.1904749999999999</v>
      </c>
      <c r="O897" s="5">
        <f>AllData_CategoryTribe!BB898*4</f>
        <v>24.12696</v>
      </c>
      <c r="P897">
        <f t="shared" si="13"/>
        <v>1</v>
      </c>
      <c r="Q897">
        <v>32</v>
      </c>
    </row>
    <row r="898" spans="1:17" x14ac:dyDescent="0.3">
      <c r="A898" s="8" t="s">
        <v>233</v>
      </c>
      <c r="B898" s="8" t="s">
        <v>237</v>
      </c>
      <c r="C898" s="8" t="s">
        <v>88</v>
      </c>
      <c r="D898" s="8" t="s">
        <v>29</v>
      </c>
      <c r="E898" s="12">
        <v>60</v>
      </c>
      <c r="F898" s="12">
        <v>0.14299999999999999</v>
      </c>
      <c r="G898" s="12">
        <v>8.58</v>
      </c>
      <c r="H898" s="13">
        <v>1.8875999999999999</v>
      </c>
      <c r="I898" s="13">
        <v>8.5800000000000001E-2</v>
      </c>
      <c r="J898" s="13">
        <v>3.4320000000000003E-2</v>
      </c>
      <c r="K898" s="13">
        <v>0.3861</v>
      </c>
      <c r="L898" s="13">
        <v>0.24023999999999998</v>
      </c>
      <c r="M898" s="5">
        <f>AllData_CategoryTribe!AX899*4</f>
        <v>0.34320000000000001</v>
      </c>
      <c r="N898" s="5">
        <f>AllData_CategoryTribe!BA899*9</f>
        <v>0.30888000000000004</v>
      </c>
      <c r="O898" s="5">
        <f>AllData_CategoryTribe!BB899*4</f>
        <v>1.5444</v>
      </c>
      <c r="P898">
        <f t="shared" si="13"/>
        <v>1</v>
      </c>
      <c r="Q898">
        <v>5.9</v>
      </c>
    </row>
    <row r="899" spans="1:17" x14ac:dyDescent="0.3">
      <c r="A899" s="8" t="s">
        <v>233</v>
      </c>
      <c r="B899" s="8" t="s">
        <v>237</v>
      </c>
      <c r="C899" s="8" t="s">
        <v>88</v>
      </c>
      <c r="D899" s="8" t="s">
        <v>30</v>
      </c>
      <c r="E899" s="12"/>
      <c r="F899" s="12">
        <v>0</v>
      </c>
      <c r="G899" s="12">
        <v>0</v>
      </c>
      <c r="H899" s="13">
        <v>0</v>
      </c>
      <c r="I899" s="13">
        <v>0</v>
      </c>
      <c r="J899" s="13">
        <v>0</v>
      </c>
      <c r="K899" s="13">
        <v>0</v>
      </c>
      <c r="L899" s="13">
        <v>0</v>
      </c>
      <c r="M899" s="5">
        <f>AllData_CategoryTribe!AX900*4</f>
        <v>0</v>
      </c>
      <c r="N899" s="5">
        <f>AllData_CategoryTribe!BA900*9</f>
        <v>0</v>
      </c>
      <c r="O899" s="5">
        <f>AllData_CategoryTribe!BB900*4</f>
        <v>0</v>
      </c>
      <c r="P899">
        <f t="shared" ref="P899:P962" si="14">IF($G$2:$G$3469&gt;0,1,0)</f>
        <v>0</v>
      </c>
      <c r="Q899">
        <v>24.9</v>
      </c>
    </row>
    <row r="900" spans="1:17" x14ac:dyDescent="0.3">
      <c r="A900" s="8" t="s">
        <v>233</v>
      </c>
      <c r="B900" s="8" t="s">
        <v>237</v>
      </c>
      <c r="C900" s="8" t="s">
        <v>88</v>
      </c>
      <c r="D900" s="8" t="s">
        <v>31</v>
      </c>
      <c r="E900" s="12"/>
      <c r="F900" s="12">
        <v>0</v>
      </c>
      <c r="G900" s="12">
        <v>0</v>
      </c>
      <c r="H900" s="13">
        <v>0</v>
      </c>
      <c r="I900" s="13">
        <v>0</v>
      </c>
      <c r="J900" s="13">
        <v>0</v>
      </c>
      <c r="K900" s="13">
        <v>0</v>
      </c>
      <c r="L900" s="13">
        <v>0</v>
      </c>
      <c r="M900" s="5">
        <f>AllData_CategoryTribe!AX901*4</f>
        <v>0</v>
      </c>
      <c r="N900" s="5">
        <f>AllData_CategoryTribe!BA901*9</f>
        <v>0</v>
      </c>
      <c r="O900" s="5">
        <f>AllData_CategoryTribe!BB901*4</f>
        <v>0</v>
      </c>
      <c r="P900">
        <f t="shared" si="14"/>
        <v>0</v>
      </c>
      <c r="Q900">
        <v>23.700000000000003</v>
      </c>
    </row>
    <row r="901" spans="1:17" x14ac:dyDescent="0.3">
      <c r="A901" s="8" t="s">
        <v>234</v>
      </c>
      <c r="B901" s="8" t="s">
        <v>237</v>
      </c>
      <c r="C901" s="8" t="s">
        <v>88</v>
      </c>
      <c r="D901" s="8" t="s">
        <v>248</v>
      </c>
      <c r="E901" s="12">
        <v>134</v>
      </c>
      <c r="F901" s="12">
        <v>0.14299999999999999</v>
      </c>
      <c r="G901" s="12">
        <v>19.161999999999999</v>
      </c>
      <c r="H901" s="13">
        <v>31.234059999999999</v>
      </c>
      <c r="I901" s="13">
        <v>1.207206</v>
      </c>
      <c r="J901" s="13">
        <v>0.26826800000000001</v>
      </c>
      <c r="K901" s="13">
        <v>5.9593820000000006</v>
      </c>
      <c r="L901" s="13">
        <v>0.19161999999999998</v>
      </c>
      <c r="M901" s="5">
        <f>AllData_CategoryTribe!AX902*4</f>
        <v>4.828824</v>
      </c>
      <c r="N901" s="5">
        <f>AllData_CategoryTribe!BA902*9</f>
        <v>2.414412</v>
      </c>
      <c r="O901" s="5">
        <f>AllData_CategoryTribe!BB902*4</f>
        <v>23.837528000000002</v>
      </c>
      <c r="P901">
        <f t="shared" si="14"/>
        <v>1</v>
      </c>
      <c r="Q901">
        <v>38.799999999999997</v>
      </c>
    </row>
    <row r="902" spans="1:17" x14ac:dyDescent="0.3">
      <c r="A902" s="8" t="s">
        <v>234</v>
      </c>
      <c r="B902" s="8" t="s">
        <v>237</v>
      </c>
      <c r="C902" s="8" t="s">
        <v>88</v>
      </c>
      <c r="D902" s="8" t="s">
        <v>27</v>
      </c>
      <c r="E902" s="12">
        <v>114</v>
      </c>
      <c r="F902" s="12">
        <v>0.14299999999999999</v>
      </c>
      <c r="G902" s="12">
        <v>16.302</v>
      </c>
      <c r="H902" s="13">
        <v>20.377500000000001</v>
      </c>
      <c r="I902" s="13">
        <v>0.34234200000000004</v>
      </c>
      <c r="J902" s="13">
        <v>0.21192599999999998</v>
      </c>
      <c r="K902" s="13">
        <v>4.2711239999999995</v>
      </c>
      <c r="L902" s="13">
        <v>0.16302</v>
      </c>
      <c r="M902" s="5">
        <f>AllData_CategoryTribe!AX903*4</f>
        <v>1.3693680000000001</v>
      </c>
      <c r="N902" s="5">
        <f>AllData_CategoryTribe!BA903*9</f>
        <v>1.9073339999999999</v>
      </c>
      <c r="O902" s="5">
        <f>AllData_CategoryTribe!BB903*4</f>
        <v>17.084495999999998</v>
      </c>
      <c r="P902">
        <f t="shared" si="14"/>
        <v>1</v>
      </c>
      <c r="Q902">
        <v>29.6</v>
      </c>
    </row>
    <row r="903" spans="1:17" x14ac:dyDescent="0.3">
      <c r="A903" s="8" t="s">
        <v>234</v>
      </c>
      <c r="B903" s="8" t="s">
        <v>237</v>
      </c>
      <c r="C903" s="8" t="s">
        <v>88</v>
      </c>
      <c r="D903" s="8" t="s">
        <v>32</v>
      </c>
      <c r="E903" s="12">
        <v>83</v>
      </c>
      <c r="F903" s="12">
        <v>0.14299999999999999</v>
      </c>
      <c r="G903" s="12">
        <v>11.869</v>
      </c>
      <c r="H903" s="13">
        <v>39.405079999999998</v>
      </c>
      <c r="I903" s="13">
        <v>1.222507</v>
      </c>
      <c r="J903" s="13">
        <v>0.35607</v>
      </c>
      <c r="K903" s="13">
        <v>8.7474530000000001</v>
      </c>
      <c r="L903" s="13">
        <v>1.507363</v>
      </c>
      <c r="M903" s="5">
        <f>AllData_CategoryTribe!AX904*4</f>
        <v>4.890028</v>
      </c>
      <c r="N903" s="5">
        <f>AllData_CategoryTribe!BA904*9</f>
        <v>3.2046299999999999</v>
      </c>
      <c r="O903" s="5">
        <f>AllData_CategoryTribe!BB904*4</f>
        <v>34.989812000000001</v>
      </c>
      <c r="P903">
        <f t="shared" si="14"/>
        <v>1</v>
      </c>
      <c r="Q903">
        <v>87</v>
      </c>
    </row>
    <row r="904" spans="1:17" x14ac:dyDescent="0.3">
      <c r="A904" s="8" t="s">
        <v>232</v>
      </c>
      <c r="B904" s="8" t="s">
        <v>237</v>
      </c>
      <c r="C904" s="8" t="s">
        <v>89</v>
      </c>
      <c r="D904" s="8" t="s">
        <v>13</v>
      </c>
      <c r="E904" s="12">
        <v>112</v>
      </c>
      <c r="F904" s="12">
        <v>3.0000000000000001E-3</v>
      </c>
      <c r="G904" s="12">
        <v>0.33600000000000002</v>
      </c>
      <c r="H904" s="13">
        <v>0.90383999999999998</v>
      </c>
      <c r="I904" s="13">
        <v>8.3664000000000002E-2</v>
      </c>
      <c r="J904" s="13">
        <v>6.0479999999999999E-2</v>
      </c>
      <c r="K904" s="13">
        <v>0</v>
      </c>
      <c r="L904" s="13">
        <v>0</v>
      </c>
      <c r="M904" s="5">
        <f>AllData_CategoryTribe!AX905*4</f>
        <v>0.33465600000000001</v>
      </c>
      <c r="N904" s="5">
        <f>AllData_CategoryTribe!BA905*9</f>
        <v>0.54432000000000003</v>
      </c>
      <c r="O904" s="5">
        <f>AllData_CategoryTribe!BB905*4</f>
        <v>0</v>
      </c>
      <c r="P904">
        <f t="shared" si="14"/>
        <v>1</v>
      </c>
      <c r="Q904">
        <v>42.9</v>
      </c>
    </row>
    <row r="905" spans="1:17" x14ac:dyDescent="0.3">
      <c r="A905" s="8" t="s">
        <v>232</v>
      </c>
      <c r="B905" s="8" t="s">
        <v>237</v>
      </c>
      <c r="C905" s="8" t="s">
        <v>89</v>
      </c>
      <c r="D905" s="8" t="s">
        <v>15</v>
      </c>
      <c r="E905" s="12">
        <v>85</v>
      </c>
      <c r="F905" s="12">
        <v>6.7000000000000004E-2</v>
      </c>
      <c r="G905" s="12">
        <v>5.6950000000000003</v>
      </c>
      <c r="H905" s="13">
        <v>13.724950000000002</v>
      </c>
      <c r="I905" s="13">
        <v>1.8736550000000001</v>
      </c>
      <c r="J905" s="13">
        <v>0.62075500000000006</v>
      </c>
      <c r="K905" s="13">
        <v>2.8475E-2</v>
      </c>
      <c r="L905" s="13">
        <v>0</v>
      </c>
      <c r="M905" s="5">
        <f>AllData_CategoryTribe!AX906*4</f>
        <v>7.4946200000000003</v>
      </c>
      <c r="N905" s="5">
        <f>AllData_CategoryTribe!BA906*9</f>
        <v>5.5867950000000004</v>
      </c>
      <c r="O905" s="5">
        <f>AllData_CategoryTribe!BB906*4</f>
        <v>0.1139</v>
      </c>
      <c r="P905">
        <f t="shared" si="14"/>
        <v>1</v>
      </c>
      <c r="Q905">
        <v>44.3</v>
      </c>
    </row>
    <row r="906" spans="1:17" x14ac:dyDescent="0.3">
      <c r="A906" s="8" t="s">
        <v>232</v>
      </c>
      <c r="B906" s="8" t="s">
        <v>237</v>
      </c>
      <c r="C906" s="8" t="s">
        <v>89</v>
      </c>
      <c r="D906" s="8" t="s">
        <v>17</v>
      </c>
      <c r="E906" s="12">
        <v>85</v>
      </c>
      <c r="F906" s="12">
        <v>3.3000000000000002E-2</v>
      </c>
      <c r="G906" s="12">
        <v>2.8050000000000002</v>
      </c>
      <c r="H906" s="13">
        <v>7.4332500000000001</v>
      </c>
      <c r="I906" s="13">
        <v>0.47404499999999999</v>
      </c>
      <c r="J906" s="13">
        <v>0.60026999999999997</v>
      </c>
      <c r="K906" s="13">
        <v>0</v>
      </c>
      <c r="L906" s="13">
        <v>0</v>
      </c>
      <c r="M906" s="5">
        <f>AllData_CategoryTribe!AX907*4</f>
        <v>1.89618</v>
      </c>
      <c r="N906" s="5">
        <f>AllData_CategoryTribe!BA907*9</f>
        <v>5.4024299999999998</v>
      </c>
      <c r="O906" s="5">
        <f>AllData_CategoryTribe!BB907*4</f>
        <v>0</v>
      </c>
      <c r="P906">
        <f t="shared" si="14"/>
        <v>1</v>
      </c>
      <c r="Q906">
        <v>38.299999999999997</v>
      </c>
    </row>
    <row r="907" spans="1:17" x14ac:dyDescent="0.3">
      <c r="A907" s="8" t="s">
        <v>232</v>
      </c>
      <c r="B907" s="8" t="s">
        <v>237</v>
      </c>
      <c r="C907" s="8" t="s">
        <v>89</v>
      </c>
      <c r="D907" s="8" t="s">
        <v>18</v>
      </c>
      <c r="E907" s="12">
        <v>112</v>
      </c>
      <c r="F907" s="12">
        <v>3.0000000000000001E-3</v>
      </c>
      <c r="G907" s="12">
        <v>0.33600000000000002</v>
      </c>
      <c r="H907" s="13">
        <v>0.89712000000000003</v>
      </c>
      <c r="I907" s="13">
        <v>6.5856000000000012E-2</v>
      </c>
      <c r="J907" s="13">
        <v>6.8208000000000005E-2</v>
      </c>
      <c r="K907" s="13">
        <v>3.3600000000000001E-3</v>
      </c>
      <c r="L907" s="13">
        <v>3.3600000000000001E-3</v>
      </c>
      <c r="M907" s="5">
        <f>AllData_CategoryTribe!AX908*4</f>
        <v>0.26342400000000005</v>
      </c>
      <c r="N907" s="5">
        <f>AllData_CategoryTribe!BA908*9</f>
        <v>0.61387200000000008</v>
      </c>
      <c r="O907" s="5">
        <f>AllData_CategoryTribe!BB908*4</f>
        <v>1.3440000000000001E-2</v>
      </c>
      <c r="P907">
        <f t="shared" si="14"/>
        <v>1</v>
      </c>
      <c r="Q907">
        <v>39.900000000000006</v>
      </c>
    </row>
    <row r="908" spans="1:17" x14ac:dyDescent="0.3">
      <c r="A908" s="8" t="s">
        <v>232</v>
      </c>
      <c r="B908" s="8" t="s">
        <v>237</v>
      </c>
      <c r="C908" s="8" t="s">
        <v>89</v>
      </c>
      <c r="D908" s="8" t="s">
        <v>19</v>
      </c>
      <c r="E908" s="12"/>
      <c r="F908" s="12">
        <v>0</v>
      </c>
      <c r="G908" s="12">
        <v>0</v>
      </c>
      <c r="H908" s="13">
        <v>0</v>
      </c>
      <c r="I908" s="13">
        <v>0</v>
      </c>
      <c r="J908" s="13">
        <v>0</v>
      </c>
      <c r="K908" s="13">
        <v>0</v>
      </c>
      <c r="L908" s="13">
        <v>0</v>
      </c>
      <c r="M908" s="5">
        <f>AllData_CategoryTribe!AX909*4</f>
        <v>0</v>
      </c>
      <c r="N908" s="5">
        <f>AllData_CategoryTribe!BA909*9</f>
        <v>0</v>
      </c>
      <c r="O908" s="5">
        <f>AllData_CategoryTribe!BB909*4</f>
        <v>0</v>
      </c>
      <c r="P908">
        <f t="shared" si="14"/>
        <v>0</v>
      </c>
      <c r="Q908">
        <v>45.8</v>
      </c>
    </row>
    <row r="909" spans="1:17" x14ac:dyDescent="0.3">
      <c r="A909" s="8" t="s">
        <v>232</v>
      </c>
      <c r="B909" s="8" t="s">
        <v>237</v>
      </c>
      <c r="C909" s="8" t="s">
        <v>89</v>
      </c>
      <c r="D909" s="8" t="s">
        <v>22</v>
      </c>
      <c r="E909" s="12"/>
      <c r="F909" s="12">
        <v>0</v>
      </c>
      <c r="G909" s="12">
        <v>0</v>
      </c>
      <c r="H909" s="13">
        <v>0</v>
      </c>
      <c r="I909" s="13">
        <v>0</v>
      </c>
      <c r="J909" s="13">
        <v>0</v>
      </c>
      <c r="K909" s="13">
        <v>0</v>
      </c>
      <c r="L909" s="13">
        <v>0</v>
      </c>
      <c r="M909" s="5">
        <f>AllData_CategoryTribe!AX910*4</f>
        <v>0</v>
      </c>
      <c r="N909" s="5">
        <f>AllData_CategoryTribe!BA910*9</f>
        <v>0</v>
      </c>
      <c r="O909" s="5">
        <f>AllData_CategoryTribe!BB910*4</f>
        <v>0</v>
      </c>
      <c r="P909">
        <f t="shared" si="14"/>
        <v>0</v>
      </c>
      <c r="Q909">
        <v>45.8</v>
      </c>
    </row>
    <row r="910" spans="1:17" x14ac:dyDescent="0.3">
      <c r="A910" s="8" t="s">
        <v>232</v>
      </c>
      <c r="B910" s="8" t="s">
        <v>237</v>
      </c>
      <c r="C910" s="8" t="s">
        <v>89</v>
      </c>
      <c r="D910" s="8" t="s">
        <v>90</v>
      </c>
      <c r="E910" s="12">
        <v>112</v>
      </c>
      <c r="F910" s="12">
        <v>3.3000000000000002E-2</v>
      </c>
      <c r="G910" s="12">
        <v>3.6960000000000002</v>
      </c>
      <c r="H910" s="13">
        <v>6.4680000000000009</v>
      </c>
      <c r="I910" s="13">
        <v>1.0400544</v>
      </c>
      <c r="J910" s="13">
        <v>0.223608</v>
      </c>
      <c r="K910" s="13">
        <v>0</v>
      </c>
      <c r="L910" s="13">
        <v>0</v>
      </c>
      <c r="M910" s="5">
        <f>AllData_CategoryTribe!AX911*4</f>
        <v>4.1602176000000002</v>
      </c>
      <c r="N910" s="5">
        <f>AllData_CategoryTribe!BA911*9</f>
        <v>2.0124719999999998</v>
      </c>
      <c r="O910" s="5">
        <f>AllData_CategoryTribe!BB911*4</f>
        <v>0</v>
      </c>
      <c r="P910">
        <f t="shared" si="14"/>
        <v>1</v>
      </c>
      <c r="Q910">
        <v>34.19</v>
      </c>
    </row>
    <row r="911" spans="1:17" x14ac:dyDescent="0.3">
      <c r="A911" s="8" t="s">
        <v>232</v>
      </c>
      <c r="B911" s="8" t="s">
        <v>237</v>
      </c>
      <c r="C911" s="8" t="s">
        <v>89</v>
      </c>
      <c r="D911" s="8" t="s">
        <v>85</v>
      </c>
      <c r="E911" s="12">
        <v>184</v>
      </c>
      <c r="F911" s="12">
        <v>3.0000000000000001E-3</v>
      </c>
      <c r="G911" s="12">
        <v>0.55200000000000005</v>
      </c>
      <c r="H911" s="13">
        <v>0.99360000000000015</v>
      </c>
      <c r="I911" s="13">
        <v>0.13744799999999999</v>
      </c>
      <c r="J911" s="13">
        <v>1.9872000000000004E-2</v>
      </c>
      <c r="K911" s="13">
        <v>6.568800000000001E-2</v>
      </c>
      <c r="L911" s="13">
        <v>5.5200000000000006E-3</v>
      </c>
      <c r="M911" s="5">
        <f>AllData_CategoryTribe!AX912*4</f>
        <v>0.54979199999999995</v>
      </c>
      <c r="N911" s="5">
        <f>AllData_CategoryTribe!BA912*9</f>
        <v>0.17884800000000003</v>
      </c>
      <c r="O911" s="5">
        <f>AllData_CategoryTribe!BB912*4</f>
        <v>0.26275200000000004</v>
      </c>
      <c r="P911">
        <f t="shared" si="14"/>
        <v>1</v>
      </c>
      <c r="Q911">
        <v>40.4</v>
      </c>
    </row>
    <row r="912" spans="1:17" x14ac:dyDescent="0.3">
      <c r="A912" s="8" t="s">
        <v>232</v>
      </c>
      <c r="B912" s="8" t="s">
        <v>237</v>
      </c>
      <c r="C912" s="8" t="s">
        <v>89</v>
      </c>
      <c r="D912" s="8" t="s">
        <v>23</v>
      </c>
      <c r="E912" s="12"/>
      <c r="F912" s="12">
        <v>0</v>
      </c>
      <c r="G912" s="12">
        <v>0</v>
      </c>
      <c r="H912" s="13">
        <v>0</v>
      </c>
      <c r="I912" s="13">
        <v>0</v>
      </c>
      <c r="J912" s="13">
        <v>0</v>
      </c>
      <c r="K912" s="13">
        <v>0</v>
      </c>
      <c r="L912" s="13">
        <v>0</v>
      </c>
      <c r="M912" s="5">
        <f>AllData_CategoryTribe!AX913*4</f>
        <v>0</v>
      </c>
      <c r="N912" s="5">
        <f>AllData_CategoryTribe!BA913*9</f>
        <v>0</v>
      </c>
      <c r="O912" s="5">
        <f>AllData_CategoryTribe!BB913*4</f>
        <v>0</v>
      </c>
      <c r="P912">
        <f t="shared" si="14"/>
        <v>0</v>
      </c>
      <c r="Q912">
        <v>24.3</v>
      </c>
    </row>
    <row r="913" spans="1:17" x14ac:dyDescent="0.3">
      <c r="A913" s="8" t="s">
        <v>232</v>
      </c>
      <c r="B913" s="8" t="s">
        <v>237</v>
      </c>
      <c r="C913" s="8" t="s">
        <v>89</v>
      </c>
      <c r="D913" s="8" t="s">
        <v>24</v>
      </c>
      <c r="E913" s="12">
        <v>184</v>
      </c>
      <c r="F913" s="12">
        <v>3.3000000000000002E-2</v>
      </c>
      <c r="G913" s="12">
        <v>6.0720000000000001</v>
      </c>
      <c r="H913" s="13">
        <v>4.1896800000000001</v>
      </c>
      <c r="I913" s="13">
        <v>0.21859200000000001</v>
      </c>
      <c r="J913" s="13">
        <v>0.24895199999999998</v>
      </c>
      <c r="K913" s="13">
        <v>0.27324000000000004</v>
      </c>
      <c r="L913" s="13">
        <v>0</v>
      </c>
      <c r="M913" s="5">
        <f>AllData_CategoryTribe!AX914*4</f>
        <v>0.87436800000000003</v>
      </c>
      <c r="N913" s="5">
        <f>AllData_CategoryTribe!BA914*9</f>
        <v>2.2405679999999997</v>
      </c>
      <c r="O913" s="5">
        <f>AllData_CategoryTribe!BB914*4</f>
        <v>1.0929600000000002</v>
      </c>
      <c r="P913">
        <f t="shared" si="14"/>
        <v>1</v>
      </c>
      <c r="Q913">
        <v>12.2</v>
      </c>
    </row>
    <row r="914" spans="1:17" x14ac:dyDescent="0.3">
      <c r="A914" s="8" t="s">
        <v>232</v>
      </c>
      <c r="B914" s="8" t="s">
        <v>237</v>
      </c>
      <c r="C914" s="8" t="s">
        <v>89</v>
      </c>
      <c r="D914" s="8" t="s">
        <v>25</v>
      </c>
      <c r="E914" s="12"/>
      <c r="F914" s="12">
        <v>0</v>
      </c>
      <c r="G914" s="12">
        <v>0</v>
      </c>
      <c r="H914" s="13">
        <v>0</v>
      </c>
      <c r="I914" s="13">
        <v>0</v>
      </c>
      <c r="J914" s="13">
        <v>0</v>
      </c>
      <c r="K914" s="13">
        <v>0</v>
      </c>
      <c r="L914" s="13">
        <v>0</v>
      </c>
      <c r="M914" s="5">
        <f>AllData_CategoryTribe!AX915*4</f>
        <v>0</v>
      </c>
      <c r="N914" s="5">
        <f>AllData_CategoryTribe!BA915*9</f>
        <v>0</v>
      </c>
      <c r="O914" s="5">
        <f>AllData_CategoryTribe!BB915*4</f>
        <v>0</v>
      </c>
      <c r="P914">
        <f t="shared" si="14"/>
        <v>0</v>
      </c>
      <c r="Q914">
        <v>59.3</v>
      </c>
    </row>
    <row r="915" spans="1:17" x14ac:dyDescent="0.3">
      <c r="A915" s="8" t="s">
        <v>20</v>
      </c>
      <c r="B915" s="8" t="s">
        <v>237</v>
      </c>
      <c r="C915" s="8" t="s">
        <v>89</v>
      </c>
      <c r="D915" s="8" t="s">
        <v>20</v>
      </c>
      <c r="E915" s="12">
        <v>112</v>
      </c>
      <c r="F915" s="12">
        <v>0.28599999999999998</v>
      </c>
      <c r="G915" s="12">
        <v>32.031999999999996</v>
      </c>
      <c r="H915" s="13">
        <v>33.633599999999994</v>
      </c>
      <c r="I915" s="13">
        <v>5.9259199999999996</v>
      </c>
      <c r="J915" s="13">
        <v>0.92892799999999998</v>
      </c>
      <c r="K915" s="13">
        <v>0</v>
      </c>
      <c r="L915" s="13">
        <v>0</v>
      </c>
      <c r="M915" s="5">
        <f>AllData_CategoryTribe!AX916*4</f>
        <v>23.703679999999999</v>
      </c>
      <c r="N915" s="5">
        <f>AllData_CategoryTribe!BA916*9</f>
        <v>8.3603519999999989</v>
      </c>
      <c r="O915" s="5">
        <f>AllData_CategoryTribe!BB916*4</f>
        <v>0</v>
      </c>
      <c r="P915">
        <f t="shared" si="14"/>
        <v>1</v>
      </c>
      <c r="Q915">
        <v>21.4</v>
      </c>
    </row>
    <row r="916" spans="1:17" x14ac:dyDescent="0.3">
      <c r="A916" s="8" t="s">
        <v>233</v>
      </c>
      <c r="B916" s="8" t="s">
        <v>237</v>
      </c>
      <c r="C916" s="8" t="s">
        <v>89</v>
      </c>
      <c r="D916" s="8" t="s">
        <v>26</v>
      </c>
      <c r="E916" s="12">
        <v>175</v>
      </c>
      <c r="F916" s="12">
        <v>0.14299999999999999</v>
      </c>
      <c r="G916" s="12">
        <v>25.024999999999999</v>
      </c>
      <c r="H916" s="13">
        <v>32.532499999999999</v>
      </c>
      <c r="I916" s="13">
        <v>0.60059999999999991</v>
      </c>
      <c r="J916" s="13">
        <v>5.0049999999999997E-2</v>
      </c>
      <c r="K916" s="13">
        <v>7.1571500000000006</v>
      </c>
      <c r="L916" s="13">
        <v>7.5074999999999989E-2</v>
      </c>
      <c r="M916" s="5">
        <f>AllData_CategoryTribe!AX917*4</f>
        <v>2.4023999999999996</v>
      </c>
      <c r="N916" s="5">
        <f>AllData_CategoryTribe!BA917*9</f>
        <v>0.45044999999999996</v>
      </c>
      <c r="O916" s="5">
        <f>AllData_CategoryTribe!BB917*4</f>
        <v>28.628600000000002</v>
      </c>
      <c r="P916">
        <f t="shared" si="14"/>
        <v>1</v>
      </c>
      <c r="Q916">
        <v>31.200000000000003</v>
      </c>
    </row>
    <row r="917" spans="1:17" x14ac:dyDescent="0.3">
      <c r="A917" s="8" t="s">
        <v>233</v>
      </c>
      <c r="B917" s="8" t="s">
        <v>237</v>
      </c>
      <c r="C917" s="8" t="s">
        <v>89</v>
      </c>
      <c r="D917" s="8" t="s">
        <v>28</v>
      </c>
      <c r="E917" s="12">
        <v>185</v>
      </c>
      <c r="F917" s="12">
        <v>0.28599999999999998</v>
      </c>
      <c r="G917" s="12">
        <v>52.91</v>
      </c>
      <c r="H917" s="13">
        <v>67.195700000000002</v>
      </c>
      <c r="I917" s="13">
        <v>4.6031699999999995</v>
      </c>
      <c r="J917" s="13">
        <v>0.26455000000000001</v>
      </c>
      <c r="K917" s="13">
        <v>12.06348</v>
      </c>
      <c r="L917" s="13">
        <v>3.3862400000000004</v>
      </c>
      <c r="M917" s="5">
        <f>AllData_CategoryTribe!AX918*4</f>
        <v>18.412679999999998</v>
      </c>
      <c r="N917" s="5">
        <f>AllData_CategoryTribe!BA918*9</f>
        <v>2.3809499999999999</v>
      </c>
      <c r="O917" s="5">
        <f>AllData_CategoryTribe!BB918*4</f>
        <v>48.253920000000001</v>
      </c>
      <c r="P917">
        <f t="shared" si="14"/>
        <v>1</v>
      </c>
      <c r="Q917">
        <v>32</v>
      </c>
    </row>
    <row r="918" spans="1:17" x14ac:dyDescent="0.3">
      <c r="A918" s="8" t="s">
        <v>233</v>
      </c>
      <c r="B918" s="8" t="s">
        <v>237</v>
      </c>
      <c r="C918" s="8" t="s">
        <v>89</v>
      </c>
      <c r="D918" s="8" t="s">
        <v>29</v>
      </c>
      <c r="E918" s="12">
        <v>60</v>
      </c>
      <c r="F918" s="12">
        <v>0.28599999999999998</v>
      </c>
      <c r="G918" s="12">
        <v>17.16</v>
      </c>
      <c r="H918" s="13">
        <v>3.7751999999999999</v>
      </c>
      <c r="I918" s="13">
        <v>0.1716</v>
      </c>
      <c r="J918" s="13">
        <v>6.8640000000000007E-2</v>
      </c>
      <c r="K918" s="13">
        <v>0.7722</v>
      </c>
      <c r="L918" s="13">
        <v>0.48047999999999996</v>
      </c>
      <c r="M918" s="5">
        <f>AllData_CategoryTribe!AX919*4</f>
        <v>0.68640000000000001</v>
      </c>
      <c r="N918" s="5">
        <f>AllData_CategoryTribe!BA919*9</f>
        <v>0.61776000000000009</v>
      </c>
      <c r="O918" s="5">
        <f>AllData_CategoryTribe!BB919*4</f>
        <v>3.0888</v>
      </c>
      <c r="P918">
        <f t="shared" si="14"/>
        <v>1</v>
      </c>
      <c r="Q918">
        <v>5.9</v>
      </c>
    </row>
    <row r="919" spans="1:17" x14ac:dyDescent="0.3">
      <c r="A919" s="8" t="s">
        <v>233</v>
      </c>
      <c r="B919" s="8" t="s">
        <v>237</v>
      </c>
      <c r="C919" s="8" t="s">
        <v>89</v>
      </c>
      <c r="D919" s="8" t="s">
        <v>30</v>
      </c>
      <c r="E919" s="12">
        <v>119</v>
      </c>
      <c r="F919" s="12">
        <v>3.3000000000000002E-2</v>
      </c>
      <c r="G919" s="12">
        <v>3.927</v>
      </c>
      <c r="H919" s="13">
        <v>3.6128399999999998</v>
      </c>
      <c r="I919" s="13">
        <v>3.9269999999999999E-2</v>
      </c>
      <c r="J919" s="13">
        <v>1.9635E-2</v>
      </c>
      <c r="K919" s="13">
        <v>0.9189179999999999</v>
      </c>
      <c r="L919" s="13">
        <v>9.4247999999999998E-2</v>
      </c>
      <c r="M919" s="5">
        <f>AllData_CategoryTribe!AX920*4</f>
        <v>0.15708</v>
      </c>
      <c r="N919" s="5">
        <f>AllData_CategoryTribe!BA920*9</f>
        <v>0.17671500000000001</v>
      </c>
      <c r="O919" s="5">
        <f>AllData_CategoryTribe!BB920*4</f>
        <v>3.6756719999999996</v>
      </c>
      <c r="P919">
        <f t="shared" si="14"/>
        <v>1</v>
      </c>
      <c r="Q919">
        <v>24.9</v>
      </c>
    </row>
    <row r="920" spans="1:17" x14ac:dyDescent="0.3">
      <c r="A920" s="8" t="s">
        <v>233</v>
      </c>
      <c r="B920" s="8" t="s">
        <v>237</v>
      </c>
      <c r="C920" s="8" t="s">
        <v>89</v>
      </c>
      <c r="D920" s="8" t="s">
        <v>31</v>
      </c>
      <c r="E920" s="12">
        <v>122</v>
      </c>
      <c r="F920" s="12">
        <v>3.3000000000000002E-2</v>
      </c>
      <c r="G920" s="12">
        <v>4.0259999999999998</v>
      </c>
      <c r="H920" s="13">
        <v>3.7441800000000001</v>
      </c>
      <c r="I920" s="13">
        <v>8.0519999999999994E-2</v>
      </c>
      <c r="J920" s="13">
        <v>4.0260000000000001E-3</v>
      </c>
      <c r="K920" s="13">
        <v>0.86961600000000006</v>
      </c>
      <c r="L920" s="13">
        <v>6.0389999999999999E-2</v>
      </c>
      <c r="M920" s="5">
        <f>AllData_CategoryTribe!AX921*4</f>
        <v>0.32207999999999998</v>
      </c>
      <c r="N920" s="5">
        <f>AllData_CategoryTribe!BA921*9</f>
        <v>3.6234000000000002E-2</v>
      </c>
      <c r="O920" s="5">
        <f>AllData_CategoryTribe!BB921*4</f>
        <v>3.4784640000000002</v>
      </c>
      <c r="P920">
        <f t="shared" si="14"/>
        <v>1</v>
      </c>
      <c r="Q920">
        <v>23.700000000000003</v>
      </c>
    </row>
    <row r="921" spans="1:17" x14ac:dyDescent="0.3">
      <c r="A921" s="8" t="s">
        <v>233</v>
      </c>
      <c r="B921" s="8" t="s">
        <v>237</v>
      </c>
      <c r="C921" s="8" t="s">
        <v>89</v>
      </c>
      <c r="D921" s="8" t="s">
        <v>87</v>
      </c>
      <c r="E921" s="12">
        <v>171</v>
      </c>
      <c r="F921" s="12">
        <v>0.14299999999999999</v>
      </c>
      <c r="G921" s="12">
        <v>24.452999999999999</v>
      </c>
      <c r="H921" s="13">
        <v>28.365479999999998</v>
      </c>
      <c r="I921" s="13">
        <v>1.8828809999999998</v>
      </c>
      <c r="J921" s="13">
        <v>0.122265</v>
      </c>
      <c r="K921" s="13">
        <v>5.0862240000000005</v>
      </c>
      <c r="L921" s="13">
        <v>1.589445</v>
      </c>
      <c r="M921" s="5">
        <f>AllData_CategoryTribe!AX922*4</f>
        <v>7.5315239999999992</v>
      </c>
      <c r="N921" s="5">
        <f>AllData_CategoryTribe!BA922*9</f>
        <v>1.1003849999999999</v>
      </c>
      <c r="O921" s="5">
        <f>AllData_CategoryTribe!BB922*4</f>
        <v>20.344896000000002</v>
      </c>
      <c r="P921">
        <f t="shared" si="14"/>
        <v>1</v>
      </c>
      <c r="Q921">
        <v>29</v>
      </c>
    </row>
    <row r="922" spans="1:17" x14ac:dyDescent="0.3">
      <c r="A922" s="8" t="s">
        <v>233</v>
      </c>
      <c r="B922" s="8" t="s">
        <v>237</v>
      </c>
      <c r="C922" s="8" t="s">
        <v>89</v>
      </c>
      <c r="D922" s="8" t="s">
        <v>44</v>
      </c>
      <c r="E922" s="12">
        <v>250</v>
      </c>
      <c r="F922" s="12">
        <v>3.3000000000000002E-2</v>
      </c>
      <c r="G922" s="12">
        <v>8.25</v>
      </c>
      <c r="H922" s="13">
        <v>11.6325</v>
      </c>
      <c r="I922" s="13">
        <v>0.39600000000000002</v>
      </c>
      <c r="J922" s="13">
        <v>5.7749999999999996E-2</v>
      </c>
      <c r="K922" s="13">
        <v>2.3347500000000001</v>
      </c>
      <c r="L922" s="13">
        <v>0.14025000000000001</v>
      </c>
      <c r="M922" s="5">
        <f>AllData_CategoryTribe!AX923*4</f>
        <v>1.5840000000000001</v>
      </c>
      <c r="N922" s="5">
        <f>AllData_CategoryTribe!BA923*9</f>
        <v>0.51974999999999993</v>
      </c>
      <c r="O922" s="5">
        <f>AllData_CategoryTribe!BB923*4</f>
        <v>9.3390000000000004</v>
      </c>
      <c r="P922">
        <f t="shared" si="14"/>
        <v>1</v>
      </c>
      <c r="Q922">
        <v>33.799999999999997</v>
      </c>
    </row>
    <row r="923" spans="1:17" x14ac:dyDescent="0.3">
      <c r="A923" s="8" t="s">
        <v>234</v>
      </c>
      <c r="B923" s="8" t="s">
        <v>237</v>
      </c>
      <c r="C923" s="8" t="s">
        <v>89</v>
      </c>
      <c r="D923" s="8" t="s">
        <v>248</v>
      </c>
      <c r="E923" s="12">
        <v>134</v>
      </c>
      <c r="F923" s="12">
        <v>0.28599999999999998</v>
      </c>
      <c r="G923" s="12">
        <v>38.323999999999998</v>
      </c>
      <c r="H923" s="13">
        <v>62.468119999999999</v>
      </c>
      <c r="I923" s="13">
        <v>2.414412</v>
      </c>
      <c r="J923" s="13">
        <v>0.53653600000000001</v>
      </c>
      <c r="K923" s="13">
        <v>11.918764000000001</v>
      </c>
      <c r="L923" s="13">
        <v>0.38323999999999997</v>
      </c>
      <c r="M923" s="5">
        <f>AllData_CategoryTribe!AX924*4</f>
        <v>9.657648</v>
      </c>
      <c r="N923" s="5">
        <f>AllData_CategoryTribe!BA924*9</f>
        <v>4.828824</v>
      </c>
      <c r="O923" s="5">
        <f>AllData_CategoryTribe!BB924*4</f>
        <v>47.675056000000005</v>
      </c>
      <c r="P923">
        <f t="shared" si="14"/>
        <v>1</v>
      </c>
      <c r="Q923">
        <v>38.799999999999997</v>
      </c>
    </row>
    <row r="924" spans="1:17" x14ac:dyDescent="0.3">
      <c r="A924" s="8" t="s">
        <v>234</v>
      </c>
      <c r="B924" s="8" t="s">
        <v>237</v>
      </c>
      <c r="C924" s="8" t="s">
        <v>89</v>
      </c>
      <c r="D924" s="8" t="s">
        <v>27</v>
      </c>
      <c r="E924" s="12">
        <v>114</v>
      </c>
      <c r="F924" s="12">
        <v>0.14299999999999999</v>
      </c>
      <c r="G924" s="12">
        <v>16.302</v>
      </c>
      <c r="H924" s="13">
        <v>20.377500000000001</v>
      </c>
      <c r="I924" s="13">
        <v>0.34234200000000004</v>
      </c>
      <c r="J924" s="13">
        <v>0.21192599999999998</v>
      </c>
      <c r="K924" s="13">
        <v>4.2711239999999995</v>
      </c>
      <c r="L924" s="13">
        <v>0.16302</v>
      </c>
      <c r="M924" s="5">
        <f>AllData_CategoryTribe!AX925*4</f>
        <v>1.3693680000000001</v>
      </c>
      <c r="N924" s="5">
        <f>AllData_CategoryTribe!BA925*9</f>
        <v>1.9073339999999999</v>
      </c>
      <c r="O924" s="5">
        <f>AllData_CategoryTribe!BB925*4</f>
        <v>17.084495999999998</v>
      </c>
      <c r="P924">
        <f t="shared" si="14"/>
        <v>1</v>
      </c>
      <c r="Q924">
        <v>29.6</v>
      </c>
    </row>
    <row r="925" spans="1:17" x14ac:dyDescent="0.3">
      <c r="A925" s="8" t="s">
        <v>234</v>
      </c>
      <c r="B925" s="8" t="s">
        <v>237</v>
      </c>
      <c r="C925" s="8" t="s">
        <v>89</v>
      </c>
      <c r="D925" s="8" t="s">
        <v>32</v>
      </c>
      <c r="E925" s="12">
        <v>83</v>
      </c>
      <c r="F925" s="12">
        <v>0.28599999999999998</v>
      </c>
      <c r="G925" s="12">
        <v>23.738</v>
      </c>
      <c r="H925" s="13">
        <v>78.810159999999996</v>
      </c>
      <c r="I925" s="13">
        <v>2.445014</v>
      </c>
      <c r="J925" s="13">
        <v>0.71214</v>
      </c>
      <c r="K925" s="13">
        <v>17.494906</v>
      </c>
      <c r="L925" s="13">
        <v>3.014726</v>
      </c>
      <c r="M925" s="5">
        <f>AllData_CategoryTribe!AX926*4</f>
        <v>9.7800560000000001</v>
      </c>
      <c r="N925" s="5">
        <f>AllData_CategoryTribe!BA926*9</f>
        <v>6.4092599999999997</v>
      </c>
      <c r="O925" s="5">
        <f>AllData_CategoryTribe!BB926*4</f>
        <v>69.979624000000001</v>
      </c>
      <c r="P925">
        <f t="shared" si="14"/>
        <v>1</v>
      </c>
      <c r="Q925">
        <v>87</v>
      </c>
    </row>
    <row r="926" spans="1:17" x14ac:dyDescent="0.3">
      <c r="A926" s="8" t="s">
        <v>234</v>
      </c>
      <c r="B926" s="8" t="s">
        <v>237</v>
      </c>
      <c r="C926" s="8" t="s">
        <v>89</v>
      </c>
      <c r="D926" s="8" t="s">
        <v>74</v>
      </c>
      <c r="E926" s="12">
        <v>340</v>
      </c>
      <c r="F926" s="12">
        <v>3.3000000000000002E-2</v>
      </c>
      <c r="G926" s="12">
        <v>11.22</v>
      </c>
      <c r="H926" s="13">
        <v>4.6002000000000001</v>
      </c>
      <c r="I926" s="13">
        <v>0</v>
      </c>
      <c r="J926" s="13">
        <v>0</v>
      </c>
      <c r="K926" s="13">
        <v>1.1668800000000001</v>
      </c>
      <c r="L926" s="13">
        <v>0</v>
      </c>
      <c r="M926" s="5">
        <f>AllData_CategoryTribe!AX927*4</f>
        <v>0</v>
      </c>
      <c r="N926" s="5">
        <f>AllData_CategoryTribe!BA927*9</f>
        <v>0</v>
      </c>
      <c r="O926" s="5">
        <f>AllData_CategoryTribe!BB927*4</f>
        <v>4.6675200000000006</v>
      </c>
      <c r="P926">
        <f t="shared" si="14"/>
        <v>1</v>
      </c>
      <c r="Q926">
        <v>10.4</v>
      </c>
    </row>
    <row r="927" spans="1:17" x14ac:dyDescent="0.3">
      <c r="A927" s="8" t="s">
        <v>232</v>
      </c>
      <c r="B927" s="8" t="s">
        <v>237</v>
      </c>
      <c r="C927" s="8" t="s">
        <v>91</v>
      </c>
      <c r="D927" s="8" t="s">
        <v>13</v>
      </c>
      <c r="E927" s="12">
        <v>112</v>
      </c>
      <c r="F927" s="12">
        <v>3.0000000000000001E-3</v>
      </c>
      <c r="G927" s="12">
        <v>0.33600000000000002</v>
      </c>
      <c r="H927" s="13">
        <v>0.90383999999999998</v>
      </c>
      <c r="I927" s="13">
        <v>8.3664000000000002E-2</v>
      </c>
      <c r="J927" s="13">
        <v>6.0479999999999999E-2</v>
      </c>
      <c r="K927" s="13">
        <v>0</v>
      </c>
      <c r="L927" s="13">
        <v>0</v>
      </c>
      <c r="M927" s="5">
        <f>AllData_CategoryTribe!AX928*4</f>
        <v>0.33465600000000001</v>
      </c>
      <c r="N927" s="5">
        <f>AllData_CategoryTribe!BA928*9</f>
        <v>0.54432000000000003</v>
      </c>
      <c r="O927" s="5">
        <f>AllData_CategoryTribe!BB928*4</f>
        <v>0</v>
      </c>
      <c r="P927">
        <f t="shared" si="14"/>
        <v>1</v>
      </c>
      <c r="Q927">
        <v>42.9</v>
      </c>
    </row>
    <row r="928" spans="1:17" x14ac:dyDescent="0.3">
      <c r="A928" s="8" t="s">
        <v>232</v>
      </c>
      <c r="B928" s="8" t="s">
        <v>237</v>
      </c>
      <c r="C928" s="8" t="s">
        <v>91</v>
      </c>
      <c r="D928" s="8" t="s">
        <v>15</v>
      </c>
      <c r="E928" s="12">
        <v>85</v>
      </c>
      <c r="F928" s="12">
        <v>0.28599999999999998</v>
      </c>
      <c r="G928" s="12">
        <v>24.31</v>
      </c>
      <c r="H928" s="13">
        <v>58.5871</v>
      </c>
      <c r="I928" s="13">
        <v>7.9979899999999997</v>
      </c>
      <c r="J928" s="13">
        <v>2.6497899999999999</v>
      </c>
      <c r="K928" s="13">
        <v>0.12154999999999999</v>
      </c>
      <c r="L928" s="13">
        <v>0</v>
      </c>
      <c r="M928" s="5">
        <f>AllData_CategoryTribe!AX929*4</f>
        <v>31.991959999999999</v>
      </c>
      <c r="N928" s="5">
        <f>AllData_CategoryTribe!BA929*9</f>
        <v>23.848109999999998</v>
      </c>
      <c r="O928" s="5">
        <f>AllData_CategoryTribe!BB929*4</f>
        <v>0.48619999999999997</v>
      </c>
      <c r="P928">
        <f t="shared" si="14"/>
        <v>1</v>
      </c>
      <c r="Q928">
        <v>44.3</v>
      </c>
    </row>
    <row r="929" spans="1:17" x14ac:dyDescent="0.3">
      <c r="A929" s="8" t="s">
        <v>232</v>
      </c>
      <c r="B929" s="8" t="s">
        <v>237</v>
      </c>
      <c r="C929" s="8" t="s">
        <v>91</v>
      </c>
      <c r="D929" s="8" t="s">
        <v>17</v>
      </c>
      <c r="E929" s="12">
        <v>85</v>
      </c>
      <c r="F929" s="12">
        <v>3.3000000000000002E-2</v>
      </c>
      <c r="G929" s="12">
        <v>2.8050000000000002</v>
      </c>
      <c r="H929" s="13">
        <v>7.4332500000000001</v>
      </c>
      <c r="I929" s="13">
        <v>0.47404499999999999</v>
      </c>
      <c r="J929" s="13">
        <v>0.60026999999999997</v>
      </c>
      <c r="K929" s="13">
        <v>0</v>
      </c>
      <c r="L929" s="13">
        <v>0</v>
      </c>
      <c r="M929" s="5">
        <f>AllData_CategoryTribe!AX930*4</f>
        <v>1.89618</v>
      </c>
      <c r="N929" s="5">
        <f>AllData_CategoryTribe!BA930*9</f>
        <v>5.4024299999999998</v>
      </c>
      <c r="O929" s="5">
        <f>AllData_CategoryTribe!BB930*4</f>
        <v>0</v>
      </c>
      <c r="P929">
        <f t="shared" si="14"/>
        <v>1</v>
      </c>
      <c r="Q929">
        <v>38.299999999999997</v>
      </c>
    </row>
    <row r="930" spans="1:17" x14ac:dyDescent="0.3">
      <c r="A930" s="8" t="s">
        <v>232</v>
      </c>
      <c r="B930" s="8" t="s">
        <v>237</v>
      </c>
      <c r="C930" s="8" t="s">
        <v>91</v>
      </c>
      <c r="D930" s="8" t="s">
        <v>18</v>
      </c>
      <c r="E930" s="12">
        <v>112</v>
      </c>
      <c r="F930" s="12">
        <v>3.0000000000000001E-3</v>
      </c>
      <c r="G930" s="12">
        <v>0.33600000000000002</v>
      </c>
      <c r="H930" s="13">
        <v>0.89712000000000003</v>
      </c>
      <c r="I930" s="13">
        <v>6.5856000000000012E-2</v>
      </c>
      <c r="J930" s="13">
        <v>6.8208000000000005E-2</v>
      </c>
      <c r="K930" s="13">
        <v>3.3600000000000001E-3</v>
      </c>
      <c r="L930" s="13">
        <v>3.3600000000000001E-3</v>
      </c>
      <c r="M930" s="5">
        <f>AllData_CategoryTribe!AX931*4</f>
        <v>0.26342400000000005</v>
      </c>
      <c r="N930" s="5">
        <f>AllData_CategoryTribe!BA931*9</f>
        <v>0.61387200000000008</v>
      </c>
      <c r="O930" s="5">
        <f>AllData_CategoryTribe!BB931*4</f>
        <v>1.3440000000000001E-2</v>
      </c>
      <c r="P930">
        <f t="shared" si="14"/>
        <v>1</v>
      </c>
      <c r="Q930">
        <v>39.900000000000006</v>
      </c>
    </row>
    <row r="931" spans="1:17" x14ac:dyDescent="0.3">
      <c r="A931" s="8" t="s">
        <v>232</v>
      </c>
      <c r="B931" s="8" t="s">
        <v>237</v>
      </c>
      <c r="C931" s="8" t="s">
        <v>91</v>
      </c>
      <c r="D931" s="8" t="s">
        <v>19</v>
      </c>
      <c r="E931" s="12"/>
      <c r="F931" s="12">
        <v>0</v>
      </c>
      <c r="G931" s="12">
        <v>0</v>
      </c>
      <c r="H931" s="13">
        <v>0</v>
      </c>
      <c r="I931" s="13">
        <v>0</v>
      </c>
      <c r="J931" s="13">
        <v>0</v>
      </c>
      <c r="K931" s="13">
        <v>0</v>
      </c>
      <c r="L931" s="13">
        <v>0</v>
      </c>
      <c r="M931" s="5">
        <f>AllData_CategoryTribe!AX932*4</f>
        <v>0</v>
      </c>
      <c r="N931" s="5">
        <f>AllData_CategoryTribe!BA932*9</f>
        <v>0</v>
      </c>
      <c r="O931" s="5">
        <f>AllData_CategoryTribe!BB932*4</f>
        <v>0</v>
      </c>
      <c r="P931">
        <f t="shared" si="14"/>
        <v>0</v>
      </c>
      <c r="Q931">
        <v>45.8</v>
      </c>
    </row>
    <row r="932" spans="1:17" x14ac:dyDescent="0.3">
      <c r="A932" s="8" t="s">
        <v>232</v>
      </c>
      <c r="B932" s="8" t="s">
        <v>237</v>
      </c>
      <c r="C932" s="8" t="s">
        <v>91</v>
      </c>
      <c r="D932" s="8" t="s">
        <v>22</v>
      </c>
      <c r="E932" s="12"/>
      <c r="F932" s="12">
        <v>0</v>
      </c>
      <c r="G932" s="12">
        <v>0</v>
      </c>
      <c r="H932" s="13">
        <v>0</v>
      </c>
      <c r="I932" s="13">
        <v>0</v>
      </c>
      <c r="J932" s="13">
        <v>0</v>
      </c>
      <c r="K932" s="13">
        <v>0</v>
      </c>
      <c r="L932" s="13">
        <v>0</v>
      </c>
      <c r="M932" s="5">
        <f>AllData_CategoryTribe!AX933*4</f>
        <v>0</v>
      </c>
      <c r="N932" s="5">
        <f>AllData_CategoryTribe!BA933*9</f>
        <v>0</v>
      </c>
      <c r="O932" s="5">
        <f>AllData_CategoryTribe!BB933*4</f>
        <v>0</v>
      </c>
      <c r="P932">
        <f t="shared" si="14"/>
        <v>0</v>
      </c>
      <c r="Q932">
        <v>45.8</v>
      </c>
    </row>
    <row r="933" spans="1:17" x14ac:dyDescent="0.3">
      <c r="A933" s="8" t="s">
        <v>232</v>
      </c>
      <c r="B933" s="8" t="s">
        <v>237</v>
      </c>
      <c r="C933" s="8" t="s">
        <v>91</v>
      </c>
      <c r="D933" s="8" t="s">
        <v>23</v>
      </c>
      <c r="E933" s="12"/>
      <c r="F933" s="12">
        <v>0</v>
      </c>
      <c r="G933" s="12">
        <v>0</v>
      </c>
      <c r="H933" s="13">
        <v>0</v>
      </c>
      <c r="I933" s="13">
        <v>0</v>
      </c>
      <c r="J933" s="13">
        <v>0</v>
      </c>
      <c r="K933" s="13">
        <v>0</v>
      </c>
      <c r="L933" s="13">
        <v>0</v>
      </c>
      <c r="M933" s="5">
        <f>AllData_CategoryTribe!AX934*4</f>
        <v>0</v>
      </c>
      <c r="N933" s="5">
        <f>AllData_CategoryTribe!BA934*9</f>
        <v>0</v>
      </c>
      <c r="O933" s="5">
        <f>AllData_CategoryTribe!BB934*4</f>
        <v>0</v>
      </c>
      <c r="P933">
        <f t="shared" si="14"/>
        <v>0</v>
      </c>
      <c r="Q933">
        <v>24.3</v>
      </c>
    </row>
    <row r="934" spans="1:17" x14ac:dyDescent="0.3">
      <c r="A934" s="8" t="s">
        <v>232</v>
      </c>
      <c r="B934" s="8" t="s">
        <v>237</v>
      </c>
      <c r="C934" s="8" t="s">
        <v>91</v>
      </c>
      <c r="D934" s="8" t="s">
        <v>24</v>
      </c>
      <c r="E934" s="12">
        <v>184</v>
      </c>
      <c r="F934" s="12">
        <v>3.3000000000000002E-2</v>
      </c>
      <c r="G934" s="12">
        <v>6.0720000000000001</v>
      </c>
      <c r="H934" s="13">
        <v>4.1896800000000001</v>
      </c>
      <c r="I934" s="13">
        <v>0.21859200000000001</v>
      </c>
      <c r="J934" s="13">
        <v>0.24895199999999998</v>
      </c>
      <c r="K934" s="13">
        <v>0.27324000000000004</v>
      </c>
      <c r="L934" s="13">
        <v>0</v>
      </c>
      <c r="M934" s="5">
        <f>AllData_CategoryTribe!AX935*4</f>
        <v>0.87436800000000003</v>
      </c>
      <c r="N934" s="5">
        <f>AllData_CategoryTribe!BA935*9</f>
        <v>2.2405679999999997</v>
      </c>
      <c r="O934" s="5">
        <f>AllData_CategoryTribe!BB935*4</f>
        <v>1.0929600000000002</v>
      </c>
      <c r="P934">
        <f t="shared" si="14"/>
        <v>1</v>
      </c>
      <c r="Q934">
        <v>12.2</v>
      </c>
    </row>
    <row r="935" spans="1:17" x14ac:dyDescent="0.3">
      <c r="A935" s="8" t="s">
        <v>232</v>
      </c>
      <c r="B935" s="8" t="s">
        <v>237</v>
      </c>
      <c r="C935" s="8" t="s">
        <v>91</v>
      </c>
      <c r="D935" s="8" t="s">
        <v>25</v>
      </c>
      <c r="E935" s="12"/>
      <c r="F935" s="12">
        <v>0</v>
      </c>
      <c r="G935" s="12">
        <v>0</v>
      </c>
      <c r="H935" s="13">
        <v>0</v>
      </c>
      <c r="I935" s="13">
        <v>0</v>
      </c>
      <c r="J935" s="13">
        <v>0</v>
      </c>
      <c r="K935" s="13">
        <v>0</v>
      </c>
      <c r="L935" s="13">
        <v>0</v>
      </c>
      <c r="M935" s="5">
        <f>AllData_CategoryTribe!AX936*4</f>
        <v>0</v>
      </c>
      <c r="N935" s="5">
        <f>AllData_CategoryTribe!BA936*9</f>
        <v>0</v>
      </c>
      <c r="O935" s="5">
        <f>AllData_CategoryTribe!BB936*4</f>
        <v>0</v>
      </c>
      <c r="P935">
        <f t="shared" si="14"/>
        <v>0</v>
      </c>
      <c r="Q935">
        <v>59.3</v>
      </c>
    </row>
    <row r="936" spans="1:17" x14ac:dyDescent="0.3">
      <c r="A936" s="8" t="s">
        <v>20</v>
      </c>
      <c r="B936" s="8" t="s">
        <v>237</v>
      </c>
      <c r="C936" s="8" t="s">
        <v>91</v>
      </c>
      <c r="D936" s="8" t="s">
        <v>20</v>
      </c>
      <c r="E936" s="12">
        <v>112</v>
      </c>
      <c r="F936" s="12">
        <v>0.28599999999999998</v>
      </c>
      <c r="G936" s="12">
        <v>32.031999999999996</v>
      </c>
      <c r="H936" s="13">
        <v>33.633599999999994</v>
      </c>
      <c r="I936" s="13">
        <v>5.9259199999999996</v>
      </c>
      <c r="J936" s="13">
        <v>0.92892799999999998</v>
      </c>
      <c r="K936" s="13">
        <v>0</v>
      </c>
      <c r="L936" s="13">
        <v>0</v>
      </c>
      <c r="M936" s="5">
        <f>AllData_CategoryTribe!AX937*4</f>
        <v>23.703679999999999</v>
      </c>
      <c r="N936" s="5">
        <f>AllData_CategoryTribe!BA937*9</f>
        <v>8.3603519999999989</v>
      </c>
      <c r="O936" s="5">
        <f>AllData_CategoryTribe!BB937*4</f>
        <v>0</v>
      </c>
      <c r="P936">
        <f t="shared" si="14"/>
        <v>1</v>
      </c>
      <c r="Q936">
        <v>21.4</v>
      </c>
    </row>
    <row r="937" spans="1:17" x14ac:dyDescent="0.3">
      <c r="A937" s="8" t="s">
        <v>233</v>
      </c>
      <c r="B937" s="8" t="s">
        <v>237</v>
      </c>
      <c r="C937" s="8" t="s">
        <v>91</v>
      </c>
      <c r="D937" s="8" t="s">
        <v>26</v>
      </c>
      <c r="E937" s="12">
        <v>175</v>
      </c>
      <c r="F937" s="12">
        <v>0.28599999999999998</v>
      </c>
      <c r="G937" s="12">
        <v>50.05</v>
      </c>
      <c r="H937" s="13">
        <v>65.064999999999998</v>
      </c>
      <c r="I937" s="13">
        <v>1.2011999999999998</v>
      </c>
      <c r="J937" s="13">
        <v>0.10009999999999999</v>
      </c>
      <c r="K937" s="13">
        <v>14.314300000000001</v>
      </c>
      <c r="L937" s="13">
        <v>0.15014999999999998</v>
      </c>
      <c r="M937" s="5">
        <f>AllData_CategoryTribe!AX938*4</f>
        <v>4.8047999999999993</v>
      </c>
      <c r="N937" s="5">
        <f>AllData_CategoryTribe!BA938*9</f>
        <v>0.90089999999999992</v>
      </c>
      <c r="O937" s="5">
        <f>AllData_CategoryTribe!BB938*4</f>
        <v>57.257200000000005</v>
      </c>
      <c r="P937">
        <f t="shared" si="14"/>
        <v>1</v>
      </c>
      <c r="Q937">
        <v>31.200000000000003</v>
      </c>
    </row>
    <row r="938" spans="1:17" x14ac:dyDescent="0.3">
      <c r="A938" s="8" t="s">
        <v>233</v>
      </c>
      <c r="B938" s="8" t="s">
        <v>237</v>
      </c>
      <c r="C938" s="8" t="s">
        <v>91</v>
      </c>
      <c r="D938" s="8" t="s">
        <v>28</v>
      </c>
      <c r="E938" s="12">
        <v>185</v>
      </c>
      <c r="F938" s="12">
        <v>0.14299999999999999</v>
      </c>
      <c r="G938" s="12">
        <v>26.454999999999998</v>
      </c>
      <c r="H938" s="13">
        <v>33.597850000000001</v>
      </c>
      <c r="I938" s="13">
        <v>2.3015849999999998</v>
      </c>
      <c r="J938" s="13">
        <v>0.132275</v>
      </c>
      <c r="K938" s="13">
        <v>6.0317400000000001</v>
      </c>
      <c r="L938" s="13">
        <v>1.6931200000000002</v>
      </c>
      <c r="M938" s="5">
        <f>AllData_CategoryTribe!AX939*4</f>
        <v>9.2063399999999991</v>
      </c>
      <c r="N938" s="5">
        <f>AllData_CategoryTribe!BA939*9</f>
        <v>1.1904749999999999</v>
      </c>
      <c r="O938" s="5">
        <f>AllData_CategoryTribe!BB939*4</f>
        <v>24.12696</v>
      </c>
      <c r="P938">
        <f t="shared" si="14"/>
        <v>1</v>
      </c>
      <c r="Q938">
        <v>32</v>
      </c>
    </row>
    <row r="939" spans="1:17" x14ac:dyDescent="0.3">
      <c r="A939" s="8" t="s">
        <v>233</v>
      </c>
      <c r="B939" s="8" t="s">
        <v>237</v>
      </c>
      <c r="C939" s="8" t="s">
        <v>91</v>
      </c>
      <c r="D939" s="8" t="s">
        <v>29</v>
      </c>
      <c r="E939" s="12">
        <v>60</v>
      </c>
      <c r="F939" s="12">
        <v>6.7000000000000004E-2</v>
      </c>
      <c r="G939" s="12">
        <v>4.0200000000000005</v>
      </c>
      <c r="H939" s="13">
        <v>0.88440000000000007</v>
      </c>
      <c r="I939" s="13">
        <v>4.0200000000000007E-2</v>
      </c>
      <c r="J939" s="13">
        <v>1.6080000000000004E-2</v>
      </c>
      <c r="K939" s="13">
        <v>0.18090000000000003</v>
      </c>
      <c r="L939" s="13">
        <v>0.11256000000000001</v>
      </c>
      <c r="M939" s="5">
        <f>AllData_CategoryTribe!AX940*4</f>
        <v>0.16080000000000003</v>
      </c>
      <c r="N939" s="5">
        <f>AllData_CategoryTribe!BA940*9</f>
        <v>0.14472000000000004</v>
      </c>
      <c r="O939" s="5">
        <f>AllData_CategoryTribe!BB940*4</f>
        <v>0.72360000000000013</v>
      </c>
      <c r="P939">
        <f t="shared" si="14"/>
        <v>1</v>
      </c>
      <c r="Q939">
        <v>5.9</v>
      </c>
    </row>
    <row r="940" spans="1:17" x14ac:dyDescent="0.3">
      <c r="A940" s="8" t="s">
        <v>233</v>
      </c>
      <c r="B940" s="8" t="s">
        <v>237</v>
      </c>
      <c r="C940" s="8" t="s">
        <v>91</v>
      </c>
      <c r="D940" s="8" t="s">
        <v>30</v>
      </c>
      <c r="E940" s="12">
        <v>119</v>
      </c>
      <c r="F940" s="12">
        <v>3.3000000000000002E-2</v>
      </c>
      <c r="G940" s="12">
        <v>3.927</v>
      </c>
      <c r="H940" s="13">
        <v>3.6128399999999998</v>
      </c>
      <c r="I940" s="13">
        <v>3.9269999999999999E-2</v>
      </c>
      <c r="J940" s="13">
        <v>1.9635E-2</v>
      </c>
      <c r="K940" s="13">
        <v>0.9189179999999999</v>
      </c>
      <c r="L940" s="13">
        <v>9.4247999999999998E-2</v>
      </c>
      <c r="M940" s="5">
        <f>AllData_CategoryTribe!AX941*4</f>
        <v>0.15708</v>
      </c>
      <c r="N940" s="5">
        <f>AllData_CategoryTribe!BA941*9</f>
        <v>0.17671500000000001</v>
      </c>
      <c r="O940" s="5">
        <f>AllData_CategoryTribe!BB941*4</f>
        <v>3.6756719999999996</v>
      </c>
      <c r="P940">
        <f t="shared" si="14"/>
        <v>1</v>
      </c>
      <c r="Q940">
        <v>24.9</v>
      </c>
    </row>
    <row r="941" spans="1:17" x14ac:dyDescent="0.3">
      <c r="A941" s="8" t="s">
        <v>233</v>
      </c>
      <c r="B941" s="8" t="s">
        <v>237</v>
      </c>
      <c r="C941" s="8" t="s">
        <v>91</v>
      </c>
      <c r="D941" s="8" t="s">
        <v>31</v>
      </c>
      <c r="E941" s="12">
        <v>122</v>
      </c>
      <c r="F941" s="12">
        <v>3.3000000000000002E-2</v>
      </c>
      <c r="G941" s="12">
        <v>4.0259999999999998</v>
      </c>
      <c r="H941" s="13">
        <v>3.7441800000000001</v>
      </c>
      <c r="I941" s="13">
        <v>8.0519999999999994E-2</v>
      </c>
      <c r="J941" s="13">
        <v>4.0260000000000001E-3</v>
      </c>
      <c r="K941" s="13">
        <v>0.86961600000000006</v>
      </c>
      <c r="L941" s="13">
        <v>6.0389999999999999E-2</v>
      </c>
      <c r="M941" s="5">
        <f>AllData_CategoryTribe!AX942*4</f>
        <v>0.32207999999999998</v>
      </c>
      <c r="N941" s="5">
        <f>AllData_CategoryTribe!BA942*9</f>
        <v>3.6234000000000002E-2</v>
      </c>
      <c r="O941" s="5">
        <f>AllData_CategoryTribe!BB942*4</f>
        <v>3.4784640000000002</v>
      </c>
      <c r="P941">
        <f t="shared" si="14"/>
        <v>1</v>
      </c>
      <c r="Q941">
        <v>23.700000000000003</v>
      </c>
    </row>
    <row r="942" spans="1:17" x14ac:dyDescent="0.3">
      <c r="A942" s="8" t="s">
        <v>233</v>
      </c>
      <c r="B942" s="8" t="s">
        <v>237</v>
      </c>
      <c r="C942" s="8" t="s">
        <v>91</v>
      </c>
      <c r="D942" s="8" t="s">
        <v>44</v>
      </c>
      <c r="E942" s="12">
        <v>250</v>
      </c>
      <c r="F942" s="12">
        <v>3.3000000000000002E-2</v>
      </c>
      <c r="G942" s="12">
        <v>8.25</v>
      </c>
      <c r="H942" s="13">
        <v>11.6325</v>
      </c>
      <c r="I942" s="13">
        <v>0.39600000000000002</v>
      </c>
      <c r="J942" s="13">
        <v>5.7749999999999996E-2</v>
      </c>
      <c r="K942" s="13">
        <v>2.3347500000000001</v>
      </c>
      <c r="L942" s="13">
        <v>0.14025000000000001</v>
      </c>
      <c r="M942" s="5">
        <f>AllData_CategoryTribe!AX943*4</f>
        <v>1.5840000000000001</v>
      </c>
      <c r="N942" s="5">
        <f>AllData_CategoryTribe!BA943*9</f>
        <v>0.51974999999999993</v>
      </c>
      <c r="O942" s="5">
        <f>AllData_CategoryTribe!BB943*4</f>
        <v>9.3390000000000004</v>
      </c>
      <c r="P942">
        <f t="shared" si="14"/>
        <v>1</v>
      </c>
      <c r="Q942">
        <v>33.799999999999997</v>
      </c>
    </row>
    <row r="943" spans="1:17" x14ac:dyDescent="0.3">
      <c r="A943" s="8" t="s">
        <v>234</v>
      </c>
      <c r="B943" s="8" t="s">
        <v>237</v>
      </c>
      <c r="C943" s="8" t="s">
        <v>91</v>
      </c>
      <c r="D943" s="8" t="s">
        <v>248</v>
      </c>
      <c r="E943" s="12">
        <v>134</v>
      </c>
      <c r="F943" s="12">
        <v>0.28599999999999998</v>
      </c>
      <c r="G943" s="12">
        <v>38.323999999999998</v>
      </c>
      <c r="H943" s="13">
        <v>62.468119999999999</v>
      </c>
      <c r="I943" s="13">
        <v>2.414412</v>
      </c>
      <c r="J943" s="13">
        <v>0.53653600000000001</v>
      </c>
      <c r="K943" s="13">
        <v>11.918764000000001</v>
      </c>
      <c r="L943" s="13">
        <v>0.38323999999999997</v>
      </c>
      <c r="M943" s="5">
        <f>AllData_CategoryTribe!AX944*4</f>
        <v>9.657648</v>
      </c>
      <c r="N943" s="5">
        <f>AllData_CategoryTribe!BA944*9</f>
        <v>4.828824</v>
      </c>
      <c r="O943" s="5">
        <f>AllData_CategoryTribe!BB944*4</f>
        <v>47.675056000000005</v>
      </c>
      <c r="P943">
        <f t="shared" si="14"/>
        <v>1</v>
      </c>
      <c r="Q943">
        <v>38.799999999999997</v>
      </c>
    </row>
    <row r="944" spans="1:17" x14ac:dyDescent="0.3">
      <c r="A944" s="8" t="s">
        <v>234</v>
      </c>
      <c r="B944" s="8" t="s">
        <v>237</v>
      </c>
      <c r="C944" s="8" t="s">
        <v>91</v>
      </c>
      <c r="D944" s="8" t="s">
        <v>27</v>
      </c>
      <c r="E944" s="12">
        <v>114</v>
      </c>
      <c r="F944" s="12">
        <v>0.28599999999999998</v>
      </c>
      <c r="G944" s="12">
        <v>32.603999999999999</v>
      </c>
      <c r="H944" s="13">
        <v>40.755000000000003</v>
      </c>
      <c r="I944" s="13">
        <v>0.68468400000000007</v>
      </c>
      <c r="J944" s="13">
        <v>0.42385199999999995</v>
      </c>
      <c r="K944" s="13">
        <v>8.542247999999999</v>
      </c>
      <c r="L944" s="13">
        <v>0.32604</v>
      </c>
      <c r="M944" s="5">
        <f>AllData_CategoryTribe!AX945*4</f>
        <v>2.7387360000000003</v>
      </c>
      <c r="N944" s="5">
        <f>AllData_CategoryTribe!BA945*9</f>
        <v>3.8146679999999997</v>
      </c>
      <c r="O944" s="5">
        <f>AllData_CategoryTribe!BB945*4</f>
        <v>34.168991999999996</v>
      </c>
      <c r="P944">
        <f t="shared" si="14"/>
        <v>1</v>
      </c>
      <c r="Q944">
        <v>29.6</v>
      </c>
    </row>
    <row r="945" spans="1:17" x14ac:dyDescent="0.3">
      <c r="A945" s="8" t="s">
        <v>234</v>
      </c>
      <c r="B945" s="8" t="s">
        <v>237</v>
      </c>
      <c r="C945" s="8" t="s">
        <v>91</v>
      </c>
      <c r="D945" s="8" t="s">
        <v>32</v>
      </c>
      <c r="E945" s="12">
        <v>83</v>
      </c>
      <c r="F945" s="12">
        <v>3.3000000000000002E-2</v>
      </c>
      <c r="G945" s="12">
        <v>2.7390000000000003</v>
      </c>
      <c r="H945" s="13">
        <v>9.0934800000000013</v>
      </c>
      <c r="I945" s="13">
        <v>0.28211700000000006</v>
      </c>
      <c r="J945" s="13">
        <v>8.2170000000000007E-2</v>
      </c>
      <c r="K945" s="13">
        <v>2.0186430000000004</v>
      </c>
      <c r="L945" s="13">
        <v>0.34785299999999997</v>
      </c>
      <c r="M945" s="5">
        <f>AllData_CategoryTribe!AX946*4</f>
        <v>1.1284680000000002</v>
      </c>
      <c r="N945" s="5">
        <f>AllData_CategoryTribe!BA946*9</f>
        <v>0.73953000000000002</v>
      </c>
      <c r="O945" s="5">
        <f>AllData_CategoryTribe!BB946*4</f>
        <v>8.0745720000000016</v>
      </c>
      <c r="P945">
        <f t="shared" si="14"/>
        <v>1</v>
      </c>
      <c r="Q945">
        <v>87</v>
      </c>
    </row>
    <row r="946" spans="1:17" x14ac:dyDescent="0.3">
      <c r="A946" s="8" t="s">
        <v>234</v>
      </c>
      <c r="B946" s="8" t="s">
        <v>237</v>
      </c>
      <c r="C946" s="8" t="s">
        <v>91</v>
      </c>
      <c r="D946" s="8" t="s">
        <v>74</v>
      </c>
      <c r="E946" s="12">
        <v>340</v>
      </c>
      <c r="F946" s="12">
        <v>3.3000000000000002E-2</v>
      </c>
      <c r="G946" s="12">
        <v>11.22</v>
      </c>
      <c r="H946" s="13">
        <v>4.6002000000000001</v>
      </c>
      <c r="I946" s="13">
        <v>0</v>
      </c>
      <c r="J946" s="13">
        <v>0</v>
      </c>
      <c r="K946" s="13">
        <v>1.1668800000000001</v>
      </c>
      <c r="L946" s="13">
        <v>0</v>
      </c>
      <c r="M946" s="5">
        <f>AllData_CategoryTribe!AX947*4</f>
        <v>0</v>
      </c>
      <c r="N946" s="5">
        <f>AllData_CategoryTribe!BA947*9</f>
        <v>0</v>
      </c>
      <c r="O946" s="5">
        <f>AllData_CategoryTribe!BB947*4</f>
        <v>4.6675200000000006</v>
      </c>
      <c r="P946">
        <f t="shared" si="14"/>
        <v>1</v>
      </c>
      <c r="Q946">
        <v>10.4</v>
      </c>
    </row>
    <row r="947" spans="1:17" x14ac:dyDescent="0.3">
      <c r="A947" s="8" t="s">
        <v>232</v>
      </c>
      <c r="B947" s="8" t="s">
        <v>237</v>
      </c>
      <c r="C947" s="8" t="s">
        <v>92</v>
      </c>
      <c r="D947" s="8" t="s">
        <v>13</v>
      </c>
      <c r="E947" s="12"/>
      <c r="F947" s="12">
        <v>0</v>
      </c>
      <c r="G947" s="12">
        <v>0</v>
      </c>
      <c r="H947" s="13">
        <v>0</v>
      </c>
      <c r="I947" s="13">
        <v>0</v>
      </c>
      <c r="J947" s="13">
        <v>0</v>
      </c>
      <c r="K947" s="13">
        <v>0</v>
      </c>
      <c r="L947" s="13">
        <v>0</v>
      </c>
      <c r="M947" s="5">
        <f>AllData_CategoryTribe!AX948*4</f>
        <v>0</v>
      </c>
      <c r="N947" s="5">
        <f>AllData_CategoryTribe!BA948*9</f>
        <v>0</v>
      </c>
      <c r="O947" s="5">
        <f>AllData_CategoryTribe!BB948*4</f>
        <v>0</v>
      </c>
      <c r="P947">
        <f t="shared" si="14"/>
        <v>0</v>
      </c>
      <c r="Q947">
        <v>42.9</v>
      </c>
    </row>
    <row r="948" spans="1:17" x14ac:dyDescent="0.3">
      <c r="A948" s="8" t="s">
        <v>232</v>
      </c>
      <c r="B948" s="8" t="s">
        <v>237</v>
      </c>
      <c r="C948" s="8" t="s">
        <v>92</v>
      </c>
      <c r="D948" s="8" t="s">
        <v>15</v>
      </c>
      <c r="E948" s="12">
        <v>85</v>
      </c>
      <c r="F948" s="12">
        <v>3.3000000000000002E-2</v>
      </c>
      <c r="G948" s="12">
        <v>2.8050000000000002</v>
      </c>
      <c r="H948" s="13">
        <v>6.7600499999999997</v>
      </c>
      <c r="I948" s="13">
        <v>0.92284499999999992</v>
      </c>
      <c r="J948" s="13">
        <v>0.30574500000000004</v>
      </c>
      <c r="K948" s="13">
        <v>1.4025000000000001E-2</v>
      </c>
      <c r="L948" s="13">
        <v>0</v>
      </c>
      <c r="M948" s="5">
        <f>AllData_CategoryTribe!AX949*4</f>
        <v>3.6913799999999997</v>
      </c>
      <c r="N948" s="5">
        <f>AllData_CategoryTribe!BA949*9</f>
        <v>2.7517050000000003</v>
      </c>
      <c r="O948" s="5">
        <f>AllData_CategoryTribe!BB949*4</f>
        <v>5.6100000000000004E-2</v>
      </c>
      <c r="P948">
        <f t="shared" si="14"/>
        <v>1</v>
      </c>
      <c r="Q948">
        <v>44.3</v>
      </c>
    </row>
    <row r="949" spans="1:17" x14ac:dyDescent="0.3">
      <c r="A949" s="8" t="s">
        <v>232</v>
      </c>
      <c r="B949" s="8" t="s">
        <v>237</v>
      </c>
      <c r="C949" s="8" t="s">
        <v>92</v>
      </c>
      <c r="D949" s="8" t="s">
        <v>17</v>
      </c>
      <c r="E949" s="12">
        <v>85</v>
      </c>
      <c r="F949" s="12">
        <v>3.3000000000000002E-2</v>
      </c>
      <c r="G949" s="12">
        <v>2.8050000000000002</v>
      </c>
      <c r="H949" s="13">
        <v>7.4332500000000001</v>
      </c>
      <c r="I949" s="13">
        <v>0.47404499999999999</v>
      </c>
      <c r="J949" s="13">
        <v>0.60026999999999997</v>
      </c>
      <c r="K949" s="13">
        <v>0</v>
      </c>
      <c r="L949" s="13">
        <v>0</v>
      </c>
      <c r="M949" s="5">
        <f>AllData_CategoryTribe!AX950*4</f>
        <v>1.89618</v>
      </c>
      <c r="N949" s="5">
        <f>AllData_CategoryTribe!BA950*9</f>
        <v>5.4024299999999998</v>
      </c>
      <c r="O949" s="5">
        <f>AllData_CategoryTribe!BB950*4</f>
        <v>0</v>
      </c>
      <c r="P949">
        <f t="shared" si="14"/>
        <v>1</v>
      </c>
      <c r="Q949">
        <v>38.299999999999997</v>
      </c>
    </row>
    <row r="950" spans="1:17" x14ac:dyDescent="0.3">
      <c r="A950" s="8" t="s">
        <v>232</v>
      </c>
      <c r="B950" s="8" t="s">
        <v>237</v>
      </c>
      <c r="C950" s="8" t="s">
        <v>92</v>
      </c>
      <c r="D950" s="8" t="s">
        <v>18</v>
      </c>
      <c r="E950" s="12"/>
      <c r="F950" s="12">
        <v>0</v>
      </c>
      <c r="G950" s="12">
        <v>0</v>
      </c>
      <c r="H950" s="13">
        <v>0</v>
      </c>
      <c r="I950" s="13">
        <v>0</v>
      </c>
      <c r="J950" s="13">
        <v>0</v>
      </c>
      <c r="K950" s="13">
        <v>0</v>
      </c>
      <c r="L950" s="13">
        <v>0</v>
      </c>
      <c r="M950" s="5">
        <f>AllData_CategoryTribe!AX951*4</f>
        <v>0</v>
      </c>
      <c r="N950" s="5">
        <f>AllData_CategoryTribe!BA951*9</f>
        <v>0</v>
      </c>
      <c r="O950" s="5">
        <f>AllData_CategoryTribe!BB951*4</f>
        <v>0</v>
      </c>
      <c r="P950">
        <f t="shared" si="14"/>
        <v>0</v>
      </c>
      <c r="Q950">
        <v>39.900000000000006</v>
      </c>
    </row>
    <row r="951" spans="1:17" x14ac:dyDescent="0.3">
      <c r="A951" s="8" t="s">
        <v>232</v>
      </c>
      <c r="B951" s="8" t="s">
        <v>237</v>
      </c>
      <c r="C951" s="8" t="s">
        <v>92</v>
      </c>
      <c r="D951" s="8" t="s">
        <v>19</v>
      </c>
      <c r="E951" s="12">
        <v>112</v>
      </c>
      <c r="F951" s="12">
        <v>6.7000000000000004E-2</v>
      </c>
      <c r="G951" s="12">
        <v>7.5040000000000004</v>
      </c>
      <c r="H951" s="13">
        <v>21.386400000000002</v>
      </c>
      <c r="I951" s="13">
        <v>2.0185759999999999</v>
      </c>
      <c r="J951" s="13">
        <v>1.4182560000000002</v>
      </c>
      <c r="K951" s="13">
        <v>0</v>
      </c>
      <c r="L951" s="13">
        <v>0</v>
      </c>
      <c r="M951" s="5">
        <f>AllData_CategoryTribe!AX952*4</f>
        <v>8.0743039999999997</v>
      </c>
      <c r="N951" s="5">
        <f>AllData_CategoryTribe!BA952*9</f>
        <v>12.764304000000001</v>
      </c>
      <c r="O951" s="5">
        <f>AllData_CategoryTribe!BB952*4</f>
        <v>0</v>
      </c>
      <c r="P951">
        <f t="shared" si="14"/>
        <v>1</v>
      </c>
      <c r="Q951">
        <v>45.8</v>
      </c>
    </row>
    <row r="952" spans="1:17" x14ac:dyDescent="0.3">
      <c r="A952" s="8" t="s">
        <v>232</v>
      </c>
      <c r="B952" s="8" t="s">
        <v>237</v>
      </c>
      <c r="C952" s="8" t="s">
        <v>92</v>
      </c>
      <c r="D952" s="8" t="s">
        <v>22</v>
      </c>
      <c r="E952" s="12"/>
      <c r="F952" s="12">
        <v>0</v>
      </c>
      <c r="G952" s="12">
        <v>0</v>
      </c>
      <c r="H952" s="13">
        <v>0</v>
      </c>
      <c r="I952" s="13">
        <v>0</v>
      </c>
      <c r="J952" s="13">
        <v>0</v>
      </c>
      <c r="K952" s="13">
        <v>0</v>
      </c>
      <c r="L952" s="13">
        <v>0</v>
      </c>
      <c r="M952" s="5">
        <f>AllData_CategoryTribe!AX953*4</f>
        <v>0</v>
      </c>
      <c r="N952" s="5">
        <f>AllData_CategoryTribe!BA953*9</f>
        <v>0</v>
      </c>
      <c r="O952" s="5">
        <f>AllData_CategoryTribe!BB953*4</f>
        <v>0</v>
      </c>
      <c r="P952">
        <f t="shared" si="14"/>
        <v>0</v>
      </c>
      <c r="Q952">
        <v>45.8</v>
      </c>
    </row>
    <row r="953" spans="1:17" x14ac:dyDescent="0.3">
      <c r="A953" s="8" t="s">
        <v>232</v>
      </c>
      <c r="B953" s="8" t="s">
        <v>237</v>
      </c>
      <c r="C953" s="8" t="s">
        <v>92</v>
      </c>
      <c r="D953" s="8" t="s">
        <v>90</v>
      </c>
      <c r="E953" s="12">
        <v>112</v>
      </c>
      <c r="F953" s="12">
        <v>0.14299999999999999</v>
      </c>
      <c r="G953" s="12">
        <v>16.015999999999998</v>
      </c>
      <c r="H953" s="13">
        <v>28.027999999999999</v>
      </c>
      <c r="I953" s="13">
        <v>4.5069023999999995</v>
      </c>
      <c r="J953" s="13">
        <v>0.96896799999999983</v>
      </c>
      <c r="K953" s="13">
        <v>0</v>
      </c>
      <c r="L953" s="13">
        <v>0</v>
      </c>
      <c r="M953" s="5">
        <f>AllData_CategoryTribe!AX954*4</f>
        <v>18.027609599999998</v>
      </c>
      <c r="N953" s="5">
        <f>AllData_CategoryTribe!BA954*9</f>
        <v>8.7207119999999989</v>
      </c>
      <c r="O953" s="5">
        <f>AllData_CategoryTribe!BB954*4</f>
        <v>0</v>
      </c>
      <c r="P953">
        <f t="shared" si="14"/>
        <v>1</v>
      </c>
      <c r="Q953">
        <v>34.19</v>
      </c>
    </row>
    <row r="954" spans="1:17" x14ac:dyDescent="0.3">
      <c r="A954" s="8" t="s">
        <v>232</v>
      </c>
      <c r="B954" s="8" t="s">
        <v>237</v>
      </c>
      <c r="C954" s="8" t="s">
        <v>92</v>
      </c>
      <c r="D954" s="8" t="s">
        <v>23</v>
      </c>
      <c r="E954" s="12">
        <v>64</v>
      </c>
      <c r="F954" s="12">
        <v>3.3000000000000002E-2</v>
      </c>
      <c r="G954" s="12">
        <v>2.1120000000000001</v>
      </c>
      <c r="H954" s="13">
        <v>3.2736000000000001</v>
      </c>
      <c r="I954" s="13">
        <v>0.26611200000000002</v>
      </c>
      <c r="J954" s="13">
        <v>0.22387199999999999</v>
      </c>
      <c r="K954" s="13">
        <v>2.3232000000000003E-2</v>
      </c>
      <c r="L954" s="13">
        <v>0</v>
      </c>
      <c r="M954" s="5">
        <f>AllData_CategoryTribe!AX955*4</f>
        <v>1.0644480000000001</v>
      </c>
      <c r="N954" s="5">
        <f>AllData_CategoryTribe!BA955*9</f>
        <v>2.0148479999999998</v>
      </c>
      <c r="O954" s="5">
        <f>AllData_CategoryTribe!BB955*4</f>
        <v>9.2928000000000011E-2</v>
      </c>
      <c r="P954">
        <f t="shared" si="14"/>
        <v>1</v>
      </c>
      <c r="Q954">
        <v>24.3</v>
      </c>
    </row>
    <row r="955" spans="1:17" x14ac:dyDescent="0.3">
      <c r="A955" s="8" t="s">
        <v>232</v>
      </c>
      <c r="B955" s="8" t="s">
        <v>237</v>
      </c>
      <c r="C955" s="8" t="s">
        <v>92</v>
      </c>
      <c r="D955" s="8" t="s">
        <v>24</v>
      </c>
      <c r="E955" s="12"/>
      <c r="F955" s="12">
        <v>0</v>
      </c>
      <c r="G955" s="12">
        <v>0</v>
      </c>
      <c r="H955" s="13">
        <v>0</v>
      </c>
      <c r="I955" s="13">
        <v>0</v>
      </c>
      <c r="J955" s="13">
        <v>0</v>
      </c>
      <c r="K955" s="13">
        <v>0</v>
      </c>
      <c r="L955" s="13">
        <v>0</v>
      </c>
      <c r="M955" s="5">
        <f>AllData_CategoryTribe!AX956*4</f>
        <v>0</v>
      </c>
      <c r="N955" s="5">
        <f>AllData_CategoryTribe!BA956*9</f>
        <v>0</v>
      </c>
      <c r="O955" s="5">
        <f>AllData_CategoryTribe!BB956*4</f>
        <v>0</v>
      </c>
      <c r="P955">
        <f t="shared" si="14"/>
        <v>0</v>
      </c>
      <c r="Q955">
        <v>12.2</v>
      </c>
    </row>
    <row r="956" spans="1:17" x14ac:dyDescent="0.3">
      <c r="A956" s="8" t="s">
        <v>232</v>
      </c>
      <c r="B956" s="8" t="s">
        <v>237</v>
      </c>
      <c r="C956" s="8" t="s">
        <v>92</v>
      </c>
      <c r="D956" s="8" t="s">
        <v>25</v>
      </c>
      <c r="E956" s="12"/>
      <c r="F956" s="12">
        <v>0</v>
      </c>
      <c r="G956" s="12">
        <v>0</v>
      </c>
      <c r="H956" s="13">
        <v>0</v>
      </c>
      <c r="I956" s="13">
        <v>0</v>
      </c>
      <c r="J956" s="13">
        <v>0</v>
      </c>
      <c r="K956" s="13">
        <v>0</v>
      </c>
      <c r="L956" s="13">
        <v>0</v>
      </c>
      <c r="M956" s="5">
        <f>AllData_CategoryTribe!AX957*4</f>
        <v>0</v>
      </c>
      <c r="N956" s="5">
        <f>AllData_CategoryTribe!BA957*9</f>
        <v>0</v>
      </c>
      <c r="O956" s="5">
        <f>AllData_CategoryTribe!BB957*4</f>
        <v>0</v>
      </c>
      <c r="P956">
        <f t="shared" si="14"/>
        <v>0</v>
      </c>
      <c r="Q956">
        <v>59.3</v>
      </c>
    </row>
    <row r="957" spans="1:17" x14ac:dyDescent="0.3">
      <c r="A957" s="8" t="s">
        <v>20</v>
      </c>
      <c r="B957" s="8" t="s">
        <v>237</v>
      </c>
      <c r="C957" s="8" t="s">
        <v>92</v>
      </c>
      <c r="D957" s="8" t="s">
        <v>20</v>
      </c>
      <c r="E957" s="12">
        <v>112</v>
      </c>
      <c r="F957" s="12">
        <v>0.14299999999999999</v>
      </c>
      <c r="G957" s="12">
        <v>16.015999999999998</v>
      </c>
      <c r="H957" s="13">
        <v>16.816799999999997</v>
      </c>
      <c r="I957" s="13">
        <v>2.9629599999999998</v>
      </c>
      <c r="J957" s="13">
        <v>0.46446399999999999</v>
      </c>
      <c r="K957" s="13">
        <v>0</v>
      </c>
      <c r="L957" s="13">
        <v>0</v>
      </c>
      <c r="M957" s="5">
        <f>AllData_CategoryTribe!AX958*4</f>
        <v>11.851839999999999</v>
      </c>
      <c r="N957" s="5">
        <f>AllData_CategoryTribe!BA958*9</f>
        <v>4.1801759999999994</v>
      </c>
      <c r="O957" s="5">
        <f>AllData_CategoryTribe!BB958*4</f>
        <v>0</v>
      </c>
      <c r="P957">
        <f t="shared" si="14"/>
        <v>1</v>
      </c>
      <c r="Q957">
        <v>21.4</v>
      </c>
    </row>
    <row r="958" spans="1:17" x14ac:dyDescent="0.3">
      <c r="A958" s="8" t="s">
        <v>233</v>
      </c>
      <c r="B958" s="8" t="s">
        <v>237</v>
      </c>
      <c r="C958" s="8" t="s">
        <v>92</v>
      </c>
      <c r="D958" s="8" t="s">
        <v>26</v>
      </c>
      <c r="E958" s="12">
        <v>175</v>
      </c>
      <c r="F958" s="12">
        <v>0.14299999999999999</v>
      </c>
      <c r="G958" s="12">
        <v>25.024999999999999</v>
      </c>
      <c r="H958" s="13">
        <v>32.532499999999999</v>
      </c>
      <c r="I958" s="13">
        <v>0.60059999999999991</v>
      </c>
      <c r="J958" s="13">
        <v>5.0049999999999997E-2</v>
      </c>
      <c r="K958" s="13">
        <v>7.1571500000000006</v>
      </c>
      <c r="L958" s="13">
        <v>7.5074999999999989E-2</v>
      </c>
      <c r="M958" s="5">
        <f>AllData_CategoryTribe!AX959*4</f>
        <v>2.4023999999999996</v>
      </c>
      <c r="N958" s="5">
        <f>AllData_CategoryTribe!BA959*9</f>
        <v>0.45044999999999996</v>
      </c>
      <c r="O958" s="5">
        <f>AllData_CategoryTribe!BB959*4</f>
        <v>28.628600000000002</v>
      </c>
      <c r="P958">
        <f t="shared" si="14"/>
        <v>1</v>
      </c>
      <c r="Q958">
        <v>31.200000000000003</v>
      </c>
    </row>
    <row r="959" spans="1:17" x14ac:dyDescent="0.3">
      <c r="A959" s="8" t="s">
        <v>233</v>
      </c>
      <c r="B959" s="8" t="s">
        <v>237</v>
      </c>
      <c r="C959" s="8" t="s">
        <v>92</v>
      </c>
      <c r="D959" s="8" t="s">
        <v>28</v>
      </c>
      <c r="E959" s="12">
        <v>185</v>
      </c>
      <c r="F959" s="12">
        <v>0.14299999999999999</v>
      </c>
      <c r="G959" s="12">
        <v>26.454999999999998</v>
      </c>
      <c r="H959" s="13">
        <v>33.597850000000001</v>
      </c>
      <c r="I959" s="13">
        <v>2.3015849999999998</v>
      </c>
      <c r="J959" s="13">
        <v>0.132275</v>
      </c>
      <c r="K959" s="13">
        <v>6.0317400000000001</v>
      </c>
      <c r="L959" s="13">
        <v>1.6931200000000002</v>
      </c>
      <c r="M959" s="5">
        <f>AllData_CategoryTribe!AX960*4</f>
        <v>9.2063399999999991</v>
      </c>
      <c r="N959" s="5">
        <f>AllData_CategoryTribe!BA960*9</f>
        <v>1.1904749999999999</v>
      </c>
      <c r="O959" s="5">
        <f>AllData_CategoryTribe!BB960*4</f>
        <v>24.12696</v>
      </c>
      <c r="P959">
        <f t="shared" si="14"/>
        <v>1</v>
      </c>
      <c r="Q959">
        <v>32</v>
      </c>
    </row>
    <row r="960" spans="1:17" x14ac:dyDescent="0.3">
      <c r="A960" s="8" t="s">
        <v>233</v>
      </c>
      <c r="B960" s="8" t="s">
        <v>237</v>
      </c>
      <c r="C960" s="8" t="s">
        <v>92</v>
      </c>
      <c r="D960" s="8" t="s">
        <v>29</v>
      </c>
      <c r="E960" s="12">
        <v>60</v>
      </c>
      <c r="F960" s="12">
        <v>0.28599999999999998</v>
      </c>
      <c r="G960" s="12">
        <v>17.16</v>
      </c>
      <c r="H960" s="13">
        <v>3.7751999999999999</v>
      </c>
      <c r="I960" s="13">
        <v>0.1716</v>
      </c>
      <c r="J960" s="13">
        <v>6.8640000000000007E-2</v>
      </c>
      <c r="K960" s="13">
        <v>0.7722</v>
      </c>
      <c r="L960" s="13">
        <v>0.48047999999999996</v>
      </c>
      <c r="M960" s="5">
        <f>AllData_CategoryTribe!AX961*4</f>
        <v>0.68640000000000001</v>
      </c>
      <c r="N960" s="5">
        <f>AllData_CategoryTribe!BA961*9</f>
        <v>0.61776000000000009</v>
      </c>
      <c r="O960" s="5">
        <f>AllData_CategoryTribe!BB961*4</f>
        <v>3.0888</v>
      </c>
      <c r="P960">
        <f t="shared" si="14"/>
        <v>1</v>
      </c>
      <c r="Q960">
        <v>5.9</v>
      </c>
    </row>
    <row r="961" spans="1:17" x14ac:dyDescent="0.3">
      <c r="A961" s="8" t="s">
        <v>233</v>
      </c>
      <c r="B961" s="8" t="s">
        <v>237</v>
      </c>
      <c r="C961" s="8" t="s">
        <v>92</v>
      </c>
      <c r="D961" s="8" t="s">
        <v>30</v>
      </c>
      <c r="E961" s="12"/>
      <c r="F961" s="12">
        <v>0</v>
      </c>
      <c r="G961" s="12">
        <v>0</v>
      </c>
      <c r="H961" s="13">
        <v>0</v>
      </c>
      <c r="I961" s="13">
        <v>0</v>
      </c>
      <c r="J961" s="13">
        <v>0</v>
      </c>
      <c r="K961" s="13">
        <v>0</v>
      </c>
      <c r="L961" s="13">
        <v>0</v>
      </c>
      <c r="M961" s="5">
        <f>AllData_CategoryTribe!AX962*4</f>
        <v>0</v>
      </c>
      <c r="N961" s="5">
        <f>AllData_CategoryTribe!BA962*9</f>
        <v>0</v>
      </c>
      <c r="O961" s="5">
        <f>AllData_CategoryTribe!BB962*4</f>
        <v>0</v>
      </c>
      <c r="P961">
        <f t="shared" si="14"/>
        <v>0</v>
      </c>
      <c r="Q961">
        <v>24.9</v>
      </c>
    </row>
    <row r="962" spans="1:17" x14ac:dyDescent="0.3">
      <c r="A962" s="8" t="s">
        <v>233</v>
      </c>
      <c r="B962" s="8" t="s">
        <v>237</v>
      </c>
      <c r="C962" s="8" t="s">
        <v>92</v>
      </c>
      <c r="D962" s="8" t="s">
        <v>31</v>
      </c>
      <c r="E962" s="12">
        <v>122</v>
      </c>
      <c r="F962" s="12">
        <v>6.7000000000000004E-2</v>
      </c>
      <c r="G962" s="12">
        <v>8.1740000000000013</v>
      </c>
      <c r="H962" s="13">
        <v>7.6018200000000009</v>
      </c>
      <c r="I962" s="13">
        <v>0.16348000000000001</v>
      </c>
      <c r="J962" s="13">
        <v>8.1740000000000007E-3</v>
      </c>
      <c r="K962" s="13">
        <v>1.7655840000000003</v>
      </c>
      <c r="L962" s="13">
        <v>0.12261000000000002</v>
      </c>
      <c r="M962" s="5">
        <f>AllData_CategoryTribe!AX963*4</f>
        <v>0.65392000000000006</v>
      </c>
      <c r="N962" s="5">
        <f>AllData_CategoryTribe!BA963*9</f>
        <v>7.3566000000000006E-2</v>
      </c>
      <c r="O962" s="5">
        <f>AllData_CategoryTribe!BB963*4</f>
        <v>7.0623360000000011</v>
      </c>
      <c r="P962">
        <f t="shared" si="14"/>
        <v>1</v>
      </c>
      <c r="Q962">
        <v>23.700000000000003</v>
      </c>
    </row>
    <row r="963" spans="1:17" x14ac:dyDescent="0.3">
      <c r="A963" s="8" t="s">
        <v>233</v>
      </c>
      <c r="B963" s="8" t="s">
        <v>237</v>
      </c>
      <c r="C963" s="8" t="s">
        <v>92</v>
      </c>
      <c r="D963" s="8" t="s">
        <v>77</v>
      </c>
      <c r="E963" s="12">
        <v>119</v>
      </c>
      <c r="F963" s="12">
        <v>0.28599999999999998</v>
      </c>
      <c r="G963" s="12">
        <v>34.033999999999999</v>
      </c>
      <c r="H963" s="13">
        <v>132.73259999999999</v>
      </c>
      <c r="I963" s="13">
        <v>0.34033999999999998</v>
      </c>
      <c r="J963" s="13">
        <v>0.27227200000000001</v>
      </c>
      <c r="K963" s="13">
        <v>28.622593999999999</v>
      </c>
      <c r="L963" s="13">
        <v>0.34033999999999998</v>
      </c>
      <c r="M963" s="5">
        <f>AllData_CategoryTribe!AX964*4</f>
        <v>1.3613599999999999</v>
      </c>
      <c r="N963" s="5">
        <f>AllData_CategoryTribe!BA964*9</f>
        <v>2.4504480000000002</v>
      </c>
      <c r="O963" s="5">
        <f>AllData_CategoryTribe!BB964*4</f>
        <v>114.490376</v>
      </c>
      <c r="P963">
        <f t="shared" ref="P963:P1026" si="15">IF($G$2:$G$3469&gt;0,1,0)</f>
        <v>1</v>
      </c>
      <c r="Q963">
        <v>84.899999999999991</v>
      </c>
    </row>
    <row r="964" spans="1:17" x14ac:dyDescent="0.3">
      <c r="A964" s="8" t="s">
        <v>234</v>
      </c>
      <c r="B964" s="8" t="s">
        <v>237</v>
      </c>
      <c r="C964" s="8" t="s">
        <v>92</v>
      </c>
      <c r="D964" s="8" t="s">
        <v>248</v>
      </c>
      <c r="E964" s="12">
        <v>134</v>
      </c>
      <c r="F964" s="12">
        <v>0.42899999999999999</v>
      </c>
      <c r="G964" s="12">
        <v>57.485999999999997</v>
      </c>
      <c r="H964" s="13">
        <v>93.702179999999984</v>
      </c>
      <c r="I964" s="13">
        <v>3.6216179999999998</v>
      </c>
      <c r="J964" s="13">
        <v>0.80480399999999985</v>
      </c>
      <c r="K964" s="13">
        <v>17.878146000000001</v>
      </c>
      <c r="L964" s="13">
        <v>0.57485999999999993</v>
      </c>
      <c r="M964" s="5">
        <f>AllData_CategoryTribe!AX965*4</f>
        <v>14.486471999999999</v>
      </c>
      <c r="N964" s="5">
        <f>AllData_CategoryTribe!BA965*9</f>
        <v>7.2432359999999987</v>
      </c>
      <c r="O964" s="5">
        <f>AllData_CategoryTribe!BB965*4</f>
        <v>71.512584000000004</v>
      </c>
      <c r="P964">
        <f t="shared" si="15"/>
        <v>1</v>
      </c>
      <c r="Q964">
        <v>38.799999999999997</v>
      </c>
    </row>
    <row r="965" spans="1:17" x14ac:dyDescent="0.3">
      <c r="A965" s="8" t="s">
        <v>234</v>
      </c>
      <c r="B965" s="8" t="s">
        <v>237</v>
      </c>
      <c r="C965" s="8" t="s">
        <v>92</v>
      </c>
      <c r="D965" s="8" t="s">
        <v>27</v>
      </c>
      <c r="E965" s="12">
        <v>114</v>
      </c>
      <c r="F965" s="12">
        <v>0.42899999999999999</v>
      </c>
      <c r="G965" s="12">
        <v>48.905999999999999</v>
      </c>
      <c r="H965" s="13">
        <v>61.1325</v>
      </c>
      <c r="I965" s="13">
        <v>1.027026</v>
      </c>
      <c r="J965" s="13">
        <v>0.63577800000000007</v>
      </c>
      <c r="K965" s="13">
        <v>12.813371999999999</v>
      </c>
      <c r="L965" s="13">
        <v>0.48905999999999999</v>
      </c>
      <c r="M965" s="5">
        <f>AllData_CategoryTribe!AX966*4</f>
        <v>4.108104</v>
      </c>
      <c r="N965" s="5">
        <f>AllData_CategoryTribe!BA966*9</f>
        <v>5.7220020000000007</v>
      </c>
      <c r="O965" s="5">
        <f>AllData_CategoryTribe!BB966*4</f>
        <v>51.253487999999997</v>
      </c>
      <c r="P965">
        <f t="shared" si="15"/>
        <v>1</v>
      </c>
      <c r="Q965">
        <v>29.6</v>
      </c>
    </row>
    <row r="966" spans="1:17" x14ac:dyDescent="0.3">
      <c r="A966" s="8" t="s">
        <v>234</v>
      </c>
      <c r="B966" s="8" t="s">
        <v>237</v>
      </c>
      <c r="C966" s="8" t="s">
        <v>92</v>
      </c>
      <c r="D966" s="8" t="s">
        <v>32</v>
      </c>
      <c r="E966" s="12">
        <v>83</v>
      </c>
      <c r="F966" s="12">
        <v>0.57099999999999995</v>
      </c>
      <c r="G966" s="12">
        <v>47.392999999999994</v>
      </c>
      <c r="H966" s="13">
        <v>157.34475999999998</v>
      </c>
      <c r="I966" s="13">
        <v>4.8814789999999997</v>
      </c>
      <c r="J966" s="13">
        <v>1.4217899999999997</v>
      </c>
      <c r="K966" s="13">
        <v>34.928640999999999</v>
      </c>
      <c r="L966" s="13">
        <v>6.0189109999999992</v>
      </c>
      <c r="M966" s="5">
        <f>AllData_CategoryTribe!AX967*4</f>
        <v>19.525915999999999</v>
      </c>
      <c r="N966" s="5">
        <f>AllData_CategoryTribe!BA967*9</f>
        <v>12.796109999999997</v>
      </c>
      <c r="O966" s="5">
        <f>AllData_CategoryTribe!BB967*4</f>
        <v>139.714564</v>
      </c>
      <c r="P966">
        <f t="shared" si="15"/>
        <v>1</v>
      </c>
      <c r="Q966">
        <v>87</v>
      </c>
    </row>
    <row r="967" spans="1:17" x14ac:dyDescent="0.3">
      <c r="A967" s="8" t="s">
        <v>232</v>
      </c>
      <c r="B967" s="8" t="s">
        <v>237</v>
      </c>
      <c r="C967" s="8" t="s">
        <v>93</v>
      </c>
      <c r="D967" s="8" t="s">
        <v>13</v>
      </c>
      <c r="E967" s="12"/>
      <c r="F967" s="12">
        <v>0</v>
      </c>
      <c r="G967" s="12">
        <v>0</v>
      </c>
      <c r="H967" s="13">
        <v>0</v>
      </c>
      <c r="I967" s="13">
        <v>0</v>
      </c>
      <c r="J967" s="13">
        <v>0</v>
      </c>
      <c r="K967" s="13">
        <v>0</v>
      </c>
      <c r="L967" s="13">
        <v>0</v>
      </c>
      <c r="M967" s="5">
        <f>AllData_CategoryTribe!AX968*4</f>
        <v>0</v>
      </c>
      <c r="N967" s="5">
        <f>AllData_CategoryTribe!BA968*9</f>
        <v>0</v>
      </c>
      <c r="O967" s="5">
        <f>AllData_CategoryTribe!BB968*4</f>
        <v>0</v>
      </c>
      <c r="P967">
        <f t="shared" si="15"/>
        <v>0</v>
      </c>
      <c r="Q967">
        <v>42.9</v>
      </c>
    </row>
    <row r="968" spans="1:17" x14ac:dyDescent="0.3">
      <c r="A968" s="8" t="s">
        <v>232</v>
      </c>
      <c r="B968" s="8" t="s">
        <v>237</v>
      </c>
      <c r="C968" s="8" t="s">
        <v>93</v>
      </c>
      <c r="D968" s="8" t="s">
        <v>15</v>
      </c>
      <c r="E968" s="12">
        <v>85</v>
      </c>
      <c r="F968" s="12">
        <v>3.3000000000000002E-2</v>
      </c>
      <c r="G968" s="12">
        <v>2.8050000000000002</v>
      </c>
      <c r="H968" s="13">
        <v>6.7600499999999997</v>
      </c>
      <c r="I968" s="13">
        <v>0.92284499999999992</v>
      </c>
      <c r="J968" s="13">
        <v>0.30574500000000004</v>
      </c>
      <c r="K968" s="13">
        <v>1.4025000000000001E-2</v>
      </c>
      <c r="L968" s="13">
        <v>0</v>
      </c>
      <c r="M968" s="5">
        <f>AllData_CategoryTribe!AX969*4</f>
        <v>3.6913799999999997</v>
      </c>
      <c r="N968" s="5">
        <f>AllData_CategoryTribe!BA969*9</f>
        <v>2.7517050000000003</v>
      </c>
      <c r="O968" s="5">
        <f>AllData_CategoryTribe!BB969*4</f>
        <v>5.6100000000000004E-2</v>
      </c>
      <c r="P968">
        <f t="shared" si="15"/>
        <v>1</v>
      </c>
      <c r="Q968">
        <v>44.3</v>
      </c>
    </row>
    <row r="969" spans="1:17" x14ac:dyDescent="0.3">
      <c r="A969" s="8" t="s">
        <v>232</v>
      </c>
      <c r="B969" s="8" t="s">
        <v>237</v>
      </c>
      <c r="C969" s="8" t="s">
        <v>93</v>
      </c>
      <c r="D969" s="8" t="s">
        <v>17</v>
      </c>
      <c r="E969" s="12">
        <v>85</v>
      </c>
      <c r="F969" s="12">
        <v>3.3000000000000002E-2</v>
      </c>
      <c r="G969" s="12">
        <v>2.8050000000000002</v>
      </c>
      <c r="H969" s="13">
        <v>7.4332500000000001</v>
      </c>
      <c r="I969" s="13">
        <v>0.47404499999999999</v>
      </c>
      <c r="J969" s="13">
        <v>0.60026999999999997</v>
      </c>
      <c r="K969" s="13">
        <v>0</v>
      </c>
      <c r="L969" s="13">
        <v>0</v>
      </c>
      <c r="M969" s="5">
        <f>AllData_CategoryTribe!AX970*4</f>
        <v>1.89618</v>
      </c>
      <c r="N969" s="5">
        <f>AllData_CategoryTribe!BA970*9</f>
        <v>5.4024299999999998</v>
      </c>
      <c r="O969" s="5">
        <f>AllData_CategoryTribe!BB970*4</f>
        <v>0</v>
      </c>
      <c r="P969">
        <f t="shared" si="15"/>
        <v>1</v>
      </c>
      <c r="Q969">
        <v>38.299999999999997</v>
      </c>
    </row>
    <row r="970" spans="1:17" x14ac:dyDescent="0.3">
      <c r="A970" s="8" t="s">
        <v>232</v>
      </c>
      <c r="B970" s="8" t="s">
        <v>237</v>
      </c>
      <c r="C970" s="8" t="s">
        <v>93</v>
      </c>
      <c r="D970" s="8" t="s">
        <v>18</v>
      </c>
      <c r="E970" s="12"/>
      <c r="F970" s="12">
        <v>0</v>
      </c>
      <c r="G970" s="12">
        <v>0</v>
      </c>
      <c r="H970" s="13">
        <v>0</v>
      </c>
      <c r="I970" s="13">
        <v>0</v>
      </c>
      <c r="J970" s="13">
        <v>0</v>
      </c>
      <c r="K970" s="13">
        <v>0</v>
      </c>
      <c r="L970" s="13">
        <v>0</v>
      </c>
      <c r="M970" s="5">
        <f>AllData_CategoryTribe!AX971*4</f>
        <v>0</v>
      </c>
      <c r="N970" s="5">
        <f>AllData_CategoryTribe!BA971*9</f>
        <v>0</v>
      </c>
      <c r="O970" s="5">
        <f>AllData_CategoryTribe!BB971*4</f>
        <v>0</v>
      </c>
      <c r="P970">
        <f t="shared" si="15"/>
        <v>0</v>
      </c>
      <c r="Q970">
        <v>39.900000000000006</v>
      </c>
    </row>
    <row r="971" spans="1:17" x14ac:dyDescent="0.3">
      <c r="A971" s="8" t="s">
        <v>232</v>
      </c>
      <c r="B971" s="8" t="s">
        <v>237</v>
      </c>
      <c r="C971" s="8" t="s">
        <v>93</v>
      </c>
      <c r="D971" s="8" t="s">
        <v>19</v>
      </c>
      <c r="E971" s="12"/>
      <c r="F971" s="12">
        <v>0</v>
      </c>
      <c r="G971" s="12">
        <v>0</v>
      </c>
      <c r="H971" s="13">
        <v>0</v>
      </c>
      <c r="I971" s="13">
        <v>0</v>
      </c>
      <c r="J971" s="13">
        <v>0</v>
      </c>
      <c r="K971" s="13">
        <v>0</v>
      </c>
      <c r="L971" s="13">
        <v>0</v>
      </c>
      <c r="M971" s="5">
        <f>AllData_CategoryTribe!AX972*4</f>
        <v>0</v>
      </c>
      <c r="N971" s="5">
        <f>AllData_CategoryTribe!BA972*9</f>
        <v>0</v>
      </c>
      <c r="O971" s="5">
        <f>AllData_CategoryTribe!BB972*4</f>
        <v>0</v>
      </c>
      <c r="P971">
        <f t="shared" si="15"/>
        <v>0</v>
      </c>
      <c r="Q971">
        <v>45.8</v>
      </c>
    </row>
    <row r="972" spans="1:17" x14ac:dyDescent="0.3">
      <c r="A972" s="8" t="s">
        <v>232</v>
      </c>
      <c r="B972" s="8" t="s">
        <v>237</v>
      </c>
      <c r="C972" s="8" t="s">
        <v>93</v>
      </c>
      <c r="D972" s="8" t="s">
        <v>22</v>
      </c>
      <c r="E972" s="12"/>
      <c r="F972" s="12">
        <v>0</v>
      </c>
      <c r="G972" s="12">
        <v>0</v>
      </c>
      <c r="H972" s="13">
        <v>0</v>
      </c>
      <c r="I972" s="13">
        <v>0</v>
      </c>
      <c r="J972" s="13">
        <v>0</v>
      </c>
      <c r="K972" s="13">
        <v>0</v>
      </c>
      <c r="L972" s="13">
        <v>0</v>
      </c>
      <c r="M972" s="5">
        <f>AllData_CategoryTribe!AX973*4</f>
        <v>0</v>
      </c>
      <c r="N972" s="5">
        <f>AllData_CategoryTribe!BA973*9</f>
        <v>0</v>
      </c>
      <c r="O972" s="5">
        <f>AllData_CategoryTribe!BB973*4</f>
        <v>0</v>
      </c>
      <c r="P972">
        <f t="shared" si="15"/>
        <v>0</v>
      </c>
      <c r="Q972">
        <v>45.8</v>
      </c>
    </row>
    <row r="973" spans="1:17" x14ac:dyDescent="0.3">
      <c r="A973" s="8" t="s">
        <v>232</v>
      </c>
      <c r="B973" s="8" t="s">
        <v>237</v>
      </c>
      <c r="C973" s="8" t="s">
        <v>93</v>
      </c>
      <c r="D973" s="8" t="s">
        <v>90</v>
      </c>
      <c r="E973" s="12">
        <v>112</v>
      </c>
      <c r="F973" s="12">
        <v>0.14299999999999999</v>
      </c>
      <c r="G973" s="12">
        <v>16.015999999999998</v>
      </c>
      <c r="H973" s="13">
        <v>28.027999999999999</v>
      </c>
      <c r="I973" s="13">
        <v>4.5069023999999995</v>
      </c>
      <c r="J973" s="13">
        <v>0.96896799999999983</v>
      </c>
      <c r="K973" s="13">
        <v>0</v>
      </c>
      <c r="L973" s="13">
        <v>0</v>
      </c>
      <c r="M973" s="5">
        <f>AllData_CategoryTribe!AX974*4</f>
        <v>18.027609599999998</v>
      </c>
      <c r="N973" s="5">
        <f>AllData_CategoryTribe!BA974*9</f>
        <v>8.7207119999999989</v>
      </c>
      <c r="O973" s="5">
        <f>AllData_CategoryTribe!BB974*4</f>
        <v>0</v>
      </c>
      <c r="P973">
        <f t="shared" si="15"/>
        <v>1</v>
      </c>
      <c r="Q973">
        <v>34.19</v>
      </c>
    </row>
    <row r="974" spans="1:17" x14ac:dyDescent="0.3">
      <c r="A974" s="8" t="s">
        <v>232</v>
      </c>
      <c r="B974" s="8" t="s">
        <v>237</v>
      </c>
      <c r="C974" s="8" t="s">
        <v>93</v>
      </c>
      <c r="D974" s="8" t="s">
        <v>23</v>
      </c>
      <c r="E974" s="12"/>
      <c r="F974" s="12">
        <v>0</v>
      </c>
      <c r="G974" s="12">
        <v>0</v>
      </c>
      <c r="H974" s="13">
        <v>0</v>
      </c>
      <c r="I974" s="13">
        <v>0</v>
      </c>
      <c r="J974" s="13">
        <v>0</v>
      </c>
      <c r="K974" s="13">
        <v>0</v>
      </c>
      <c r="L974" s="13">
        <v>0</v>
      </c>
      <c r="M974" s="5">
        <f>AllData_CategoryTribe!AX975*4</f>
        <v>0</v>
      </c>
      <c r="N974" s="5">
        <f>AllData_CategoryTribe!BA975*9</f>
        <v>0</v>
      </c>
      <c r="O974" s="5">
        <f>AllData_CategoryTribe!BB975*4</f>
        <v>0</v>
      </c>
      <c r="P974">
        <f t="shared" si="15"/>
        <v>0</v>
      </c>
      <c r="Q974">
        <v>24.3</v>
      </c>
    </row>
    <row r="975" spans="1:17" x14ac:dyDescent="0.3">
      <c r="A975" s="8" t="s">
        <v>232</v>
      </c>
      <c r="B975" s="8" t="s">
        <v>237</v>
      </c>
      <c r="C975" s="8" t="s">
        <v>93</v>
      </c>
      <c r="D975" s="8" t="s">
        <v>24</v>
      </c>
      <c r="E975" s="12"/>
      <c r="F975" s="12">
        <v>0</v>
      </c>
      <c r="G975" s="12">
        <v>0</v>
      </c>
      <c r="H975" s="13">
        <v>0</v>
      </c>
      <c r="I975" s="13">
        <v>0</v>
      </c>
      <c r="J975" s="13">
        <v>0</v>
      </c>
      <c r="K975" s="13">
        <v>0</v>
      </c>
      <c r="L975" s="13">
        <v>0</v>
      </c>
      <c r="M975" s="5">
        <f>AllData_CategoryTribe!AX976*4</f>
        <v>0</v>
      </c>
      <c r="N975" s="5">
        <f>AllData_CategoryTribe!BA976*9</f>
        <v>0</v>
      </c>
      <c r="O975" s="5">
        <f>AllData_CategoryTribe!BB976*4</f>
        <v>0</v>
      </c>
      <c r="P975">
        <f t="shared" si="15"/>
        <v>0</v>
      </c>
      <c r="Q975">
        <v>12.2</v>
      </c>
    </row>
    <row r="976" spans="1:17" x14ac:dyDescent="0.3">
      <c r="A976" s="8" t="s">
        <v>232</v>
      </c>
      <c r="B976" s="8" t="s">
        <v>237</v>
      </c>
      <c r="C976" s="8" t="s">
        <v>93</v>
      </c>
      <c r="D976" s="8" t="s">
        <v>25</v>
      </c>
      <c r="E976" s="12"/>
      <c r="F976" s="12">
        <v>0</v>
      </c>
      <c r="G976" s="12">
        <v>0</v>
      </c>
      <c r="H976" s="13">
        <v>0</v>
      </c>
      <c r="I976" s="13">
        <v>0</v>
      </c>
      <c r="J976" s="13">
        <v>0</v>
      </c>
      <c r="K976" s="13">
        <v>0</v>
      </c>
      <c r="L976" s="13">
        <v>0</v>
      </c>
      <c r="M976" s="5">
        <f>AllData_CategoryTribe!AX977*4</f>
        <v>0</v>
      </c>
      <c r="N976" s="5">
        <f>AllData_CategoryTribe!BA977*9</f>
        <v>0</v>
      </c>
      <c r="O976" s="5">
        <f>AllData_CategoryTribe!BB977*4</f>
        <v>0</v>
      </c>
      <c r="P976">
        <f t="shared" si="15"/>
        <v>0</v>
      </c>
      <c r="Q976">
        <v>59.3</v>
      </c>
    </row>
    <row r="977" spans="1:17" x14ac:dyDescent="0.3">
      <c r="A977" s="8" t="s">
        <v>20</v>
      </c>
      <c r="B977" s="8" t="s">
        <v>237</v>
      </c>
      <c r="C977" s="8" t="s">
        <v>93</v>
      </c>
      <c r="D977" s="8" t="s">
        <v>20</v>
      </c>
      <c r="E977" s="12">
        <v>112</v>
      </c>
      <c r="F977" s="12">
        <v>0.42899999999999999</v>
      </c>
      <c r="G977" s="12">
        <v>48.048000000000002</v>
      </c>
      <c r="H977" s="13">
        <v>50.450400000000002</v>
      </c>
      <c r="I977" s="13">
        <v>8.8888800000000003</v>
      </c>
      <c r="J977" s="13">
        <v>1.393392</v>
      </c>
      <c r="K977" s="13">
        <v>0</v>
      </c>
      <c r="L977" s="13">
        <v>0</v>
      </c>
      <c r="M977" s="5">
        <f>AllData_CategoryTribe!AX978*4</f>
        <v>35.555520000000001</v>
      </c>
      <c r="N977" s="5">
        <f>AllData_CategoryTribe!BA978*9</f>
        <v>12.540528</v>
      </c>
      <c r="O977" s="5">
        <f>AllData_CategoryTribe!BB978*4</f>
        <v>0</v>
      </c>
      <c r="P977">
        <f t="shared" si="15"/>
        <v>1</v>
      </c>
      <c r="Q977">
        <v>21.4</v>
      </c>
    </row>
    <row r="978" spans="1:17" x14ac:dyDescent="0.3">
      <c r="A978" s="8" t="s">
        <v>233</v>
      </c>
      <c r="B978" s="8" t="s">
        <v>237</v>
      </c>
      <c r="C978" s="8" t="s">
        <v>93</v>
      </c>
      <c r="D978" s="8" t="s">
        <v>26</v>
      </c>
      <c r="E978" s="12">
        <v>175</v>
      </c>
      <c r="F978" s="12">
        <v>0.14299999999999999</v>
      </c>
      <c r="G978" s="12">
        <v>25.024999999999999</v>
      </c>
      <c r="H978" s="13">
        <v>32.532499999999999</v>
      </c>
      <c r="I978" s="13">
        <v>0.60059999999999991</v>
      </c>
      <c r="J978" s="13">
        <v>5.0049999999999997E-2</v>
      </c>
      <c r="K978" s="13">
        <v>7.1571500000000006</v>
      </c>
      <c r="L978" s="13">
        <v>7.5074999999999989E-2</v>
      </c>
      <c r="M978" s="5">
        <f>AllData_CategoryTribe!AX979*4</f>
        <v>2.4023999999999996</v>
      </c>
      <c r="N978" s="5">
        <f>AllData_CategoryTribe!BA979*9</f>
        <v>0.45044999999999996</v>
      </c>
      <c r="O978" s="5">
        <f>AllData_CategoryTribe!BB979*4</f>
        <v>28.628600000000002</v>
      </c>
      <c r="P978">
        <f t="shared" si="15"/>
        <v>1</v>
      </c>
      <c r="Q978">
        <v>31.200000000000003</v>
      </c>
    </row>
    <row r="979" spans="1:17" x14ac:dyDescent="0.3">
      <c r="A979" s="8" t="s">
        <v>233</v>
      </c>
      <c r="B979" s="8" t="s">
        <v>237</v>
      </c>
      <c r="C979" s="8" t="s">
        <v>93</v>
      </c>
      <c r="D979" s="8" t="s">
        <v>28</v>
      </c>
      <c r="E979" s="12">
        <v>185</v>
      </c>
      <c r="F979" s="12">
        <v>0.57099999999999995</v>
      </c>
      <c r="G979" s="12">
        <v>105.63499999999999</v>
      </c>
      <c r="H979" s="13">
        <v>134.15644999999998</v>
      </c>
      <c r="I979" s="13">
        <v>9.1902449999999991</v>
      </c>
      <c r="J979" s="13">
        <v>0.52817499999999995</v>
      </c>
      <c r="K979" s="13">
        <v>24.084780000000002</v>
      </c>
      <c r="L979" s="13">
        <v>6.7606399999999995</v>
      </c>
      <c r="M979" s="5">
        <f>AllData_CategoryTribe!AX980*4</f>
        <v>36.760979999999996</v>
      </c>
      <c r="N979" s="5">
        <f>AllData_CategoryTribe!BA980*9</f>
        <v>4.7535749999999997</v>
      </c>
      <c r="O979" s="5">
        <f>AllData_CategoryTribe!BB980*4</f>
        <v>96.339120000000008</v>
      </c>
      <c r="P979">
        <f t="shared" si="15"/>
        <v>1</v>
      </c>
      <c r="Q979">
        <v>32</v>
      </c>
    </row>
    <row r="980" spans="1:17" x14ac:dyDescent="0.3">
      <c r="A980" s="8" t="s">
        <v>233</v>
      </c>
      <c r="B980" s="8" t="s">
        <v>237</v>
      </c>
      <c r="C980" s="8" t="s">
        <v>93</v>
      </c>
      <c r="D980" s="8" t="s">
        <v>29</v>
      </c>
      <c r="E980" s="12">
        <v>60</v>
      </c>
      <c r="F980" s="12">
        <v>0.14299999999999999</v>
      </c>
      <c r="G980" s="12">
        <v>8.58</v>
      </c>
      <c r="H980" s="13">
        <v>1.8875999999999999</v>
      </c>
      <c r="I980" s="13">
        <v>8.5800000000000001E-2</v>
      </c>
      <c r="J980" s="13">
        <v>3.4320000000000003E-2</v>
      </c>
      <c r="K980" s="13">
        <v>0.3861</v>
      </c>
      <c r="L980" s="13">
        <v>0.24023999999999998</v>
      </c>
      <c r="M980" s="5">
        <f>AllData_CategoryTribe!AX981*4</f>
        <v>0.34320000000000001</v>
      </c>
      <c r="N980" s="5">
        <f>AllData_CategoryTribe!BA981*9</f>
        <v>0.30888000000000004</v>
      </c>
      <c r="O980" s="5">
        <f>AllData_CategoryTribe!BB981*4</f>
        <v>1.5444</v>
      </c>
      <c r="P980">
        <f t="shared" si="15"/>
        <v>1</v>
      </c>
      <c r="Q980">
        <v>5.9</v>
      </c>
    </row>
    <row r="981" spans="1:17" x14ac:dyDescent="0.3">
      <c r="A981" s="8" t="s">
        <v>233</v>
      </c>
      <c r="B981" s="8" t="s">
        <v>237</v>
      </c>
      <c r="C981" s="8" t="s">
        <v>93</v>
      </c>
      <c r="D981" s="8" t="s">
        <v>30</v>
      </c>
      <c r="E981" s="12">
        <v>119</v>
      </c>
      <c r="F981" s="12">
        <v>0.28599999999999998</v>
      </c>
      <c r="G981" s="12">
        <v>34.033999999999999</v>
      </c>
      <c r="H981" s="13">
        <v>31.311279999999996</v>
      </c>
      <c r="I981" s="13">
        <v>0.34033999999999998</v>
      </c>
      <c r="J981" s="13">
        <v>0.17016999999999999</v>
      </c>
      <c r="K981" s="13">
        <v>7.9639559999999996</v>
      </c>
      <c r="L981" s="13">
        <v>0.81681599999999988</v>
      </c>
      <c r="M981" s="5">
        <f>AllData_CategoryTribe!AX982*4</f>
        <v>1.3613599999999999</v>
      </c>
      <c r="N981" s="5">
        <f>AllData_CategoryTribe!BA982*9</f>
        <v>1.5315299999999998</v>
      </c>
      <c r="O981" s="5">
        <f>AllData_CategoryTribe!BB982*4</f>
        <v>31.855823999999998</v>
      </c>
      <c r="P981">
        <f t="shared" si="15"/>
        <v>1</v>
      </c>
      <c r="Q981">
        <v>24.9</v>
      </c>
    </row>
    <row r="982" spans="1:17" x14ac:dyDescent="0.3">
      <c r="A982" s="8" t="s">
        <v>233</v>
      </c>
      <c r="B982" s="8" t="s">
        <v>237</v>
      </c>
      <c r="C982" s="8" t="s">
        <v>93</v>
      </c>
      <c r="D982" s="8" t="s">
        <v>31</v>
      </c>
      <c r="E982" s="12">
        <v>122</v>
      </c>
      <c r="F982" s="12">
        <v>0.14299999999999999</v>
      </c>
      <c r="G982" s="12">
        <v>17.445999999999998</v>
      </c>
      <c r="H982" s="13">
        <v>16.224779999999999</v>
      </c>
      <c r="I982" s="13">
        <v>0.34891999999999995</v>
      </c>
      <c r="J982" s="13">
        <v>1.7446E-2</v>
      </c>
      <c r="K982" s="13">
        <v>3.7683359999999997</v>
      </c>
      <c r="L982" s="13">
        <v>0.26168999999999998</v>
      </c>
      <c r="M982" s="5">
        <f>AllData_CategoryTribe!AX983*4</f>
        <v>1.3956799999999998</v>
      </c>
      <c r="N982" s="5">
        <f>AllData_CategoryTribe!BA983*9</f>
        <v>0.15701399999999999</v>
      </c>
      <c r="O982" s="5">
        <f>AllData_CategoryTribe!BB983*4</f>
        <v>15.073343999999999</v>
      </c>
      <c r="P982">
        <f t="shared" si="15"/>
        <v>1</v>
      </c>
      <c r="Q982">
        <v>23.700000000000003</v>
      </c>
    </row>
    <row r="983" spans="1:17" x14ac:dyDescent="0.3">
      <c r="A983" s="8" t="s">
        <v>233</v>
      </c>
      <c r="B983" s="8" t="s">
        <v>237</v>
      </c>
      <c r="C983" s="8" t="s">
        <v>93</v>
      </c>
      <c r="D983" s="8" t="s">
        <v>77</v>
      </c>
      <c r="E983" s="12">
        <v>119</v>
      </c>
      <c r="F983" s="12">
        <v>1</v>
      </c>
      <c r="G983" s="12">
        <v>119</v>
      </c>
      <c r="H983" s="13">
        <v>464.1</v>
      </c>
      <c r="I983" s="13">
        <v>1.19</v>
      </c>
      <c r="J983" s="13">
        <v>0.95200000000000007</v>
      </c>
      <c r="K983" s="13">
        <v>100.07899999999999</v>
      </c>
      <c r="L983" s="13">
        <v>1.19</v>
      </c>
      <c r="M983" s="5">
        <f>AllData_CategoryTribe!AX984*4</f>
        <v>4.76</v>
      </c>
      <c r="N983" s="5">
        <f>AllData_CategoryTribe!BA984*9</f>
        <v>8.5680000000000014</v>
      </c>
      <c r="O983" s="5">
        <f>AllData_CategoryTribe!BB984*4</f>
        <v>400.31599999999997</v>
      </c>
      <c r="P983">
        <f t="shared" si="15"/>
        <v>1</v>
      </c>
      <c r="Q983">
        <v>84.899999999999991</v>
      </c>
    </row>
    <row r="984" spans="1:17" x14ac:dyDescent="0.3">
      <c r="A984" s="8" t="s">
        <v>234</v>
      </c>
      <c r="B984" s="8" t="s">
        <v>237</v>
      </c>
      <c r="C984" s="8" t="s">
        <v>93</v>
      </c>
      <c r="D984" s="8" t="s">
        <v>248</v>
      </c>
      <c r="E984" s="12">
        <v>134</v>
      </c>
      <c r="F984" s="12">
        <v>0.1</v>
      </c>
      <c r="G984" s="12">
        <v>13.4</v>
      </c>
      <c r="H984" s="13">
        <v>21.842000000000002</v>
      </c>
      <c r="I984" s="13">
        <v>0.84420000000000006</v>
      </c>
      <c r="J984" s="13">
        <v>0.18759999999999999</v>
      </c>
      <c r="K984" s="13">
        <v>4.1673999999999998</v>
      </c>
      <c r="L984" s="13">
        <v>0.13400000000000001</v>
      </c>
      <c r="M984" s="5">
        <f>AllData_CategoryTribe!AX985*4</f>
        <v>3.3768000000000002</v>
      </c>
      <c r="N984" s="5">
        <f>AllData_CategoryTribe!BA985*9</f>
        <v>1.6883999999999999</v>
      </c>
      <c r="O984" s="5">
        <f>AllData_CategoryTribe!BB985*4</f>
        <v>16.669599999999999</v>
      </c>
      <c r="P984">
        <f t="shared" si="15"/>
        <v>1</v>
      </c>
      <c r="Q984">
        <v>38.799999999999997</v>
      </c>
    </row>
    <row r="985" spans="1:17" x14ac:dyDescent="0.3">
      <c r="A985" s="8" t="s">
        <v>234</v>
      </c>
      <c r="B985" s="8" t="s">
        <v>237</v>
      </c>
      <c r="C985" s="8" t="s">
        <v>93</v>
      </c>
      <c r="D985" s="8" t="s">
        <v>27</v>
      </c>
      <c r="E985" s="12">
        <v>114</v>
      </c>
      <c r="F985" s="12">
        <v>0.42899999999999999</v>
      </c>
      <c r="G985" s="12">
        <v>48.905999999999999</v>
      </c>
      <c r="H985" s="13">
        <v>61.1325</v>
      </c>
      <c r="I985" s="13">
        <v>1.027026</v>
      </c>
      <c r="J985" s="13">
        <v>0.63577800000000007</v>
      </c>
      <c r="K985" s="13">
        <v>12.813371999999999</v>
      </c>
      <c r="L985" s="13">
        <v>0.48905999999999999</v>
      </c>
      <c r="M985" s="5">
        <f>AllData_CategoryTribe!AX986*4</f>
        <v>4.108104</v>
      </c>
      <c r="N985" s="5">
        <f>AllData_CategoryTribe!BA986*9</f>
        <v>5.7220020000000007</v>
      </c>
      <c r="O985" s="5">
        <f>AllData_CategoryTribe!BB986*4</f>
        <v>51.253487999999997</v>
      </c>
      <c r="P985">
        <f t="shared" si="15"/>
        <v>1</v>
      </c>
      <c r="Q985">
        <v>29.6</v>
      </c>
    </row>
    <row r="986" spans="1:17" x14ac:dyDescent="0.3">
      <c r="A986" s="8" t="s">
        <v>234</v>
      </c>
      <c r="B986" s="8" t="s">
        <v>237</v>
      </c>
      <c r="C986" s="8" t="s">
        <v>93</v>
      </c>
      <c r="D986" s="8" t="s">
        <v>32</v>
      </c>
      <c r="E986" s="12">
        <v>83</v>
      </c>
      <c r="F986" s="12">
        <v>0.13300000000000001</v>
      </c>
      <c r="G986" s="12">
        <v>11.039000000000001</v>
      </c>
      <c r="H986" s="13">
        <v>36.649480000000004</v>
      </c>
      <c r="I986" s="13">
        <v>1.1370170000000002</v>
      </c>
      <c r="J986" s="13">
        <v>0.33117000000000002</v>
      </c>
      <c r="K986" s="13">
        <v>8.1357430000000015</v>
      </c>
      <c r="L986" s="13">
        <v>1.401953</v>
      </c>
      <c r="M986" s="5">
        <f>AllData_CategoryTribe!AX987*4</f>
        <v>4.5480680000000007</v>
      </c>
      <c r="N986" s="5">
        <f>AllData_CategoryTribe!BA987*9</f>
        <v>2.9805300000000003</v>
      </c>
      <c r="O986" s="5">
        <f>AllData_CategoryTribe!BB987*4</f>
        <v>32.542972000000006</v>
      </c>
      <c r="P986">
        <f t="shared" si="15"/>
        <v>1</v>
      </c>
      <c r="Q986">
        <v>87</v>
      </c>
    </row>
    <row r="987" spans="1:17" x14ac:dyDescent="0.3">
      <c r="A987" s="8" t="s">
        <v>232</v>
      </c>
      <c r="B987" s="8" t="s">
        <v>237</v>
      </c>
      <c r="C987" s="8" t="s">
        <v>94</v>
      </c>
      <c r="D987" s="8" t="s">
        <v>13</v>
      </c>
      <c r="E987" s="12">
        <v>112</v>
      </c>
      <c r="F987" s="12">
        <v>0.14299999999999999</v>
      </c>
      <c r="G987" s="12">
        <v>16.015999999999998</v>
      </c>
      <c r="H987" s="13">
        <v>43.08303999999999</v>
      </c>
      <c r="I987" s="13">
        <v>3.9879839999999995</v>
      </c>
      <c r="J987" s="13">
        <v>2.8828799999999997</v>
      </c>
      <c r="K987" s="13">
        <v>0</v>
      </c>
      <c r="L987" s="13">
        <v>0</v>
      </c>
      <c r="M987" s="5">
        <f>AllData_CategoryTribe!AX988*4</f>
        <v>15.951935999999998</v>
      </c>
      <c r="N987" s="5">
        <f>AllData_CategoryTribe!BA988*9</f>
        <v>25.945919999999997</v>
      </c>
      <c r="O987" s="5">
        <f>AllData_CategoryTribe!BB988*4</f>
        <v>0</v>
      </c>
      <c r="P987">
        <f t="shared" si="15"/>
        <v>1</v>
      </c>
      <c r="Q987">
        <v>42.9</v>
      </c>
    </row>
    <row r="988" spans="1:17" x14ac:dyDescent="0.3">
      <c r="A988" s="8" t="s">
        <v>232</v>
      </c>
      <c r="B988" s="8" t="s">
        <v>237</v>
      </c>
      <c r="C988" s="8" t="s">
        <v>94</v>
      </c>
      <c r="D988" s="8" t="s">
        <v>15</v>
      </c>
      <c r="E988" s="12">
        <v>85</v>
      </c>
      <c r="F988" s="12">
        <v>0.28599999999999998</v>
      </c>
      <c r="G988" s="12">
        <v>24.31</v>
      </c>
      <c r="H988" s="13">
        <v>58.5871</v>
      </c>
      <c r="I988" s="13">
        <v>7.9979899999999997</v>
      </c>
      <c r="J988" s="13">
        <v>2.6497899999999999</v>
      </c>
      <c r="K988" s="13">
        <v>0.12154999999999999</v>
      </c>
      <c r="L988" s="13">
        <v>0</v>
      </c>
      <c r="M988" s="5">
        <f>AllData_CategoryTribe!AX989*4</f>
        <v>31.991959999999999</v>
      </c>
      <c r="N988" s="5">
        <f>AllData_CategoryTribe!BA989*9</f>
        <v>23.848109999999998</v>
      </c>
      <c r="O988" s="5">
        <f>AllData_CategoryTribe!BB989*4</f>
        <v>0.48619999999999997</v>
      </c>
      <c r="P988">
        <f t="shared" si="15"/>
        <v>1</v>
      </c>
      <c r="Q988">
        <v>44.3</v>
      </c>
    </row>
    <row r="989" spans="1:17" x14ac:dyDescent="0.3">
      <c r="A989" s="8" t="s">
        <v>232</v>
      </c>
      <c r="B989" s="8" t="s">
        <v>237</v>
      </c>
      <c r="C989" s="8" t="s">
        <v>94</v>
      </c>
      <c r="D989" s="8" t="s">
        <v>17</v>
      </c>
      <c r="E989" s="12"/>
      <c r="F989" s="12">
        <v>0</v>
      </c>
      <c r="G989" s="12">
        <v>0</v>
      </c>
      <c r="H989" s="13">
        <v>0</v>
      </c>
      <c r="I989" s="13">
        <v>0</v>
      </c>
      <c r="J989" s="13">
        <v>0</v>
      </c>
      <c r="K989" s="13">
        <v>0</v>
      </c>
      <c r="L989" s="13">
        <v>0</v>
      </c>
      <c r="M989" s="5">
        <f>AllData_CategoryTribe!AX990*4</f>
        <v>0</v>
      </c>
      <c r="N989" s="5">
        <f>AllData_CategoryTribe!BA990*9</f>
        <v>0</v>
      </c>
      <c r="O989" s="5">
        <f>AllData_CategoryTribe!BB990*4</f>
        <v>0</v>
      </c>
      <c r="P989">
        <f t="shared" si="15"/>
        <v>0</v>
      </c>
      <c r="Q989">
        <v>38.299999999999997</v>
      </c>
    </row>
    <row r="990" spans="1:17" x14ac:dyDescent="0.3">
      <c r="A990" s="8" t="s">
        <v>232</v>
      </c>
      <c r="B990" s="8" t="s">
        <v>237</v>
      </c>
      <c r="C990" s="8" t="s">
        <v>94</v>
      </c>
      <c r="D990" s="8" t="s">
        <v>18</v>
      </c>
      <c r="E990" s="12"/>
      <c r="F990" s="12">
        <v>0</v>
      </c>
      <c r="G990" s="12">
        <v>0</v>
      </c>
      <c r="H990" s="13">
        <v>0</v>
      </c>
      <c r="I990" s="13">
        <v>0</v>
      </c>
      <c r="J990" s="13">
        <v>0</v>
      </c>
      <c r="K990" s="13">
        <v>0</v>
      </c>
      <c r="L990" s="13">
        <v>0</v>
      </c>
      <c r="M990" s="5">
        <f>AllData_CategoryTribe!AX991*4</f>
        <v>0</v>
      </c>
      <c r="N990" s="5">
        <f>AllData_CategoryTribe!BA991*9</f>
        <v>0</v>
      </c>
      <c r="O990" s="5">
        <f>AllData_CategoryTribe!BB991*4</f>
        <v>0</v>
      </c>
      <c r="P990">
        <f t="shared" si="15"/>
        <v>0</v>
      </c>
      <c r="Q990">
        <v>39.900000000000006</v>
      </c>
    </row>
    <row r="991" spans="1:17" x14ac:dyDescent="0.3">
      <c r="A991" s="8" t="s">
        <v>232</v>
      </c>
      <c r="B991" s="8" t="s">
        <v>237</v>
      </c>
      <c r="C991" s="8" t="s">
        <v>94</v>
      </c>
      <c r="D991" s="8" t="s">
        <v>19</v>
      </c>
      <c r="E991" s="12">
        <v>112</v>
      </c>
      <c r="F991" s="12">
        <v>3.0000000000000001E-3</v>
      </c>
      <c r="G991" s="12">
        <v>0.33600000000000002</v>
      </c>
      <c r="H991" s="13">
        <v>0.95760000000000001</v>
      </c>
      <c r="I991" s="13">
        <v>9.0383999999999992E-2</v>
      </c>
      <c r="J991" s="13">
        <v>6.3503999999999991E-2</v>
      </c>
      <c r="K991" s="13">
        <v>0</v>
      </c>
      <c r="L991" s="13">
        <v>0</v>
      </c>
      <c r="M991" s="5">
        <f>AllData_CategoryTribe!AX992*4</f>
        <v>0.36153599999999997</v>
      </c>
      <c r="N991" s="5">
        <f>AllData_CategoryTribe!BA992*9</f>
        <v>0.57153599999999993</v>
      </c>
      <c r="O991" s="5">
        <f>AllData_CategoryTribe!BB992*4</f>
        <v>0</v>
      </c>
      <c r="P991">
        <f t="shared" si="15"/>
        <v>1</v>
      </c>
      <c r="Q991">
        <v>45.8</v>
      </c>
    </row>
    <row r="992" spans="1:17" x14ac:dyDescent="0.3">
      <c r="A992" s="8" t="s">
        <v>232</v>
      </c>
      <c r="B992" s="8" t="s">
        <v>237</v>
      </c>
      <c r="C992" s="8" t="s">
        <v>94</v>
      </c>
      <c r="D992" s="8" t="s">
        <v>22</v>
      </c>
      <c r="E992" s="12"/>
      <c r="F992" s="12">
        <v>0</v>
      </c>
      <c r="G992" s="12">
        <v>0</v>
      </c>
      <c r="H992" s="13">
        <v>0</v>
      </c>
      <c r="I992" s="13">
        <v>0</v>
      </c>
      <c r="J992" s="13">
        <v>0</v>
      </c>
      <c r="K992" s="13">
        <v>0</v>
      </c>
      <c r="L992" s="13">
        <v>0</v>
      </c>
      <c r="M992" s="5">
        <f>AllData_CategoryTribe!AX993*4</f>
        <v>0</v>
      </c>
      <c r="N992" s="5">
        <f>AllData_CategoryTribe!BA993*9</f>
        <v>0</v>
      </c>
      <c r="O992" s="5">
        <f>AllData_CategoryTribe!BB993*4</f>
        <v>0</v>
      </c>
      <c r="P992">
        <f t="shared" si="15"/>
        <v>0</v>
      </c>
      <c r="Q992">
        <v>45.8</v>
      </c>
    </row>
    <row r="993" spans="1:17" x14ac:dyDescent="0.3">
      <c r="A993" s="8" t="s">
        <v>232</v>
      </c>
      <c r="B993" s="8" t="s">
        <v>237</v>
      </c>
      <c r="C993" s="8" t="s">
        <v>94</v>
      </c>
      <c r="D993" s="8" t="s">
        <v>90</v>
      </c>
      <c r="E993" s="12">
        <v>112</v>
      </c>
      <c r="F993" s="12">
        <v>0.14299999999999999</v>
      </c>
      <c r="G993" s="12">
        <v>16.015999999999998</v>
      </c>
      <c r="H993" s="13">
        <v>28.027999999999999</v>
      </c>
      <c r="I993" s="13">
        <v>4.5069023999999995</v>
      </c>
      <c r="J993" s="13">
        <v>0.96896799999999983</v>
      </c>
      <c r="K993" s="13">
        <v>0</v>
      </c>
      <c r="L993" s="13">
        <v>0</v>
      </c>
      <c r="M993" s="5">
        <f>AllData_CategoryTribe!AX994*4</f>
        <v>18.027609599999998</v>
      </c>
      <c r="N993" s="5">
        <f>AllData_CategoryTribe!BA994*9</f>
        <v>8.7207119999999989</v>
      </c>
      <c r="O993" s="5">
        <f>AllData_CategoryTribe!BB994*4</f>
        <v>0</v>
      </c>
      <c r="P993">
        <f t="shared" si="15"/>
        <v>1</v>
      </c>
      <c r="Q993">
        <v>34.19</v>
      </c>
    </row>
    <row r="994" spans="1:17" x14ac:dyDescent="0.3">
      <c r="A994" s="8" t="s">
        <v>232</v>
      </c>
      <c r="B994" s="8" t="s">
        <v>237</v>
      </c>
      <c r="C994" s="8" t="s">
        <v>94</v>
      </c>
      <c r="D994" s="8" t="s">
        <v>23</v>
      </c>
      <c r="E994" s="12">
        <v>104</v>
      </c>
      <c r="F994" s="12">
        <v>1</v>
      </c>
      <c r="G994" s="12">
        <v>104</v>
      </c>
      <c r="H994" s="13">
        <v>161.19999999999999</v>
      </c>
      <c r="I994" s="13">
        <v>13.103999999999999</v>
      </c>
      <c r="J994" s="13">
        <v>11.023999999999999</v>
      </c>
      <c r="K994" s="13">
        <v>1.1440000000000001</v>
      </c>
      <c r="L994" s="13">
        <v>0</v>
      </c>
      <c r="M994" s="5">
        <f>AllData_CategoryTribe!AX995*4</f>
        <v>52.415999999999997</v>
      </c>
      <c r="N994" s="5">
        <f>AllData_CategoryTribe!BA995*9</f>
        <v>99.215999999999994</v>
      </c>
      <c r="O994" s="5">
        <f>AllData_CategoryTribe!BB995*4</f>
        <v>4.5760000000000005</v>
      </c>
      <c r="P994">
        <f t="shared" si="15"/>
        <v>1</v>
      </c>
      <c r="Q994">
        <v>24.3</v>
      </c>
    </row>
    <row r="995" spans="1:17" x14ac:dyDescent="0.3">
      <c r="A995" s="8" t="s">
        <v>232</v>
      </c>
      <c r="B995" s="8" t="s">
        <v>237</v>
      </c>
      <c r="C995" s="8" t="s">
        <v>94</v>
      </c>
      <c r="D995" s="8" t="s">
        <v>24</v>
      </c>
      <c r="E995" s="12">
        <v>184</v>
      </c>
      <c r="F995" s="12">
        <v>0.14299999999999999</v>
      </c>
      <c r="G995" s="12">
        <v>26.311999999999998</v>
      </c>
      <c r="H995" s="13">
        <v>18.155279999999998</v>
      </c>
      <c r="I995" s="13">
        <v>0.94723199999999996</v>
      </c>
      <c r="J995" s="13">
        <v>1.0787919999999998</v>
      </c>
      <c r="K995" s="13">
        <v>1.18404</v>
      </c>
      <c r="L995" s="13">
        <v>0</v>
      </c>
      <c r="M995" s="5">
        <f>AllData_CategoryTribe!AX996*4</f>
        <v>3.7889279999999999</v>
      </c>
      <c r="N995" s="5">
        <f>AllData_CategoryTribe!BA996*9</f>
        <v>9.709127999999998</v>
      </c>
      <c r="O995" s="5">
        <f>AllData_CategoryTribe!BB996*4</f>
        <v>4.7361599999999999</v>
      </c>
      <c r="P995">
        <f t="shared" si="15"/>
        <v>1</v>
      </c>
      <c r="Q995">
        <v>12.2</v>
      </c>
    </row>
    <row r="996" spans="1:17" x14ac:dyDescent="0.3">
      <c r="A996" s="8" t="s">
        <v>232</v>
      </c>
      <c r="B996" s="8" t="s">
        <v>237</v>
      </c>
      <c r="C996" s="8" t="s">
        <v>94</v>
      </c>
      <c r="D996" s="8" t="s">
        <v>25</v>
      </c>
      <c r="E996" s="12"/>
      <c r="F996" s="12">
        <v>0</v>
      </c>
      <c r="G996" s="12">
        <v>0</v>
      </c>
      <c r="H996" s="13">
        <v>0</v>
      </c>
      <c r="I996" s="13">
        <v>0</v>
      </c>
      <c r="J996" s="13">
        <v>0</v>
      </c>
      <c r="K996" s="13">
        <v>0</v>
      </c>
      <c r="L996" s="13">
        <v>0</v>
      </c>
      <c r="M996" s="5">
        <f>AllData_CategoryTribe!AX997*4</f>
        <v>0</v>
      </c>
      <c r="N996" s="5">
        <f>AllData_CategoryTribe!BA997*9</f>
        <v>0</v>
      </c>
      <c r="O996" s="5">
        <f>AllData_CategoryTribe!BB997*4</f>
        <v>0</v>
      </c>
      <c r="P996">
        <f t="shared" si="15"/>
        <v>0</v>
      </c>
      <c r="Q996">
        <v>59.3</v>
      </c>
    </row>
    <row r="997" spans="1:17" x14ac:dyDescent="0.3">
      <c r="A997" s="8" t="s">
        <v>20</v>
      </c>
      <c r="B997" s="8" t="s">
        <v>237</v>
      </c>
      <c r="C997" s="8" t="s">
        <v>94</v>
      </c>
      <c r="D997" s="8" t="s">
        <v>20</v>
      </c>
      <c r="E997" s="12">
        <v>112</v>
      </c>
      <c r="F997" s="12">
        <v>1</v>
      </c>
      <c r="G997" s="12">
        <v>112</v>
      </c>
      <c r="H997" s="13">
        <v>117.6</v>
      </c>
      <c r="I997" s="13">
        <v>20.72</v>
      </c>
      <c r="J997" s="13">
        <v>3.2480000000000002</v>
      </c>
      <c r="K997" s="13">
        <v>0</v>
      </c>
      <c r="L997" s="13">
        <v>0</v>
      </c>
      <c r="M997" s="5">
        <f>AllData_CategoryTribe!AX998*4</f>
        <v>82.88</v>
      </c>
      <c r="N997" s="5">
        <f>AllData_CategoryTribe!BA998*9</f>
        <v>29.232000000000003</v>
      </c>
      <c r="O997" s="5">
        <f>AllData_CategoryTribe!BB998*4</f>
        <v>0</v>
      </c>
      <c r="P997">
        <f t="shared" si="15"/>
        <v>1</v>
      </c>
      <c r="Q997">
        <v>21.4</v>
      </c>
    </row>
    <row r="998" spans="1:17" x14ac:dyDescent="0.3">
      <c r="A998" s="8" t="s">
        <v>233</v>
      </c>
      <c r="B998" s="8" t="s">
        <v>237</v>
      </c>
      <c r="C998" s="8" t="s">
        <v>94</v>
      </c>
      <c r="D998" s="8" t="s">
        <v>26</v>
      </c>
      <c r="E998" s="12">
        <v>175</v>
      </c>
      <c r="F998" s="12">
        <v>1</v>
      </c>
      <c r="G998" s="12">
        <v>175</v>
      </c>
      <c r="H998" s="13">
        <v>227.5</v>
      </c>
      <c r="I998" s="13">
        <v>4.2</v>
      </c>
      <c r="J998" s="13">
        <v>0.35</v>
      </c>
      <c r="K998" s="13">
        <v>50.05</v>
      </c>
      <c r="L998" s="13">
        <v>0.52500000000000002</v>
      </c>
      <c r="M998" s="5">
        <f>AllData_CategoryTribe!AX999*4</f>
        <v>16.8</v>
      </c>
      <c r="N998" s="5">
        <f>AllData_CategoryTribe!BA999*9</f>
        <v>3.15</v>
      </c>
      <c r="O998" s="5">
        <f>AllData_CategoryTribe!BB999*4</f>
        <v>200.2</v>
      </c>
      <c r="P998">
        <f t="shared" si="15"/>
        <v>1</v>
      </c>
      <c r="Q998">
        <v>31.200000000000003</v>
      </c>
    </row>
    <row r="999" spans="1:17" x14ac:dyDescent="0.3">
      <c r="A999" s="8" t="s">
        <v>233</v>
      </c>
      <c r="B999" s="8" t="s">
        <v>237</v>
      </c>
      <c r="C999" s="8" t="s">
        <v>94</v>
      </c>
      <c r="D999" s="8" t="s">
        <v>28</v>
      </c>
      <c r="E999" s="12">
        <v>185</v>
      </c>
      <c r="F999" s="12">
        <v>0.28599999999999998</v>
      </c>
      <c r="G999" s="12">
        <v>52.91</v>
      </c>
      <c r="H999" s="13">
        <v>67.195700000000002</v>
      </c>
      <c r="I999" s="13">
        <v>4.6031699999999995</v>
      </c>
      <c r="J999" s="13">
        <v>0.26455000000000001</v>
      </c>
      <c r="K999" s="13">
        <v>12.06348</v>
      </c>
      <c r="L999" s="13">
        <v>3.3862400000000004</v>
      </c>
      <c r="M999" s="5">
        <f>AllData_CategoryTribe!AX1000*4</f>
        <v>18.412679999999998</v>
      </c>
      <c r="N999" s="5">
        <f>AllData_CategoryTribe!BA1000*9</f>
        <v>2.3809499999999999</v>
      </c>
      <c r="O999" s="5">
        <f>AllData_CategoryTribe!BB1000*4</f>
        <v>48.253920000000001</v>
      </c>
      <c r="P999">
        <f t="shared" si="15"/>
        <v>1</v>
      </c>
      <c r="Q999">
        <v>32</v>
      </c>
    </row>
    <row r="1000" spans="1:17" x14ac:dyDescent="0.3">
      <c r="A1000" s="8" t="s">
        <v>233</v>
      </c>
      <c r="B1000" s="8" t="s">
        <v>237</v>
      </c>
      <c r="C1000" s="8" t="s">
        <v>94</v>
      </c>
      <c r="D1000" s="8" t="s">
        <v>29</v>
      </c>
      <c r="E1000" s="12">
        <v>60</v>
      </c>
      <c r="F1000" s="12">
        <v>0.14299999999999999</v>
      </c>
      <c r="G1000" s="12">
        <v>8.58</v>
      </c>
      <c r="H1000" s="13">
        <v>1.8875999999999999</v>
      </c>
      <c r="I1000" s="13">
        <v>8.5800000000000001E-2</v>
      </c>
      <c r="J1000" s="13">
        <v>3.4320000000000003E-2</v>
      </c>
      <c r="K1000" s="13">
        <v>0.3861</v>
      </c>
      <c r="L1000" s="13">
        <v>0.24023999999999998</v>
      </c>
      <c r="M1000" s="5">
        <f>AllData_CategoryTribe!AX1001*4</f>
        <v>0.34320000000000001</v>
      </c>
      <c r="N1000" s="5">
        <f>AllData_CategoryTribe!BA1001*9</f>
        <v>0.30888000000000004</v>
      </c>
      <c r="O1000" s="5">
        <f>AllData_CategoryTribe!BB1001*4</f>
        <v>1.5444</v>
      </c>
      <c r="P1000">
        <f t="shared" si="15"/>
        <v>1</v>
      </c>
      <c r="Q1000">
        <v>5.9</v>
      </c>
    </row>
    <row r="1001" spans="1:17" x14ac:dyDescent="0.3">
      <c r="A1001" s="8" t="s">
        <v>233</v>
      </c>
      <c r="B1001" s="8" t="s">
        <v>237</v>
      </c>
      <c r="C1001" s="8" t="s">
        <v>94</v>
      </c>
      <c r="D1001" s="8" t="s">
        <v>30</v>
      </c>
      <c r="E1001" s="12">
        <v>119</v>
      </c>
      <c r="F1001" s="12">
        <v>0.28599999999999998</v>
      </c>
      <c r="G1001" s="12">
        <v>34.033999999999999</v>
      </c>
      <c r="H1001" s="13">
        <v>31.311279999999996</v>
      </c>
      <c r="I1001" s="13">
        <v>0.34033999999999998</v>
      </c>
      <c r="J1001" s="13">
        <v>0.17016999999999999</v>
      </c>
      <c r="K1001" s="13">
        <v>7.9639559999999996</v>
      </c>
      <c r="L1001" s="13">
        <v>0.81681599999999988</v>
      </c>
      <c r="M1001" s="5">
        <f>AllData_CategoryTribe!AX1002*4</f>
        <v>1.3613599999999999</v>
      </c>
      <c r="N1001" s="5">
        <f>AllData_CategoryTribe!BA1002*9</f>
        <v>1.5315299999999998</v>
      </c>
      <c r="O1001" s="5">
        <f>AllData_CategoryTribe!BB1002*4</f>
        <v>31.855823999999998</v>
      </c>
      <c r="P1001">
        <f t="shared" si="15"/>
        <v>1</v>
      </c>
      <c r="Q1001">
        <v>24.9</v>
      </c>
    </row>
    <row r="1002" spans="1:17" x14ac:dyDescent="0.3">
      <c r="A1002" s="8" t="s">
        <v>233</v>
      </c>
      <c r="B1002" s="8" t="s">
        <v>237</v>
      </c>
      <c r="C1002" s="8" t="s">
        <v>94</v>
      </c>
      <c r="D1002" s="8" t="s">
        <v>31</v>
      </c>
      <c r="E1002" s="12">
        <v>122</v>
      </c>
      <c r="F1002" s="12">
        <v>3.3000000000000002E-2</v>
      </c>
      <c r="G1002" s="12">
        <v>4.0259999999999998</v>
      </c>
      <c r="H1002" s="13">
        <v>3.7441800000000001</v>
      </c>
      <c r="I1002" s="13">
        <v>8.0519999999999994E-2</v>
      </c>
      <c r="J1002" s="13">
        <v>4.0260000000000001E-3</v>
      </c>
      <c r="K1002" s="13">
        <v>0.86961600000000006</v>
      </c>
      <c r="L1002" s="13">
        <v>6.0389999999999999E-2</v>
      </c>
      <c r="M1002" s="5">
        <f>AllData_CategoryTribe!AX1003*4</f>
        <v>0.32207999999999998</v>
      </c>
      <c r="N1002" s="5">
        <f>AllData_CategoryTribe!BA1003*9</f>
        <v>3.6234000000000002E-2</v>
      </c>
      <c r="O1002" s="5">
        <f>AllData_CategoryTribe!BB1003*4</f>
        <v>3.4784640000000002</v>
      </c>
      <c r="P1002">
        <f t="shared" si="15"/>
        <v>1</v>
      </c>
      <c r="Q1002">
        <v>23.700000000000003</v>
      </c>
    </row>
    <row r="1003" spans="1:17" x14ac:dyDescent="0.3">
      <c r="A1003" s="8" t="s">
        <v>233</v>
      </c>
      <c r="B1003" s="8" t="s">
        <v>237</v>
      </c>
      <c r="C1003" s="8" t="s">
        <v>94</v>
      </c>
      <c r="D1003" s="8" t="s">
        <v>87</v>
      </c>
      <c r="E1003" s="12">
        <v>171</v>
      </c>
      <c r="F1003" s="12">
        <v>0.14299999999999999</v>
      </c>
      <c r="G1003" s="12">
        <v>24.452999999999999</v>
      </c>
      <c r="H1003" s="13">
        <v>28.365479999999998</v>
      </c>
      <c r="I1003" s="13">
        <v>1.8828809999999998</v>
      </c>
      <c r="J1003" s="13">
        <v>0.122265</v>
      </c>
      <c r="K1003" s="13">
        <v>5.0862240000000005</v>
      </c>
      <c r="L1003" s="13">
        <v>1.589445</v>
      </c>
      <c r="M1003" s="5">
        <f>AllData_CategoryTribe!AX1004*4</f>
        <v>7.5315239999999992</v>
      </c>
      <c r="N1003" s="5">
        <f>AllData_CategoryTribe!BA1004*9</f>
        <v>1.1003849999999999</v>
      </c>
      <c r="O1003" s="5">
        <f>AllData_CategoryTribe!BB1004*4</f>
        <v>20.344896000000002</v>
      </c>
      <c r="P1003">
        <f t="shared" si="15"/>
        <v>1</v>
      </c>
      <c r="Q1003">
        <v>29</v>
      </c>
    </row>
    <row r="1004" spans="1:17" x14ac:dyDescent="0.3">
      <c r="A1004" s="8" t="s">
        <v>233</v>
      </c>
      <c r="B1004" s="8" t="s">
        <v>237</v>
      </c>
      <c r="C1004" s="8" t="s">
        <v>94</v>
      </c>
      <c r="D1004" s="8" t="s">
        <v>77</v>
      </c>
      <c r="E1004" s="12">
        <v>119</v>
      </c>
      <c r="F1004" s="12">
        <v>1</v>
      </c>
      <c r="G1004" s="12">
        <v>119</v>
      </c>
      <c r="H1004" s="13">
        <v>464.1</v>
      </c>
      <c r="I1004" s="13">
        <v>1.19</v>
      </c>
      <c r="J1004" s="13">
        <v>0.95200000000000007</v>
      </c>
      <c r="K1004" s="13">
        <v>100.07899999999999</v>
      </c>
      <c r="L1004" s="13">
        <v>1.19</v>
      </c>
      <c r="M1004" s="5">
        <f>AllData_CategoryTribe!AX1005*4</f>
        <v>4.76</v>
      </c>
      <c r="N1004" s="5">
        <f>AllData_CategoryTribe!BA1005*9</f>
        <v>8.5680000000000014</v>
      </c>
      <c r="O1004" s="5">
        <f>AllData_CategoryTribe!BB1005*4</f>
        <v>400.31599999999997</v>
      </c>
      <c r="P1004">
        <f t="shared" si="15"/>
        <v>1</v>
      </c>
      <c r="Q1004">
        <v>84.899999999999991</v>
      </c>
    </row>
    <row r="1005" spans="1:17" x14ac:dyDescent="0.3">
      <c r="A1005" s="8" t="s">
        <v>233</v>
      </c>
      <c r="B1005" s="8" t="s">
        <v>237</v>
      </c>
      <c r="C1005" s="8" t="s">
        <v>94</v>
      </c>
      <c r="D1005" s="8" t="s">
        <v>44</v>
      </c>
      <c r="E1005" s="12">
        <v>250</v>
      </c>
      <c r="F1005" s="12">
        <v>0.14299999999999999</v>
      </c>
      <c r="G1005" s="12">
        <v>35.75</v>
      </c>
      <c r="H1005" s="13">
        <v>50.407499999999999</v>
      </c>
      <c r="I1005" s="13">
        <v>1.716</v>
      </c>
      <c r="J1005" s="13">
        <v>0.25024999999999997</v>
      </c>
      <c r="K1005" s="13">
        <v>10.11725</v>
      </c>
      <c r="L1005" s="13">
        <v>0.60775000000000001</v>
      </c>
      <c r="M1005" s="5">
        <f>AllData_CategoryTribe!AX1006*4</f>
        <v>6.8639999999999999</v>
      </c>
      <c r="N1005" s="5">
        <f>AllData_CategoryTribe!BA1006*9</f>
        <v>2.2522499999999996</v>
      </c>
      <c r="O1005" s="5">
        <f>AllData_CategoryTribe!BB1006*4</f>
        <v>40.469000000000001</v>
      </c>
      <c r="P1005">
        <f t="shared" si="15"/>
        <v>1</v>
      </c>
      <c r="Q1005">
        <v>33.799999999999997</v>
      </c>
    </row>
    <row r="1006" spans="1:17" x14ac:dyDescent="0.3">
      <c r="A1006" s="8" t="s">
        <v>234</v>
      </c>
      <c r="B1006" s="8" t="s">
        <v>237</v>
      </c>
      <c r="C1006" s="8" t="s">
        <v>94</v>
      </c>
      <c r="D1006" s="8" t="s">
        <v>248</v>
      </c>
      <c r="E1006" s="12"/>
      <c r="F1006" s="12"/>
      <c r="G1006" s="12">
        <v>0</v>
      </c>
      <c r="H1006" s="13">
        <v>0</v>
      </c>
      <c r="I1006" s="13">
        <v>0</v>
      </c>
      <c r="J1006" s="13">
        <v>0</v>
      </c>
      <c r="K1006" s="13">
        <v>0</v>
      </c>
      <c r="L1006" s="13">
        <v>0</v>
      </c>
      <c r="M1006" s="5">
        <f>AllData_CategoryTribe!AX1007*4</f>
        <v>0</v>
      </c>
      <c r="N1006" s="5">
        <f>AllData_CategoryTribe!BA1007*9</f>
        <v>0</v>
      </c>
      <c r="O1006" s="5">
        <f>AllData_CategoryTribe!BB1007*4</f>
        <v>0</v>
      </c>
      <c r="P1006">
        <f t="shared" si="15"/>
        <v>0</v>
      </c>
      <c r="Q1006">
        <v>38.799999999999997</v>
      </c>
    </row>
    <row r="1007" spans="1:17" x14ac:dyDescent="0.3">
      <c r="A1007" s="8" t="s">
        <v>234</v>
      </c>
      <c r="B1007" s="8" t="s">
        <v>237</v>
      </c>
      <c r="C1007" s="8" t="s">
        <v>94</v>
      </c>
      <c r="D1007" s="8" t="s">
        <v>27</v>
      </c>
      <c r="E1007" s="12"/>
      <c r="F1007" s="12">
        <v>0</v>
      </c>
      <c r="G1007" s="12">
        <v>0</v>
      </c>
      <c r="H1007" s="13">
        <v>0</v>
      </c>
      <c r="I1007" s="13">
        <v>0</v>
      </c>
      <c r="J1007" s="13">
        <v>0</v>
      </c>
      <c r="K1007" s="13">
        <v>0</v>
      </c>
      <c r="L1007" s="13">
        <v>0</v>
      </c>
      <c r="M1007" s="5">
        <f>AllData_CategoryTribe!AX1008*4</f>
        <v>0</v>
      </c>
      <c r="N1007" s="5">
        <f>AllData_CategoryTribe!BA1008*9</f>
        <v>0</v>
      </c>
      <c r="O1007" s="5">
        <f>AllData_CategoryTribe!BB1008*4</f>
        <v>0</v>
      </c>
      <c r="P1007">
        <f t="shared" si="15"/>
        <v>0</v>
      </c>
      <c r="Q1007">
        <v>29.6</v>
      </c>
    </row>
    <row r="1008" spans="1:17" x14ac:dyDescent="0.3">
      <c r="A1008" s="8" t="s">
        <v>234</v>
      </c>
      <c r="B1008" s="8" t="s">
        <v>237</v>
      </c>
      <c r="C1008" s="8" t="s">
        <v>94</v>
      </c>
      <c r="D1008" s="8" t="s">
        <v>32</v>
      </c>
      <c r="E1008" s="12">
        <v>83</v>
      </c>
      <c r="F1008" s="12">
        <v>0.14299999999999999</v>
      </c>
      <c r="G1008" s="12">
        <v>11.869</v>
      </c>
      <c r="H1008" s="13">
        <v>39.405079999999998</v>
      </c>
      <c r="I1008" s="13">
        <v>1.222507</v>
      </c>
      <c r="J1008" s="13">
        <v>0.35607</v>
      </c>
      <c r="K1008" s="13">
        <v>8.7474530000000001</v>
      </c>
      <c r="L1008" s="13">
        <v>1.507363</v>
      </c>
      <c r="M1008" s="5">
        <f>AllData_CategoryTribe!AX1009*4</f>
        <v>4.890028</v>
      </c>
      <c r="N1008" s="5">
        <f>AllData_CategoryTribe!BA1009*9</f>
        <v>3.2046299999999999</v>
      </c>
      <c r="O1008" s="5">
        <f>AllData_CategoryTribe!BB1009*4</f>
        <v>34.989812000000001</v>
      </c>
      <c r="P1008">
        <f t="shared" si="15"/>
        <v>1</v>
      </c>
      <c r="Q1008">
        <v>87</v>
      </c>
    </row>
    <row r="1009" spans="1:17" x14ac:dyDescent="0.3">
      <c r="A1009" s="8" t="s">
        <v>234</v>
      </c>
      <c r="B1009" s="8" t="s">
        <v>237</v>
      </c>
      <c r="C1009" s="8" t="s">
        <v>94</v>
      </c>
      <c r="D1009" s="8" t="s">
        <v>74</v>
      </c>
      <c r="E1009" s="12">
        <v>340</v>
      </c>
      <c r="F1009" s="12">
        <v>0.14299999999999999</v>
      </c>
      <c r="G1009" s="12">
        <v>48.62</v>
      </c>
      <c r="H1009" s="13">
        <v>19.934199999999997</v>
      </c>
      <c r="I1009" s="13">
        <v>0</v>
      </c>
      <c r="J1009" s="13">
        <v>0</v>
      </c>
      <c r="K1009" s="13">
        <v>5.0564799999999996</v>
      </c>
      <c r="L1009" s="13">
        <v>0</v>
      </c>
      <c r="M1009" s="5">
        <f>AllData_CategoryTribe!AX1010*4</f>
        <v>0</v>
      </c>
      <c r="N1009" s="5">
        <f>AllData_CategoryTribe!BA1010*9</f>
        <v>0</v>
      </c>
      <c r="O1009" s="5">
        <f>AllData_CategoryTribe!BB1010*4</f>
        <v>20.225919999999999</v>
      </c>
      <c r="P1009">
        <f t="shared" si="15"/>
        <v>1</v>
      </c>
      <c r="Q1009">
        <v>10.4</v>
      </c>
    </row>
    <row r="1010" spans="1:17" x14ac:dyDescent="0.3">
      <c r="A1010" s="8" t="s">
        <v>232</v>
      </c>
      <c r="B1010" s="8" t="s">
        <v>237</v>
      </c>
      <c r="C1010" s="8" t="s">
        <v>95</v>
      </c>
      <c r="D1010" s="8" t="s">
        <v>13</v>
      </c>
      <c r="E1010" s="12">
        <v>112</v>
      </c>
      <c r="F1010" s="12">
        <v>0.14299999999999999</v>
      </c>
      <c r="G1010" s="12">
        <v>16.015999999999998</v>
      </c>
      <c r="H1010" s="13">
        <v>43.08303999999999</v>
      </c>
      <c r="I1010" s="13">
        <v>3.9879839999999995</v>
      </c>
      <c r="J1010" s="13">
        <v>2.8828799999999997</v>
      </c>
      <c r="K1010" s="13">
        <v>0</v>
      </c>
      <c r="L1010" s="13">
        <v>0</v>
      </c>
      <c r="M1010" s="5">
        <f>AllData_CategoryTribe!AX1011*4</f>
        <v>15.951935999999998</v>
      </c>
      <c r="N1010" s="5">
        <f>AllData_CategoryTribe!BA1011*9</f>
        <v>25.945919999999997</v>
      </c>
      <c r="O1010" s="5">
        <f>AllData_CategoryTribe!BB1011*4</f>
        <v>0</v>
      </c>
      <c r="P1010">
        <f t="shared" si="15"/>
        <v>1</v>
      </c>
      <c r="Q1010">
        <v>42.9</v>
      </c>
    </row>
    <row r="1011" spans="1:17" x14ac:dyDescent="0.3">
      <c r="A1011" s="8" t="s">
        <v>232</v>
      </c>
      <c r="B1011" s="8" t="s">
        <v>237</v>
      </c>
      <c r="C1011" s="8" t="s">
        <v>95</v>
      </c>
      <c r="D1011" s="8" t="s">
        <v>15</v>
      </c>
      <c r="E1011" s="12">
        <v>85</v>
      </c>
      <c r="F1011" s="12">
        <v>0.14299999999999999</v>
      </c>
      <c r="G1011" s="12">
        <v>12.154999999999999</v>
      </c>
      <c r="H1011" s="13">
        <v>29.29355</v>
      </c>
      <c r="I1011" s="13">
        <v>3.9989949999999999</v>
      </c>
      <c r="J1011" s="13">
        <v>1.3248949999999999</v>
      </c>
      <c r="K1011" s="13">
        <v>6.0774999999999996E-2</v>
      </c>
      <c r="L1011" s="13">
        <v>0</v>
      </c>
      <c r="M1011" s="5">
        <f>AllData_CategoryTribe!AX1012*4</f>
        <v>15.995979999999999</v>
      </c>
      <c r="N1011" s="5">
        <f>AllData_CategoryTribe!BA1012*9</f>
        <v>11.924054999999999</v>
      </c>
      <c r="O1011" s="5">
        <f>AllData_CategoryTribe!BB1012*4</f>
        <v>0.24309999999999998</v>
      </c>
      <c r="P1011">
        <f t="shared" si="15"/>
        <v>1</v>
      </c>
      <c r="Q1011">
        <v>44.3</v>
      </c>
    </row>
    <row r="1012" spans="1:17" x14ac:dyDescent="0.3">
      <c r="A1012" s="8" t="s">
        <v>232</v>
      </c>
      <c r="B1012" s="8" t="s">
        <v>237</v>
      </c>
      <c r="C1012" s="8" t="s">
        <v>95</v>
      </c>
      <c r="D1012" s="8" t="s">
        <v>17</v>
      </c>
      <c r="E1012" s="12"/>
      <c r="F1012" s="12">
        <v>0</v>
      </c>
      <c r="G1012" s="12">
        <v>0</v>
      </c>
      <c r="H1012" s="13">
        <v>0</v>
      </c>
      <c r="I1012" s="13">
        <v>0</v>
      </c>
      <c r="J1012" s="13">
        <v>0</v>
      </c>
      <c r="K1012" s="13">
        <v>0</v>
      </c>
      <c r="L1012" s="13">
        <v>0</v>
      </c>
      <c r="M1012" s="5">
        <f>AllData_CategoryTribe!AX1013*4</f>
        <v>0</v>
      </c>
      <c r="N1012" s="5">
        <f>AllData_CategoryTribe!BA1013*9</f>
        <v>0</v>
      </c>
      <c r="O1012" s="5">
        <f>AllData_CategoryTribe!BB1013*4</f>
        <v>0</v>
      </c>
      <c r="P1012">
        <f t="shared" si="15"/>
        <v>0</v>
      </c>
      <c r="Q1012">
        <v>38.299999999999997</v>
      </c>
    </row>
    <row r="1013" spans="1:17" x14ac:dyDescent="0.3">
      <c r="A1013" s="8" t="s">
        <v>232</v>
      </c>
      <c r="B1013" s="8" t="s">
        <v>237</v>
      </c>
      <c r="C1013" s="8" t="s">
        <v>95</v>
      </c>
      <c r="D1013" s="8" t="s">
        <v>18</v>
      </c>
      <c r="E1013" s="12"/>
      <c r="F1013" s="12">
        <v>0</v>
      </c>
      <c r="G1013" s="12">
        <v>0</v>
      </c>
      <c r="H1013" s="13">
        <v>0</v>
      </c>
      <c r="I1013" s="13">
        <v>0</v>
      </c>
      <c r="J1013" s="13">
        <v>0</v>
      </c>
      <c r="K1013" s="13">
        <v>0</v>
      </c>
      <c r="L1013" s="13">
        <v>0</v>
      </c>
      <c r="M1013" s="5">
        <f>AllData_CategoryTribe!AX1014*4</f>
        <v>0</v>
      </c>
      <c r="N1013" s="5">
        <f>AllData_CategoryTribe!BA1014*9</f>
        <v>0</v>
      </c>
      <c r="O1013" s="5">
        <f>AllData_CategoryTribe!BB1014*4</f>
        <v>0</v>
      </c>
      <c r="P1013">
        <f t="shared" si="15"/>
        <v>0</v>
      </c>
      <c r="Q1013">
        <v>39.900000000000006</v>
      </c>
    </row>
    <row r="1014" spans="1:17" x14ac:dyDescent="0.3">
      <c r="A1014" s="8" t="s">
        <v>232</v>
      </c>
      <c r="B1014" s="8" t="s">
        <v>237</v>
      </c>
      <c r="C1014" s="8" t="s">
        <v>95</v>
      </c>
      <c r="D1014" s="8" t="s">
        <v>19</v>
      </c>
      <c r="E1014" s="12"/>
      <c r="F1014" s="12">
        <v>0</v>
      </c>
      <c r="G1014" s="12">
        <v>0</v>
      </c>
      <c r="H1014" s="13">
        <v>0</v>
      </c>
      <c r="I1014" s="13">
        <v>0</v>
      </c>
      <c r="J1014" s="13">
        <v>0</v>
      </c>
      <c r="K1014" s="13">
        <v>0</v>
      </c>
      <c r="L1014" s="13">
        <v>0</v>
      </c>
      <c r="M1014" s="5">
        <f>AllData_CategoryTribe!AX1015*4</f>
        <v>0</v>
      </c>
      <c r="N1014" s="5">
        <f>AllData_CategoryTribe!BA1015*9</f>
        <v>0</v>
      </c>
      <c r="O1014" s="5">
        <f>AllData_CategoryTribe!BB1015*4</f>
        <v>0</v>
      </c>
      <c r="P1014">
        <f t="shared" si="15"/>
        <v>0</v>
      </c>
      <c r="Q1014">
        <v>45.8</v>
      </c>
    </row>
    <row r="1015" spans="1:17" x14ac:dyDescent="0.3">
      <c r="A1015" s="8" t="s">
        <v>232</v>
      </c>
      <c r="B1015" s="8" t="s">
        <v>237</v>
      </c>
      <c r="C1015" s="8" t="s">
        <v>95</v>
      </c>
      <c r="D1015" s="8" t="s">
        <v>22</v>
      </c>
      <c r="E1015" s="12"/>
      <c r="F1015" s="12">
        <v>0</v>
      </c>
      <c r="G1015" s="12">
        <v>0</v>
      </c>
      <c r="H1015" s="13">
        <v>0</v>
      </c>
      <c r="I1015" s="13">
        <v>0</v>
      </c>
      <c r="J1015" s="13">
        <v>0</v>
      </c>
      <c r="K1015" s="13">
        <v>0</v>
      </c>
      <c r="L1015" s="13">
        <v>0</v>
      </c>
      <c r="M1015" s="5">
        <f>AllData_CategoryTribe!AX1016*4</f>
        <v>0</v>
      </c>
      <c r="N1015" s="5">
        <f>AllData_CategoryTribe!BA1016*9</f>
        <v>0</v>
      </c>
      <c r="O1015" s="5">
        <f>AllData_CategoryTribe!BB1016*4</f>
        <v>0</v>
      </c>
      <c r="P1015">
        <f t="shared" si="15"/>
        <v>0</v>
      </c>
      <c r="Q1015">
        <v>45.8</v>
      </c>
    </row>
    <row r="1016" spans="1:17" x14ac:dyDescent="0.3">
      <c r="A1016" s="8" t="s">
        <v>232</v>
      </c>
      <c r="B1016" s="8" t="s">
        <v>237</v>
      </c>
      <c r="C1016" s="8" t="s">
        <v>95</v>
      </c>
      <c r="D1016" s="8" t="s">
        <v>90</v>
      </c>
      <c r="E1016" s="12">
        <v>112</v>
      </c>
      <c r="F1016" s="12">
        <v>0.14299999999999999</v>
      </c>
      <c r="G1016" s="12">
        <v>16.015999999999998</v>
      </c>
      <c r="H1016" s="13">
        <v>28.027999999999999</v>
      </c>
      <c r="I1016" s="13">
        <v>4.5069023999999995</v>
      </c>
      <c r="J1016" s="13">
        <v>0.96896799999999983</v>
      </c>
      <c r="K1016" s="13">
        <v>0</v>
      </c>
      <c r="L1016" s="13">
        <v>0</v>
      </c>
      <c r="M1016" s="5">
        <f>AllData_CategoryTribe!AX1017*4</f>
        <v>18.027609599999998</v>
      </c>
      <c r="N1016" s="5">
        <f>AllData_CategoryTribe!BA1017*9</f>
        <v>8.7207119999999989</v>
      </c>
      <c r="O1016" s="5">
        <f>AllData_CategoryTribe!BB1017*4</f>
        <v>0</v>
      </c>
      <c r="P1016">
        <f t="shared" si="15"/>
        <v>1</v>
      </c>
      <c r="Q1016">
        <v>34.19</v>
      </c>
    </row>
    <row r="1017" spans="1:17" x14ac:dyDescent="0.3">
      <c r="A1017" s="8" t="s">
        <v>232</v>
      </c>
      <c r="B1017" s="8" t="s">
        <v>237</v>
      </c>
      <c r="C1017" s="8" t="s">
        <v>95</v>
      </c>
      <c r="D1017" s="8" t="s">
        <v>23</v>
      </c>
      <c r="E1017" s="12"/>
      <c r="F1017" s="12">
        <v>0</v>
      </c>
      <c r="G1017" s="12">
        <v>0</v>
      </c>
      <c r="H1017" s="13">
        <v>0</v>
      </c>
      <c r="I1017" s="13">
        <v>0</v>
      </c>
      <c r="J1017" s="13">
        <v>0</v>
      </c>
      <c r="K1017" s="13">
        <v>0</v>
      </c>
      <c r="L1017" s="13">
        <v>0</v>
      </c>
      <c r="M1017" s="5">
        <f>AllData_CategoryTribe!AX1018*4</f>
        <v>0</v>
      </c>
      <c r="N1017" s="5">
        <f>AllData_CategoryTribe!BA1018*9</f>
        <v>0</v>
      </c>
      <c r="O1017" s="5">
        <f>AllData_CategoryTribe!BB1018*4</f>
        <v>0</v>
      </c>
      <c r="P1017">
        <f t="shared" si="15"/>
        <v>0</v>
      </c>
      <c r="Q1017">
        <v>24.3</v>
      </c>
    </row>
    <row r="1018" spans="1:17" x14ac:dyDescent="0.3">
      <c r="A1018" s="8" t="s">
        <v>232</v>
      </c>
      <c r="B1018" s="8" t="s">
        <v>237</v>
      </c>
      <c r="C1018" s="8" t="s">
        <v>95</v>
      </c>
      <c r="D1018" s="8" t="s">
        <v>24</v>
      </c>
      <c r="E1018" s="12">
        <v>184</v>
      </c>
      <c r="F1018" s="12">
        <v>0.14299999999999999</v>
      </c>
      <c r="G1018" s="12">
        <v>26.311999999999998</v>
      </c>
      <c r="H1018" s="13">
        <v>18.155279999999998</v>
      </c>
      <c r="I1018" s="13">
        <v>0.94723199999999996</v>
      </c>
      <c r="J1018" s="13">
        <v>1.0787919999999998</v>
      </c>
      <c r="K1018" s="13">
        <v>1.18404</v>
      </c>
      <c r="L1018" s="13">
        <v>0</v>
      </c>
      <c r="M1018" s="5">
        <f>AllData_CategoryTribe!AX1019*4</f>
        <v>3.7889279999999999</v>
      </c>
      <c r="N1018" s="5">
        <f>AllData_CategoryTribe!BA1019*9</f>
        <v>9.709127999999998</v>
      </c>
      <c r="O1018" s="5">
        <f>AllData_CategoryTribe!BB1019*4</f>
        <v>4.7361599999999999</v>
      </c>
      <c r="P1018">
        <f t="shared" si="15"/>
        <v>1</v>
      </c>
      <c r="Q1018">
        <v>12.2</v>
      </c>
    </row>
    <row r="1019" spans="1:17" x14ac:dyDescent="0.3">
      <c r="A1019" s="8" t="s">
        <v>232</v>
      </c>
      <c r="B1019" s="8" t="s">
        <v>237</v>
      </c>
      <c r="C1019" s="8" t="s">
        <v>95</v>
      </c>
      <c r="D1019" s="8" t="s">
        <v>25</v>
      </c>
      <c r="E1019" s="12"/>
      <c r="F1019" s="12">
        <v>0</v>
      </c>
      <c r="G1019" s="12">
        <v>0</v>
      </c>
      <c r="H1019" s="13">
        <v>0</v>
      </c>
      <c r="I1019" s="13">
        <v>0</v>
      </c>
      <c r="J1019" s="13">
        <v>0</v>
      </c>
      <c r="K1019" s="13">
        <v>0</v>
      </c>
      <c r="L1019" s="13">
        <v>0</v>
      </c>
      <c r="M1019" s="5">
        <f>AllData_CategoryTribe!AX1020*4</f>
        <v>0</v>
      </c>
      <c r="N1019" s="5">
        <f>AllData_CategoryTribe!BA1020*9</f>
        <v>0</v>
      </c>
      <c r="O1019" s="5">
        <f>AllData_CategoryTribe!BB1020*4</f>
        <v>0</v>
      </c>
      <c r="P1019">
        <f t="shared" si="15"/>
        <v>0</v>
      </c>
      <c r="Q1019">
        <v>59.3</v>
      </c>
    </row>
    <row r="1020" spans="1:17" x14ac:dyDescent="0.3">
      <c r="A1020" s="8" t="s">
        <v>20</v>
      </c>
      <c r="B1020" s="8" t="s">
        <v>237</v>
      </c>
      <c r="C1020" s="8" t="s">
        <v>95</v>
      </c>
      <c r="D1020" s="8" t="s">
        <v>20</v>
      </c>
      <c r="E1020" s="12">
        <v>112</v>
      </c>
      <c r="F1020" s="12">
        <v>0.14299999999999999</v>
      </c>
      <c r="G1020" s="12">
        <v>16.015999999999998</v>
      </c>
      <c r="H1020" s="13">
        <v>16.816799999999997</v>
      </c>
      <c r="I1020" s="13">
        <v>2.9629599999999998</v>
      </c>
      <c r="J1020" s="13">
        <v>0.46446399999999999</v>
      </c>
      <c r="K1020" s="13">
        <v>0</v>
      </c>
      <c r="L1020" s="13">
        <v>0</v>
      </c>
      <c r="M1020" s="5">
        <f>AllData_CategoryTribe!AX1021*4</f>
        <v>11.851839999999999</v>
      </c>
      <c r="N1020" s="5">
        <f>AllData_CategoryTribe!BA1021*9</f>
        <v>4.1801759999999994</v>
      </c>
      <c r="O1020" s="5">
        <f>AllData_CategoryTribe!BB1021*4</f>
        <v>0</v>
      </c>
      <c r="P1020">
        <f t="shared" si="15"/>
        <v>1</v>
      </c>
      <c r="Q1020">
        <v>21.4</v>
      </c>
    </row>
    <row r="1021" spans="1:17" x14ac:dyDescent="0.3">
      <c r="A1021" s="8" t="s">
        <v>233</v>
      </c>
      <c r="B1021" s="8" t="s">
        <v>237</v>
      </c>
      <c r="C1021" s="8" t="s">
        <v>95</v>
      </c>
      <c r="D1021" s="8" t="s">
        <v>26</v>
      </c>
      <c r="E1021" s="12">
        <v>175</v>
      </c>
      <c r="F1021" s="12">
        <v>0.14299999999999999</v>
      </c>
      <c r="G1021" s="12">
        <v>25.024999999999999</v>
      </c>
      <c r="H1021" s="13">
        <v>32.532499999999999</v>
      </c>
      <c r="I1021" s="13">
        <v>0.60059999999999991</v>
      </c>
      <c r="J1021" s="13">
        <v>5.0049999999999997E-2</v>
      </c>
      <c r="K1021" s="13">
        <v>7.1571500000000006</v>
      </c>
      <c r="L1021" s="13">
        <v>7.5074999999999989E-2</v>
      </c>
      <c r="M1021" s="5">
        <f>AllData_CategoryTribe!AX1022*4</f>
        <v>2.4023999999999996</v>
      </c>
      <c r="N1021" s="5">
        <f>AllData_CategoryTribe!BA1022*9</f>
        <v>0.45044999999999996</v>
      </c>
      <c r="O1021" s="5">
        <f>AllData_CategoryTribe!BB1022*4</f>
        <v>28.628600000000002</v>
      </c>
      <c r="P1021">
        <f t="shared" si="15"/>
        <v>1</v>
      </c>
      <c r="Q1021">
        <v>31.200000000000003</v>
      </c>
    </row>
    <row r="1022" spans="1:17" x14ac:dyDescent="0.3">
      <c r="A1022" s="8" t="s">
        <v>233</v>
      </c>
      <c r="B1022" s="8" t="s">
        <v>237</v>
      </c>
      <c r="C1022" s="8" t="s">
        <v>95</v>
      </c>
      <c r="D1022" s="8" t="s">
        <v>28</v>
      </c>
      <c r="E1022" s="12">
        <v>185</v>
      </c>
      <c r="F1022" s="12">
        <v>0.28599999999999998</v>
      </c>
      <c r="G1022" s="12">
        <v>52.91</v>
      </c>
      <c r="H1022" s="13">
        <v>67.195700000000002</v>
      </c>
      <c r="I1022" s="13">
        <v>4.6031699999999995</v>
      </c>
      <c r="J1022" s="13">
        <v>0.26455000000000001</v>
      </c>
      <c r="K1022" s="13">
        <v>12.06348</v>
      </c>
      <c r="L1022" s="13">
        <v>3.3862400000000004</v>
      </c>
      <c r="M1022" s="5">
        <f>AllData_CategoryTribe!AX1023*4</f>
        <v>18.412679999999998</v>
      </c>
      <c r="N1022" s="5">
        <f>AllData_CategoryTribe!BA1023*9</f>
        <v>2.3809499999999999</v>
      </c>
      <c r="O1022" s="5">
        <f>AllData_CategoryTribe!BB1023*4</f>
        <v>48.253920000000001</v>
      </c>
      <c r="P1022">
        <f t="shared" si="15"/>
        <v>1</v>
      </c>
      <c r="Q1022">
        <v>32</v>
      </c>
    </row>
    <row r="1023" spans="1:17" x14ac:dyDescent="0.3">
      <c r="A1023" s="8" t="s">
        <v>233</v>
      </c>
      <c r="B1023" s="8" t="s">
        <v>237</v>
      </c>
      <c r="C1023" s="8" t="s">
        <v>95</v>
      </c>
      <c r="D1023" s="8" t="s">
        <v>29</v>
      </c>
      <c r="E1023" s="12"/>
      <c r="F1023" s="12">
        <v>0</v>
      </c>
      <c r="G1023" s="12">
        <v>0</v>
      </c>
      <c r="H1023" s="13">
        <v>0</v>
      </c>
      <c r="I1023" s="13">
        <v>0</v>
      </c>
      <c r="J1023" s="13">
        <v>0</v>
      </c>
      <c r="K1023" s="13">
        <v>0</v>
      </c>
      <c r="L1023" s="13">
        <v>0</v>
      </c>
      <c r="M1023" s="5">
        <f>AllData_CategoryTribe!AX1024*4</f>
        <v>0</v>
      </c>
      <c r="N1023" s="5">
        <f>AllData_CategoryTribe!BA1024*9</f>
        <v>0</v>
      </c>
      <c r="O1023" s="5">
        <f>AllData_CategoryTribe!BB1024*4</f>
        <v>0</v>
      </c>
      <c r="P1023">
        <f t="shared" si="15"/>
        <v>0</v>
      </c>
      <c r="Q1023">
        <v>5.9</v>
      </c>
    </row>
    <row r="1024" spans="1:17" x14ac:dyDescent="0.3">
      <c r="A1024" s="8" t="s">
        <v>233</v>
      </c>
      <c r="B1024" s="8" t="s">
        <v>237</v>
      </c>
      <c r="C1024" s="8" t="s">
        <v>95</v>
      </c>
      <c r="D1024" s="8" t="s">
        <v>30</v>
      </c>
      <c r="E1024" s="12"/>
      <c r="F1024" s="12">
        <v>0</v>
      </c>
      <c r="G1024" s="12">
        <v>0</v>
      </c>
      <c r="H1024" s="13">
        <v>0</v>
      </c>
      <c r="I1024" s="13">
        <v>0</v>
      </c>
      <c r="J1024" s="13">
        <v>0</v>
      </c>
      <c r="K1024" s="13">
        <v>0</v>
      </c>
      <c r="L1024" s="13">
        <v>0</v>
      </c>
      <c r="M1024" s="5">
        <f>AllData_CategoryTribe!AX1025*4</f>
        <v>0</v>
      </c>
      <c r="N1024" s="5">
        <f>AllData_CategoryTribe!BA1025*9</f>
        <v>0</v>
      </c>
      <c r="O1024" s="5">
        <f>AllData_CategoryTribe!BB1025*4</f>
        <v>0</v>
      </c>
      <c r="P1024">
        <f t="shared" si="15"/>
        <v>0</v>
      </c>
      <c r="Q1024">
        <v>24.9</v>
      </c>
    </row>
    <row r="1025" spans="1:17" x14ac:dyDescent="0.3">
      <c r="A1025" s="8" t="s">
        <v>233</v>
      </c>
      <c r="B1025" s="8" t="s">
        <v>237</v>
      </c>
      <c r="C1025" s="8" t="s">
        <v>95</v>
      </c>
      <c r="D1025" s="8" t="s">
        <v>31</v>
      </c>
      <c r="E1025" s="12">
        <v>122</v>
      </c>
      <c r="F1025" s="12">
        <v>0.14299999999999999</v>
      </c>
      <c r="G1025" s="12">
        <v>17.445999999999998</v>
      </c>
      <c r="H1025" s="13">
        <v>16.224779999999999</v>
      </c>
      <c r="I1025" s="13">
        <v>0.34891999999999995</v>
      </c>
      <c r="J1025" s="13">
        <v>1.7446E-2</v>
      </c>
      <c r="K1025" s="13">
        <v>3.7683359999999997</v>
      </c>
      <c r="L1025" s="13">
        <v>0.26168999999999998</v>
      </c>
      <c r="M1025" s="5">
        <f>AllData_CategoryTribe!AX1026*4</f>
        <v>1.3956799999999998</v>
      </c>
      <c r="N1025" s="5">
        <f>AllData_CategoryTribe!BA1026*9</f>
        <v>0.15701399999999999</v>
      </c>
      <c r="O1025" s="5">
        <f>AllData_CategoryTribe!BB1026*4</f>
        <v>15.073343999999999</v>
      </c>
      <c r="P1025">
        <f t="shared" si="15"/>
        <v>1</v>
      </c>
      <c r="Q1025">
        <v>23.700000000000003</v>
      </c>
    </row>
    <row r="1026" spans="1:17" x14ac:dyDescent="0.3">
      <c r="A1026" s="8" t="s">
        <v>233</v>
      </c>
      <c r="B1026" s="8" t="s">
        <v>237</v>
      </c>
      <c r="C1026" s="8" t="s">
        <v>95</v>
      </c>
      <c r="D1026" s="8" t="s">
        <v>77</v>
      </c>
      <c r="E1026" s="12">
        <v>119</v>
      </c>
      <c r="F1026" s="12">
        <v>1</v>
      </c>
      <c r="G1026" s="12">
        <v>119</v>
      </c>
      <c r="H1026" s="13">
        <v>464.1</v>
      </c>
      <c r="I1026" s="13">
        <v>1.19</v>
      </c>
      <c r="J1026" s="13">
        <v>0.95200000000000007</v>
      </c>
      <c r="K1026" s="13">
        <v>100.07899999999999</v>
      </c>
      <c r="L1026" s="13">
        <v>1.19</v>
      </c>
      <c r="M1026" s="5">
        <f>AllData_CategoryTribe!AX1027*4</f>
        <v>4.76</v>
      </c>
      <c r="N1026" s="5">
        <f>AllData_CategoryTribe!BA1027*9</f>
        <v>8.5680000000000014</v>
      </c>
      <c r="O1026" s="5">
        <f>AllData_CategoryTribe!BB1027*4</f>
        <v>400.31599999999997</v>
      </c>
      <c r="P1026">
        <f t="shared" si="15"/>
        <v>1</v>
      </c>
      <c r="Q1026">
        <v>84.899999999999991</v>
      </c>
    </row>
    <row r="1027" spans="1:17" x14ac:dyDescent="0.3">
      <c r="A1027" s="8" t="s">
        <v>234</v>
      </c>
      <c r="B1027" s="8" t="s">
        <v>237</v>
      </c>
      <c r="C1027" s="8" t="s">
        <v>95</v>
      </c>
      <c r="D1027" s="8" t="s">
        <v>248</v>
      </c>
      <c r="E1027" s="12">
        <v>134</v>
      </c>
      <c r="F1027" s="12">
        <v>0.28599999999999998</v>
      </c>
      <c r="G1027" s="12">
        <v>38.323999999999998</v>
      </c>
      <c r="H1027" s="13">
        <v>62.468119999999999</v>
      </c>
      <c r="I1027" s="13">
        <v>2.414412</v>
      </c>
      <c r="J1027" s="13">
        <v>0.53653600000000001</v>
      </c>
      <c r="K1027" s="13">
        <v>11.918764000000001</v>
      </c>
      <c r="L1027" s="13">
        <v>0.38323999999999997</v>
      </c>
      <c r="M1027" s="5">
        <f>AllData_CategoryTribe!AX1028*4</f>
        <v>9.657648</v>
      </c>
      <c r="N1027" s="5">
        <f>AllData_CategoryTribe!BA1028*9</f>
        <v>4.828824</v>
      </c>
      <c r="O1027" s="5">
        <f>AllData_CategoryTribe!BB1028*4</f>
        <v>47.675056000000005</v>
      </c>
      <c r="P1027">
        <f t="shared" ref="P1027:P1090" si="16">IF($G$2:$G$3469&gt;0,1,0)</f>
        <v>1</v>
      </c>
      <c r="Q1027">
        <v>38.799999999999997</v>
      </c>
    </row>
    <row r="1028" spans="1:17" x14ac:dyDescent="0.3">
      <c r="A1028" s="8" t="s">
        <v>234</v>
      </c>
      <c r="B1028" s="8" t="s">
        <v>237</v>
      </c>
      <c r="C1028" s="8" t="s">
        <v>95</v>
      </c>
      <c r="D1028" s="8" t="s">
        <v>27</v>
      </c>
      <c r="E1028" s="12">
        <v>114</v>
      </c>
      <c r="F1028" s="12">
        <v>3.3000000000000002E-2</v>
      </c>
      <c r="G1028" s="12">
        <v>3.762</v>
      </c>
      <c r="H1028" s="13">
        <v>4.7024999999999997</v>
      </c>
      <c r="I1028" s="13">
        <v>7.9002000000000003E-2</v>
      </c>
      <c r="J1028" s="13">
        <v>4.8905999999999998E-2</v>
      </c>
      <c r="K1028" s="13">
        <v>0.98564399999999996</v>
      </c>
      <c r="L1028" s="13">
        <v>3.7620000000000001E-2</v>
      </c>
      <c r="M1028" s="5">
        <f>AllData_CategoryTribe!AX1029*4</f>
        <v>0.31600800000000001</v>
      </c>
      <c r="N1028" s="5">
        <f>AllData_CategoryTribe!BA1029*9</f>
        <v>0.44015399999999999</v>
      </c>
      <c r="O1028" s="5">
        <f>AllData_CategoryTribe!BB1029*4</f>
        <v>3.9425759999999999</v>
      </c>
      <c r="P1028">
        <f t="shared" si="16"/>
        <v>1</v>
      </c>
      <c r="Q1028">
        <v>29.6</v>
      </c>
    </row>
    <row r="1029" spans="1:17" x14ac:dyDescent="0.3">
      <c r="A1029" s="8" t="s">
        <v>234</v>
      </c>
      <c r="B1029" s="8" t="s">
        <v>237</v>
      </c>
      <c r="C1029" s="8" t="s">
        <v>95</v>
      </c>
      <c r="D1029" s="8" t="s">
        <v>32</v>
      </c>
      <c r="E1029" s="12">
        <v>83</v>
      </c>
      <c r="F1029" s="12">
        <v>6.7000000000000004E-2</v>
      </c>
      <c r="G1029" s="12">
        <v>5.5609999999999999</v>
      </c>
      <c r="H1029" s="13">
        <v>18.462519999999998</v>
      </c>
      <c r="I1029" s="13">
        <v>0.57278300000000004</v>
      </c>
      <c r="J1029" s="13">
        <v>0.16683000000000001</v>
      </c>
      <c r="K1029" s="13">
        <v>4.0984569999999998</v>
      </c>
      <c r="L1029" s="13">
        <v>0.70624699999999985</v>
      </c>
      <c r="M1029" s="5">
        <f>AllData_CategoryTribe!AX1030*4</f>
        <v>2.2911320000000002</v>
      </c>
      <c r="N1029" s="5">
        <f>AllData_CategoryTribe!BA1030*9</f>
        <v>1.5014700000000001</v>
      </c>
      <c r="O1029" s="5">
        <f>AllData_CategoryTribe!BB1030*4</f>
        <v>16.393827999999999</v>
      </c>
      <c r="P1029">
        <f t="shared" si="16"/>
        <v>1</v>
      </c>
      <c r="Q1029">
        <v>87</v>
      </c>
    </row>
    <row r="1030" spans="1:17" x14ac:dyDescent="0.3">
      <c r="A1030" s="8" t="s">
        <v>232</v>
      </c>
      <c r="B1030" s="8" t="s">
        <v>237</v>
      </c>
      <c r="C1030" s="8" t="s">
        <v>96</v>
      </c>
      <c r="D1030" s="8" t="s">
        <v>13</v>
      </c>
      <c r="E1030" s="12"/>
      <c r="F1030" s="12">
        <v>0</v>
      </c>
      <c r="G1030" s="12">
        <v>0</v>
      </c>
      <c r="H1030" s="13">
        <v>0</v>
      </c>
      <c r="I1030" s="13">
        <v>0</v>
      </c>
      <c r="J1030" s="13">
        <v>0</v>
      </c>
      <c r="K1030" s="13">
        <v>0</v>
      </c>
      <c r="L1030" s="13">
        <v>0</v>
      </c>
      <c r="M1030" s="5">
        <f>AllData_CategoryTribe!AX1031*4</f>
        <v>0</v>
      </c>
      <c r="N1030" s="5">
        <f>AllData_CategoryTribe!BA1031*9</f>
        <v>0</v>
      </c>
      <c r="O1030" s="5">
        <f>AllData_CategoryTribe!BB1031*4</f>
        <v>0</v>
      </c>
      <c r="P1030">
        <f t="shared" si="16"/>
        <v>0</v>
      </c>
      <c r="Q1030">
        <v>42.9</v>
      </c>
    </row>
    <row r="1031" spans="1:17" x14ac:dyDescent="0.3">
      <c r="A1031" s="8" t="s">
        <v>232</v>
      </c>
      <c r="B1031" s="8" t="s">
        <v>237</v>
      </c>
      <c r="C1031" s="8" t="s">
        <v>96</v>
      </c>
      <c r="D1031" s="8" t="s">
        <v>15</v>
      </c>
      <c r="E1031" s="12">
        <v>85</v>
      </c>
      <c r="F1031" s="12">
        <v>0.14299999999999999</v>
      </c>
      <c r="G1031" s="12">
        <v>12.154999999999999</v>
      </c>
      <c r="H1031" s="13">
        <v>29.29355</v>
      </c>
      <c r="I1031" s="13">
        <v>3.9989949999999999</v>
      </c>
      <c r="J1031" s="13">
        <v>1.3248949999999999</v>
      </c>
      <c r="K1031" s="13">
        <v>6.0774999999999996E-2</v>
      </c>
      <c r="L1031" s="13">
        <v>0</v>
      </c>
      <c r="M1031" s="5">
        <f>AllData_CategoryTribe!AX1032*4</f>
        <v>15.995979999999999</v>
      </c>
      <c r="N1031" s="5">
        <f>AllData_CategoryTribe!BA1032*9</f>
        <v>11.924054999999999</v>
      </c>
      <c r="O1031" s="5">
        <f>AllData_CategoryTribe!BB1032*4</f>
        <v>0.24309999999999998</v>
      </c>
      <c r="P1031">
        <f t="shared" si="16"/>
        <v>1</v>
      </c>
      <c r="Q1031">
        <v>44.3</v>
      </c>
    </row>
    <row r="1032" spans="1:17" x14ac:dyDescent="0.3">
      <c r="A1032" s="8" t="s">
        <v>232</v>
      </c>
      <c r="B1032" s="8" t="s">
        <v>237</v>
      </c>
      <c r="C1032" s="8" t="s">
        <v>96</v>
      </c>
      <c r="D1032" s="8" t="s">
        <v>17</v>
      </c>
      <c r="E1032" s="12"/>
      <c r="F1032" s="12">
        <v>0</v>
      </c>
      <c r="G1032" s="12">
        <v>0</v>
      </c>
      <c r="H1032" s="13">
        <v>0</v>
      </c>
      <c r="I1032" s="13">
        <v>0</v>
      </c>
      <c r="J1032" s="13">
        <v>0</v>
      </c>
      <c r="K1032" s="13">
        <v>0</v>
      </c>
      <c r="L1032" s="13">
        <v>0</v>
      </c>
      <c r="M1032" s="5">
        <f>AllData_CategoryTribe!AX1033*4</f>
        <v>0</v>
      </c>
      <c r="N1032" s="5">
        <f>AllData_CategoryTribe!BA1033*9</f>
        <v>0</v>
      </c>
      <c r="O1032" s="5">
        <f>AllData_CategoryTribe!BB1033*4</f>
        <v>0</v>
      </c>
      <c r="P1032">
        <f t="shared" si="16"/>
        <v>0</v>
      </c>
      <c r="Q1032">
        <v>38.299999999999997</v>
      </c>
    </row>
    <row r="1033" spans="1:17" x14ac:dyDescent="0.3">
      <c r="A1033" s="8" t="s">
        <v>232</v>
      </c>
      <c r="B1033" s="8" t="s">
        <v>237</v>
      </c>
      <c r="C1033" s="8" t="s">
        <v>96</v>
      </c>
      <c r="D1033" s="8" t="s">
        <v>18</v>
      </c>
      <c r="E1033" s="12"/>
      <c r="F1033" s="12">
        <v>0</v>
      </c>
      <c r="G1033" s="12">
        <v>0</v>
      </c>
      <c r="H1033" s="13">
        <v>0</v>
      </c>
      <c r="I1033" s="13">
        <v>0</v>
      </c>
      <c r="J1033" s="13">
        <v>0</v>
      </c>
      <c r="K1033" s="13">
        <v>0</v>
      </c>
      <c r="L1033" s="13">
        <v>0</v>
      </c>
      <c r="M1033" s="5">
        <f>AllData_CategoryTribe!AX1034*4</f>
        <v>0</v>
      </c>
      <c r="N1033" s="5">
        <f>AllData_CategoryTribe!BA1034*9</f>
        <v>0</v>
      </c>
      <c r="O1033" s="5">
        <f>AllData_CategoryTribe!BB1034*4</f>
        <v>0</v>
      </c>
      <c r="P1033">
        <f t="shared" si="16"/>
        <v>0</v>
      </c>
      <c r="Q1033">
        <v>39.900000000000006</v>
      </c>
    </row>
    <row r="1034" spans="1:17" x14ac:dyDescent="0.3">
      <c r="A1034" s="8" t="s">
        <v>232</v>
      </c>
      <c r="B1034" s="8" t="s">
        <v>237</v>
      </c>
      <c r="C1034" s="8" t="s">
        <v>96</v>
      </c>
      <c r="D1034" s="8" t="s">
        <v>19</v>
      </c>
      <c r="E1034" s="12">
        <v>112</v>
      </c>
      <c r="F1034" s="12">
        <v>0.28599999999999998</v>
      </c>
      <c r="G1034" s="12">
        <v>32.031999999999996</v>
      </c>
      <c r="H1034" s="13">
        <v>91.291199999999989</v>
      </c>
      <c r="I1034" s="13">
        <v>8.6166079999999994</v>
      </c>
      <c r="J1034" s="13">
        <v>6.054047999999999</v>
      </c>
      <c r="K1034" s="13">
        <v>0</v>
      </c>
      <c r="L1034" s="13">
        <v>0</v>
      </c>
      <c r="M1034" s="5">
        <f>AllData_CategoryTribe!AX1035*4</f>
        <v>34.466431999999998</v>
      </c>
      <c r="N1034" s="5">
        <f>AllData_CategoryTribe!BA1035*9</f>
        <v>54.486431999999994</v>
      </c>
      <c r="O1034" s="5">
        <f>AllData_CategoryTribe!BB1035*4</f>
        <v>0</v>
      </c>
      <c r="P1034">
        <f t="shared" si="16"/>
        <v>1</v>
      </c>
      <c r="Q1034">
        <v>45.8</v>
      </c>
    </row>
    <row r="1035" spans="1:17" x14ac:dyDescent="0.3">
      <c r="A1035" s="8" t="s">
        <v>232</v>
      </c>
      <c r="B1035" s="8" t="s">
        <v>237</v>
      </c>
      <c r="C1035" s="8" t="s">
        <v>96</v>
      </c>
      <c r="D1035" s="8" t="s">
        <v>22</v>
      </c>
      <c r="E1035" s="12"/>
      <c r="F1035" s="12">
        <v>0</v>
      </c>
      <c r="G1035" s="12">
        <v>0</v>
      </c>
      <c r="H1035" s="13">
        <v>0</v>
      </c>
      <c r="I1035" s="13">
        <v>0</v>
      </c>
      <c r="J1035" s="13">
        <v>0</v>
      </c>
      <c r="K1035" s="13">
        <v>0</v>
      </c>
      <c r="L1035" s="13">
        <v>0</v>
      </c>
      <c r="M1035" s="5">
        <f>AllData_CategoryTribe!AX1036*4</f>
        <v>0</v>
      </c>
      <c r="N1035" s="5">
        <f>AllData_CategoryTribe!BA1036*9</f>
        <v>0</v>
      </c>
      <c r="O1035" s="5">
        <f>AllData_CategoryTribe!BB1036*4</f>
        <v>0</v>
      </c>
      <c r="P1035">
        <f t="shared" si="16"/>
        <v>0</v>
      </c>
      <c r="Q1035">
        <v>45.8</v>
      </c>
    </row>
    <row r="1036" spans="1:17" x14ac:dyDescent="0.3">
      <c r="A1036" s="8" t="s">
        <v>232</v>
      </c>
      <c r="B1036" s="8" t="s">
        <v>237</v>
      </c>
      <c r="C1036" s="8" t="s">
        <v>96</v>
      </c>
      <c r="D1036" s="8" t="s">
        <v>90</v>
      </c>
      <c r="E1036" s="12">
        <v>112</v>
      </c>
      <c r="F1036" s="12">
        <v>0.14299999999999999</v>
      </c>
      <c r="G1036" s="12">
        <v>16.015999999999998</v>
      </c>
      <c r="H1036" s="13">
        <v>28.027999999999999</v>
      </c>
      <c r="I1036" s="13">
        <v>4.5069023999999995</v>
      </c>
      <c r="J1036" s="13">
        <v>0.96896799999999983</v>
      </c>
      <c r="K1036" s="13">
        <v>0</v>
      </c>
      <c r="L1036" s="13">
        <v>0</v>
      </c>
      <c r="M1036" s="5">
        <f>AllData_CategoryTribe!AX1037*4</f>
        <v>18.027609599999998</v>
      </c>
      <c r="N1036" s="5">
        <f>AllData_CategoryTribe!BA1037*9</f>
        <v>8.7207119999999989</v>
      </c>
      <c r="O1036" s="5">
        <f>AllData_CategoryTribe!BB1037*4</f>
        <v>0</v>
      </c>
      <c r="P1036">
        <f t="shared" si="16"/>
        <v>1</v>
      </c>
      <c r="Q1036">
        <v>34.19</v>
      </c>
    </row>
    <row r="1037" spans="1:17" x14ac:dyDescent="0.3">
      <c r="A1037" s="8" t="s">
        <v>232</v>
      </c>
      <c r="B1037" s="8" t="s">
        <v>237</v>
      </c>
      <c r="C1037" s="8" t="s">
        <v>96</v>
      </c>
      <c r="D1037" s="8" t="s">
        <v>23</v>
      </c>
      <c r="E1037" s="12">
        <v>64</v>
      </c>
      <c r="F1037" s="12">
        <v>3.3000000000000002E-2</v>
      </c>
      <c r="G1037" s="12">
        <v>2.1120000000000001</v>
      </c>
      <c r="H1037" s="13">
        <v>3.2736000000000001</v>
      </c>
      <c r="I1037" s="13">
        <v>0.26611200000000002</v>
      </c>
      <c r="J1037" s="13">
        <v>0.22387199999999999</v>
      </c>
      <c r="K1037" s="13">
        <v>2.3232000000000003E-2</v>
      </c>
      <c r="L1037" s="13">
        <v>0</v>
      </c>
      <c r="M1037" s="5">
        <f>AllData_CategoryTribe!AX1038*4</f>
        <v>1.0644480000000001</v>
      </c>
      <c r="N1037" s="5">
        <f>AllData_CategoryTribe!BA1038*9</f>
        <v>2.0148479999999998</v>
      </c>
      <c r="O1037" s="5">
        <f>AllData_CategoryTribe!BB1038*4</f>
        <v>9.2928000000000011E-2</v>
      </c>
      <c r="P1037">
        <f t="shared" si="16"/>
        <v>1</v>
      </c>
      <c r="Q1037">
        <v>24.3</v>
      </c>
    </row>
    <row r="1038" spans="1:17" x14ac:dyDescent="0.3">
      <c r="A1038" s="8" t="s">
        <v>232</v>
      </c>
      <c r="B1038" s="8" t="s">
        <v>237</v>
      </c>
      <c r="C1038" s="8" t="s">
        <v>96</v>
      </c>
      <c r="D1038" s="8" t="s">
        <v>24</v>
      </c>
      <c r="E1038" s="12"/>
      <c r="F1038" s="12">
        <v>0</v>
      </c>
      <c r="G1038" s="12">
        <v>0</v>
      </c>
      <c r="H1038" s="13">
        <v>0</v>
      </c>
      <c r="I1038" s="13">
        <v>0</v>
      </c>
      <c r="J1038" s="13">
        <v>0</v>
      </c>
      <c r="K1038" s="13">
        <v>0</v>
      </c>
      <c r="L1038" s="13">
        <v>0</v>
      </c>
      <c r="M1038" s="5">
        <f>AllData_CategoryTribe!AX1039*4</f>
        <v>0</v>
      </c>
      <c r="N1038" s="5">
        <f>AllData_CategoryTribe!BA1039*9</f>
        <v>0</v>
      </c>
      <c r="O1038" s="5">
        <f>AllData_CategoryTribe!BB1039*4</f>
        <v>0</v>
      </c>
      <c r="P1038">
        <f t="shared" si="16"/>
        <v>0</v>
      </c>
      <c r="Q1038">
        <v>12.2</v>
      </c>
    </row>
    <row r="1039" spans="1:17" x14ac:dyDescent="0.3">
      <c r="A1039" s="8" t="s">
        <v>232</v>
      </c>
      <c r="B1039" s="8" t="s">
        <v>237</v>
      </c>
      <c r="C1039" s="8" t="s">
        <v>96</v>
      </c>
      <c r="D1039" s="8" t="s">
        <v>25</v>
      </c>
      <c r="E1039" s="12"/>
      <c r="F1039" s="12">
        <v>0</v>
      </c>
      <c r="G1039" s="12">
        <v>0</v>
      </c>
      <c r="H1039" s="13">
        <v>0</v>
      </c>
      <c r="I1039" s="13">
        <v>0</v>
      </c>
      <c r="J1039" s="13">
        <v>0</v>
      </c>
      <c r="K1039" s="13">
        <v>0</v>
      </c>
      <c r="L1039" s="13">
        <v>0</v>
      </c>
      <c r="M1039" s="5">
        <f>AllData_CategoryTribe!AX1040*4</f>
        <v>0</v>
      </c>
      <c r="N1039" s="5">
        <f>AllData_CategoryTribe!BA1040*9</f>
        <v>0</v>
      </c>
      <c r="O1039" s="5">
        <f>AllData_CategoryTribe!BB1040*4</f>
        <v>0</v>
      </c>
      <c r="P1039">
        <f t="shared" si="16"/>
        <v>0</v>
      </c>
      <c r="Q1039">
        <v>59.3</v>
      </c>
    </row>
    <row r="1040" spans="1:17" x14ac:dyDescent="0.3">
      <c r="A1040" s="8" t="s">
        <v>20</v>
      </c>
      <c r="B1040" s="8" t="s">
        <v>237</v>
      </c>
      <c r="C1040" s="8" t="s">
        <v>96</v>
      </c>
      <c r="D1040" s="8" t="s">
        <v>20</v>
      </c>
      <c r="E1040" s="12"/>
      <c r="F1040" s="12">
        <v>0</v>
      </c>
      <c r="G1040" s="12">
        <v>0</v>
      </c>
      <c r="H1040" s="13">
        <v>0</v>
      </c>
      <c r="I1040" s="13">
        <v>0</v>
      </c>
      <c r="J1040" s="13">
        <v>0</v>
      </c>
      <c r="K1040" s="13">
        <v>0</v>
      </c>
      <c r="L1040" s="13">
        <v>0</v>
      </c>
      <c r="M1040" s="5">
        <f>AllData_CategoryTribe!AX1041*4</f>
        <v>0</v>
      </c>
      <c r="N1040" s="5">
        <f>AllData_CategoryTribe!BA1041*9</f>
        <v>0</v>
      </c>
      <c r="O1040" s="5">
        <f>AllData_CategoryTribe!BB1041*4</f>
        <v>0</v>
      </c>
      <c r="P1040">
        <f t="shared" si="16"/>
        <v>0</v>
      </c>
      <c r="Q1040">
        <v>21.4</v>
      </c>
    </row>
    <row r="1041" spans="1:17" x14ac:dyDescent="0.3">
      <c r="A1041" s="8" t="s">
        <v>233</v>
      </c>
      <c r="B1041" s="8" t="s">
        <v>237</v>
      </c>
      <c r="C1041" s="8" t="s">
        <v>96</v>
      </c>
      <c r="D1041" s="8" t="s">
        <v>26</v>
      </c>
      <c r="E1041" s="12"/>
      <c r="F1041" s="12">
        <v>0</v>
      </c>
      <c r="G1041" s="12">
        <v>0</v>
      </c>
      <c r="H1041" s="13">
        <v>0</v>
      </c>
      <c r="I1041" s="13">
        <v>0</v>
      </c>
      <c r="J1041" s="13">
        <v>0</v>
      </c>
      <c r="K1041" s="13">
        <v>0</v>
      </c>
      <c r="L1041" s="13">
        <v>0</v>
      </c>
      <c r="M1041" s="5">
        <f>AllData_CategoryTribe!AX1042*4</f>
        <v>0</v>
      </c>
      <c r="N1041" s="5">
        <f>AllData_CategoryTribe!BA1042*9</f>
        <v>0</v>
      </c>
      <c r="O1041" s="5">
        <f>AllData_CategoryTribe!BB1042*4</f>
        <v>0</v>
      </c>
      <c r="P1041">
        <f t="shared" si="16"/>
        <v>0</v>
      </c>
      <c r="Q1041">
        <v>31.200000000000003</v>
      </c>
    </row>
    <row r="1042" spans="1:17" x14ac:dyDescent="0.3">
      <c r="A1042" s="8" t="s">
        <v>233</v>
      </c>
      <c r="B1042" s="8" t="s">
        <v>237</v>
      </c>
      <c r="C1042" s="8" t="s">
        <v>96</v>
      </c>
      <c r="D1042" s="8" t="s">
        <v>28</v>
      </c>
      <c r="E1042" s="12">
        <v>185</v>
      </c>
      <c r="F1042" s="12">
        <v>0.14299999999999999</v>
      </c>
      <c r="G1042" s="12">
        <v>26.454999999999998</v>
      </c>
      <c r="H1042" s="13">
        <v>33.597850000000001</v>
      </c>
      <c r="I1042" s="13">
        <v>2.3015849999999998</v>
      </c>
      <c r="J1042" s="13">
        <v>0.132275</v>
      </c>
      <c r="K1042" s="13">
        <v>6.0317400000000001</v>
      </c>
      <c r="L1042" s="13">
        <v>1.6931200000000002</v>
      </c>
      <c r="M1042" s="5">
        <f>AllData_CategoryTribe!AX1043*4</f>
        <v>9.2063399999999991</v>
      </c>
      <c r="N1042" s="5">
        <f>AllData_CategoryTribe!BA1043*9</f>
        <v>1.1904749999999999</v>
      </c>
      <c r="O1042" s="5">
        <f>AllData_CategoryTribe!BB1043*4</f>
        <v>24.12696</v>
      </c>
      <c r="P1042">
        <f t="shared" si="16"/>
        <v>1</v>
      </c>
      <c r="Q1042">
        <v>32</v>
      </c>
    </row>
    <row r="1043" spans="1:17" x14ac:dyDescent="0.3">
      <c r="A1043" s="8" t="s">
        <v>233</v>
      </c>
      <c r="B1043" s="8" t="s">
        <v>237</v>
      </c>
      <c r="C1043" s="8" t="s">
        <v>96</v>
      </c>
      <c r="D1043" s="8" t="s">
        <v>29</v>
      </c>
      <c r="E1043" s="12">
        <v>60</v>
      </c>
      <c r="F1043" s="12">
        <v>1</v>
      </c>
      <c r="G1043" s="12">
        <v>60</v>
      </c>
      <c r="H1043" s="13">
        <v>13.2</v>
      </c>
      <c r="I1043" s="13">
        <v>0.6</v>
      </c>
      <c r="J1043" s="13">
        <v>0.24</v>
      </c>
      <c r="K1043" s="13">
        <v>2.7</v>
      </c>
      <c r="L1043" s="13">
        <v>1.68</v>
      </c>
      <c r="M1043" s="5">
        <f>AllData_CategoryTribe!AX1044*4</f>
        <v>2.4</v>
      </c>
      <c r="N1043" s="5">
        <f>AllData_CategoryTribe!BA1044*9</f>
        <v>2.16</v>
      </c>
      <c r="O1043" s="5">
        <f>AllData_CategoryTribe!BB1044*4</f>
        <v>10.8</v>
      </c>
      <c r="P1043">
        <f t="shared" si="16"/>
        <v>1</v>
      </c>
      <c r="Q1043">
        <v>5.9</v>
      </c>
    </row>
    <row r="1044" spans="1:17" x14ac:dyDescent="0.3">
      <c r="A1044" s="8" t="s">
        <v>233</v>
      </c>
      <c r="B1044" s="8" t="s">
        <v>237</v>
      </c>
      <c r="C1044" s="8" t="s">
        <v>96</v>
      </c>
      <c r="D1044" s="8" t="s">
        <v>30</v>
      </c>
      <c r="E1044" s="12">
        <v>119</v>
      </c>
      <c r="F1044" s="12">
        <v>3.3000000000000002E-2</v>
      </c>
      <c r="G1044" s="12">
        <v>3.927</v>
      </c>
      <c r="H1044" s="13">
        <v>3.6128399999999998</v>
      </c>
      <c r="I1044" s="13">
        <v>3.9269999999999999E-2</v>
      </c>
      <c r="J1044" s="13">
        <v>1.9635E-2</v>
      </c>
      <c r="K1044" s="13">
        <v>0.9189179999999999</v>
      </c>
      <c r="L1044" s="13">
        <v>9.4247999999999998E-2</v>
      </c>
      <c r="M1044" s="5">
        <f>AllData_CategoryTribe!AX1045*4</f>
        <v>0.15708</v>
      </c>
      <c r="N1044" s="5">
        <f>AllData_CategoryTribe!BA1045*9</f>
        <v>0.17671500000000001</v>
      </c>
      <c r="O1044" s="5">
        <f>AllData_CategoryTribe!BB1045*4</f>
        <v>3.6756719999999996</v>
      </c>
      <c r="P1044">
        <f t="shared" si="16"/>
        <v>1</v>
      </c>
      <c r="Q1044">
        <v>24.9</v>
      </c>
    </row>
    <row r="1045" spans="1:17" x14ac:dyDescent="0.3">
      <c r="A1045" s="8" t="s">
        <v>233</v>
      </c>
      <c r="B1045" s="8" t="s">
        <v>237</v>
      </c>
      <c r="C1045" s="8" t="s">
        <v>96</v>
      </c>
      <c r="D1045" s="8" t="s">
        <v>31</v>
      </c>
      <c r="E1045" s="12">
        <v>122</v>
      </c>
      <c r="F1045" s="12">
        <v>0.14299999999999999</v>
      </c>
      <c r="G1045" s="12">
        <v>17.445999999999998</v>
      </c>
      <c r="H1045" s="13">
        <v>16.224779999999999</v>
      </c>
      <c r="I1045" s="13">
        <v>0.34891999999999995</v>
      </c>
      <c r="J1045" s="13">
        <v>1.7446E-2</v>
      </c>
      <c r="K1045" s="13">
        <v>3.7683359999999997</v>
      </c>
      <c r="L1045" s="13">
        <v>0.26168999999999998</v>
      </c>
      <c r="M1045" s="5">
        <f>AllData_CategoryTribe!AX1046*4</f>
        <v>1.3956799999999998</v>
      </c>
      <c r="N1045" s="5">
        <f>AllData_CategoryTribe!BA1046*9</f>
        <v>0.15701399999999999</v>
      </c>
      <c r="O1045" s="5">
        <f>AllData_CategoryTribe!BB1046*4</f>
        <v>15.073343999999999</v>
      </c>
      <c r="P1045">
        <f t="shared" si="16"/>
        <v>1</v>
      </c>
      <c r="Q1045">
        <v>23.700000000000003</v>
      </c>
    </row>
    <row r="1046" spans="1:17" x14ac:dyDescent="0.3">
      <c r="A1046" s="8" t="s">
        <v>234</v>
      </c>
      <c r="B1046" s="8" t="s">
        <v>237</v>
      </c>
      <c r="C1046" s="8" t="s">
        <v>96</v>
      </c>
      <c r="D1046" s="8" t="s">
        <v>27</v>
      </c>
      <c r="E1046" s="12">
        <v>114</v>
      </c>
      <c r="F1046" s="12">
        <v>1</v>
      </c>
      <c r="G1046" s="12">
        <v>114</v>
      </c>
      <c r="H1046" s="13">
        <v>142.5</v>
      </c>
      <c r="I1046" s="13">
        <v>2.3940000000000001</v>
      </c>
      <c r="J1046" s="13">
        <v>1.4820000000000002</v>
      </c>
      <c r="K1046" s="13">
        <v>29.867999999999999</v>
      </c>
      <c r="L1046" s="13">
        <v>1.1399999999999999</v>
      </c>
      <c r="M1046" s="5">
        <f>AllData_CategoryTribe!AX1047*4</f>
        <v>9.5760000000000005</v>
      </c>
      <c r="N1046" s="5">
        <f>AllData_CategoryTribe!BA1047*9</f>
        <v>13.338000000000001</v>
      </c>
      <c r="O1046" s="5">
        <f>AllData_CategoryTribe!BB1047*4</f>
        <v>119.47199999999999</v>
      </c>
      <c r="P1046">
        <f t="shared" si="16"/>
        <v>1</v>
      </c>
      <c r="Q1046">
        <v>29.6</v>
      </c>
    </row>
    <row r="1047" spans="1:17" x14ac:dyDescent="0.3">
      <c r="A1047" s="8" t="s">
        <v>232</v>
      </c>
      <c r="B1047" s="8" t="s">
        <v>237</v>
      </c>
      <c r="C1047" s="8" t="s">
        <v>97</v>
      </c>
      <c r="D1047" s="8" t="s">
        <v>13</v>
      </c>
      <c r="E1047" s="12"/>
      <c r="F1047" s="12">
        <v>0</v>
      </c>
      <c r="G1047" s="12">
        <v>0</v>
      </c>
      <c r="H1047" s="13">
        <v>0</v>
      </c>
      <c r="I1047" s="13">
        <v>0</v>
      </c>
      <c r="J1047" s="13">
        <v>0</v>
      </c>
      <c r="K1047" s="13">
        <v>0</v>
      </c>
      <c r="L1047" s="13">
        <v>0</v>
      </c>
      <c r="M1047" s="5">
        <f>AllData_CategoryTribe!AX1048*4</f>
        <v>0</v>
      </c>
      <c r="N1047" s="5">
        <f>AllData_CategoryTribe!BA1048*9</f>
        <v>0</v>
      </c>
      <c r="O1047" s="5">
        <f>AllData_CategoryTribe!BB1048*4</f>
        <v>0</v>
      </c>
      <c r="P1047">
        <f t="shared" si="16"/>
        <v>0</v>
      </c>
      <c r="Q1047">
        <v>42.9</v>
      </c>
    </row>
    <row r="1048" spans="1:17" x14ac:dyDescent="0.3">
      <c r="A1048" s="8" t="s">
        <v>232</v>
      </c>
      <c r="B1048" s="8" t="s">
        <v>237</v>
      </c>
      <c r="C1048" s="8" t="s">
        <v>97</v>
      </c>
      <c r="D1048" s="8" t="s">
        <v>15</v>
      </c>
      <c r="E1048" s="12">
        <v>85</v>
      </c>
      <c r="F1048" s="12">
        <v>6.7000000000000004E-2</v>
      </c>
      <c r="G1048" s="12">
        <v>5.6950000000000003</v>
      </c>
      <c r="H1048" s="13">
        <v>13.724950000000002</v>
      </c>
      <c r="I1048" s="13">
        <v>1.8736550000000001</v>
      </c>
      <c r="J1048" s="13">
        <v>0.62075500000000006</v>
      </c>
      <c r="K1048" s="13">
        <v>2.8475E-2</v>
      </c>
      <c r="L1048" s="13">
        <v>0</v>
      </c>
      <c r="M1048" s="5">
        <f>AllData_CategoryTribe!AX1049*4</f>
        <v>7.4946200000000003</v>
      </c>
      <c r="N1048" s="5">
        <f>AllData_CategoryTribe!BA1049*9</f>
        <v>5.5867950000000004</v>
      </c>
      <c r="O1048" s="5">
        <f>AllData_CategoryTribe!BB1049*4</f>
        <v>0.1139</v>
      </c>
      <c r="P1048">
        <f t="shared" si="16"/>
        <v>1</v>
      </c>
      <c r="Q1048">
        <v>44.3</v>
      </c>
    </row>
    <row r="1049" spans="1:17" x14ac:dyDescent="0.3">
      <c r="A1049" s="8" t="s">
        <v>232</v>
      </c>
      <c r="B1049" s="8" t="s">
        <v>237</v>
      </c>
      <c r="C1049" s="8" t="s">
        <v>97</v>
      </c>
      <c r="D1049" s="8" t="s">
        <v>17</v>
      </c>
      <c r="E1049" s="12">
        <v>85</v>
      </c>
      <c r="F1049" s="12">
        <v>5.0000000000000001E-3</v>
      </c>
      <c r="G1049" s="12">
        <v>0.42499999999999999</v>
      </c>
      <c r="H1049" s="13">
        <v>1.12625</v>
      </c>
      <c r="I1049" s="13">
        <v>7.1824999999999986E-2</v>
      </c>
      <c r="J1049" s="13">
        <v>9.0949999999999989E-2</v>
      </c>
      <c r="K1049" s="13">
        <v>0</v>
      </c>
      <c r="L1049" s="13">
        <v>0</v>
      </c>
      <c r="M1049" s="5">
        <f>AllData_CategoryTribe!AX1050*4</f>
        <v>0.28729999999999994</v>
      </c>
      <c r="N1049" s="5">
        <f>AllData_CategoryTribe!BA1050*9</f>
        <v>0.81854999999999989</v>
      </c>
      <c r="O1049" s="5">
        <f>AllData_CategoryTribe!BB1050*4</f>
        <v>0</v>
      </c>
      <c r="P1049">
        <f t="shared" si="16"/>
        <v>1</v>
      </c>
      <c r="Q1049">
        <v>38.299999999999997</v>
      </c>
    </row>
    <row r="1050" spans="1:17" x14ac:dyDescent="0.3">
      <c r="A1050" s="8" t="s">
        <v>232</v>
      </c>
      <c r="B1050" s="8" t="s">
        <v>237</v>
      </c>
      <c r="C1050" s="8" t="s">
        <v>97</v>
      </c>
      <c r="D1050" s="8" t="s">
        <v>18</v>
      </c>
      <c r="E1050" s="12"/>
      <c r="F1050" s="12">
        <v>0</v>
      </c>
      <c r="G1050" s="12">
        <v>0</v>
      </c>
      <c r="H1050" s="13">
        <v>0</v>
      </c>
      <c r="I1050" s="13">
        <v>0</v>
      </c>
      <c r="J1050" s="13">
        <v>0</v>
      </c>
      <c r="K1050" s="13">
        <v>0</v>
      </c>
      <c r="L1050" s="13">
        <v>0</v>
      </c>
      <c r="M1050" s="5">
        <f>AllData_CategoryTribe!AX1051*4</f>
        <v>0</v>
      </c>
      <c r="N1050" s="5">
        <f>AllData_CategoryTribe!BA1051*9</f>
        <v>0</v>
      </c>
      <c r="O1050" s="5">
        <f>AllData_CategoryTribe!BB1051*4</f>
        <v>0</v>
      </c>
      <c r="P1050">
        <f t="shared" si="16"/>
        <v>0</v>
      </c>
      <c r="Q1050">
        <v>39.900000000000006</v>
      </c>
    </row>
    <row r="1051" spans="1:17" x14ac:dyDescent="0.3">
      <c r="A1051" s="8" t="s">
        <v>232</v>
      </c>
      <c r="B1051" s="8" t="s">
        <v>237</v>
      </c>
      <c r="C1051" s="8" t="s">
        <v>97</v>
      </c>
      <c r="D1051" s="8" t="s">
        <v>19</v>
      </c>
      <c r="E1051" s="12"/>
      <c r="F1051" s="12">
        <v>0</v>
      </c>
      <c r="G1051" s="12">
        <v>0</v>
      </c>
      <c r="H1051" s="13">
        <v>0</v>
      </c>
      <c r="I1051" s="13">
        <v>0</v>
      </c>
      <c r="J1051" s="13">
        <v>0</v>
      </c>
      <c r="K1051" s="13">
        <v>0</v>
      </c>
      <c r="L1051" s="13">
        <v>0</v>
      </c>
      <c r="M1051" s="5">
        <f>AllData_CategoryTribe!AX1052*4</f>
        <v>0</v>
      </c>
      <c r="N1051" s="5">
        <f>AllData_CategoryTribe!BA1052*9</f>
        <v>0</v>
      </c>
      <c r="O1051" s="5">
        <f>AllData_CategoryTribe!BB1052*4</f>
        <v>0</v>
      </c>
      <c r="P1051">
        <f t="shared" si="16"/>
        <v>0</v>
      </c>
      <c r="Q1051">
        <v>45.8</v>
      </c>
    </row>
    <row r="1052" spans="1:17" x14ac:dyDescent="0.3">
      <c r="A1052" s="8" t="s">
        <v>232</v>
      </c>
      <c r="B1052" s="8" t="s">
        <v>237</v>
      </c>
      <c r="C1052" s="8" t="s">
        <v>97</v>
      </c>
      <c r="D1052" s="8" t="s">
        <v>90</v>
      </c>
      <c r="E1052" s="12">
        <v>112</v>
      </c>
      <c r="F1052" s="12">
        <v>3.0000000000000001E-3</v>
      </c>
      <c r="G1052" s="12">
        <v>0.33600000000000002</v>
      </c>
      <c r="H1052" s="13">
        <v>0.58800000000000008</v>
      </c>
      <c r="I1052" s="13">
        <v>9.4550400000000007E-2</v>
      </c>
      <c r="J1052" s="13">
        <v>2.0327999999999999E-2</v>
      </c>
      <c r="K1052" s="13">
        <v>0</v>
      </c>
      <c r="L1052" s="13">
        <v>0</v>
      </c>
      <c r="M1052" s="5">
        <f>AllData_CategoryTribe!AX1053*4</f>
        <v>0.37820160000000003</v>
      </c>
      <c r="N1052" s="5">
        <f>AllData_CategoryTribe!BA1053*9</f>
        <v>0.182952</v>
      </c>
      <c r="O1052" s="5">
        <f>AllData_CategoryTribe!BB1053*4</f>
        <v>0</v>
      </c>
      <c r="P1052">
        <f t="shared" si="16"/>
        <v>1</v>
      </c>
      <c r="Q1052">
        <v>34.19</v>
      </c>
    </row>
    <row r="1053" spans="1:17" x14ac:dyDescent="0.3">
      <c r="A1053" s="8" t="s">
        <v>232</v>
      </c>
      <c r="B1053" s="8" t="s">
        <v>237</v>
      </c>
      <c r="C1053" s="8" t="s">
        <v>97</v>
      </c>
      <c r="D1053" s="8" t="s">
        <v>22</v>
      </c>
      <c r="E1053" s="12"/>
      <c r="F1053" s="12">
        <v>0</v>
      </c>
      <c r="G1053" s="12">
        <v>0</v>
      </c>
      <c r="H1053" s="13">
        <v>0</v>
      </c>
      <c r="I1053" s="13">
        <v>0</v>
      </c>
      <c r="J1053" s="13">
        <v>0</v>
      </c>
      <c r="K1053" s="13">
        <v>0</v>
      </c>
      <c r="L1053" s="13">
        <v>0</v>
      </c>
      <c r="M1053" s="5">
        <f>AllData_CategoryTribe!AX1054*4</f>
        <v>0</v>
      </c>
      <c r="N1053" s="5">
        <f>AllData_CategoryTribe!BA1054*9</f>
        <v>0</v>
      </c>
      <c r="O1053" s="5">
        <f>AllData_CategoryTribe!BB1054*4</f>
        <v>0</v>
      </c>
      <c r="P1053">
        <f t="shared" si="16"/>
        <v>0</v>
      </c>
      <c r="Q1053">
        <v>45.8</v>
      </c>
    </row>
    <row r="1054" spans="1:17" x14ac:dyDescent="0.3">
      <c r="A1054" s="8" t="s">
        <v>232</v>
      </c>
      <c r="B1054" s="8" t="s">
        <v>237</v>
      </c>
      <c r="C1054" s="8" t="s">
        <v>97</v>
      </c>
      <c r="D1054" s="8" t="s">
        <v>23</v>
      </c>
      <c r="E1054" s="12"/>
      <c r="F1054" s="12">
        <v>0</v>
      </c>
      <c r="G1054" s="12">
        <v>0</v>
      </c>
      <c r="H1054" s="13">
        <v>0</v>
      </c>
      <c r="I1054" s="13">
        <v>0</v>
      </c>
      <c r="J1054" s="13">
        <v>0</v>
      </c>
      <c r="K1054" s="13">
        <v>0</v>
      </c>
      <c r="L1054" s="13">
        <v>0</v>
      </c>
      <c r="M1054" s="5">
        <f>AllData_CategoryTribe!AX1055*4</f>
        <v>0</v>
      </c>
      <c r="N1054" s="5">
        <f>AllData_CategoryTribe!BA1055*9</f>
        <v>0</v>
      </c>
      <c r="O1054" s="5">
        <f>AllData_CategoryTribe!BB1055*4</f>
        <v>0</v>
      </c>
      <c r="P1054">
        <f t="shared" si="16"/>
        <v>0</v>
      </c>
      <c r="Q1054">
        <v>24.3</v>
      </c>
    </row>
    <row r="1055" spans="1:17" x14ac:dyDescent="0.3">
      <c r="A1055" s="8" t="s">
        <v>232</v>
      </c>
      <c r="B1055" s="8" t="s">
        <v>237</v>
      </c>
      <c r="C1055" s="8" t="s">
        <v>97</v>
      </c>
      <c r="D1055" s="8" t="s">
        <v>24</v>
      </c>
      <c r="E1055" s="12"/>
      <c r="F1055" s="12">
        <v>0</v>
      </c>
      <c r="G1055" s="12">
        <v>0</v>
      </c>
      <c r="H1055" s="13">
        <v>0</v>
      </c>
      <c r="I1055" s="13">
        <v>0</v>
      </c>
      <c r="J1055" s="13">
        <v>0</v>
      </c>
      <c r="K1055" s="13">
        <v>0</v>
      </c>
      <c r="L1055" s="13">
        <v>0</v>
      </c>
      <c r="M1055" s="5">
        <f>AllData_CategoryTribe!AX1056*4</f>
        <v>0</v>
      </c>
      <c r="N1055" s="5">
        <f>AllData_CategoryTribe!BA1056*9</f>
        <v>0</v>
      </c>
      <c r="O1055" s="5">
        <f>AllData_CategoryTribe!BB1056*4</f>
        <v>0</v>
      </c>
      <c r="P1055">
        <f t="shared" si="16"/>
        <v>0</v>
      </c>
      <c r="Q1055">
        <v>12.2</v>
      </c>
    </row>
    <row r="1056" spans="1:17" x14ac:dyDescent="0.3">
      <c r="A1056" s="8" t="s">
        <v>232</v>
      </c>
      <c r="B1056" s="8" t="s">
        <v>237</v>
      </c>
      <c r="C1056" s="8" t="s">
        <v>97</v>
      </c>
      <c r="D1056" s="8" t="s">
        <v>25</v>
      </c>
      <c r="E1056" s="12"/>
      <c r="F1056" s="12">
        <v>0</v>
      </c>
      <c r="G1056" s="12">
        <v>0</v>
      </c>
      <c r="H1056" s="13">
        <v>0</v>
      </c>
      <c r="I1056" s="13">
        <v>0</v>
      </c>
      <c r="J1056" s="13">
        <v>0</v>
      </c>
      <c r="K1056" s="13">
        <v>0</v>
      </c>
      <c r="L1056" s="13">
        <v>0</v>
      </c>
      <c r="M1056" s="5">
        <f>AllData_CategoryTribe!AX1057*4</f>
        <v>0</v>
      </c>
      <c r="N1056" s="5">
        <f>AllData_CategoryTribe!BA1057*9</f>
        <v>0</v>
      </c>
      <c r="O1056" s="5">
        <f>AllData_CategoryTribe!BB1057*4</f>
        <v>0</v>
      </c>
      <c r="P1056">
        <f t="shared" si="16"/>
        <v>0</v>
      </c>
      <c r="Q1056">
        <v>59.3</v>
      </c>
    </row>
    <row r="1057" spans="1:17" x14ac:dyDescent="0.3">
      <c r="A1057" s="8" t="s">
        <v>20</v>
      </c>
      <c r="B1057" s="8" t="s">
        <v>237</v>
      </c>
      <c r="C1057" s="8" t="s">
        <v>97</v>
      </c>
      <c r="D1057" s="8" t="s">
        <v>20</v>
      </c>
      <c r="E1057" s="12"/>
      <c r="F1057" s="12">
        <v>0</v>
      </c>
      <c r="G1057" s="12">
        <v>0</v>
      </c>
      <c r="H1057" s="13">
        <v>0</v>
      </c>
      <c r="I1057" s="13">
        <v>0</v>
      </c>
      <c r="J1057" s="13">
        <v>0</v>
      </c>
      <c r="K1057" s="13">
        <v>0</v>
      </c>
      <c r="L1057" s="13">
        <v>0</v>
      </c>
      <c r="M1057" s="5">
        <f>AllData_CategoryTribe!AX1058*4</f>
        <v>0</v>
      </c>
      <c r="N1057" s="5">
        <f>AllData_CategoryTribe!BA1058*9</f>
        <v>0</v>
      </c>
      <c r="O1057" s="5">
        <f>AllData_CategoryTribe!BB1058*4</f>
        <v>0</v>
      </c>
      <c r="P1057">
        <f t="shared" si="16"/>
        <v>0</v>
      </c>
      <c r="Q1057">
        <v>21.4</v>
      </c>
    </row>
    <row r="1058" spans="1:17" x14ac:dyDescent="0.3">
      <c r="A1058" s="8" t="s">
        <v>233</v>
      </c>
      <c r="B1058" s="8" t="s">
        <v>237</v>
      </c>
      <c r="C1058" s="8" t="s">
        <v>97</v>
      </c>
      <c r="D1058" s="8" t="s">
        <v>26</v>
      </c>
      <c r="E1058" s="12">
        <v>175</v>
      </c>
      <c r="F1058" s="12">
        <v>0.42899999999999999</v>
      </c>
      <c r="G1058" s="12">
        <v>75.075000000000003</v>
      </c>
      <c r="H1058" s="13">
        <v>97.597499999999997</v>
      </c>
      <c r="I1058" s="13">
        <v>1.8018000000000001</v>
      </c>
      <c r="J1058" s="13">
        <v>0.15015000000000001</v>
      </c>
      <c r="K1058" s="13">
        <v>21.471450000000001</v>
      </c>
      <c r="L1058" s="13">
        <v>0.22522500000000001</v>
      </c>
      <c r="M1058" s="5">
        <f>AllData_CategoryTribe!AX1059*4</f>
        <v>7.2072000000000003</v>
      </c>
      <c r="N1058" s="5">
        <f>AllData_CategoryTribe!BA1059*9</f>
        <v>1.3513500000000001</v>
      </c>
      <c r="O1058" s="5">
        <f>AllData_CategoryTribe!BB1059*4</f>
        <v>85.885800000000003</v>
      </c>
      <c r="P1058">
        <f t="shared" si="16"/>
        <v>1</v>
      </c>
      <c r="Q1058">
        <v>31.200000000000003</v>
      </c>
    </row>
    <row r="1059" spans="1:17" x14ac:dyDescent="0.3">
      <c r="A1059" s="8" t="s">
        <v>233</v>
      </c>
      <c r="B1059" s="8" t="s">
        <v>237</v>
      </c>
      <c r="C1059" s="8" t="s">
        <v>97</v>
      </c>
      <c r="D1059" s="8" t="s">
        <v>28</v>
      </c>
      <c r="E1059" s="12">
        <v>185</v>
      </c>
      <c r="F1059" s="12">
        <v>0.42899999999999999</v>
      </c>
      <c r="G1059" s="12">
        <v>79.364999999999995</v>
      </c>
      <c r="H1059" s="13">
        <v>100.79355</v>
      </c>
      <c r="I1059" s="13">
        <v>6.9047549999999989</v>
      </c>
      <c r="J1059" s="13">
        <v>0.39682499999999998</v>
      </c>
      <c r="K1059" s="13">
        <v>18.095219999999998</v>
      </c>
      <c r="L1059" s="13">
        <v>5.0793599999999994</v>
      </c>
      <c r="M1059" s="5">
        <f>AllData_CategoryTribe!AX1060*4</f>
        <v>27.619019999999995</v>
      </c>
      <c r="N1059" s="5">
        <f>AllData_CategoryTribe!BA1060*9</f>
        <v>3.5714249999999996</v>
      </c>
      <c r="O1059" s="5">
        <f>AllData_CategoryTribe!BB1060*4</f>
        <v>72.380879999999991</v>
      </c>
      <c r="P1059">
        <f t="shared" si="16"/>
        <v>1</v>
      </c>
      <c r="Q1059">
        <v>32</v>
      </c>
    </row>
    <row r="1060" spans="1:17" x14ac:dyDescent="0.3">
      <c r="A1060" s="8" t="s">
        <v>233</v>
      </c>
      <c r="B1060" s="8" t="s">
        <v>237</v>
      </c>
      <c r="C1060" s="8" t="s">
        <v>97</v>
      </c>
      <c r="D1060" s="8" t="s">
        <v>29</v>
      </c>
      <c r="E1060" s="12">
        <v>60</v>
      </c>
      <c r="F1060" s="12">
        <v>0.42899999999999999</v>
      </c>
      <c r="G1060" s="12">
        <v>25.74</v>
      </c>
      <c r="H1060" s="13">
        <v>5.6627999999999998</v>
      </c>
      <c r="I1060" s="13">
        <v>0.25739999999999996</v>
      </c>
      <c r="J1060" s="13">
        <v>0.10296</v>
      </c>
      <c r="K1060" s="13">
        <v>1.1582999999999999</v>
      </c>
      <c r="L1060" s="13">
        <v>0.72071999999999992</v>
      </c>
      <c r="M1060" s="5">
        <f>AllData_CategoryTribe!AX1061*4</f>
        <v>1.0295999999999998</v>
      </c>
      <c r="N1060" s="5">
        <f>AllData_CategoryTribe!BA1061*9</f>
        <v>0.92663999999999991</v>
      </c>
      <c r="O1060" s="5">
        <f>AllData_CategoryTribe!BB1061*4</f>
        <v>4.6331999999999995</v>
      </c>
      <c r="P1060">
        <f t="shared" si="16"/>
        <v>1</v>
      </c>
      <c r="Q1060">
        <v>5.9</v>
      </c>
    </row>
    <row r="1061" spans="1:17" x14ac:dyDescent="0.3">
      <c r="A1061" s="8" t="s">
        <v>233</v>
      </c>
      <c r="B1061" s="8" t="s">
        <v>237</v>
      </c>
      <c r="C1061" s="8" t="s">
        <v>97</v>
      </c>
      <c r="D1061" s="8" t="s">
        <v>30</v>
      </c>
      <c r="E1061" s="12"/>
      <c r="F1061" s="12">
        <v>0</v>
      </c>
      <c r="G1061" s="12">
        <v>0</v>
      </c>
      <c r="H1061" s="13">
        <v>0</v>
      </c>
      <c r="I1061" s="13">
        <v>0</v>
      </c>
      <c r="J1061" s="13">
        <v>0</v>
      </c>
      <c r="K1061" s="13">
        <v>0</v>
      </c>
      <c r="L1061" s="13">
        <v>0</v>
      </c>
      <c r="M1061" s="5">
        <f>AllData_CategoryTribe!AX1062*4</f>
        <v>0</v>
      </c>
      <c r="N1061" s="5">
        <f>AllData_CategoryTribe!BA1062*9</f>
        <v>0</v>
      </c>
      <c r="O1061" s="5">
        <f>AllData_CategoryTribe!BB1062*4</f>
        <v>0</v>
      </c>
      <c r="P1061">
        <f t="shared" si="16"/>
        <v>0</v>
      </c>
      <c r="Q1061">
        <v>24.9</v>
      </c>
    </row>
    <row r="1062" spans="1:17" x14ac:dyDescent="0.3">
      <c r="A1062" s="8" t="s">
        <v>233</v>
      </c>
      <c r="B1062" s="8" t="s">
        <v>237</v>
      </c>
      <c r="C1062" s="8" t="s">
        <v>97</v>
      </c>
      <c r="D1062" s="8" t="s">
        <v>31</v>
      </c>
      <c r="E1062" s="12"/>
      <c r="F1062" s="12">
        <v>0</v>
      </c>
      <c r="G1062" s="12">
        <v>0</v>
      </c>
      <c r="H1062" s="13">
        <v>0</v>
      </c>
      <c r="I1062" s="13">
        <v>0</v>
      </c>
      <c r="J1062" s="13">
        <v>0</v>
      </c>
      <c r="K1062" s="13">
        <v>0</v>
      </c>
      <c r="L1062" s="13">
        <v>0</v>
      </c>
      <c r="M1062" s="5">
        <f>AllData_CategoryTribe!AX1063*4</f>
        <v>0</v>
      </c>
      <c r="N1062" s="5">
        <f>AllData_CategoryTribe!BA1063*9</f>
        <v>0</v>
      </c>
      <c r="O1062" s="5">
        <f>AllData_CategoryTribe!BB1063*4</f>
        <v>0</v>
      </c>
      <c r="P1062">
        <f t="shared" si="16"/>
        <v>0</v>
      </c>
      <c r="Q1062">
        <v>23.700000000000003</v>
      </c>
    </row>
    <row r="1063" spans="1:17" x14ac:dyDescent="0.3">
      <c r="A1063" s="8" t="s">
        <v>233</v>
      </c>
      <c r="B1063" s="8" t="s">
        <v>237</v>
      </c>
      <c r="C1063" s="8" t="s">
        <v>97</v>
      </c>
      <c r="D1063" s="8" t="s">
        <v>77</v>
      </c>
      <c r="E1063" s="12">
        <v>119</v>
      </c>
      <c r="F1063" s="12">
        <v>1</v>
      </c>
      <c r="G1063" s="12">
        <v>119</v>
      </c>
      <c r="H1063" s="13">
        <v>464.1</v>
      </c>
      <c r="I1063" s="13">
        <v>1.19</v>
      </c>
      <c r="J1063" s="13">
        <v>0.95200000000000007</v>
      </c>
      <c r="K1063" s="13">
        <v>100.07899999999999</v>
      </c>
      <c r="L1063" s="13">
        <v>1.19</v>
      </c>
      <c r="M1063" s="5">
        <f>AllData_CategoryTribe!AX1064*4</f>
        <v>4.76</v>
      </c>
      <c r="N1063" s="5">
        <f>AllData_CategoryTribe!BA1064*9</f>
        <v>8.5680000000000014</v>
      </c>
      <c r="O1063" s="5">
        <f>AllData_CategoryTribe!BB1064*4</f>
        <v>400.31599999999997</v>
      </c>
      <c r="P1063">
        <f t="shared" si="16"/>
        <v>1</v>
      </c>
      <c r="Q1063">
        <v>84.899999999999991</v>
      </c>
    </row>
    <row r="1064" spans="1:17" x14ac:dyDescent="0.3">
      <c r="A1064" s="8" t="s">
        <v>234</v>
      </c>
      <c r="B1064" s="8" t="s">
        <v>237</v>
      </c>
      <c r="C1064" s="8" t="s">
        <v>97</v>
      </c>
      <c r="D1064" s="8" t="s">
        <v>248</v>
      </c>
      <c r="E1064" s="12">
        <v>134</v>
      </c>
      <c r="F1064" s="12">
        <v>0.42899999999999999</v>
      </c>
      <c r="G1064" s="12">
        <v>57.485999999999997</v>
      </c>
      <c r="H1064" s="13">
        <v>93.702179999999984</v>
      </c>
      <c r="I1064" s="13">
        <v>3.6216179999999998</v>
      </c>
      <c r="J1064" s="13">
        <v>0.80480399999999985</v>
      </c>
      <c r="K1064" s="13">
        <v>17.878146000000001</v>
      </c>
      <c r="L1064" s="13">
        <v>0.57485999999999993</v>
      </c>
      <c r="M1064" s="5">
        <f>AllData_CategoryTribe!AX1065*4</f>
        <v>14.486471999999999</v>
      </c>
      <c r="N1064" s="5">
        <f>AllData_CategoryTribe!BA1065*9</f>
        <v>7.2432359999999987</v>
      </c>
      <c r="O1064" s="5">
        <f>AllData_CategoryTribe!BB1065*4</f>
        <v>71.512584000000004</v>
      </c>
      <c r="P1064">
        <f t="shared" si="16"/>
        <v>1</v>
      </c>
      <c r="Q1064">
        <v>38.799999999999997</v>
      </c>
    </row>
    <row r="1065" spans="1:17" x14ac:dyDescent="0.3">
      <c r="A1065" s="8" t="s">
        <v>234</v>
      </c>
      <c r="B1065" s="8" t="s">
        <v>237</v>
      </c>
      <c r="C1065" s="8" t="s">
        <v>97</v>
      </c>
      <c r="D1065" s="8" t="s">
        <v>27</v>
      </c>
      <c r="E1065" s="12">
        <v>114</v>
      </c>
      <c r="F1065" s="12">
        <v>0.42899999999999999</v>
      </c>
      <c r="G1065" s="12">
        <v>48.905999999999999</v>
      </c>
      <c r="H1065" s="13">
        <v>61.1325</v>
      </c>
      <c r="I1065" s="13">
        <v>1.027026</v>
      </c>
      <c r="J1065" s="13">
        <v>0.63577800000000007</v>
      </c>
      <c r="K1065" s="13">
        <v>12.813371999999999</v>
      </c>
      <c r="L1065" s="13">
        <v>0.48905999999999999</v>
      </c>
      <c r="M1065" s="5">
        <f>AllData_CategoryTribe!AX1066*4</f>
        <v>4.108104</v>
      </c>
      <c r="N1065" s="5">
        <f>AllData_CategoryTribe!BA1066*9</f>
        <v>5.7220020000000007</v>
      </c>
      <c r="O1065" s="5">
        <f>AllData_CategoryTribe!BB1066*4</f>
        <v>51.253487999999997</v>
      </c>
      <c r="P1065">
        <f t="shared" si="16"/>
        <v>1</v>
      </c>
      <c r="Q1065">
        <v>29.6</v>
      </c>
    </row>
    <row r="1066" spans="1:17" x14ac:dyDescent="0.3">
      <c r="A1066" s="8" t="s">
        <v>234</v>
      </c>
      <c r="B1066" s="8" t="s">
        <v>237</v>
      </c>
      <c r="C1066" s="8" t="s">
        <v>97</v>
      </c>
      <c r="D1066" s="8" t="s">
        <v>32</v>
      </c>
      <c r="E1066" s="12">
        <v>83</v>
      </c>
      <c r="F1066" s="12">
        <v>0.42899999999999999</v>
      </c>
      <c r="G1066" s="12">
        <v>35.606999999999999</v>
      </c>
      <c r="H1066" s="13">
        <v>118.21523999999999</v>
      </c>
      <c r="I1066" s="13">
        <v>3.6675210000000003</v>
      </c>
      <c r="J1066" s="13">
        <v>1.0682099999999999</v>
      </c>
      <c r="K1066" s="13">
        <v>26.242359</v>
      </c>
      <c r="L1066" s="13">
        <v>4.5220889999999994</v>
      </c>
      <c r="M1066" s="5">
        <f>AllData_CategoryTribe!AX1067*4</f>
        <v>14.670084000000001</v>
      </c>
      <c r="N1066" s="5">
        <f>AllData_CategoryTribe!BA1067*9</f>
        <v>9.6138899999999996</v>
      </c>
      <c r="O1066" s="5">
        <f>AllData_CategoryTribe!BB1067*4</f>
        <v>104.969436</v>
      </c>
      <c r="P1066">
        <f t="shared" si="16"/>
        <v>1</v>
      </c>
      <c r="Q1066">
        <v>87</v>
      </c>
    </row>
    <row r="1067" spans="1:17" x14ac:dyDescent="0.3">
      <c r="A1067" s="8" t="s">
        <v>232</v>
      </c>
      <c r="B1067" s="8" t="s">
        <v>237</v>
      </c>
      <c r="C1067" s="8" t="s">
        <v>98</v>
      </c>
      <c r="D1067" s="8" t="s">
        <v>13</v>
      </c>
      <c r="E1067" s="12">
        <v>112</v>
      </c>
      <c r="F1067" s="12">
        <v>3.0000000000000001E-3</v>
      </c>
      <c r="G1067" s="12">
        <v>0.33600000000000002</v>
      </c>
      <c r="H1067" s="13">
        <v>0.90383999999999998</v>
      </c>
      <c r="I1067" s="13">
        <v>8.3664000000000002E-2</v>
      </c>
      <c r="J1067" s="13">
        <v>6.0479999999999999E-2</v>
      </c>
      <c r="K1067" s="13">
        <v>0</v>
      </c>
      <c r="L1067" s="13">
        <v>0</v>
      </c>
      <c r="M1067" s="5">
        <f>AllData_CategoryTribe!AX1068*4</f>
        <v>0.33465600000000001</v>
      </c>
      <c r="N1067" s="5">
        <f>AllData_CategoryTribe!BA1068*9</f>
        <v>0.54432000000000003</v>
      </c>
      <c r="O1067" s="5">
        <f>AllData_CategoryTribe!BB1068*4</f>
        <v>0</v>
      </c>
      <c r="P1067">
        <f t="shared" si="16"/>
        <v>1</v>
      </c>
      <c r="Q1067">
        <v>42.9</v>
      </c>
    </row>
    <row r="1068" spans="1:17" x14ac:dyDescent="0.3">
      <c r="A1068" s="8" t="s">
        <v>232</v>
      </c>
      <c r="B1068" s="8" t="s">
        <v>237</v>
      </c>
      <c r="C1068" s="8" t="s">
        <v>98</v>
      </c>
      <c r="D1068" s="8" t="s">
        <v>15</v>
      </c>
      <c r="E1068" s="12">
        <v>85</v>
      </c>
      <c r="F1068" s="12">
        <v>1</v>
      </c>
      <c r="G1068" s="12">
        <v>85</v>
      </c>
      <c r="H1068" s="13">
        <v>204.85</v>
      </c>
      <c r="I1068" s="13">
        <v>27.965</v>
      </c>
      <c r="J1068" s="13">
        <v>9.2650000000000006</v>
      </c>
      <c r="K1068" s="13">
        <v>0.42499999999999999</v>
      </c>
      <c r="L1068" s="13">
        <v>0</v>
      </c>
      <c r="M1068" s="5">
        <f>AllData_CategoryTribe!AX1069*4</f>
        <v>111.86</v>
      </c>
      <c r="N1068" s="5">
        <f>AllData_CategoryTribe!BA1069*9</f>
        <v>83.385000000000005</v>
      </c>
      <c r="O1068" s="5">
        <f>AllData_CategoryTribe!BB1069*4</f>
        <v>1.7</v>
      </c>
      <c r="P1068">
        <f t="shared" si="16"/>
        <v>1</v>
      </c>
      <c r="Q1068">
        <v>44.3</v>
      </c>
    </row>
    <row r="1069" spans="1:17" x14ac:dyDescent="0.3">
      <c r="A1069" s="8" t="s">
        <v>232</v>
      </c>
      <c r="B1069" s="8" t="s">
        <v>237</v>
      </c>
      <c r="C1069" s="8" t="s">
        <v>98</v>
      </c>
      <c r="D1069" s="8" t="s">
        <v>17</v>
      </c>
      <c r="E1069" s="12">
        <v>85</v>
      </c>
      <c r="F1069" s="12">
        <v>0.14299999999999999</v>
      </c>
      <c r="G1069" s="12">
        <v>12.154999999999999</v>
      </c>
      <c r="H1069" s="13">
        <v>32.210749999999997</v>
      </c>
      <c r="I1069" s="13">
        <v>2.0541949999999995</v>
      </c>
      <c r="J1069" s="13">
        <v>2.6011699999999998</v>
      </c>
      <c r="K1069" s="13">
        <v>0</v>
      </c>
      <c r="L1069" s="13">
        <v>0</v>
      </c>
      <c r="M1069" s="5">
        <f>AllData_CategoryTribe!AX1070*4</f>
        <v>8.2167799999999982</v>
      </c>
      <c r="N1069" s="5">
        <f>AllData_CategoryTribe!BA1070*9</f>
        <v>23.410529999999998</v>
      </c>
      <c r="O1069" s="5">
        <f>AllData_CategoryTribe!BB1070*4</f>
        <v>0</v>
      </c>
      <c r="P1069">
        <f t="shared" si="16"/>
        <v>1</v>
      </c>
      <c r="Q1069">
        <v>38.299999999999997</v>
      </c>
    </row>
    <row r="1070" spans="1:17" x14ac:dyDescent="0.3">
      <c r="A1070" s="8" t="s">
        <v>232</v>
      </c>
      <c r="B1070" s="8" t="s">
        <v>237</v>
      </c>
      <c r="C1070" s="8" t="s">
        <v>98</v>
      </c>
      <c r="D1070" s="8" t="s">
        <v>18</v>
      </c>
      <c r="E1070" s="12">
        <v>112</v>
      </c>
      <c r="F1070" s="12">
        <v>6.7000000000000004E-2</v>
      </c>
      <c r="G1070" s="12">
        <v>7.5040000000000004</v>
      </c>
      <c r="H1070" s="13">
        <v>20.035680000000003</v>
      </c>
      <c r="I1070" s="13">
        <v>1.4707840000000001</v>
      </c>
      <c r="J1070" s="13">
        <v>1.5233120000000002</v>
      </c>
      <c r="K1070" s="13">
        <v>7.5040000000000009E-2</v>
      </c>
      <c r="L1070" s="13">
        <v>7.5040000000000009E-2</v>
      </c>
      <c r="M1070" s="5">
        <f>AllData_CategoryTribe!AX1071*4</f>
        <v>5.8831360000000004</v>
      </c>
      <c r="N1070" s="5">
        <f>AllData_CategoryTribe!BA1071*9</f>
        <v>13.709808000000002</v>
      </c>
      <c r="O1070" s="5">
        <f>AllData_CategoryTribe!BB1071*4</f>
        <v>0.30016000000000004</v>
      </c>
      <c r="P1070">
        <f t="shared" si="16"/>
        <v>1</v>
      </c>
      <c r="Q1070">
        <v>39.900000000000006</v>
      </c>
    </row>
    <row r="1071" spans="1:17" x14ac:dyDescent="0.3">
      <c r="A1071" s="8" t="s">
        <v>232</v>
      </c>
      <c r="B1071" s="8" t="s">
        <v>237</v>
      </c>
      <c r="C1071" s="8" t="s">
        <v>98</v>
      </c>
      <c r="D1071" s="8" t="s">
        <v>19</v>
      </c>
      <c r="E1071" s="12"/>
      <c r="F1071" s="12">
        <v>0</v>
      </c>
      <c r="G1071" s="12">
        <v>0</v>
      </c>
      <c r="H1071" s="13">
        <v>0</v>
      </c>
      <c r="I1071" s="13">
        <v>0</v>
      </c>
      <c r="J1071" s="13">
        <v>0</v>
      </c>
      <c r="K1071" s="13">
        <v>0</v>
      </c>
      <c r="L1071" s="13">
        <v>0</v>
      </c>
      <c r="M1071" s="5">
        <f>AllData_CategoryTribe!AX1072*4</f>
        <v>0</v>
      </c>
      <c r="N1071" s="5">
        <f>AllData_CategoryTribe!BA1072*9</f>
        <v>0</v>
      </c>
      <c r="O1071" s="5">
        <f>AllData_CategoryTribe!BB1072*4</f>
        <v>0</v>
      </c>
      <c r="P1071">
        <f t="shared" si="16"/>
        <v>0</v>
      </c>
      <c r="Q1071">
        <v>45.8</v>
      </c>
    </row>
    <row r="1072" spans="1:17" x14ac:dyDescent="0.3">
      <c r="A1072" s="8" t="s">
        <v>232</v>
      </c>
      <c r="B1072" s="8" t="s">
        <v>237</v>
      </c>
      <c r="C1072" s="8" t="s">
        <v>98</v>
      </c>
      <c r="D1072" s="8" t="s">
        <v>22</v>
      </c>
      <c r="E1072" s="12"/>
      <c r="F1072" s="12">
        <v>0</v>
      </c>
      <c r="G1072" s="12">
        <v>0</v>
      </c>
      <c r="H1072" s="13">
        <v>0</v>
      </c>
      <c r="I1072" s="13">
        <v>0</v>
      </c>
      <c r="J1072" s="13">
        <v>0</v>
      </c>
      <c r="K1072" s="13">
        <v>0</v>
      </c>
      <c r="L1072" s="13">
        <v>0</v>
      </c>
      <c r="M1072" s="5">
        <f>AllData_CategoryTribe!AX1073*4</f>
        <v>0</v>
      </c>
      <c r="N1072" s="5">
        <f>AllData_CategoryTribe!BA1073*9</f>
        <v>0</v>
      </c>
      <c r="O1072" s="5">
        <f>AllData_CategoryTribe!BB1073*4</f>
        <v>0</v>
      </c>
      <c r="P1072">
        <f t="shared" si="16"/>
        <v>0</v>
      </c>
      <c r="Q1072">
        <v>45.8</v>
      </c>
    </row>
    <row r="1073" spans="1:17" x14ac:dyDescent="0.3">
      <c r="A1073" s="8" t="s">
        <v>232</v>
      </c>
      <c r="B1073" s="8" t="s">
        <v>237</v>
      </c>
      <c r="C1073" s="8" t="s">
        <v>98</v>
      </c>
      <c r="D1073" s="8" t="s">
        <v>85</v>
      </c>
      <c r="E1073" s="12">
        <v>184</v>
      </c>
      <c r="F1073" s="12">
        <v>1</v>
      </c>
      <c r="G1073" s="12">
        <v>184</v>
      </c>
      <c r="H1073" s="13">
        <v>331.2</v>
      </c>
      <c r="I1073" s="13">
        <v>45.815999999999995</v>
      </c>
      <c r="J1073" s="13">
        <v>6.6239999999999997</v>
      </c>
      <c r="K1073" s="13">
        <v>21.896000000000001</v>
      </c>
      <c r="L1073" s="13">
        <v>1.84</v>
      </c>
      <c r="M1073" s="5">
        <f>AllData_CategoryTribe!AX1074*4</f>
        <v>183.26399999999998</v>
      </c>
      <c r="N1073" s="5">
        <f>AllData_CategoryTribe!BA1074*9</f>
        <v>59.616</v>
      </c>
      <c r="O1073" s="5">
        <f>AllData_CategoryTribe!BB1074*4</f>
        <v>87.584000000000003</v>
      </c>
      <c r="P1073">
        <f t="shared" si="16"/>
        <v>1</v>
      </c>
      <c r="Q1073">
        <v>40.4</v>
      </c>
    </row>
    <row r="1074" spans="1:17" x14ac:dyDescent="0.3">
      <c r="A1074" s="8" t="s">
        <v>232</v>
      </c>
      <c r="B1074" s="8" t="s">
        <v>237</v>
      </c>
      <c r="C1074" s="8" t="s">
        <v>98</v>
      </c>
      <c r="D1074" s="8" t="s">
        <v>23</v>
      </c>
      <c r="E1074" s="12">
        <v>64</v>
      </c>
      <c r="F1074" s="12">
        <v>3.0000000000000001E-3</v>
      </c>
      <c r="G1074" s="12">
        <v>0.192</v>
      </c>
      <c r="H1074" s="13">
        <v>0.29760000000000003</v>
      </c>
      <c r="I1074" s="13">
        <v>2.4192000000000002E-2</v>
      </c>
      <c r="J1074" s="13">
        <v>2.0352000000000002E-2</v>
      </c>
      <c r="K1074" s="13">
        <v>2.1120000000000002E-3</v>
      </c>
      <c r="L1074" s="13">
        <v>0</v>
      </c>
      <c r="M1074" s="5">
        <f>AllData_CategoryTribe!AX1075*4</f>
        <v>9.6768000000000007E-2</v>
      </c>
      <c r="N1074" s="5">
        <f>AllData_CategoryTribe!BA1075*9</f>
        <v>0.18316800000000003</v>
      </c>
      <c r="O1074" s="5">
        <f>AllData_CategoryTribe!BB1075*4</f>
        <v>8.4480000000000006E-3</v>
      </c>
      <c r="P1074">
        <f t="shared" si="16"/>
        <v>1</v>
      </c>
      <c r="Q1074">
        <v>24.3</v>
      </c>
    </row>
    <row r="1075" spans="1:17" x14ac:dyDescent="0.3">
      <c r="A1075" s="8" t="s">
        <v>232</v>
      </c>
      <c r="B1075" s="8" t="s">
        <v>237</v>
      </c>
      <c r="C1075" s="8" t="s">
        <v>98</v>
      </c>
      <c r="D1075" s="8" t="s">
        <v>24</v>
      </c>
      <c r="E1075" s="12">
        <v>184</v>
      </c>
      <c r="F1075" s="12">
        <v>1</v>
      </c>
      <c r="G1075" s="12">
        <v>184</v>
      </c>
      <c r="H1075" s="13">
        <v>126.96</v>
      </c>
      <c r="I1075" s="13">
        <v>6.6239999999999997</v>
      </c>
      <c r="J1075" s="13">
        <v>7.5439999999999996</v>
      </c>
      <c r="K1075" s="13">
        <v>8.2799999999999994</v>
      </c>
      <c r="L1075" s="13">
        <v>0</v>
      </c>
      <c r="M1075" s="5">
        <f>AllData_CategoryTribe!AX1076*4</f>
        <v>26.495999999999999</v>
      </c>
      <c r="N1075" s="5">
        <f>AllData_CategoryTribe!BA1076*9</f>
        <v>67.896000000000001</v>
      </c>
      <c r="O1075" s="5">
        <f>AllData_CategoryTribe!BB1076*4</f>
        <v>33.119999999999997</v>
      </c>
      <c r="P1075">
        <f t="shared" si="16"/>
        <v>1</v>
      </c>
      <c r="Q1075">
        <v>12.2</v>
      </c>
    </row>
    <row r="1076" spans="1:17" x14ac:dyDescent="0.3">
      <c r="A1076" s="8" t="s">
        <v>232</v>
      </c>
      <c r="B1076" s="8" t="s">
        <v>237</v>
      </c>
      <c r="C1076" s="8" t="s">
        <v>98</v>
      </c>
      <c r="D1076" s="8" t="s">
        <v>25</v>
      </c>
      <c r="E1076" s="12"/>
      <c r="F1076" s="12">
        <v>0</v>
      </c>
      <c r="G1076" s="12">
        <v>0</v>
      </c>
      <c r="H1076" s="13">
        <v>0</v>
      </c>
      <c r="I1076" s="13">
        <v>0</v>
      </c>
      <c r="J1076" s="13">
        <v>0</v>
      </c>
      <c r="K1076" s="13">
        <v>0</v>
      </c>
      <c r="L1076" s="13">
        <v>0</v>
      </c>
      <c r="M1076" s="5">
        <f>AllData_CategoryTribe!AX1077*4</f>
        <v>0</v>
      </c>
      <c r="N1076" s="5">
        <f>AllData_CategoryTribe!BA1077*9</f>
        <v>0</v>
      </c>
      <c r="O1076" s="5">
        <f>AllData_CategoryTribe!BB1077*4</f>
        <v>0</v>
      </c>
      <c r="P1076">
        <f t="shared" si="16"/>
        <v>0</v>
      </c>
      <c r="Q1076">
        <v>59.3</v>
      </c>
    </row>
    <row r="1077" spans="1:17" x14ac:dyDescent="0.3">
      <c r="A1077" s="8" t="s">
        <v>20</v>
      </c>
      <c r="B1077" s="8" t="s">
        <v>237</v>
      </c>
      <c r="C1077" s="8" t="s">
        <v>98</v>
      </c>
      <c r="D1077" s="8" t="s">
        <v>20</v>
      </c>
      <c r="E1077" s="12"/>
      <c r="F1077" s="12">
        <v>0</v>
      </c>
      <c r="G1077" s="12">
        <v>0</v>
      </c>
      <c r="H1077" s="13">
        <v>0</v>
      </c>
      <c r="I1077" s="13">
        <v>0</v>
      </c>
      <c r="J1077" s="13">
        <v>0</v>
      </c>
      <c r="K1077" s="13">
        <v>0</v>
      </c>
      <c r="L1077" s="13">
        <v>0</v>
      </c>
      <c r="M1077" s="5">
        <f>AllData_CategoryTribe!AX1078*4</f>
        <v>0</v>
      </c>
      <c r="N1077" s="5">
        <f>AllData_CategoryTribe!BA1078*9</f>
        <v>0</v>
      </c>
      <c r="O1077" s="5">
        <f>AllData_CategoryTribe!BB1078*4</f>
        <v>0</v>
      </c>
      <c r="P1077">
        <f t="shared" si="16"/>
        <v>0</v>
      </c>
      <c r="Q1077">
        <v>21.4</v>
      </c>
    </row>
    <row r="1078" spans="1:17" x14ac:dyDescent="0.3">
      <c r="A1078" s="8" t="s">
        <v>233</v>
      </c>
      <c r="B1078" s="8" t="s">
        <v>237</v>
      </c>
      <c r="C1078" s="8" t="s">
        <v>98</v>
      </c>
      <c r="D1078" s="8" t="s">
        <v>26</v>
      </c>
      <c r="E1078" s="12">
        <v>175</v>
      </c>
      <c r="F1078" s="12">
        <v>0.28599999999999998</v>
      </c>
      <c r="G1078" s="12">
        <v>50.05</v>
      </c>
      <c r="H1078" s="13">
        <v>65.064999999999998</v>
      </c>
      <c r="I1078" s="13">
        <v>1.2011999999999998</v>
      </c>
      <c r="J1078" s="13">
        <v>0.10009999999999999</v>
      </c>
      <c r="K1078" s="13">
        <v>14.314300000000001</v>
      </c>
      <c r="L1078" s="13">
        <v>0.15014999999999998</v>
      </c>
      <c r="M1078" s="5">
        <f>AllData_CategoryTribe!AX1079*4</f>
        <v>4.8047999999999993</v>
      </c>
      <c r="N1078" s="5">
        <f>AllData_CategoryTribe!BA1079*9</f>
        <v>0.90089999999999992</v>
      </c>
      <c r="O1078" s="5">
        <f>AllData_CategoryTribe!BB1079*4</f>
        <v>57.257200000000005</v>
      </c>
      <c r="P1078">
        <f t="shared" si="16"/>
        <v>1</v>
      </c>
      <c r="Q1078">
        <v>31.200000000000003</v>
      </c>
    </row>
    <row r="1079" spans="1:17" x14ac:dyDescent="0.3">
      <c r="A1079" s="8" t="s">
        <v>233</v>
      </c>
      <c r="B1079" s="8" t="s">
        <v>237</v>
      </c>
      <c r="C1079" s="8" t="s">
        <v>98</v>
      </c>
      <c r="D1079" s="8" t="s">
        <v>28</v>
      </c>
      <c r="E1079" s="12">
        <v>185</v>
      </c>
      <c r="F1079" s="12">
        <v>5.0000000000000001E-3</v>
      </c>
      <c r="G1079" s="12">
        <v>0.92500000000000004</v>
      </c>
      <c r="H1079" s="13">
        <v>1.1747500000000002</v>
      </c>
      <c r="I1079" s="13">
        <v>8.0474999999999991E-2</v>
      </c>
      <c r="J1079" s="13">
        <v>4.6250000000000006E-3</v>
      </c>
      <c r="K1079" s="13">
        <v>0.21090000000000003</v>
      </c>
      <c r="L1079" s="13">
        <v>5.920000000000001E-2</v>
      </c>
      <c r="M1079" s="5">
        <f>AllData_CategoryTribe!AX1080*4</f>
        <v>0.32189999999999996</v>
      </c>
      <c r="N1079" s="5">
        <f>AllData_CategoryTribe!BA1080*9</f>
        <v>4.1625000000000009E-2</v>
      </c>
      <c r="O1079" s="5">
        <f>AllData_CategoryTribe!BB1080*4</f>
        <v>0.84360000000000013</v>
      </c>
      <c r="P1079">
        <f t="shared" si="16"/>
        <v>1</v>
      </c>
      <c r="Q1079">
        <v>32</v>
      </c>
    </row>
    <row r="1080" spans="1:17" x14ac:dyDescent="0.3">
      <c r="A1080" s="8" t="s">
        <v>233</v>
      </c>
      <c r="B1080" s="8" t="s">
        <v>237</v>
      </c>
      <c r="C1080" s="8" t="s">
        <v>98</v>
      </c>
      <c r="D1080" s="8" t="s">
        <v>29</v>
      </c>
      <c r="E1080" s="12">
        <v>60</v>
      </c>
      <c r="F1080" s="12">
        <v>0.71399999999999997</v>
      </c>
      <c r="G1080" s="12">
        <v>42.839999999999996</v>
      </c>
      <c r="H1080" s="13">
        <v>9.4247999999999994</v>
      </c>
      <c r="I1080" s="13">
        <v>0.42839999999999995</v>
      </c>
      <c r="J1080" s="13">
        <v>0.17135999999999998</v>
      </c>
      <c r="K1080" s="13">
        <v>1.9277999999999997</v>
      </c>
      <c r="L1080" s="13">
        <v>1.1995199999999999</v>
      </c>
      <c r="M1080" s="5">
        <f>AllData_CategoryTribe!AX1081*4</f>
        <v>1.7135999999999998</v>
      </c>
      <c r="N1080" s="5">
        <f>AllData_CategoryTribe!BA1081*9</f>
        <v>1.5422399999999998</v>
      </c>
      <c r="O1080" s="5">
        <f>AllData_CategoryTribe!BB1081*4</f>
        <v>7.7111999999999989</v>
      </c>
      <c r="P1080">
        <f t="shared" si="16"/>
        <v>1</v>
      </c>
      <c r="Q1080">
        <v>5.9</v>
      </c>
    </row>
    <row r="1081" spans="1:17" x14ac:dyDescent="0.3">
      <c r="A1081" s="8" t="s">
        <v>233</v>
      </c>
      <c r="B1081" s="8" t="s">
        <v>237</v>
      </c>
      <c r="C1081" s="8" t="s">
        <v>98</v>
      </c>
      <c r="D1081" s="8" t="s">
        <v>30</v>
      </c>
      <c r="E1081" s="12"/>
      <c r="F1081" s="12">
        <v>0</v>
      </c>
      <c r="G1081" s="12">
        <v>0</v>
      </c>
      <c r="H1081" s="13">
        <v>0</v>
      </c>
      <c r="I1081" s="13">
        <v>0</v>
      </c>
      <c r="J1081" s="13">
        <v>0</v>
      </c>
      <c r="K1081" s="13">
        <v>0</v>
      </c>
      <c r="L1081" s="13">
        <v>0</v>
      </c>
      <c r="M1081" s="5">
        <f>AllData_CategoryTribe!AX1082*4</f>
        <v>0</v>
      </c>
      <c r="N1081" s="5">
        <f>AllData_CategoryTribe!BA1082*9</f>
        <v>0</v>
      </c>
      <c r="O1081" s="5">
        <f>AllData_CategoryTribe!BB1082*4</f>
        <v>0</v>
      </c>
      <c r="P1081">
        <f t="shared" si="16"/>
        <v>0</v>
      </c>
      <c r="Q1081">
        <v>24.9</v>
      </c>
    </row>
    <row r="1082" spans="1:17" x14ac:dyDescent="0.3">
      <c r="A1082" s="8" t="s">
        <v>233</v>
      </c>
      <c r="B1082" s="8" t="s">
        <v>237</v>
      </c>
      <c r="C1082" s="8" t="s">
        <v>98</v>
      </c>
      <c r="D1082" s="8" t="s">
        <v>31</v>
      </c>
      <c r="E1082" s="12">
        <v>122</v>
      </c>
      <c r="F1082" s="12">
        <v>3.3000000000000002E-2</v>
      </c>
      <c r="G1082" s="12">
        <v>4.0259999999999998</v>
      </c>
      <c r="H1082" s="13">
        <v>3.7441800000000001</v>
      </c>
      <c r="I1082" s="13">
        <v>8.0519999999999994E-2</v>
      </c>
      <c r="J1082" s="13">
        <v>4.0260000000000001E-3</v>
      </c>
      <c r="K1082" s="13">
        <v>0.86961600000000006</v>
      </c>
      <c r="L1082" s="13">
        <v>6.0389999999999999E-2</v>
      </c>
      <c r="M1082" s="5">
        <f>AllData_CategoryTribe!AX1083*4</f>
        <v>0.32207999999999998</v>
      </c>
      <c r="N1082" s="5">
        <f>AllData_CategoryTribe!BA1083*9</f>
        <v>3.6234000000000002E-2</v>
      </c>
      <c r="O1082" s="5">
        <f>AllData_CategoryTribe!BB1083*4</f>
        <v>3.4784640000000002</v>
      </c>
      <c r="P1082">
        <f t="shared" si="16"/>
        <v>1</v>
      </c>
      <c r="Q1082">
        <v>23.700000000000003</v>
      </c>
    </row>
    <row r="1083" spans="1:17" x14ac:dyDescent="0.3">
      <c r="A1083" s="8" t="s">
        <v>233</v>
      </c>
      <c r="B1083" s="8" t="s">
        <v>237</v>
      </c>
      <c r="C1083" s="8" t="s">
        <v>98</v>
      </c>
      <c r="D1083" s="8" t="s">
        <v>77</v>
      </c>
      <c r="E1083" s="12">
        <v>119</v>
      </c>
      <c r="F1083" s="12">
        <v>1</v>
      </c>
      <c r="G1083" s="12">
        <v>119</v>
      </c>
      <c r="H1083" s="13">
        <v>464.1</v>
      </c>
      <c r="I1083" s="13">
        <v>1.19</v>
      </c>
      <c r="J1083" s="13">
        <v>0.95200000000000007</v>
      </c>
      <c r="K1083" s="13">
        <v>100.07899999999999</v>
      </c>
      <c r="L1083" s="13">
        <v>1.19</v>
      </c>
      <c r="M1083" s="5">
        <f>AllData_CategoryTribe!AX1084*4</f>
        <v>4.76</v>
      </c>
      <c r="N1083" s="5">
        <f>AllData_CategoryTribe!BA1084*9</f>
        <v>8.5680000000000014</v>
      </c>
      <c r="O1083" s="5">
        <f>AllData_CategoryTribe!BB1084*4</f>
        <v>400.31599999999997</v>
      </c>
      <c r="P1083">
        <f t="shared" si="16"/>
        <v>1</v>
      </c>
      <c r="Q1083">
        <v>84.899999999999991</v>
      </c>
    </row>
    <row r="1084" spans="1:17" x14ac:dyDescent="0.3">
      <c r="A1084" s="8" t="s">
        <v>233</v>
      </c>
      <c r="B1084" s="8" t="s">
        <v>237</v>
      </c>
      <c r="C1084" s="8" t="s">
        <v>98</v>
      </c>
      <c r="D1084" s="8" t="s">
        <v>44</v>
      </c>
      <c r="E1084" s="12">
        <v>250</v>
      </c>
      <c r="F1084" s="12">
        <v>0.14299999999999999</v>
      </c>
      <c r="G1084" s="12">
        <v>35.75</v>
      </c>
      <c r="H1084" s="13">
        <v>50.407499999999999</v>
      </c>
      <c r="I1084" s="13">
        <v>1.716</v>
      </c>
      <c r="J1084" s="13">
        <v>0.25024999999999997</v>
      </c>
      <c r="K1084" s="13">
        <v>10.11725</v>
      </c>
      <c r="L1084" s="13">
        <v>0.60775000000000001</v>
      </c>
      <c r="M1084" s="5">
        <f>AllData_CategoryTribe!AX1085*4</f>
        <v>6.8639999999999999</v>
      </c>
      <c r="N1084" s="5">
        <f>AllData_CategoryTribe!BA1085*9</f>
        <v>2.2522499999999996</v>
      </c>
      <c r="O1084" s="5">
        <f>AllData_CategoryTribe!BB1085*4</f>
        <v>40.469000000000001</v>
      </c>
      <c r="P1084">
        <f t="shared" si="16"/>
        <v>1</v>
      </c>
      <c r="Q1084">
        <v>33.799999999999997</v>
      </c>
    </row>
    <row r="1085" spans="1:17" x14ac:dyDescent="0.3">
      <c r="A1085" s="8" t="s">
        <v>234</v>
      </c>
      <c r="B1085" s="8" t="s">
        <v>237</v>
      </c>
      <c r="C1085" s="8" t="s">
        <v>98</v>
      </c>
      <c r="D1085" s="8" t="s">
        <v>248</v>
      </c>
      <c r="E1085" s="12">
        <v>134</v>
      </c>
      <c r="F1085" s="12">
        <v>0.57099999999999995</v>
      </c>
      <c r="G1085" s="12">
        <v>76.513999999999996</v>
      </c>
      <c r="H1085" s="13">
        <v>124.71781999999999</v>
      </c>
      <c r="I1085" s="13">
        <v>4.8203819999999995</v>
      </c>
      <c r="J1085" s="13">
        <v>1.0711959999999998</v>
      </c>
      <c r="K1085" s="13">
        <v>23.795853999999999</v>
      </c>
      <c r="L1085" s="13">
        <v>0.76513999999999993</v>
      </c>
      <c r="M1085" s="5">
        <f>AllData_CategoryTribe!AX1086*4</f>
        <v>19.281527999999998</v>
      </c>
      <c r="N1085" s="5">
        <f>AllData_CategoryTribe!BA1086*9</f>
        <v>9.640763999999999</v>
      </c>
      <c r="O1085" s="5">
        <f>AllData_CategoryTribe!BB1086*4</f>
        <v>95.183415999999994</v>
      </c>
      <c r="P1085">
        <f t="shared" si="16"/>
        <v>1</v>
      </c>
      <c r="Q1085">
        <v>38.799999999999997</v>
      </c>
    </row>
    <row r="1086" spans="1:17" x14ac:dyDescent="0.3">
      <c r="A1086" s="8" t="s">
        <v>234</v>
      </c>
      <c r="B1086" s="8" t="s">
        <v>237</v>
      </c>
      <c r="C1086" s="8" t="s">
        <v>98</v>
      </c>
      <c r="D1086" s="8" t="s">
        <v>27</v>
      </c>
      <c r="E1086" s="12">
        <v>114</v>
      </c>
      <c r="F1086" s="12">
        <v>0.28599999999999998</v>
      </c>
      <c r="G1086" s="12">
        <v>32.603999999999999</v>
      </c>
      <c r="H1086" s="13">
        <v>40.755000000000003</v>
      </c>
      <c r="I1086" s="13">
        <v>0.68468400000000007</v>
      </c>
      <c r="J1086" s="13">
        <v>0.42385199999999995</v>
      </c>
      <c r="K1086" s="13">
        <v>8.542247999999999</v>
      </c>
      <c r="L1086" s="13">
        <v>0.32604</v>
      </c>
      <c r="M1086" s="5">
        <f>AllData_CategoryTribe!AX1087*4</f>
        <v>2.7387360000000003</v>
      </c>
      <c r="N1086" s="5">
        <f>AllData_CategoryTribe!BA1087*9</f>
        <v>3.8146679999999997</v>
      </c>
      <c r="O1086" s="5">
        <f>AllData_CategoryTribe!BB1087*4</f>
        <v>34.168991999999996</v>
      </c>
      <c r="P1086">
        <f t="shared" si="16"/>
        <v>1</v>
      </c>
      <c r="Q1086">
        <v>29.6</v>
      </c>
    </row>
    <row r="1087" spans="1:17" x14ac:dyDescent="0.3">
      <c r="A1087" s="8" t="s">
        <v>234</v>
      </c>
      <c r="B1087" s="8" t="s">
        <v>237</v>
      </c>
      <c r="C1087" s="8" t="s">
        <v>98</v>
      </c>
      <c r="D1087" s="8" t="s">
        <v>32</v>
      </c>
      <c r="E1087" s="12">
        <v>83</v>
      </c>
      <c r="F1087" s="12">
        <v>0.57099999999999995</v>
      </c>
      <c r="G1087" s="12">
        <v>47.392999999999994</v>
      </c>
      <c r="H1087" s="13">
        <v>157.34475999999998</v>
      </c>
      <c r="I1087" s="13">
        <v>4.8814789999999997</v>
      </c>
      <c r="J1087" s="13">
        <v>1.4217899999999997</v>
      </c>
      <c r="K1087" s="13">
        <v>34.928640999999999</v>
      </c>
      <c r="L1087" s="13">
        <v>6.0189109999999992</v>
      </c>
      <c r="M1087" s="5">
        <f>AllData_CategoryTribe!AX1088*4</f>
        <v>19.525915999999999</v>
      </c>
      <c r="N1087" s="5">
        <f>AllData_CategoryTribe!BA1088*9</f>
        <v>12.796109999999997</v>
      </c>
      <c r="O1087" s="5">
        <f>AllData_CategoryTribe!BB1088*4</f>
        <v>139.714564</v>
      </c>
      <c r="P1087">
        <f t="shared" si="16"/>
        <v>1</v>
      </c>
      <c r="Q1087">
        <v>87</v>
      </c>
    </row>
    <row r="1088" spans="1:17" x14ac:dyDescent="0.3">
      <c r="A1088" s="8" t="s">
        <v>234</v>
      </c>
      <c r="B1088" s="8" t="s">
        <v>237</v>
      </c>
      <c r="C1088" s="8" t="s">
        <v>98</v>
      </c>
      <c r="D1088" s="8" t="s">
        <v>74</v>
      </c>
      <c r="E1088" s="12">
        <v>340</v>
      </c>
      <c r="F1088" s="12">
        <v>5.0000000000000001E-3</v>
      </c>
      <c r="G1088" s="12">
        <v>1.7</v>
      </c>
      <c r="H1088" s="13">
        <v>0.69700000000000006</v>
      </c>
      <c r="I1088" s="13">
        <v>0</v>
      </c>
      <c r="J1088" s="13">
        <v>0</v>
      </c>
      <c r="K1088" s="13">
        <v>0.17679999999999998</v>
      </c>
      <c r="L1088" s="13">
        <v>0</v>
      </c>
      <c r="M1088" s="5">
        <f>AllData_CategoryTribe!AX1089*4</f>
        <v>0</v>
      </c>
      <c r="N1088" s="5">
        <f>AllData_CategoryTribe!BA1089*9</f>
        <v>0</v>
      </c>
      <c r="O1088" s="5">
        <f>AllData_CategoryTribe!BB1089*4</f>
        <v>0.70719999999999994</v>
      </c>
      <c r="P1088">
        <f t="shared" si="16"/>
        <v>1</v>
      </c>
      <c r="Q1088">
        <v>10.4</v>
      </c>
    </row>
    <row r="1089" spans="1:17" x14ac:dyDescent="0.3">
      <c r="A1089" s="8" t="s">
        <v>232</v>
      </c>
      <c r="B1089" s="8" t="s">
        <v>237</v>
      </c>
      <c r="C1089" s="8" t="s">
        <v>99</v>
      </c>
      <c r="D1089" s="8" t="s">
        <v>13</v>
      </c>
      <c r="E1089" s="12">
        <v>112</v>
      </c>
      <c r="F1089" s="12">
        <v>3.0000000000000001E-3</v>
      </c>
      <c r="G1089" s="12">
        <v>0.33600000000000002</v>
      </c>
      <c r="H1089" s="13">
        <v>0.90383999999999998</v>
      </c>
      <c r="I1089" s="13">
        <v>8.3664000000000002E-2</v>
      </c>
      <c r="J1089" s="13">
        <v>6.0479999999999999E-2</v>
      </c>
      <c r="K1089" s="13">
        <v>0</v>
      </c>
      <c r="L1089" s="13">
        <v>0</v>
      </c>
      <c r="M1089" s="5">
        <f>AllData_CategoryTribe!AX1090*4</f>
        <v>0.33465600000000001</v>
      </c>
      <c r="N1089" s="5">
        <f>AllData_CategoryTribe!BA1090*9</f>
        <v>0.54432000000000003</v>
      </c>
      <c r="O1089" s="5">
        <f>AllData_CategoryTribe!BB1090*4</f>
        <v>0</v>
      </c>
      <c r="P1089">
        <f t="shared" si="16"/>
        <v>1</v>
      </c>
      <c r="Q1089">
        <v>42.9</v>
      </c>
    </row>
    <row r="1090" spans="1:17" x14ac:dyDescent="0.3">
      <c r="A1090" s="8" t="s">
        <v>232</v>
      </c>
      <c r="B1090" s="8" t="s">
        <v>237</v>
      </c>
      <c r="C1090" s="8" t="s">
        <v>99</v>
      </c>
      <c r="D1090" s="8" t="s">
        <v>15</v>
      </c>
      <c r="E1090" s="12">
        <v>85</v>
      </c>
      <c r="F1090" s="12">
        <v>0.57099999999999995</v>
      </c>
      <c r="G1090" s="12">
        <v>48.534999999999997</v>
      </c>
      <c r="H1090" s="13">
        <v>116.96934999999999</v>
      </c>
      <c r="I1090" s="13">
        <v>15.968014999999998</v>
      </c>
      <c r="J1090" s="13">
        <v>5.2903149999999997</v>
      </c>
      <c r="K1090" s="13">
        <v>0.24267499999999997</v>
      </c>
      <c r="L1090" s="13">
        <v>0</v>
      </c>
      <c r="M1090" s="5">
        <f>AllData_CategoryTribe!AX1091*4</f>
        <v>63.872059999999991</v>
      </c>
      <c r="N1090" s="5">
        <f>AllData_CategoryTribe!BA1091*9</f>
        <v>47.612834999999997</v>
      </c>
      <c r="O1090" s="5">
        <f>AllData_CategoryTribe!BB1091*4</f>
        <v>0.9706999999999999</v>
      </c>
      <c r="P1090">
        <f t="shared" si="16"/>
        <v>1</v>
      </c>
      <c r="Q1090">
        <v>44.3</v>
      </c>
    </row>
    <row r="1091" spans="1:17" x14ac:dyDescent="0.3">
      <c r="A1091" s="8" t="s">
        <v>232</v>
      </c>
      <c r="B1091" s="8" t="s">
        <v>237</v>
      </c>
      <c r="C1091" s="8" t="s">
        <v>99</v>
      </c>
      <c r="D1091" s="8" t="s">
        <v>17</v>
      </c>
      <c r="E1091" s="12">
        <v>85</v>
      </c>
      <c r="F1091" s="12">
        <v>0.42899999999999999</v>
      </c>
      <c r="G1091" s="12">
        <v>36.464999999999996</v>
      </c>
      <c r="H1091" s="13">
        <v>96.632249999999985</v>
      </c>
      <c r="I1091" s="13">
        <v>6.1625849999999991</v>
      </c>
      <c r="J1091" s="13">
        <v>7.8035099999999993</v>
      </c>
      <c r="K1091" s="13">
        <v>0</v>
      </c>
      <c r="L1091" s="13">
        <v>0</v>
      </c>
      <c r="M1091" s="5">
        <f>AllData_CategoryTribe!AX1092*4</f>
        <v>24.650339999999996</v>
      </c>
      <c r="N1091" s="5">
        <f>AllData_CategoryTribe!BA1092*9</f>
        <v>70.231589999999997</v>
      </c>
      <c r="O1091" s="5">
        <f>AllData_CategoryTribe!BB1092*4</f>
        <v>0</v>
      </c>
      <c r="P1091">
        <f t="shared" ref="P1091:P1154" si="17">IF($G$2:$G$3469&gt;0,1,0)</f>
        <v>1</v>
      </c>
      <c r="Q1091">
        <v>38.299999999999997</v>
      </c>
    </row>
    <row r="1092" spans="1:17" x14ac:dyDescent="0.3">
      <c r="A1092" s="8" t="s">
        <v>232</v>
      </c>
      <c r="B1092" s="8" t="s">
        <v>237</v>
      </c>
      <c r="C1092" s="8" t="s">
        <v>99</v>
      </c>
      <c r="D1092" s="8" t="s">
        <v>18</v>
      </c>
      <c r="E1092" s="12">
        <v>112</v>
      </c>
      <c r="F1092" s="12">
        <v>0.57099999999999995</v>
      </c>
      <c r="G1092" s="12">
        <v>63.951999999999998</v>
      </c>
      <c r="H1092" s="13">
        <v>170.75184000000002</v>
      </c>
      <c r="I1092" s="13">
        <v>12.534592</v>
      </c>
      <c r="J1092" s="13">
        <v>12.982256</v>
      </c>
      <c r="K1092" s="13">
        <v>0.63951999999999998</v>
      </c>
      <c r="L1092" s="13">
        <v>0.63951999999999998</v>
      </c>
      <c r="M1092" s="5">
        <f>AllData_CategoryTribe!AX1093*4</f>
        <v>50.138368</v>
      </c>
      <c r="N1092" s="5">
        <f>AllData_CategoryTribe!BA1093*9</f>
        <v>116.840304</v>
      </c>
      <c r="O1092" s="5">
        <f>AllData_CategoryTribe!BB1093*4</f>
        <v>2.5580799999999999</v>
      </c>
      <c r="P1092">
        <f t="shared" si="17"/>
        <v>1</v>
      </c>
      <c r="Q1092">
        <v>39.900000000000006</v>
      </c>
    </row>
    <row r="1093" spans="1:17" x14ac:dyDescent="0.3">
      <c r="A1093" s="8" t="s">
        <v>232</v>
      </c>
      <c r="B1093" s="8" t="s">
        <v>237</v>
      </c>
      <c r="C1093" s="8" t="s">
        <v>99</v>
      </c>
      <c r="D1093" s="8" t="s">
        <v>19</v>
      </c>
      <c r="E1093" s="12"/>
      <c r="F1093" s="12">
        <v>0</v>
      </c>
      <c r="G1093" s="12">
        <v>0</v>
      </c>
      <c r="H1093" s="13">
        <v>0</v>
      </c>
      <c r="I1093" s="13">
        <v>0</v>
      </c>
      <c r="J1093" s="13">
        <v>0</v>
      </c>
      <c r="K1093" s="13">
        <v>0</v>
      </c>
      <c r="L1093" s="13">
        <v>0</v>
      </c>
      <c r="M1093" s="5">
        <f>AllData_CategoryTribe!AX1094*4</f>
        <v>0</v>
      </c>
      <c r="N1093" s="5">
        <f>AllData_CategoryTribe!BA1094*9</f>
        <v>0</v>
      </c>
      <c r="O1093" s="5">
        <f>AllData_CategoryTribe!BB1094*4</f>
        <v>0</v>
      </c>
      <c r="P1093">
        <f t="shared" si="17"/>
        <v>0</v>
      </c>
      <c r="Q1093">
        <v>45.8</v>
      </c>
    </row>
    <row r="1094" spans="1:17" x14ac:dyDescent="0.3">
      <c r="A1094" s="8" t="s">
        <v>232</v>
      </c>
      <c r="B1094" s="8" t="s">
        <v>237</v>
      </c>
      <c r="C1094" s="8" t="s">
        <v>99</v>
      </c>
      <c r="D1094" s="8" t="s">
        <v>90</v>
      </c>
      <c r="E1094" s="12">
        <v>112</v>
      </c>
      <c r="F1094" s="12">
        <v>3.3000000000000002E-2</v>
      </c>
      <c r="G1094" s="12">
        <v>3.6960000000000002</v>
      </c>
      <c r="H1094" s="13">
        <v>6.4680000000000009</v>
      </c>
      <c r="I1094" s="13">
        <v>1.0400544</v>
      </c>
      <c r="J1094" s="13">
        <v>0.223608</v>
      </c>
      <c r="K1094" s="13">
        <v>0</v>
      </c>
      <c r="L1094" s="13">
        <v>0</v>
      </c>
      <c r="M1094" s="5">
        <f>AllData_CategoryTribe!AX1095*4</f>
        <v>4.1602176000000002</v>
      </c>
      <c r="N1094" s="5">
        <f>AllData_CategoryTribe!BA1095*9</f>
        <v>2.0124719999999998</v>
      </c>
      <c r="O1094" s="5">
        <f>AllData_CategoryTribe!BB1095*4</f>
        <v>0</v>
      </c>
      <c r="P1094">
        <f t="shared" si="17"/>
        <v>1</v>
      </c>
      <c r="Q1094">
        <v>34.19</v>
      </c>
    </row>
    <row r="1095" spans="1:17" x14ac:dyDescent="0.3">
      <c r="A1095" s="8" t="s">
        <v>232</v>
      </c>
      <c r="B1095" s="8" t="s">
        <v>237</v>
      </c>
      <c r="C1095" s="8" t="s">
        <v>99</v>
      </c>
      <c r="D1095" s="8" t="s">
        <v>22</v>
      </c>
      <c r="E1095" s="12"/>
      <c r="F1095" s="12">
        <v>0</v>
      </c>
      <c r="G1095" s="12">
        <v>0</v>
      </c>
      <c r="H1095" s="13">
        <v>0</v>
      </c>
      <c r="I1095" s="13">
        <v>0</v>
      </c>
      <c r="J1095" s="13">
        <v>0</v>
      </c>
      <c r="K1095" s="13">
        <v>0</v>
      </c>
      <c r="L1095" s="13">
        <v>0</v>
      </c>
      <c r="M1095" s="5">
        <f>AllData_CategoryTribe!AX1096*4</f>
        <v>0</v>
      </c>
      <c r="N1095" s="5">
        <f>AllData_CategoryTribe!BA1096*9</f>
        <v>0</v>
      </c>
      <c r="O1095" s="5">
        <f>AllData_CategoryTribe!BB1096*4</f>
        <v>0</v>
      </c>
      <c r="P1095">
        <f t="shared" si="17"/>
        <v>0</v>
      </c>
      <c r="Q1095">
        <v>45.8</v>
      </c>
    </row>
    <row r="1096" spans="1:17" x14ac:dyDescent="0.3">
      <c r="A1096" s="8" t="s">
        <v>232</v>
      </c>
      <c r="B1096" s="8" t="s">
        <v>237</v>
      </c>
      <c r="C1096" s="8" t="s">
        <v>99</v>
      </c>
      <c r="D1096" s="8" t="s">
        <v>100</v>
      </c>
      <c r="E1096" s="12">
        <v>112</v>
      </c>
      <c r="F1096" s="12">
        <v>8.0000000000000002E-3</v>
      </c>
      <c r="G1096" s="12">
        <v>0.89600000000000002</v>
      </c>
      <c r="H1096" s="13">
        <v>8.9600000000000009E-3</v>
      </c>
      <c r="I1096" s="13">
        <v>8.9600000000000009E-3</v>
      </c>
      <c r="J1096" s="13">
        <v>8.9600000000000009E-3</v>
      </c>
      <c r="K1096" s="13">
        <v>8.9600000000000009E-3</v>
      </c>
      <c r="L1096" s="13">
        <v>8.9600000000000009E-3</v>
      </c>
      <c r="M1096" s="5">
        <f>AllData_CategoryTribe!AX1097*4</f>
        <v>3.5840000000000004E-2</v>
      </c>
      <c r="N1096" s="5">
        <f>AllData_CategoryTribe!BA1097*9</f>
        <v>8.0640000000000003E-2</v>
      </c>
      <c r="O1096" s="5">
        <f>AllData_CategoryTribe!BB1097*4</f>
        <v>3.5840000000000004E-2</v>
      </c>
      <c r="P1096">
        <f t="shared" si="17"/>
        <v>1</v>
      </c>
      <c r="Q1096">
        <v>0</v>
      </c>
    </row>
    <row r="1097" spans="1:17" x14ac:dyDescent="0.3">
      <c r="A1097" s="8" t="s">
        <v>232</v>
      </c>
      <c r="B1097" s="8" t="s">
        <v>237</v>
      </c>
      <c r="C1097" s="8" t="s">
        <v>99</v>
      </c>
      <c r="D1097" s="8" t="s">
        <v>85</v>
      </c>
      <c r="E1097" s="12">
        <v>184</v>
      </c>
      <c r="F1097" s="12">
        <v>1</v>
      </c>
      <c r="G1097" s="12">
        <v>184</v>
      </c>
      <c r="H1097" s="13">
        <v>331.2</v>
      </c>
      <c r="I1097" s="13">
        <v>45.815999999999995</v>
      </c>
      <c r="J1097" s="13">
        <v>6.6239999999999997</v>
      </c>
      <c r="K1097" s="13">
        <v>21.896000000000001</v>
      </c>
      <c r="L1097" s="13">
        <v>1.84</v>
      </c>
      <c r="M1097" s="5">
        <f>AllData_CategoryTribe!AX1098*4</f>
        <v>183.26399999999998</v>
      </c>
      <c r="N1097" s="5">
        <f>AllData_CategoryTribe!BA1098*9</f>
        <v>59.616</v>
      </c>
      <c r="O1097" s="5">
        <f>AllData_CategoryTribe!BB1098*4</f>
        <v>87.584000000000003</v>
      </c>
      <c r="P1097">
        <f t="shared" si="17"/>
        <v>1</v>
      </c>
      <c r="Q1097">
        <v>40.4</v>
      </c>
    </row>
    <row r="1098" spans="1:17" x14ac:dyDescent="0.3">
      <c r="A1098" s="8" t="s">
        <v>232</v>
      </c>
      <c r="B1098" s="8" t="s">
        <v>237</v>
      </c>
      <c r="C1098" s="8" t="s">
        <v>99</v>
      </c>
      <c r="D1098" s="8" t="s">
        <v>23</v>
      </c>
      <c r="E1098" s="12"/>
      <c r="F1098" s="12">
        <v>0</v>
      </c>
      <c r="G1098" s="12">
        <v>0</v>
      </c>
      <c r="H1098" s="13">
        <v>0</v>
      </c>
      <c r="I1098" s="13">
        <v>0</v>
      </c>
      <c r="J1098" s="13">
        <v>0</v>
      </c>
      <c r="K1098" s="13">
        <v>0</v>
      </c>
      <c r="L1098" s="13">
        <v>0</v>
      </c>
      <c r="M1098" s="5">
        <f>AllData_CategoryTribe!AX1099*4</f>
        <v>0</v>
      </c>
      <c r="N1098" s="5">
        <f>AllData_CategoryTribe!BA1099*9</f>
        <v>0</v>
      </c>
      <c r="O1098" s="5">
        <f>AllData_CategoryTribe!BB1099*4</f>
        <v>0</v>
      </c>
      <c r="P1098">
        <f t="shared" si="17"/>
        <v>0</v>
      </c>
      <c r="Q1098">
        <v>24.3</v>
      </c>
    </row>
    <row r="1099" spans="1:17" x14ac:dyDescent="0.3">
      <c r="A1099" s="8" t="s">
        <v>232</v>
      </c>
      <c r="B1099" s="8" t="s">
        <v>237</v>
      </c>
      <c r="C1099" s="8" t="s">
        <v>99</v>
      </c>
      <c r="D1099" s="8" t="s">
        <v>24</v>
      </c>
      <c r="E1099" s="12">
        <v>184</v>
      </c>
      <c r="F1099" s="12">
        <v>1</v>
      </c>
      <c r="G1099" s="12">
        <v>184</v>
      </c>
      <c r="H1099" s="13">
        <v>126.96</v>
      </c>
      <c r="I1099" s="13">
        <v>6.6239999999999997</v>
      </c>
      <c r="J1099" s="13">
        <v>7.5439999999999996</v>
      </c>
      <c r="K1099" s="13">
        <v>8.2799999999999994</v>
      </c>
      <c r="L1099" s="13">
        <v>0</v>
      </c>
      <c r="M1099" s="5">
        <f>AllData_CategoryTribe!AX1100*4</f>
        <v>26.495999999999999</v>
      </c>
      <c r="N1099" s="5">
        <f>AllData_CategoryTribe!BA1100*9</f>
        <v>67.896000000000001</v>
      </c>
      <c r="O1099" s="5">
        <f>AllData_CategoryTribe!BB1100*4</f>
        <v>33.119999999999997</v>
      </c>
      <c r="P1099">
        <f t="shared" si="17"/>
        <v>1</v>
      </c>
      <c r="Q1099">
        <v>12.2</v>
      </c>
    </row>
    <row r="1100" spans="1:17" x14ac:dyDescent="0.3">
      <c r="A1100" s="8" t="s">
        <v>232</v>
      </c>
      <c r="B1100" s="8" t="s">
        <v>237</v>
      </c>
      <c r="C1100" s="8" t="s">
        <v>99</v>
      </c>
      <c r="D1100" s="8" t="s">
        <v>25</v>
      </c>
      <c r="E1100" s="12"/>
      <c r="F1100" s="12">
        <v>0</v>
      </c>
      <c r="G1100" s="12">
        <v>0</v>
      </c>
      <c r="H1100" s="13">
        <v>0</v>
      </c>
      <c r="I1100" s="13">
        <v>0</v>
      </c>
      <c r="J1100" s="13">
        <v>0</v>
      </c>
      <c r="K1100" s="13">
        <v>0</v>
      </c>
      <c r="L1100" s="13">
        <v>0</v>
      </c>
      <c r="M1100" s="5">
        <f>AllData_CategoryTribe!AX1101*4</f>
        <v>0</v>
      </c>
      <c r="N1100" s="5">
        <f>AllData_CategoryTribe!BA1101*9</f>
        <v>0</v>
      </c>
      <c r="O1100" s="5">
        <f>AllData_CategoryTribe!BB1101*4</f>
        <v>0</v>
      </c>
      <c r="P1100">
        <f t="shared" si="17"/>
        <v>0</v>
      </c>
      <c r="Q1100">
        <v>59.3</v>
      </c>
    </row>
    <row r="1101" spans="1:17" x14ac:dyDescent="0.3">
      <c r="A1101" s="8" t="s">
        <v>20</v>
      </c>
      <c r="B1101" s="8" t="s">
        <v>237</v>
      </c>
      <c r="C1101" s="8" t="s">
        <v>99</v>
      </c>
      <c r="D1101" s="8" t="s">
        <v>20</v>
      </c>
      <c r="E1101" s="12"/>
      <c r="F1101" s="12">
        <v>0</v>
      </c>
      <c r="G1101" s="12">
        <v>0</v>
      </c>
      <c r="H1101" s="13">
        <v>0</v>
      </c>
      <c r="I1101" s="13">
        <v>0</v>
      </c>
      <c r="J1101" s="13">
        <v>0</v>
      </c>
      <c r="K1101" s="13">
        <v>0</v>
      </c>
      <c r="L1101" s="13">
        <v>0</v>
      </c>
      <c r="M1101" s="5">
        <f>AllData_CategoryTribe!AX1102*4</f>
        <v>0</v>
      </c>
      <c r="N1101" s="5">
        <f>AllData_CategoryTribe!BA1102*9</f>
        <v>0</v>
      </c>
      <c r="O1101" s="5">
        <f>AllData_CategoryTribe!BB1102*4</f>
        <v>0</v>
      </c>
      <c r="P1101">
        <f t="shared" si="17"/>
        <v>0</v>
      </c>
      <c r="Q1101">
        <v>21.4</v>
      </c>
    </row>
    <row r="1102" spans="1:17" x14ac:dyDescent="0.3">
      <c r="A1102" s="8" t="s">
        <v>233</v>
      </c>
      <c r="B1102" s="8" t="s">
        <v>237</v>
      </c>
      <c r="C1102" s="8" t="s">
        <v>99</v>
      </c>
      <c r="D1102" s="8" t="s">
        <v>26</v>
      </c>
      <c r="E1102" s="12">
        <v>175</v>
      </c>
      <c r="F1102" s="12">
        <v>0.28599999999999998</v>
      </c>
      <c r="G1102" s="12">
        <v>50.05</v>
      </c>
      <c r="H1102" s="13">
        <v>65.064999999999998</v>
      </c>
      <c r="I1102" s="13">
        <v>1.2011999999999998</v>
      </c>
      <c r="J1102" s="13">
        <v>0.10009999999999999</v>
      </c>
      <c r="K1102" s="13">
        <v>14.314300000000001</v>
      </c>
      <c r="L1102" s="13">
        <v>0.15014999999999998</v>
      </c>
      <c r="M1102" s="5">
        <f>AllData_CategoryTribe!AX1103*4</f>
        <v>4.8047999999999993</v>
      </c>
      <c r="N1102" s="5">
        <f>AllData_CategoryTribe!BA1103*9</f>
        <v>0.90089999999999992</v>
      </c>
      <c r="O1102" s="5">
        <f>AllData_CategoryTribe!BB1103*4</f>
        <v>57.257200000000005</v>
      </c>
      <c r="P1102">
        <f t="shared" si="17"/>
        <v>1</v>
      </c>
      <c r="Q1102">
        <v>31.200000000000003</v>
      </c>
    </row>
    <row r="1103" spans="1:17" x14ac:dyDescent="0.3">
      <c r="A1103" s="8" t="s">
        <v>233</v>
      </c>
      <c r="B1103" s="8" t="s">
        <v>237</v>
      </c>
      <c r="C1103" s="8" t="s">
        <v>99</v>
      </c>
      <c r="D1103" s="8" t="s">
        <v>28</v>
      </c>
      <c r="E1103" s="12">
        <v>185</v>
      </c>
      <c r="F1103" s="12">
        <v>1</v>
      </c>
      <c r="G1103" s="12">
        <v>185</v>
      </c>
      <c r="H1103" s="13">
        <v>234.95</v>
      </c>
      <c r="I1103" s="13">
        <v>16.094999999999999</v>
      </c>
      <c r="J1103" s="13">
        <v>0.92500000000000004</v>
      </c>
      <c r="K1103" s="13">
        <v>42.18</v>
      </c>
      <c r="L1103" s="13">
        <v>11.84</v>
      </c>
      <c r="M1103" s="5">
        <f>AllData_CategoryTribe!AX1104*4</f>
        <v>64.38</v>
      </c>
      <c r="N1103" s="5">
        <f>AllData_CategoryTribe!BA1104*9</f>
        <v>8.3250000000000011</v>
      </c>
      <c r="O1103" s="5">
        <f>AllData_CategoryTribe!BB1104*4</f>
        <v>168.72</v>
      </c>
      <c r="P1103">
        <f t="shared" si="17"/>
        <v>1</v>
      </c>
      <c r="Q1103">
        <v>32</v>
      </c>
    </row>
    <row r="1104" spans="1:17" x14ac:dyDescent="0.3">
      <c r="A1104" s="8" t="s">
        <v>233</v>
      </c>
      <c r="B1104" s="8" t="s">
        <v>237</v>
      </c>
      <c r="C1104" s="8" t="s">
        <v>99</v>
      </c>
      <c r="D1104" s="8" t="s">
        <v>29</v>
      </c>
      <c r="E1104" s="12">
        <v>60</v>
      </c>
      <c r="F1104" s="12">
        <v>1</v>
      </c>
      <c r="G1104" s="12">
        <v>60</v>
      </c>
      <c r="H1104" s="13">
        <v>13.2</v>
      </c>
      <c r="I1104" s="13">
        <v>0.6</v>
      </c>
      <c r="J1104" s="13">
        <v>0.24</v>
      </c>
      <c r="K1104" s="13">
        <v>2.7</v>
      </c>
      <c r="L1104" s="13">
        <v>1.68</v>
      </c>
      <c r="M1104" s="5">
        <f>AllData_CategoryTribe!AX1105*4</f>
        <v>2.4</v>
      </c>
      <c r="N1104" s="5">
        <f>AllData_CategoryTribe!BA1105*9</f>
        <v>2.16</v>
      </c>
      <c r="O1104" s="5">
        <f>AllData_CategoryTribe!BB1105*4</f>
        <v>10.8</v>
      </c>
      <c r="P1104">
        <f t="shared" si="17"/>
        <v>1</v>
      </c>
      <c r="Q1104">
        <v>5.9</v>
      </c>
    </row>
    <row r="1105" spans="1:17" x14ac:dyDescent="0.3">
      <c r="A1105" s="8" t="s">
        <v>233</v>
      </c>
      <c r="B1105" s="8" t="s">
        <v>237</v>
      </c>
      <c r="C1105" s="8" t="s">
        <v>99</v>
      </c>
      <c r="D1105" s="8" t="s">
        <v>30</v>
      </c>
      <c r="E1105" s="12"/>
      <c r="F1105" s="12">
        <v>0</v>
      </c>
      <c r="G1105" s="12">
        <v>0</v>
      </c>
      <c r="H1105" s="13">
        <v>0</v>
      </c>
      <c r="I1105" s="13">
        <v>0</v>
      </c>
      <c r="J1105" s="13">
        <v>0</v>
      </c>
      <c r="K1105" s="13">
        <v>0</v>
      </c>
      <c r="L1105" s="13">
        <v>0</v>
      </c>
      <c r="M1105" s="5">
        <f>AllData_CategoryTribe!AX1106*4</f>
        <v>0</v>
      </c>
      <c r="N1105" s="5">
        <f>AllData_CategoryTribe!BA1106*9</f>
        <v>0</v>
      </c>
      <c r="O1105" s="5">
        <f>AllData_CategoryTribe!BB1106*4</f>
        <v>0</v>
      </c>
      <c r="P1105">
        <f t="shared" si="17"/>
        <v>0</v>
      </c>
      <c r="Q1105">
        <v>24.9</v>
      </c>
    </row>
    <row r="1106" spans="1:17" x14ac:dyDescent="0.3">
      <c r="A1106" s="8" t="s">
        <v>233</v>
      </c>
      <c r="B1106" s="8" t="s">
        <v>237</v>
      </c>
      <c r="C1106" s="8" t="s">
        <v>99</v>
      </c>
      <c r="D1106" s="8" t="s">
        <v>31</v>
      </c>
      <c r="E1106" s="12"/>
      <c r="F1106" s="12">
        <v>0</v>
      </c>
      <c r="G1106" s="12">
        <v>0</v>
      </c>
      <c r="H1106" s="13">
        <v>0</v>
      </c>
      <c r="I1106" s="13">
        <v>0</v>
      </c>
      <c r="J1106" s="13">
        <v>0</v>
      </c>
      <c r="K1106" s="13">
        <v>0</v>
      </c>
      <c r="L1106" s="13">
        <v>0</v>
      </c>
      <c r="M1106" s="5">
        <f>AllData_CategoryTribe!AX1107*4</f>
        <v>0</v>
      </c>
      <c r="N1106" s="5">
        <f>AllData_CategoryTribe!BA1107*9</f>
        <v>0</v>
      </c>
      <c r="O1106" s="5">
        <f>AllData_CategoryTribe!BB1107*4</f>
        <v>0</v>
      </c>
      <c r="P1106">
        <f t="shared" si="17"/>
        <v>0</v>
      </c>
      <c r="Q1106">
        <v>23.700000000000003</v>
      </c>
    </row>
    <row r="1107" spans="1:17" x14ac:dyDescent="0.3">
      <c r="A1107" s="8" t="s">
        <v>233</v>
      </c>
      <c r="B1107" s="8" t="s">
        <v>237</v>
      </c>
      <c r="C1107" s="8" t="s">
        <v>99</v>
      </c>
      <c r="D1107" s="8" t="s">
        <v>77</v>
      </c>
      <c r="E1107" s="12">
        <v>119</v>
      </c>
      <c r="F1107" s="12">
        <v>1</v>
      </c>
      <c r="G1107" s="12">
        <v>119</v>
      </c>
      <c r="H1107" s="13">
        <v>464.1</v>
      </c>
      <c r="I1107" s="13">
        <v>1.19</v>
      </c>
      <c r="J1107" s="13">
        <v>0.95200000000000007</v>
      </c>
      <c r="K1107" s="13">
        <v>100.07899999999999</v>
      </c>
      <c r="L1107" s="13">
        <v>1.19</v>
      </c>
      <c r="M1107" s="5">
        <f>AllData_CategoryTribe!AX1108*4</f>
        <v>4.76</v>
      </c>
      <c r="N1107" s="5">
        <f>AllData_CategoryTribe!BA1108*9</f>
        <v>8.5680000000000014</v>
      </c>
      <c r="O1107" s="5">
        <f>AllData_CategoryTribe!BB1108*4</f>
        <v>400.31599999999997</v>
      </c>
      <c r="P1107">
        <f t="shared" si="17"/>
        <v>1</v>
      </c>
      <c r="Q1107">
        <v>84.899999999999991</v>
      </c>
    </row>
    <row r="1108" spans="1:17" x14ac:dyDescent="0.3">
      <c r="A1108" s="8" t="s">
        <v>233</v>
      </c>
      <c r="B1108" s="8" t="s">
        <v>237</v>
      </c>
      <c r="C1108" s="8" t="s">
        <v>99</v>
      </c>
      <c r="D1108" s="8" t="s">
        <v>44</v>
      </c>
      <c r="E1108" s="12">
        <v>250</v>
      </c>
      <c r="F1108" s="12">
        <v>3.0000000000000001E-3</v>
      </c>
      <c r="G1108" s="12">
        <v>0.75</v>
      </c>
      <c r="H1108" s="13">
        <v>1.0575000000000001</v>
      </c>
      <c r="I1108" s="13">
        <v>3.5999999999999997E-2</v>
      </c>
      <c r="J1108" s="13">
        <v>5.2499999999999995E-3</v>
      </c>
      <c r="K1108" s="13">
        <v>0.21225000000000002</v>
      </c>
      <c r="L1108" s="13">
        <v>1.2749999999999999E-2</v>
      </c>
      <c r="M1108" s="5">
        <f>AllData_CategoryTribe!AX1109*4</f>
        <v>0.14399999999999999</v>
      </c>
      <c r="N1108" s="5">
        <f>AllData_CategoryTribe!BA1109*9</f>
        <v>4.7249999999999993E-2</v>
      </c>
      <c r="O1108" s="5">
        <f>AllData_CategoryTribe!BB1109*4</f>
        <v>0.84900000000000009</v>
      </c>
      <c r="P1108">
        <f t="shared" si="17"/>
        <v>1</v>
      </c>
      <c r="Q1108">
        <v>33.799999999999997</v>
      </c>
    </row>
    <row r="1109" spans="1:17" x14ac:dyDescent="0.3">
      <c r="A1109" s="8" t="s">
        <v>234</v>
      </c>
      <c r="B1109" s="8" t="s">
        <v>237</v>
      </c>
      <c r="C1109" s="8" t="s">
        <v>99</v>
      </c>
      <c r="D1109" s="8" t="s">
        <v>248</v>
      </c>
      <c r="E1109" s="12">
        <v>134</v>
      </c>
      <c r="F1109" s="12">
        <v>0.57099999999999995</v>
      </c>
      <c r="G1109" s="12">
        <v>76.513999999999996</v>
      </c>
      <c r="H1109" s="13">
        <v>124.71781999999999</v>
      </c>
      <c r="I1109" s="13">
        <v>4.8203819999999995</v>
      </c>
      <c r="J1109" s="13">
        <v>1.0711959999999998</v>
      </c>
      <c r="K1109" s="13">
        <v>23.795853999999999</v>
      </c>
      <c r="L1109" s="13">
        <v>0.76513999999999993</v>
      </c>
      <c r="M1109" s="5">
        <f>AllData_CategoryTribe!AX1110*4</f>
        <v>19.281527999999998</v>
      </c>
      <c r="N1109" s="5">
        <f>AllData_CategoryTribe!BA1110*9</f>
        <v>9.640763999999999</v>
      </c>
      <c r="O1109" s="5">
        <f>AllData_CategoryTribe!BB1110*4</f>
        <v>95.183415999999994</v>
      </c>
      <c r="P1109">
        <f t="shared" si="17"/>
        <v>1</v>
      </c>
      <c r="Q1109">
        <v>38.799999999999997</v>
      </c>
    </row>
    <row r="1110" spans="1:17" x14ac:dyDescent="0.3">
      <c r="A1110" s="8" t="s">
        <v>234</v>
      </c>
      <c r="B1110" s="8" t="s">
        <v>237</v>
      </c>
      <c r="C1110" s="8" t="s">
        <v>99</v>
      </c>
      <c r="D1110" s="8" t="s">
        <v>27</v>
      </c>
      <c r="E1110" s="12">
        <v>114</v>
      </c>
      <c r="F1110" s="12">
        <v>0.14299999999999999</v>
      </c>
      <c r="G1110" s="12">
        <v>16.302</v>
      </c>
      <c r="H1110" s="13">
        <v>20.377500000000001</v>
      </c>
      <c r="I1110" s="13">
        <v>0.34234200000000004</v>
      </c>
      <c r="J1110" s="13">
        <v>0.21192599999999998</v>
      </c>
      <c r="K1110" s="13">
        <v>4.2711239999999995</v>
      </c>
      <c r="L1110" s="13">
        <v>0.16302</v>
      </c>
      <c r="M1110" s="5">
        <f>AllData_CategoryTribe!AX1111*4</f>
        <v>1.3693680000000001</v>
      </c>
      <c r="N1110" s="5">
        <f>AllData_CategoryTribe!BA1111*9</f>
        <v>1.9073339999999999</v>
      </c>
      <c r="O1110" s="5">
        <f>AllData_CategoryTribe!BB1111*4</f>
        <v>17.084495999999998</v>
      </c>
      <c r="P1110">
        <f t="shared" si="17"/>
        <v>1</v>
      </c>
      <c r="Q1110">
        <v>29.6</v>
      </c>
    </row>
    <row r="1111" spans="1:17" x14ac:dyDescent="0.3">
      <c r="A1111" s="8" t="s">
        <v>234</v>
      </c>
      <c r="B1111" s="8" t="s">
        <v>237</v>
      </c>
      <c r="C1111" s="8" t="s">
        <v>99</v>
      </c>
      <c r="D1111" s="8" t="s">
        <v>32</v>
      </c>
      <c r="E1111" s="12">
        <v>83</v>
      </c>
      <c r="F1111" s="12">
        <v>1</v>
      </c>
      <c r="G1111" s="12">
        <v>83</v>
      </c>
      <c r="H1111" s="13">
        <v>275.56</v>
      </c>
      <c r="I1111" s="13">
        <v>8.5490000000000013</v>
      </c>
      <c r="J1111" s="13">
        <v>2.4900000000000002</v>
      </c>
      <c r="K1111" s="13">
        <v>61.171000000000006</v>
      </c>
      <c r="L1111" s="13">
        <v>10.540999999999999</v>
      </c>
      <c r="M1111" s="5">
        <f>AllData_CategoryTribe!AX1112*4</f>
        <v>34.196000000000005</v>
      </c>
      <c r="N1111" s="5">
        <f>AllData_CategoryTribe!BA1112*9</f>
        <v>22.410000000000004</v>
      </c>
      <c r="O1111" s="5">
        <f>AllData_CategoryTribe!BB1112*4</f>
        <v>244.68400000000003</v>
      </c>
      <c r="P1111">
        <f t="shared" si="17"/>
        <v>1</v>
      </c>
      <c r="Q1111">
        <v>87</v>
      </c>
    </row>
    <row r="1112" spans="1:17" x14ac:dyDescent="0.3">
      <c r="A1112" s="8" t="s">
        <v>234</v>
      </c>
      <c r="B1112" s="8" t="s">
        <v>237</v>
      </c>
      <c r="C1112" s="8" t="s">
        <v>99</v>
      </c>
      <c r="D1112" s="8" t="s">
        <v>74</v>
      </c>
      <c r="E1112" s="12">
        <v>340</v>
      </c>
      <c r="F1112" s="12">
        <v>3.3000000000000002E-2</v>
      </c>
      <c r="G1112" s="12">
        <v>11.22</v>
      </c>
      <c r="H1112" s="13">
        <v>4.6002000000000001</v>
      </c>
      <c r="I1112" s="13">
        <v>0</v>
      </c>
      <c r="J1112" s="13">
        <v>0</v>
      </c>
      <c r="K1112" s="13">
        <v>1.1668800000000001</v>
      </c>
      <c r="L1112" s="13">
        <v>0</v>
      </c>
      <c r="M1112" s="5">
        <f>AllData_CategoryTribe!AX1113*4</f>
        <v>0</v>
      </c>
      <c r="N1112" s="5">
        <f>AllData_CategoryTribe!BA1113*9</f>
        <v>0</v>
      </c>
      <c r="O1112" s="5">
        <f>AllData_CategoryTribe!BB1113*4</f>
        <v>4.6675200000000006</v>
      </c>
      <c r="P1112">
        <f t="shared" si="17"/>
        <v>1</v>
      </c>
      <c r="Q1112">
        <v>10.4</v>
      </c>
    </row>
    <row r="1113" spans="1:17" x14ac:dyDescent="0.3">
      <c r="A1113" s="8" t="s">
        <v>232</v>
      </c>
      <c r="B1113" s="8" t="s">
        <v>237</v>
      </c>
      <c r="C1113" s="8" t="s">
        <v>101</v>
      </c>
      <c r="D1113" s="8" t="s">
        <v>13</v>
      </c>
      <c r="E1113" s="12">
        <v>112</v>
      </c>
      <c r="F1113" s="12">
        <v>3.0000000000000001E-3</v>
      </c>
      <c r="G1113" s="12">
        <v>0.33600000000000002</v>
      </c>
      <c r="H1113" s="13">
        <v>0.90383999999999998</v>
      </c>
      <c r="I1113" s="13">
        <v>8.3664000000000002E-2</v>
      </c>
      <c r="J1113" s="13">
        <v>6.0479999999999999E-2</v>
      </c>
      <c r="K1113" s="13">
        <v>0</v>
      </c>
      <c r="L1113" s="13">
        <v>0</v>
      </c>
      <c r="M1113" s="5">
        <f>AllData_CategoryTribe!AX1114*4</f>
        <v>0.33465600000000001</v>
      </c>
      <c r="N1113" s="5">
        <f>AllData_CategoryTribe!BA1114*9</f>
        <v>0.54432000000000003</v>
      </c>
      <c r="O1113" s="5">
        <f>AllData_CategoryTribe!BB1114*4</f>
        <v>0</v>
      </c>
      <c r="P1113">
        <f t="shared" si="17"/>
        <v>1</v>
      </c>
      <c r="Q1113">
        <v>42.9</v>
      </c>
    </row>
    <row r="1114" spans="1:17" x14ac:dyDescent="0.3">
      <c r="A1114" s="8" t="s">
        <v>232</v>
      </c>
      <c r="B1114" s="8" t="s">
        <v>237</v>
      </c>
      <c r="C1114" s="8" t="s">
        <v>101</v>
      </c>
      <c r="D1114" s="8" t="s">
        <v>15</v>
      </c>
      <c r="E1114" s="12">
        <v>85</v>
      </c>
      <c r="F1114" s="12">
        <v>0.14299999999999999</v>
      </c>
      <c r="G1114" s="12">
        <v>12.154999999999999</v>
      </c>
      <c r="H1114" s="13">
        <v>29.29355</v>
      </c>
      <c r="I1114" s="13">
        <v>3.9989949999999999</v>
      </c>
      <c r="J1114" s="13">
        <v>1.3248949999999999</v>
      </c>
      <c r="K1114" s="13">
        <v>6.0774999999999996E-2</v>
      </c>
      <c r="L1114" s="13">
        <v>0</v>
      </c>
      <c r="M1114" s="5">
        <f>AllData_CategoryTribe!AX1115*4</f>
        <v>15.995979999999999</v>
      </c>
      <c r="N1114" s="5">
        <f>AllData_CategoryTribe!BA1115*9</f>
        <v>11.924054999999999</v>
      </c>
      <c r="O1114" s="5">
        <f>AllData_CategoryTribe!BB1115*4</f>
        <v>0.24309999999999998</v>
      </c>
      <c r="P1114">
        <f t="shared" si="17"/>
        <v>1</v>
      </c>
      <c r="Q1114">
        <v>44.3</v>
      </c>
    </row>
    <row r="1115" spans="1:17" x14ac:dyDescent="0.3">
      <c r="A1115" s="8" t="s">
        <v>232</v>
      </c>
      <c r="B1115" s="8" t="s">
        <v>237</v>
      </c>
      <c r="C1115" s="8" t="s">
        <v>101</v>
      </c>
      <c r="D1115" s="8" t="s">
        <v>17</v>
      </c>
      <c r="E1115" s="12"/>
      <c r="F1115" s="12">
        <v>0</v>
      </c>
      <c r="G1115" s="12">
        <v>0</v>
      </c>
      <c r="H1115" s="13">
        <v>0</v>
      </c>
      <c r="I1115" s="13">
        <v>0</v>
      </c>
      <c r="J1115" s="13">
        <v>0</v>
      </c>
      <c r="K1115" s="13">
        <v>0</v>
      </c>
      <c r="L1115" s="13">
        <v>0</v>
      </c>
      <c r="M1115" s="5">
        <f>AllData_CategoryTribe!AX1116*4</f>
        <v>0</v>
      </c>
      <c r="N1115" s="5">
        <f>AllData_CategoryTribe!BA1116*9</f>
        <v>0</v>
      </c>
      <c r="O1115" s="5">
        <f>AllData_CategoryTribe!BB1116*4</f>
        <v>0</v>
      </c>
      <c r="P1115">
        <f t="shared" si="17"/>
        <v>0</v>
      </c>
      <c r="Q1115">
        <v>38.299999999999997</v>
      </c>
    </row>
    <row r="1116" spans="1:17" x14ac:dyDescent="0.3">
      <c r="A1116" s="8" t="s">
        <v>232</v>
      </c>
      <c r="B1116" s="8" t="s">
        <v>237</v>
      </c>
      <c r="C1116" s="8" t="s">
        <v>101</v>
      </c>
      <c r="D1116" s="8" t="s">
        <v>18</v>
      </c>
      <c r="E1116" s="12"/>
      <c r="F1116" s="12">
        <v>0</v>
      </c>
      <c r="G1116" s="12">
        <v>0</v>
      </c>
      <c r="H1116" s="13">
        <v>0</v>
      </c>
      <c r="I1116" s="13">
        <v>0</v>
      </c>
      <c r="J1116" s="13">
        <v>0</v>
      </c>
      <c r="K1116" s="13">
        <v>0</v>
      </c>
      <c r="L1116" s="13">
        <v>0</v>
      </c>
      <c r="M1116" s="5">
        <f>AllData_CategoryTribe!AX1117*4</f>
        <v>0</v>
      </c>
      <c r="N1116" s="5">
        <f>AllData_CategoryTribe!BA1117*9</f>
        <v>0</v>
      </c>
      <c r="O1116" s="5">
        <f>AllData_CategoryTribe!BB1117*4</f>
        <v>0</v>
      </c>
      <c r="P1116">
        <f t="shared" si="17"/>
        <v>0</v>
      </c>
      <c r="Q1116">
        <v>39.900000000000006</v>
      </c>
    </row>
    <row r="1117" spans="1:17" x14ac:dyDescent="0.3">
      <c r="A1117" s="8" t="s">
        <v>232</v>
      </c>
      <c r="B1117" s="8" t="s">
        <v>237</v>
      </c>
      <c r="C1117" s="8" t="s">
        <v>101</v>
      </c>
      <c r="D1117" s="8" t="s">
        <v>19</v>
      </c>
      <c r="E1117" s="12"/>
      <c r="F1117" s="12">
        <v>0</v>
      </c>
      <c r="G1117" s="12">
        <v>0</v>
      </c>
      <c r="H1117" s="13">
        <v>0</v>
      </c>
      <c r="I1117" s="13">
        <v>0</v>
      </c>
      <c r="J1117" s="13">
        <v>0</v>
      </c>
      <c r="K1117" s="13">
        <v>0</v>
      </c>
      <c r="L1117" s="13">
        <v>0</v>
      </c>
      <c r="M1117" s="5">
        <f>AllData_CategoryTribe!AX1118*4</f>
        <v>0</v>
      </c>
      <c r="N1117" s="5">
        <f>AllData_CategoryTribe!BA1118*9</f>
        <v>0</v>
      </c>
      <c r="O1117" s="5">
        <f>AllData_CategoryTribe!BB1118*4</f>
        <v>0</v>
      </c>
      <c r="P1117">
        <f t="shared" si="17"/>
        <v>0</v>
      </c>
      <c r="Q1117">
        <v>45.8</v>
      </c>
    </row>
    <row r="1118" spans="1:17" x14ac:dyDescent="0.3">
      <c r="A1118" s="8" t="s">
        <v>232</v>
      </c>
      <c r="B1118" s="8" t="s">
        <v>237</v>
      </c>
      <c r="C1118" s="8" t="s">
        <v>101</v>
      </c>
      <c r="D1118" s="8" t="s">
        <v>22</v>
      </c>
      <c r="E1118" s="12"/>
      <c r="F1118" s="12">
        <v>0</v>
      </c>
      <c r="G1118" s="12">
        <v>0</v>
      </c>
      <c r="H1118" s="13">
        <v>0</v>
      </c>
      <c r="I1118" s="13">
        <v>0</v>
      </c>
      <c r="J1118" s="13">
        <v>0</v>
      </c>
      <c r="K1118" s="13">
        <v>0</v>
      </c>
      <c r="L1118" s="13">
        <v>0</v>
      </c>
      <c r="M1118" s="5">
        <f>AllData_CategoryTribe!AX1119*4</f>
        <v>0</v>
      </c>
      <c r="N1118" s="5">
        <f>AllData_CategoryTribe!BA1119*9</f>
        <v>0</v>
      </c>
      <c r="O1118" s="5">
        <f>AllData_CategoryTribe!BB1119*4</f>
        <v>0</v>
      </c>
      <c r="P1118">
        <f t="shared" si="17"/>
        <v>0</v>
      </c>
      <c r="Q1118">
        <v>45.8</v>
      </c>
    </row>
    <row r="1119" spans="1:17" x14ac:dyDescent="0.3">
      <c r="A1119" s="8" t="s">
        <v>232</v>
      </c>
      <c r="B1119" s="8" t="s">
        <v>237</v>
      </c>
      <c r="C1119" s="8" t="s">
        <v>101</v>
      </c>
      <c r="D1119" s="8" t="s">
        <v>102</v>
      </c>
      <c r="E1119" s="12">
        <v>112</v>
      </c>
      <c r="F1119" s="12">
        <v>0.28599999999999998</v>
      </c>
      <c r="G1119" s="12">
        <v>32.031999999999996</v>
      </c>
      <c r="H1119" s="13">
        <v>23.383359999999996</v>
      </c>
      <c r="I1119" s="13">
        <v>0.32031999999999994</v>
      </c>
      <c r="J1119" s="13">
        <v>9.6095999999999987E-2</v>
      </c>
      <c r="K1119" s="13">
        <v>0</v>
      </c>
      <c r="L1119" s="13">
        <v>0</v>
      </c>
      <c r="M1119" s="5">
        <f>AllData_CategoryTribe!AX1120*4</f>
        <v>1.2812799999999998</v>
      </c>
      <c r="N1119" s="5">
        <f>AllData_CategoryTribe!BA1120*9</f>
        <v>0.86486399999999986</v>
      </c>
      <c r="O1119" s="5">
        <f>AllData_CategoryTribe!BB1120*4</f>
        <v>0</v>
      </c>
      <c r="P1119">
        <f t="shared" si="17"/>
        <v>1</v>
      </c>
      <c r="Q1119">
        <v>0.3</v>
      </c>
    </row>
    <row r="1120" spans="1:17" x14ac:dyDescent="0.3">
      <c r="A1120" s="8" t="s">
        <v>232</v>
      </c>
      <c r="B1120" s="8" t="s">
        <v>237</v>
      </c>
      <c r="C1120" s="8" t="s">
        <v>101</v>
      </c>
      <c r="D1120" s="8" t="s">
        <v>23</v>
      </c>
      <c r="E1120" s="12"/>
      <c r="F1120" s="12">
        <v>0</v>
      </c>
      <c r="G1120" s="12">
        <v>0</v>
      </c>
      <c r="H1120" s="13">
        <v>0</v>
      </c>
      <c r="I1120" s="13">
        <v>0</v>
      </c>
      <c r="J1120" s="13">
        <v>0</v>
      </c>
      <c r="K1120" s="13">
        <v>0</v>
      </c>
      <c r="L1120" s="13">
        <v>0</v>
      </c>
      <c r="M1120" s="5">
        <f>AllData_CategoryTribe!AX1121*4</f>
        <v>0</v>
      </c>
      <c r="N1120" s="5">
        <f>AllData_CategoryTribe!BA1121*9</f>
        <v>0</v>
      </c>
      <c r="O1120" s="5">
        <f>AllData_CategoryTribe!BB1121*4</f>
        <v>0</v>
      </c>
      <c r="P1120">
        <f t="shared" si="17"/>
        <v>0</v>
      </c>
      <c r="Q1120">
        <v>24.3</v>
      </c>
    </row>
    <row r="1121" spans="1:17" x14ac:dyDescent="0.3">
      <c r="A1121" s="8" t="s">
        <v>232</v>
      </c>
      <c r="B1121" s="8" t="s">
        <v>237</v>
      </c>
      <c r="C1121" s="8" t="s">
        <v>101</v>
      </c>
      <c r="D1121" s="8" t="s">
        <v>24</v>
      </c>
      <c r="E1121" s="12">
        <v>184</v>
      </c>
      <c r="F1121" s="12">
        <v>3.3000000000000002E-2</v>
      </c>
      <c r="G1121" s="12">
        <v>6.0720000000000001</v>
      </c>
      <c r="H1121" s="13">
        <v>4.1896800000000001</v>
      </c>
      <c r="I1121" s="13">
        <v>0.21859200000000001</v>
      </c>
      <c r="J1121" s="13">
        <v>0.24895199999999998</v>
      </c>
      <c r="K1121" s="13">
        <v>0.27324000000000004</v>
      </c>
      <c r="L1121" s="13">
        <v>0</v>
      </c>
      <c r="M1121" s="5">
        <f>AllData_CategoryTribe!AX1122*4</f>
        <v>0.87436800000000003</v>
      </c>
      <c r="N1121" s="5">
        <f>AllData_CategoryTribe!BA1122*9</f>
        <v>2.2405679999999997</v>
      </c>
      <c r="O1121" s="5">
        <f>AllData_CategoryTribe!BB1122*4</f>
        <v>1.0929600000000002</v>
      </c>
      <c r="P1121">
        <f t="shared" si="17"/>
        <v>1</v>
      </c>
      <c r="Q1121">
        <v>12.2</v>
      </c>
    </row>
    <row r="1122" spans="1:17" x14ac:dyDescent="0.3">
      <c r="A1122" s="8" t="s">
        <v>232</v>
      </c>
      <c r="B1122" s="8" t="s">
        <v>237</v>
      </c>
      <c r="C1122" s="8" t="s">
        <v>101</v>
      </c>
      <c r="D1122" s="8" t="s">
        <v>25</v>
      </c>
      <c r="E1122" s="12"/>
      <c r="F1122" s="12">
        <v>0</v>
      </c>
      <c r="G1122" s="12">
        <v>0</v>
      </c>
      <c r="H1122" s="13">
        <v>0</v>
      </c>
      <c r="I1122" s="13">
        <v>0</v>
      </c>
      <c r="J1122" s="13">
        <v>0</v>
      </c>
      <c r="K1122" s="13">
        <v>0</v>
      </c>
      <c r="L1122" s="13">
        <v>0</v>
      </c>
      <c r="M1122" s="5">
        <f>AllData_CategoryTribe!AX1123*4</f>
        <v>0</v>
      </c>
      <c r="N1122" s="5">
        <f>AllData_CategoryTribe!BA1123*9</f>
        <v>0</v>
      </c>
      <c r="O1122" s="5">
        <f>AllData_CategoryTribe!BB1123*4</f>
        <v>0</v>
      </c>
      <c r="P1122">
        <f t="shared" si="17"/>
        <v>0</v>
      </c>
      <c r="Q1122">
        <v>59.3</v>
      </c>
    </row>
    <row r="1123" spans="1:17" x14ac:dyDescent="0.3">
      <c r="A1123" s="8" t="s">
        <v>20</v>
      </c>
      <c r="B1123" s="8" t="s">
        <v>237</v>
      </c>
      <c r="C1123" s="8" t="s">
        <v>101</v>
      </c>
      <c r="D1123" s="8" t="s">
        <v>20</v>
      </c>
      <c r="E1123" s="12"/>
      <c r="F1123" s="12">
        <v>0</v>
      </c>
      <c r="G1123" s="12">
        <v>0</v>
      </c>
      <c r="H1123" s="13">
        <v>0</v>
      </c>
      <c r="I1123" s="13">
        <v>0</v>
      </c>
      <c r="J1123" s="13">
        <v>0</v>
      </c>
      <c r="K1123" s="13">
        <v>0</v>
      </c>
      <c r="L1123" s="13">
        <v>0</v>
      </c>
      <c r="M1123" s="5">
        <f>AllData_CategoryTribe!AX1124*4</f>
        <v>0</v>
      </c>
      <c r="N1123" s="5">
        <f>AllData_CategoryTribe!BA1124*9</f>
        <v>0</v>
      </c>
      <c r="O1123" s="5">
        <f>AllData_CategoryTribe!BB1124*4</f>
        <v>0</v>
      </c>
      <c r="P1123">
        <f t="shared" si="17"/>
        <v>0</v>
      </c>
      <c r="Q1123">
        <v>21.4</v>
      </c>
    </row>
    <row r="1124" spans="1:17" x14ac:dyDescent="0.3">
      <c r="A1124" s="8" t="s">
        <v>233</v>
      </c>
      <c r="B1124" s="8" t="s">
        <v>237</v>
      </c>
      <c r="C1124" s="8" t="s">
        <v>101</v>
      </c>
      <c r="D1124" s="8" t="s">
        <v>26</v>
      </c>
      <c r="E1124" s="12">
        <v>175</v>
      </c>
      <c r="F1124" s="12">
        <v>0.28599999999999998</v>
      </c>
      <c r="G1124" s="12">
        <v>50.05</v>
      </c>
      <c r="H1124" s="13">
        <v>65.064999999999998</v>
      </c>
      <c r="I1124" s="13">
        <v>1.2011999999999998</v>
      </c>
      <c r="J1124" s="13">
        <v>0.10009999999999999</v>
      </c>
      <c r="K1124" s="13">
        <v>14.314300000000001</v>
      </c>
      <c r="L1124" s="13">
        <v>0.15014999999999998</v>
      </c>
      <c r="M1124" s="5">
        <f>AllData_CategoryTribe!AX1125*4</f>
        <v>4.8047999999999993</v>
      </c>
      <c r="N1124" s="5">
        <f>AllData_CategoryTribe!BA1125*9</f>
        <v>0.90089999999999992</v>
      </c>
      <c r="O1124" s="5">
        <f>AllData_CategoryTribe!BB1125*4</f>
        <v>57.257200000000005</v>
      </c>
      <c r="P1124">
        <f t="shared" si="17"/>
        <v>1</v>
      </c>
      <c r="Q1124">
        <v>31.200000000000003</v>
      </c>
    </row>
    <row r="1125" spans="1:17" x14ac:dyDescent="0.3">
      <c r="A1125" s="8" t="s">
        <v>233</v>
      </c>
      <c r="B1125" s="8" t="s">
        <v>237</v>
      </c>
      <c r="C1125" s="8" t="s">
        <v>101</v>
      </c>
      <c r="D1125" s="8" t="s">
        <v>28</v>
      </c>
      <c r="E1125" s="12"/>
      <c r="F1125" s="12">
        <v>0</v>
      </c>
      <c r="G1125" s="12">
        <v>0</v>
      </c>
      <c r="H1125" s="13">
        <v>0</v>
      </c>
      <c r="I1125" s="13">
        <v>0</v>
      </c>
      <c r="J1125" s="13">
        <v>0</v>
      </c>
      <c r="K1125" s="13">
        <v>0</v>
      </c>
      <c r="L1125" s="13">
        <v>0</v>
      </c>
      <c r="M1125" s="5">
        <f>AllData_CategoryTribe!AX1126*4</f>
        <v>0</v>
      </c>
      <c r="N1125" s="5">
        <f>AllData_CategoryTribe!BA1126*9</f>
        <v>0</v>
      </c>
      <c r="O1125" s="5">
        <f>AllData_CategoryTribe!BB1126*4</f>
        <v>0</v>
      </c>
      <c r="P1125">
        <f t="shared" si="17"/>
        <v>0</v>
      </c>
      <c r="Q1125">
        <v>32</v>
      </c>
    </row>
    <row r="1126" spans="1:17" x14ac:dyDescent="0.3">
      <c r="A1126" s="8" t="s">
        <v>233</v>
      </c>
      <c r="B1126" s="8" t="s">
        <v>237</v>
      </c>
      <c r="C1126" s="8" t="s">
        <v>101</v>
      </c>
      <c r="D1126" s="8" t="s">
        <v>29</v>
      </c>
      <c r="E1126" s="12"/>
      <c r="F1126" s="12">
        <v>0</v>
      </c>
      <c r="G1126" s="12">
        <v>0</v>
      </c>
      <c r="H1126" s="13">
        <v>0</v>
      </c>
      <c r="I1126" s="13">
        <v>0</v>
      </c>
      <c r="J1126" s="13">
        <v>0</v>
      </c>
      <c r="K1126" s="13">
        <v>0</v>
      </c>
      <c r="L1126" s="13">
        <v>0</v>
      </c>
      <c r="M1126" s="5">
        <f>AllData_CategoryTribe!AX1127*4</f>
        <v>0</v>
      </c>
      <c r="N1126" s="5">
        <f>AllData_CategoryTribe!BA1127*9</f>
        <v>0</v>
      </c>
      <c r="O1126" s="5">
        <f>AllData_CategoryTribe!BB1127*4</f>
        <v>0</v>
      </c>
      <c r="P1126">
        <f t="shared" si="17"/>
        <v>0</v>
      </c>
      <c r="Q1126">
        <v>5.9</v>
      </c>
    </row>
    <row r="1127" spans="1:17" x14ac:dyDescent="0.3">
      <c r="A1127" s="8" t="s">
        <v>233</v>
      </c>
      <c r="B1127" s="8" t="s">
        <v>237</v>
      </c>
      <c r="C1127" s="8" t="s">
        <v>101</v>
      </c>
      <c r="D1127" s="8" t="s">
        <v>30</v>
      </c>
      <c r="E1127" s="12">
        <v>119</v>
      </c>
      <c r="F1127" s="12">
        <v>0.14299999999999999</v>
      </c>
      <c r="G1127" s="12">
        <v>17.016999999999999</v>
      </c>
      <c r="H1127" s="13">
        <v>15.655639999999998</v>
      </c>
      <c r="I1127" s="13">
        <v>0.17016999999999999</v>
      </c>
      <c r="J1127" s="13">
        <v>8.5084999999999994E-2</v>
      </c>
      <c r="K1127" s="13">
        <v>3.9819779999999998</v>
      </c>
      <c r="L1127" s="13">
        <v>0.40840799999999994</v>
      </c>
      <c r="M1127" s="5">
        <f>AllData_CategoryTribe!AX1128*4</f>
        <v>0.68067999999999995</v>
      </c>
      <c r="N1127" s="5">
        <f>AllData_CategoryTribe!BA1128*9</f>
        <v>0.76576499999999992</v>
      </c>
      <c r="O1127" s="5">
        <f>AllData_CategoryTribe!BB1128*4</f>
        <v>15.927911999999999</v>
      </c>
      <c r="P1127">
        <f t="shared" si="17"/>
        <v>1</v>
      </c>
      <c r="Q1127">
        <v>24.9</v>
      </c>
    </row>
    <row r="1128" spans="1:17" x14ac:dyDescent="0.3">
      <c r="A1128" s="8" t="s">
        <v>233</v>
      </c>
      <c r="B1128" s="8" t="s">
        <v>237</v>
      </c>
      <c r="C1128" s="8" t="s">
        <v>101</v>
      </c>
      <c r="D1128" s="8" t="s">
        <v>31</v>
      </c>
      <c r="E1128" s="12"/>
      <c r="F1128" s="12">
        <v>0</v>
      </c>
      <c r="G1128" s="12">
        <v>0</v>
      </c>
      <c r="H1128" s="13">
        <v>0</v>
      </c>
      <c r="I1128" s="13">
        <v>0</v>
      </c>
      <c r="J1128" s="13">
        <v>0</v>
      </c>
      <c r="K1128" s="13">
        <v>0</v>
      </c>
      <c r="L1128" s="13">
        <v>0</v>
      </c>
      <c r="M1128" s="5">
        <f>AllData_CategoryTribe!AX1129*4</f>
        <v>0</v>
      </c>
      <c r="N1128" s="5">
        <f>AllData_CategoryTribe!BA1129*9</f>
        <v>0</v>
      </c>
      <c r="O1128" s="5">
        <f>AllData_CategoryTribe!BB1129*4</f>
        <v>0</v>
      </c>
      <c r="P1128">
        <f t="shared" si="17"/>
        <v>0</v>
      </c>
      <c r="Q1128">
        <v>23.700000000000003</v>
      </c>
    </row>
    <row r="1129" spans="1:17" x14ac:dyDescent="0.3">
      <c r="A1129" s="8" t="s">
        <v>233</v>
      </c>
      <c r="B1129" s="8" t="s">
        <v>237</v>
      </c>
      <c r="C1129" s="8" t="s">
        <v>101</v>
      </c>
      <c r="D1129" s="8" t="s">
        <v>77</v>
      </c>
      <c r="E1129" s="12">
        <v>119</v>
      </c>
      <c r="F1129" s="12">
        <v>1</v>
      </c>
      <c r="G1129" s="12">
        <v>119</v>
      </c>
      <c r="H1129" s="13">
        <v>464.1</v>
      </c>
      <c r="I1129" s="13">
        <v>1.19</v>
      </c>
      <c r="J1129" s="13">
        <v>0.95200000000000007</v>
      </c>
      <c r="K1129" s="13">
        <v>100.07899999999999</v>
      </c>
      <c r="L1129" s="13">
        <v>1.19</v>
      </c>
      <c r="M1129" s="5">
        <f>AllData_CategoryTribe!AX1130*4</f>
        <v>4.76</v>
      </c>
      <c r="N1129" s="5">
        <f>AllData_CategoryTribe!BA1130*9</f>
        <v>8.5680000000000014</v>
      </c>
      <c r="O1129" s="5">
        <f>AllData_CategoryTribe!BB1130*4</f>
        <v>400.31599999999997</v>
      </c>
      <c r="P1129">
        <f t="shared" si="17"/>
        <v>1</v>
      </c>
      <c r="Q1129">
        <v>84.899999999999991</v>
      </c>
    </row>
    <row r="1130" spans="1:17" x14ac:dyDescent="0.3">
      <c r="A1130" s="8" t="s">
        <v>234</v>
      </c>
      <c r="B1130" s="8" t="s">
        <v>237</v>
      </c>
      <c r="C1130" s="8" t="s">
        <v>101</v>
      </c>
      <c r="D1130" s="8" t="s">
        <v>248</v>
      </c>
      <c r="E1130" s="12">
        <v>134</v>
      </c>
      <c r="F1130" s="12">
        <v>0.14299999999999999</v>
      </c>
      <c r="G1130" s="12">
        <v>19.161999999999999</v>
      </c>
      <c r="H1130" s="13">
        <v>31.234059999999999</v>
      </c>
      <c r="I1130" s="13">
        <v>1.207206</v>
      </c>
      <c r="J1130" s="13">
        <v>0.26826800000000001</v>
      </c>
      <c r="K1130" s="13">
        <v>5.9593820000000006</v>
      </c>
      <c r="L1130" s="13">
        <v>0.19161999999999998</v>
      </c>
      <c r="M1130" s="5">
        <f>AllData_CategoryTribe!AX1131*4</f>
        <v>4.828824</v>
      </c>
      <c r="N1130" s="5">
        <f>AllData_CategoryTribe!BA1131*9</f>
        <v>2.414412</v>
      </c>
      <c r="O1130" s="5">
        <f>AllData_CategoryTribe!BB1131*4</f>
        <v>23.837528000000002</v>
      </c>
      <c r="P1130">
        <f t="shared" si="17"/>
        <v>1</v>
      </c>
      <c r="Q1130">
        <v>38.799999999999997</v>
      </c>
    </row>
    <row r="1131" spans="1:17" x14ac:dyDescent="0.3">
      <c r="A1131" s="8" t="s">
        <v>234</v>
      </c>
      <c r="B1131" s="8" t="s">
        <v>237</v>
      </c>
      <c r="C1131" s="8" t="s">
        <v>101</v>
      </c>
      <c r="D1131" s="8" t="s">
        <v>27</v>
      </c>
      <c r="E1131" s="12">
        <v>114</v>
      </c>
      <c r="F1131" s="12">
        <v>0.28599999999999998</v>
      </c>
      <c r="G1131" s="12">
        <v>32.603999999999999</v>
      </c>
      <c r="H1131" s="13">
        <v>40.755000000000003</v>
      </c>
      <c r="I1131" s="13">
        <v>0.68468400000000007</v>
      </c>
      <c r="J1131" s="13">
        <v>0.42385199999999995</v>
      </c>
      <c r="K1131" s="13">
        <v>8.542247999999999</v>
      </c>
      <c r="L1131" s="13">
        <v>0.32604</v>
      </c>
      <c r="M1131" s="5">
        <f>AllData_CategoryTribe!AX1132*4</f>
        <v>2.7387360000000003</v>
      </c>
      <c r="N1131" s="5">
        <f>AllData_CategoryTribe!BA1132*9</f>
        <v>3.8146679999999997</v>
      </c>
      <c r="O1131" s="5">
        <f>AllData_CategoryTribe!BB1132*4</f>
        <v>34.168991999999996</v>
      </c>
      <c r="P1131">
        <f t="shared" si="17"/>
        <v>1</v>
      </c>
      <c r="Q1131">
        <v>29.6</v>
      </c>
    </row>
    <row r="1132" spans="1:17" x14ac:dyDescent="0.3">
      <c r="A1132" s="8" t="s">
        <v>234</v>
      </c>
      <c r="B1132" s="8" t="s">
        <v>237</v>
      </c>
      <c r="C1132" s="8" t="s">
        <v>101</v>
      </c>
      <c r="D1132" s="8" t="s">
        <v>32</v>
      </c>
      <c r="E1132" s="12"/>
      <c r="F1132" s="12">
        <v>0</v>
      </c>
      <c r="G1132" s="12">
        <v>0</v>
      </c>
      <c r="H1132" s="13">
        <v>0</v>
      </c>
      <c r="I1132" s="13">
        <v>0</v>
      </c>
      <c r="J1132" s="13">
        <v>0</v>
      </c>
      <c r="K1132" s="13">
        <v>0</v>
      </c>
      <c r="L1132" s="13">
        <v>0</v>
      </c>
      <c r="M1132" s="5">
        <f>AllData_CategoryTribe!AX1133*4</f>
        <v>0</v>
      </c>
      <c r="N1132" s="5">
        <f>AllData_CategoryTribe!BA1133*9</f>
        <v>0</v>
      </c>
      <c r="O1132" s="5">
        <f>AllData_CategoryTribe!BB1133*4</f>
        <v>0</v>
      </c>
      <c r="P1132">
        <f t="shared" si="17"/>
        <v>0</v>
      </c>
      <c r="Q1132">
        <v>87</v>
      </c>
    </row>
    <row r="1133" spans="1:17" x14ac:dyDescent="0.3">
      <c r="A1133" s="8" t="s">
        <v>234</v>
      </c>
      <c r="B1133" s="8" t="s">
        <v>237</v>
      </c>
      <c r="C1133" s="8" t="s">
        <v>101</v>
      </c>
      <c r="D1133" s="8" t="s">
        <v>74</v>
      </c>
      <c r="E1133" s="12">
        <v>340</v>
      </c>
      <c r="F1133" s="12">
        <v>3.3000000000000002E-2</v>
      </c>
      <c r="G1133" s="12">
        <v>11.22</v>
      </c>
      <c r="H1133" s="13">
        <v>4.6002000000000001</v>
      </c>
      <c r="I1133" s="13">
        <v>0</v>
      </c>
      <c r="J1133" s="13">
        <v>0</v>
      </c>
      <c r="K1133" s="13">
        <v>1.1668800000000001</v>
      </c>
      <c r="L1133" s="13">
        <v>0</v>
      </c>
      <c r="M1133" s="5">
        <f>AllData_CategoryTribe!AX1134*4</f>
        <v>0</v>
      </c>
      <c r="N1133" s="5">
        <f>AllData_CategoryTribe!BA1134*9</f>
        <v>0</v>
      </c>
      <c r="O1133" s="5">
        <f>AllData_CategoryTribe!BB1134*4</f>
        <v>4.6675200000000006</v>
      </c>
      <c r="P1133">
        <f t="shared" si="17"/>
        <v>1</v>
      </c>
      <c r="Q1133">
        <v>10.4</v>
      </c>
    </row>
    <row r="1134" spans="1:17" x14ac:dyDescent="0.3">
      <c r="A1134" s="8" t="s">
        <v>232</v>
      </c>
      <c r="B1134" s="8" t="s">
        <v>237</v>
      </c>
      <c r="C1134" s="8" t="s">
        <v>103</v>
      </c>
      <c r="D1134" s="8" t="s">
        <v>13</v>
      </c>
      <c r="E1134" s="12">
        <v>112</v>
      </c>
      <c r="F1134" s="12">
        <v>0.13300000000000001</v>
      </c>
      <c r="G1134" s="12">
        <v>14.896000000000001</v>
      </c>
      <c r="H1134" s="13">
        <v>40.070240000000005</v>
      </c>
      <c r="I1134" s="13">
        <v>3.709104</v>
      </c>
      <c r="J1134" s="13">
        <v>2.6812800000000006</v>
      </c>
      <c r="K1134" s="13">
        <v>0</v>
      </c>
      <c r="L1134" s="13">
        <v>0</v>
      </c>
      <c r="M1134" s="5">
        <f>AllData_CategoryTribe!AX1135*4</f>
        <v>14.836416</v>
      </c>
      <c r="N1134" s="5">
        <f>AllData_CategoryTribe!BA1135*9</f>
        <v>24.131520000000005</v>
      </c>
      <c r="O1134" s="5">
        <f>AllData_CategoryTribe!BB1135*4</f>
        <v>0</v>
      </c>
      <c r="P1134">
        <f t="shared" si="17"/>
        <v>1</v>
      </c>
      <c r="Q1134">
        <v>42.9</v>
      </c>
    </row>
    <row r="1135" spans="1:17" x14ac:dyDescent="0.3">
      <c r="A1135" s="8" t="s">
        <v>232</v>
      </c>
      <c r="B1135" s="8" t="s">
        <v>237</v>
      </c>
      <c r="C1135" s="8" t="s">
        <v>103</v>
      </c>
      <c r="D1135" s="8" t="s">
        <v>15</v>
      </c>
      <c r="E1135" s="12">
        <v>85</v>
      </c>
      <c r="F1135" s="12">
        <v>0.28599999999999998</v>
      </c>
      <c r="G1135" s="12">
        <v>24.31</v>
      </c>
      <c r="H1135" s="13">
        <v>58.5871</v>
      </c>
      <c r="I1135" s="13">
        <v>7.9979899999999997</v>
      </c>
      <c r="J1135" s="13">
        <v>2.6497899999999999</v>
      </c>
      <c r="K1135" s="13">
        <v>0.12154999999999999</v>
      </c>
      <c r="L1135" s="13">
        <v>0</v>
      </c>
      <c r="M1135" s="5">
        <f>AllData_CategoryTribe!AX1136*4</f>
        <v>31.991959999999999</v>
      </c>
      <c r="N1135" s="5">
        <f>AllData_CategoryTribe!BA1136*9</f>
        <v>23.848109999999998</v>
      </c>
      <c r="O1135" s="5">
        <f>AllData_CategoryTribe!BB1136*4</f>
        <v>0.48619999999999997</v>
      </c>
      <c r="P1135">
        <f t="shared" si="17"/>
        <v>1</v>
      </c>
      <c r="Q1135">
        <v>44.3</v>
      </c>
    </row>
    <row r="1136" spans="1:17" x14ac:dyDescent="0.3">
      <c r="A1136" s="8" t="s">
        <v>232</v>
      </c>
      <c r="B1136" s="8" t="s">
        <v>237</v>
      </c>
      <c r="C1136" s="8" t="s">
        <v>103</v>
      </c>
      <c r="D1136" s="8" t="s">
        <v>17</v>
      </c>
      <c r="E1136" s="12"/>
      <c r="F1136" s="12">
        <v>0</v>
      </c>
      <c r="G1136" s="12">
        <v>0</v>
      </c>
      <c r="H1136" s="13">
        <v>0</v>
      </c>
      <c r="I1136" s="13">
        <v>0</v>
      </c>
      <c r="J1136" s="13">
        <v>0</v>
      </c>
      <c r="K1136" s="13">
        <v>0</v>
      </c>
      <c r="L1136" s="13">
        <v>0</v>
      </c>
      <c r="M1136" s="5">
        <f>AllData_CategoryTribe!AX1137*4</f>
        <v>0</v>
      </c>
      <c r="N1136" s="5">
        <f>AllData_CategoryTribe!BA1137*9</f>
        <v>0</v>
      </c>
      <c r="O1136" s="5">
        <f>AllData_CategoryTribe!BB1137*4</f>
        <v>0</v>
      </c>
      <c r="P1136">
        <f t="shared" si="17"/>
        <v>0</v>
      </c>
      <c r="Q1136">
        <v>38.299999999999997</v>
      </c>
    </row>
    <row r="1137" spans="1:17" x14ac:dyDescent="0.3">
      <c r="A1137" s="8" t="s">
        <v>232</v>
      </c>
      <c r="B1137" s="8" t="s">
        <v>237</v>
      </c>
      <c r="C1137" s="8" t="s">
        <v>103</v>
      </c>
      <c r="D1137" s="8" t="s">
        <v>18</v>
      </c>
      <c r="E1137" s="12">
        <v>112</v>
      </c>
      <c r="F1137" s="12">
        <v>5.0000000000000001E-3</v>
      </c>
      <c r="G1137" s="12">
        <v>0.56000000000000005</v>
      </c>
      <c r="H1137" s="13">
        <v>1.4952000000000001</v>
      </c>
      <c r="I1137" s="13">
        <v>0.10976000000000002</v>
      </c>
      <c r="J1137" s="13">
        <v>0.11368000000000002</v>
      </c>
      <c r="K1137" s="13">
        <v>5.6000000000000008E-3</v>
      </c>
      <c r="L1137" s="13">
        <v>5.6000000000000008E-3</v>
      </c>
      <c r="M1137" s="5">
        <f>AllData_CategoryTribe!AX1138*4</f>
        <v>0.4390400000000001</v>
      </c>
      <c r="N1137" s="5">
        <f>AllData_CategoryTribe!BA1138*9</f>
        <v>1.0231200000000003</v>
      </c>
      <c r="O1137" s="5">
        <f>AllData_CategoryTribe!BB1138*4</f>
        <v>2.2400000000000003E-2</v>
      </c>
      <c r="P1137">
        <f t="shared" si="17"/>
        <v>1</v>
      </c>
      <c r="Q1137">
        <v>39.900000000000006</v>
      </c>
    </row>
    <row r="1138" spans="1:17" x14ac:dyDescent="0.3">
      <c r="A1138" s="8" t="s">
        <v>232</v>
      </c>
      <c r="B1138" s="8" t="s">
        <v>237</v>
      </c>
      <c r="C1138" s="8" t="s">
        <v>103</v>
      </c>
      <c r="D1138" s="8" t="s">
        <v>19</v>
      </c>
      <c r="E1138" s="12"/>
      <c r="F1138" s="12">
        <v>0</v>
      </c>
      <c r="G1138" s="12">
        <v>0</v>
      </c>
      <c r="H1138" s="13">
        <v>0</v>
      </c>
      <c r="I1138" s="13">
        <v>0</v>
      </c>
      <c r="J1138" s="13">
        <v>0</v>
      </c>
      <c r="K1138" s="13">
        <v>0</v>
      </c>
      <c r="L1138" s="13">
        <v>0</v>
      </c>
      <c r="M1138" s="5">
        <f>AllData_CategoryTribe!AX1139*4</f>
        <v>0</v>
      </c>
      <c r="N1138" s="5">
        <f>AllData_CategoryTribe!BA1139*9</f>
        <v>0</v>
      </c>
      <c r="O1138" s="5">
        <f>AllData_CategoryTribe!BB1139*4</f>
        <v>0</v>
      </c>
      <c r="P1138">
        <f t="shared" si="17"/>
        <v>0</v>
      </c>
      <c r="Q1138">
        <v>45.8</v>
      </c>
    </row>
    <row r="1139" spans="1:17" x14ac:dyDescent="0.3">
      <c r="A1139" s="8" t="s">
        <v>232</v>
      </c>
      <c r="B1139" s="8" t="s">
        <v>237</v>
      </c>
      <c r="C1139" s="8" t="s">
        <v>103</v>
      </c>
      <c r="D1139" s="8" t="s">
        <v>22</v>
      </c>
      <c r="E1139" s="12"/>
      <c r="F1139" s="12">
        <v>0</v>
      </c>
      <c r="G1139" s="12">
        <v>0</v>
      </c>
      <c r="H1139" s="13">
        <v>0</v>
      </c>
      <c r="I1139" s="13">
        <v>0</v>
      </c>
      <c r="J1139" s="13">
        <v>0</v>
      </c>
      <c r="K1139" s="13">
        <v>0</v>
      </c>
      <c r="L1139" s="13">
        <v>0</v>
      </c>
      <c r="M1139" s="5">
        <f>AllData_CategoryTribe!AX1140*4</f>
        <v>0</v>
      </c>
      <c r="N1139" s="5">
        <f>AllData_CategoryTribe!BA1140*9</f>
        <v>0</v>
      </c>
      <c r="O1139" s="5">
        <f>AllData_CategoryTribe!BB1140*4</f>
        <v>0</v>
      </c>
      <c r="P1139">
        <f t="shared" si="17"/>
        <v>0</v>
      </c>
      <c r="Q1139">
        <v>45.8</v>
      </c>
    </row>
    <row r="1140" spans="1:17" x14ac:dyDescent="0.3">
      <c r="A1140" s="8" t="s">
        <v>232</v>
      </c>
      <c r="B1140" s="8" t="s">
        <v>237</v>
      </c>
      <c r="C1140" s="8" t="s">
        <v>103</v>
      </c>
      <c r="D1140" s="8" t="s">
        <v>104</v>
      </c>
      <c r="E1140" s="12">
        <v>112</v>
      </c>
      <c r="F1140" s="12">
        <v>3.0000000000000001E-3</v>
      </c>
      <c r="G1140" s="12">
        <v>0.33600000000000002</v>
      </c>
      <c r="H1140" s="13">
        <v>3.3600000000000001E-3</v>
      </c>
      <c r="I1140" s="13">
        <v>3.3600000000000001E-3</v>
      </c>
      <c r="J1140" s="13">
        <v>3.3600000000000001E-3</v>
      </c>
      <c r="K1140" s="13">
        <v>3.3600000000000001E-3</v>
      </c>
      <c r="L1140" s="13">
        <v>3.3600000000000001E-3</v>
      </c>
      <c r="M1140" s="5">
        <f>AllData_CategoryTribe!AX1141*4</f>
        <v>1.3440000000000001E-2</v>
      </c>
      <c r="N1140" s="5">
        <f>AllData_CategoryTribe!BA1141*9</f>
        <v>3.0240000000000003E-2</v>
      </c>
      <c r="O1140" s="5">
        <f>AllData_CategoryTribe!BB1141*4</f>
        <v>1.3440000000000001E-2</v>
      </c>
      <c r="P1140">
        <f t="shared" si="17"/>
        <v>1</v>
      </c>
      <c r="Q1140">
        <v>0</v>
      </c>
    </row>
    <row r="1141" spans="1:17" x14ac:dyDescent="0.3">
      <c r="A1141" s="8" t="s">
        <v>232</v>
      </c>
      <c r="B1141" s="8" t="s">
        <v>237</v>
      </c>
      <c r="C1141" s="8" t="s">
        <v>103</v>
      </c>
      <c r="D1141" s="8" t="s">
        <v>23</v>
      </c>
      <c r="E1141" s="12"/>
      <c r="F1141" s="12">
        <v>0</v>
      </c>
      <c r="G1141" s="12">
        <v>0</v>
      </c>
      <c r="H1141" s="13">
        <v>0</v>
      </c>
      <c r="I1141" s="13">
        <v>0</v>
      </c>
      <c r="J1141" s="13">
        <v>0</v>
      </c>
      <c r="K1141" s="13">
        <v>0</v>
      </c>
      <c r="L1141" s="13">
        <v>0</v>
      </c>
      <c r="M1141" s="5">
        <f>AllData_CategoryTribe!AX1142*4</f>
        <v>0</v>
      </c>
      <c r="N1141" s="5">
        <f>AllData_CategoryTribe!BA1142*9</f>
        <v>0</v>
      </c>
      <c r="O1141" s="5">
        <f>AllData_CategoryTribe!BB1142*4</f>
        <v>0</v>
      </c>
      <c r="P1141">
        <f t="shared" si="17"/>
        <v>0</v>
      </c>
      <c r="Q1141">
        <v>24.3</v>
      </c>
    </row>
    <row r="1142" spans="1:17" x14ac:dyDescent="0.3">
      <c r="A1142" s="8" t="s">
        <v>232</v>
      </c>
      <c r="B1142" s="8" t="s">
        <v>237</v>
      </c>
      <c r="C1142" s="8" t="s">
        <v>103</v>
      </c>
      <c r="D1142" s="8" t="s">
        <v>24</v>
      </c>
      <c r="E1142" s="12">
        <v>184</v>
      </c>
      <c r="F1142" s="12">
        <v>1</v>
      </c>
      <c r="G1142" s="12">
        <v>184</v>
      </c>
      <c r="H1142" s="13">
        <v>126.96</v>
      </c>
      <c r="I1142" s="13">
        <v>6.6239999999999997</v>
      </c>
      <c r="J1142" s="13">
        <v>7.5439999999999996</v>
      </c>
      <c r="K1142" s="13">
        <v>8.2799999999999994</v>
      </c>
      <c r="L1142" s="13">
        <v>0</v>
      </c>
      <c r="M1142" s="5">
        <f>AllData_CategoryTribe!AX1143*4</f>
        <v>26.495999999999999</v>
      </c>
      <c r="N1142" s="5">
        <f>AllData_CategoryTribe!BA1143*9</f>
        <v>67.896000000000001</v>
      </c>
      <c r="O1142" s="5">
        <f>AllData_CategoryTribe!BB1143*4</f>
        <v>33.119999999999997</v>
      </c>
      <c r="P1142">
        <f t="shared" si="17"/>
        <v>1</v>
      </c>
      <c r="Q1142">
        <v>12.2</v>
      </c>
    </row>
    <row r="1143" spans="1:17" x14ac:dyDescent="0.3">
      <c r="A1143" s="8" t="s">
        <v>232</v>
      </c>
      <c r="B1143" s="8" t="s">
        <v>237</v>
      </c>
      <c r="C1143" s="8" t="s">
        <v>103</v>
      </c>
      <c r="D1143" s="8" t="s">
        <v>25</v>
      </c>
      <c r="E1143" s="12"/>
      <c r="F1143" s="12">
        <v>0</v>
      </c>
      <c r="G1143" s="12">
        <v>0</v>
      </c>
      <c r="H1143" s="13">
        <v>0</v>
      </c>
      <c r="I1143" s="13">
        <v>0</v>
      </c>
      <c r="J1143" s="13">
        <v>0</v>
      </c>
      <c r="K1143" s="13">
        <v>0</v>
      </c>
      <c r="L1143" s="13">
        <v>0</v>
      </c>
      <c r="M1143" s="5">
        <f>AllData_CategoryTribe!AX1144*4</f>
        <v>0</v>
      </c>
      <c r="N1143" s="5">
        <f>AllData_CategoryTribe!BA1144*9</f>
        <v>0</v>
      </c>
      <c r="O1143" s="5">
        <f>AllData_CategoryTribe!BB1144*4</f>
        <v>0</v>
      </c>
      <c r="P1143">
        <f t="shared" si="17"/>
        <v>0</v>
      </c>
      <c r="Q1143">
        <v>59.3</v>
      </c>
    </row>
    <row r="1144" spans="1:17" x14ac:dyDescent="0.3">
      <c r="A1144" s="8" t="s">
        <v>20</v>
      </c>
      <c r="B1144" s="8" t="s">
        <v>237</v>
      </c>
      <c r="C1144" s="8" t="s">
        <v>103</v>
      </c>
      <c r="D1144" s="8" t="s">
        <v>20</v>
      </c>
      <c r="E1144" s="12"/>
      <c r="F1144" s="12">
        <v>0</v>
      </c>
      <c r="G1144" s="12">
        <v>0</v>
      </c>
      <c r="H1144" s="13">
        <v>0</v>
      </c>
      <c r="I1144" s="13">
        <v>0</v>
      </c>
      <c r="J1144" s="13">
        <v>0</v>
      </c>
      <c r="K1144" s="13">
        <v>0</v>
      </c>
      <c r="L1144" s="13">
        <v>0</v>
      </c>
      <c r="M1144" s="5">
        <f>AllData_CategoryTribe!AX1145*4</f>
        <v>0</v>
      </c>
      <c r="N1144" s="5">
        <f>AllData_CategoryTribe!BA1145*9</f>
        <v>0</v>
      </c>
      <c r="O1144" s="5">
        <f>AllData_CategoryTribe!BB1145*4</f>
        <v>0</v>
      </c>
      <c r="P1144">
        <f t="shared" si="17"/>
        <v>0</v>
      </c>
      <c r="Q1144">
        <v>21.4</v>
      </c>
    </row>
    <row r="1145" spans="1:17" x14ac:dyDescent="0.3">
      <c r="A1145" s="8" t="s">
        <v>233</v>
      </c>
      <c r="B1145" s="8" t="s">
        <v>237</v>
      </c>
      <c r="C1145" s="8" t="s">
        <v>103</v>
      </c>
      <c r="D1145" s="8" t="s">
        <v>26</v>
      </c>
      <c r="E1145" s="12">
        <v>175</v>
      </c>
      <c r="F1145" s="12">
        <v>0.28599999999999998</v>
      </c>
      <c r="G1145" s="12">
        <v>50.05</v>
      </c>
      <c r="H1145" s="13">
        <v>65.064999999999998</v>
      </c>
      <c r="I1145" s="13">
        <v>1.2011999999999998</v>
      </c>
      <c r="J1145" s="13">
        <v>0.10009999999999999</v>
      </c>
      <c r="K1145" s="13">
        <v>14.314300000000001</v>
      </c>
      <c r="L1145" s="13">
        <v>0.15014999999999998</v>
      </c>
      <c r="M1145" s="5">
        <f>AllData_CategoryTribe!AX1146*4</f>
        <v>4.8047999999999993</v>
      </c>
      <c r="N1145" s="5">
        <f>AllData_CategoryTribe!BA1146*9</f>
        <v>0.90089999999999992</v>
      </c>
      <c r="O1145" s="5">
        <f>AllData_CategoryTribe!BB1146*4</f>
        <v>57.257200000000005</v>
      </c>
      <c r="P1145">
        <f t="shared" si="17"/>
        <v>1</v>
      </c>
      <c r="Q1145">
        <v>31.200000000000003</v>
      </c>
    </row>
    <row r="1146" spans="1:17" x14ac:dyDescent="0.3">
      <c r="A1146" s="8" t="s">
        <v>233</v>
      </c>
      <c r="B1146" s="8" t="s">
        <v>237</v>
      </c>
      <c r="C1146" s="8" t="s">
        <v>103</v>
      </c>
      <c r="D1146" s="8" t="s">
        <v>28</v>
      </c>
      <c r="E1146" s="12">
        <v>185</v>
      </c>
      <c r="F1146" s="12">
        <v>0.1</v>
      </c>
      <c r="G1146" s="12">
        <v>18.5</v>
      </c>
      <c r="H1146" s="13">
        <v>23.495000000000001</v>
      </c>
      <c r="I1146" s="13">
        <v>1.6094999999999999</v>
      </c>
      <c r="J1146" s="13">
        <v>9.2499999999999999E-2</v>
      </c>
      <c r="K1146" s="13">
        <v>4.218</v>
      </c>
      <c r="L1146" s="13">
        <v>1.1840000000000002</v>
      </c>
      <c r="M1146" s="5">
        <f>AllData_CategoryTribe!AX1147*4</f>
        <v>6.4379999999999997</v>
      </c>
      <c r="N1146" s="5">
        <f>AllData_CategoryTribe!BA1147*9</f>
        <v>0.83250000000000002</v>
      </c>
      <c r="O1146" s="5">
        <f>AllData_CategoryTribe!BB1147*4</f>
        <v>16.872</v>
      </c>
      <c r="P1146">
        <f t="shared" si="17"/>
        <v>1</v>
      </c>
      <c r="Q1146">
        <v>32</v>
      </c>
    </row>
    <row r="1147" spans="1:17" x14ac:dyDescent="0.3">
      <c r="A1147" s="8" t="s">
        <v>233</v>
      </c>
      <c r="B1147" s="8" t="s">
        <v>237</v>
      </c>
      <c r="C1147" s="8" t="s">
        <v>103</v>
      </c>
      <c r="D1147" s="8" t="s">
        <v>29</v>
      </c>
      <c r="E1147" s="12">
        <v>60</v>
      </c>
      <c r="F1147" s="12">
        <v>0.28599999999999998</v>
      </c>
      <c r="G1147" s="12">
        <v>17.16</v>
      </c>
      <c r="H1147" s="13">
        <v>3.7751999999999999</v>
      </c>
      <c r="I1147" s="13">
        <v>0.1716</v>
      </c>
      <c r="J1147" s="13">
        <v>6.8640000000000007E-2</v>
      </c>
      <c r="K1147" s="13">
        <v>0.7722</v>
      </c>
      <c r="L1147" s="13">
        <v>0.48047999999999996</v>
      </c>
      <c r="M1147" s="5">
        <f>AllData_CategoryTribe!AX1148*4</f>
        <v>0.68640000000000001</v>
      </c>
      <c r="N1147" s="5">
        <f>AllData_CategoryTribe!BA1148*9</f>
        <v>0.61776000000000009</v>
      </c>
      <c r="O1147" s="5">
        <f>AllData_CategoryTribe!BB1148*4</f>
        <v>3.0888</v>
      </c>
      <c r="P1147">
        <f t="shared" si="17"/>
        <v>1</v>
      </c>
      <c r="Q1147">
        <v>5.9</v>
      </c>
    </row>
    <row r="1148" spans="1:17" x14ac:dyDescent="0.3">
      <c r="A1148" s="8" t="s">
        <v>233</v>
      </c>
      <c r="B1148" s="8" t="s">
        <v>237</v>
      </c>
      <c r="C1148" s="8" t="s">
        <v>103</v>
      </c>
      <c r="D1148" s="8" t="s">
        <v>30</v>
      </c>
      <c r="E1148" s="12">
        <v>119</v>
      </c>
      <c r="F1148" s="12">
        <v>3.3000000000000002E-2</v>
      </c>
      <c r="G1148" s="12">
        <v>3.927</v>
      </c>
      <c r="H1148" s="13">
        <v>3.6128399999999998</v>
      </c>
      <c r="I1148" s="13">
        <v>3.9269999999999999E-2</v>
      </c>
      <c r="J1148" s="13">
        <v>1.9635E-2</v>
      </c>
      <c r="K1148" s="13">
        <v>0.9189179999999999</v>
      </c>
      <c r="L1148" s="13">
        <v>9.4247999999999998E-2</v>
      </c>
      <c r="M1148" s="5">
        <f>AllData_CategoryTribe!AX1149*4</f>
        <v>0.15708</v>
      </c>
      <c r="N1148" s="5">
        <f>AllData_CategoryTribe!BA1149*9</f>
        <v>0.17671500000000001</v>
      </c>
      <c r="O1148" s="5">
        <f>AllData_CategoryTribe!BB1149*4</f>
        <v>3.6756719999999996</v>
      </c>
      <c r="P1148">
        <f t="shared" si="17"/>
        <v>1</v>
      </c>
      <c r="Q1148">
        <v>24.9</v>
      </c>
    </row>
    <row r="1149" spans="1:17" x14ac:dyDescent="0.3">
      <c r="A1149" s="8" t="s">
        <v>233</v>
      </c>
      <c r="B1149" s="8" t="s">
        <v>237</v>
      </c>
      <c r="C1149" s="8" t="s">
        <v>103</v>
      </c>
      <c r="D1149" s="8" t="s">
        <v>31</v>
      </c>
      <c r="E1149" s="12"/>
      <c r="F1149" s="12">
        <v>0</v>
      </c>
      <c r="G1149" s="12">
        <v>0</v>
      </c>
      <c r="H1149" s="13">
        <v>0</v>
      </c>
      <c r="I1149" s="13">
        <v>0</v>
      </c>
      <c r="J1149" s="13">
        <v>0</v>
      </c>
      <c r="K1149" s="13">
        <v>0</v>
      </c>
      <c r="L1149" s="13">
        <v>0</v>
      </c>
      <c r="M1149" s="5">
        <f>AllData_CategoryTribe!AX1150*4</f>
        <v>0</v>
      </c>
      <c r="N1149" s="5">
        <f>AllData_CategoryTribe!BA1150*9</f>
        <v>0</v>
      </c>
      <c r="O1149" s="5">
        <f>AllData_CategoryTribe!BB1150*4</f>
        <v>0</v>
      </c>
      <c r="P1149">
        <f t="shared" si="17"/>
        <v>0</v>
      </c>
      <c r="Q1149">
        <v>23.700000000000003</v>
      </c>
    </row>
    <row r="1150" spans="1:17" x14ac:dyDescent="0.3">
      <c r="A1150" s="8" t="s">
        <v>233</v>
      </c>
      <c r="B1150" s="8" t="s">
        <v>237</v>
      </c>
      <c r="C1150" s="8" t="s">
        <v>103</v>
      </c>
      <c r="D1150" s="8" t="s">
        <v>77</v>
      </c>
      <c r="E1150" s="12">
        <v>119</v>
      </c>
      <c r="F1150" s="12">
        <v>1</v>
      </c>
      <c r="G1150" s="12">
        <v>119</v>
      </c>
      <c r="H1150" s="13">
        <v>464.1</v>
      </c>
      <c r="I1150" s="13">
        <v>1.19</v>
      </c>
      <c r="J1150" s="13">
        <v>0.95200000000000007</v>
      </c>
      <c r="K1150" s="13">
        <v>100.07899999999999</v>
      </c>
      <c r="L1150" s="13">
        <v>1.19</v>
      </c>
      <c r="M1150" s="5">
        <f>AllData_CategoryTribe!AX1151*4</f>
        <v>4.76</v>
      </c>
      <c r="N1150" s="5">
        <f>AllData_CategoryTribe!BA1151*9</f>
        <v>8.5680000000000014</v>
      </c>
      <c r="O1150" s="5">
        <f>AllData_CategoryTribe!BB1151*4</f>
        <v>400.31599999999997</v>
      </c>
      <c r="P1150">
        <f t="shared" si="17"/>
        <v>1</v>
      </c>
      <c r="Q1150">
        <v>84.899999999999991</v>
      </c>
    </row>
    <row r="1151" spans="1:17" x14ac:dyDescent="0.3">
      <c r="A1151" s="8" t="s">
        <v>234</v>
      </c>
      <c r="B1151" s="8" t="s">
        <v>237</v>
      </c>
      <c r="C1151" s="8" t="s">
        <v>103</v>
      </c>
      <c r="D1151" s="8" t="s">
        <v>248</v>
      </c>
      <c r="E1151" s="12">
        <v>134</v>
      </c>
      <c r="F1151" s="12">
        <v>0.13300000000000001</v>
      </c>
      <c r="G1151" s="12">
        <v>17.822000000000003</v>
      </c>
      <c r="H1151" s="13">
        <v>29.049860000000002</v>
      </c>
      <c r="I1151" s="13">
        <v>1.1227860000000001</v>
      </c>
      <c r="J1151" s="13">
        <v>0.24950800000000001</v>
      </c>
      <c r="K1151" s="13">
        <v>5.5426420000000007</v>
      </c>
      <c r="L1151" s="13">
        <v>0.17822000000000002</v>
      </c>
      <c r="M1151" s="5">
        <f>AllData_CategoryTribe!AX1152*4</f>
        <v>4.4911440000000002</v>
      </c>
      <c r="N1151" s="5">
        <f>AllData_CategoryTribe!BA1152*9</f>
        <v>2.2455720000000001</v>
      </c>
      <c r="O1151" s="5">
        <f>AllData_CategoryTribe!BB1152*4</f>
        <v>22.170568000000003</v>
      </c>
      <c r="P1151">
        <f t="shared" si="17"/>
        <v>1</v>
      </c>
      <c r="Q1151">
        <v>38.799999999999997</v>
      </c>
    </row>
    <row r="1152" spans="1:17" x14ac:dyDescent="0.3">
      <c r="A1152" s="8" t="s">
        <v>234</v>
      </c>
      <c r="B1152" s="8" t="s">
        <v>237</v>
      </c>
      <c r="C1152" s="8" t="s">
        <v>103</v>
      </c>
      <c r="D1152" s="8" t="s">
        <v>27</v>
      </c>
      <c r="E1152" s="12"/>
      <c r="F1152" s="12">
        <v>0</v>
      </c>
      <c r="G1152" s="12">
        <v>0</v>
      </c>
      <c r="H1152" s="13">
        <v>0</v>
      </c>
      <c r="I1152" s="13">
        <v>0</v>
      </c>
      <c r="J1152" s="13">
        <v>0</v>
      </c>
      <c r="K1152" s="13">
        <v>0</v>
      </c>
      <c r="L1152" s="13">
        <v>0</v>
      </c>
      <c r="M1152" s="5">
        <f>AllData_CategoryTribe!AX1153*4</f>
        <v>0</v>
      </c>
      <c r="N1152" s="5">
        <f>AllData_CategoryTribe!BA1153*9</f>
        <v>0</v>
      </c>
      <c r="O1152" s="5">
        <f>AllData_CategoryTribe!BB1153*4</f>
        <v>0</v>
      </c>
      <c r="P1152">
        <f t="shared" si="17"/>
        <v>0</v>
      </c>
      <c r="Q1152">
        <v>29.6</v>
      </c>
    </row>
    <row r="1153" spans="1:17" x14ac:dyDescent="0.3">
      <c r="A1153" s="8" t="s">
        <v>234</v>
      </c>
      <c r="B1153" s="8" t="s">
        <v>237</v>
      </c>
      <c r="C1153" s="8" t="s">
        <v>103</v>
      </c>
      <c r="D1153" s="8" t="s">
        <v>32</v>
      </c>
      <c r="E1153" s="12">
        <v>83</v>
      </c>
      <c r="F1153" s="12">
        <v>0.1</v>
      </c>
      <c r="G1153" s="12">
        <v>8.3000000000000007</v>
      </c>
      <c r="H1153" s="13">
        <v>27.556000000000004</v>
      </c>
      <c r="I1153" s="13">
        <v>0.8549000000000001</v>
      </c>
      <c r="J1153" s="13">
        <v>0.24900000000000003</v>
      </c>
      <c r="K1153" s="13">
        <v>6.1171000000000006</v>
      </c>
      <c r="L1153" s="13">
        <v>1.0541</v>
      </c>
      <c r="M1153" s="5">
        <f>AllData_CategoryTribe!AX1154*4</f>
        <v>3.4196000000000004</v>
      </c>
      <c r="N1153" s="5">
        <f>AllData_CategoryTribe!BA1154*9</f>
        <v>2.2410000000000001</v>
      </c>
      <c r="O1153" s="5">
        <f>AllData_CategoryTribe!BB1154*4</f>
        <v>24.468400000000003</v>
      </c>
      <c r="P1153">
        <f t="shared" si="17"/>
        <v>1</v>
      </c>
      <c r="Q1153">
        <v>87</v>
      </c>
    </row>
    <row r="1154" spans="1:17" x14ac:dyDescent="0.3">
      <c r="A1154" s="8" t="s">
        <v>232</v>
      </c>
      <c r="B1154" s="8" t="s">
        <v>237</v>
      </c>
      <c r="C1154" s="8" t="s">
        <v>105</v>
      </c>
      <c r="D1154" s="8" t="s">
        <v>13</v>
      </c>
      <c r="E1154" s="12">
        <v>112</v>
      </c>
      <c r="F1154" s="12">
        <v>3.0000000000000001E-3</v>
      </c>
      <c r="G1154" s="12">
        <v>0.33600000000000002</v>
      </c>
      <c r="H1154" s="13">
        <v>0.90383999999999998</v>
      </c>
      <c r="I1154" s="13">
        <v>8.3664000000000002E-2</v>
      </c>
      <c r="J1154" s="13">
        <v>6.0479999999999999E-2</v>
      </c>
      <c r="K1154" s="13">
        <v>0</v>
      </c>
      <c r="L1154" s="13">
        <v>0</v>
      </c>
      <c r="M1154" s="5">
        <f>AllData_CategoryTribe!AX1155*4</f>
        <v>0.33465600000000001</v>
      </c>
      <c r="N1154" s="5">
        <f>AllData_CategoryTribe!BA1155*9</f>
        <v>0.54432000000000003</v>
      </c>
      <c r="O1154" s="5">
        <f>AllData_CategoryTribe!BB1155*4</f>
        <v>0</v>
      </c>
      <c r="P1154">
        <f t="shared" si="17"/>
        <v>1</v>
      </c>
      <c r="Q1154">
        <v>42.9</v>
      </c>
    </row>
    <row r="1155" spans="1:17" x14ac:dyDescent="0.3">
      <c r="A1155" s="8" t="s">
        <v>232</v>
      </c>
      <c r="B1155" s="8" t="s">
        <v>237</v>
      </c>
      <c r="C1155" s="8" t="s">
        <v>105</v>
      </c>
      <c r="D1155" s="8" t="s">
        <v>15</v>
      </c>
      <c r="E1155" s="12">
        <v>85</v>
      </c>
      <c r="F1155" s="12">
        <v>6.7000000000000004E-2</v>
      </c>
      <c r="G1155" s="12">
        <v>5.6950000000000003</v>
      </c>
      <c r="H1155" s="13">
        <v>13.724950000000002</v>
      </c>
      <c r="I1155" s="13">
        <v>1.8736550000000001</v>
      </c>
      <c r="J1155" s="13">
        <v>0.62075500000000006</v>
      </c>
      <c r="K1155" s="13">
        <v>2.8475E-2</v>
      </c>
      <c r="L1155" s="13">
        <v>0</v>
      </c>
      <c r="M1155" s="5">
        <f>AllData_CategoryTribe!AX1156*4</f>
        <v>7.4946200000000003</v>
      </c>
      <c r="N1155" s="5">
        <f>AllData_CategoryTribe!BA1156*9</f>
        <v>5.5867950000000004</v>
      </c>
      <c r="O1155" s="5">
        <f>AllData_CategoryTribe!BB1156*4</f>
        <v>0.1139</v>
      </c>
      <c r="P1155">
        <f t="shared" ref="P1155:P1218" si="18">IF($G$2:$G$3469&gt;0,1,0)</f>
        <v>1</v>
      </c>
      <c r="Q1155">
        <v>44.3</v>
      </c>
    </row>
    <row r="1156" spans="1:17" x14ac:dyDescent="0.3">
      <c r="A1156" s="8" t="s">
        <v>232</v>
      </c>
      <c r="B1156" s="8" t="s">
        <v>237</v>
      </c>
      <c r="C1156" s="8" t="s">
        <v>105</v>
      </c>
      <c r="D1156" s="8" t="s">
        <v>17</v>
      </c>
      <c r="E1156" s="12"/>
      <c r="F1156" s="12">
        <v>0</v>
      </c>
      <c r="G1156" s="12">
        <v>0</v>
      </c>
      <c r="H1156" s="13">
        <v>0</v>
      </c>
      <c r="I1156" s="13">
        <v>0</v>
      </c>
      <c r="J1156" s="13">
        <v>0</v>
      </c>
      <c r="K1156" s="13">
        <v>0</v>
      </c>
      <c r="L1156" s="13">
        <v>0</v>
      </c>
      <c r="M1156" s="5">
        <f>AllData_CategoryTribe!AX1157*4</f>
        <v>0</v>
      </c>
      <c r="N1156" s="5">
        <f>AllData_CategoryTribe!BA1157*9</f>
        <v>0</v>
      </c>
      <c r="O1156" s="5">
        <f>AllData_CategoryTribe!BB1157*4</f>
        <v>0</v>
      </c>
      <c r="P1156">
        <f t="shared" si="18"/>
        <v>0</v>
      </c>
      <c r="Q1156">
        <v>38.299999999999997</v>
      </c>
    </row>
    <row r="1157" spans="1:17" x14ac:dyDescent="0.3">
      <c r="A1157" s="8" t="s">
        <v>232</v>
      </c>
      <c r="B1157" s="8" t="s">
        <v>237</v>
      </c>
      <c r="C1157" s="8" t="s">
        <v>105</v>
      </c>
      <c r="D1157" s="8" t="s">
        <v>18</v>
      </c>
      <c r="E1157" s="12">
        <v>112</v>
      </c>
      <c r="F1157" s="12">
        <v>3.0000000000000001E-3</v>
      </c>
      <c r="G1157" s="12">
        <v>0.33600000000000002</v>
      </c>
      <c r="H1157" s="13">
        <v>0.89712000000000003</v>
      </c>
      <c r="I1157" s="13">
        <v>6.5856000000000012E-2</v>
      </c>
      <c r="J1157" s="13">
        <v>6.8208000000000005E-2</v>
      </c>
      <c r="K1157" s="13">
        <v>3.3600000000000001E-3</v>
      </c>
      <c r="L1157" s="13">
        <v>3.3600000000000001E-3</v>
      </c>
      <c r="M1157" s="5">
        <f>AllData_CategoryTribe!AX1158*4</f>
        <v>0.26342400000000005</v>
      </c>
      <c r="N1157" s="5">
        <f>AllData_CategoryTribe!BA1158*9</f>
        <v>0.61387200000000008</v>
      </c>
      <c r="O1157" s="5">
        <f>AllData_CategoryTribe!BB1158*4</f>
        <v>1.3440000000000001E-2</v>
      </c>
      <c r="P1157">
        <f t="shared" si="18"/>
        <v>1</v>
      </c>
      <c r="Q1157">
        <v>39.900000000000006</v>
      </c>
    </row>
    <row r="1158" spans="1:17" x14ac:dyDescent="0.3">
      <c r="A1158" s="8" t="s">
        <v>232</v>
      </c>
      <c r="B1158" s="8" t="s">
        <v>237</v>
      </c>
      <c r="C1158" s="8" t="s">
        <v>105</v>
      </c>
      <c r="D1158" s="8" t="s">
        <v>19</v>
      </c>
      <c r="E1158" s="12"/>
      <c r="F1158" s="12">
        <v>0</v>
      </c>
      <c r="G1158" s="12">
        <v>0</v>
      </c>
      <c r="H1158" s="13">
        <v>0</v>
      </c>
      <c r="I1158" s="13">
        <v>0</v>
      </c>
      <c r="J1158" s="13">
        <v>0</v>
      </c>
      <c r="K1158" s="13">
        <v>0</v>
      </c>
      <c r="L1158" s="13">
        <v>0</v>
      </c>
      <c r="M1158" s="5">
        <f>AllData_CategoryTribe!AX1159*4</f>
        <v>0</v>
      </c>
      <c r="N1158" s="5">
        <f>AllData_CategoryTribe!BA1159*9</f>
        <v>0</v>
      </c>
      <c r="O1158" s="5">
        <f>AllData_CategoryTribe!BB1159*4</f>
        <v>0</v>
      </c>
      <c r="P1158">
        <f t="shared" si="18"/>
        <v>0</v>
      </c>
      <c r="Q1158">
        <v>45.8</v>
      </c>
    </row>
    <row r="1159" spans="1:17" x14ac:dyDescent="0.3">
      <c r="A1159" s="8" t="s">
        <v>232</v>
      </c>
      <c r="B1159" s="8" t="s">
        <v>237</v>
      </c>
      <c r="C1159" s="8" t="s">
        <v>105</v>
      </c>
      <c r="D1159" s="8" t="s">
        <v>22</v>
      </c>
      <c r="E1159" s="12"/>
      <c r="F1159" s="12">
        <v>0</v>
      </c>
      <c r="G1159" s="12">
        <v>0</v>
      </c>
      <c r="H1159" s="13">
        <v>0</v>
      </c>
      <c r="I1159" s="13">
        <v>0</v>
      </c>
      <c r="J1159" s="13">
        <v>0</v>
      </c>
      <c r="K1159" s="13">
        <v>0</v>
      </c>
      <c r="L1159" s="13">
        <v>0</v>
      </c>
      <c r="M1159" s="5">
        <f>AllData_CategoryTribe!AX1160*4</f>
        <v>0</v>
      </c>
      <c r="N1159" s="5">
        <f>AllData_CategoryTribe!BA1160*9</f>
        <v>0</v>
      </c>
      <c r="O1159" s="5">
        <f>AllData_CategoryTribe!BB1160*4</f>
        <v>0</v>
      </c>
      <c r="P1159">
        <f t="shared" si="18"/>
        <v>0</v>
      </c>
      <c r="Q1159">
        <v>45.8</v>
      </c>
    </row>
    <row r="1160" spans="1:17" x14ac:dyDescent="0.3">
      <c r="A1160" s="8" t="s">
        <v>232</v>
      </c>
      <c r="B1160" s="8" t="s">
        <v>237</v>
      </c>
      <c r="C1160" s="8" t="s">
        <v>105</v>
      </c>
      <c r="D1160" s="8" t="s">
        <v>90</v>
      </c>
      <c r="E1160" s="12"/>
      <c r="F1160" s="12">
        <v>3.3000000000000002E-2</v>
      </c>
      <c r="G1160" s="12">
        <v>0</v>
      </c>
      <c r="H1160" s="13">
        <v>0</v>
      </c>
      <c r="I1160" s="13">
        <v>0</v>
      </c>
      <c r="J1160" s="13">
        <v>0</v>
      </c>
      <c r="K1160" s="13">
        <v>0</v>
      </c>
      <c r="L1160" s="13">
        <v>0</v>
      </c>
      <c r="M1160" s="5">
        <f>AllData_CategoryTribe!AX1161*4</f>
        <v>0</v>
      </c>
      <c r="N1160" s="5">
        <f>AllData_CategoryTribe!BA1161*9</f>
        <v>0</v>
      </c>
      <c r="O1160" s="5">
        <f>AllData_CategoryTribe!BB1161*4</f>
        <v>0</v>
      </c>
      <c r="P1160">
        <f t="shared" si="18"/>
        <v>0</v>
      </c>
      <c r="Q1160">
        <v>34.19</v>
      </c>
    </row>
    <row r="1161" spans="1:17" x14ac:dyDescent="0.3">
      <c r="A1161" s="8" t="s">
        <v>232</v>
      </c>
      <c r="B1161" s="8" t="s">
        <v>237</v>
      </c>
      <c r="C1161" s="8" t="s">
        <v>105</v>
      </c>
      <c r="D1161" s="8" t="s">
        <v>85</v>
      </c>
      <c r="E1161" s="12">
        <v>184</v>
      </c>
      <c r="F1161" s="12">
        <v>0.42899999999999999</v>
      </c>
      <c r="G1161" s="12">
        <v>78.935999999999993</v>
      </c>
      <c r="H1161" s="13">
        <v>142.0848</v>
      </c>
      <c r="I1161" s="13">
        <v>19.655063999999996</v>
      </c>
      <c r="J1161" s="13">
        <v>2.8416960000000002</v>
      </c>
      <c r="K1161" s="13">
        <v>9.3933839999999993</v>
      </c>
      <c r="L1161" s="13">
        <v>0.78935999999999995</v>
      </c>
      <c r="M1161" s="5">
        <f>AllData_CategoryTribe!AX1162*4</f>
        <v>78.620255999999983</v>
      </c>
      <c r="N1161" s="5">
        <f>AllData_CategoryTribe!BA1162*9</f>
        <v>25.575264000000001</v>
      </c>
      <c r="O1161" s="5">
        <f>AllData_CategoryTribe!BB1162*4</f>
        <v>37.573535999999997</v>
      </c>
      <c r="P1161">
        <f t="shared" si="18"/>
        <v>1</v>
      </c>
      <c r="Q1161">
        <v>40.4</v>
      </c>
    </row>
    <row r="1162" spans="1:17" x14ac:dyDescent="0.3">
      <c r="A1162" s="8" t="s">
        <v>232</v>
      </c>
      <c r="B1162" s="8" t="s">
        <v>237</v>
      </c>
      <c r="C1162" s="8" t="s">
        <v>105</v>
      </c>
      <c r="D1162" s="8" t="s">
        <v>23</v>
      </c>
      <c r="E1162" s="12">
        <v>64</v>
      </c>
      <c r="F1162" s="12">
        <v>0.1</v>
      </c>
      <c r="G1162" s="12">
        <v>6.4</v>
      </c>
      <c r="H1162" s="13">
        <v>9.92</v>
      </c>
      <c r="I1162" s="13">
        <v>0.80640000000000001</v>
      </c>
      <c r="J1162" s="13">
        <v>0.6784</v>
      </c>
      <c r="K1162" s="13">
        <v>7.0400000000000004E-2</v>
      </c>
      <c r="L1162" s="13">
        <v>0</v>
      </c>
      <c r="M1162" s="5">
        <f>AllData_CategoryTribe!AX1163*4</f>
        <v>3.2256</v>
      </c>
      <c r="N1162" s="5">
        <f>AllData_CategoryTribe!BA1163*9</f>
        <v>6.1055999999999999</v>
      </c>
      <c r="O1162" s="5">
        <f>AllData_CategoryTribe!BB1163*4</f>
        <v>0.28160000000000002</v>
      </c>
      <c r="P1162">
        <f t="shared" si="18"/>
        <v>1</v>
      </c>
      <c r="Q1162">
        <v>24.3</v>
      </c>
    </row>
    <row r="1163" spans="1:17" x14ac:dyDescent="0.3">
      <c r="A1163" s="8" t="s">
        <v>232</v>
      </c>
      <c r="B1163" s="8" t="s">
        <v>237</v>
      </c>
      <c r="C1163" s="8" t="s">
        <v>105</v>
      </c>
      <c r="D1163" s="8" t="s">
        <v>24</v>
      </c>
      <c r="E1163" s="12">
        <v>184</v>
      </c>
      <c r="F1163" s="12">
        <v>0.57099999999999995</v>
      </c>
      <c r="G1163" s="12">
        <v>105.06399999999999</v>
      </c>
      <c r="H1163" s="13">
        <v>72.494159999999994</v>
      </c>
      <c r="I1163" s="13">
        <v>3.7823039999999999</v>
      </c>
      <c r="J1163" s="13">
        <v>4.3076239999999997</v>
      </c>
      <c r="K1163" s="13">
        <v>4.7278799999999999</v>
      </c>
      <c r="L1163" s="13">
        <v>0</v>
      </c>
      <c r="M1163" s="5">
        <f>AllData_CategoryTribe!AX1164*4</f>
        <v>15.129216</v>
      </c>
      <c r="N1163" s="5">
        <f>AllData_CategoryTribe!BA1164*9</f>
        <v>38.768615999999994</v>
      </c>
      <c r="O1163" s="5">
        <f>AllData_CategoryTribe!BB1164*4</f>
        <v>18.911519999999999</v>
      </c>
      <c r="P1163">
        <f t="shared" si="18"/>
        <v>1</v>
      </c>
      <c r="Q1163">
        <v>12.2</v>
      </c>
    </row>
    <row r="1164" spans="1:17" x14ac:dyDescent="0.3">
      <c r="A1164" s="8" t="s">
        <v>232</v>
      </c>
      <c r="B1164" s="8" t="s">
        <v>237</v>
      </c>
      <c r="C1164" s="8" t="s">
        <v>105</v>
      </c>
      <c r="D1164" s="8" t="s">
        <v>25</v>
      </c>
      <c r="E1164" s="12"/>
      <c r="F1164" s="12">
        <v>0</v>
      </c>
      <c r="G1164" s="12">
        <v>0</v>
      </c>
      <c r="H1164" s="13">
        <v>0</v>
      </c>
      <c r="I1164" s="13">
        <v>0</v>
      </c>
      <c r="J1164" s="13">
        <v>0</v>
      </c>
      <c r="K1164" s="13">
        <v>0</v>
      </c>
      <c r="L1164" s="13">
        <v>0</v>
      </c>
      <c r="M1164" s="5">
        <f>AllData_CategoryTribe!AX1165*4</f>
        <v>0</v>
      </c>
      <c r="N1164" s="5">
        <f>AllData_CategoryTribe!BA1165*9</f>
        <v>0</v>
      </c>
      <c r="O1164" s="5">
        <f>AllData_CategoryTribe!BB1165*4</f>
        <v>0</v>
      </c>
      <c r="P1164">
        <f t="shared" si="18"/>
        <v>0</v>
      </c>
      <c r="Q1164">
        <v>59.3</v>
      </c>
    </row>
    <row r="1165" spans="1:17" x14ac:dyDescent="0.3">
      <c r="A1165" s="8" t="s">
        <v>20</v>
      </c>
      <c r="B1165" s="8" t="s">
        <v>237</v>
      </c>
      <c r="C1165" s="8" t="s">
        <v>105</v>
      </c>
      <c r="D1165" s="8" t="s">
        <v>20</v>
      </c>
      <c r="E1165" s="12"/>
      <c r="F1165" s="12">
        <v>0</v>
      </c>
      <c r="G1165" s="12">
        <v>0</v>
      </c>
      <c r="H1165" s="13">
        <v>0</v>
      </c>
      <c r="I1165" s="13">
        <v>0</v>
      </c>
      <c r="J1165" s="13">
        <v>0</v>
      </c>
      <c r="K1165" s="13">
        <v>0</v>
      </c>
      <c r="L1165" s="13">
        <v>0</v>
      </c>
      <c r="M1165" s="5">
        <f>AllData_CategoryTribe!AX1166*4</f>
        <v>0</v>
      </c>
      <c r="N1165" s="5">
        <f>AllData_CategoryTribe!BA1166*9</f>
        <v>0</v>
      </c>
      <c r="O1165" s="5">
        <f>AllData_CategoryTribe!BB1166*4</f>
        <v>0</v>
      </c>
      <c r="P1165">
        <f t="shared" si="18"/>
        <v>0</v>
      </c>
      <c r="Q1165">
        <v>21.4</v>
      </c>
    </row>
    <row r="1166" spans="1:17" x14ac:dyDescent="0.3">
      <c r="A1166" s="8" t="s">
        <v>233</v>
      </c>
      <c r="B1166" s="8" t="s">
        <v>237</v>
      </c>
      <c r="C1166" s="8" t="s">
        <v>105</v>
      </c>
      <c r="D1166" s="8" t="s">
        <v>26</v>
      </c>
      <c r="E1166" s="12">
        <v>175</v>
      </c>
      <c r="F1166" s="12">
        <v>0.28599999999999998</v>
      </c>
      <c r="G1166" s="12">
        <v>50.05</v>
      </c>
      <c r="H1166" s="13">
        <v>65.064999999999998</v>
      </c>
      <c r="I1166" s="13">
        <v>1.2011999999999998</v>
      </c>
      <c r="J1166" s="13">
        <v>0.10009999999999999</v>
      </c>
      <c r="K1166" s="13">
        <v>14.314300000000001</v>
      </c>
      <c r="L1166" s="13">
        <v>0.15014999999999998</v>
      </c>
      <c r="M1166" s="5">
        <f>AllData_CategoryTribe!AX1167*4</f>
        <v>4.8047999999999993</v>
      </c>
      <c r="N1166" s="5">
        <f>AllData_CategoryTribe!BA1167*9</f>
        <v>0.90089999999999992</v>
      </c>
      <c r="O1166" s="5">
        <f>AllData_CategoryTribe!BB1167*4</f>
        <v>57.257200000000005</v>
      </c>
      <c r="P1166">
        <f t="shared" si="18"/>
        <v>1</v>
      </c>
      <c r="Q1166">
        <v>31.200000000000003</v>
      </c>
    </row>
    <row r="1167" spans="1:17" x14ac:dyDescent="0.3">
      <c r="A1167" s="8" t="s">
        <v>233</v>
      </c>
      <c r="B1167" s="8" t="s">
        <v>237</v>
      </c>
      <c r="C1167" s="8" t="s">
        <v>105</v>
      </c>
      <c r="D1167" s="8" t="s">
        <v>28</v>
      </c>
      <c r="E1167" s="12">
        <v>185</v>
      </c>
      <c r="F1167" s="12">
        <v>0.28599999999999998</v>
      </c>
      <c r="G1167" s="12">
        <v>52.91</v>
      </c>
      <c r="H1167" s="13">
        <v>67.195700000000002</v>
      </c>
      <c r="I1167" s="13">
        <v>4.6031699999999995</v>
      </c>
      <c r="J1167" s="13">
        <v>0.26455000000000001</v>
      </c>
      <c r="K1167" s="13">
        <v>12.06348</v>
      </c>
      <c r="L1167" s="13">
        <v>3.3862400000000004</v>
      </c>
      <c r="M1167" s="5">
        <f>AllData_CategoryTribe!AX1168*4</f>
        <v>18.412679999999998</v>
      </c>
      <c r="N1167" s="5">
        <f>AllData_CategoryTribe!BA1168*9</f>
        <v>2.3809499999999999</v>
      </c>
      <c r="O1167" s="5">
        <f>AllData_CategoryTribe!BB1168*4</f>
        <v>48.253920000000001</v>
      </c>
      <c r="P1167">
        <f t="shared" si="18"/>
        <v>1</v>
      </c>
      <c r="Q1167">
        <v>32</v>
      </c>
    </row>
    <row r="1168" spans="1:17" x14ac:dyDescent="0.3">
      <c r="A1168" s="8" t="s">
        <v>233</v>
      </c>
      <c r="B1168" s="8" t="s">
        <v>237</v>
      </c>
      <c r="C1168" s="8" t="s">
        <v>105</v>
      </c>
      <c r="D1168" s="8" t="s">
        <v>29</v>
      </c>
      <c r="E1168" s="12">
        <v>60</v>
      </c>
      <c r="F1168" s="12">
        <v>0.28599999999999998</v>
      </c>
      <c r="G1168" s="12">
        <v>17.16</v>
      </c>
      <c r="H1168" s="13">
        <v>3.7751999999999999</v>
      </c>
      <c r="I1168" s="13">
        <v>0.1716</v>
      </c>
      <c r="J1168" s="13">
        <v>6.8640000000000007E-2</v>
      </c>
      <c r="K1168" s="13">
        <v>0.7722</v>
      </c>
      <c r="L1168" s="13">
        <v>0.48047999999999996</v>
      </c>
      <c r="M1168" s="5">
        <f>AllData_CategoryTribe!AX1169*4</f>
        <v>0.68640000000000001</v>
      </c>
      <c r="N1168" s="5">
        <f>AllData_CategoryTribe!BA1169*9</f>
        <v>0.61776000000000009</v>
      </c>
      <c r="O1168" s="5">
        <f>AllData_CategoryTribe!BB1169*4</f>
        <v>3.0888</v>
      </c>
      <c r="P1168">
        <f t="shared" si="18"/>
        <v>1</v>
      </c>
      <c r="Q1168">
        <v>5.9</v>
      </c>
    </row>
    <row r="1169" spans="1:17" x14ac:dyDescent="0.3">
      <c r="A1169" s="8" t="s">
        <v>233</v>
      </c>
      <c r="B1169" s="8" t="s">
        <v>237</v>
      </c>
      <c r="C1169" s="8" t="s">
        <v>105</v>
      </c>
      <c r="D1169" s="8" t="s">
        <v>30</v>
      </c>
      <c r="E1169" s="12">
        <v>119</v>
      </c>
      <c r="F1169" s="12">
        <v>0.14299999999999999</v>
      </c>
      <c r="G1169" s="12">
        <v>17.016999999999999</v>
      </c>
      <c r="H1169" s="13">
        <v>15.655639999999998</v>
      </c>
      <c r="I1169" s="13">
        <v>0.17016999999999999</v>
      </c>
      <c r="J1169" s="13">
        <v>8.5084999999999994E-2</v>
      </c>
      <c r="K1169" s="13">
        <v>3.9819779999999998</v>
      </c>
      <c r="L1169" s="13">
        <v>0.40840799999999994</v>
      </c>
      <c r="M1169" s="5">
        <f>AllData_CategoryTribe!AX1170*4</f>
        <v>0.68067999999999995</v>
      </c>
      <c r="N1169" s="5">
        <f>AllData_CategoryTribe!BA1170*9</f>
        <v>0.76576499999999992</v>
      </c>
      <c r="O1169" s="5">
        <f>AllData_CategoryTribe!BB1170*4</f>
        <v>15.927911999999999</v>
      </c>
      <c r="P1169">
        <f t="shared" si="18"/>
        <v>1</v>
      </c>
      <c r="Q1169">
        <v>24.9</v>
      </c>
    </row>
    <row r="1170" spans="1:17" x14ac:dyDescent="0.3">
      <c r="A1170" s="8" t="s">
        <v>233</v>
      </c>
      <c r="B1170" s="8" t="s">
        <v>237</v>
      </c>
      <c r="C1170" s="8" t="s">
        <v>105</v>
      </c>
      <c r="D1170" s="8" t="s">
        <v>31</v>
      </c>
      <c r="E1170" s="12">
        <v>122</v>
      </c>
      <c r="F1170" s="12">
        <v>0.14299999999999999</v>
      </c>
      <c r="G1170" s="12">
        <v>17.445999999999998</v>
      </c>
      <c r="H1170" s="13">
        <v>16.224779999999999</v>
      </c>
      <c r="I1170" s="13">
        <v>0.34891999999999995</v>
      </c>
      <c r="J1170" s="13">
        <v>1.7446E-2</v>
      </c>
      <c r="K1170" s="13">
        <v>3.7683359999999997</v>
      </c>
      <c r="L1170" s="13">
        <v>0.26168999999999998</v>
      </c>
      <c r="M1170" s="5">
        <f>AllData_CategoryTribe!AX1171*4</f>
        <v>1.3956799999999998</v>
      </c>
      <c r="N1170" s="5">
        <f>AllData_CategoryTribe!BA1171*9</f>
        <v>0.15701399999999999</v>
      </c>
      <c r="O1170" s="5">
        <f>AllData_CategoryTribe!BB1171*4</f>
        <v>15.073343999999999</v>
      </c>
      <c r="P1170">
        <f t="shared" si="18"/>
        <v>1</v>
      </c>
      <c r="Q1170">
        <v>23.700000000000003</v>
      </c>
    </row>
    <row r="1171" spans="1:17" x14ac:dyDescent="0.3">
      <c r="A1171" s="8" t="s">
        <v>233</v>
      </c>
      <c r="B1171" s="8" t="s">
        <v>237</v>
      </c>
      <c r="C1171" s="8" t="s">
        <v>105</v>
      </c>
      <c r="D1171" s="8" t="s">
        <v>77</v>
      </c>
      <c r="E1171" s="12">
        <v>119</v>
      </c>
      <c r="F1171" s="12">
        <v>0.14299999999999999</v>
      </c>
      <c r="G1171" s="12">
        <v>17.016999999999999</v>
      </c>
      <c r="H1171" s="13">
        <v>66.366299999999995</v>
      </c>
      <c r="I1171" s="13">
        <v>0.17016999999999999</v>
      </c>
      <c r="J1171" s="13">
        <v>0.13613600000000001</v>
      </c>
      <c r="K1171" s="13">
        <v>14.311297</v>
      </c>
      <c r="L1171" s="13">
        <v>0.17016999999999999</v>
      </c>
      <c r="M1171" s="5">
        <f>AllData_CategoryTribe!AX1172*4</f>
        <v>0.68067999999999995</v>
      </c>
      <c r="N1171" s="5">
        <f>AllData_CategoryTribe!BA1172*9</f>
        <v>1.2252240000000001</v>
      </c>
      <c r="O1171" s="5">
        <f>AllData_CategoryTribe!BB1172*4</f>
        <v>57.245187999999999</v>
      </c>
      <c r="P1171">
        <f t="shared" si="18"/>
        <v>1</v>
      </c>
      <c r="Q1171">
        <v>84.899999999999991</v>
      </c>
    </row>
    <row r="1172" spans="1:17" x14ac:dyDescent="0.3">
      <c r="A1172" s="8" t="s">
        <v>234</v>
      </c>
      <c r="B1172" s="8" t="s">
        <v>237</v>
      </c>
      <c r="C1172" s="8" t="s">
        <v>105</v>
      </c>
      <c r="D1172" s="8" t="s">
        <v>248</v>
      </c>
      <c r="E1172" s="12">
        <v>134</v>
      </c>
      <c r="F1172" s="12">
        <v>0.57099999999999995</v>
      </c>
      <c r="G1172" s="12">
        <v>76.513999999999996</v>
      </c>
      <c r="H1172" s="13">
        <v>124.71781999999999</v>
      </c>
      <c r="I1172" s="13">
        <v>4.8203819999999995</v>
      </c>
      <c r="J1172" s="13">
        <v>1.0711959999999998</v>
      </c>
      <c r="K1172" s="13">
        <v>23.795853999999999</v>
      </c>
      <c r="L1172" s="13">
        <v>0.76513999999999993</v>
      </c>
      <c r="M1172" s="5">
        <f>AllData_CategoryTribe!AX1173*4</f>
        <v>19.281527999999998</v>
      </c>
      <c r="N1172" s="5">
        <f>AllData_CategoryTribe!BA1173*9</f>
        <v>9.640763999999999</v>
      </c>
      <c r="O1172" s="5">
        <f>AllData_CategoryTribe!BB1173*4</f>
        <v>95.183415999999994</v>
      </c>
      <c r="P1172">
        <f t="shared" si="18"/>
        <v>1</v>
      </c>
      <c r="Q1172">
        <v>38.799999999999997</v>
      </c>
    </row>
    <row r="1173" spans="1:17" x14ac:dyDescent="0.3">
      <c r="A1173" s="8" t="s">
        <v>234</v>
      </c>
      <c r="B1173" s="8" t="s">
        <v>237</v>
      </c>
      <c r="C1173" s="8" t="s">
        <v>105</v>
      </c>
      <c r="D1173" s="8" t="s">
        <v>27</v>
      </c>
      <c r="E1173" s="12">
        <v>114</v>
      </c>
      <c r="F1173" s="12">
        <v>0.28599999999999998</v>
      </c>
      <c r="G1173" s="12">
        <v>32.603999999999999</v>
      </c>
      <c r="H1173" s="13">
        <v>40.755000000000003</v>
      </c>
      <c r="I1173" s="13">
        <v>0.68468400000000007</v>
      </c>
      <c r="J1173" s="13">
        <v>0.42385199999999995</v>
      </c>
      <c r="K1173" s="13">
        <v>8.542247999999999</v>
      </c>
      <c r="L1173" s="13">
        <v>0.32604</v>
      </c>
      <c r="M1173" s="5">
        <f>AllData_CategoryTribe!AX1174*4</f>
        <v>2.7387360000000003</v>
      </c>
      <c r="N1173" s="5">
        <f>AllData_CategoryTribe!BA1174*9</f>
        <v>3.8146679999999997</v>
      </c>
      <c r="O1173" s="5">
        <f>AllData_CategoryTribe!BB1174*4</f>
        <v>34.168991999999996</v>
      </c>
      <c r="P1173">
        <f t="shared" si="18"/>
        <v>1</v>
      </c>
      <c r="Q1173">
        <v>29.6</v>
      </c>
    </row>
    <row r="1174" spans="1:17" x14ac:dyDescent="0.3">
      <c r="A1174" s="8" t="s">
        <v>234</v>
      </c>
      <c r="B1174" s="8" t="s">
        <v>237</v>
      </c>
      <c r="C1174" s="8" t="s">
        <v>105</v>
      </c>
      <c r="D1174" s="8" t="s">
        <v>32</v>
      </c>
      <c r="E1174" s="12">
        <v>83</v>
      </c>
      <c r="F1174" s="12">
        <v>0.57099999999999995</v>
      </c>
      <c r="G1174" s="12">
        <v>47.392999999999994</v>
      </c>
      <c r="H1174" s="13">
        <v>157.34475999999998</v>
      </c>
      <c r="I1174" s="13">
        <v>4.8814789999999997</v>
      </c>
      <c r="J1174" s="13">
        <v>1.4217899999999997</v>
      </c>
      <c r="K1174" s="13">
        <v>34.928640999999999</v>
      </c>
      <c r="L1174" s="13">
        <v>6.0189109999999992</v>
      </c>
      <c r="M1174" s="5">
        <f>AllData_CategoryTribe!AX1175*4</f>
        <v>19.525915999999999</v>
      </c>
      <c r="N1174" s="5">
        <f>AllData_CategoryTribe!BA1175*9</f>
        <v>12.796109999999997</v>
      </c>
      <c r="O1174" s="5">
        <f>AllData_CategoryTribe!BB1175*4</f>
        <v>139.714564</v>
      </c>
      <c r="P1174">
        <f t="shared" si="18"/>
        <v>1</v>
      </c>
      <c r="Q1174">
        <v>87</v>
      </c>
    </row>
    <row r="1175" spans="1:17" x14ac:dyDescent="0.3">
      <c r="A1175" s="8" t="s">
        <v>232</v>
      </c>
      <c r="B1175" s="8" t="s">
        <v>237</v>
      </c>
      <c r="C1175" s="8" t="s">
        <v>106</v>
      </c>
      <c r="D1175" s="8" t="s">
        <v>13</v>
      </c>
      <c r="E1175" s="12">
        <v>112</v>
      </c>
      <c r="F1175" s="12">
        <v>3.0000000000000001E-3</v>
      </c>
      <c r="G1175" s="12">
        <v>0.33600000000000002</v>
      </c>
      <c r="H1175" s="13">
        <v>0.90383999999999998</v>
      </c>
      <c r="I1175" s="13">
        <v>8.3664000000000002E-2</v>
      </c>
      <c r="J1175" s="13">
        <v>6.0479999999999999E-2</v>
      </c>
      <c r="K1175" s="13">
        <v>0</v>
      </c>
      <c r="L1175" s="13">
        <v>0</v>
      </c>
      <c r="M1175" s="5">
        <f>AllData_CategoryTribe!AX1176*4</f>
        <v>0.33465600000000001</v>
      </c>
      <c r="N1175" s="5">
        <f>AllData_CategoryTribe!BA1176*9</f>
        <v>0.54432000000000003</v>
      </c>
      <c r="O1175" s="5">
        <f>AllData_CategoryTribe!BB1176*4</f>
        <v>0</v>
      </c>
      <c r="P1175">
        <f t="shared" si="18"/>
        <v>1</v>
      </c>
      <c r="Q1175">
        <v>42.9</v>
      </c>
    </row>
    <row r="1176" spans="1:17" x14ac:dyDescent="0.3">
      <c r="A1176" s="8" t="s">
        <v>232</v>
      </c>
      <c r="B1176" s="8" t="s">
        <v>237</v>
      </c>
      <c r="C1176" s="8" t="s">
        <v>106</v>
      </c>
      <c r="D1176" s="8" t="s">
        <v>15</v>
      </c>
      <c r="E1176" s="12">
        <v>85</v>
      </c>
      <c r="F1176" s="12">
        <v>8.0000000000000002E-3</v>
      </c>
      <c r="G1176" s="12">
        <v>0.68</v>
      </c>
      <c r="H1176" s="13">
        <v>1.6388000000000003</v>
      </c>
      <c r="I1176" s="13">
        <v>0.22372</v>
      </c>
      <c r="J1176" s="13">
        <v>7.4120000000000005E-2</v>
      </c>
      <c r="K1176" s="13">
        <v>3.4000000000000002E-3</v>
      </c>
      <c r="L1176" s="13">
        <v>0</v>
      </c>
      <c r="M1176" s="5">
        <f>AllData_CategoryTribe!AX1177*4</f>
        <v>0.89488000000000001</v>
      </c>
      <c r="N1176" s="5">
        <f>AllData_CategoryTribe!BA1177*9</f>
        <v>0.66708000000000001</v>
      </c>
      <c r="O1176" s="5">
        <f>AllData_CategoryTribe!BB1177*4</f>
        <v>1.3600000000000001E-2</v>
      </c>
      <c r="P1176">
        <f t="shared" si="18"/>
        <v>1</v>
      </c>
      <c r="Q1176">
        <v>44.3</v>
      </c>
    </row>
    <row r="1177" spans="1:17" x14ac:dyDescent="0.3">
      <c r="A1177" s="8" t="s">
        <v>232</v>
      </c>
      <c r="B1177" s="8" t="s">
        <v>237</v>
      </c>
      <c r="C1177" s="8" t="s">
        <v>106</v>
      </c>
      <c r="D1177" s="8" t="s">
        <v>17</v>
      </c>
      <c r="E1177" s="12">
        <v>85</v>
      </c>
      <c r="F1177" s="12">
        <v>3.0000000000000001E-3</v>
      </c>
      <c r="G1177" s="12">
        <v>0.255</v>
      </c>
      <c r="H1177" s="13">
        <v>0.67575000000000007</v>
      </c>
      <c r="I1177" s="13">
        <v>4.3095000000000001E-2</v>
      </c>
      <c r="J1177" s="13">
        <v>5.457E-2</v>
      </c>
      <c r="K1177" s="13">
        <v>0</v>
      </c>
      <c r="L1177" s="13">
        <v>0</v>
      </c>
      <c r="M1177" s="5">
        <f>AllData_CategoryTribe!AX1178*4</f>
        <v>0.17238000000000001</v>
      </c>
      <c r="N1177" s="5">
        <f>AllData_CategoryTribe!BA1178*9</f>
        <v>0.49113000000000001</v>
      </c>
      <c r="O1177" s="5">
        <f>AllData_CategoryTribe!BB1178*4</f>
        <v>0</v>
      </c>
      <c r="P1177">
        <f t="shared" si="18"/>
        <v>1</v>
      </c>
      <c r="Q1177">
        <v>38.299999999999997</v>
      </c>
    </row>
    <row r="1178" spans="1:17" x14ac:dyDescent="0.3">
      <c r="A1178" s="8" t="s">
        <v>232</v>
      </c>
      <c r="B1178" s="8" t="s">
        <v>237</v>
      </c>
      <c r="C1178" s="8" t="s">
        <v>106</v>
      </c>
      <c r="D1178" s="8" t="s">
        <v>18</v>
      </c>
      <c r="E1178" s="12">
        <v>112</v>
      </c>
      <c r="F1178" s="12">
        <v>3.0000000000000001E-3</v>
      </c>
      <c r="G1178" s="12">
        <v>0.33600000000000002</v>
      </c>
      <c r="H1178" s="13">
        <v>0.89712000000000003</v>
      </c>
      <c r="I1178" s="13">
        <v>6.5856000000000012E-2</v>
      </c>
      <c r="J1178" s="13">
        <v>6.8208000000000005E-2</v>
      </c>
      <c r="K1178" s="13">
        <v>3.3600000000000001E-3</v>
      </c>
      <c r="L1178" s="13">
        <v>3.3600000000000001E-3</v>
      </c>
      <c r="M1178" s="5">
        <f>AllData_CategoryTribe!AX1179*4</f>
        <v>0.26342400000000005</v>
      </c>
      <c r="N1178" s="5">
        <f>AllData_CategoryTribe!BA1179*9</f>
        <v>0.61387200000000008</v>
      </c>
      <c r="O1178" s="5">
        <f>AllData_CategoryTribe!BB1179*4</f>
        <v>1.3440000000000001E-2</v>
      </c>
      <c r="P1178">
        <f t="shared" si="18"/>
        <v>1</v>
      </c>
      <c r="Q1178">
        <v>39.900000000000006</v>
      </c>
    </row>
    <row r="1179" spans="1:17" x14ac:dyDescent="0.3">
      <c r="A1179" s="8" t="s">
        <v>232</v>
      </c>
      <c r="B1179" s="8" t="s">
        <v>237</v>
      </c>
      <c r="C1179" s="8" t="s">
        <v>106</v>
      </c>
      <c r="D1179" s="8" t="s">
        <v>19</v>
      </c>
      <c r="E1179" s="12"/>
      <c r="F1179" s="12">
        <v>0</v>
      </c>
      <c r="G1179" s="12">
        <v>0</v>
      </c>
      <c r="H1179" s="13">
        <v>0</v>
      </c>
      <c r="I1179" s="13">
        <v>0</v>
      </c>
      <c r="J1179" s="13">
        <v>0</v>
      </c>
      <c r="K1179" s="13">
        <v>0</v>
      </c>
      <c r="L1179" s="13">
        <v>0</v>
      </c>
      <c r="M1179" s="5">
        <f>AllData_CategoryTribe!AX1180*4</f>
        <v>0</v>
      </c>
      <c r="N1179" s="5">
        <f>AllData_CategoryTribe!BA1180*9</f>
        <v>0</v>
      </c>
      <c r="O1179" s="5">
        <f>AllData_CategoryTribe!BB1180*4</f>
        <v>0</v>
      </c>
      <c r="P1179">
        <f t="shared" si="18"/>
        <v>0</v>
      </c>
      <c r="Q1179">
        <v>45.8</v>
      </c>
    </row>
    <row r="1180" spans="1:17" x14ac:dyDescent="0.3">
      <c r="A1180" s="8" t="s">
        <v>232</v>
      </c>
      <c r="B1180" s="8" t="s">
        <v>237</v>
      </c>
      <c r="C1180" s="8" t="s">
        <v>106</v>
      </c>
      <c r="D1180" s="8" t="s">
        <v>22</v>
      </c>
      <c r="E1180" s="12"/>
      <c r="F1180" s="12">
        <v>0</v>
      </c>
      <c r="G1180" s="12">
        <v>0</v>
      </c>
      <c r="H1180" s="13">
        <v>0</v>
      </c>
      <c r="I1180" s="13">
        <v>0</v>
      </c>
      <c r="J1180" s="13">
        <v>0</v>
      </c>
      <c r="K1180" s="13">
        <v>0</v>
      </c>
      <c r="L1180" s="13">
        <v>0</v>
      </c>
      <c r="M1180" s="5">
        <f>AllData_CategoryTribe!AX1181*4</f>
        <v>0</v>
      </c>
      <c r="N1180" s="5">
        <f>AllData_CategoryTribe!BA1181*9</f>
        <v>0</v>
      </c>
      <c r="O1180" s="5">
        <f>AllData_CategoryTribe!BB1181*4</f>
        <v>0</v>
      </c>
      <c r="P1180">
        <f t="shared" si="18"/>
        <v>0</v>
      </c>
      <c r="Q1180">
        <v>45.8</v>
      </c>
    </row>
    <row r="1181" spans="1:17" x14ac:dyDescent="0.3">
      <c r="A1181" s="8" t="s">
        <v>232</v>
      </c>
      <c r="B1181" s="8" t="s">
        <v>237</v>
      </c>
      <c r="C1181" s="8" t="s">
        <v>106</v>
      </c>
      <c r="D1181" s="8" t="s">
        <v>90</v>
      </c>
      <c r="E1181" s="12">
        <v>112</v>
      </c>
      <c r="F1181" s="12">
        <v>1.0999999999999999E-2</v>
      </c>
      <c r="G1181" s="12">
        <v>1.232</v>
      </c>
      <c r="H1181" s="13">
        <v>2.1560000000000001</v>
      </c>
      <c r="I1181" s="13">
        <v>0.34668480000000002</v>
      </c>
      <c r="J1181" s="13">
        <v>7.4535999999999991E-2</v>
      </c>
      <c r="K1181" s="13">
        <v>0</v>
      </c>
      <c r="L1181" s="13">
        <v>0</v>
      </c>
      <c r="M1181" s="5">
        <f>AllData_CategoryTribe!AX1182*4</f>
        <v>1.3867392000000001</v>
      </c>
      <c r="N1181" s="5">
        <f>AllData_CategoryTribe!BA1182*9</f>
        <v>0.67082399999999986</v>
      </c>
      <c r="O1181" s="5">
        <f>AllData_CategoryTribe!BB1182*4</f>
        <v>0</v>
      </c>
      <c r="P1181">
        <f t="shared" si="18"/>
        <v>1</v>
      </c>
      <c r="Q1181">
        <v>34.19</v>
      </c>
    </row>
    <row r="1182" spans="1:17" x14ac:dyDescent="0.3">
      <c r="A1182" s="8" t="s">
        <v>232</v>
      </c>
      <c r="B1182" s="8" t="s">
        <v>237</v>
      </c>
      <c r="C1182" s="8" t="s">
        <v>106</v>
      </c>
      <c r="D1182" s="8" t="s">
        <v>85</v>
      </c>
      <c r="E1182" s="12">
        <v>184</v>
      </c>
      <c r="F1182" s="12">
        <v>1</v>
      </c>
      <c r="G1182" s="12">
        <v>184</v>
      </c>
      <c r="H1182" s="13">
        <v>331.2</v>
      </c>
      <c r="I1182" s="13">
        <v>45.815999999999995</v>
      </c>
      <c r="J1182" s="13">
        <v>6.6239999999999997</v>
      </c>
      <c r="K1182" s="13">
        <v>21.896000000000001</v>
      </c>
      <c r="L1182" s="13">
        <v>1.84</v>
      </c>
      <c r="M1182" s="5">
        <f>AllData_CategoryTribe!AX1183*4</f>
        <v>183.26399999999998</v>
      </c>
      <c r="N1182" s="5">
        <f>AllData_CategoryTribe!BA1183*9</f>
        <v>59.616</v>
      </c>
      <c r="O1182" s="5">
        <f>AllData_CategoryTribe!BB1183*4</f>
        <v>87.584000000000003</v>
      </c>
      <c r="P1182">
        <f t="shared" si="18"/>
        <v>1</v>
      </c>
      <c r="Q1182">
        <v>40.4</v>
      </c>
    </row>
    <row r="1183" spans="1:17" x14ac:dyDescent="0.3">
      <c r="A1183" s="8" t="s">
        <v>232</v>
      </c>
      <c r="B1183" s="8" t="s">
        <v>237</v>
      </c>
      <c r="C1183" s="8" t="s">
        <v>106</v>
      </c>
      <c r="D1183" s="8" t="s">
        <v>23</v>
      </c>
      <c r="E1183" s="12"/>
      <c r="F1183" s="12">
        <v>0</v>
      </c>
      <c r="G1183" s="12">
        <v>0</v>
      </c>
      <c r="H1183" s="13">
        <v>0</v>
      </c>
      <c r="I1183" s="13">
        <v>0</v>
      </c>
      <c r="J1183" s="13">
        <v>0</v>
      </c>
      <c r="K1183" s="13">
        <v>0</v>
      </c>
      <c r="L1183" s="13">
        <v>0</v>
      </c>
      <c r="M1183" s="5">
        <f>AllData_CategoryTribe!AX1184*4</f>
        <v>0</v>
      </c>
      <c r="N1183" s="5">
        <f>AllData_CategoryTribe!BA1184*9</f>
        <v>0</v>
      </c>
      <c r="O1183" s="5">
        <f>AllData_CategoryTribe!BB1184*4</f>
        <v>0</v>
      </c>
      <c r="P1183">
        <f t="shared" si="18"/>
        <v>0</v>
      </c>
      <c r="Q1183">
        <v>24.3</v>
      </c>
    </row>
    <row r="1184" spans="1:17" x14ac:dyDescent="0.3">
      <c r="A1184" s="8" t="s">
        <v>232</v>
      </c>
      <c r="B1184" s="8" t="s">
        <v>237</v>
      </c>
      <c r="C1184" s="8" t="s">
        <v>106</v>
      </c>
      <c r="D1184" s="8" t="s">
        <v>24</v>
      </c>
      <c r="E1184" s="12">
        <v>184</v>
      </c>
      <c r="F1184" s="12">
        <v>0.28599999999999998</v>
      </c>
      <c r="G1184" s="12">
        <v>52.623999999999995</v>
      </c>
      <c r="H1184" s="13">
        <v>36.310559999999995</v>
      </c>
      <c r="I1184" s="13">
        <v>1.8944639999999999</v>
      </c>
      <c r="J1184" s="13">
        <v>2.1575839999999995</v>
      </c>
      <c r="K1184" s="13">
        <v>2.36808</v>
      </c>
      <c r="L1184" s="13">
        <v>0</v>
      </c>
      <c r="M1184" s="5">
        <f>AllData_CategoryTribe!AX1185*4</f>
        <v>7.5778559999999997</v>
      </c>
      <c r="N1184" s="5">
        <f>AllData_CategoryTribe!BA1185*9</f>
        <v>19.418255999999996</v>
      </c>
      <c r="O1184" s="5">
        <f>AllData_CategoryTribe!BB1185*4</f>
        <v>9.4723199999999999</v>
      </c>
      <c r="P1184">
        <f t="shared" si="18"/>
        <v>1</v>
      </c>
      <c r="Q1184">
        <v>12.2</v>
      </c>
    </row>
    <row r="1185" spans="1:17" x14ac:dyDescent="0.3">
      <c r="A1185" s="8" t="s">
        <v>232</v>
      </c>
      <c r="B1185" s="8" t="s">
        <v>237</v>
      </c>
      <c r="C1185" s="8" t="s">
        <v>106</v>
      </c>
      <c r="D1185" s="8" t="s">
        <v>25</v>
      </c>
      <c r="E1185" s="12"/>
      <c r="F1185" s="12">
        <v>0</v>
      </c>
      <c r="G1185" s="12">
        <v>0</v>
      </c>
      <c r="H1185" s="13">
        <v>0</v>
      </c>
      <c r="I1185" s="13">
        <v>0</v>
      </c>
      <c r="J1185" s="13">
        <v>0</v>
      </c>
      <c r="K1185" s="13">
        <v>0</v>
      </c>
      <c r="L1185" s="13">
        <v>0</v>
      </c>
      <c r="M1185" s="5">
        <f>AllData_CategoryTribe!AX1186*4</f>
        <v>0</v>
      </c>
      <c r="N1185" s="5">
        <f>AllData_CategoryTribe!BA1186*9</f>
        <v>0</v>
      </c>
      <c r="O1185" s="5">
        <f>AllData_CategoryTribe!BB1186*4</f>
        <v>0</v>
      </c>
      <c r="P1185">
        <f t="shared" si="18"/>
        <v>0</v>
      </c>
      <c r="Q1185">
        <v>59.3</v>
      </c>
    </row>
    <row r="1186" spans="1:17" x14ac:dyDescent="0.3">
      <c r="A1186" s="8" t="s">
        <v>20</v>
      </c>
      <c r="B1186" s="8" t="s">
        <v>237</v>
      </c>
      <c r="C1186" s="8" t="s">
        <v>106</v>
      </c>
      <c r="D1186" s="8" t="s">
        <v>20</v>
      </c>
      <c r="E1186" s="12">
        <v>112</v>
      </c>
      <c r="F1186" s="12">
        <v>3.3000000000000002E-2</v>
      </c>
      <c r="G1186" s="12">
        <v>3.6960000000000002</v>
      </c>
      <c r="H1186" s="13">
        <v>3.8808000000000002</v>
      </c>
      <c r="I1186" s="13">
        <v>0.68376000000000003</v>
      </c>
      <c r="J1186" s="13">
        <v>0.107184</v>
      </c>
      <c r="K1186" s="13">
        <v>0</v>
      </c>
      <c r="L1186" s="13">
        <v>0</v>
      </c>
      <c r="M1186" s="5">
        <f>AllData_CategoryTribe!AX1187*4</f>
        <v>2.7350400000000001</v>
      </c>
      <c r="N1186" s="5">
        <f>AllData_CategoryTribe!BA1187*9</f>
        <v>0.96465599999999996</v>
      </c>
      <c r="O1186" s="5">
        <f>AllData_CategoryTribe!BB1187*4</f>
        <v>0</v>
      </c>
      <c r="P1186">
        <f t="shared" si="18"/>
        <v>1</v>
      </c>
      <c r="Q1186">
        <v>21.4</v>
      </c>
    </row>
    <row r="1187" spans="1:17" x14ac:dyDescent="0.3">
      <c r="A1187" s="8" t="s">
        <v>233</v>
      </c>
      <c r="B1187" s="8" t="s">
        <v>237</v>
      </c>
      <c r="C1187" s="8" t="s">
        <v>106</v>
      </c>
      <c r="D1187" s="8" t="s">
        <v>26</v>
      </c>
      <c r="E1187" s="12">
        <v>175</v>
      </c>
      <c r="F1187" s="12">
        <v>0.14299999999999999</v>
      </c>
      <c r="G1187" s="12">
        <v>25.024999999999999</v>
      </c>
      <c r="H1187" s="13">
        <v>32.532499999999999</v>
      </c>
      <c r="I1187" s="13">
        <v>0.60059999999999991</v>
      </c>
      <c r="J1187" s="13">
        <v>5.0049999999999997E-2</v>
      </c>
      <c r="K1187" s="13">
        <v>7.1571500000000006</v>
      </c>
      <c r="L1187" s="13">
        <v>7.5074999999999989E-2</v>
      </c>
      <c r="M1187" s="5">
        <f>AllData_CategoryTribe!AX1188*4</f>
        <v>2.4023999999999996</v>
      </c>
      <c r="N1187" s="5">
        <f>AllData_CategoryTribe!BA1188*9</f>
        <v>0.45044999999999996</v>
      </c>
      <c r="O1187" s="5">
        <f>AllData_CategoryTribe!BB1188*4</f>
        <v>28.628600000000002</v>
      </c>
      <c r="P1187">
        <f t="shared" si="18"/>
        <v>1</v>
      </c>
      <c r="Q1187">
        <v>31.200000000000003</v>
      </c>
    </row>
    <row r="1188" spans="1:17" x14ac:dyDescent="0.3">
      <c r="A1188" s="8" t="s">
        <v>233</v>
      </c>
      <c r="B1188" s="8" t="s">
        <v>237</v>
      </c>
      <c r="C1188" s="8" t="s">
        <v>106</v>
      </c>
      <c r="D1188" s="8" t="s">
        <v>28</v>
      </c>
      <c r="E1188" s="12">
        <v>185</v>
      </c>
      <c r="F1188" s="12">
        <v>3.3000000000000002E-2</v>
      </c>
      <c r="G1188" s="12">
        <v>6.1050000000000004</v>
      </c>
      <c r="H1188" s="13">
        <v>7.7533500000000002</v>
      </c>
      <c r="I1188" s="13">
        <v>0.53113500000000002</v>
      </c>
      <c r="J1188" s="13">
        <v>3.0525000000000004E-2</v>
      </c>
      <c r="K1188" s="13">
        <v>1.3919400000000002</v>
      </c>
      <c r="L1188" s="13">
        <v>0.39072000000000001</v>
      </c>
      <c r="M1188" s="5">
        <f>AllData_CategoryTribe!AX1189*4</f>
        <v>2.1245400000000001</v>
      </c>
      <c r="N1188" s="5">
        <f>AllData_CategoryTribe!BA1189*9</f>
        <v>0.27472500000000005</v>
      </c>
      <c r="O1188" s="5">
        <f>AllData_CategoryTribe!BB1189*4</f>
        <v>5.5677600000000007</v>
      </c>
      <c r="P1188">
        <f t="shared" si="18"/>
        <v>1</v>
      </c>
      <c r="Q1188">
        <v>32</v>
      </c>
    </row>
    <row r="1189" spans="1:17" x14ac:dyDescent="0.3">
      <c r="A1189" s="8" t="s">
        <v>233</v>
      </c>
      <c r="B1189" s="8" t="s">
        <v>237</v>
      </c>
      <c r="C1189" s="8" t="s">
        <v>106</v>
      </c>
      <c r="D1189" s="8" t="s">
        <v>29</v>
      </c>
      <c r="E1189" s="12">
        <v>60</v>
      </c>
      <c r="F1189" s="12">
        <v>0.14299999999999999</v>
      </c>
      <c r="G1189" s="12">
        <v>8.58</v>
      </c>
      <c r="H1189" s="13">
        <v>1.8875999999999999</v>
      </c>
      <c r="I1189" s="13">
        <v>8.5800000000000001E-2</v>
      </c>
      <c r="J1189" s="13">
        <v>3.4320000000000003E-2</v>
      </c>
      <c r="K1189" s="13">
        <v>0.3861</v>
      </c>
      <c r="L1189" s="13">
        <v>0.24023999999999998</v>
      </c>
      <c r="M1189" s="5">
        <f>AllData_CategoryTribe!AX1190*4</f>
        <v>0.34320000000000001</v>
      </c>
      <c r="N1189" s="5">
        <f>AllData_CategoryTribe!BA1190*9</f>
        <v>0.30888000000000004</v>
      </c>
      <c r="O1189" s="5">
        <f>AllData_CategoryTribe!BB1190*4</f>
        <v>1.5444</v>
      </c>
      <c r="P1189">
        <f t="shared" si="18"/>
        <v>1</v>
      </c>
      <c r="Q1189">
        <v>5.9</v>
      </c>
    </row>
    <row r="1190" spans="1:17" x14ac:dyDescent="0.3">
      <c r="A1190" s="8" t="s">
        <v>233</v>
      </c>
      <c r="B1190" s="8" t="s">
        <v>237</v>
      </c>
      <c r="C1190" s="8" t="s">
        <v>106</v>
      </c>
      <c r="D1190" s="8" t="s">
        <v>30</v>
      </c>
      <c r="E1190" s="12">
        <v>119</v>
      </c>
      <c r="F1190" s="12">
        <v>1</v>
      </c>
      <c r="G1190" s="12">
        <v>119</v>
      </c>
      <c r="H1190" s="13">
        <v>109.48</v>
      </c>
      <c r="I1190" s="13">
        <v>1.19</v>
      </c>
      <c r="J1190" s="13">
        <v>0.59499999999999997</v>
      </c>
      <c r="K1190" s="13">
        <v>27.846</v>
      </c>
      <c r="L1190" s="13">
        <v>2.8559999999999999</v>
      </c>
      <c r="M1190" s="5">
        <f>AllData_CategoryTribe!AX1191*4</f>
        <v>4.76</v>
      </c>
      <c r="N1190" s="5">
        <f>AllData_CategoryTribe!BA1191*9</f>
        <v>5.3549999999999995</v>
      </c>
      <c r="O1190" s="5">
        <f>AllData_CategoryTribe!BB1191*4</f>
        <v>111.384</v>
      </c>
      <c r="P1190">
        <f t="shared" si="18"/>
        <v>1</v>
      </c>
      <c r="Q1190">
        <v>24.9</v>
      </c>
    </row>
    <row r="1191" spans="1:17" x14ac:dyDescent="0.3">
      <c r="A1191" s="8" t="s">
        <v>233</v>
      </c>
      <c r="B1191" s="8" t="s">
        <v>237</v>
      </c>
      <c r="C1191" s="8" t="s">
        <v>106</v>
      </c>
      <c r="D1191" s="8" t="s">
        <v>31</v>
      </c>
      <c r="E1191" s="12">
        <v>122</v>
      </c>
      <c r="F1191" s="12">
        <v>0.42899999999999999</v>
      </c>
      <c r="G1191" s="12">
        <v>52.338000000000001</v>
      </c>
      <c r="H1191" s="13">
        <v>48.674340000000001</v>
      </c>
      <c r="I1191" s="13">
        <v>1.0467599999999999</v>
      </c>
      <c r="J1191" s="13">
        <v>5.2338000000000003E-2</v>
      </c>
      <c r="K1191" s="13">
        <v>11.305008000000001</v>
      </c>
      <c r="L1191" s="13">
        <v>0.78507000000000005</v>
      </c>
      <c r="M1191" s="5">
        <f>AllData_CategoryTribe!AX1192*4</f>
        <v>4.1870399999999997</v>
      </c>
      <c r="N1191" s="5">
        <f>AllData_CategoryTribe!BA1192*9</f>
        <v>0.47104200000000002</v>
      </c>
      <c r="O1191" s="5">
        <f>AllData_CategoryTribe!BB1192*4</f>
        <v>45.220032000000003</v>
      </c>
      <c r="P1191">
        <f t="shared" si="18"/>
        <v>1</v>
      </c>
      <c r="Q1191">
        <v>23.700000000000003</v>
      </c>
    </row>
    <row r="1192" spans="1:17" x14ac:dyDescent="0.3">
      <c r="A1192" s="8" t="s">
        <v>233</v>
      </c>
      <c r="B1192" s="8" t="s">
        <v>237</v>
      </c>
      <c r="C1192" s="8" t="s">
        <v>106</v>
      </c>
      <c r="D1192" s="8" t="s">
        <v>77</v>
      </c>
      <c r="E1192" s="12">
        <v>119</v>
      </c>
      <c r="F1192" s="12">
        <v>1</v>
      </c>
      <c r="G1192" s="12">
        <v>119</v>
      </c>
      <c r="H1192" s="13">
        <v>464.1</v>
      </c>
      <c r="I1192" s="13">
        <v>1.19</v>
      </c>
      <c r="J1192" s="13">
        <v>0.95200000000000007</v>
      </c>
      <c r="K1192" s="13">
        <v>100.07899999999999</v>
      </c>
      <c r="L1192" s="13">
        <v>1.19</v>
      </c>
      <c r="M1192" s="5">
        <f>AllData_CategoryTribe!AX1193*4</f>
        <v>4.76</v>
      </c>
      <c r="N1192" s="5">
        <f>AllData_CategoryTribe!BA1193*9</f>
        <v>8.5680000000000014</v>
      </c>
      <c r="O1192" s="5">
        <f>AllData_CategoryTribe!BB1193*4</f>
        <v>400.31599999999997</v>
      </c>
      <c r="P1192">
        <f t="shared" si="18"/>
        <v>1</v>
      </c>
      <c r="Q1192">
        <v>84.899999999999991</v>
      </c>
    </row>
    <row r="1193" spans="1:17" x14ac:dyDescent="0.3">
      <c r="A1193" s="8" t="s">
        <v>234</v>
      </c>
      <c r="B1193" s="8" t="s">
        <v>237</v>
      </c>
      <c r="C1193" s="8" t="s">
        <v>106</v>
      </c>
      <c r="D1193" s="8" t="s">
        <v>248</v>
      </c>
      <c r="E1193" s="12">
        <v>134</v>
      </c>
      <c r="F1193" s="12">
        <v>0.14299999999999999</v>
      </c>
      <c r="G1193" s="12">
        <v>19.161999999999999</v>
      </c>
      <c r="H1193" s="13">
        <v>31.234059999999999</v>
      </c>
      <c r="I1193" s="13">
        <v>1.207206</v>
      </c>
      <c r="J1193" s="13">
        <v>0.26826800000000001</v>
      </c>
      <c r="K1193" s="13">
        <v>5.9593820000000006</v>
      </c>
      <c r="L1193" s="13">
        <v>0.19161999999999998</v>
      </c>
      <c r="M1193" s="5">
        <f>AllData_CategoryTribe!AX1194*4</f>
        <v>4.828824</v>
      </c>
      <c r="N1193" s="5">
        <f>AllData_CategoryTribe!BA1194*9</f>
        <v>2.414412</v>
      </c>
      <c r="O1193" s="5">
        <f>AllData_CategoryTribe!BB1194*4</f>
        <v>23.837528000000002</v>
      </c>
      <c r="P1193">
        <f t="shared" si="18"/>
        <v>1</v>
      </c>
      <c r="Q1193">
        <v>38.799999999999997</v>
      </c>
    </row>
    <row r="1194" spans="1:17" x14ac:dyDescent="0.3">
      <c r="A1194" s="8" t="s">
        <v>234</v>
      </c>
      <c r="B1194" s="8" t="s">
        <v>237</v>
      </c>
      <c r="C1194" s="8" t="s">
        <v>106</v>
      </c>
      <c r="D1194" s="8" t="s">
        <v>27</v>
      </c>
      <c r="E1194" s="12">
        <v>114</v>
      </c>
      <c r="F1194" s="12">
        <v>0.57099999999999995</v>
      </c>
      <c r="G1194" s="12">
        <v>65.093999999999994</v>
      </c>
      <c r="H1194" s="13">
        <v>81.367499999999993</v>
      </c>
      <c r="I1194" s="13">
        <v>1.3669739999999999</v>
      </c>
      <c r="J1194" s="13">
        <v>0.84622199999999992</v>
      </c>
      <c r="K1194" s="13">
        <v>17.054627999999997</v>
      </c>
      <c r="L1194" s="13">
        <v>0.65093999999999996</v>
      </c>
      <c r="M1194" s="5">
        <f>AllData_CategoryTribe!AX1195*4</f>
        <v>5.4678959999999996</v>
      </c>
      <c r="N1194" s="5">
        <f>AllData_CategoryTribe!BA1195*9</f>
        <v>7.6159979999999994</v>
      </c>
      <c r="O1194" s="5">
        <f>AllData_CategoryTribe!BB1195*4</f>
        <v>68.21851199999999</v>
      </c>
      <c r="P1194">
        <f t="shared" si="18"/>
        <v>1</v>
      </c>
      <c r="Q1194">
        <v>29.6</v>
      </c>
    </row>
    <row r="1195" spans="1:17" x14ac:dyDescent="0.3">
      <c r="A1195" s="8" t="s">
        <v>234</v>
      </c>
      <c r="B1195" s="8" t="s">
        <v>237</v>
      </c>
      <c r="C1195" s="8" t="s">
        <v>106</v>
      </c>
      <c r="D1195" s="8" t="s">
        <v>32</v>
      </c>
      <c r="E1195" s="12">
        <v>83</v>
      </c>
      <c r="F1195" s="12">
        <v>1</v>
      </c>
      <c r="G1195" s="12">
        <v>83</v>
      </c>
      <c r="H1195" s="13">
        <v>275.56</v>
      </c>
      <c r="I1195" s="13">
        <v>8.5490000000000013</v>
      </c>
      <c r="J1195" s="13">
        <v>2.4900000000000002</v>
      </c>
      <c r="K1195" s="13">
        <v>61.171000000000006</v>
      </c>
      <c r="L1195" s="13">
        <v>10.540999999999999</v>
      </c>
      <c r="M1195" s="5">
        <f>AllData_CategoryTribe!AX1196*4</f>
        <v>34.196000000000005</v>
      </c>
      <c r="N1195" s="5">
        <f>AllData_CategoryTribe!BA1196*9</f>
        <v>22.410000000000004</v>
      </c>
      <c r="O1195" s="5">
        <f>AllData_CategoryTribe!BB1196*4</f>
        <v>244.68400000000003</v>
      </c>
      <c r="P1195">
        <f t="shared" si="18"/>
        <v>1</v>
      </c>
      <c r="Q1195">
        <v>87</v>
      </c>
    </row>
    <row r="1196" spans="1:17" x14ac:dyDescent="0.3">
      <c r="A1196" s="8" t="s">
        <v>232</v>
      </c>
      <c r="B1196" s="8" t="s">
        <v>237</v>
      </c>
      <c r="C1196" s="8" t="s">
        <v>107</v>
      </c>
      <c r="D1196" s="8" t="s">
        <v>13</v>
      </c>
      <c r="E1196" s="12">
        <v>112</v>
      </c>
      <c r="F1196" s="12">
        <v>3.0000000000000001E-3</v>
      </c>
      <c r="G1196" s="12">
        <v>0.33600000000000002</v>
      </c>
      <c r="H1196" s="13">
        <v>0.90383999999999998</v>
      </c>
      <c r="I1196" s="13">
        <v>8.3664000000000002E-2</v>
      </c>
      <c r="J1196" s="13">
        <v>6.0479999999999999E-2</v>
      </c>
      <c r="K1196" s="13">
        <v>0</v>
      </c>
      <c r="L1196" s="13">
        <v>0</v>
      </c>
      <c r="M1196" s="5">
        <f>AllData_CategoryTribe!AX1197*4</f>
        <v>0.33465600000000001</v>
      </c>
      <c r="N1196" s="5">
        <f>AllData_CategoryTribe!BA1197*9</f>
        <v>0.54432000000000003</v>
      </c>
      <c r="O1196" s="5">
        <f>AllData_CategoryTribe!BB1197*4</f>
        <v>0</v>
      </c>
      <c r="P1196">
        <f t="shared" si="18"/>
        <v>1</v>
      </c>
      <c r="Q1196">
        <v>42.9</v>
      </c>
    </row>
    <row r="1197" spans="1:17" x14ac:dyDescent="0.3">
      <c r="A1197" s="8" t="s">
        <v>232</v>
      </c>
      <c r="B1197" s="8" t="s">
        <v>237</v>
      </c>
      <c r="C1197" s="8" t="s">
        <v>107</v>
      </c>
      <c r="D1197" s="8" t="s">
        <v>15</v>
      </c>
      <c r="E1197" s="12">
        <v>85</v>
      </c>
      <c r="F1197" s="12">
        <v>8.0000000000000002E-3</v>
      </c>
      <c r="G1197" s="12">
        <v>0.68</v>
      </c>
      <c r="H1197" s="13">
        <v>1.6388000000000003</v>
      </c>
      <c r="I1197" s="13">
        <v>0.22372</v>
      </c>
      <c r="J1197" s="13">
        <v>7.4120000000000005E-2</v>
      </c>
      <c r="K1197" s="13">
        <v>3.4000000000000002E-3</v>
      </c>
      <c r="L1197" s="13">
        <v>0</v>
      </c>
      <c r="M1197" s="5">
        <f>AllData_CategoryTribe!AX1198*4</f>
        <v>0.89488000000000001</v>
      </c>
      <c r="N1197" s="5">
        <f>AllData_CategoryTribe!BA1198*9</f>
        <v>0.66708000000000001</v>
      </c>
      <c r="O1197" s="5">
        <f>AllData_CategoryTribe!BB1198*4</f>
        <v>1.3600000000000001E-2</v>
      </c>
      <c r="P1197">
        <f t="shared" si="18"/>
        <v>1</v>
      </c>
      <c r="Q1197">
        <v>44.3</v>
      </c>
    </row>
    <row r="1198" spans="1:17" x14ac:dyDescent="0.3">
      <c r="A1198" s="8" t="s">
        <v>232</v>
      </c>
      <c r="B1198" s="8" t="s">
        <v>237</v>
      </c>
      <c r="C1198" s="8" t="s">
        <v>107</v>
      </c>
      <c r="D1198" s="8" t="s">
        <v>17</v>
      </c>
      <c r="E1198" s="12">
        <v>85</v>
      </c>
      <c r="F1198" s="12">
        <v>3.3000000000000002E-2</v>
      </c>
      <c r="G1198" s="12">
        <v>2.8050000000000002</v>
      </c>
      <c r="H1198" s="13">
        <v>7.4332500000000001</v>
      </c>
      <c r="I1198" s="13">
        <v>0.47404499999999999</v>
      </c>
      <c r="J1198" s="13">
        <v>0.60026999999999997</v>
      </c>
      <c r="K1198" s="13">
        <v>0</v>
      </c>
      <c r="L1198" s="13">
        <v>0</v>
      </c>
      <c r="M1198" s="5">
        <f>AllData_CategoryTribe!AX1199*4</f>
        <v>1.89618</v>
      </c>
      <c r="N1198" s="5">
        <f>AllData_CategoryTribe!BA1199*9</f>
        <v>5.4024299999999998</v>
      </c>
      <c r="O1198" s="5">
        <f>AllData_CategoryTribe!BB1199*4</f>
        <v>0</v>
      </c>
      <c r="P1198">
        <f t="shared" si="18"/>
        <v>1</v>
      </c>
      <c r="Q1198">
        <v>38.299999999999997</v>
      </c>
    </row>
    <row r="1199" spans="1:17" x14ac:dyDescent="0.3">
      <c r="A1199" s="8" t="s">
        <v>232</v>
      </c>
      <c r="B1199" s="8" t="s">
        <v>237</v>
      </c>
      <c r="C1199" s="8" t="s">
        <v>107</v>
      </c>
      <c r="D1199" s="8" t="s">
        <v>18</v>
      </c>
      <c r="E1199" s="12">
        <v>112</v>
      </c>
      <c r="F1199" s="12">
        <v>3.0000000000000001E-3</v>
      </c>
      <c r="G1199" s="12">
        <v>0.33600000000000002</v>
      </c>
      <c r="H1199" s="13">
        <v>0.89712000000000003</v>
      </c>
      <c r="I1199" s="13">
        <v>6.5856000000000012E-2</v>
      </c>
      <c r="J1199" s="13">
        <v>6.8208000000000005E-2</v>
      </c>
      <c r="K1199" s="13">
        <v>3.3600000000000001E-3</v>
      </c>
      <c r="L1199" s="13">
        <v>3.3600000000000001E-3</v>
      </c>
      <c r="M1199" s="5">
        <f>AllData_CategoryTribe!AX1200*4</f>
        <v>0.26342400000000005</v>
      </c>
      <c r="N1199" s="5">
        <f>AllData_CategoryTribe!BA1200*9</f>
        <v>0.61387200000000008</v>
      </c>
      <c r="O1199" s="5">
        <f>AllData_CategoryTribe!BB1200*4</f>
        <v>1.3440000000000001E-2</v>
      </c>
      <c r="P1199">
        <f t="shared" si="18"/>
        <v>1</v>
      </c>
      <c r="Q1199">
        <v>39.900000000000006</v>
      </c>
    </row>
    <row r="1200" spans="1:17" x14ac:dyDescent="0.3">
      <c r="A1200" s="8" t="s">
        <v>232</v>
      </c>
      <c r="B1200" s="8" t="s">
        <v>237</v>
      </c>
      <c r="C1200" s="8" t="s">
        <v>107</v>
      </c>
      <c r="D1200" s="8" t="s">
        <v>19</v>
      </c>
      <c r="E1200" s="12"/>
      <c r="F1200" s="12">
        <v>0</v>
      </c>
      <c r="G1200" s="12">
        <v>0</v>
      </c>
      <c r="H1200" s="13">
        <v>0</v>
      </c>
      <c r="I1200" s="13">
        <v>0</v>
      </c>
      <c r="J1200" s="13">
        <v>0</v>
      </c>
      <c r="K1200" s="13">
        <v>0</v>
      </c>
      <c r="L1200" s="13">
        <v>0</v>
      </c>
      <c r="M1200" s="5">
        <f>AllData_CategoryTribe!AX1201*4</f>
        <v>0</v>
      </c>
      <c r="N1200" s="5">
        <f>AllData_CategoryTribe!BA1201*9</f>
        <v>0</v>
      </c>
      <c r="O1200" s="5">
        <f>AllData_CategoryTribe!BB1201*4</f>
        <v>0</v>
      </c>
      <c r="P1200">
        <f t="shared" si="18"/>
        <v>0</v>
      </c>
      <c r="Q1200">
        <v>45.8</v>
      </c>
    </row>
    <row r="1201" spans="1:17" x14ac:dyDescent="0.3">
      <c r="A1201" s="8" t="s">
        <v>232</v>
      </c>
      <c r="B1201" s="8" t="s">
        <v>237</v>
      </c>
      <c r="C1201" s="8" t="s">
        <v>107</v>
      </c>
      <c r="D1201" s="8" t="s">
        <v>22</v>
      </c>
      <c r="E1201" s="12"/>
      <c r="F1201" s="12">
        <v>0</v>
      </c>
      <c r="G1201" s="12">
        <v>0</v>
      </c>
      <c r="H1201" s="13">
        <v>0</v>
      </c>
      <c r="I1201" s="13">
        <v>0</v>
      </c>
      <c r="J1201" s="13">
        <v>0</v>
      </c>
      <c r="K1201" s="13">
        <v>0</v>
      </c>
      <c r="L1201" s="13">
        <v>0</v>
      </c>
      <c r="M1201" s="5">
        <f>AllData_CategoryTribe!AX1202*4</f>
        <v>0</v>
      </c>
      <c r="N1201" s="5">
        <f>AllData_CategoryTribe!BA1202*9</f>
        <v>0</v>
      </c>
      <c r="O1201" s="5">
        <f>AllData_CategoryTribe!BB1202*4</f>
        <v>0</v>
      </c>
      <c r="P1201">
        <f t="shared" si="18"/>
        <v>0</v>
      </c>
      <c r="Q1201">
        <v>45.8</v>
      </c>
    </row>
    <row r="1202" spans="1:17" x14ac:dyDescent="0.3">
      <c r="A1202" s="8" t="s">
        <v>232</v>
      </c>
      <c r="B1202" s="8" t="s">
        <v>237</v>
      </c>
      <c r="C1202" s="8" t="s">
        <v>107</v>
      </c>
      <c r="D1202" s="8" t="s">
        <v>90</v>
      </c>
      <c r="E1202" s="12">
        <v>112</v>
      </c>
      <c r="F1202" s="12">
        <v>3.0000000000000001E-3</v>
      </c>
      <c r="G1202" s="12">
        <v>0.33600000000000002</v>
      </c>
      <c r="H1202" s="13">
        <v>0.58800000000000008</v>
      </c>
      <c r="I1202" s="13">
        <v>9.4550400000000007E-2</v>
      </c>
      <c r="J1202" s="13">
        <v>2.0327999999999999E-2</v>
      </c>
      <c r="K1202" s="13">
        <v>0</v>
      </c>
      <c r="L1202" s="13">
        <v>0</v>
      </c>
      <c r="M1202" s="5">
        <f>AllData_CategoryTribe!AX1203*4</f>
        <v>0.37820160000000003</v>
      </c>
      <c r="N1202" s="5">
        <f>AllData_CategoryTribe!BA1203*9</f>
        <v>0.182952</v>
      </c>
      <c r="O1202" s="5">
        <f>AllData_CategoryTribe!BB1203*4</f>
        <v>0</v>
      </c>
      <c r="P1202">
        <f t="shared" si="18"/>
        <v>1</v>
      </c>
      <c r="Q1202">
        <v>34.19</v>
      </c>
    </row>
    <row r="1203" spans="1:17" x14ac:dyDescent="0.3">
      <c r="A1203" s="8" t="s">
        <v>232</v>
      </c>
      <c r="B1203" s="8" t="s">
        <v>237</v>
      </c>
      <c r="C1203" s="8" t="s">
        <v>107</v>
      </c>
      <c r="D1203" s="8" t="s">
        <v>23</v>
      </c>
      <c r="E1203" s="12"/>
      <c r="F1203" s="12">
        <v>0</v>
      </c>
      <c r="G1203" s="12">
        <v>0</v>
      </c>
      <c r="H1203" s="13">
        <v>0</v>
      </c>
      <c r="I1203" s="13">
        <v>0</v>
      </c>
      <c r="J1203" s="13">
        <v>0</v>
      </c>
      <c r="K1203" s="13">
        <v>0</v>
      </c>
      <c r="L1203" s="13">
        <v>0</v>
      </c>
      <c r="M1203" s="5">
        <f>AllData_CategoryTribe!AX1204*4</f>
        <v>0</v>
      </c>
      <c r="N1203" s="5">
        <f>AllData_CategoryTribe!BA1204*9</f>
        <v>0</v>
      </c>
      <c r="O1203" s="5">
        <f>AllData_CategoryTribe!BB1204*4</f>
        <v>0</v>
      </c>
      <c r="P1203">
        <f t="shared" si="18"/>
        <v>0</v>
      </c>
      <c r="Q1203">
        <v>24.3</v>
      </c>
    </row>
    <row r="1204" spans="1:17" x14ac:dyDescent="0.3">
      <c r="A1204" s="8" t="s">
        <v>232</v>
      </c>
      <c r="B1204" s="8" t="s">
        <v>237</v>
      </c>
      <c r="C1204" s="8" t="s">
        <v>107</v>
      </c>
      <c r="D1204" s="8" t="s">
        <v>24</v>
      </c>
      <c r="E1204" s="12">
        <v>184</v>
      </c>
      <c r="F1204" s="12">
        <v>6.7000000000000004E-2</v>
      </c>
      <c r="G1204" s="12">
        <v>12.328000000000001</v>
      </c>
      <c r="H1204" s="13">
        <v>8.5063200000000005</v>
      </c>
      <c r="I1204" s="13">
        <v>0.44380800000000009</v>
      </c>
      <c r="J1204" s="13">
        <v>0.50544800000000001</v>
      </c>
      <c r="K1204" s="13">
        <v>0.55476000000000003</v>
      </c>
      <c r="L1204" s="13">
        <v>0</v>
      </c>
      <c r="M1204" s="5">
        <f>AllData_CategoryTribe!AX1205*4</f>
        <v>1.7752320000000004</v>
      </c>
      <c r="N1204" s="5">
        <f>AllData_CategoryTribe!BA1205*9</f>
        <v>4.5490320000000004</v>
      </c>
      <c r="O1204" s="5">
        <f>AllData_CategoryTribe!BB1205*4</f>
        <v>2.2190400000000001</v>
      </c>
      <c r="P1204">
        <f t="shared" si="18"/>
        <v>1</v>
      </c>
      <c r="Q1204">
        <v>12.2</v>
      </c>
    </row>
    <row r="1205" spans="1:17" x14ac:dyDescent="0.3">
      <c r="A1205" s="8" t="s">
        <v>232</v>
      </c>
      <c r="B1205" s="8" t="s">
        <v>237</v>
      </c>
      <c r="C1205" s="8" t="s">
        <v>107</v>
      </c>
      <c r="D1205" s="8" t="s">
        <v>25</v>
      </c>
      <c r="E1205" s="12"/>
      <c r="F1205" s="12">
        <v>0</v>
      </c>
      <c r="G1205" s="12">
        <v>0</v>
      </c>
      <c r="H1205" s="13">
        <v>0</v>
      </c>
      <c r="I1205" s="13">
        <v>0</v>
      </c>
      <c r="J1205" s="13">
        <v>0</v>
      </c>
      <c r="K1205" s="13">
        <v>0</v>
      </c>
      <c r="L1205" s="13">
        <v>0</v>
      </c>
      <c r="M1205" s="5">
        <f>AllData_CategoryTribe!AX1206*4</f>
        <v>0</v>
      </c>
      <c r="N1205" s="5">
        <f>AllData_CategoryTribe!BA1206*9</f>
        <v>0</v>
      </c>
      <c r="O1205" s="5">
        <f>AllData_CategoryTribe!BB1206*4</f>
        <v>0</v>
      </c>
      <c r="P1205">
        <f t="shared" si="18"/>
        <v>0</v>
      </c>
      <c r="Q1205">
        <v>59.3</v>
      </c>
    </row>
    <row r="1206" spans="1:17" x14ac:dyDescent="0.3">
      <c r="A1206" s="8" t="s">
        <v>20</v>
      </c>
      <c r="B1206" s="8" t="s">
        <v>237</v>
      </c>
      <c r="C1206" s="8" t="s">
        <v>107</v>
      </c>
      <c r="D1206" s="8" t="s">
        <v>20</v>
      </c>
      <c r="E1206" s="12"/>
      <c r="F1206" s="12">
        <v>0</v>
      </c>
      <c r="G1206" s="12">
        <v>0</v>
      </c>
      <c r="H1206" s="13">
        <v>0</v>
      </c>
      <c r="I1206" s="13">
        <v>0</v>
      </c>
      <c r="J1206" s="13">
        <v>0</v>
      </c>
      <c r="K1206" s="13">
        <v>0</v>
      </c>
      <c r="L1206" s="13">
        <v>0</v>
      </c>
      <c r="M1206" s="5">
        <f>AllData_CategoryTribe!AX1207*4</f>
        <v>0</v>
      </c>
      <c r="N1206" s="5">
        <f>AllData_CategoryTribe!BA1207*9</f>
        <v>0</v>
      </c>
      <c r="O1206" s="5">
        <f>AllData_CategoryTribe!BB1207*4</f>
        <v>0</v>
      </c>
      <c r="P1206">
        <f t="shared" si="18"/>
        <v>0</v>
      </c>
      <c r="Q1206">
        <v>21.4</v>
      </c>
    </row>
    <row r="1207" spans="1:17" x14ac:dyDescent="0.3">
      <c r="A1207" s="8" t="s">
        <v>233</v>
      </c>
      <c r="B1207" s="8" t="s">
        <v>237</v>
      </c>
      <c r="C1207" s="8" t="s">
        <v>107</v>
      </c>
      <c r="D1207" s="8" t="s">
        <v>26</v>
      </c>
      <c r="E1207" s="12">
        <v>175</v>
      </c>
      <c r="F1207" s="12">
        <v>0.57099999999999995</v>
      </c>
      <c r="G1207" s="12">
        <v>99.924999999999997</v>
      </c>
      <c r="H1207" s="13">
        <v>129.9025</v>
      </c>
      <c r="I1207" s="13">
        <v>2.3982000000000001</v>
      </c>
      <c r="J1207" s="13">
        <v>0.19985</v>
      </c>
      <c r="K1207" s="13">
        <v>28.57855</v>
      </c>
      <c r="L1207" s="13">
        <v>0.29977500000000001</v>
      </c>
      <c r="M1207" s="5">
        <f>AllData_CategoryTribe!AX1208*4</f>
        <v>9.5928000000000004</v>
      </c>
      <c r="N1207" s="5">
        <f>AllData_CategoryTribe!BA1208*9</f>
        <v>1.7986500000000001</v>
      </c>
      <c r="O1207" s="5">
        <f>AllData_CategoryTribe!BB1208*4</f>
        <v>114.3142</v>
      </c>
      <c r="P1207">
        <f t="shared" si="18"/>
        <v>1</v>
      </c>
      <c r="Q1207">
        <v>31.200000000000003</v>
      </c>
    </row>
    <row r="1208" spans="1:17" x14ac:dyDescent="0.3">
      <c r="A1208" s="8" t="s">
        <v>233</v>
      </c>
      <c r="B1208" s="8" t="s">
        <v>237</v>
      </c>
      <c r="C1208" s="8" t="s">
        <v>107</v>
      </c>
      <c r="D1208" s="8" t="s">
        <v>28</v>
      </c>
      <c r="E1208" s="12">
        <v>185</v>
      </c>
      <c r="F1208" s="12">
        <v>1</v>
      </c>
      <c r="G1208" s="12">
        <v>185</v>
      </c>
      <c r="H1208" s="13">
        <v>234.95</v>
      </c>
      <c r="I1208" s="13">
        <v>16.094999999999999</v>
      </c>
      <c r="J1208" s="13">
        <v>0.92500000000000004</v>
      </c>
      <c r="K1208" s="13">
        <v>42.18</v>
      </c>
      <c r="L1208" s="13">
        <v>11.84</v>
      </c>
      <c r="M1208" s="5">
        <f>AllData_CategoryTribe!AX1209*4</f>
        <v>64.38</v>
      </c>
      <c r="N1208" s="5">
        <f>AllData_CategoryTribe!BA1209*9</f>
        <v>8.3250000000000011</v>
      </c>
      <c r="O1208" s="5">
        <f>AllData_CategoryTribe!BB1209*4</f>
        <v>168.72</v>
      </c>
      <c r="P1208">
        <f t="shared" si="18"/>
        <v>1</v>
      </c>
      <c r="Q1208">
        <v>32</v>
      </c>
    </row>
    <row r="1209" spans="1:17" x14ac:dyDescent="0.3">
      <c r="A1209" s="8" t="s">
        <v>233</v>
      </c>
      <c r="B1209" s="8" t="s">
        <v>237</v>
      </c>
      <c r="C1209" s="8" t="s">
        <v>107</v>
      </c>
      <c r="D1209" s="8" t="s">
        <v>29</v>
      </c>
      <c r="E1209" s="12">
        <v>60</v>
      </c>
      <c r="F1209" s="12">
        <v>1</v>
      </c>
      <c r="G1209" s="12">
        <v>60</v>
      </c>
      <c r="H1209" s="13">
        <v>13.2</v>
      </c>
      <c r="I1209" s="13">
        <v>0.6</v>
      </c>
      <c r="J1209" s="13">
        <v>0.24</v>
      </c>
      <c r="K1209" s="13">
        <v>2.7</v>
      </c>
      <c r="L1209" s="13">
        <v>1.68</v>
      </c>
      <c r="M1209" s="5">
        <f>AllData_CategoryTribe!AX1210*4</f>
        <v>2.4</v>
      </c>
      <c r="N1209" s="5">
        <f>AllData_CategoryTribe!BA1210*9</f>
        <v>2.16</v>
      </c>
      <c r="O1209" s="5">
        <f>AllData_CategoryTribe!BB1210*4</f>
        <v>10.8</v>
      </c>
      <c r="P1209">
        <f t="shared" si="18"/>
        <v>1</v>
      </c>
      <c r="Q1209">
        <v>5.9</v>
      </c>
    </row>
    <row r="1210" spans="1:17" x14ac:dyDescent="0.3">
      <c r="A1210" s="8" t="s">
        <v>233</v>
      </c>
      <c r="B1210" s="8" t="s">
        <v>237</v>
      </c>
      <c r="C1210" s="8" t="s">
        <v>107</v>
      </c>
      <c r="D1210" s="8" t="s">
        <v>30</v>
      </c>
      <c r="E1210" s="12">
        <v>119</v>
      </c>
      <c r="F1210" s="12">
        <v>3.3000000000000002E-2</v>
      </c>
      <c r="G1210" s="12">
        <v>3.927</v>
      </c>
      <c r="H1210" s="13">
        <v>3.6128399999999998</v>
      </c>
      <c r="I1210" s="13">
        <v>3.9269999999999999E-2</v>
      </c>
      <c r="J1210" s="13">
        <v>1.9635E-2</v>
      </c>
      <c r="K1210" s="13">
        <v>0.9189179999999999</v>
      </c>
      <c r="L1210" s="13">
        <v>9.4247999999999998E-2</v>
      </c>
      <c r="M1210" s="5">
        <f>AllData_CategoryTribe!AX1211*4</f>
        <v>0.15708</v>
      </c>
      <c r="N1210" s="5">
        <f>AllData_CategoryTribe!BA1211*9</f>
        <v>0.17671500000000001</v>
      </c>
      <c r="O1210" s="5">
        <f>AllData_CategoryTribe!BB1211*4</f>
        <v>3.6756719999999996</v>
      </c>
      <c r="P1210">
        <f t="shared" si="18"/>
        <v>1</v>
      </c>
      <c r="Q1210">
        <v>24.9</v>
      </c>
    </row>
    <row r="1211" spans="1:17" x14ac:dyDescent="0.3">
      <c r="A1211" s="8" t="s">
        <v>233</v>
      </c>
      <c r="B1211" s="8" t="s">
        <v>237</v>
      </c>
      <c r="C1211" s="8" t="s">
        <v>107</v>
      </c>
      <c r="D1211" s="8" t="s">
        <v>31</v>
      </c>
      <c r="E1211" s="12">
        <v>122</v>
      </c>
      <c r="F1211" s="12">
        <v>0.14299999999999999</v>
      </c>
      <c r="G1211" s="12">
        <v>17.445999999999998</v>
      </c>
      <c r="H1211" s="13">
        <v>16.224779999999999</v>
      </c>
      <c r="I1211" s="13">
        <v>0.34891999999999995</v>
      </c>
      <c r="J1211" s="13">
        <v>1.7446E-2</v>
      </c>
      <c r="K1211" s="13">
        <v>3.7683359999999997</v>
      </c>
      <c r="L1211" s="13">
        <v>0.26168999999999998</v>
      </c>
      <c r="M1211" s="5">
        <f>AllData_CategoryTribe!AX1212*4</f>
        <v>1.3956799999999998</v>
      </c>
      <c r="N1211" s="5">
        <f>AllData_CategoryTribe!BA1212*9</f>
        <v>0.15701399999999999</v>
      </c>
      <c r="O1211" s="5">
        <f>AllData_CategoryTribe!BB1212*4</f>
        <v>15.073343999999999</v>
      </c>
      <c r="P1211">
        <f t="shared" si="18"/>
        <v>1</v>
      </c>
      <c r="Q1211">
        <v>23.700000000000003</v>
      </c>
    </row>
    <row r="1212" spans="1:17" x14ac:dyDescent="0.3">
      <c r="A1212" s="8" t="s">
        <v>233</v>
      </c>
      <c r="B1212" s="8" t="s">
        <v>237</v>
      </c>
      <c r="C1212" s="8" t="s">
        <v>107</v>
      </c>
      <c r="D1212" s="8" t="s">
        <v>77</v>
      </c>
      <c r="E1212" s="12">
        <v>119</v>
      </c>
      <c r="F1212" s="12">
        <v>1</v>
      </c>
      <c r="G1212" s="12">
        <v>119</v>
      </c>
      <c r="H1212" s="13">
        <v>464.1</v>
      </c>
      <c r="I1212" s="13">
        <v>1.19</v>
      </c>
      <c r="J1212" s="13">
        <v>0.95200000000000007</v>
      </c>
      <c r="K1212" s="13">
        <v>100.07899999999999</v>
      </c>
      <c r="L1212" s="13">
        <v>1.19</v>
      </c>
      <c r="M1212" s="5">
        <f>AllData_CategoryTribe!AX1213*4</f>
        <v>4.76</v>
      </c>
      <c r="N1212" s="5">
        <f>AllData_CategoryTribe!BA1213*9</f>
        <v>8.5680000000000014</v>
      </c>
      <c r="O1212" s="5">
        <f>AllData_CategoryTribe!BB1213*4</f>
        <v>400.31599999999997</v>
      </c>
      <c r="P1212">
        <f t="shared" si="18"/>
        <v>1</v>
      </c>
      <c r="Q1212">
        <v>84.899999999999991</v>
      </c>
    </row>
    <row r="1213" spans="1:17" x14ac:dyDescent="0.3">
      <c r="A1213" s="8" t="s">
        <v>234</v>
      </c>
      <c r="B1213" s="8" t="s">
        <v>237</v>
      </c>
      <c r="C1213" s="8" t="s">
        <v>107</v>
      </c>
      <c r="D1213" s="8" t="s">
        <v>248</v>
      </c>
      <c r="E1213" s="12">
        <v>134</v>
      </c>
      <c r="F1213" s="12">
        <v>1</v>
      </c>
      <c r="G1213" s="12">
        <v>134</v>
      </c>
      <c r="H1213" s="13">
        <v>218.42</v>
      </c>
      <c r="I1213" s="13">
        <v>8.4420000000000002</v>
      </c>
      <c r="J1213" s="13">
        <v>1.8759999999999999</v>
      </c>
      <c r="K1213" s="13">
        <v>41.674000000000007</v>
      </c>
      <c r="L1213" s="13">
        <v>1.34</v>
      </c>
      <c r="M1213" s="5">
        <f>AllData_CategoryTribe!AX1214*4</f>
        <v>33.768000000000001</v>
      </c>
      <c r="N1213" s="5">
        <f>AllData_CategoryTribe!BA1214*9</f>
        <v>16.884</v>
      </c>
      <c r="O1213" s="5">
        <f>AllData_CategoryTribe!BB1214*4</f>
        <v>166.69600000000003</v>
      </c>
      <c r="P1213">
        <f t="shared" si="18"/>
        <v>1</v>
      </c>
      <c r="Q1213">
        <v>38.799999999999997</v>
      </c>
    </row>
    <row r="1214" spans="1:17" x14ac:dyDescent="0.3">
      <c r="A1214" s="8" t="s">
        <v>234</v>
      </c>
      <c r="B1214" s="8" t="s">
        <v>237</v>
      </c>
      <c r="C1214" s="8" t="s">
        <v>107</v>
      </c>
      <c r="D1214" s="8" t="s">
        <v>27</v>
      </c>
      <c r="E1214" s="12">
        <v>114</v>
      </c>
      <c r="F1214" s="12">
        <v>0.14299999999999999</v>
      </c>
      <c r="G1214" s="12">
        <v>16.302</v>
      </c>
      <c r="H1214" s="13">
        <v>20.377500000000001</v>
      </c>
      <c r="I1214" s="13">
        <v>0.34234200000000004</v>
      </c>
      <c r="J1214" s="13">
        <v>0.21192599999999998</v>
      </c>
      <c r="K1214" s="13">
        <v>4.2711239999999995</v>
      </c>
      <c r="L1214" s="13">
        <v>0.16302</v>
      </c>
      <c r="M1214" s="5">
        <f>AllData_CategoryTribe!AX1215*4</f>
        <v>1.3693680000000001</v>
      </c>
      <c r="N1214" s="5">
        <f>AllData_CategoryTribe!BA1215*9</f>
        <v>1.9073339999999999</v>
      </c>
      <c r="O1214" s="5">
        <f>AllData_CategoryTribe!BB1215*4</f>
        <v>17.084495999999998</v>
      </c>
      <c r="P1214">
        <f t="shared" si="18"/>
        <v>1</v>
      </c>
      <c r="Q1214">
        <v>29.6</v>
      </c>
    </row>
    <row r="1215" spans="1:17" x14ac:dyDescent="0.3">
      <c r="A1215" s="8" t="s">
        <v>234</v>
      </c>
      <c r="B1215" s="8" t="s">
        <v>237</v>
      </c>
      <c r="C1215" s="8" t="s">
        <v>107</v>
      </c>
      <c r="D1215" s="8" t="s">
        <v>32</v>
      </c>
      <c r="E1215" s="12">
        <v>83</v>
      </c>
      <c r="F1215" s="12">
        <v>1</v>
      </c>
      <c r="G1215" s="12">
        <v>83</v>
      </c>
      <c r="H1215" s="13">
        <v>275.56</v>
      </c>
      <c r="I1215" s="13">
        <v>8.5490000000000013</v>
      </c>
      <c r="J1215" s="13">
        <v>2.4900000000000002</v>
      </c>
      <c r="K1215" s="13">
        <v>61.171000000000006</v>
      </c>
      <c r="L1215" s="13">
        <v>10.540999999999999</v>
      </c>
      <c r="M1215" s="5">
        <f>AllData_CategoryTribe!AX1216*4</f>
        <v>34.196000000000005</v>
      </c>
      <c r="N1215" s="5">
        <f>AllData_CategoryTribe!BA1216*9</f>
        <v>22.410000000000004</v>
      </c>
      <c r="O1215" s="5">
        <f>AllData_CategoryTribe!BB1216*4</f>
        <v>244.68400000000003</v>
      </c>
      <c r="P1215">
        <f t="shared" si="18"/>
        <v>1</v>
      </c>
      <c r="Q1215">
        <v>87</v>
      </c>
    </row>
    <row r="1216" spans="1:17" x14ac:dyDescent="0.3">
      <c r="A1216" s="8" t="s">
        <v>234</v>
      </c>
      <c r="B1216" s="8" t="s">
        <v>237</v>
      </c>
      <c r="C1216" s="8" t="s">
        <v>107</v>
      </c>
      <c r="D1216" s="8" t="s">
        <v>74</v>
      </c>
      <c r="E1216" s="12">
        <v>340</v>
      </c>
      <c r="F1216" s="12">
        <v>0.14299999999999999</v>
      </c>
      <c r="G1216" s="12">
        <v>48.62</v>
      </c>
      <c r="H1216" s="13">
        <v>19.934199999999997</v>
      </c>
      <c r="I1216" s="13">
        <v>0</v>
      </c>
      <c r="J1216" s="13">
        <v>0</v>
      </c>
      <c r="K1216" s="13">
        <v>5.0564799999999996</v>
      </c>
      <c r="L1216" s="13">
        <v>0</v>
      </c>
      <c r="M1216" s="5">
        <f>AllData_CategoryTribe!AX1217*4</f>
        <v>0</v>
      </c>
      <c r="N1216" s="5">
        <f>AllData_CategoryTribe!BA1217*9</f>
        <v>0</v>
      </c>
      <c r="O1216" s="5">
        <f>AllData_CategoryTribe!BB1217*4</f>
        <v>20.225919999999999</v>
      </c>
      <c r="P1216">
        <f t="shared" si="18"/>
        <v>1</v>
      </c>
      <c r="Q1216">
        <v>10.4</v>
      </c>
    </row>
    <row r="1217" spans="1:17" x14ac:dyDescent="0.3">
      <c r="A1217" s="8" t="s">
        <v>232</v>
      </c>
      <c r="B1217" s="8" t="s">
        <v>237</v>
      </c>
      <c r="C1217" s="8" t="s">
        <v>108</v>
      </c>
      <c r="D1217" s="8" t="s">
        <v>13</v>
      </c>
      <c r="E1217" s="12"/>
      <c r="F1217" s="12">
        <v>3.0000000000000001E-3</v>
      </c>
      <c r="G1217" s="12">
        <v>0</v>
      </c>
      <c r="H1217" s="13">
        <v>0</v>
      </c>
      <c r="I1217" s="13">
        <v>0</v>
      </c>
      <c r="J1217" s="13">
        <v>0</v>
      </c>
      <c r="K1217" s="13">
        <v>0</v>
      </c>
      <c r="L1217" s="13">
        <v>0</v>
      </c>
      <c r="M1217" s="5">
        <f>AllData_CategoryTribe!AX1218*4</f>
        <v>0</v>
      </c>
      <c r="N1217" s="5">
        <f>AllData_CategoryTribe!BA1218*9</f>
        <v>0</v>
      </c>
      <c r="O1217" s="5">
        <f>AllData_CategoryTribe!BB1218*4</f>
        <v>0</v>
      </c>
      <c r="P1217">
        <f t="shared" si="18"/>
        <v>0</v>
      </c>
      <c r="Q1217">
        <v>42.9</v>
      </c>
    </row>
    <row r="1218" spans="1:17" x14ac:dyDescent="0.3">
      <c r="A1218" s="8" t="s">
        <v>232</v>
      </c>
      <c r="B1218" s="8" t="s">
        <v>237</v>
      </c>
      <c r="C1218" s="8" t="s">
        <v>108</v>
      </c>
      <c r="D1218" s="8" t="s">
        <v>15</v>
      </c>
      <c r="E1218" s="12">
        <v>85</v>
      </c>
      <c r="F1218" s="12">
        <v>0.14299999999999999</v>
      </c>
      <c r="G1218" s="12">
        <v>12.154999999999999</v>
      </c>
      <c r="H1218" s="13">
        <v>29.29355</v>
      </c>
      <c r="I1218" s="13">
        <v>3.9989949999999999</v>
      </c>
      <c r="J1218" s="13">
        <v>1.3248949999999999</v>
      </c>
      <c r="K1218" s="13">
        <v>6.0774999999999996E-2</v>
      </c>
      <c r="L1218" s="13">
        <v>0</v>
      </c>
      <c r="M1218" s="5">
        <f>AllData_CategoryTribe!AX1219*4</f>
        <v>15.995979999999999</v>
      </c>
      <c r="N1218" s="5">
        <f>AllData_CategoryTribe!BA1219*9</f>
        <v>11.924054999999999</v>
      </c>
      <c r="O1218" s="5">
        <f>AllData_CategoryTribe!BB1219*4</f>
        <v>0.24309999999999998</v>
      </c>
      <c r="P1218">
        <f t="shared" si="18"/>
        <v>1</v>
      </c>
      <c r="Q1218">
        <v>44.3</v>
      </c>
    </row>
    <row r="1219" spans="1:17" x14ac:dyDescent="0.3">
      <c r="A1219" s="8" t="s">
        <v>232</v>
      </c>
      <c r="B1219" s="8" t="s">
        <v>237</v>
      </c>
      <c r="C1219" s="8" t="s">
        <v>108</v>
      </c>
      <c r="D1219" s="8" t="s">
        <v>17</v>
      </c>
      <c r="E1219" s="12">
        <v>85</v>
      </c>
      <c r="F1219" s="12">
        <v>3.3000000000000002E-2</v>
      </c>
      <c r="G1219" s="12">
        <v>2.8050000000000002</v>
      </c>
      <c r="H1219" s="13">
        <v>7.4332500000000001</v>
      </c>
      <c r="I1219" s="13">
        <v>0.47404499999999999</v>
      </c>
      <c r="J1219" s="13">
        <v>0.60026999999999997</v>
      </c>
      <c r="K1219" s="13">
        <v>0</v>
      </c>
      <c r="L1219" s="13">
        <v>0</v>
      </c>
      <c r="M1219" s="5">
        <f>AllData_CategoryTribe!AX1220*4</f>
        <v>1.89618</v>
      </c>
      <c r="N1219" s="5">
        <f>AllData_CategoryTribe!BA1220*9</f>
        <v>5.4024299999999998</v>
      </c>
      <c r="O1219" s="5">
        <f>AllData_CategoryTribe!BB1220*4</f>
        <v>0</v>
      </c>
      <c r="P1219">
        <f t="shared" ref="P1219:P1282" si="19">IF($G$2:$G$3469&gt;0,1,0)</f>
        <v>1</v>
      </c>
      <c r="Q1219">
        <v>38.299999999999997</v>
      </c>
    </row>
    <row r="1220" spans="1:17" x14ac:dyDescent="0.3">
      <c r="A1220" s="8" t="s">
        <v>232</v>
      </c>
      <c r="B1220" s="8" t="s">
        <v>237</v>
      </c>
      <c r="C1220" s="8" t="s">
        <v>108</v>
      </c>
      <c r="D1220" s="8" t="s">
        <v>18</v>
      </c>
      <c r="E1220" s="12">
        <v>112</v>
      </c>
      <c r="F1220" s="12">
        <v>3.0000000000000001E-3</v>
      </c>
      <c r="G1220" s="12">
        <v>0.33600000000000002</v>
      </c>
      <c r="H1220" s="13">
        <v>0.89712000000000003</v>
      </c>
      <c r="I1220" s="13">
        <v>6.5856000000000012E-2</v>
      </c>
      <c r="J1220" s="13">
        <v>6.8208000000000005E-2</v>
      </c>
      <c r="K1220" s="13">
        <v>3.3600000000000001E-3</v>
      </c>
      <c r="L1220" s="13">
        <v>3.3600000000000001E-3</v>
      </c>
      <c r="M1220" s="5">
        <f>AllData_CategoryTribe!AX1221*4</f>
        <v>0.26342400000000005</v>
      </c>
      <c r="N1220" s="5">
        <f>AllData_CategoryTribe!BA1221*9</f>
        <v>0.61387200000000008</v>
      </c>
      <c r="O1220" s="5">
        <f>AllData_CategoryTribe!BB1221*4</f>
        <v>1.3440000000000001E-2</v>
      </c>
      <c r="P1220">
        <f t="shared" si="19"/>
        <v>1</v>
      </c>
      <c r="Q1220">
        <v>39.900000000000006</v>
      </c>
    </row>
    <row r="1221" spans="1:17" x14ac:dyDescent="0.3">
      <c r="A1221" s="8" t="s">
        <v>232</v>
      </c>
      <c r="B1221" s="8" t="s">
        <v>237</v>
      </c>
      <c r="C1221" s="8" t="s">
        <v>108</v>
      </c>
      <c r="D1221" s="8" t="s">
        <v>19</v>
      </c>
      <c r="E1221" s="12">
        <v>112</v>
      </c>
      <c r="F1221" s="12">
        <v>3.3000000000000002E-2</v>
      </c>
      <c r="G1221" s="12">
        <v>3.6960000000000002</v>
      </c>
      <c r="H1221" s="13">
        <v>10.533600000000002</v>
      </c>
      <c r="I1221" s="13">
        <v>0.994224</v>
      </c>
      <c r="J1221" s="13">
        <v>0.69854399999999994</v>
      </c>
      <c r="K1221" s="13">
        <v>0</v>
      </c>
      <c r="L1221" s="13">
        <v>0</v>
      </c>
      <c r="M1221" s="5">
        <f>AllData_CategoryTribe!AX1222*4</f>
        <v>3.976896</v>
      </c>
      <c r="N1221" s="5">
        <f>AllData_CategoryTribe!BA1222*9</f>
        <v>6.2868959999999996</v>
      </c>
      <c r="O1221" s="5">
        <f>AllData_CategoryTribe!BB1222*4</f>
        <v>0</v>
      </c>
      <c r="P1221">
        <f t="shared" si="19"/>
        <v>1</v>
      </c>
      <c r="Q1221">
        <v>45.8</v>
      </c>
    </row>
    <row r="1222" spans="1:17" x14ac:dyDescent="0.3">
      <c r="A1222" s="8" t="s">
        <v>232</v>
      </c>
      <c r="B1222" s="8" t="s">
        <v>237</v>
      </c>
      <c r="C1222" s="8" t="s">
        <v>108</v>
      </c>
      <c r="D1222" s="8" t="s">
        <v>22</v>
      </c>
      <c r="E1222" s="12"/>
      <c r="F1222" s="12">
        <v>0</v>
      </c>
      <c r="G1222" s="12">
        <v>0</v>
      </c>
      <c r="H1222" s="13">
        <v>0</v>
      </c>
      <c r="I1222" s="13">
        <v>0</v>
      </c>
      <c r="J1222" s="13">
        <v>0</v>
      </c>
      <c r="K1222" s="13">
        <v>0</v>
      </c>
      <c r="L1222" s="13">
        <v>0</v>
      </c>
      <c r="M1222" s="5">
        <f>AllData_CategoryTribe!AX1223*4</f>
        <v>0</v>
      </c>
      <c r="N1222" s="5">
        <f>AllData_CategoryTribe!BA1223*9</f>
        <v>0</v>
      </c>
      <c r="O1222" s="5">
        <f>AllData_CategoryTribe!BB1223*4</f>
        <v>0</v>
      </c>
      <c r="P1222">
        <f t="shared" si="19"/>
        <v>0</v>
      </c>
      <c r="Q1222">
        <v>45.8</v>
      </c>
    </row>
    <row r="1223" spans="1:17" x14ac:dyDescent="0.3">
      <c r="A1223" s="8" t="s">
        <v>232</v>
      </c>
      <c r="B1223" s="8" t="s">
        <v>237</v>
      </c>
      <c r="C1223" s="8" t="s">
        <v>108</v>
      </c>
      <c r="D1223" s="8" t="s">
        <v>90</v>
      </c>
      <c r="E1223" s="12">
        <v>112</v>
      </c>
      <c r="F1223" s="12">
        <v>6.7000000000000004E-2</v>
      </c>
      <c r="G1223" s="12">
        <v>7.5040000000000004</v>
      </c>
      <c r="H1223" s="13">
        <v>13.132</v>
      </c>
      <c r="I1223" s="13">
        <v>2.1116256</v>
      </c>
      <c r="J1223" s="13">
        <v>0.45399200000000001</v>
      </c>
      <c r="K1223" s="13">
        <v>0</v>
      </c>
      <c r="L1223" s="13">
        <v>0</v>
      </c>
      <c r="M1223" s="5">
        <f>AllData_CategoryTribe!AX1224*4</f>
        <v>8.4465024</v>
      </c>
      <c r="N1223" s="5">
        <f>AllData_CategoryTribe!BA1224*9</f>
        <v>4.085928</v>
      </c>
      <c r="O1223" s="5">
        <f>AllData_CategoryTribe!BB1224*4</f>
        <v>0</v>
      </c>
      <c r="P1223">
        <f t="shared" si="19"/>
        <v>1</v>
      </c>
      <c r="Q1223">
        <v>34.19</v>
      </c>
    </row>
    <row r="1224" spans="1:17" x14ac:dyDescent="0.3">
      <c r="A1224" s="8" t="s">
        <v>232</v>
      </c>
      <c r="B1224" s="8" t="s">
        <v>237</v>
      </c>
      <c r="C1224" s="8" t="s">
        <v>108</v>
      </c>
      <c r="D1224" s="8" t="s">
        <v>23</v>
      </c>
      <c r="E1224" s="12">
        <v>64</v>
      </c>
      <c r="F1224" s="12">
        <v>0.14299999999999999</v>
      </c>
      <c r="G1224" s="12">
        <v>9.1519999999999992</v>
      </c>
      <c r="H1224" s="13">
        <v>14.185599999999999</v>
      </c>
      <c r="I1224" s="13">
        <v>1.153152</v>
      </c>
      <c r="J1224" s="13">
        <v>0.97011199999999986</v>
      </c>
      <c r="K1224" s="13">
        <v>0.100672</v>
      </c>
      <c r="L1224" s="13">
        <v>0</v>
      </c>
      <c r="M1224" s="5">
        <f>AllData_CategoryTribe!AX1225*4</f>
        <v>4.6126079999999998</v>
      </c>
      <c r="N1224" s="5">
        <f>AllData_CategoryTribe!BA1225*9</f>
        <v>8.7310079999999992</v>
      </c>
      <c r="O1224" s="5">
        <f>AllData_CategoryTribe!BB1225*4</f>
        <v>0.40268799999999999</v>
      </c>
      <c r="P1224">
        <f t="shared" si="19"/>
        <v>1</v>
      </c>
      <c r="Q1224">
        <v>24.3</v>
      </c>
    </row>
    <row r="1225" spans="1:17" x14ac:dyDescent="0.3">
      <c r="A1225" s="8" t="s">
        <v>232</v>
      </c>
      <c r="B1225" s="8" t="s">
        <v>237</v>
      </c>
      <c r="C1225" s="8" t="s">
        <v>108</v>
      </c>
      <c r="D1225" s="8" t="s">
        <v>24</v>
      </c>
      <c r="E1225" s="12">
        <v>184</v>
      </c>
      <c r="F1225" s="12">
        <v>1</v>
      </c>
      <c r="G1225" s="12">
        <v>184</v>
      </c>
      <c r="H1225" s="13">
        <v>126.96</v>
      </c>
      <c r="I1225" s="13">
        <v>6.6239999999999997</v>
      </c>
      <c r="J1225" s="13">
        <v>7.5439999999999996</v>
      </c>
      <c r="K1225" s="13">
        <v>8.2799999999999994</v>
      </c>
      <c r="L1225" s="13">
        <v>0</v>
      </c>
      <c r="M1225" s="5">
        <f>AllData_CategoryTribe!AX1226*4</f>
        <v>26.495999999999999</v>
      </c>
      <c r="N1225" s="5">
        <f>AllData_CategoryTribe!BA1226*9</f>
        <v>67.896000000000001</v>
      </c>
      <c r="O1225" s="5">
        <f>AllData_CategoryTribe!BB1226*4</f>
        <v>33.119999999999997</v>
      </c>
      <c r="P1225">
        <f t="shared" si="19"/>
        <v>1</v>
      </c>
      <c r="Q1225">
        <v>12.2</v>
      </c>
    </row>
    <row r="1226" spans="1:17" x14ac:dyDescent="0.3">
      <c r="A1226" s="8" t="s">
        <v>232</v>
      </c>
      <c r="B1226" s="8" t="s">
        <v>237</v>
      </c>
      <c r="C1226" s="8" t="s">
        <v>108</v>
      </c>
      <c r="D1226" s="8" t="s">
        <v>25</v>
      </c>
      <c r="E1226" s="12"/>
      <c r="F1226" s="12">
        <v>0</v>
      </c>
      <c r="G1226" s="12">
        <v>0</v>
      </c>
      <c r="H1226" s="13">
        <v>0</v>
      </c>
      <c r="I1226" s="13">
        <v>0</v>
      </c>
      <c r="J1226" s="13">
        <v>0</v>
      </c>
      <c r="K1226" s="13">
        <v>0</v>
      </c>
      <c r="L1226" s="13">
        <v>0</v>
      </c>
      <c r="M1226" s="5">
        <f>AllData_CategoryTribe!AX1227*4</f>
        <v>0</v>
      </c>
      <c r="N1226" s="5">
        <f>AllData_CategoryTribe!BA1227*9</f>
        <v>0</v>
      </c>
      <c r="O1226" s="5">
        <f>AllData_CategoryTribe!BB1227*4</f>
        <v>0</v>
      </c>
      <c r="P1226">
        <f t="shared" si="19"/>
        <v>0</v>
      </c>
      <c r="Q1226">
        <v>59.3</v>
      </c>
    </row>
    <row r="1227" spans="1:17" x14ac:dyDescent="0.3">
      <c r="A1227" s="8" t="s">
        <v>20</v>
      </c>
      <c r="B1227" s="8" t="s">
        <v>237</v>
      </c>
      <c r="C1227" s="8" t="s">
        <v>108</v>
      </c>
      <c r="D1227" s="8" t="s">
        <v>20</v>
      </c>
      <c r="E1227" s="12">
        <v>112</v>
      </c>
      <c r="F1227" s="12">
        <v>3.3000000000000002E-2</v>
      </c>
      <c r="G1227" s="12">
        <v>3.6960000000000002</v>
      </c>
      <c r="H1227" s="13">
        <v>3.8808000000000002</v>
      </c>
      <c r="I1227" s="13">
        <v>0.68376000000000003</v>
      </c>
      <c r="J1227" s="13">
        <v>0.107184</v>
      </c>
      <c r="K1227" s="13">
        <v>0</v>
      </c>
      <c r="L1227" s="13">
        <v>0</v>
      </c>
      <c r="M1227" s="5">
        <f>AllData_CategoryTribe!AX1228*4</f>
        <v>2.7350400000000001</v>
      </c>
      <c r="N1227" s="5">
        <f>AllData_CategoryTribe!BA1228*9</f>
        <v>0.96465599999999996</v>
      </c>
      <c r="O1227" s="5">
        <f>AllData_CategoryTribe!BB1228*4</f>
        <v>0</v>
      </c>
      <c r="P1227">
        <f t="shared" si="19"/>
        <v>1</v>
      </c>
      <c r="Q1227">
        <v>21.4</v>
      </c>
    </row>
    <row r="1228" spans="1:17" x14ac:dyDescent="0.3">
      <c r="A1228" s="8" t="s">
        <v>233</v>
      </c>
      <c r="B1228" s="8" t="s">
        <v>237</v>
      </c>
      <c r="C1228" s="8" t="s">
        <v>108</v>
      </c>
      <c r="D1228" s="8" t="s">
        <v>26</v>
      </c>
      <c r="E1228" s="12">
        <v>175</v>
      </c>
      <c r="F1228" s="12">
        <v>0.14299999999999999</v>
      </c>
      <c r="G1228" s="12">
        <v>25.024999999999999</v>
      </c>
      <c r="H1228" s="13">
        <v>32.532499999999999</v>
      </c>
      <c r="I1228" s="13">
        <v>0.60059999999999991</v>
      </c>
      <c r="J1228" s="13">
        <v>5.0049999999999997E-2</v>
      </c>
      <c r="K1228" s="13">
        <v>7.1571500000000006</v>
      </c>
      <c r="L1228" s="13">
        <v>7.5074999999999989E-2</v>
      </c>
      <c r="M1228" s="5">
        <f>AllData_CategoryTribe!AX1229*4</f>
        <v>2.4023999999999996</v>
      </c>
      <c r="N1228" s="5">
        <f>AllData_CategoryTribe!BA1229*9</f>
        <v>0.45044999999999996</v>
      </c>
      <c r="O1228" s="5">
        <f>AllData_CategoryTribe!BB1229*4</f>
        <v>28.628600000000002</v>
      </c>
      <c r="P1228">
        <f t="shared" si="19"/>
        <v>1</v>
      </c>
      <c r="Q1228">
        <v>31.200000000000003</v>
      </c>
    </row>
    <row r="1229" spans="1:17" x14ac:dyDescent="0.3">
      <c r="A1229" s="8" t="s">
        <v>233</v>
      </c>
      <c r="B1229" s="8" t="s">
        <v>237</v>
      </c>
      <c r="C1229" s="8" t="s">
        <v>108</v>
      </c>
      <c r="D1229" s="8" t="s">
        <v>28</v>
      </c>
      <c r="E1229" s="12">
        <v>185</v>
      </c>
      <c r="F1229" s="12">
        <v>0.28599999999999998</v>
      </c>
      <c r="G1229" s="12">
        <v>52.91</v>
      </c>
      <c r="H1229" s="13">
        <v>67.195700000000002</v>
      </c>
      <c r="I1229" s="13">
        <v>4.6031699999999995</v>
      </c>
      <c r="J1229" s="13">
        <v>0.26455000000000001</v>
      </c>
      <c r="K1229" s="13">
        <v>12.06348</v>
      </c>
      <c r="L1229" s="13">
        <v>3.3862400000000004</v>
      </c>
      <c r="M1229" s="5">
        <f>AllData_CategoryTribe!AX1230*4</f>
        <v>18.412679999999998</v>
      </c>
      <c r="N1229" s="5">
        <f>AllData_CategoryTribe!BA1230*9</f>
        <v>2.3809499999999999</v>
      </c>
      <c r="O1229" s="5">
        <f>AllData_CategoryTribe!BB1230*4</f>
        <v>48.253920000000001</v>
      </c>
      <c r="P1229">
        <f t="shared" si="19"/>
        <v>1</v>
      </c>
      <c r="Q1229">
        <v>32</v>
      </c>
    </row>
    <row r="1230" spans="1:17" x14ac:dyDescent="0.3">
      <c r="A1230" s="8" t="s">
        <v>233</v>
      </c>
      <c r="B1230" s="8" t="s">
        <v>237</v>
      </c>
      <c r="C1230" s="8" t="s">
        <v>108</v>
      </c>
      <c r="D1230" s="8" t="s">
        <v>29</v>
      </c>
      <c r="E1230" s="12">
        <v>60</v>
      </c>
      <c r="F1230" s="12">
        <v>0.57099999999999995</v>
      </c>
      <c r="G1230" s="12">
        <v>34.26</v>
      </c>
      <c r="H1230" s="13">
        <v>7.5371999999999995</v>
      </c>
      <c r="I1230" s="13">
        <v>0.34259999999999996</v>
      </c>
      <c r="J1230" s="13">
        <v>0.13704</v>
      </c>
      <c r="K1230" s="13">
        <v>1.5416999999999998</v>
      </c>
      <c r="L1230" s="13">
        <v>0.9592799999999998</v>
      </c>
      <c r="M1230" s="5">
        <f>AllData_CategoryTribe!AX1231*4</f>
        <v>1.3703999999999998</v>
      </c>
      <c r="N1230" s="5">
        <f>AllData_CategoryTribe!BA1231*9</f>
        <v>1.23336</v>
      </c>
      <c r="O1230" s="5">
        <f>AllData_CategoryTribe!BB1231*4</f>
        <v>6.1667999999999994</v>
      </c>
      <c r="P1230">
        <f t="shared" si="19"/>
        <v>1</v>
      </c>
      <c r="Q1230">
        <v>5.9</v>
      </c>
    </row>
    <row r="1231" spans="1:17" x14ac:dyDescent="0.3">
      <c r="A1231" s="8" t="s">
        <v>233</v>
      </c>
      <c r="B1231" s="8" t="s">
        <v>237</v>
      </c>
      <c r="C1231" s="8" t="s">
        <v>108</v>
      </c>
      <c r="D1231" s="8" t="s">
        <v>30</v>
      </c>
      <c r="E1231" s="12">
        <v>119</v>
      </c>
      <c r="F1231" s="12">
        <v>3.3000000000000002E-2</v>
      </c>
      <c r="G1231" s="12">
        <v>3.927</v>
      </c>
      <c r="H1231" s="13">
        <v>3.6128399999999998</v>
      </c>
      <c r="I1231" s="13">
        <v>3.9269999999999999E-2</v>
      </c>
      <c r="J1231" s="13">
        <v>1.9635E-2</v>
      </c>
      <c r="K1231" s="13">
        <v>0.9189179999999999</v>
      </c>
      <c r="L1231" s="13">
        <v>9.4247999999999998E-2</v>
      </c>
      <c r="M1231" s="5">
        <f>AllData_CategoryTribe!AX1232*4</f>
        <v>0.15708</v>
      </c>
      <c r="N1231" s="5">
        <f>AllData_CategoryTribe!BA1232*9</f>
        <v>0.17671500000000001</v>
      </c>
      <c r="O1231" s="5">
        <f>AllData_CategoryTribe!BB1232*4</f>
        <v>3.6756719999999996</v>
      </c>
      <c r="P1231">
        <f t="shared" si="19"/>
        <v>1</v>
      </c>
      <c r="Q1231">
        <v>24.9</v>
      </c>
    </row>
    <row r="1232" spans="1:17" x14ac:dyDescent="0.3">
      <c r="A1232" s="8" t="s">
        <v>233</v>
      </c>
      <c r="B1232" s="8" t="s">
        <v>237</v>
      </c>
      <c r="C1232" s="8" t="s">
        <v>108</v>
      </c>
      <c r="D1232" s="8" t="s">
        <v>31</v>
      </c>
      <c r="E1232" s="12">
        <v>122</v>
      </c>
      <c r="F1232" s="12">
        <v>0.13300000000000001</v>
      </c>
      <c r="G1232" s="12">
        <v>16.225999999999999</v>
      </c>
      <c r="H1232" s="13">
        <v>15.09018</v>
      </c>
      <c r="I1232" s="13">
        <v>0.32451999999999998</v>
      </c>
      <c r="J1232" s="13">
        <v>1.6226000000000001E-2</v>
      </c>
      <c r="K1232" s="13">
        <v>3.5048159999999999</v>
      </c>
      <c r="L1232" s="13">
        <v>0.24339</v>
      </c>
      <c r="M1232" s="5">
        <f>AllData_CategoryTribe!AX1233*4</f>
        <v>1.2980799999999999</v>
      </c>
      <c r="N1232" s="5">
        <f>AllData_CategoryTribe!BA1233*9</f>
        <v>0.146034</v>
      </c>
      <c r="O1232" s="5">
        <f>AllData_CategoryTribe!BB1233*4</f>
        <v>14.019264</v>
      </c>
      <c r="P1232">
        <f t="shared" si="19"/>
        <v>1</v>
      </c>
      <c r="Q1232">
        <v>23.700000000000003</v>
      </c>
    </row>
    <row r="1233" spans="1:17" x14ac:dyDescent="0.3">
      <c r="A1233" s="8" t="s">
        <v>233</v>
      </c>
      <c r="B1233" s="8" t="s">
        <v>237</v>
      </c>
      <c r="C1233" s="8" t="s">
        <v>108</v>
      </c>
      <c r="D1233" s="8" t="s">
        <v>77</v>
      </c>
      <c r="E1233" s="12">
        <v>119</v>
      </c>
      <c r="F1233" s="12">
        <v>1</v>
      </c>
      <c r="G1233" s="12">
        <v>119</v>
      </c>
      <c r="H1233" s="13">
        <v>464.1</v>
      </c>
      <c r="I1233" s="13">
        <v>1.19</v>
      </c>
      <c r="J1233" s="13">
        <v>0.95200000000000007</v>
      </c>
      <c r="K1233" s="13">
        <v>100.07899999999999</v>
      </c>
      <c r="L1233" s="13">
        <v>1.19</v>
      </c>
      <c r="M1233" s="5">
        <f>AllData_CategoryTribe!AX1234*4</f>
        <v>4.76</v>
      </c>
      <c r="N1233" s="5">
        <f>AllData_CategoryTribe!BA1234*9</f>
        <v>8.5680000000000014</v>
      </c>
      <c r="O1233" s="5">
        <f>AllData_CategoryTribe!BB1234*4</f>
        <v>400.31599999999997</v>
      </c>
      <c r="P1233">
        <f t="shared" si="19"/>
        <v>1</v>
      </c>
      <c r="Q1233">
        <v>84.899999999999991</v>
      </c>
    </row>
    <row r="1234" spans="1:17" x14ac:dyDescent="0.3">
      <c r="A1234" s="8" t="s">
        <v>234</v>
      </c>
      <c r="B1234" s="8" t="s">
        <v>237</v>
      </c>
      <c r="C1234" s="8" t="s">
        <v>108</v>
      </c>
      <c r="D1234" s="8" t="s">
        <v>248</v>
      </c>
      <c r="E1234" s="12">
        <v>134</v>
      </c>
      <c r="F1234" s="12">
        <v>0.57099999999999995</v>
      </c>
      <c r="G1234" s="12">
        <v>76.513999999999996</v>
      </c>
      <c r="H1234" s="13">
        <v>124.71781999999999</v>
      </c>
      <c r="I1234" s="13">
        <v>4.8203819999999995</v>
      </c>
      <c r="J1234" s="13">
        <v>1.0711959999999998</v>
      </c>
      <c r="K1234" s="13">
        <v>23.795853999999999</v>
      </c>
      <c r="L1234" s="13">
        <v>0.76513999999999993</v>
      </c>
      <c r="M1234" s="5">
        <f>AllData_CategoryTribe!AX1235*4</f>
        <v>19.281527999999998</v>
      </c>
      <c r="N1234" s="5">
        <f>AllData_CategoryTribe!BA1235*9</f>
        <v>9.640763999999999</v>
      </c>
      <c r="O1234" s="5">
        <f>AllData_CategoryTribe!BB1235*4</f>
        <v>95.183415999999994</v>
      </c>
      <c r="P1234">
        <f t="shared" si="19"/>
        <v>1</v>
      </c>
      <c r="Q1234">
        <v>38.799999999999997</v>
      </c>
    </row>
    <row r="1235" spans="1:17" x14ac:dyDescent="0.3">
      <c r="A1235" s="8" t="s">
        <v>234</v>
      </c>
      <c r="B1235" s="8" t="s">
        <v>237</v>
      </c>
      <c r="C1235" s="8" t="s">
        <v>108</v>
      </c>
      <c r="D1235" s="8" t="s">
        <v>27</v>
      </c>
      <c r="E1235" s="12">
        <v>114</v>
      </c>
      <c r="F1235" s="12">
        <v>0.42899999999999999</v>
      </c>
      <c r="G1235" s="12">
        <v>48.905999999999999</v>
      </c>
      <c r="H1235" s="13">
        <v>61.1325</v>
      </c>
      <c r="I1235" s="13">
        <v>1.027026</v>
      </c>
      <c r="J1235" s="13">
        <v>0.63577800000000007</v>
      </c>
      <c r="K1235" s="13">
        <v>12.813371999999999</v>
      </c>
      <c r="L1235" s="13">
        <v>0.48905999999999999</v>
      </c>
      <c r="M1235" s="5">
        <f>AllData_CategoryTribe!AX1236*4</f>
        <v>4.108104</v>
      </c>
      <c r="N1235" s="5">
        <f>AllData_CategoryTribe!BA1236*9</f>
        <v>5.7220020000000007</v>
      </c>
      <c r="O1235" s="5">
        <f>AllData_CategoryTribe!BB1236*4</f>
        <v>51.253487999999997</v>
      </c>
      <c r="P1235">
        <f t="shared" si="19"/>
        <v>1</v>
      </c>
      <c r="Q1235">
        <v>29.6</v>
      </c>
    </row>
    <row r="1236" spans="1:17" x14ac:dyDescent="0.3">
      <c r="A1236" s="8" t="s">
        <v>234</v>
      </c>
      <c r="B1236" s="8" t="s">
        <v>237</v>
      </c>
      <c r="C1236" s="8" t="s">
        <v>108</v>
      </c>
      <c r="D1236" s="8" t="s">
        <v>32</v>
      </c>
      <c r="E1236" s="12">
        <v>83</v>
      </c>
      <c r="F1236" s="12">
        <v>0.1</v>
      </c>
      <c r="G1236" s="12">
        <v>8.3000000000000007</v>
      </c>
      <c r="H1236" s="13">
        <v>27.556000000000004</v>
      </c>
      <c r="I1236" s="13">
        <v>0.8549000000000001</v>
      </c>
      <c r="J1236" s="13">
        <v>0.24900000000000003</v>
      </c>
      <c r="K1236" s="13">
        <v>6.1171000000000006</v>
      </c>
      <c r="L1236" s="13">
        <v>1.0541</v>
      </c>
      <c r="M1236" s="5">
        <f>AllData_CategoryTribe!AX1237*4</f>
        <v>3.4196000000000004</v>
      </c>
      <c r="N1236" s="5">
        <f>AllData_CategoryTribe!BA1237*9</f>
        <v>2.2410000000000001</v>
      </c>
      <c r="O1236" s="5">
        <f>AllData_CategoryTribe!BB1237*4</f>
        <v>24.468400000000003</v>
      </c>
      <c r="P1236">
        <f t="shared" si="19"/>
        <v>1</v>
      </c>
      <c r="Q1236">
        <v>87</v>
      </c>
    </row>
    <row r="1237" spans="1:17" x14ac:dyDescent="0.3">
      <c r="A1237" s="8" t="s">
        <v>234</v>
      </c>
      <c r="B1237" s="8" t="s">
        <v>237</v>
      </c>
      <c r="C1237" s="8" t="s">
        <v>108</v>
      </c>
      <c r="D1237" s="8" t="s">
        <v>74</v>
      </c>
      <c r="E1237" s="12">
        <v>340</v>
      </c>
      <c r="F1237" s="12">
        <v>6.7000000000000004E-2</v>
      </c>
      <c r="G1237" s="12">
        <v>22.78</v>
      </c>
      <c r="H1237" s="13">
        <v>9.3398000000000003</v>
      </c>
      <c r="I1237" s="13">
        <v>0</v>
      </c>
      <c r="J1237" s="13">
        <v>0</v>
      </c>
      <c r="K1237" s="13">
        <v>2.3691200000000001</v>
      </c>
      <c r="L1237" s="13">
        <v>0</v>
      </c>
      <c r="M1237" s="5">
        <f>AllData_CategoryTribe!AX1238*4</f>
        <v>0</v>
      </c>
      <c r="N1237" s="5">
        <f>AllData_CategoryTribe!BA1238*9</f>
        <v>0</v>
      </c>
      <c r="O1237" s="5">
        <f>AllData_CategoryTribe!BB1238*4</f>
        <v>9.4764800000000005</v>
      </c>
      <c r="P1237">
        <f t="shared" si="19"/>
        <v>1</v>
      </c>
      <c r="Q1237">
        <v>10.4</v>
      </c>
    </row>
    <row r="1238" spans="1:17" x14ac:dyDescent="0.3">
      <c r="A1238" s="8" t="s">
        <v>232</v>
      </c>
      <c r="B1238" s="8" t="s">
        <v>237</v>
      </c>
      <c r="C1238" s="8" t="s">
        <v>109</v>
      </c>
      <c r="D1238" s="8" t="s">
        <v>13</v>
      </c>
      <c r="E1238" s="12">
        <v>112</v>
      </c>
      <c r="F1238" s="12">
        <v>3.0000000000000001E-3</v>
      </c>
      <c r="G1238" s="12">
        <v>0.33600000000000002</v>
      </c>
      <c r="H1238" s="13">
        <v>0.90383999999999998</v>
      </c>
      <c r="I1238" s="13">
        <v>8.3664000000000002E-2</v>
      </c>
      <c r="J1238" s="13">
        <v>6.0479999999999999E-2</v>
      </c>
      <c r="K1238" s="13">
        <v>0</v>
      </c>
      <c r="L1238" s="13">
        <v>0</v>
      </c>
      <c r="M1238" s="5">
        <f>AllData_CategoryTribe!AX1239*4</f>
        <v>0.33465600000000001</v>
      </c>
      <c r="N1238" s="5">
        <f>AllData_CategoryTribe!BA1239*9</f>
        <v>0.54432000000000003</v>
      </c>
      <c r="O1238" s="5">
        <f>AllData_CategoryTribe!BB1239*4</f>
        <v>0</v>
      </c>
      <c r="P1238">
        <f t="shared" si="19"/>
        <v>1</v>
      </c>
      <c r="Q1238">
        <v>42.9</v>
      </c>
    </row>
    <row r="1239" spans="1:17" x14ac:dyDescent="0.3">
      <c r="A1239" s="8" t="s">
        <v>232</v>
      </c>
      <c r="B1239" s="8" t="s">
        <v>237</v>
      </c>
      <c r="C1239" s="8" t="s">
        <v>109</v>
      </c>
      <c r="D1239" s="8" t="s">
        <v>15</v>
      </c>
      <c r="E1239" s="12">
        <v>85</v>
      </c>
      <c r="F1239" s="12">
        <v>0.28599999999999998</v>
      </c>
      <c r="G1239" s="12">
        <v>24.31</v>
      </c>
      <c r="H1239" s="13">
        <v>58.5871</v>
      </c>
      <c r="I1239" s="13">
        <v>7.9979899999999997</v>
      </c>
      <c r="J1239" s="13">
        <v>2.6497899999999999</v>
      </c>
      <c r="K1239" s="13">
        <v>0.12154999999999999</v>
      </c>
      <c r="L1239" s="13">
        <v>0</v>
      </c>
      <c r="M1239" s="5">
        <f>AllData_CategoryTribe!AX1240*4</f>
        <v>31.991959999999999</v>
      </c>
      <c r="N1239" s="5">
        <f>AllData_CategoryTribe!BA1240*9</f>
        <v>23.848109999999998</v>
      </c>
      <c r="O1239" s="5">
        <f>AllData_CategoryTribe!BB1240*4</f>
        <v>0.48619999999999997</v>
      </c>
      <c r="P1239">
        <f t="shared" si="19"/>
        <v>1</v>
      </c>
      <c r="Q1239">
        <v>44.3</v>
      </c>
    </row>
    <row r="1240" spans="1:17" x14ac:dyDescent="0.3">
      <c r="A1240" s="8" t="s">
        <v>232</v>
      </c>
      <c r="B1240" s="8" t="s">
        <v>237</v>
      </c>
      <c r="C1240" s="8" t="s">
        <v>109</v>
      </c>
      <c r="D1240" s="8" t="s">
        <v>17</v>
      </c>
      <c r="E1240" s="12">
        <v>85</v>
      </c>
      <c r="F1240" s="12">
        <v>0.14299999999999999</v>
      </c>
      <c r="G1240" s="12">
        <v>12.154999999999999</v>
      </c>
      <c r="H1240" s="13">
        <v>32.210749999999997</v>
      </c>
      <c r="I1240" s="13">
        <v>2.0541949999999995</v>
      </c>
      <c r="J1240" s="13">
        <v>2.6011699999999998</v>
      </c>
      <c r="K1240" s="13">
        <v>0</v>
      </c>
      <c r="L1240" s="13">
        <v>0</v>
      </c>
      <c r="M1240" s="5">
        <f>AllData_CategoryTribe!AX1241*4</f>
        <v>8.2167799999999982</v>
      </c>
      <c r="N1240" s="5">
        <f>AllData_CategoryTribe!BA1241*9</f>
        <v>23.410529999999998</v>
      </c>
      <c r="O1240" s="5">
        <f>AllData_CategoryTribe!BB1241*4</f>
        <v>0</v>
      </c>
      <c r="P1240">
        <f t="shared" si="19"/>
        <v>1</v>
      </c>
      <c r="Q1240">
        <v>38.299999999999997</v>
      </c>
    </row>
    <row r="1241" spans="1:17" x14ac:dyDescent="0.3">
      <c r="A1241" s="8" t="s">
        <v>232</v>
      </c>
      <c r="B1241" s="8" t="s">
        <v>237</v>
      </c>
      <c r="C1241" s="8" t="s">
        <v>109</v>
      </c>
      <c r="D1241" s="8" t="s">
        <v>18</v>
      </c>
      <c r="E1241" s="12">
        <v>112</v>
      </c>
      <c r="F1241" s="12">
        <v>3.0000000000000001E-3</v>
      </c>
      <c r="G1241" s="12">
        <v>0.33600000000000002</v>
      </c>
      <c r="H1241" s="13">
        <v>0.89712000000000003</v>
      </c>
      <c r="I1241" s="13">
        <v>6.5856000000000012E-2</v>
      </c>
      <c r="J1241" s="13">
        <v>6.8208000000000005E-2</v>
      </c>
      <c r="K1241" s="13">
        <v>3.3600000000000001E-3</v>
      </c>
      <c r="L1241" s="13">
        <v>3.3600000000000001E-3</v>
      </c>
      <c r="M1241" s="5">
        <f>AllData_CategoryTribe!AX1242*4</f>
        <v>0.26342400000000005</v>
      </c>
      <c r="N1241" s="5">
        <f>AllData_CategoryTribe!BA1242*9</f>
        <v>0.61387200000000008</v>
      </c>
      <c r="O1241" s="5">
        <f>AllData_CategoryTribe!BB1242*4</f>
        <v>1.3440000000000001E-2</v>
      </c>
      <c r="P1241">
        <f t="shared" si="19"/>
        <v>1</v>
      </c>
      <c r="Q1241">
        <v>39.900000000000006</v>
      </c>
    </row>
    <row r="1242" spans="1:17" x14ac:dyDescent="0.3">
      <c r="A1242" s="8" t="s">
        <v>232</v>
      </c>
      <c r="B1242" s="8" t="s">
        <v>237</v>
      </c>
      <c r="C1242" s="8" t="s">
        <v>109</v>
      </c>
      <c r="D1242" s="8" t="s">
        <v>19</v>
      </c>
      <c r="E1242" s="12"/>
      <c r="F1242" s="12">
        <v>0</v>
      </c>
      <c r="G1242" s="12">
        <v>0</v>
      </c>
      <c r="H1242" s="13">
        <v>0</v>
      </c>
      <c r="I1242" s="13">
        <v>0</v>
      </c>
      <c r="J1242" s="13">
        <v>0</v>
      </c>
      <c r="K1242" s="13">
        <v>0</v>
      </c>
      <c r="L1242" s="13">
        <v>0</v>
      </c>
      <c r="M1242" s="5">
        <f>AllData_CategoryTribe!AX1243*4</f>
        <v>0</v>
      </c>
      <c r="N1242" s="5">
        <f>AllData_CategoryTribe!BA1243*9</f>
        <v>0</v>
      </c>
      <c r="O1242" s="5">
        <f>AllData_CategoryTribe!BB1243*4</f>
        <v>0</v>
      </c>
      <c r="P1242">
        <f t="shared" si="19"/>
        <v>0</v>
      </c>
      <c r="Q1242">
        <v>45.8</v>
      </c>
    </row>
    <row r="1243" spans="1:17" x14ac:dyDescent="0.3">
      <c r="A1243" s="8" t="s">
        <v>232</v>
      </c>
      <c r="B1243" s="8" t="s">
        <v>237</v>
      </c>
      <c r="C1243" s="8" t="s">
        <v>109</v>
      </c>
      <c r="D1243" s="8" t="s">
        <v>22</v>
      </c>
      <c r="E1243" s="12"/>
      <c r="F1243" s="12">
        <v>0</v>
      </c>
      <c r="G1243" s="12">
        <v>0</v>
      </c>
      <c r="H1243" s="13">
        <v>0</v>
      </c>
      <c r="I1243" s="13">
        <v>0</v>
      </c>
      <c r="J1243" s="13">
        <v>0</v>
      </c>
      <c r="K1243" s="13">
        <v>0</v>
      </c>
      <c r="L1243" s="13">
        <v>0</v>
      </c>
      <c r="M1243" s="5">
        <f>AllData_CategoryTribe!AX1244*4</f>
        <v>0</v>
      </c>
      <c r="N1243" s="5">
        <f>AllData_CategoryTribe!BA1244*9</f>
        <v>0</v>
      </c>
      <c r="O1243" s="5">
        <f>AllData_CategoryTribe!BB1244*4</f>
        <v>0</v>
      </c>
      <c r="P1243">
        <f t="shared" si="19"/>
        <v>0</v>
      </c>
      <c r="Q1243">
        <v>45.8</v>
      </c>
    </row>
    <row r="1244" spans="1:17" x14ac:dyDescent="0.3">
      <c r="A1244" s="8" t="s">
        <v>232</v>
      </c>
      <c r="B1244" s="8" t="s">
        <v>237</v>
      </c>
      <c r="C1244" s="8" t="s">
        <v>109</v>
      </c>
      <c r="D1244" s="8" t="s">
        <v>90</v>
      </c>
      <c r="E1244" s="12">
        <v>112</v>
      </c>
      <c r="F1244" s="12">
        <v>6.7000000000000004E-2</v>
      </c>
      <c r="G1244" s="12">
        <v>7.5040000000000004</v>
      </c>
      <c r="H1244" s="13">
        <v>13.132</v>
      </c>
      <c r="I1244" s="13">
        <v>2.1116256</v>
      </c>
      <c r="J1244" s="13">
        <v>0.45399200000000001</v>
      </c>
      <c r="K1244" s="13">
        <v>0</v>
      </c>
      <c r="L1244" s="13">
        <v>0</v>
      </c>
      <c r="M1244" s="5">
        <f>AllData_CategoryTribe!AX1245*4</f>
        <v>8.4465024</v>
      </c>
      <c r="N1244" s="5">
        <f>AllData_CategoryTribe!BA1245*9</f>
        <v>4.085928</v>
      </c>
      <c r="O1244" s="5">
        <f>AllData_CategoryTribe!BB1245*4</f>
        <v>0</v>
      </c>
      <c r="P1244">
        <f t="shared" si="19"/>
        <v>1</v>
      </c>
      <c r="Q1244">
        <v>34.19</v>
      </c>
    </row>
    <row r="1245" spans="1:17" x14ac:dyDescent="0.3">
      <c r="A1245" s="8" t="s">
        <v>232</v>
      </c>
      <c r="B1245" s="8" t="s">
        <v>237</v>
      </c>
      <c r="C1245" s="8" t="s">
        <v>109</v>
      </c>
      <c r="D1245" s="8" t="s">
        <v>85</v>
      </c>
      <c r="E1245" s="12">
        <v>184</v>
      </c>
      <c r="F1245" s="12">
        <v>6.7000000000000004E-2</v>
      </c>
      <c r="G1245" s="12">
        <v>12.328000000000001</v>
      </c>
      <c r="H1245" s="13">
        <v>22.190400000000004</v>
      </c>
      <c r="I1245" s="13">
        <v>3.0696719999999997</v>
      </c>
      <c r="J1245" s="13">
        <v>0.44380800000000009</v>
      </c>
      <c r="K1245" s="13">
        <v>1.4670320000000001</v>
      </c>
      <c r="L1245" s="13">
        <v>0.12328000000000001</v>
      </c>
      <c r="M1245" s="5">
        <f>AllData_CategoryTribe!AX1246*4</f>
        <v>12.278687999999999</v>
      </c>
      <c r="N1245" s="5">
        <f>AllData_CategoryTribe!BA1246*9</f>
        <v>3.9942720000000009</v>
      </c>
      <c r="O1245" s="5">
        <f>AllData_CategoryTribe!BB1246*4</f>
        <v>5.8681280000000005</v>
      </c>
      <c r="P1245">
        <f t="shared" si="19"/>
        <v>1</v>
      </c>
      <c r="Q1245">
        <v>40.4</v>
      </c>
    </row>
    <row r="1246" spans="1:17" x14ac:dyDescent="0.3">
      <c r="A1246" s="8" t="s">
        <v>232</v>
      </c>
      <c r="B1246" s="8" t="s">
        <v>237</v>
      </c>
      <c r="C1246" s="8" t="s">
        <v>109</v>
      </c>
      <c r="D1246" s="8" t="s">
        <v>23</v>
      </c>
      <c r="E1246" s="12">
        <v>64</v>
      </c>
      <c r="F1246" s="12">
        <v>3.0000000000000001E-3</v>
      </c>
      <c r="G1246" s="12">
        <v>0.192</v>
      </c>
      <c r="H1246" s="13">
        <v>0.29760000000000003</v>
      </c>
      <c r="I1246" s="13">
        <v>2.4192000000000002E-2</v>
      </c>
      <c r="J1246" s="13">
        <v>2.0352000000000002E-2</v>
      </c>
      <c r="K1246" s="13">
        <v>2.1120000000000002E-3</v>
      </c>
      <c r="L1246" s="13">
        <v>0</v>
      </c>
      <c r="M1246" s="5">
        <f>AllData_CategoryTribe!AX1247*4</f>
        <v>9.6768000000000007E-2</v>
      </c>
      <c r="N1246" s="5">
        <f>AllData_CategoryTribe!BA1247*9</f>
        <v>0.18316800000000003</v>
      </c>
      <c r="O1246" s="5">
        <f>AllData_CategoryTribe!BB1247*4</f>
        <v>8.4480000000000006E-3</v>
      </c>
      <c r="P1246">
        <f t="shared" si="19"/>
        <v>1</v>
      </c>
      <c r="Q1246">
        <v>24.3</v>
      </c>
    </row>
    <row r="1247" spans="1:17" x14ac:dyDescent="0.3">
      <c r="A1247" s="8" t="s">
        <v>232</v>
      </c>
      <c r="B1247" s="8" t="s">
        <v>237</v>
      </c>
      <c r="C1247" s="8" t="s">
        <v>109</v>
      </c>
      <c r="D1247" s="8" t="s">
        <v>24</v>
      </c>
      <c r="E1247" s="12">
        <v>184</v>
      </c>
      <c r="F1247" s="12">
        <v>0.42899999999999999</v>
      </c>
      <c r="G1247" s="12">
        <v>78.935999999999993</v>
      </c>
      <c r="H1247" s="13">
        <v>54.46584</v>
      </c>
      <c r="I1247" s="13">
        <v>2.8416960000000002</v>
      </c>
      <c r="J1247" s="13">
        <v>3.2363759999999995</v>
      </c>
      <c r="K1247" s="13">
        <v>3.5521199999999999</v>
      </c>
      <c r="L1247" s="13">
        <v>0</v>
      </c>
      <c r="M1247" s="5">
        <f>AllData_CategoryTribe!AX1248*4</f>
        <v>11.366784000000001</v>
      </c>
      <c r="N1247" s="5">
        <f>AllData_CategoryTribe!BA1248*9</f>
        <v>29.127383999999996</v>
      </c>
      <c r="O1247" s="5">
        <f>AllData_CategoryTribe!BB1248*4</f>
        <v>14.20848</v>
      </c>
      <c r="P1247">
        <f t="shared" si="19"/>
        <v>1</v>
      </c>
      <c r="Q1247">
        <v>12.2</v>
      </c>
    </row>
    <row r="1248" spans="1:17" x14ac:dyDescent="0.3">
      <c r="A1248" s="8" t="s">
        <v>232</v>
      </c>
      <c r="B1248" s="8" t="s">
        <v>237</v>
      </c>
      <c r="C1248" s="8" t="s">
        <v>109</v>
      </c>
      <c r="D1248" s="8" t="s">
        <v>25</v>
      </c>
      <c r="E1248" s="12"/>
      <c r="F1248" s="12">
        <v>0</v>
      </c>
      <c r="G1248" s="12">
        <v>0</v>
      </c>
      <c r="H1248" s="13">
        <v>0</v>
      </c>
      <c r="I1248" s="13">
        <v>0</v>
      </c>
      <c r="J1248" s="13">
        <v>0</v>
      </c>
      <c r="K1248" s="13">
        <v>0</v>
      </c>
      <c r="L1248" s="13">
        <v>0</v>
      </c>
      <c r="M1248" s="5">
        <f>AllData_CategoryTribe!AX1249*4</f>
        <v>0</v>
      </c>
      <c r="N1248" s="5">
        <f>AllData_CategoryTribe!BA1249*9</f>
        <v>0</v>
      </c>
      <c r="O1248" s="5">
        <f>AllData_CategoryTribe!BB1249*4</f>
        <v>0</v>
      </c>
      <c r="P1248">
        <f t="shared" si="19"/>
        <v>0</v>
      </c>
      <c r="Q1248">
        <v>59.3</v>
      </c>
    </row>
    <row r="1249" spans="1:17" x14ac:dyDescent="0.3">
      <c r="A1249" s="8" t="s">
        <v>20</v>
      </c>
      <c r="B1249" s="8" t="s">
        <v>237</v>
      </c>
      <c r="C1249" s="8" t="s">
        <v>109</v>
      </c>
      <c r="D1249" s="8" t="s">
        <v>20</v>
      </c>
      <c r="E1249" s="12">
        <v>112</v>
      </c>
      <c r="F1249" s="12">
        <v>8.0000000000000002E-3</v>
      </c>
      <c r="G1249" s="12">
        <v>0.89600000000000002</v>
      </c>
      <c r="H1249" s="13">
        <v>0.94079999999999997</v>
      </c>
      <c r="I1249" s="13">
        <v>0.16576000000000002</v>
      </c>
      <c r="J1249" s="13">
        <v>2.5983999999999997E-2</v>
      </c>
      <c r="K1249" s="13">
        <v>0</v>
      </c>
      <c r="L1249" s="13">
        <v>0</v>
      </c>
      <c r="M1249" s="5">
        <f>AllData_CategoryTribe!AX1250*4</f>
        <v>0.66304000000000007</v>
      </c>
      <c r="N1249" s="5">
        <f>AllData_CategoryTribe!BA1250*9</f>
        <v>0.23385599999999998</v>
      </c>
      <c r="O1249" s="5">
        <f>AllData_CategoryTribe!BB1250*4</f>
        <v>0</v>
      </c>
      <c r="P1249">
        <f t="shared" si="19"/>
        <v>1</v>
      </c>
      <c r="Q1249">
        <v>21.4</v>
      </c>
    </row>
    <row r="1250" spans="1:17" x14ac:dyDescent="0.3">
      <c r="A1250" s="8" t="s">
        <v>233</v>
      </c>
      <c r="B1250" s="8" t="s">
        <v>237</v>
      </c>
      <c r="C1250" s="8" t="s">
        <v>109</v>
      </c>
      <c r="D1250" s="8" t="s">
        <v>26</v>
      </c>
      <c r="E1250" s="12">
        <v>175</v>
      </c>
      <c r="F1250" s="12">
        <v>0.28599999999999998</v>
      </c>
      <c r="G1250" s="12">
        <v>50.05</v>
      </c>
      <c r="H1250" s="13">
        <v>65.064999999999998</v>
      </c>
      <c r="I1250" s="13">
        <v>1.2011999999999998</v>
      </c>
      <c r="J1250" s="13">
        <v>0.10009999999999999</v>
      </c>
      <c r="K1250" s="13">
        <v>14.314300000000001</v>
      </c>
      <c r="L1250" s="13">
        <v>0.15014999999999998</v>
      </c>
      <c r="M1250" s="5">
        <f>AllData_CategoryTribe!AX1251*4</f>
        <v>4.8047999999999993</v>
      </c>
      <c r="N1250" s="5">
        <f>AllData_CategoryTribe!BA1251*9</f>
        <v>0.90089999999999992</v>
      </c>
      <c r="O1250" s="5">
        <f>AllData_CategoryTribe!BB1251*4</f>
        <v>57.257200000000005</v>
      </c>
      <c r="P1250">
        <f t="shared" si="19"/>
        <v>1</v>
      </c>
      <c r="Q1250">
        <v>31.200000000000003</v>
      </c>
    </row>
    <row r="1251" spans="1:17" x14ac:dyDescent="0.3">
      <c r="A1251" s="8" t="s">
        <v>233</v>
      </c>
      <c r="B1251" s="8" t="s">
        <v>237</v>
      </c>
      <c r="C1251" s="8" t="s">
        <v>109</v>
      </c>
      <c r="D1251" s="8" t="s">
        <v>28</v>
      </c>
      <c r="E1251" s="12">
        <v>185</v>
      </c>
      <c r="F1251" s="12">
        <v>0.28599999999999998</v>
      </c>
      <c r="G1251" s="12">
        <v>52.91</v>
      </c>
      <c r="H1251" s="13">
        <v>67.195700000000002</v>
      </c>
      <c r="I1251" s="13">
        <v>4.6031699999999995</v>
      </c>
      <c r="J1251" s="13">
        <v>0.26455000000000001</v>
      </c>
      <c r="K1251" s="13">
        <v>12.06348</v>
      </c>
      <c r="L1251" s="13">
        <v>3.3862400000000004</v>
      </c>
      <c r="M1251" s="5">
        <f>AllData_CategoryTribe!AX1252*4</f>
        <v>18.412679999999998</v>
      </c>
      <c r="N1251" s="5">
        <f>AllData_CategoryTribe!BA1252*9</f>
        <v>2.3809499999999999</v>
      </c>
      <c r="O1251" s="5">
        <f>AllData_CategoryTribe!BB1252*4</f>
        <v>48.253920000000001</v>
      </c>
      <c r="P1251">
        <f t="shared" si="19"/>
        <v>1</v>
      </c>
      <c r="Q1251">
        <v>32</v>
      </c>
    </row>
    <row r="1252" spans="1:17" x14ac:dyDescent="0.3">
      <c r="A1252" s="8" t="s">
        <v>233</v>
      </c>
      <c r="B1252" s="8" t="s">
        <v>237</v>
      </c>
      <c r="C1252" s="8" t="s">
        <v>109</v>
      </c>
      <c r="D1252" s="8" t="s">
        <v>29</v>
      </c>
      <c r="E1252" s="12">
        <v>60</v>
      </c>
      <c r="F1252" s="12">
        <v>0.1</v>
      </c>
      <c r="G1252" s="12">
        <v>6</v>
      </c>
      <c r="H1252" s="13">
        <v>1.32</v>
      </c>
      <c r="I1252" s="13">
        <v>0.06</v>
      </c>
      <c r="J1252" s="13">
        <v>2.4000000000000004E-2</v>
      </c>
      <c r="K1252" s="13">
        <v>0.27</v>
      </c>
      <c r="L1252" s="13">
        <v>0.16799999999999998</v>
      </c>
      <c r="M1252" s="5">
        <f>AllData_CategoryTribe!AX1253*4</f>
        <v>0.24</v>
      </c>
      <c r="N1252" s="5">
        <f>AllData_CategoryTribe!BA1253*9</f>
        <v>0.21600000000000003</v>
      </c>
      <c r="O1252" s="5">
        <f>AllData_CategoryTribe!BB1253*4</f>
        <v>1.08</v>
      </c>
      <c r="P1252">
        <f t="shared" si="19"/>
        <v>1</v>
      </c>
      <c r="Q1252">
        <v>5.9</v>
      </c>
    </row>
    <row r="1253" spans="1:17" x14ac:dyDescent="0.3">
      <c r="A1253" s="8" t="s">
        <v>233</v>
      </c>
      <c r="B1253" s="8" t="s">
        <v>237</v>
      </c>
      <c r="C1253" s="8" t="s">
        <v>109</v>
      </c>
      <c r="D1253" s="8" t="s">
        <v>30</v>
      </c>
      <c r="E1253" s="12">
        <v>119</v>
      </c>
      <c r="F1253" s="12">
        <v>0.23300000000000001</v>
      </c>
      <c r="G1253" s="12">
        <v>27.727</v>
      </c>
      <c r="H1253" s="13">
        <v>25.508839999999999</v>
      </c>
      <c r="I1253" s="13">
        <v>0.27727000000000002</v>
      </c>
      <c r="J1253" s="13">
        <v>0.13863500000000001</v>
      </c>
      <c r="K1253" s="13">
        <v>6.4881179999999992</v>
      </c>
      <c r="L1253" s="13">
        <v>0.66544799999999993</v>
      </c>
      <c r="M1253" s="5">
        <f>AllData_CategoryTribe!AX1254*4</f>
        <v>1.1090800000000001</v>
      </c>
      <c r="N1253" s="5">
        <f>AllData_CategoryTribe!BA1254*9</f>
        <v>1.2477150000000001</v>
      </c>
      <c r="O1253" s="5">
        <f>AllData_CategoryTribe!BB1254*4</f>
        <v>25.952471999999997</v>
      </c>
      <c r="P1253">
        <f t="shared" si="19"/>
        <v>1</v>
      </c>
      <c r="Q1253">
        <v>24.9</v>
      </c>
    </row>
    <row r="1254" spans="1:17" x14ac:dyDescent="0.3">
      <c r="A1254" s="8" t="s">
        <v>233</v>
      </c>
      <c r="B1254" s="8" t="s">
        <v>237</v>
      </c>
      <c r="C1254" s="8" t="s">
        <v>109</v>
      </c>
      <c r="D1254" s="8" t="s">
        <v>31</v>
      </c>
      <c r="E1254" s="12"/>
      <c r="F1254" s="12">
        <v>0</v>
      </c>
      <c r="G1254" s="12">
        <v>0</v>
      </c>
      <c r="H1254" s="13">
        <v>0</v>
      </c>
      <c r="I1254" s="13">
        <v>0</v>
      </c>
      <c r="J1254" s="13">
        <v>0</v>
      </c>
      <c r="K1254" s="13">
        <v>0</v>
      </c>
      <c r="L1254" s="13">
        <v>0</v>
      </c>
      <c r="M1254" s="5">
        <f>AllData_CategoryTribe!AX1255*4</f>
        <v>0</v>
      </c>
      <c r="N1254" s="5">
        <f>AllData_CategoryTribe!BA1255*9</f>
        <v>0</v>
      </c>
      <c r="O1254" s="5">
        <f>AllData_CategoryTribe!BB1255*4</f>
        <v>0</v>
      </c>
      <c r="P1254">
        <f t="shared" si="19"/>
        <v>0</v>
      </c>
      <c r="Q1254">
        <v>23.700000000000003</v>
      </c>
    </row>
    <row r="1255" spans="1:17" x14ac:dyDescent="0.3">
      <c r="A1255" s="8" t="s">
        <v>233</v>
      </c>
      <c r="B1255" s="8" t="s">
        <v>237</v>
      </c>
      <c r="C1255" s="8" t="s">
        <v>109</v>
      </c>
      <c r="D1255" s="8" t="s">
        <v>77</v>
      </c>
      <c r="E1255" s="12">
        <v>119</v>
      </c>
      <c r="F1255" s="12">
        <v>1</v>
      </c>
      <c r="G1255" s="12">
        <v>119</v>
      </c>
      <c r="H1255" s="13">
        <v>464.1</v>
      </c>
      <c r="I1255" s="13">
        <v>1.19</v>
      </c>
      <c r="J1255" s="13">
        <v>0.95200000000000007</v>
      </c>
      <c r="K1255" s="13">
        <v>100.07899999999999</v>
      </c>
      <c r="L1255" s="13">
        <v>1.19</v>
      </c>
      <c r="M1255" s="5">
        <f>AllData_CategoryTribe!AX1256*4</f>
        <v>4.76</v>
      </c>
      <c r="N1255" s="5">
        <f>AllData_CategoryTribe!BA1256*9</f>
        <v>8.5680000000000014</v>
      </c>
      <c r="O1255" s="5">
        <f>AllData_CategoryTribe!BB1256*4</f>
        <v>400.31599999999997</v>
      </c>
      <c r="P1255">
        <f t="shared" si="19"/>
        <v>1</v>
      </c>
      <c r="Q1255">
        <v>84.899999999999991</v>
      </c>
    </row>
    <row r="1256" spans="1:17" x14ac:dyDescent="0.3">
      <c r="A1256" s="8" t="s">
        <v>233</v>
      </c>
      <c r="B1256" s="8" t="s">
        <v>237</v>
      </c>
      <c r="C1256" s="8" t="s">
        <v>109</v>
      </c>
      <c r="D1256" s="8" t="s">
        <v>44</v>
      </c>
      <c r="E1256" s="12">
        <v>250</v>
      </c>
      <c r="F1256" s="12">
        <v>1.0999999999999999E-2</v>
      </c>
      <c r="G1256" s="12">
        <v>2.75</v>
      </c>
      <c r="H1256" s="13">
        <v>3.8774999999999999</v>
      </c>
      <c r="I1256" s="13">
        <v>0.13200000000000001</v>
      </c>
      <c r="J1256" s="13">
        <v>1.925E-2</v>
      </c>
      <c r="K1256" s="13">
        <v>0.77825</v>
      </c>
      <c r="L1256" s="13">
        <v>4.675E-2</v>
      </c>
      <c r="M1256" s="5">
        <f>AllData_CategoryTribe!AX1257*4</f>
        <v>0.52800000000000002</v>
      </c>
      <c r="N1256" s="5">
        <f>AllData_CategoryTribe!BA1257*9</f>
        <v>0.17324999999999999</v>
      </c>
      <c r="O1256" s="5">
        <f>AllData_CategoryTribe!BB1257*4</f>
        <v>3.113</v>
      </c>
      <c r="P1256">
        <f t="shared" si="19"/>
        <v>1</v>
      </c>
      <c r="Q1256">
        <v>33.799999999999997</v>
      </c>
    </row>
    <row r="1257" spans="1:17" x14ac:dyDescent="0.3">
      <c r="A1257" s="8" t="s">
        <v>234</v>
      </c>
      <c r="B1257" s="8" t="s">
        <v>237</v>
      </c>
      <c r="C1257" s="8" t="s">
        <v>109</v>
      </c>
      <c r="D1257" s="8" t="s">
        <v>248</v>
      </c>
      <c r="E1257" s="12">
        <v>134</v>
      </c>
      <c r="F1257" s="12">
        <v>0.42899999999999999</v>
      </c>
      <c r="G1257" s="12">
        <v>57.485999999999997</v>
      </c>
      <c r="H1257" s="13">
        <v>93.702179999999984</v>
      </c>
      <c r="I1257" s="13">
        <v>3.6216179999999998</v>
      </c>
      <c r="J1257" s="13">
        <v>0.80480399999999985</v>
      </c>
      <c r="K1257" s="13">
        <v>17.878146000000001</v>
      </c>
      <c r="L1257" s="13">
        <v>0.57485999999999993</v>
      </c>
      <c r="M1257" s="5">
        <f>AllData_CategoryTribe!AX1258*4</f>
        <v>14.486471999999999</v>
      </c>
      <c r="N1257" s="5">
        <f>AllData_CategoryTribe!BA1258*9</f>
        <v>7.2432359999999987</v>
      </c>
      <c r="O1257" s="5">
        <f>AllData_CategoryTribe!BB1258*4</f>
        <v>71.512584000000004</v>
      </c>
      <c r="P1257">
        <f t="shared" si="19"/>
        <v>1</v>
      </c>
      <c r="Q1257">
        <v>38.799999999999997</v>
      </c>
    </row>
    <row r="1258" spans="1:17" x14ac:dyDescent="0.3">
      <c r="A1258" s="8" t="s">
        <v>234</v>
      </c>
      <c r="B1258" s="8" t="s">
        <v>237</v>
      </c>
      <c r="C1258" s="8" t="s">
        <v>109</v>
      </c>
      <c r="D1258" s="8" t="s">
        <v>27</v>
      </c>
      <c r="E1258" s="12">
        <v>114</v>
      </c>
      <c r="F1258" s="12">
        <v>0.57099999999999995</v>
      </c>
      <c r="G1258" s="12">
        <v>65.093999999999994</v>
      </c>
      <c r="H1258" s="13">
        <v>81.367499999999993</v>
      </c>
      <c r="I1258" s="13">
        <v>1.3669739999999999</v>
      </c>
      <c r="J1258" s="13">
        <v>0.84622199999999992</v>
      </c>
      <c r="K1258" s="13">
        <v>17.054627999999997</v>
      </c>
      <c r="L1258" s="13">
        <v>0.65093999999999996</v>
      </c>
      <c r="M1258" s="5">
        <f>AllData_CategoryTribe!AX1259*4</f>
        <v>5.4678959999999996</v>
      </c>
      <c r="N1258" s="5">
        <f>AllData_CategoryTribe!BA1259*9</f>
        <v>7.6159979999999994</v>
      </c>
      <c r="O1258" s="5">
        <f>AllData_CategoryTribe!BB1259*4</f>
        <v>68.21851199999999</v>
      </c>
      <c r="P1258">
        <f t="shared" si="19"/>
        <v>1</v>
      </c>
      <c r="Q1258">
        <v>29.6</v>
      </c>
    </row>
    <row r="1259" spans="1:17" x14ac:dyDescent="0.3">
      <c r="A1259" s="8" t="s">
        <v>234</v>
      </c>
      <c r="B1259" s="8" t="s">
        <v>237</v>
      </c>
      <c r="C1259" s="8" t="s">
        <v>109</v>
      </c>
      <c r="D1259" s="8" t="s">
        <v>32</v>
      </c>
      <c r="E1259" s="12">
        <v>83</v>
      </c>
      <c r="F1259" s="12">
        <v>0.42899999999999999</v>
      </c>
      <c r="G1259" s="12">
        <v>35.606999999999999</v>
      </c>
      <c r="H1259" s="13">
        <v>118.21523999999999</v>
      </c>
      <c r="I1259" s="13">
        <v>3.6675210000000003</v>
      </c>
      <c r="J1259" s="13">
        <v>1.0682099999999999</v>
      </c>
      <c r="K1259" s="13">
        <v>26.242359</v>
      </c>
      <c r="L1259" s="13">
        <v>4.5220889999999994</v>
      </c>
      <c r="M1259" s="5">
        <f>AllData_CategoryTribe!AX1260*4</f>
        <v>14.670084000000001</v>
      </c>
      <c r="N1259" s="5">
        <f>AllData_CategoryTribe!BA1260*9</f>
        <v>9.6138899999999996</v>
      </c>
      <c r="O1259" s="5">
        <f>AllData_CategoryTribe!BB1260*4</f>
        <v>104.969436</v>
      </c>
      <c r="P1259">
        <f t="shared" si="19"/>
        <v>1</v>
      </c>
      <c r="Q1259">
        <v>87</v>
      </c>
    </row>
    <row r="1260" spans="1:17" x14ac:dyDescent="0.3">
      <c r="A1260" s="8" t="s">
        <v>234</v>
      </c>
      <c r="B1260" s="8" t="s">
        <v>237</v>
      </c>
      <c r="C1260" s="8" t="s">
        <v>109</v>
      </c>
      <c r="D1260" s="8" t="s">
        <v>74</v>
      </c>
      <c r="E1260" s="12">
        <v>340</v>
      </c>
      <c r="F1260" s="12">
        <v>3.3000000000000002E-2</v>
      </c>
      <c r="G1260" s="12">
        <v>11.22</v>
      </c>
      <c r="H1260" s="13">
        <v>4.6002000000000001</v>
      </c>
      <c r="I1260" s="13">
        <v>0</v>
      </c>
      <c r="J1260" s="13">
        <v>0</v>
      </c>
      <c r="K1260" s="13">
        <v>1.1668800000000001</v>
      </c>
      <c r="L1260" s="13">
        <v>0</v>
      </c>
      <c r="M1260" s="5">
        <f>AllData_CategoryTribe!AX1261*4</f>
        <v>0</v>
      </c>
      <c r="N1260" s="5">
        <f>AllData_CategoryTribe!BA1261*9</f>
        <v>0</v>
      </c>
      <c r="O1260" s="5">
        <f>AllData_CategoryTribe!BB1261*4</f>
        <v>4.6675200000000006</v>
      </c>
      <c r="P1260">
        <f t="shared" si="19"/>
        <v>1</v>
      </c>
      <c r="Q1260">
        <v>10.4</v>
      </c>
    </row>
    <row r="1261" spans="1:17" x14ac:dyDescent="0.3">
      <c r="A1261" s="8" t="s">
        <v>232</v>
      </c>
      <c r="B1261" s="8" t="s">
        <v>237</v>
      </c>
      <c r="C1261" s="8" t="s">
        <v>110</v>
      </c>
      <c r="D1261" s="8" t="s">
        <v>13</v>
      </c>
      <c r="E1261" s="12">
        <v>112</v>
      </c>
      <c r="F1261" s="12">
        <v>5.0000000000000001E-3</v>
      </c>
      <c r="G1261" s="12">
        <v>0.56000000000000005</v>
      </c>
      <c r="H1261" s="13">
        <v>1.5064000000000002</v>
      </c>
      <c r="I1261" s="13">
        <v>0.13944000000000001</v>
      </c>
      <c r="J1261" s="13">
        <v>0.10080000000000001</v>
      </c>
      <c r="K1261" s="13">
        <v>0</v>
      </c>
      <c r="L1261" s="13">
        <v>0</v>
      </c>
      <c r="M1261" s="5">
        <f>AllData_CategoryTribe!AX1262*4</f>
        <v>0.55776000000000003</v>
      </c>
      <c r="N1261" s="5">
        <f>AllData_CategoryTribe!BA1262*9</f>
        <v>0.90720000000000012</v>
      </c>
      <c r="O1261" s="5">
        <f>AllData_CategoryTribe!BB1262*4</f>
        <v>0</v>
      </c>
      <c r="P1261">
        <f t="shared" si="19"/>
        <v>1</v>
      </c>
      <c r="Q1261">
        <v>42.9</v>
      </c>
    </row>
    <row r="1262" spans="1:17" x14ac:dyDescent="0.3">
      <c r="A1262" s="8" t="s">
        <v>232</v>
      </c>
      <c r="B1262" s="8" t="s">
        <v>237</v>
      </c>
      <c r="C1262" s="8" t="s">
        <v>110</v>
      </c>
      <c r="D1262" s="8" t="s">
        <v>15</v>
      </c>
      <c r="E1262" s="12">
        <v>85</v>
      </c>
      <c r="F1262" s="12">
        <v>1.0999999999999999E-2</v>
      </c>
      <c r="G1262" s="12">
        <v>0.93499999999999994</v>
      </c>
      <c r="H1262" s="13">
        <v>2.2533499999999997</v>
      </c>
      <c r="I1262" s="13">
        <v>0.30761499999999997</v>
      </c>
      <c r="J1262" s="13">
        <v>0.10191499999999999</v>
      </c>
      <c r="K1262" s="13">
        <v>4.6749999999999995E-3</v>
      </c>
      <c r="L1262" s="13">
        <v>0</v>
      </c>
      <c r="M1262" s="5">
        <f>AllData_CategoryTribe!AX1263*4</f>
        <v>1.2304599999999999</v>
      </c>
      <c r="N1262" s="5">
        <f>AllData_CategoryTribe!BA1263*9</f>
        <v>0.91723499999999991</v>
      </c>
      <c r="O1262" s="5">
        <f>AllData_CategoryTribe!BB1263*4</f>
        <v>1.8699999999999998E-2</v>
      </c>
      <c r="P1262">
        <f t="shared" si="19"/>
        <v>1</v>
      </c>
      <c r="Q1262">
        <v>44.3</v>
      </c>
    </row>
    <row r="1263" spans="1:17" x14ac:dyDescent="0.3">
      <c r="A1263" s="8" t="s">
        <v>232</v>
      </c>
      <c r="B1263" s="8" t="s">
        <v>237</v>
      </c>
      <c r="C1263" s="8" t="s">
        <v>110</v>
      </c>
      <c r="D1263" s="8" t="s">
        <v>17</v>
      </c>
      <c r="E1263" s="12">
        <v>85</v>
      </c>
      <c r="F1263" s="12">
        <v>1.0999999999999999E-2</v>
      </c>
      <c r="G1263" s="12">
        <v>0.93499999999999994</v>
      </c>
      <c r="H1263" s="13">
        <v>2.4777499999999999</v>
      </c>
      <c r="I1263" s="13">
        <v>0.15801499999999996</v>
      </c>
      <c r="J1263" s="13">
        <v>0.20008999999999996</v>
      </c>
      <c r="K1263" s="13">
        <v>0</v>
      </c>
      <c r="L1263" s="13">
        <v>0</v>
      </c>
      <c r="M1263" s="5">
        <f>AllData_CategoryTribe!AX1264*4</f>
        <v>0.63205999999999984</v>
      </c>
      <c r="N1263" s="5">
        <f>AllData_CategoryTribe!BA1264*9</f>
        <v>1.8008099999999996</v>
      </c>
      <c r="O1263" s="5">
        <f>AllData_CategoryTribe!BB1264*4</f>
        <v>0</v>
      </c>
      <c r="P1263">
        <f t="shared" si="19"/>
        <v>1</v>
      </c>
      <c r="Q1263">
        <v>38.299999999999997</v>
      </c>
    </row>
    <row r="1264" spans="1:17" x14ac:dyDescent="0.3">
      <c r="A1264" s="8" t="s">
        <v>232</v>
      </c>
      <c r="B1264" s="8" t="s">
        <v>237</v>
      </c>
      <c r="C1264" s="8" t="s">
        <v>110</v>
      </c>
      <c r="D1264" s="8" t="s">
        <v>18</v>
      </c>
      <c r="E1264" s="12">
        <v>112</v>
      </c>
      <c r="F1264" s="12">
        <v>5.0000000000000001E-3</v>
      </c>
      <c r="G1264" s="12">
        <v>0.56000000000000005</v>
      </c>
      <c r="H1264" s="13">
        <v>1.4952000000000001</v>
      </c>
      <c r="I1264" s="13">
        <v>0.10976000000000002</v>
      </c>
      <c r="J1264" s="13">
        <v>0.11368000000000002</v>
      </c>
      <c r="K1264" s="13">
        <v>5.6000000000000008E-3</v>
      </c>
      <c r="L1264" s="13">
        <v>5.6000000000000008E-3</v>
      </c>
      <c r="M1264" s="5">
        <f>AllData_CategoryTribe!AX1265*4</f>
        <v>0.4390400000000001</v>
      </c>
      <c r="N1264" s="5">
        <f>AllData_CategoryTribe!BA1265*9</f>
        <v>1.0231200000000003</v>
      </c>
      <c r="O1264" s="5">
        <f>AllData_CategoryTribe!BB1265*4</f>
        <v>2.2400000000000003E-2</v>
      </c>
      <c r="P1264">
        <f t="shared" si="19"/>
        <v>1</v>
      </c>
      <c r="Q1264">
        <v>39.900000000000006</v>
      </c>
    </row>
    <row r="1265" spans="1:17" x14ac:dyDescent="0.3">
      <c r="A1265" s="8" t="s">
        <v>232</v>
      </c>
      <c r="B1265" s="8" t="s">
        <v>237</v>
      </c>
      <c r="C1265" s="8" t="s">
        <v>110</v>
      </c>
      <c r="D1265" s="8" t="s">
        <v>19</v>
      </c>
      <c r="E1265" s="12">
        <v>112</v>
      </c>
      <c r="F1265" s="12">
        <v>8.0000000000000002E-3</v>
      </c>
      <c r="G1265" s="12">
        <v>0.89600000000000002</v>
      </c>
      <c r="H1265" s="13">
        <v>2.5536000000000003</v>
      </c>
      <c r="I1265" s="13">
        <v>0.24102399999999999</v>
      </c>
      <c r="J1265" s="13">
        <v>0.16934399999999999</v>
      </c>
      <c r="K1265" s="13">
        <v>0</v>
      </c>
      <c r="L1265" s="13">
        <v>0</v>
      </c>
      <c r="M1265" s="5">
        <f>AllData_CategoryTribe!AX1266*4</f>
        <v>0.96409599999999995</v>
      </c>
      <c r="N1265" s="5">
        <f>AllData_CategoryTribe!BA1266*9</f>
        <v>1.5240959999999999</v>
      </c>
      <c r="O1265" s="5">
        <f>AllData_CategoryTribe!BB1266*4</f>
        <v>0</v>
      </c>
      <c r="P1265">
        <f t="shared" si="19"/>
        <v>1</v>
      </c>
      <c r="Q1265">
        <v>45.8</v>
      </c>
    </row>
    <row r="1266" spans="1:17" x14ac:dyDescent="0.3">
      <c r="A1266" s="8" t="s">
        <v>232</v>
      </c>
      <c r="B1266" s="8" t="s">
        <v>237</v>
      </c>
      <c r="C1266" s="8" t="s">
        <v>110</v>
      </c>
      <c r="D1266" s="8" t="s">
        <v>22</v>
      </c>
      <c r="E1266" s="12"/>
      <c r="F1266" s="12">
        <v>0</v>
      </c>
      <c r="G1266" s="12">
        <v>0</v>
      </c>
      <c r="H1266" s="13">
        <v>0</v>
      </c>
      <c r="I1266" s="13">
        <v>0</v>
      </c>
      <c r="J1266" s="13">
        <v>0</v>
      </c>
      <c r="K1266" s="13">
        <v>0</v>
      </c>
      <c r="L1266" s="13">
        <v>0</v>
      </c>
      <c r="M1266" s="5">
        <f>AllData_CategoryTribe!AX1267*4</f>
        <v>0</v>
      </c>
      <c r="N1266" s="5">
        <f>AllData_CategoryTribe!BA1267*9</f>
        <v>0</v>
      </c>
      <c r="O1266" s="5">
        <f>AllData_CategoryTribe!BB1267*4</f>
        <v>0</v>
      </c>
      <c r="P1266">
        <f t="shared" si="19"/>
        <v>0</v>
      </c>
      <c r="Q1266">
        <v>45.8</v>
      </c>
    </row>
    <row r="1267" spans="1:17" x14ac:dyDescent="0.3">
      <c r="A1267" s="8" t="s">
        <v>232</v>
      </c>
      <c r="B1267" s="8" t="s">
        <v>237</v>
      </c>
      <c r="C1267" s="8" t="s">
        <v>110</v>
      </c>
      <c r="D1267" s="8" t="s">
        <v>90</v>
      </c>
      <c r="E1267" s="12"/>
      <c r="F1267" s="12">
        <v>8.0000000000000002E-3</v>
      </c>
      <c r="G1267" s="12">
        <v>0</v>
      </c>
      <c r="H1267" s="13">
        <v>0</v>
      </c>
      <c r="I1267" s="13">
        <v>0</v>
      </c>
      <c r="J1267" s="13">
        <v>0</v>
      </c>
      <c r="K1267" s="13">
        <v>0</v>
      </c>
      <c r="L1267" s="13">
        <v>0</v>
      </c>
      <c r="M1267" s="5">
        <f>AllData_CategoryTribe!AX1268*4</f>
        <v>0</v>
      </c>
      <c r="N1267" s="5">
        <f>AllData_CategoryTribe!BA1268*9</f>
        <v>0</v>
      </c>
      <c r="O1267" s="5">
        <f>AllData_CategoryTribe!BB1268*4</f>
        <v>0</v>
      </c>
      <c r="P1267">
        <f t="shared" si="19"/>
        <v>0</v>
      </c>
      <c r="Q1267">
        <v>34.19</v>
      </c>
    </row>
    <row r="1268" spans="1:17" x14ac:dyDescent="0.3">
      <c r="A1268" s="8" t="s">
        <v>232</v>
      </c>
      <c r="B1268" s="8" t="s">
        <v>237</v>
      </c>
      <c r="C1268" s="8" t="s">
        <v>110</v>
      </c>
      <c r="D1268" s="8" t="s">
        <v>85</v>
      </c>
      <c r="E1268" s="12">
        <v>184</v>
      </c>
      <c r="F1268" s="12">
        <v>0.14299999999999999</v>
      </c>
      <c r="G1268" s="12">
        <v>26.311999999999998</v>
      </c>
      <c r="H1268" s="13">
        <v>47.361599999999996</v>
      </c>
      <c r="I1268" s="13">
        <v>6.5516879999999995</v>
      </c>
      <c r="J1268" s="13">
        <v>0.94723199999999996</v>
      </c>
      <c r="K1268" s="13">
        <v>3.1311279999999999</v>
      </c>
      <c r="L1268" s="13">
        <v>0.26311999999999997</v>
      </c>
      <c r="M1268" s="5">
        <f>AllData_CategoryTribe!AX1269*4</f>
        <v>26.206751999999998</v>
      </c>
      <c r="N1268" s="5">
        <f>AllData_CategoryTribe!BA1269*9</f>
        <v>8.5250880000000002</v>
      </c>
      <c r="O1268" s="5">
        <f>AllData_CategoryTribe!BB1269*4</f>
        <v>12.524512</v>
      </c>
      <c r="P1268">
        <f t="shared" si="19"/>
        <v>1</v>
      </c>
      <c r="Q1268">
        <v>40.4</v>
      </c>
    </row>
    <row r="1269" spans="1:17" x14ac:dyDescent="0.3">
      <c r="A1269" s="8" t="s">
        <v>232</v>
      </c>
      <c r="B1269" s="8" t="s">
        <v>237</v>
      </c>
      <c r="C1269" s="8" t="s">
        <v>110</v>
      </c>
      <c r="D1269" s="8" t="s">
        <v>23</v>
      </c>
      <c r="E1269" s="12">
        <v>64</v>
      </c>
      <c r="F1269" s="12">
        <v>3.3000000000000002E-2</v>
      </c>
      <c r="G1269" s="12">
        <v>2.1120000000000001</v>
      </c>
      <c r="H1269" s="13">
        <v>3.2736000000000001</v>
      </c>
      <c r="I1269" s="13">
        <v>0.26611200000000002</v>
      </c>
      <c r="J1269" s="13">
        <v>0.22387199999999999</v>
      </c>
      <c r="K1269" s="13">
        <v>2.3232000000000003E-2</v>
      </c>
      <c r="L1269" s="13">
        <v>0</v>
      </c>
      <c r="M1269" s="5">
        <f>AllData_CategoryTribe!AX1270*4</f>
        <v>1.0644480000000001</v>
      </c>
      <c r="N1269" s="5">
        <f>AllData_CategoryTribe!BA1270*9</f>
        <v>2.0148479999999998</v>
      </c>
      <c r="O1269" s="5">
        <f>AllData_CategoryTribe!BB1270*4</f>
        <v>9.2928000000000011E-2</v>
      </c>
      <c r="P1269">
        <f t="shared" si="19"/>
        <v>1</v>
      </c>
      <c r="Q1269">
        <v>24.3</v>
      </c>
    </row>
    <row r="1270" spans="1:17" x14ac:dyDescent="0.3">
      <c r="A1270" s="8" t="s">
        <v>232</v>
      </c>
      <c r="B1270" s="8" t="s">
        <v>237</v>
      </c>
      <c r="C1270" s="8" t="s">
        <v>110</v>
      </c>
      <c r="D1270" s="8" t="s">
        <v>24</v>
      </c>
      <c r="E1270" s="12">
        <v>184</v>
      </c>
      <c r="F1270" s="12">
        <v>0.13300000000000001</v>
      </c>
      <c r="G1270" s="12">
        <v>24.472000000000001</v>
      </c>
      <c r="H1270" s="13">
        <v>16.885680000000001</v>
      </c>
      <c r="I1270" s="13">
        <v>0.88099200000000011</v>
      </c>
      <c r="J1270" s="13">
        <v>1.003352</v>
      </c>
      <c r="K1270" s="13">
        <v>1.10124</v>
      </c>
      <c r="L1270" s="13">
        <v>0</v>
      </c>
      <c r="M1270" s="5">
        <f>AllData_CategoryTribe!AX1271*4</f>
        <v>3.5239680000000004</v>
      </c>
      <c r="N1270" s="5">
        <f>AllData_CategoryTribe!BA1271*9</f>
        <v>9.0301679999999998</v>
      </c>
      <c r="O1270" s="5">
        <f>AllData_CategoryTribe!BB1271*4</f>
        <v>4.40496</v>
      </c>
      <c r="P1270">
        <f t="shared" si="19"/>
        <v>1</v>
      </c>
      <c r="Q1270">
        <v>12.2</v>
      </c>
    </row>
    <row r="1271" spans="1:17" x14ac:dyDescent="0.3">
      <c r="A1271" s="8" t="s">
        <v>232</v>
      </c>
      <c r="B1271" s="8" t="s">
        <v>237</v>
      </c>
      <c r="C1271" s="8" t="s">
        <v>110</v>
      </c>
      <c r="D1271" s="8" t="s">
        <v>25</v>
      </c>
      <c r="E1271" s="12"/>
      <c r="F1271" s="12">
        <v>0</v>
      </c>
      <c r="G1271" s="12">
        <v>0</v>
      </c>
      <c r="H1271" s="13">
        <v>0</v>
      </c>
      <c r="I1271" s="13">
        <v>0</v>
      </c>
      <c r="J1271" s="13">
        <v>0</v>
      </c>
      <c r="K1271" s="13">
        <v>0</v>
      </c>
      <c r="L1271" s="13">
        <v>0</v>
      </c>
      <c r="M1271" s="5">
        <f>AllData_CategoryTribe!AX1272*4</f>
        <v>0</v>
      </c>
      <c r="N1271" s="5">
        <f>AllData_CategoryTribe!BA1272*9</f>
        <v>0</v>
      </c>
      <c r="O1271" s="5">
        <f>AllData_CategoryTribe!BB1272*4</f>
        <v>0</v>
      </c>
      <c r="P1271">
        <f t="shared" si="19"/>
        <v>0</v>
      </c>
      <c r="Q1271">
        <v>59.3</v>
      </c>
    </row>
    <row r="1272" spans="1:17" x14ac:dyDescent="0.3">
      <c r="A1272" s="8" t="s">
        <v>20</v>
      </c>
      <c r="B1272" s="8" t="s">
        <v>237</v>
      </c>
      <c r="C1272" s="8" t="s">
        <v>110</v>
      </c>
      <c r="D1272" s="8" t="s">
        <v>20</v>
      </c>
      <c r="E1272" s="12">
        <v>112</v>
      </c>
      <c r="F1272" s="12">
        <v>3.0000000000000001E-3</v>
      </c>
      <c r="G1272" s="12">
        <v>0.33600000000000002</v>
      </c>
      <c r="H1272" s="13">
        <v>0.3528</v>
      </c>
      <c r="I1272" s="13">
        <v>6.216E-2</v>
      </c>
      <c r="J1272" s="13">
        <v>9.7440000000000009E-3</v>
      </c>
      <c r="K1272" s="13">
        <v>0</v>
      </c>
      <c r="L1272" s="13">
        <v>0</v>
      </c>
      <c r="M1272" s="5">
        <f>AllData_CategoryTribe!AX1273*4</f>
        <v>0.24864</v>
      </c>
      <c r="N1272" s="5">
        <f>AllData_CategoryTribe!BA1273*9</f>
        <v>8.769600000000001E-2</v>
      </c>
      <c r="O1272" s="5">
        <f>AllData_CategoryTribe!BB1273*4</f>
        <v>0</v>
      </c>
      <c r="P1272">
        <f t="shared" si="19"/>
        <v>1</v>
      </c>
      <c r="Q1272">
        <v>21.4</v>
      </c>
    </row>
    <row r="1273" spans="1:17" x14ac:dyDescent="0.3">
      <c r="A1273" s="8" t="s">
        <v>233</v>
      </c>
      <c r="B1273" s="8" t="s">
        <v>237</v>
      </c>
      <c r="C1273" s="8" t="s">
        <v>110</v>
      </c>
      <c r="D1273" s="8" t="s">
        <v>26</v>
      </c>
      <c r="E1273" s="12">
        <v>175</v>
      </c>
      <c r="F1273" s="12">
        <v>0.28599999999999998</v>
      </c>
      <c r="G1273" s="12">
        <v>50.05</v>
      </c>
      <c r="H1273" s="13">
        <v>65.064999999999998</v>
      </c>
      <c r="I1273" s="13">
        <v>1.2011999999999998</v>
      </c>
      <c r="J1273" s="13">
        <v>0.10009999999999999</v>
      </c>
      <c r="K1273" s="13">
        <v>14.314300000000001</v>
      </c>
      <c r="L1273" s="13">
        <v>0.15014999999999998</v>
      </c>
      <c r="M1273" s="5">
        <f>AllData_CategoryTribe!AX1274*4</f>
        <v>4.8047999999999993</v>
      </c>
      <c r="N1273" s="5">
        <f>AllData_CategoryTribe!BA1274*9</f>
        <v>0.90089999999999992</v>
      </c>
      <c r="O1273" s="5">
        <f>AllData_CategoryTribe!BB1274*4</f>
        <v>57.257200000000005</v>
      </c>
      <c r="P1273">
        <f t="shared" si="19"/>
        <v>1</v>
      </c>
      <c r="Q1273">
        <v>31.200000000000003</v>
      </c>
    </row>
    <row r="1274" spans="1:17" x14ac:dyDescent="0.3">
      <c r="A1274" s="8" t="s">
        <v>233</v>
      </c>
      <c r="B1274" s="8" t="s">
        <v>237</v>
      </c>
      <c r="C1274" s="8" t="s">
        <v>110</v>
      </c>
      <c r="D1274" s="8" t="s">
        <v>28</v>
      </c>
      <c r="E1274" s="12">
        <v>185</v>
      </c>
      <c r="F1274" s="12">
        <v>0.28599999999999998</v>
      </c>
      <c r="G1274" s="12">
        <v>52.91</v>
      </c>
      <c r="H1274" s="13">
        <v>67.195700000000002</v>
      </c>
      <c r="I1274" s="13">
        <v>4.6031699999999995</v>
      </c>
      <c r="J1274" s="13">
        <v>0.26455000000000001</v>
      </c>
      <c r="K1274" s="13">
        <v>12.06348</v>
      </c>
      <c r="L1274" s="13">
        <v>3.3862400000000004</v>
      </c>
      <c r="M1274" s="5">
        <f>AllData_CategoryTribe!AX1275*4</f>
        <v>18.412679999999998</v>
      </c>
      <c r="N1274" s="5">
        <f>AllData_CategoryTribe!BA1275*9</f>
        <v>2.3809499999999999</v>
      </c>
      <c r="O1274" s="5">
        <f>AllData_CategoryTribe!BB1275*4</f>
        <v>48.253920000000001</v>
      </c>
      <c r="P1274">
        <f t="shared" si="19"/>
        <v>1</v>
      </c>
      <c r="Q1274">
        <v>32</v>
      </c>
    </row>
    <row r="1275" spans="1:17" x14ac:dyDescent="0.3">
      <c r="A1275" s="8" t="s">
        <v>233</v>
      </c>
      <c r="B1275" s="8" t="s">
        <v>237</v>
      </c>
      <c r="C1275" s="8" t="s">
        <v>110</v>
      </c>
      <c r="D1275" s="8" t="s">
        <v>29</v>
      </c>
      <c r="E1275" s="12">
        <v>60</v>
      </c>
      <c r="F1275" s="12">
        <v>0.57099999999999995</v>
      </c>
      <c r="G1275" s="12">
        <v>34.26</v>
      </c>
      <c r="H1275" s="13">
        <v>7.5371999999999995</v>
      </c>
      <c r="I1275" s="13">
        <v>0.34259999999999996</v>
      </c>
      <c r="J1275" s="13">
        <v>0.13704</v>
      </c>
      <c r="K1275" s="13">
        <v>1.5416999999999998</v>
      </c>
      <c r="L1275" s="13">
        <v>0.9592799999999998</v>
      </c>
      <c r="M1275" s="5">
        <f>AllData_CategoryTribe!AX1276*4</f>
        <v>1.3703999999999998</v>
      </c>
      <c r="N1275" s="5">
        <f>AllData_CategoryTribe!BA1276*9</f>
        <v>1.23336</v>
      </c>
      <c r="O1275" s="5">
        <f>AllData_CategoryTribe!BB1276*4</f>
        <v>6.1667999999999994</v>
      </c>
      <c r="P1275">
        <f t="shared" si="19"/>
        <v>1</v>
      </c>
      <c r="Q1275">
        <v>5.9</v>
      </c>
    </row>
    <row r="1276" spans="1:17" x14ac:dyDescent="0.3">
      <c r="A1276" s="8" t="s">
        <v>233</v>
      </c>
      <c r="B1276" s="8" t="s">
        <v>237</v>
      </c>
      <c r="C1276" s="8" t="s">
        <v>110</v>
      </c>
      <c r="D1276" s="8" t="s">
        <v>30</v>
      </c>
      <c r="E1276" s="12"/>
      <c r="F1276" s="12">
        <v>0</v>
      </c>
      <c r="G1276" s="12">
        <v>0</v>
      </c>
      <c r="H1276" s="13">
        <v>0</v>
      </c>
      <c r="I1276" s="13">
        <v>0</v>
      </c>
      <c r="J1276" s="13">
        <v>0</v>
      </c>
      <c r="K1276" s="13">
        <v>0</v>
      </c>
      <c r="L1276" s="13">
        <v>0</v>
      </c>
      <c r="M1276" s="5">
        <f>AllData_CategoryTribe!AX1277*4</f>
        <v>0</v>
      </c>
      <c r="N1276" s="5">
        <f>AllData_CategoryTribe!BA1277*9</f>
        <v>0</v>
      </c>
      <c r="O1276" s="5">
        <f>AllData_CategoryTribe!BB1277*4</f>
        <v>0</v>
      </c>
      <c r="P1276">
        <f t="shared" si="19"/>
        <v>0</v>
      </c>
      <c r="Q1276">
        <v>24.9</v>
      </c>
    </row>
    <row r="1277" spans="1:17" x14ac:dyDescent="0.3">
      <c r="A1277" s="8" t="s">
        <v>233</v>
      </c>
      <c r="B1277" s="8" t="s">
        <v>237</v>
      </c>
      <c r="C1277" s="8" t="s">
        <v>110</v>
      </c>
      <c r="D1277" s="8" t="s">
        <v>31</v>
      </c>
      <c r="E1277" s="12">
        <v>122</v>
      </c>
      <c r="F1277" s="12">
        <v>0.28599999999999998</v>
      </c>
      <c r="G1277" s="12">
        <v>34.891999999999996</v>
      </c>
      <c r="H1277" s="13">
        <v>32.449559999999998</v>
      </c>
      <c r="I1277" s="13">
        <v>0.6978399999999999</v>
      </c>
      <c r="J1277" s="13">
        <v>3.4891999999999999E-2</v>
      </c>
      <c r="K1277" s="13">
        <v>7.5366719999999994</v>
      </c>
      <c r="L1277" s="13">
        <v>0.52337999999999996</v>
      </c>
      <c r="M1277" s="5">
        <f>AllData_CategoryTribe!AX1278*4</f>
        <v>2.7913599999999996</v>
      </c>
      <c r="N1277" s="5">
        <f>AllData_CategoryTribe!BA1278*9</f>
        <v>0.31402799999999997</v>
      </c>
      <c r="O1277" s="5">
        <f>AllData_CategoryTribe!BB1278*4</f>
        <v>30.146687999999997</v>
      </c>
      <c r="P1277">
        <f t="shared" si="19"/>
        <v>1</v>
      </c>
      <c r="Q1277">
        <v>23.700000000000003</v>
      </c>
    </row>
    <row r="1278" spans="1:17" x14ac:dyDescent="0.3">
      <c r="A1278" s="8" t="s">
        <v>233</v>
      </c>
      <c r="B1278" s="8" t="s">
        <v>237</v>
      </c>
      <c r="C1278" s="8" t="s">
        <v>110</v>
      </c>
      <c r="D1278" s="8" t="s">
        <v>77</v>
      </c>
      <c r="E1278" s="12">
        <v>119</v>
      </c>
      <c r="F1278" s="12">
        <v>1</v>
      </c>
      <c r="G1278" s="12">
        <v>119</v>
      </c>
      <c r="H1278" s="13">
        <v>464.1</v>
      </c>
      <c r="I1278" s="13">
        <v>1.19</v>
      </c>
      <c r="J1278" s="13">
        <v>0.95200000000000007</v>
      </c>
      <c r="K1278" s="13">
        <v>100.07899999999999</v>
      </c>
      <c r="L1278" s="13">
        <v>1.19</v>
      </c>
      <c r="M1278" s="5">
        <f>AllData_CategoryTribe!AX1279*4</f>
        <v>4.76</v>
      </c>
      <c r="N1278" s="5">
        <f>AllData_CategoryTribe!BA1279*9</f>
        <v>8.5680000000000014</v>
      </c>
      <c r="O1278" s="5">
        <f>AllData_CategoryTribe!BB1279*4</f>
        <v>400.31599999999997</v>
      </c>
      <c r="P1278">
        <f t="shared" si="19"/>
        <v>1</v>
      </c>
      <c r="Q1278">
        <v>84.899999999999991</v>
      </c>
    </row>
    <row r="1279" spans="1:17" x14ac:dyDescent="0.3">
      <c r="A1279" s="8" t="s">
        <v>234</v>
      </c>
      <c r="B1279" s="8" t="s">
        <v>237</v>
      </c>
      <c r="C1279" s="8" t="s">
        <v>110</v>
      </c>
      <c r="D1279" s="8" t="s">
        <v>248</v>
      </c>
      <c r="E1279" s="12">
        <v>134</v>
      </c>
      <c r="F1279" s="12">
        <v>0.57099999999999995</v>
      </c>
      <c r="G1279" s="12">
        <v>76.513999999999996</v>
      </c>
      <c r="H1279" s="13">
        <v>124.71781999999999</v>
      </c>
      <c r="I1279" s="13">
        <v>4.8203819999999995</v>
      </c>
      <c r="J1279" s="13">
        <v>1.0711959999999998</v>
      </c>
      <c r="K1279" s="13">
        <v>23.795853999999999</v>
      </c>
      <c r="L1279" s="13">
        <v>0.76513999999999993</v>
      </c>
      <c r="M1279" s="5">
        <f>AllData_CategoryTribe!AX1280*4</f>
        <v>19.281527999999998</v>
      </c>
      <c r="N1279" s="5">
        <f>AllData_CategoryTribe!BA1280*9</f>
        <v>9.640763999999999</v>
      </c>
      <c r="O1279" s="5">
        <f>AllData_CategoryTribe!BB1280*4</f>
        <v>95.183415999999994</v>
      </c>
      <c r="P1279">
        <f t="shared" si="19"/>
        <v>1</v>
      </c>
      <c r="Q1279">
        <v>38.799999999999997</v>
      </c>
    </row>
    <row r="1280" spans="1:17" x14ac:dyDescent="0.3">
      <c r="A1280" s="8" t="s">
        <v>234</v>
      </c>
      <c r="B1280" s="8" t="s">
        <v>237</v>
      </c>
      <c r="C1280" s="8" t="s">
        <v>110</v>
      </c>
      <c r="D1280" s="8" t="s">
        <v>27</v>
      </c>
      <c r="E1280" s="12">
        <v>114</v>
      </c>
      <c r="F1280" s="12">
        <v>0.42899999999999999</v>
      </c>
      <c r="G1280" s="12">
        <v>48.905999999999999</v>
      </c>
      <c r="H1280" s="13">
        <v>61.1325</v>
      </c>
      <c r="I1280" s="13">
        <v>1.027026</v>
      </c>
      <c r="J1280" s="13">
        <v>0.63577800000000007</v>
      </c>
      <c r="K1280" s="13">
        <v>12.813371999999999</v>
      </c>
      <c r="L1280" s="13">
        <v>0.48905999999999999</v>
      </c>
      <c r="M1280" s="5">
        <f>AllData_CategoryTribe!AX1281*4</f>
        <v>4.108104</v>
      </c>
      <c r="N1280" s="5">
        <f>AllData_CategoryTribe!BA1281*9</f>
        <v>5.7220020000000007</v>
      </c>
      <c r="O1280" s="5">
        <f>AllData_CategoryTribe!BB1281*4</f>
        <v>51.253487999999997</v>
      </c>
      <c r="P1280">
        <f t="shared" si="19"/>
        <v>1</v>
      </c>
      <c r="Q1280">
        <v>29.6</v>
      </c>
    </row>
    <row r="1281" spans="1:17" x14ac:dyDescent="0.3">
      <c r="A1281" s="8" t="s">
        <v>234</v>
      </c>
      <c r="B1281" s="8" t="s">
        <v>237</v>
      </c>
      <c r="C1281" s="8" t="s">
        <v>110</v>
      </c>
      <c r="D1281" s="8" t="s">
        <v>32</v>
      </c>
      <c r="E1281" s="12">
        <v>83</v>
      </c>
      <c r="F1281" s="12">
        <v>0.57099999999999995</v>
      </c>
      <c r="G1281" s="12">
        <v>47.392999999999994</v>
      </c>
      <c r="H1281" s="13">
        <v>157.34475999999998</v>
      </c>
      <c r="I1281" s="13">
        <v>4.8814789999999997</v>
      </c>
      <c r="J1281" s="13">
        <v>1.4217899999999997</v>
      </c>
      <c r="K1281" s="13">
        <v>34.928640999999999</v>
      </c>
      <c r="L1281" s="13">
        <v>6.0189109999999992</v>
      </c>
      <c r="M1281" s="5">
        <f>AllData_CategoryTribe!AX1282*4</f>
        <v>19.525915999999999</v>
      </c>
      <c r="N1281" s="5">
        <f>AllData_CategoryTribe!BA1282*9</f>
        <v>12.796109999999997</v>
      </c>
      <c r="O1281" s="5">
        <f>AllData_CategoryTribe!BB1282*4</f>
        <v>139.714564</v>
      </c>
      <c r="P1281">
        <f t="shared" si="19"/>
        <v>1</v>
      </c>
      <c r="Q1281">
        <v>87</v>
      </c>
    </row>
    <row r="1282" spans="1:17" x14ac:dyDescent="0.3">
      <c r="A1282" s="8" t="s">
        <v>234</v>
      </c>
      <c r="B1282" s="8" t="s">
        <v>237</v>
      </c>
      <c r="C1282" s="8" t="s">
        <v>110</v>
      </c>
      <c r="D1282" s="8" t="s">
        <v>74</v>
      </c>
      <c r="E1282" s="12">
        <v>340</v>
      </c>
      <c r="F1282" s="12">
        <v>6.7000000000000004E-2</v>
      </c>
      <c r="G1282" s="12">
        <v>22.78</v>
      </c>
      <c r="H1282" s="13">
        <v>9.3398000000000003</v>
      </c>
      <c r="I1282" s="13">
        <v>0</v>
      </c>
      <c r="J1282" s="13">
        <v>0</v>
      </c>
      <c r="K1282" s="13">
        <v>2.3691200000000001</v>
      </c>
      <c r="L1282" s="13">
        <v>0</v>
      </c>
      <c r="M1282" s="5">
        <f>AllData_CategoryTribe!AX1283*4</f>
        <v>0</v>
      </c>
      <c r="N1282" s="5">
        <f>AllData_CategoryTribe!BA1283*9</f>
        <v>0</v>
      </c>
      <c r="O1282" s="5">
        <f>AllData_CategoryTribe!BB1283*4</f>
        <v>9.4764800000000005</v>
      </c>
      <c r="P1282">
        <f t="shared" si="19"/>
        <v>1</v>
      </c>
      <c r="Q1282">
        <v>10.4</v>
      </c>
    </row>
    <row r="1283" spans="1:17" x14ac:dyDescent="0.3">
      <c r="A1283" s="8" t="s">
        <v>232</v>
      </c>
      <c r="B1283" s="8" t="s">
        <v>237</v>
      </c>
      <c r="C1283" s="8" t="s">
        <v>111</v>
      </c>
      <c r="D1283" s="8" t="s">
        <v>13</v>
      </c>
      <c r="E1283" s="12">
        <v>112</v>
      </c>
      <c r="F1283" s="12">
        <v>3.0000000000000001E-3</v>
      </c>
      <c r="G1283" s="12">
        <v>0.33600000000000002</v>
      </c>
      <c r="H1283" s="13">
        <v>0.90383999999999998</v>
      </c>
      <c r="I1283" s="13">
        <v>8.3664000000000002E-2</v>
      </c>
      <c r="J1283" s="13">
        <v>6.0479999999999999E-2</v>
      </c>
      <c r="K1283" s="13">
        <v>0</v>
      </c>
      <c r="L1283" s="13">
        <v>0</v>
      </c>
      <c r="M1283" s="5">
        <f>AllData_CategoryTribe!AX1284*4</f>
        <v>0.33465600000000001</v>
      </c>
      <c r="N1283" s="5">
        <f>AllData_CategoryTribe!BA1284*9</f>
        <v>0.54432000000000003</v>
      </c>
      <c r="O1283" s="5">
        <f>AllData_CategoryTribe!BB1284*4</f>
        <v>0</v>
      </c>
      <c r="P1283">
        <f t="shared" ref="P1283:P1346" si="20">IF($G$2:$G$3469&gt;0,1,0)</f>
        <v>1</v>
      </c>
      <c r="Q1283">
        <v>42.9</v>
      </c>
    </row>
    <row r="1284" spans="1:17" x14ac:dyDescent="0.3">
      <c r="A1284" s="8" t="s">
        <v>232</v>
      </c>
      <c r="B1284" s="8" t="s">
        <v>237</v>
      </c>
      <c r="C1284" s="8" t="s">
        <v>111</v>
      </c>
      <c r="D1284" s="8" t="s">
        <v>15</v>
      </c>
      <c r="E1284" s="12">
        <v>85</v>
      </c>
      <c r="F1284" s="12">
        <v>1.4E-2</v>
      </c>
      <c r="G1284" s="12">
        <v>1.19</v>
      </c>
      <c r="H1284" s="13">
        <v>2.8678999999999997</v>
      </c>
      <c r="I1284" s="13">
        <v>0.39150999999999997</v>
      </c>
      <c r="J1284" s="13">
        <v>0.12970999999999999</v>
      </c>
      <c r="K1284" s="13">
        <v>5.9499999999999996E-3</v>
      </c>
      <c r="L1284" s="13">
        <v>0</v>
      </c>
      <c r="M1284" s="5">
        <f>AllData_CategoryTribe!AX1285*4</f>
        <v>1.5660399999999999</v>
      </c>
      <c r="N1284" s="5">
        <f>AllData_CategoryTribe!BA1285*9</f>
        <v>1.1673899999999999</v>
      </c>
      <c r="O1284" s="5">
        <f>AllData_CategoryTribe!BB1285*4</f>
        <v>2.3799999999999998E-2</v>
      </c>
      <c r="P1284">
        <f t="shared" si="20"/>
        <v>1</v>
      </c>
      <c r="Q1284">
        <v>44.3</v>
      </c>
    </row>
    <row r="1285" spans="1:17" x14ac:dyDescent="0.3">
      <c r="A1285" s="8" t="s">
        <v>232</v>
      </c>
      <c r="B1285" s="8" t="s">
        <v>237</v>
      </c>
      <c r="C1285" s="8" t="s">
        <v>111</v>
      </c>
      <c r="D1285" s="8" t="s">
        <v>17</v>
      </c>
      <c r="E1285" s="12">
        <v>85</v>
      </c>
      <c r="F1285" s="12">
        <v>0.28599999999999998</v>
      </c>
      <c r="G1285" s="12">
        <v>24.31</v>
      </c>
      <c r="H1285" s="13">
        <v>64.421499999999995</v>
      </c>
      <c r="I1285" s="13">
        <v>4.1083899999999991</v>
      </c>
      <c r="J1285" s="13">
        <v>5.2023399999999995</v>
      </c>
      <c r="K1285" s="13">
        <v>0</v>
      </c>
      <c r="L1285" s="13">
        <v>0</v>
      </c>
      <c r="M1285" s="5">
        <f>AllData_CategoryTribe!AX1286*4</f>
        <v>16.433559999999996</v>
      </c>
      <c r="N1285" s="5">
        <f>AllData_CategoryTribe!BA1286*9</f>
        <v>46.821059999999996</v>
      </c>
      <c r="O1285" s="5">
        <f>AllData_CategoryTribe!BB1286*4</f>
        <v>0</v>
      </c>
      <c r="P1285">
        <f t="shared" si="20"/>
        <v>1</v>
      </c>
      <c r="Q1285">
        <v>38.299999999999997</v>
      </c>
    </row>
    <row r="1286" spans="1:17" x14ac:dyDescent="0.3">
      <c r="A1286" s="8" t="s">
        <v>232</v>
      </c>
      <c r="B1286" s="8" t="s">
        <v>237</v>
      </c>
      <c r="C1286" s="8" t="s">
        <v>111</v>
      </c>
      <c r="D1286" s="8" t="s">
        <v>18</v>
      </c>
      <c r="E1286" s="12">
        <v>112</v>
      </c>
      <c r="F1286" s="12">
        <v>3.0000000000000001E-3</v>
      </c>
      <c r="G1286" s="12">
        <v>0.33600000000000002</v>
      </c>
      <c r="H1286" s="13">
        <v>0.89712000000000003</v>
      </c>
      <c r="I1286" s="13">
        <v>6.5856000000000012E-2</v>
      </c>
      <c r="J1286" s="13">
        <v>6.8208000000000005E-2</v>
      </c>
      <c r="K1286" s="13">
        <v>3.3600000000000001E-3</v>
      </c>
      <c r="L1286" s="13">
        <v>3.3600000000000001E-3</v>
      </c>
      <c r="M1286" s="5">
        <f>AllData_CategoryTribe!AX1287*4</f>
        <v>0.26342400000000005</v>
      </c>
      <c r="N1286" s="5">
        <f>AllData_CategoryTribe!BA1287*9</f>
        <v>0.61387200000000008</v>
      </c>
      <c r="O1286" s="5">
        <f>AllData_CategoryTribe!BB1287*4</f>
        <v>1.3440000000000001E-2</v>
      </c>
      <c r="P1286">
        <f t="shared" si="20"/>
        <v>1</v>
      </c>
      <c r="Q1286">
        <v>39.900000000000006</v>
      </c>
    </row>
    <row r="1287" spans="1:17" x14ac:dyDescent="0.3">
      <c r="A1287" s="8" t="s">
        <v>232</v>
      </c>
      <c r="B1287" s="8" t="s">
        <v>237</v>
      </c>
      <c r="C1287" s="8" t="s">
        <v>111</v>
      </c>
      <c r="D1287" s="8" t="s">
        <v>19</v>
      </c>
      <c r="E1287" s="12"/>
      <c r="F1287" s="12">
        <v>0</v>
      </c>
      <c r="G1287" s="12">
        <v>0</v>
      </c>
      <c r="H1287" s="13">
        <v>0</v>
      </c>
      <c r="I1287" s="13">
        <v>0</v>
      </c>
      <c r="J1287" s="13">
        <v>0</v>
      </c>
      <c r="K1287" s="13">
        <v>0</v>
      </c>
      <c r="L1287" s="13">
        <v>0</v>
      </c>
      <c r="M1287" s="5">
        <f>AllData_CategoryTribe!AX1288*4</f>
        <v>0</v>
      </c>
      <c r="N1287" s="5">
        <f>AllData_CategoryTribe!BA1288*9</f>
        <v>0</v>
      </c>
      <c r="O1287" s="5">
        <f>AllData_CategoryTribe!BB1288*4</f>
        <v>0</v>
      </c>
      <c r="P1287">
        <f t="shared" si="20"/>
        <v>0</v>
      </c>
      <c r="Q1287">
        <v>45.8</v>
      </c>
    </row>
    <row r="1288" spans="1:17" x14ac:dyDescent="0.3">
      <c r="A1288" s="8" t="s">
        <v>232</v>
      </c>
      <c r="B1288" s="8" t="s">
        <v>237</v>
      </c>
      <c r="C1288" s="8" t="s">
        <v>111</v>
      </c>
      <c r="D1288" s="8" t="s">
        <v>22</v>
      </c>
      <c r="E1288" s="12"/>
      <c r="F1288" s="12">
        <v>0</v>
      </c>
      <c r="G1288" s="12">
        <v>0</v>
      </c>
      <c r="H1288" s="13">
        <v>0</v>
      </c>
      <c r="I1288" s="13">
        <v>0</v>
      </c>
      <c r="J1288" s="13">
        <v>0</v>
      </c>
      <c r="K1288" s="13">
        <v>0</v>
      </c>
      <c r="L1288" s="13">
        <v>0</v>
      </c>
      <c r="M1288" s="5">
        <f>AllData_CategoryTribe!AX1289*4</f>
        <v>0</v>
      </c>
      <c r="N1288" s="5">
        <f>AllData_CategoryTribe!BA1289*9</f>
        <v>0</v>
      </c>
      <c r="O1288" s="5">
        <f>AllData_CategoryTribe!BB1289*4</f>
        <v>0</v>
      </c>
      <c r="P1288">
        <f t="shared" si="20"/>
        <v>0</v>
      </c>
      <c r="Q1288">
        <v>45.8</v>
      </c>
    </row>
    <row r="1289" spans="1:17" x14ac:dyDescent="0.3">
      <c r="A1289" s="8" t="s">
        <v>232</v>
      </c>
      <c r="B1289" s="8" t="s">
        <v>237</v>
      </c>
      <c r="C1289" s="8" t="s">
        <v>111</v>
      </c>
      <c r="D1289" s="8" t="s">
        <v>90</v>
      </c>
      <c r="E1289" s="12">
        <v>112</v>
      </c>
      <c r="F1289" s="12">
        <v>3.3000000000000002E-2</v>
      </c>
      <c r="G1289" s="12">
        <v>3.6960000000000002</v>
      </c>
      <c r="H1289" s="13">
        <v>6.4680000000000009</v>
      </c>
      <c r="I1289" s="13">
        <v>1.0400544</v>
      </c>
      <c r="J1289" s="13">
        <v>0.223608</v>
      </c>
      <c r="K1289" s="13">
        <v>0</v>
      </c>
      <c r="L1289" s="13">
        <v>0</v>
      </c>
      <c r="M1289" s="5">
        <f>AllData_CategoryTribe!AX1290*4</f>
        <v>4.1602176000000002</v>
      </c>
      <c r="N1289" s="5">
        <f>AllData_CategoryTribe!BA1290*9</f>
        <v>2.0124719999999998</v>
      </c>
      <c r="O1289" s="5">
        <f>AllData_CategoryTribe!BB1290*4</f>
        <v>0</v>
      </c>
      <c r="P1289">
        <f t="shared" si="20"/>
        <v>1</v>
      </c>
      <c r="Q1289">
        <v>34.19</v>
      </c>
    </row>
    <row r="1290" spans="1:17" x14ac:dyDescent="0.3">
      <c r="A1290" s="8" t="s">
        <v>232</v>
      </c>
      <c r="B1290" s="8" t="s">
        <v>237</v>
      </c>
      <c r="C1290" s="8" t="s">
        <v>111</v>
      </c>
      <c r="D1290" s="8" t="s">
        <v>23</v>
      </c>
      <c r="E1290" s="12"/>
      <c r="F1290" s="12">
        <v>0</v>
      </c>
      <c r="G1290" s="12">
        <v>0</v>
      </c>
      <c r="H1290" s="13">
        <v>0</v>
      </c>
      <c r="I1290" s="13">
        <v>0</v>
      </c>
      <c r="J1290" s="13">
        <v>0</v>
      </c>
      <c r="K1290" s="13">
        <v>0</v>
      </c>
      <c r="L1290" s="13">
        <v>0</v>
      </c>
      <c r="M1290" s="5">
        <f>AllData_CategoryTribe!AX1291*4</f>
        <v>0</v>
      </c>
      <c r="N1290" s="5">
        <f>AllData_CategoryTribe!BA1291*9</f>
        <v>0</v>
      </c>
      <c r="O1290" s="5">
        <f>AllData_CategoryTribe!BB1291*4</f>
        <v>0</v>
      </c>
      <c r="P1290">
        <f t="shared" si="20"/>
        <v>0</v>
      </c>
      <c r="Q1290">
        <v>24.3</v>
      </c>
    </row>
    <row r="1291" spans="1:17" x14ac:dyDescent="0.3">
      <c r="A1291" s="8" t="s">
        <v>232</v>
      </c>
      <c r="B1291" s="8" t="s">
        <v>237</v>
      </c>
      <c r="C1291" s="8" t="s">
        <v>111</v>
      </c>
      <c r="D1291" s="8" t="s">
        <v>24</v>
      </c>
      <c r="E1291" s="12">
        <v>184</v>
      </c>
      <c r="F1291" s="12">
        <v>0.14299999999999999</v>
      </c>
      <c r="G1291" s="12">
        <v>26.311999999999998</v>
      </c>
      <c r="H1291" s="13">
        <v>18.155279999999998</v>
      </c>
      <c r="I1291" s="13">
        <v>0.94723199999999996</v>
      </c>
      <c r="J1291" s="13">
        <v>1.0787919999999998</v>
      </c>
      <c r="K1291" s="13">
        <v>1.18404</v>
      </c>
      <c r="L1291" s="13">
        <v>0</v>
      </c>
      <c r="M1291" s="5">
        <f>AllData_CategoryTribe!AX1292*4</f>
        <v>3.7889279999999999</v>
      </c>
      <c r="N1291" s="5">
        <f>AllData_CategoryTribe!BA1292*9</f>
        <v>9.709127999999998</v>
      </c>
      <c r="O1291" s="5">
        <f>AllData_CategoryTribe!BB1292*4</f>
        <v>4.7361599999999999</v>
      </c>
      <c r="P1291">
        <f t="shared" si="20"/>
        <v>1</v>
      </c>
      <c r="Q1291">
        <v>12.2</v>
      </c>
    </row>
    <row r="1292" spans="1:17" x14ac:dyDescent="0.3">
      <c r="A1292" s="8" t="s">
        <v>232</v>
      </c>
      <c r="B1292" s="8" t="s">
        <v>237</v>
      </c>
      <c r="C1292" s="8" t="s">
        <v>111</v>
      </c>
      <c r="D1292" s="8" t="s">
        <v>25</v>
      </c>
      <c r="E1292" s="12"/>
      <c r="F1292" s="12">
        <v>0</v>
      </c>
      <c r="G1292" s="12">
        <v>0</v>
      </c>
      <c r="H1292" s="13">
        <v>0</v>
      </c>
      <c r="I1292" s="13">
        <v>0</v>
      </c>
      <c r="J1292" s="13">
        <v>0</v>
      </c>
      <c r="K1292" s="13">
        <v>0</v>
      </c>
      <c r="L1292" s="13">
        <v>0</v>
      </c>
      <c r="M1292" s="5">
        <f>AllData_CategoryTribe!AX1293*4</f>
        <v>0</v>
      </c>
      <c r="N1292" s="5">
        <f>AllData_CategoryTribe!BA1293*9</f>
        <v>0</v>
      </c>
      <c r="O1292" s="5">
        <f>AllData_CategoryTribe!BB1293*4</f>
        <v>0</v>
      </c>
      <c r="P1292">
        <f t="shared" si="20"/>
        <v>0</v>
      </c>
      <c r="Q1292">
        <v>59.3</v>
      </c>
    </row>
    <row r="1293" spans="1:17" x14ac:dyDescent="0.3">
      <c r="A1293" s="8" t="s">
        <v>20</v>
      </c>
      <c r="B1293" s="8" t="s">
        <v>237</v>
      </c>
      <c r="C1293" s="8" t="s">
        <v>111</v>
      </c>
      <c r="D1293" s="8" t="s">
        <v>20</v>
      </c>
      <c r="E1293" s="12">
        <v>112</v>
      </c>
      <c r="F1293" s="12">
        <v>0.28599999999999998</v>
      </c>
      <c r="G1293" s="12">
        <v>32.031999999999996</v>
      </c>
      <c r="H1293" s="13">
        <v>33.633599999999994</v>
      </c>
      <c r="I1293" s="13">
        <v>5.9259199999999996</v>
      </c>
      <c r="J1293" s="13">
        <v>0.92892799999999998</v>
      </c>
      <c r="K1293" s="13">
        <v>0</v>
      </c>
      <c r="L1293" s="13">
        <v>0</v>
      </c>
      <c r="M1293" s="5">
        <f>AllData_CategoryTribe!AX1294*4</f>
        <v>23.703679999999999</v>
      </c>
      <c r="N1293" s="5">
        <f>AllData_CategoryTribe!BA1294*9</f>
        <v>8.3603519999999989</v>
      </c>
      <c r="O1293" s="5">
        <f>AllData_CategoryTribe!BB1294*4</f>
        <v>0</v>
      </c>
      <c r="P1293">
        <f t="shared" si="20"/>
        <v>1</v>
      </c>
      <c r="Q1293">
        <v>21.4</v>
      </c>
    </row>
    <row r="1294" spans="1:17" x14ac:dyDescent="0.3">
      <c r="A1294" s="8" t="s">
        <v>233</v>
      </c>
      <c r="B1294" s="8" t="s">
        <v>237</v>
      </c>
      <c r="C1294" s="8" t="s">
        <v>111</v>
      </c>
      <c r="D1294" s="8" t="s">
        <v>26</v>
      </c>
      <c r="E1294" s="12">
        <v>175</v>
      </c>
      <c r="F1294" s="12">
        <v>3.3000000000000002E-2</v>
      </c>
      <c r="G1294" s="12">
        <v>5.7750000000000004</v>
      </c>
      <c r="H1294" s="13">
        <v>7.5075000000000003</v>
      </c>
      <c r="I1294" s="13">
        <v>0.1386</v>
      </c>
      <c r="J1294" s="13">
        <v>1.155E-2</v>
      </c>
      <c r="K1294" s="13">
        <v>1.6516500000000003</v>
      </c>
      <c r="L1294" s="13">
        <v>1.7325E-2</v>
      </c>
      <c r="M1294" s="5">
        <f>AllData_CategoryTribe!AX1295*4</f>
        <v>0.5544</v>
      </c>
      <c r="N1294" s="5">
        <f>AllData_CategoryTribe!BA1295*9</f>
        <v>0.10395</v>
      </c>
      <c r="O1294" s="5">
        <f>AllData_CategoryTribe!BB1295*4</f>
        <v>6.6066000000000011</v>
      </c>
      <c r="P1294">
        <f t="shared" si="20"/>
        <v>1</v>
      </c>
      <c r="Q1294">
        <v>31.200000000000003</v>
      </c>
    </row>
    <row r="1295" spans="1:17" x14ac:dyDescent="0.3">
      <c r="A1295" s="8" t="s">
        <v>233</v>
      </c>
      <c r="B1295" s="8" t="s">
        <v>237</v>
      </c>
      <c r="C1295" s="8" t="s">
        <v>111</v>
      </c>
      <c r="D1295" s="8" t="s">
        <v>28</v>
      </c>
      <c r="E1295" s="12">
        <v>185</v>
      </c>
      <c r="F1295" s="12">
        <v>0.1</v>
      </c>
      <c r="G1295" s="12">
        <v>18.5</v>
      </c>
      <c r="H1295" s="13">
        <v>23.495000000000001</v>
      </c>
      <c r="I1295" s="13">
        <v>1.6094999999999999</v>
      </c>
      <c r="J1295" s="13">
        <v>9.2499999999999999E-2</v>
      </c>
      <c r="K1295" s="13">
        <v>4.218</v>
      </c>
      <c r="L1295" s="13">
        <v>1.1840000000000002</v>
      </c>
      <c r="M1295" s="5">
        <f>AllData_CategoryTribe!AX1296*4</f>
        <v>6.4379999999999997</v>
      </c>
      <c r="N1295" s="5">
        <f>AllData_CategoryTribe!BA1296*9</f>
        <v>0.83250000000000002</v>
      </c>
      <c r="O1295" s="5">
        <f>AllData_CategoryTribe!BB1296*4</f>
        <v>16.872</v>
      </c>
      <c r="P1295">
        <f t="shared" si="20"/>
        <v>1</v>
      </c>
      <c r="Q1295">
        <v>32</v>
      </c>
    </row>
    <row r="1296" spans="1:17" x14ac:dyDescent="0.3">
      <c r="A1296" s="8" t="s">
        <v>233</v>
      </c>
      <c r="B1296" s="8" t="s">
        <v>237</v>
      </c>
      <c r="C1296" s="8" t="s">
        <v>111</v>
      </c>
      <c r="D1296" s="8" t="s">
        <v>29</v>
      </c>
      <c r="E1296" s="12">
        <v>60</v>
      </c>
      <c r="F1296" s="12">
        <v>0.57099999999999995</v>
      </c>
      <c r="G1296" s="12">
        <v>34.26</v>
      </c>
      <c r="H1296" s="13">
        <v>7.5371999999999995</v>
      </c>
      <c r="I1296" s="13">
        <v>0.34259999999999996</v>
      </c>
      <c r="J1296" s="13">
        <v>0.13704</v>
      </c>
      <c r="K1296" s="13">
        <v>1.5416999999999998</v>
      </c>
      <c r="L1296" s="13">
        <v>0.9592799999999998</v>
      </c>
      <c r="M1296" s="5">
        <f>AllData_CategoryTribe!AX1297*4</f>
        <v>1.3703999999999998</v>
      </c>
      <c r="N1296" s="5">
        <f>AllData_CategoryTribe!BA1297*9</f>
        <v>1.23336</v>
      </c>
      <c r="O1296" s="5">
        <f>AllData_CategoryTribe!BB1297*4</f>
        <v>6.1667999999999994</v>
      </c>
      <c r="P1296">
        <f t="shared" si="20"/>
        <v>1</v>
      </c>
      <c r="Q1296">
        <v>5.9</v>
      </c>
    </row>
    <row r="1297" spans="1:17" x14ac:dyDescent="0.3">
      <c r="A1297" s="8" t="s">
        <v>233</v>
      </c>
      <c r="B1297" s="8" t="s">
        <v>237</v>
      </c>
      <c r="C1297" s="8" t="s">
        <v>111</v>
      </c>
      <c r="D1297" s="8" t="s">
        <v>30</v>
      </c>
      <c r="E1297" s="12">
        <v>119</v>
      </c>
      <c r="F1297" s="12">
        <v>1.0999999999999999E-2</v>
      </c>
      <c r="G1297" s="12">
        <v>1.3089999999999999</v>
      </c>
      <c r="H1297" s="13">
        <v>1.20428</v>
      </c>
      <c r="I1297" s="13">
        <v>1.3089999999999999E-2</v>
      </c>
      <c r="J1297" s="13">
        <v>6.5449999999999996E-3</v>
      </c>
      <c r="K1297" s="13">
        <v>0.30630599999999997</v>
      </c>
      <c r="L1297" s="13">
        <v>3.1415999999999999E-2</v>
      </c>
      <c r="M1297" s="5">
        <f>AllData_CategoryTribe!AX1298*4</f>
        <v>5.2359999999999997E-2</v>
      </c>
      <c r="N1297" s="5">
        <f>AllData_CategoryTribe!BA1298*9</f>
        <v>5.8904999999999999E-2</v>
      </c>
      <c r="O1297" s="5">
        <f>AllData_CategoryTribe!BB1298*4</f>
        <v>1.2252239999999999</v>
      </c>
      <c r="P1297">
        <f t="shared" si="20"/>
        <v>1</v>
      </c>
      <c r="Q1297">
        <v>24.9</v>
      </c>
    </row>
    <row r="1298" spans="1:17" x14ac:dyDescent="0.3">
      <c r="A1298" s="8" t="s">
        <v>233</v>
      </c>
      <c r="B1298" s="8" t="s">
        <v>237</v>
      </c>
      <c r="C1298" s="8" t="s">
        <v>111</v>
      </c>
      <c r="D1298" s="8" t="s">
        <v>31</v>
      </c>
      <c r="E1298" s="12">
        <v>122</v>
      </c>
      <c r="F1298" s="12">
        <v>0.14299999999999999</v>
      </c>
      <c r="G1298" s="12">
        <v>17.445999999999998</v>
      </c>
      <c r="H1298" s="13">
        <v>16.224779999999999</v>
      </c>
      <c r="I1298" s="13">
        <v>0.34891999999999995</v>
      </c>
      <c r="J1298" s="13">
        <v>1.7446E-2</v>
      </c>
      <c r="K1298" s="13">
        <v>3.7683359999999997</v>
      </c>
      <c r="L1298" s="13">
        <v>0.26168999999999998</v>
      </c>
      <c r="M1298" s="5">
        <f>AllData_CategoryTribe!AX1299*4</f>
        <v>1.3956799999999998</v>
      </c>
      <c r="N1298" s="5">
        <f>AllData_CategoryTribe!BA1299*9</f>
        <v>0.15701399999999999</v>
      </c>
      <c r="O1298" s="5">
        <f>AllData_CategoryTribe!BB1299*4</f>
        <v>15.073343999999999</v>
      </c>
      <c r="P1298">
        <f t="shared" si="20"/>
        <v>1</v>
      </c>
      <c r="Q1298">
        <v>23.700000000000003</v>
      </c>
    </row>
    <row r="1299" spans="1:17" x14ac:dyDescent="0.3">
      <c r="A1299" s="8" t="s">
        <v>233</v>
      </c>
      <c r="B1299" s="8" t="s">
        <v>237</v>
      </c>
      <c r="C1299" s="8" t="s">
        <v>111</v>
      </c>
      <c r="D1299" s="8" t="s">
        <v>44</v>
      </c>
      <c r="E1299" s="12">
        <v>250</v>
      </c>
      <c r="F1299" s="12">
        <v>3.0000000000000001E-3</v>
      </c>
      <c r="G1299" s="12">
        <v>0.75</v>
      </c>
      <c r="H1299" s="13">
        <v>1.0575000000000001</v>
      </c>
      <c r="I1299" s="13">
        <v>3.5999999999999997E-2</v>
      </c>
      <c r="J1299" s="13">
        <v>5.2499999999999995E-3</v>
      </c>
      <c r="K1299" s="13">
        <v>0.21225000000000002</v>
      </c>
      <c r="L1299" s="13">
        <v>1.2749999999999999E-2</v>
      </c>
      <c r="M1299" s="5">
        <f>AllData_CategoryTribe!AX1300*4</f>
        <v>0.14399999999999999</v>
      </c>
      <c r="N1299" s="5">
        <f>AllData_CategoryTribe!BA1300*9</f>
        <v>4.7249999999999993E-2</v>
      </c>
      <c r="O1299" s="5">
        <f>AllData_CategoryTribe!BB1300*4</f>
        <v>0.84900000000000009</v>
      </c>
      <c r="P1299">
        <f t="shared" si="20"/>
        <v>1</v>
      </c>
      <c r="Q1299">
        <v>33.799999999999997</v>
      </c>
    </row>
    <row r="1300" spans="1:17" x14ac:dyDescent="0.3">
      <c r="A1300" s="8" t="s">
        <v>233</v>
      </c>
      <c r="B1300" s="8" t="s">
        <v>237</v>
      </c>
      <c r="C1300" s="8" t="s">
        <v>111</v>
      </c>
      <c r="D1300" s="8" t="s">
        <v>77</v>
      </c>
      <c r="E1300" s="12">
        <v>119</v>
      </c>
      <c r="F1300" s="12">
        <v>1</v>
      </c>
      <c r="G1300" s="12">
        <v>119</v>
      </c>
      <c r="H1300" s="13">
        <v>464.1</v>
      </c>
      <c r="I1300" s="13">
        <v>1.19</v>
      </c>
      <c r="J1300" s="13">
        <v>0.95200000000000007</v>
      </c>
      <c r="K1300" s="13">
        <v>100.07899999999999</v>
      </c>
      <c r="L1300" s="13">
        <v>1.19</v>
      </c>
      <c r="M1300" s="5">
        <f>AllData_CategoryTribe!AX1301*4</f>
        <v>4.76</v>
      </c>
      <c r="N1300" s="5">
        <f>AllData_CategoryTribe!BA1301*9</f>
        <v>8.5680000000000014</v>
      </c>
      <c r="O1300" s="5">
        <f>AllData_CategoryTribe!BB1301*4</f>
        <v>400.31599999999997</v>
      </c>
      <c r="P1300">
        <f t="shared" si="20"/>
        <v>1</v>
      </c>
      <c r="Q1300">
        <v>84.899999999999991</v>
      </c>
    </row>
    <row r="1301" spans="1:17" x14ac:dyDescent="0.3">
      <c r="A1301" s="8" t="s">
        <v>234</v>
      </c>
      <c r="B1301" s="8" t="s">
        <v>237</v>
      </c>
      <c r="C1301" s="8" t="s">
        <v>111</v>
      </c>
      <c r="D1301" s="8" t="s">
        <v>248</v>
      </c>
      <c r="E1301" s="12">
        <v>134</v>
      </c>
      <c r="F1301" s="12">
        <v>0.14299999999999999</v>
      </c>
      <c r="G1301" s="12">
        <v>19.161999999999999</v>
      </c>
      <c r="H1301" s="13">
        <v>31.234059999999999</v>
      </c>
      <c r="I1301" s="13">
        <v>1.207206</v>
      </c>
      <c r="J1301" s="13">
        <v>0.26826800000000001</v>
      </c>
      <c r="K1301" s="13">
        <v>5.9593820000000006</v>
      </c>
      <c r="L1301" s="13">
        <v>0.19161999999999998</v>
      </c>
      <c r="M1301" s="5">
        <f>AllData_CategoryTribe!AX1302*4</f>
        <v>4.828824</v>
      </c>
      <c r="N1301" s="5">
        <f>AllData_CategoryTribe!BA1302*9</f>
        <v>2.414412</v>
      </c>
      <c r="O1301" s="5">
        <f>AllData_CategoryTribe!BB1302*4</f>
        <v>23.837528000000002</v>
      </c>
      <c r="P1301">
        <f t="shared" si="20"/>
        <v>1</v>
      </c>
      <c r="Q1301">
        <v>38.799999999999997</v>
      </c>
    </row>
    <row r="1302" spans="1:17" x14ac:dyDescent="0.3">
      <c r="A1302" s="8" t="s">
        <v>234</v>
      </c>
      <c r="B1302" s="8" t="s">
        <v>237</v>
      </c>
      <c r="C1302" s="8" t="s">
        <v>111</v>
      </c>
      <c r="D1302" s="8" t="s">
        <v>27</v>
      </c>
      <c r="E1302" s="12">
        <v>114</v>
      </c>
      <c r="F1302" s="12">
        <v>0.28599999999999998</v>
      </c>
      <c r="G1302" s="12">
        <v>32.603999999999999</v>
      </c>
      <c r="H1302" s="13">
        <v>40.755000000000003</v>
      </c>
      <c r="I1302" s="13">
        <v>0.68468400000000007</v>
      </c>
      <c r="J1302" s="13">
        <v>0.42385199999999995</v>
      </c>
      <c r="K1302" s="13">
        <v>8.542247999999999</v>
      </c>
      <c r="L1302" s="13">
        <v>0.32604</v>
      </c>
      <c r="M1302" s="5">
        <f>AllData_CategoryTribe!AX1303*4</f>
        <v>2.7387360000000003</v>
      </c>
      <c r="N1302" s="5">
        <f>AllData_CategoryTribe!BA1303*9</f>
        <v>3.8146679999999997</v>
      </c>
      <c r="O1302" s="5">
        <f>AllData_CategoryTribe!BB1303*4</f>
        <v>34.168991999999996</v>
      </c>
      <c r="P1302">
        <f t="shared" si="20"/>
        <v>1</v>
      </c>
      <c r="Q1302">
        <v>29.6</v>
      </c>
    </row>
    <row r="1303" spans="1:17" x14ac:dyDescent="0.3">
      <c r="A1303" s="8" t="s">
        <v>234</v>
      </c>
      <c r="B1303" s="8" t="s">
        <v>237</v>
      </c>
      <c r="C1303" s="8" t="s">
        <v>111</v>
      </c>
      <c r="D1303" s="8" t="s">
        <v>32</v>
      </c>
      <c r="E1303" s="12">
        <v>83</v>
      </c>
      <c r="F1303" s="12">
        <v>0.23300000000000001</v>
      </c>
      <c r="G1303" s="12">
        <v>19.339000000000002</v>
      </c>
      <c r="H1303" s="13">
        <v>64.205480000000009</v>
      </c>
      <c r="I1303" s="13">
        <v>1.9919170000000002</v>
      </c>
      <c r="J1303" s="13">
        <v>0.58017000000000007</v>
      </c>
      <c r="K1303" s="13">
        <v>14.252843000000002</v>
      </c>
      <c r="L1303" s="13">
        <v>2.4560530000000003</v>
      </c>
      <c r="M1303" s="5">
        <f>AllData_CategoryTribe!AX1304*4</f>
        <v>7.9676680000000006</v>
      </c>
      <c r="N1303" s="5">
        <f>AllData_CategoryTribe!BA1304*9</f>
        <v>5.2215300000000004</v>
      </c>
      <c r="O1303" s="5">
        <f>AllData_CategoryTribe!BB1304*4</f>
        <v>57.011372000000009</v>
      </c>
      <c r="P1303">
        <f t="shared" si="20"/>
        <v>1</v>
      </c>
      <c r="Q1303">
        <v>87</v>
      </c>
    </row>
    <row r="1304" spans="1:17" x14ac:dyDescent="0.3">
      <c r="A1304" s="8" t="s">
        <v>234</v>
      </c>
      <c r="B1304" s="8" t="s">
        <v>237</v>
      </c>
      <c r="C1304" s="8" t="s">
        <v>111</v>
      </c>
      <c r="D1304" s="8" t="s">
        <v>74</v>
      </c>
      <c r="E1304" s="12">
        <v>340</v>
      </c>
      <c r="F1304" s="12">
        <v>6.7000000000000004E-2</v>
      </c>
      <c r="G1304" s="12">
        <v>22.78</v>
      </c>
      <c r="H1304" s="13">
        <v>9.3398000000000003</v>
      </c>
      <c r="I1304" s="13">
        <v>0</v>
      </c>
      <c r="J1304" s="13">
        <v>0</v>
      </c>
      <c r="K1304" s="13">
        <v>2.3691200000000001</v>
      </c>
      <c r="L1304" s="13">
        <v>0</v>
      </c>
      <c r="M1304" s="5">
        <f>AllData_CategoryTribe!AX1305*4</f>
        <v>0</v>
      </c>
      <c r="N1304" s="5">
        <f>AllData_CategoryTribe!BA1305*9</f>
        <v>0</v>
      </c>
      <c r="O1304" s="5">
        <f>AllData_CategoryTribe!BB1305*4</f>
        <v>9.4764800000000005</v>
      </c>
      <c r="P1304">
        <f t="shared" si="20"/>
        <v>1</v>
      </c>
      <c r="Q1304">
        <v>10.4</v>
      </c>
    </row>
    <row r="1305" spans="1:17" x14ac:dyDescent="0.3">
      <c r="A1305" s="8" t="s">
        <v>232</v>
      </c>
      <c r="B1305" s="8" t="s">
        <v>237</v>
      </c>
      <c r="C1305" s="8" t="s">
        <v>112</v>
      </c>
      <c r="D1305" s="8" t="s">
        <v>13</v>
      </c>
      <c r="E1305" s="12"/>
      <c r="F1305" s="12">
        <v>0</v>
      </c>
      <c r="G1305" s="12">
        <v>0</v>
      </c>
      <c r="H1305" s="13">
        <v>0</v>
      </c>
      <c r="I1305" s="13">
        <v>0</v>
      </c>
      <c r="J1305" s="13">
        <v>0</v>
      </c>
      <c r="K1305" s="13">
        <v>0</v>
      </c>
      <c r="L1305" s="13">
        <v>0</v>
      </c>
      <c r="M1305" s="5">
        <f>AllData_CategoryTribe!AX1306*4</f>
        <v>0</v>
      </c>
      <c r="N1305" s="5">
        <f>AllData_CategoryTribe!BA1306*9</f>
        <v>0</v>
      </c>
      <c r="O1305" s="5">
        <f>AllData_CategoryTribe!BB1306*4</f>
        <v>0</v>
      </c>
      <c r="P1305">
        <f t="shared" si="20"/>
        <v>0</v>
      </c>
      <c r="Q1305">
        <v>42.9</v>
      </c>
    </row>
    <row r="1306" spans="1:17" x14ac:dyDescent="0.3">
      <c r="A1306" s="8" t="s">
        <v>232</v>
      </c>
      <c r="B1306" s="8" t="s">
        <v>237</v>
      </c>
      <c r="C1306" s="8" t="s">
        <v>112</v>
      </c>
      <c r="D1306" s="8" t="s">
        <v>15</v>
      </c>
      <c r="E1306" s="12">
        <v>85</v>
      </c>
      <c r="F1306" s="12">
        <v>0.1</v>
      </c>
      <c r="G1306" s="12">
        <v>8.5</v>
      </c>
      <c r="H1306" s="13">
        <v>20.484999999999999</v>
      </c>
      <c r="I1306" s="13">
        <v>2.7965</v>
      </c>
      <c r="J1306" s="13">
        <v>0.9265000000000001</v>
      </c>
      <c r="K1306" s="13">
        <v>4.2500000000000003E-2</v>
      </c>
      <c r="L1306" s="13">
        <v>0</v>
      </c>
      <c r="M1306" s="5">
        <f>AllData_CategoryTribe!AX1307*4</f>
        <v>11.186</v>
      </c>
      <c r="N1306" s="5">
        <f>AllData_CategoryTribe!BA1307*9</f>
        <v>8.3385000000000016</v>
      </c>
      <c r="O1306" s="5">
        <f>AllData_CategoryTribe!BB1307*4</f>
        <v>0.17</v>
      </c>
      <c r="P1306">
        <f t="shared" si="20"/>
        <v>1</v>
      </c>
      <c r="Q1306">
        <v>44.3</v>
      </c>
    </row>
    <row r="1307" spans="1:17" x14ac:dyDescent="0.3">
      <c r="A1307" s="8" t="s">
        <v>232</v>
      </c>
      <c r="B1307" s="8" t="s">
        <v>237</v>
      </c>
      <c r="C1307" s="8" t="s">
        <v>112</v>
      </c>
      <c r="D1307" s="8" t="s">
        <v>17</v>
      </c>
      <c r="E1307" s="12">
        <v>85</v>
      </c>
      <c r="F1307" s="12">
        <v>0.1</v>
      </c>
      <c r="G1307" s="12">
        <v>8.5</v>
      </c>
      <c r="H1307" s="13">
        <v>22.524999999999999</v>
      </c>
      <c r="I1307" s="13">
        <v>1.4364999999999997</v>
      </c>
      <c r="J1307" s="13">
        <v>1.8189999999999997</v>
      </c>
      <c r="K1307" s="13">
        <v>0</v>
      </c>
      <c r="L1307" s="13">
        <v>0</v>
      </c>
      <c r="M1307" s="5">
        <f>AllData_CategoryTribe!AX1308*4</f>
        <v>5.7459999999999987</v>
      </c>
      <c r="N1307" s="5">
        <f>AllData_CategoryTribe!BA1308*9</f>
        <v>16.370999999999999</v>
      </c>
      <c r="O1307" s="5">
        <f>AllData_CategoryTribe!BB1308*4</f>
        <v>0</v>
      </c>
      <c r="P1307">
        <f t="shared" si="20"/>
        <v>1</v>
      </c>
      <c r="Q1307">
        <v>38.299999999999997</v>
      </c>
    </row>
    <row r="1308" spans="1:17" x14ac:dyDescent="0.3">
      <c r="A1308" s="8" t="s">
        <v>232</v>
      </c>
      <c r="B1308" s="8" t="s">
        <v>237</v>
      </c>
      <c r="C1308" s="8" t="s">
        <v>112</v>
      </c>
      <c r="D1308" s="8" t="s">
        <v>18</v>
      </c>
      <c r="E1308" s="12">
        <v>112</v>
      </c>
      <c r="F1308" s="12">
        <v>3.0000000000000001E-3</v>
      </c>
      <c r="G1308" s="12">
        <v>0.33600000000000002</v>
      </c>
      <c r="H1308" s="13">
        <v>0.89712000000000003</v>
      </c>
      <c r="I1308" s="13">
        <v>6.5856000000000012E-2</v>
      </c>
      <c r="J1308" s="13">
        <v>6.8208000000000005E-2</v>
      </c>
      <c r="K1308" s="13">
        <v>3.3600000000000001E-3</v>
      </c>
      <c r="L1308" s="13">
        <v>3.3600000000000001E-3</v>
      </c>
      <c r="M1308" s="5">
        <f>AllData_CategoryTribe!AX1309*4</f>
        <v>0.26342400000000005</v>
      </c>
      <c r="N1308" s="5">
        <f>AllData_CategoryTribe!BA1309*9</f>
        <v>0.61387200000000008</v>
      </c>
      <c r="O1308" s="5">
        <f>AllData_CategoryTribe!BB1309*4</f>
        <v>1.3440000000000001E-2</v>
      </c>
      <c r="P1308">
        <f t="shared" si="20"/>
        <v>1</v>
      </c>
      <c r="Q1308">
        <v>39.900000000000006</v>
      </c>
    </row>
    <row r="1309" spans="1:17" x14ac:dyDescent="0.3">
      <c r="A1309" s="8" t="s">
        <v>232</v>
      </c>
      <c r="B1309" s="8" t="s">
        <v>237</v>
      </c>
      <c r="C1309" s="8" t="s">
        <v>112</v>
      </c>
      <c r="D1309" s="8" t="s">
        <v>19</v>
      </c>
      <c r="E1309" s="12"/>
      <c r="F1309" s="12">
        <v>0</v>
      </c>
      <c r="G1309" s="12">
        <v>0</v>
      </c>
      <c r="H1309" s="13">
        <v>0</v>
      </c>
      <c r="I1309" s="13">
        <v>0</v>
      </c>
      <c r="J1309" s="13">
        <v>0</v>
      </c>
      <c r="K1309" s="13">
        <v>0</v>
      </c>
      <c r="L1309" s="13">
        <v>0</v>
      </c>
      <c r="M1309" s="5">
        <f>AllData_CategoryTribe!AX1310*4</f>
        <v>0</v>
      </c>
      <c r="N1309" s="5">
        <f>AllData_CategoryTribe!BA1310*9</f>
        <v>0</v>
      </c>
      <c r="O1309" s="5">
        <f>AllData_CategoryTribe!BB1310*4</f>
        <v>0</v>
      </c>
      <c r="P1309">
        <f t="shared" si="20"/>
        <v>0</v>
      </c>
      <c r="Q1309">
        <v>45.8</v>
      </c>
    </row>
    <row r="1310" spans="1:17" x14ac:dyDescent="0.3">
      <c r="A1310" s="8" t="s">
        <v>232</v>
      </c>
      <c r="B1310" s="8" t="s">
        <v>237</v>
      </c>
      <c r="C1310" s="8" t="s">
        <v>112</v>
      </c>
      <c r="D1310" s="8" t="s">
        <v>22</v>
      </c>
      <c r="E1310" s="12"/>
      <c r="F1310" s="12">
        <v>0</v>
      </c>
      <c r="G1310" s="12">
        <v>0</v>
      </c>
      <c r="H1310" s="13">
        <v>0</v>
      </c>
      <c r="I1310" s="13">
        <v>0</v>
      </c>
      <c r="J1310" s="13">
        <v>0</v>
      </c>
      <c r="K1310" s="13">
        <v>0</v>
      </c>
      <c r="L1310" s="13">
        <v>0</v>
      </c>
      <c r="M1310" s="5">
        <f>AllData_CategoryTribe!AX1311*4</f>
        <v>0</v>
      </c>
      <c r="N1310" s="5">
        <f>AllData_CategoryTribe!BA1311*9</f>
        <v>0</v>
      </c>
      <c r="O1310" s="5">
        <f>AllData_CategoryTribe!BB1311*4</f>
        <v>0</v>
      </c>
      <c r="P1310">
        <f t="shared" si="20"/>
        <v>0</v>
      </c>
      <c r="Q1310">
        <v>45.8</v>
      </c>
    </row>
    <row r="1311" spans="1:17" x14ac:dyDescent="0.3">
      <c r="A1311" s="8" t="s">
        <v>232</v>
      </c>
      <c r="B1311" s="8" t="s">
        <v>237</v>
      </c>
      <c r="C1311" s="8" t="s">
        <v>112</v>
      </c>
      <c r="D1311" s="8" t="s">
        <v>23</v>
      </c>
      <c r="E1311" s="12"/>
      <c r="F1311" s="12">
        <v>0</v>
      </c>
      <c r="G1311" s="12">
        <v>0</v>
      </c>
      <c r="H1311" s="13">
        <v>0</v>
      </c>
      <c r="I1311" s="13">
        <v>0</v>
      </c>
      <c r="J1311" s="13">
        <v>0</v>
      </c>
      <c r="K1311" s="13">
        <v>0</v>
      </c>
      <c r="L1311" s="13">
        <v>0</v>
      </c>
      <c r="M1311" s="5">
        <f>AllData_CategoryTribe!AX1312*4</f>
        <v>0</v>
      </c>
      <c r="N1311" s="5">
        <f>AllData_CategoryTribe!BA1312*9</f>
        <v>0</v>
      </c>
      <c r="O1311" s="5">
        <f>AllData_CategoryTribe!BB1312*4</f>
        <v>0</v>
      </c>
      <c r="P1311">
        <f t="shared" si="20"/>
        <v>0</v>
      </c>
      <c r="Q1311">
        <v>24.3</v>
      </c>
    </row>
    <row r="1312" spans="1:17" x14ac:dyDescent="0.3">
      <c r="A1312" s="8" t="s">
        <v>232</v>
      </c>
      <c r="B1312" s="8" t="s">
        <v>237</v>
      </c>
      <c r="C1312" s="8" t="s">
        <v>112</v>
      </c>
      <c r="D1312" s="8" t="s">
        <v>24</v>
      </c>
      <c r="E1312" s="12">
        <v>184</v>
      </c>
      <c r="F1312" s="12">
        <v>1</v>
      </c>
      <c r="G1312" s="12">
        <v>184</v>
      </c>
      <c r="H1312" s="13">
        <v>126.96</v>
      </c>
      <c r="I1312" s="13">
        <v>6.6239999999999997</v>
      </c>
      <c r="J1312" s="13">
        <v>7.5439999999999996</v>
      </c>
      <c r="K1312" s="13">
        <v>8.2799999999999994</v>
      </c>
      <c r="L1312" s="13">
        <v>0</v>
      </c>
      <c r="M1312" s="5">
        <f>AllData_CategoryTribe!AX1313*4</f>
        <v>26.495999999999999</v>
      </c>
      <c r="N1312" s="5">
        <f>AllData_CategoryTribe!BA1313*9</f>
        <v>67.896000000000001</v>
      </c>
      <c r="O1312" s="5">
        <f>AllData_CategoryTribe!BB1313*4</f>
        <v>33.119999999999997</v>
      </c>
      <c r="P1312">
        <f t="shared" si="20"/>
        <v>1</v>
      </c>
      <c r="Q1312">
        <v>12.2</v>
      </c>
    </row>
    <row r="1313" spans="1:17" x14ac:dyDescent="0.3">
      <c r="A1313" s="8" t="s">
        <v>232</v>
      </c>
      <c r="B1313" s="8" t="s">
        <v>237</v>
      </c>
      <c r="C1313" s="8" t="s">
        <v>112</v>
      </c>
      <c r="D1313" s="8" t="s">
        <v>25</v>
      </c>
      <c r="E1313" s="12"/>
      <c r="F1313" s="12">
        <v>0</v>
      </c>
      <c r="G1313" s="12">
        <v>0</v>
      </c>
      <c r="H1313" s="13">
        <v>0</v>
      </c>
      <c r="I1313" s="13">
        <v>0</v>
      </c>
      <c r="J1313" s="13">
        <v>0</v>
      </c>
      <c r="K1313" s="13">
        <v>0</v>
      </c>
      <c r="L1313" s="13">
        <v>0</v>
      </c>
      <c r="M1313" s="5">
        <f>AllData_CategoryTribe!AX1314*4</f>
        <v>0</v>
      </c>
      <c r="N1313" s="5">
        <f>AllData_CategoryTribe!BA1314*9</f>
        <v>0</v>
      </c>
      <c r="O1313" s="5">
        <f>AllData_CategoryTribe!BB1314*4</f>
        <v>0</v>
      </c>
      <c r="P1313">
        <f t="shared" si="20"/>
        <v>0</v>
      </c>
      <c r="Q1313">
        <v>59.3</v>
      </c>
    </row>
    <row r="1314" spans="1:17" x14ac:dyDescent="0.3">
      <c r="A1314" s="8" t="s">
        <v>20</v>
      </c>
      <c r="B1314" s="8" t="s">
        <v>237</v>
      </c>
      <c r="C1314" s="8" t="s">
        <v>112</v>
      </c>
      <c r="D1314" s="8" t="s">
        <v>20</v>
      </c>
      <c r="E1314" s="12">
        <v>112</v>
      </c>
      <c r="F1314" s="12">
        <v>0.71399999999999997</v>
      </c>
      <c r="G1314" s="12">
        <v>79.967999999999989</v>
      </c>
      <c r="H1314" s="13">
        <v>83.966399999999993</v>
      </c>
      <c r="I1314" s="13">
        <v>14.794079999999999</v>
      </c>
      <c r="J1314" s="13">
        <v>2.3190719999999998</v>
      </c>
      <c r="K1314" s="13">
        <v>0</v>
      </c>
      <c r="L1314" s="13">
        <v>0</v>
      </c>
      <c r="M1314" s="5">
        <f>AllData_CategoryTribe!AX1315*4</f>
        <v>59.176319999999997</v>
      </c>
      <c r="N1314" s="5">
        <f>AllData_CategoryTribe!BA1315*9</f>
        <v>20.871647999999997</v>
      </c>
      <c r="O1314" s="5">
        <f>AllData_CategoryTribe!BB1315*4</f>
        <v>0</v>
      </c>
      <c r="P1314">
        <f t="shared" si="20"/>
        <v>1</v>
      </c>
      <c r="Q1314">
        <v>21.4</v>
      </c>
    </row>
    <row r="1315" spans="1:17" x14ac:dyDescent="0.3">
      <c r="A1315" s="8" t="s">
        <v>233</v>
      </c>
      <c r="B1315" s="8" t="s">
        <v>237</v>
      </c>
      <c r="C1315" s="8" t="s">
        <v>112</v>
      </c>
      <c r="D1315" s="8" t="s">
        <v>26</v>
      </c>
      <c r="E1315" s="12">
        <v>175</v>
      </c>
      <c r="F1315" s="12">
        <v>0.42899999999999999</v>
      </c>
      <c r="G1315" s="12">
        <v>75.075000000000003</v>
      </c>
      <c r="H1315" s="13">
        <v>97.597499999999997</v>
      </c>
      <c r="I1315" s="13">
        <v>1.8018000000000001</v>
      </c>
      <c r="J1315" s="13">
        <v>0.15015000000000001</v>
      </c>
      <c r="K1315" s="13">
        <v>21.471450000000001</v>
      </c>
      <c r="L1315" s="13">
        <v>0.22522500000000001</v>
      </c>
      <c r="M1315" s="5">
        <f>AllData_CategoryTribe!AX1316*4</f>
        <v>7.2072000000000003</v>
      </c>
      <c r="N1315" s="5">
        <f>AllData_CategoryTribe!BA1316*9</f>
        <v>1.3513500000000001</v>
      </c>
      <c r="O1315" s="5">
        <f>AllData_CategoryTribe!BB1316*4</f>
        <v>85.885800000000003</v>
      </c>
      <c r="P1315">
        <f t="shared" si="20"/>
        <v>1</v>
      </c>
      <c r="Q1315">
        <v>31.200000000000003</v>
      </c>
    </row>
    <row r="1316" spans="1:17" x14ac:dyDescent="0.3">
      <c r="A1316" s="8" t="s">
        <v>233</v>
      </c>
      <c r="B1316" s="8" t="s">
        <v>237</v>
      </c>
      <c r="C1316" s="8" t="s">
        <v>112</v>
      </c>
      <c r="D1316" s="8" t="s">
        <v>28</v>
      </c>
      <c r="E1316" s="12">
        <v>185</v>
      </c>
      <c r="F1316" s="12">
        <v>0.28599999999999998</v>
      </c>
      <c r="G1316" s="12">
        <v>52.91</v>
      </c>
      <c r="H1316" s="13">
        <v>67.195700000000002</v>
      </c>
      <c r="I1316" s="13">
        <v>4.6031699999999995</v>
      </c>
      <c r="J1316" s="13">
        <v>0.26455000000000001</v>
      </c>
      <c r="K1316" s="13">
        <v>12.06348</v>
      </c>
      <c r="L1316" s="13">
        <v>3.3862400000000004</v>
      </c>
      <c r="M1316" s="5">
        <f>AllData_CategoryTribe!AX1317*4</f>
        <v>18.412679999999998</v>
      </c>
      <c r="N1316" s="5">
        <f>AllData_CategoryTribe!BA1317*9</f>
        <v>2.3809499999999999</v>
      </c>
      <c r="O1316" s="5">
        <f>AllData_CategoryTribe!BB1317*4</f>
        <v>48.253920000000001</v>
      </c>
      <c r="P1316">
        <f t="shared" si="20"/>
        <v>1</v>
      </c>
      <c r="Q1316">
        <v>32</v>
      </c>
    </row>
    <row r="1317" spans="1:17" x14ac:dyDescent="0.3">
      <c r="A1317" s="8" t="s">
        <v>233</v>
      </c>
      <c r="B1317" s="8" t="s">
        <v>237</v>
      </c>
      <c r="C1317" s="8" t="s">
        <v>112</v>
      </c>
      <c r="D1317" s="8" t="s">
        <v>29</v>
      </c>
      <c r="E1317" s="12">
        <v>60</v>
      </c>
      <c r="F1317" s="12">
        <v>0.71399999999999997</v>
      </c>
      <c r="G1317" s="12">
        <v>42.839999999999996</v>
      </c>
      <c r="H1317" s="13">
        <v>9.4247999999999994</v>
      </c>
      <c r="I1317" s="13">
        <v>0.42839999999999995</v>
      </c>
      <c r="J1317" s="13">
        <v>0.17135999999999998</v>
      </c>
      <c r="K1317" s="13">
        <v>1.9277999999999997</v>
      </c>
      <c r="L1317" s="13">
        <v>1.1995199999999999</v>
      </c>
      <c r="M1317" s="5">
        <f>AllData_CategoryTribe!AX1318*4</f>
        <v>1.7135999999999998</v>
      </c>
      <c r="N1317" s="5">
        <f>AllData_CategoryTribe!BA1318*9</f>
        <v>1.5422399999999998</v>
      </c>
      <c r="O1317" s="5">
        <f>AllData_CategoryTribe!BB1318*4</f>
        <v>7.7111999999999989</v>
      </c>
      <c r="P1317">
        <f t="shared" si="20"/>
        <v>1</v>
      </c>
      <c r="Q1317">
        <v>5.9</v>
      </c>
    </row>
    <row r="1318" spans="1:17" x14ac:dyDescent="0.3">
      <c r="A1318" s="8" t="s">
        <v>233</v>
      </c>
      <c r="B1318" s="8" t="s">
        <v>237</v>
      </c>
      <c r="C1318" s="8" t="s">
        <v>112</v>
      </c>
      <c r="D1318" s="8" t="s">
        <v>30</v>
      </c>
      <c r="E1318" s="12">
        <v>119</v>
      </c>
      <c r="F1318" s="12">
        <v>0.28599999999999998</v>
      </c>
      <c r="G1318" s="12">
        <v>34.033999999999999</v>
      </c>
      <c r="H1318" s="13">
        <v>31.311279999999996</v>
      </c>
      <c r="I1318" s="13">
        <v>0.34033999999999998</v>
      </c>
      <c r="J1318" s="13">
        <v>0.17016999999999999</v>
      </c>
      <c r="K1318" s="13">
        <v>7.9639559999999996</v>
      </c>
      <c r="L1318" s="13">
        <v>0.81681599999999988</v>
      </c>
      <c r="M1318" s="5">
        <f>AllData_CategoryTribe!AX1319*4</f>
        <v>1.3613599999999999</v>
      </c>
      <c r="N1318" s="5">
        <f>AllData_CategoryTribe!BA1319*9</f>
        <v>1.5315299999999998</v>
      </c>
      <c r="O1318" s="5">
        <f>AllData_CategoryTribe!BB1319*4</f>
        <v>31.855823999999998</v>
      </c>
      <c r="P1318">
        <f t="shared" si="20"/>
        <v>1</v>
      </c>
      <c r="Q1318">
        <v>24.9</v>
      </c>
    </row>
    <row r="1319" spans="1:17" x14ac:dyDescent="0.3">
      <c r="A1319" s="8" t="s">
        <v>233</v>
      </c>
      <c r="B1319" s="8" t="s">
        <v>237</v>
      </c>
      <c r="C1319" s="8" t="s">
        <v>112</v>
      </c>
      <c r="D1319" s="8" t="s">
        <v>31</v>
      </c>
      <c r="E1319" s="12">
        <v>122</v>
      </c>
      <c r="F1319" s="12">
        <v>0.1</v>
      </c>
      <c r="G1319" s="12">
        <v>12.200000000000001</v>
      </c>
      <c r="H1319" s="13">
        <v>11.346000000000002</v>
      </c>
      <c r="I1319" s="13">
        <v>0.24400000000000002</v>
      </c>
      <c r="J1319" s="13">
        <v>1.2200000000000003E-2</v>
      </c>
      <c r="K1319" s="13">
        <v>2.6352000000000002</v>
      </c>
      <c r="L1319" s="13">
        <v>0.183</v>
      </c>
      <c r="M1319" s="5">
        <f>AllData_CategoryTribe!AX1320*4</f>
        <v>0.97600000000000009</v>
      </c>
      <c r="N1319" s="5">
        <f>AllData_CategoryTribe!BA1320*9</f>
        <v>0.10980000000000002</v>
      </c>
      <c r="O1319" s="5">
        <f>AllData_CategoryTribe!BB1320*4</f>
        <v>10.540800000000001</v>
      </c>
      <c r="P1319">
        <f t="shared" si="20"/>
        <v>1</v>
      </c>
      <c r="Q1319">
        <v>23.700000000000003</v>
      </c>
    </row>
    <row r="1320" spans="1:17" x14ac:dyDescent="0.3">
      <c r="A1320" s="8" t="s">
        <v>233</v>
      </c>
      <c r="B1320" s="8" t="s">
        <v>237</v>
      </c>
      <c r="C1320" s="8" t="s">
        <v>112</v>
      </c>
      <c r="D1320" s="8" t="s">
        <v>77</v>
      </c>
      <c r="E1320" s="12">
        <v>119</v>
      </c>
      <c r="F1320" s="12">
        <v>0.14299999999999999</v>
      </c>
      <c r="G1320" s="12">
        <v>17.016999999999999</v>
      </c>
      <c r="H1320" s="13">
        <v>66.366299999999995</v>
      </c>
      <c r="I1320" s="13">
        <v>0.17016999999999999</v>
      </c>
      <c r="J1320" s="13">
        <v>0.13613600000000001</v>
      </c>
      <c r="K1320" s="13">
        <v>14.311297</v>
      </c>
      <c r="L1320" s="13">
        <v>0.17016999999999999</v>
      </c>
      <c r="M1320" s="5">
        <f>AllData_CategoryTribe!AX1321*4</f>
        <v>0.68067999999999995</v>
      </c>
      <c r="N1320" s="5">
        <f>AllData_CategoryTribe!BA1321*9</f>
        <v>1.2252240000000001</v>
      </c>
      <c r="O1320" s="5">
        <f>AllData_CategoryTribe!BB1321*4</f>
        <v>57.245187999999999</v>
      </c>
      <c r="P1320">
        <f t="shared" si="20"/>
        <v>1</v>
      </c>
      <c r="Q1320">
        <v>84.899999999999991</v>
      </c>
    </row>
    <row r="1321" spans="1:17" x14ac:dyDescent="0.3">
      <c r="A1321" s="8" t="s">
        <v>233</v>
      </c>
      <c r="B1321" s="8" t="s">
        <v>237</v>
      </c>
      <c r="C1321" s="8" t="s">
        <v>112</v>
      </c>
      <c r="D1321" s="8" t="s">
        <v>44</v>
      </c>
      <c r="E1321" s="12">
        <v>250</v>
      </c>
      <c r="F1321" s="12">
        <v>0.57099999999999995</v>
      </c>
      <c r="G1321" s="12">
        <v>142.75</v>
      </c>
      <c r="H1321" s="13">
        <v>201.2775</v>
      </c>
      <c r="I1321" s="13">
        <v>6.8519999999999994</v>
      </c>
      <c r="J1321" s="13">
        <v>0.99924999999999997</v>
      </c>
      <c r="K1321" s="13">
        <v>40.398250000000004</v>
      </c>
      <c r="L1321" s="13">
        <v>2.4267499999999997</v>
      </c>
      <c r="M1321" s="5">
        <f>AllData_CategoryTribe!AX1322*4</f>
        <v>27.407999999999998</v>
      </c>
      <c r="N1321" s="5">
        <f>AllData_CategoryTribe!BA1322*9</f>
        <v>8.9932499999999997</v>
      </c>
      <c r="O1321" s="5">
        <f>AllData_CategoryTribe!BB1322*4</f>
        <v>161.59300000000002</v>
      </c>
      <c r="P1321">
        <f t="shared" si="20"/>
        <v>1</v>
      </c>
      <c r="Q1321">
        <v>33.799999999999997</v>
      </c>
    </row>
    <row r="1322" spans="1:17" x14ac:dyDescent="0.3">
      <c r="A1322" s="8" t="s">
        <v>234</v>
      </c>
      <c r="B1322" s="8" t="s">
        <v>237</v>
      </c>
      <c r="C1322" s="8" t="s">
        <v>112</v>
      </c>
      <c r="D1322" s="8" t="s">
        <v>248</v>
      </c>
      <c r="E1322" s="12">
        <v>134</v>
      </c>
      <c r="F1322" s="12">
        <v>0.28599999999999998</v>
      </c>
      <c r="G1322" s="12">
        <v>38.323999999999998</v>
      </c>
      <c r="H1322" s="13">
        <v>62.468119999999999</v>
      </c>
      <c r="I1322" s="13">
        <v>2.414412</v>
      </c>
      <c r="J1322" s="13">
        <v>0.53653600000000001</v>
      </c>
      <c r="K1322" s="13">
        <v>11.918764000000001</v>
      </c>
      <c r="L1322" s="13">
        <v>0.38323999999999997</v>
      </c>
      <c r="M1322" s="5">
        <f>AllData_CategoryTribe!AX1323*4</f>
        <v>9.657648</v>
      </c>
      <c r="N1322" s="5">
        <f>AllData_CategoryTribe!BA1323*9</f>
        <v>4.828824</v>
      </c>
      <c r="O1322" s="5">
        <f>AllData_CategoryTribe!BB1323*4</f>
        <v>47.675056000000005</v>
      </c>
      <c r="P1322">
        <f t="shared" si="20"/>
        <v>1</v>
      </c>
      <c r="Q1322">
        <v>38.799999999999997</v>
      </c>
    </row>
    <row r="1323" spans="1:17" x14ac:dyDescent="0.3">
      <c r="A1323" s="8" t="s">
        <v>234</v>
      </c>
      <c r="B1323" s="8" t="s">
        <v>237</v>
      </c>
      <c r="C1323" s="8" t="s">
        <v>112</v>
      </c>
      <c r="D1323" s="8" t="s">
        <v>27</v>
      </c>
      <c r="E1323" s="12">
        <v>114</v>
      </c>
      <c r="F1323" s="12">
        <v>0.71399999999999997</v>
      </c>
      <c r="G1323" s="12">
        <v>81.396000000000001</v>
      </c>
      <c r="H1323" s="13">
        <v>101.745</v>
      </c>
      <c r="I1323" s="13">
        <v>1.7093160000000001</v>
      </c>
      <c r="J1323" s="13">
        <v>1.0581480000000001</v>
      </c>
      <c r="K1323" s="13">
        <v>21.325751999999998</v>
      </c>
      <c r="L1323" s="13">
        <v>0.81396000000000002</v>
      </c>
      <c r="M1323" s="5">
        <f>AllData_CategoryTribe!AX1324*4</f>
        <v>6.8372640000000002</v>
      </c>
      <c r="N1323" s="5">
        <f>AllData_CategoryTribe!BA1324*9</f>
        <v>9.5233319999999999</v>
      </c>
      <c r="O1323" s="5">
        <f>AllData_CategoryTribe!BB1324*4</f>
        <v>85.303007999999991</v>
      </c>
      <c r="P1323">
        <f t="shared" si="20"/>
        <v>1</v>
      </c>
      <c r="Q1323">
        <v>29.6</v>
      </c>
    </row>
    <row r="1324" spans="1:17" x14ac:dyDescent="0.3">
      <c r="A1324" s="8" t="s">
        <v>234</v>
      </c>
      <c r="B1324" s="8" t="s">
        <v>237</v>
      </c>
      <c r="C1324" s="8" t="s">
        <v>112</v>
      </c>
      <c r="D1324" s="8" t="s">
        <v>32</v>
      </c>
      <c r="E1324" s="12"/>
      <c r="F1324" s="12">
        <v>0</v>
      </c>
      <c r="G1324" s="12">
        <v>0</v>
      </c>
      <c r="H1324" s="13">
        <v>0</v>
      </c>
      <c r="I1324" s="13">
        <v>0</v>
      </c>
      <c r="J1324" s="13">
        <v>0</v>
      </c>
      <c r="K1324" s="13">
        <v>0</v>
      </c>
      <c r="L1324" s="13">
        <v>0</v>
      </c>
      <c r="M1324" s="5">
        <f>AllData_CategoryTribe!AX1325*4</f>
        <v>0</v>
      </c>
      <c r="N1324" s="5">
        <f>AllData_CategoryTribe!BA1325*9</f>
        <v>0</v>
      </c>
      <c r="O1324" s="5">
        <f>AllData_CategoryTribe!BB1325*4</f>
        <v>0</v>
      </c>
      <c r="P1324">
        <f t="shared" si="20"/>
        <v>0</v>
      </c>
      <c r="Q1324">
        <v>87</v>
      </c>
    </row>
    <row r="1325" spans="1:17" x14ac:dyDescent="0.3">
      <c r="A1325" s="8" t="s">
        <v>234</v>
      </c>
      <c r="B1325" s="8" t="s">
        <v>237</v>
      </c>
      <c r="C1325" s="8" t="s">
        <v>112</v>
      </c>
      <c r="D1325" s="8" t="s">
        <v>74</v>
      </c>
      <c r="E1325" s="12">
        <v>340</v>
      </c>
      <c r="F1325" s="12">
        <v>0.71399999999999997</v>
      </c>
      <c r="G1325" s="12">
        <v>242.76</v>
      </c>
      <c r="H1325" s="13">
        <v>99.531599999999997</v>
      </c>
      <c r="I1325" s="13">
        <v>0</v>
      </c>
      <c r="J1325" s="13">
        <v>0</v>
      </c>
      <c r="K1325" s="13">
        <v>25.247040000000002</v>
      </c>
      <c r="L1325" s="13">
        <v>0</v>
      </c>
      <c r="M1325" s="5">
        <f>AllData_CategoryTribe!AX1326*4</f>
        <v>0</v>
      </c>
      <c r="N1325" s="5">
        <f>AllData_CategoryTribe!BA1326*9</f>
        <v>0</v>
      </c>
      <c r="O1325" s="5">
        <f>AllData_CategoryTribe!BB1326*4</f>
        <v>100.98816000000001</v>
      </c>
      <c r="P1325">
        <f t="shared" si="20"/>
        <v>1</v>
      </c>
      <c r="Q1325">
        <v>10.4</v>
      </c>
    </row>
    <row r="1326" spans="1:17" x14ac:dyDescent="0.3">
      <c r="A1326" s="8" t="s">
        <v>232</v>
      </c>
      <c r="B1326" s="8" t="s">
        <v>237</v>
      </c>
      <c r="C1326" s="8" t="s">
        <v>113</v>
      </c>
      <c r="D1326" s="8" t="s">
        <v>13</v>
      </c>
      <c r="E1326" s="12">
        <v>112</v>
      </c>
      <c r="F1326" s="12">
        <v>8.0000000000000002E-3</v>
      </c>
      <c r="G1326" s="12">
        <v>0.89600000000000002</v>
      </c>
      <c r="H1326" s="13">
        <v>2.4102399999999999</v>
      </c>
      <c r="I1326" s="13">
        <v>0.22310399999999997</v>
      </c>
      <c r="J1326" s="13">
        <v>0.16128000000000001</v>
      </c>
      <c r="K1326" s="13">
        <v>0</v>
      </c>
      <c r="L1326" s="13">
        <v>0</v>
      </c>
      <c r="M1326" s="5">
        <f>AllData_CategoryTribe!AX1327*4</f>
        <v>0.89241599999999988</v>
      </c>
      <c r="N1326" s="5">
        <f>AllData_CategoryTribe!BA1327*9</f>
        <v>1.4515200000000001</v>
      </c>
      <c r="O1326" s="5">
        <f>AllData_CategoryTribe!BB1327*4</f>
        <v>0</v>
      </c>
      <c r="P1326">
        <f t="shared" si="20"/>
        <v>1</v>
      </c>
      <c r="Q1326">
        <v>42.9</v>
      </c>
    </row>
    <row r="1327" spans="1:17" x14ac:dyDescent="0.3">
      <c r="A1327" s="8" t="s">
        <v>232</v>
      </c>
      <c r="B1327" s="8" t="s">
        <v>237</v>
      </c>
      <c r="C1327" s="8" t="s">
        <v>113</v>
      </c>
      <c r="D1327" s="8" t="s">
        <v>15</v>
      </c>
      <c r="E1327" s="12">
        <v>85</v>
      </c>
      <c r="F1327" s="12">
        <v>6.7000000000000004E-2</v>
      </c>
      <c r="G1327" s="12">
        <v>5.6950000000000003</v>
      </c>
      <c r="H1327" s="13">
        <v>13.724950000000002</v>
      </c>
      <c r="I1327" s="13">
        <v>1.8736550000000001</v>
      </c>
      <c r="J1327" s="13">
        <v>0.62075500000000006</v>
      </c>
      <c r="K1327" s="13">
        <v>2.8475E-2</v>
      </c>
      <c r="L1327" s="13">
        <v>0</v>
      </c>
      <c r="M1327" s="5">
        <f>AllData_CategoryTribe!AX1328*4</f>
        <v>7.4946200000000003</v>
      </c>
      <c r="N1327" s="5">
        <f>AllData_CategoryTribe!BA1328*9</f>
        <v>5.5867950000000004</v>
      </c>
      <c r="O1327" s="5">
        <f>AllData_CategoryTribe!BB1328*4</f>
        <v>0.1139</v>
      </c>
      <c r="P1327">
        <f t="shared" si="20"/>
        <v>1</v>
      </c>
      <c r="Q1327">
        <v>44.3</v>
      </c>
    </row>
    <row r="1328" spans="1:17" x14ac:dyDescent="0.3">
      <c r="A1328" s="8" t="s">
        <v>232</v>
      </c>
      <c r="B1328" s="8" t="s">
        <v>237</v>
      </c>
      <c r="C1328" s="8" t="s">
        <v>113</v>
      </c>
      <c r="D1328" s="8" t="s">
        <v>17</v>
      </c>
      <c r="E1328" s="12">
        <v>85</v>
      </c>
      <c r="F1328" s="12">
        <v>0.1</v>
      </c>
      <c r="G1328" s="12">
        <v>8.5</v>
      </c>
      <c r="H1328" s="13">
        <v>22.524999999999999</v>
      </c>
      <c r="I1328" s="13">
        <v>1.4364999999999997</v>
      </c>
      <c r="J1328" s="13">
        <v>1.8189999999999997</v>
      </c>
      <c r="K1328" s="13">
        <v>0</v>
      </c>
      <c r="L1328" s="13">
        <v>0</v>
      </c>
      <c r="M1328" s="5">
        <f>AllData_CategoryTribe!AX1329*4</f>
        <v>5.7459999999999987</v>
      </c>
      <c r="N1328" s="5">
        <f>AllData_CategoryTribe!BA1329*9</f>
        <v>16.370999999999999</v>
      </c>
      <c r="O1328" s="5">
        <f>AllData_CategoryTribe!BB1329*4</f>
        <v>0</v>
      </c>
      <c r="P1328">
        <f t="shared" si="20"/>
        <v>1</v>
      </c>
      <c r="Q1328">
        <v>38.299999999999997</v>
      </c>
    </row>
    <row r="1329" spans="1:17" x14ac:dyDescent="0.3">
      <c r="A1329" s="8" t="s">
        <v>232</v>
      </c>
      <c r="B1329" s="8" t="s">
        <v>237</v>
      </c>
      <c r="C1329" s="8" t="s">
        <v>113</v>
      </c>
      <c r="D1329" s="8" t="s">
        <v>18</v>
      </c>
      <c r="E1329" s="12">
        <v>112</v>
      </c>
      <c r="F1329" s="12">
        <v>0.13300000000000001</v>
      </c>
      <c r="G1329" s="12">
        <v>14.896000000000001</v>
      </c>
      <c r="H1329" s="13">
        <v>39.772320000000008</v>
      </c>
      <c r="I1329" s="13">
        <v>2.9196160000000004</v>
      </c>
      <c r="J1329" s="13">
        <v>3.0238879999999999</v>
      </c>
      <c r="K1329" s="13">
        <v>0.14896000000000001</v>
      </c>
      <c r="L1329" s="13">
        <v>0.14896000000000001</v>
      </c>
      <c r="M1329" s="5">
        <f>AllData_CategoryTribe!AX1330*4</f>
        <v>11.678464000000002</v>
      </c>
      <c r="N1329" s="5">
        <f>AllData_CategoryTribe!BA1330*9</f>
        <v>27.214991999999999</v>
      </c>
      <c r="O1329" s="5">
        <f>AllData_CategoryTribe!BB1330*4</f>
        <v>0.59584000000000004</v>
      </c>
      <c r="P1329">
        <f t="shared" si="20"/>
        <v>1</v>
      </c>
      <c r="Q1329">
        <v>39.900000000000006</v>
      </c>
    </row>
    <row r="1330" spans="1:17" x14ac:dyDescent="0.3">
      <c r="A1330" s="8" t="s">
        <v>232</v>
      </c>
      <c r="B1330" s="8" t="s">
        <v>237</v>
      </c>
      <c r="C1330" s="8" t="s">
        <v>113</v>
      </c>
      <c r="D1330" s="8" t="s">
        <v>19</v>
      </c>
      <c r="E1330" s="12"/>
      <c r="F1330" s="12">
        <v>0</v>
      </c>
      <c r="G1330" s="12">
        <v>0</v>
      </c>
      <c r="H1330" s="13">
        <v>0</v>
      </c>
      <c r="I1330" s="13">
        <v>0</v>
      </c>
      <c r="J1330" s="13">
        <v>0</v>
      </c>
      <c r="K1330" s="13">
        <v>0</v>
      </c>
      <c r="L1330" s="13">
        <v>0</v>
      </c>
      <c r="M1330" s="5">
        <f>AllData_CategoryTribe!AX1331*4</f>
        <v>0</v>
      </c>
      <c r="N1330" s="5">
        <f>AllData_CategoryTribe!BA1331*9</f>
        <v>0</v>
      </c>
      <c r="O1330" s="5">
        <f>AllData_CategoryTribe!BB1331*4</f>
        <v>0</v>
      </c>
      <c r="P1330">
        <f t="shared" si="20"/>
        <v>0</v>
      </c>
      <c r="Q1330">
        <v>45.8</v>
      </c>
    </row>
    <row r="1331" spans="1:17" x14ac:dyDescent="0.3">
      <c r="A1331" s="8" t="s">
        <v>232</v>
      </c>
      <c r="B1331" s="8" t="s">
        <v>237</v>
      </c>
      <c r="C1331" s="8" t="s">
        <v>113</v>
      </c>
      <c r="D1331" s="8" t="s">
        <v>22</v>
      </c>
      <c r="E1331" s="12"/>
      <c r="F1331" s="12">
        <v>0</v>
      </c>
      <c r="G1331" s="12">
        <v>0</v>
      </c>
      <c r="H1331" s="13">
        <v>0</v>
      </c>
      <c r="I1331" s="13">
        <v>0</v>
      </c>
      <c r="J1331" s="13">
        <v>0</v>
      </c>
      <c r="K1331" s="13">
        <v>0</v>
      </c>
      <c r="L1331" s="13">
        <v>0</v>
      </c>
      <c r="M1331" s="5">
        <f>AllData_CategoryTribe!AX1332*4</f>
        <v>0</v>
      </c>
      <c r="N1331" s="5">
        <f>AllData_CategoryTribe!BA1332*9</f>
        <v>0</v>
      </c>
      <c r="O1331" s="5">
        <f>AllData_CategoryTribe!BB1332*4</f>
        <v>0</v>
      </c>
      <c r="P1331">
        <f t="shared" si="20"/>
        <v>0</v>
      </c>
      <c r="Q1331">
        <v>45.8</v>
      </c>
    </row>
    <row r="1332" spans="1:17" x14ac:dyDescent="0.3">
      <c r="A1332" s="8" t="s">
        <v>232</v>
      </c>
      <c r="B1332" s="8" t="s">
        <v>237</v>
      </c>
      <c r="C1332" s="8" t="s">
        <v>113</v>
      </c>
      <c r="D1332" s="8" t="s">
        <v>90</v>
      </c>
      <c r="E1332" s="12">
        <v>112</v>
      </c>
      <c r="F1332" s="12">
        <v>0.57099999999999995</v>
      </c>
      <c r="G1332" s="12">
        <v>63.951999999999998</v>
      </c>
      <c r="H1332" s="13">
        <v>111.916</v>
      </c>
      <c r="I1332" s="13">
        <v>17.9960928</v>
      </c>
      <c r="J1332" s="13">
        <v>3.8690959999999994</v>
      </c>
      <c r="K1332" s="13">
        <v>0</v>
      </c>
      <c r="L1332" s="13">
        <v>0</v>
      </c>
      <c r="M1332" s="5">
        <f>AllData_CategoryTribe!AX1333*4</f>
        <v>71.984371199999998</v>
      </c>
      <c r="N1332" s="5">
        <f>AllData_CategoryTribe!BA1333*9</f>
        <v>34.821863999999998</v>
      </c>
      <c r="O1332" s="5">
        <f>AllData_CategoryTribe!BB1333*4</f>
        <v>0</v>
      </c>
      <c r="P1332">
        <f t="shared" si="20"/>
        <v>1</v>
      </c>
      <c r="Q1332">
        <v>34.19</v>
      </c>
    </row>
    <row r="1333" spans="1:17" x14ac:dyDescent="0.3">
      <c r="A1333" s="8" t="s">
        <v>232</v>
      </c>
      <c r="B1333" s="8" t="s">
        <v>237</v>
      </c>
      <c r="C1333" s="8" t="s">
        <v>113</v>
      </c>
      <c r="D1333" s="8" t="s">
        <v>85</v>
      </c>
      <c r="E1333" s="12">
        <v>184</v>
      </c>
      <c r="F1333" s="12">
        <v>6.7000000000000004E-2</v>
      </c>
      <c r="G1333" s="12">
        <v>12.328000000000001</v>
      </c>
      <c r="H1333" s="13">
        <v>22.190400000000004</v>
      </c>
      <c r="I1333" s="13">
        <v>3.0696719999999997</v>
      </c>
      <c r="J1333" s="13">
        <v>0.44380800000000009</v>
      </c>
      <c r="K1333" s="13">
        <v>1.4670320000000001</v>
      </c>
      <c r="L1333" s="13">
        <v>0.12328000000000001</v>
      </c>
      <c r="M1333" s="5">
        <f>AllData_CategoryTribe!AX1334*4</f>
        <v>12.278687999999999</v>
      </c>
      <c r="N1333" s="5">
        <f>AllData_CategoryTribe!BA1334*9</f>
        <v>3.9942720000000009</v>
      </c>
      <c r="O1333" s="5">
        <f>AllData_CategoryTribe!BB1334*4</f>
        <v>5.8681280000000005</v>
      </c>
      <c r="P1333">
        <f t="shared" si="20"/>
        <v>1</v>
      </c>
      <c r="Q1333">
        <v>40.4</v>
      </c>
    </row>
    <row r="1334" spans="1:17" x14ac:dyDescent="0.3">
      <c r="A1334" s="8" t="s">
        <v>232</v>
      </c>
      <c r="B1334" s="8" t="s">
        <v>237</v>
      </c>
      <c r="C1334" s="8" t="s">
        <v>113</v>
      </c>
      <c r="D1334" s="8" t="s">
        <v>23</v>
      </c>
      <c r="E1334" s="12"/>
      <c r="F1334" s="12">
        <v>0</v>
      </c>
      <c r="G1334" s="12">
        <v>0</v>
      </c>
      <c r="H1334" s="13">
        <v>0</v>
      </c>
      <c r="I1334" s="13">
        <v>0</v>
      </c>
      <c r="J1334" s="13">
        <v>0</v>
      </c>
      <c r="K1334" s="13">
        <v>0</v>
      </c>
      <c r="L1334" s="13">
        <v>0</v>
      </c>
      <c r="M1334" s="5">
        <f>AllData_CategoryTribe!AX1335*4</f>
        <v>0</v>
      </c>
      <c r="N1334" s="5">
        <f>AllData_CategoryTribe!BA1335*9</f>
        <v>0</v>
      </c>
      <c r="O1334" s="5">
        <f>AllData_CategoryTribe!BB1335*4</f>
        <v>0</v>
      </c>
      <c r="P1334">
        <f t="shared" si="20"/>
        <v>0</v>
      </c>
      <c r="Q1334">
        <v>24.3</v>
      </c>
    </row>
    <row r="1335" spans="1:17" x14ac:dyDescent="0.3">
      <c r="A1335" s="8" t="s">
        <v>232</v>
      </c>
      <c r="B1335" s="8" t="s">
        <v>237</v>
      </c>
      <c r="C1335" s="8" t="s">
        <v>113</v>
      </c>
      <c r="D1335" s="8" t="s">
        <v>24</v>
      </c>
      <c r="E1335" s="12">
        <v>184</v>
      </c>
      <c r="F1335" s="12">
        <v>1</v>
      </c>
      <c r="G1335" s="12">
        <v>184</v>
      </c>
      <c r="H1335" s="13">
        <v>126.96</v>
      </c>
      <c r="I1335" s="13">
        <v>6.6239999999999997</v>
      </c>
      <c r="J1335" s="13">
        <v>7.5439999999999996</v>
      </c>
      <c r="K1335" s="13">
        <v>8.2799999999999994</v>
      </c>
      <c r="L1335" s="13">
        <v>0</v>
      </c>
      <c r="M1335" s="5">
        <f>AllData_CategoryTribe!AX1336*4</f>
        <v>26.495999999999999</v>
      </c>
      <c r="N1335" s="5">
        <f>AllData_CategoryTribe!BA1336*9</f>
        <v>67.896000000000001</v>
      </c>
      <c r="O1335" s="5">
        <f>AllData_CategoryTribe!BB1336*4</f>
        <v>33.119999999999997</v>
      </c>
      <c r="P1335">
        <f t="shared" si="20"/>
        <v>1</v>
      </c>
      <c r="Q1335">
        <v>12.2</v>
      </c>
    </row>
    <row r="1336" spans="1:17" x14ac:dyDescent="0.3">
      <c r="A1336" s="8" t="s">
        <v>232</v>
      </c>
      <c r="B1336" s="8" t="s">
        <v>237</v>
      </c>
      <c r="C1336" s="8" t="s">
        <v>113</v>
      </c>
      <c r="D1336" s="8" t="s">
        <v>25</v>
      </c>
      <c r="E1336" s="12"/>
      <c r="F1336" s="12">
        <v>0</v>
      </c>
      <c r="G1336" s="12">
        <v>0</v>
      </c>
      <c r="H1336" s="13">
        <v>0</v>
      </c>
      <c r="I1336" s="13">
        <v>0</v>
      </c>
      <c r="J1336" s="13">
        <v>0</v>
      </c>
      <c r="K1336" s="13">
        <v>0</v>
      </c>
      <c r="L1336" s="13">
        <v>0</v>
      </c>
      <c r="M1336" s="5">
        <f>AllData_CategoryTribe!AX1337*4</f>
        <v>0</v>
      </c>
      <c r="N1336" s="5">
        <f>AllData_CategoryTribe!BA1337*9</f>
        <v>0</v>
      </c>
      <c r="O1336" s="5">
        <f>AllData_CategoryTribe!BB1337*4</f>
        <v>0</v>
      </c>
      <c r="P1336">
        <f t="shared" si="20"/>
        <v>0</v>
      </c>
      <c r="Q1336">
        <v>59.3</v>
      </c>
    </row>
    <row r="1337" spans="1:17" x14ac:dyDescent="0.3">
      <c r="A1337" s="8" t="s">
        <v>20</v>
      </c>
      <c r="B1337" s="8" t="s">
        <v>237</v>
      </c>
      <c r="C1337" s="8" t="s">
        <v>113</v>
      </c>
      <c r="D1337" s="8" t="s">
        <v>20</v>
      </c>
      <c r="E1337" s="12">
        <v>112</v>
      </c>
      <c r="F1337" s="12">
        <v>0.57099999999999995</v>
      </c>
      <c r="G1337" s="12">
        <v>63.951999999999998</v>
      </c>
      <c r="H1337" s="13">
        <v>67.149600000000007</v>
      </c>
      <c r="I1337" s="13">
        <v>11.83112</v>
      </c>
      <c r="J1337" s="13">
        <v>1.8546079999999998</v>
      </c>
      <c r="K1337" s="13">
        <v>0</v>
      </c>
      <c r="L1337" s="13">
        <v>0</v>
      </c>
      <c r="M1337" s="5">
        <f>AllData_CategoryTribe!AX1338*4</f>
        <v>47.324480000000001</v>
      </c>
      <c r="N1337" s="5">
        <f>AllData_CategoryTribe!BA1338*9</f>
        <v>16.691471999999997</v>
      </c>
      <c r="O1337" s="5">
        <f>AllData_CategoryTribe!BB1338*4</f>
        <v>0</v>
      </c>
      <c r="P1337">
        <f t="shared" si="20"/>
        <v>1</v>
      </c>
      <c r="Q1337">
        <v>21.4</v>
      </c>
    </row>
    <row r="1338" spans="1:17" x14ac:dyDescent="0.3">
      <c r="A1338" s="8" t="s">
        <v>233</v>
      </c>
      <c r="B1338" s="8" t="s">
        <v>237</v>
      </c>
      <c r="C1338" s="8" t="s">
        <v>113</v>
      </c>
      <c r="D1338" s="8" t="s">
        <v>26</v>
      </c>
      <c r="E1338" s="12">
        <v>175</v>
      </c>
      <c r="F1338" s="12">
        <v>0.28599999999999998</v>
      </c>
      <c r="G1338" s="12">
        <v>50.05</v>
      </c>
      <c r="H1338" s="13">
        <v>65.064999999999998</v>
      </c>
      <c r="I1338" s="13">
        <v>1.2011999999999998</v>
      </c>
      <c r="J1338" s="13">
        <v>0.10009999999999999</v>
      </c>
      <c r="K1338" s="13">
        <v>14.314300000000001</v>
      </c>
      <c r="L1338" s="13">
        <v>0.15014999999999998</v>
      </c>
      <c r="M1338" s="5">
        <f>AllData_CategoryTribe!AX1339*4</f>
        <v>4.8047999999999993</v>
      </c>
      <c r="N1338" s="5">
        <f>AllData_CategoryTribe!BA1339*9</f>
        <v>0.90089999999999992</v>
      </c>
      <c r="O1338" s="5">
        <f>AllData_CategoryTribe!BB1339*4</f>
        <v>57.257200000000005</v>
      </c>
      <c r="P1338">
        <f t="shared" si="20"/>
        <v>1</v>
      </c>
      <c r="Q1338">
        <v>31.200000000000003</v>
      </c>
    </row>
    <row r="1339" spans="1:17" x14ac:dyDescent="0.3">
      <c r="A1339" s="8" t="s">
        <v>233</v>
      </c>
      <c r="B1339" s="8" t="s">
        <v>237</v>
      </c>
      <c r="C1339" s="8" t="s">
        <v>113</v>
      </c>
      <c r="D1339" s="8" t="s">
        <v>28</v>
      </c>
      <c r="E1339" s="12">
        <v>185</v>
      </c>
      <c r="F1339" s="12">
        <v>0.42899999999999999</v>
      </c>
      <c r="G1339" s="12">
        <v>79.364999999999995</v>
      </c>
      <c r="H1339" s="13">
        <v>100.79355</v>
      </c>
      <c r="I1339" s="13">
        <v>6.9047549999999989</v>
      </c>
      <c r="J1339" s="13">
        <v>0.39682499999999998</v>
      </c>
      <c r="K1339" s="13">
        <v>18.095219999999998</v>
      </c>
      <c r="L1339" s="13">
        <v>5.0793599999999994</v>
      </c>
      <c r="M1339" s="5">
        <f>AllData_CategoryTribe!AX1340*4</f>
        <v>27.619019999999995</v>
      </c>
      <c r="N1339" s="5">
        <f>AllData_CategoryTribe!BA1340*9</f>
        <v>3.5714249999999996</v>
      </c>
      <c r="O1339" s="5">
        <f>AllData_CategoryTribe!BB1340*4</f>
        <v>72.380879999999991</v>
      </c>
      <c r="P1339">
        <f t="shared" si="20"/>
        <v>1</v>
      </c>
      <c r="Q1339">
        <v>32</v>
      </c>
    </row>
    <row r="1340" spans="1:17" x14ac:dyDescent="0.3">
      <c r="A1340" s="8" t="s">
        <v>233</v>
      </c>
      <c r="B1340" s="8" t="s">
        <v>237</v>
      </c>
      <c r="C1340" s="8" t="s">
        <v>113</v>
      </c>
      <c r="D1340" s="8" t="s">
        <v>29</v>
      </c>
      <c r="E1340" s="12">
        <v>60</v>
      </c>
      <c r="F1340" s="12">
        <v>0.42899999999999999</v>
      </c>
      <c r="G1340" s="12">
        <v>25.74</v>
      </c>
      <c r="H1340" s="13">
        <v>5.6627999999999998</v>
      </c>
      <c r="I1340" s="13">
        <v>0.25739999999999996</v>
      </c>
      <c r="J1340" s="13">
        <v>0.10296</v>
      </c>
      <c r="K1340" s="13">
        <v>1.1582999999999999</v>
      </c>
      <c r="L1340" s="13">
        <v>0.72071999999999992</v>
      </c>
      <c r="M1340" s="5">
        <f>AllData_CategoryTribe!AX1341*4</f>
        <v>1.0295999999999998</v>
      </c>
      <c r="N1340" s="5">
        <f>AllData_CategoryTribe!BA1341*9</f>
        <v>0.92663999999999991</v>
      </c>
      <c r="O1340" s="5">
        <f>AllData_CategoryTribe!BB1341*4</f>
        <v>4.6331999999999995</v>
      </c>
      <c r="P1340">
        <f t="shared" si="20"/>
        <v>1</v>
      </c>
      <c r="Q1340">
        <v>5.9</v>
      </c>
    </row>
    <row r="1341" spans="1:17" x14ac:dyDescent="0.3">
      <c r="A1341" s="8" t="s">
        <v>233</v>
      </c>
      <c r="B1341" s="8" t="s">
        <v>237</v>
      </c>
      <c r="C1341" s="8" t="s">
        <v>113</v>
      </c>
      <c r="D1341" s="8" t="s">
        <v>30</v>
      </c>
      <c r="E1341" s="12">
        <v>119</v>
      </c>
      <c r="F1341" s="12">
        <v>0.57099999999999995</v>
      </c>
      <c r="G1341" s="12">
        <v>67.948999999999998</v>
      </c>
      <c r="H1341" s="13">
        <v>62.513080000000002</v>
      </c>
      <c r="I1341" s="13">
        <v>0.67948999999999993</v>
      </c>
      <c r="J1341" s="13">
        <v>0.33974499999999996</v>
      </c>
      <c r="K1341" s="13">
        <v>15.900065999999999</v>
      </c>
      <c r="L1341" s="13">
        <v>1.630776</v>
      </c>
      <c r="M1341" s="5">
        <f>AllData_CategoryTribe!AX1342*4</f>
        <v>2.7179599999999997</v>
      </c>
      <c r="N1341" s="5">
        <f>AllData_CategoryTribe!BA1342*9</f>
        <v>3.0577049999999995</v>
      </c>
      <c r="O1341" s="5">
        <f>AllData_CategoryTribe!BB1342*4</f>
        <v>63.600263999999996</v>
      </c>
      <c r="P1341">
        <f t="shared" si="20"/>
        <v>1</v>
      </c>
      <c r="Q1341">
        <v>24.9</v>
      </c>
    </row>
    <row r="1342" spans="1:17" x14ac:dyDescent="0.3">
      <c r="A1342" s="8" t="s">
        <v>233</v>
      </c>
      <c r="B1342" s="8" t="s">
        <v>237</v>
      </c>
      <c r="C1342" s="8" t="s">
        <v>113</v>
      </c>
      <c r="D1342" s="8" t="s">
        <v>31</v>
      </c>
      <c r="E1342" s="12">
        <v>122</v>
      </c>
      <c r="F1342" s="12">
        <v>0.71399999999999997</v>
      </c>
      <c r="G1342" s="12">
        <v>87.10799999999999</v>
      </c>
      <c r="H1342" s="13">
        <v>81.010439999999988</v>
      </c>
      <c r="I1342" s="13">
        <v>1.7421599999999997</v>
      </c>
      <c r="J1342" s="13">
        <v>8.7107999999999991E-2</v>
      </c>
      <c r="K1342" s="13">
        <v>18.815328000000001</v>
      </c>
      <c r="L1342" s="13">
        <v>1.3066199999999997</v>
      </c>
      <c r="M1342" s="5">
        <f>AllData_CategoryTribe!AX1343*4</f>
        <v>6.9686399999999988</v>
      </c>
      <c r="N1342" s="5">
        <f>AllData_CategoryTribe!BA1343*9</f>
        <v>0.78397199999999989</v>
      </c>
      <c r="O1342" s="5">
        <f>AllData_CategoryTribe!BB1343*4</f>
        <v>75.261312000000004</v>
      </c>
      <c r="P1342">
        <f t="shared" si="20"/>
        <v>1</v>
      </c>
      <c r="Q1342">
        <v>23.700000000000003</v>
      </c>
    </row>
    <row r="1343" spans="1:17" x14ac:dyDescent="0.3">
      <c r="A1343" s="8" t="s">
        <v>233</v>
      </c>
      <c r="B1343" s="8" t="s">
        <v>237</v>
      </c>
      <c r="C1343" s="8" t="s">
        <v>113</v>
      </c>
      <c r="D1343" s="8" t="s">
        <v>87</v>
      </c>
      <c r="E1343" s="12">
        <v>83</v>
      </c>
      <c r="F1343" s="12">
        <v>0.1</v>
      </c>
      <c r="G1343" s="12">
        <v>8.3000000000000007</v>
      </c>
      <c r="H1343" s="13">
        <v>9.6280000000000001</v>
      </c>
      <c r="I1343" s="13">
        <v>0.6391</v>
      </c>
      <c r="J1343" s="13">
        <v>4.1500000000000002E-2</v>
      </c>
      <c r="K1343" s="13">
        <v>1.7264000000000002</v>
      </c>
      <c r="L1343" s="13">
        <v>0.53949999999999998</v>
      </c>
      <c r="M1343" s="5">
        <f>AllData_CategoryTribe!AX1344*4</f>
        <v>2.5564</v>
      </c>
      <c r="N1343" s="5">
        <f>AllData_CategoryTribe!BA1344*9</f>
        <v>0.3735</v>
      </c>
      <c r="O1343" s="5">
        <f>AllData_CategoryTribe!BB1344*4</f>
        <v>6.9056000000000006</v>
      </c>
      <c r="P1343">
        <f t="shared" si="20"/>
        <v>1</v>
      </c>
      <c r="Q1343">
        <v>29</v>
      </c>
    </row>
    <row r="1344" spans="1:17" x14ac:dyDescent="0.3">
      <c r="A1344" s="8" t="s">
        <v>233</v>
      </c>
      <c r="B1344" s="8" t="s">
        <v>237</v>
      </c>
      <c r="C1344" s="8" t="s">
        <v>113</v>
      </c>
      <c r="D1344" s="8" t="s">
        <v>77</v>
      </c>
      <c r="E1344" s="12">
        <v>119</v>
      </c>
      <c r="F1344" s="12">
        <v>3.3000000000000002E-2</v>
      </c>
      <c r="G1344" s="12">
        <v>3.927</v>
      </c>
      <c r="H1344" s="13">
        <v>15.315300000000001</v>
      </c>
      <c r="I1344" s="13">
        <v>3.9269999999999999E-2</v>
      </c>
      <c r="J1344" s="13">
        <v>3.1416000000000006E-2</v>
      </c>
      <c r="K1344" s="13">
        <v>3.3026070000000001</v>
      </c>
      <c r="L1344" s="13">
        <v>3.9269999999999999E-2</v>
      </c>
      <c r="M1344" s="5">
        <f>AllData_CategoryTribe!AX1345*4</f>
        <v>0.15708</v>
      </c>
      <c r="N1344" s="5">
        <f>AllData_CategoryTribe!BA1345*9</f>
        <v>0.28274400000000005</v>
      </c>
      <c r="O1344" s="5">
        <f>AllData_CategoryTribe!BB1345*4</f>
        <v>13.210428</v>
      </c>
      <c r="P1344">
        <f t="shared" si="20"/>
        <v>1</v>
      </c>
      <c r="Q1344">
        <v>84.899999999999991</v>
      </c>
    </row>
    <row r="1345" spans="1:17" x14ac:dyDescent="0.3">
      <c r="A1345" s="8" t="s">
        <v>234</v>
      </c>
      <c r="B1345" s="8" t="s">
        <v>237</v>
      </c>
      <c r="C1345" s="8" t="s">
        <v>113</v>
      </c>
      <c r="D1345" s="8" t="s">
        <v>248</v>
      </c>
      <c r="E1345" s="12">
        <v>134</v>
      </c>
      <c r="F1345" s="12">
        <v>0.13300000000000001</v>
      </c>
      <c r="G1345" s="12">
        <v>17.822000000000003</v>
      </c>
      <c r="H1345" s="13">
        <v>29.049860000000002</v>
      </c>
      <c r="I1345" s="13">
        <v>1.1227860000000001</v>
      </c>
      <c r="J1345" s="13">
        <v>0.24950800000000001</v>
      </c>
      <c r="K1345" s="13">
        <v>5.5426420000000007</v>
      </c>
      <c r="L1345" s="13">
        <v>0.17822000000000002</v>
      </c>
      <c r="M1345" s="5">
        <f>AllData_CategoryTribe!AX1346*4</f>
        <v>4.4911440000000002</v>
      </c>
      <c r="N1345" s="5">
        <f>AllData_CategoryTribe!BA1346*9</f>
        <v>2.2455720000000001</v>
      </c>
      <c r="O1345" s="5">
        <f>AllData_CategoryTribe!BB1346*4</f>
        <v>22.170568000000003</v>
      </c>
      <c r="P1345">
        <f t="shared" si="20"/>
        <v>1</v>
      </c>
      <c r="Q1345">
        <v>38.799999999999997</v>
      </c>
    </row>
    <row r="1346" spans="1:17" x14ac:dyDescent="0.3">
      <c r="A1346" s="8" t="s">
        <v>234</v>
      </c>
      <c r="B1346" s="8" t="s">
        <v>237</v>
      </c>
      <c r="C1346" s="8" t="s">
        <v>113</v>
      </c>
      <c r="D1346" s="8" t="s">
        <v>27</v>
      </c>
      <c r="E1346" s="12">
        <v>114</v>
      </c>
      <c r="F1346" s="12">
        <v>0.13300000000000001</v>
      </c>
      <c r="G1346" s="12">
        <v>15.162000000000001</v>
      </c>
      <c r="H1346" s="13">
        <v>18.952500000000001</v>
      </c>
      <c r="I1346" s="13">
        <v>0.31840200000000002</v>
      </c>
      <c r="J1346" s="13">
        <v>0.19710600000000003</v>
      </c>
      <c r="K1346" s="13">
        <v>3.9724439999999999</v>
      </c>
      <c r="L1346" s="13">
        <v>0.15162</v>
      </c>
      <c r="M1346" s="5">
        <f>AllData_CategoryTribe!AX1347*4</f>
        <v>1.2736080000000001</v>
      </c>
      <c r="N1346" s="5">
        <f>AllData_CategoryTribe!BA1347*9</f>
        <v>1.7739540000000003</v>
      </c>
      <c r="O1346" s="5">
        <f>AllData_CategoryTribe!BB1347*4</f>
        <v>15.889775999999999</v>
      </c>
      <c r="P1346">
        <f t="shared" si="20"/>
        <v>1</v>
      </c>
      <c r="Q1346">
        <v>29.6</v>
      </c>
    </row>
    <row r="1347" spans="1:17" x14ac:dyDescent="0.3">
      <c r="A1347" s="8" t="s">
        <v>234</v>
      </c>
      <c r="B1347" s="8" t="s">
        <v>237</v>
      </c>
      <c r="C1347" s="8" t="s">
        <v>113</v>
      </c>
      <c r="D1347" s="8" t="s">
        <v>32</v>
      </c>
      <c r="E1347" s="12">
        <v>83</v>
      </c>
      <c r="F1347" s="12">
        <v>0.1</v>
      </c>
      <c r="G1347" s="12">
        <v>8.3000000000000007</v>
      </c>
      <c r="H1347" s="13">
        <v>27.556000000000004</v>
      </c>
      <c r="I1347" s="13">
        <v>0.8549000000000001</v>
      </c>
      <c r="J1347" s="13">
        <v>0.24900000000000003</v>
      </c>
      <c r="K1347" s="13">
        <v>6.1171000000000006</v>
      </c>
      <c r="L1347" s="13">
        <v>1.0541</v>
      </c>
      <c r="M1347" s="5">
        <f>AllData_CategoryTribe!AX1348*4</f>
        <v>3.4196000000000004</v>
      </c>
      <c r="N1347" s="5">
        <f>AllData_CategoryTribe!BA1348*9</f>
        <v>2.2410000000000001</v>
      </c>
      <c r="O1347" s="5">
        <f>AllData_CategoryTribe!BB1348*4</f>
        <v>24.468400000000003</v>
      </c>
      <c r="P1347">
        <f t="shared" ref="P1347:P1410" si="21">IF($G$2:$G$3469&gt;0,1,0)</f>
        <v>1</v>
      </c>
      <c r="Q1347">
        <v>87</v>
      </c>
    </row>
    <row r="1348" spans="1:17" x14ac:dyDescent="0.3">
      <c r="A1348" s="8" t="s">
        <v>234</v>
      </c>
      <c r="B1348" s="8" t="s">
        <v>237</v>
      </c>
      <c r="C1348" s="8" t="s">
        <v>113</v>
      </c>
      <c r="D1348" s="8" t="s">
        <v>74</v>
      </c>
      <c r="E1348" s="12">
        <v>340</v>
      </c>
      <c r="F1348" s="12">
        <v>0.85699999999999998</v>
      </c>
      <c r="G1348" s="12">
        <v>291.38</v>
      </c>
      <c r="H1348" s="13">
        <v>119.4658</v>
      </c>
      <c r="I1348" s="13">
        <v>0</v>
      </c>
      <c r="J1348" s="13">
        <v>0</v>
      </c>
      <c r="K1348" s="13">
        <v>30.303519999999999</v>
      </c>
      <c r="L1348" s="13">
        <v>0</v>
      </c>
      <c r="M1348" s="5">
        <f>AllData_CategoryTribe!AX1349*4</f>
        <v>0</v>
      </c>
      <c r="N1348" s="5">
        <f>AllData_CategoryTribe!BA1349*9</f>
        <v>0</v>
      </c>
      <c r="O1348" s="5">
        <f>AllData_CategoryTribe!BB1349*4</f>
        <v>121.21408</v>
      </c>
      <c r="P1348">
        <f t="shared" si="21"/>
        <v>1</v>
      </c>
      <c r="Q1348">
        <v>10.4</v>
      </c>
    </row>
    <row r="1349" spans="1:17" x14ac:dyDescent="0.3">
      <c r="A1349" s="8" t="s">
        <v>232</v>
      </c>
      <c r="B1349" s="8" t="s">
        <v>237</v>
      </c>
      <c r="C1349" s="8" t="s">
        <v>115</v>
      </c>
      <c r="D1349" s="8" t="s">
        <v>13</v>
      </c>
      <c r="E1349" s="12">
        <v>112</v>
      </c>
      <c r="F1349" s="12">
        <v>1.6E-2</v>
      </c>
      <c r="G1349" s="12">
        <v>1.792</v>
      </c>
      <c r="H1349" s="13">
        <v>4.8204799999999999</v>
      </c>
      <c r="I1349" s="13">
        <v>0.44620799999999994</v>
      </c>
      <c r="J1349" s="13">
        <v>0.32256000000000001</v>
      </c>
      <c r="K1349" s="13">
        <v>0</v>
      </c>
      <c r="L1349" s="13">
        <v>0</v>
      </c>
      <c r="M1349" s="5">
        <f>AllData_CategoryTribe!AX1350*4</f>
        <v>1.7848319999999998</v>
      </c>
      <c r="N1349" s="5">
        <f>AllData_CategoryTribe!BA1350*9</f>
        <v>2.9030400000000003</v>
      </c>
      <c r="O1349" s="5">
        <f>AllData_CategoryTribe!BB1350*4</f>
        <v>0</v>
      </c>
      <c r="P1349">
        <f t="shared" si="21"/>
        <v>1</v>
      </c>
      <c r="Q1349">
        <v>42.9</v>
      </c>
    </row>
    <row r="1350" spans="1:17" x14ac:dyDescent="0.3">
      <c r="A1350" s="8" t="s">
        <v>232</v>
      </c>
      <c r="B1350" s="8" t="s">
        <v>237</v>
      </c>
      <c r="C1350" s="8" t="s">
        <v>115</v>
      </c>
      <c r="D1350" s="8" t="s">
        <v>15</v>
      </c>
      <c r="E1350" s="12">
        <v>85</v>
      </c>
      <c r="F1350" s="12">
        <v>0.1</v>
      </c>
      <c r="G1350" s="12">
        <v>8.5</v>
      </c>
      <c r="H1350" s="13">
        <v>20.484999999999999</v>
      </c>
      <c r="I1350" s="13">
        <v>2.7965</v>
      </c>
      <c r="J1350" s="13">
        <v>0.9265000000000001</v>
      </c>
      <c r="K1350" s="13">
        <v>4.2500000000000003E-2</v>
      </c>
      <c r="L1350" s="13">
        <v>0</v>
      </c>
      <c r="M1350" s="5">
        <f>AllData_CategoryTribe!AX1351*4</f>
        <v>11.186</v>
      </c>
      <c r="N1350" s="5">
        <f>AllData_CategoryTribe!BA1351*9</f>
        <v>8.3385000000000016</v>
      </c>
      <c r="O1350" s="5">
        <f>AllData_CategoryTribe!BB1351*4</f>
        <v>0.17</v>
      </c>
      <c r="P1350">
        <f t="shared" si="21"/>
        <v>1</v>
      </c>
      <c r="Q1350">
        <v>44.3</v>
      </c>
    </row>
    <row r="1351" spans="1:17" x14ac:dyDescent="0.3">
      <c r="A1351" s="8" t="s">
        <v>232</v>
      </c>
      <c r="B1351" s="8" t="s">
        <v>237</v>
      </c>
      <c r="C1351" s="8" t="s">
        <v>115</v>
      </c>
      <c r="D1351" s="8" t="s">
        <v>17</v>
      </c>
      <c r="E1351" s="12">
        <v>85</v>
      </c>
      <c r="F1351" s="12">
        <v>0.1</v>
      </c>
      <c r="G1351" s="12">
        <v>8.5</v>
      </c>
      <c r="H1351" s="13">
        <v>22.524999999999999</v>
      </c>
      <c r="I1351" s="13">
        <v>1.4364999999999997</v>
      </c>
      <c r="J1351" s="13">
        <v>1.8189999999999997</v>
      </c>
      <c r="K1351" s="13">
        <v>0</v>
      </c>
      <c r="L1351" s="13">
        <v>0</v>
      </c>
      <c r="M1351" s="5">
        <f>AllData_CategoryTribe!AX1352*4</f>
        <v>5.7459999999999987</v>
      </c>
      <c r="N1351" s="5">
        <f>AllData_CategoryTribe!BA1352*9</f>
        <v>16.370999999999999</v>
      </c>
      <c r="O1351" s="5">
        <f>AllData_CategoryTribe!BB1352*4</f>
        <v>0</v>
      </c>
      <c r="P1351">
        <f t="shared" si="21"/>
        <v>1</v>
      </c>
      <c r="Q1351">
        <v>38.299999999999997</v>
      </c>
    </row>
    <row r="1352" spans="1:17" x14ac:dyDescent="0.3">
      <c r="A1352" s="8" t="s">
        <v>232</v>
      </c>
      <c r="B1352" s="8" t="s">
        <v>237</v>
      </c>
      <c r="C1352" s="8" t="s">
        <v>115</v>
      </c>
      <c r="D1352" s="8" t="s">
        <v>18</v>
      </c>
      <c r="E1352" s="12">
        <v>112</v>
      </c>
      <c r="F1352" s="12">
        <v>3.3000000000000002E-2</v>
      </c>
      <c r="G1352" s="12">
        <v>3.6960000000000002</v>
      </c>
      <c r="H1352" s="13">
        <v>9.8683200000000006</v>
      </c>
      <c r="I1352" s="13">
        <v>0.72441600000000006</v>
      </c>
      <c r="J1352" s="13">
        <v>0.75028800000000007</v>
      </c>
      <c r="K1352" s="13">
        <v>3.696E-2</v>
      </c>
      <c r="L1352" s="13">
        <v>3.696E-2</v>
      </c>
      <c r="M1352" s="5">
        <f>AllData_CategoryTribe!AX1353*4</f>
        <v>2.8976640000000002</v>
      </c>
      <c r="N1352" s="5">
        <f>AllData_CategoryTribe!BA1353*9</f>
        <v>6.7525920000000008</v>
      </c>
      <c r="O1352" s="5">
        <f>AllData_CategoryTribe!BB1353*4</f>
        <v>0.14784</v>
      </c>
      <c r="P1352">
        <f t="shared" si="21"/>
        <v>1</v>
      </c>
      <c r="Q1352">
        <v>39.900000000000006</v>
      </c>
    </row>
    <row r="1353" spans="1:17" x14ac:dyDescent="0.3">
      <c r="A1353" s="8" t="s">
        <v>232</v>
      </c>
      <c r="B1353" s="8" t="s">
        <v>237</v>
      </c>
      <c r="C1353" s="8" t="s">
        <v>115</v>
      </c>
      <c r="D1353" s="8" t="s">
        <v>19</v>
      </c>
      <c r="E1353" s="12"/>
      <c r="F1353" s="12">
        <v>0</v>
      </c>
      <c r="G1353" s="12">
        <v>0</v>
      </c>
      <c r="H1353" s="13">
        <v>0</v>
      </c>
      <c r="I1353" s="13">
        <v>0</v>
      </c>
      <c r="J1353" s="13">
        <v>0</v>
      </c>
      <c r="K1353" s="13">
        <v>0</v>
      </c>
      <c r="L1353" s="13">
        <v>0</v>
      </c>
      <c r="M1353" s="5">
        <f>AllData_CategoryTribe!AX1354*4</f>
        <v>0</v>
      </c>
      <c r="N1353" s="5">
        <f>AllData_CategoryTribe!BA1354*9</f>
        <v>0</v>
      </c>
      <c r="O1353" s="5">
        <f>AllData_CategoryTribe!BB1354*4</f>
        <v>0</v>
      </c>
      <c r="P1353">
        <f t="shared" si="21"/>
        <v>0</v>
      </c>
      <c r="Q1353">
        <v>45.8</v>
      </c>
    </row>
    <row r="1354" spans="1:17" x14ac:dyDescent="0.3">
      <c r="A1354" s="8" t="s">
        <v>232</v>
      </c>
      <c r="B1354" s="8" t="s">
        <v>237</v>
      </c>
      <c r="C1354" s="8" t="s">
        <v>115</v>
      </c>
      <c r="D1354" s="8" t="s">
        <v>22</v>
      </c>
      <c r="E1354" s="12">
        <v>112</v>
      </c>
      <c r="F1354" s="12">
        <v>1.4E-2</v>
      </c>
      <c r="G1354" s="12">
        <v>1.5680000000000001</v>
      </c>
      <c r="H1354" s="13">
        <v>4.4687999999999999</v>
      </c>
      <c r="I1354" s="13">
        <v>0.421792</v>
      </c>
      <c r="J1354" s="13">
        <v>0.29635199999999995</v>
      </c>
      <c r="K1354" s="13">
        <v>0</v>
      </c>
      <c r="L1354" s="13">
        <v>0</v>
      </c>
      <c r="M1354" s="5">
        <f>AllData_CategoryTribe!AX1355*4</f>
        <v>1.687168</v>
      </c>
      <c r="N1354" s="5">
        <f>AllData_CategoryTribe!BA1355*9</f>
        <v>2.6671679999999993</v>
      </c>
      <c r="O1354" s="5">
        <f>AllData_CategoryTribe!BB1355*4</f>
        <v>0</v>
      </c>
      <c r="P1354">
        <f t="shared" si="21"/>
        <v>1</v>
      </c>
      <c r="Q1354">
        <v>45.8</v>
      </c>
    </row>
    <row r="1355" spans="1:17" x14ac:dyDescent="0.3">
      <c r="A1355" s="8" t="s">
        <v>232</v>
      </c>
      <c r="B1355" s="8" t="s">
        <v>237</v>
      </c>
      <c r="C1355" s="8" t="s">
        <v>115</v>
      </c>
      <c r="D1355" s="8" t="s">
        <v>90</v>
      </c>
      <c r="E1355" s="12">
        <v>112</v>
      </c>
      <c r="F1355" s="12">
        <v>0.14299999999999999</v>
      </c>
      <c r="G1355" s="12">
        <v>16.015999999999998</v>
      </c>
      <c r="H1355" s="13">
        <v>28.027999999999999</v>
      </c>
      <c r="I1355" s="13">
        <v>4.5069023999999995</v>
      </c>
      <c r="J1355" s="13">
        <v>0.96896799999999983</v>
      </c>
      <c r="K1355" s="13">
        <v>0</v>
      </c>
      <c r="L1355" s="13">
        <v>0</v>
      </c>
      <c r="M1355" s="5">
        <f>AllData_CategoryTribe!AX1356*4</f>
        <v>18.027609599999998</v>
      </c>
      <c r="N1355" s="5">
        <f>AllData_CategoryTribe!BA1356*9</f>
        <v>8.7207119999999989</v>
      </c>
      <c r="O1355" s="5">
        <f>AllData_CategoryTribe!BB1356*4</f>
        <v>0</v>
      </c>
      <c r="P1355">
        <f t="shared" si="21"/>
        <v>1</v>
      </c>
      <c r="Q1355">
        <v>34.19</v>
      </c>
    </row>
    <row r="1356" spans="1:17" x14ac:dyDescent="0.3">
      <c r="A1356" s="8" t="s">
        <v>232</v>
      </c>
      <c r="B1356" s="8" t="s">
        <v>237</v>
      </c>
      <c r="C1356" s="8" t="s">
        <v>115</v>
      </c>
      <c r="D1356" s="8" t="s">
        <v>85</v>
      </c>
      <c r="E1356" s="12">
        <v>184</v>
      </c>
      <c r="F1356" s="12">
        <v>0.71399999999999997</v>
      </c>
      <c r="G1356" s="12">
        <v>131.376</v>
      </c>
      <c r="H1356" s="13">
        <v>236.4768</v>
      </c>
      <c r="I1356" s="13">
        <v>32.712623999999998</v>
      </c>
      <c r="J1356" s="13">
        <v>4.7295360000000004</v>
      </c>
      <c r="K1356" s="13">
        <v>15.633744000000002</v>
      </c>
      <c r="L1356" s="13">
        <v>1.31376</v>
      </c>
      <c r="M1356" s="5">
        <f>AllData_CategoryTribe!AX1357*4</f>
        <v>130.85049599999999</v>
      </c>
      <c r="N1356" s="5">
        <f>AllData_CategoryTribe!BA1357*9</f>
        <v>42.565824000000006</v>
      </c>
      <c r="O1356" s="5">
        <f>AllData_CategoryTribe!BB1357*4</f>
        <v>62.534976000000007</v>
      </c>
      <c r="P1356">
        <f t="shared" si="21"/>
        <v>1</v>
      </c>
      <c r="Q1356">
        <v>40.4</v>
      </c>
    </row>
    <row r="1357" spans="1:17" x14ac:dyDescent="0.3">
      <c r="A1357" s="8" t="s">
        <v>232</v>
      </c>
      <c r="B1357" s="8" t="s">
        <v>237</v>
      </c>
      <c r="C1357" s="8" t="s">
        <v>115</v>
      </c>
      <c r="D1357" s="8" t="s">
        <v>23</v>
      </c>
      <c r="E1357" s="12">
        <v>64</v>
      </c>
      <c r="F1357" s="12">
        <v>0.13300000000000001</v>
      </c>
      <c r="G1357" s="12">
        <v>8.5120000000000005</v>
      </c>
      <c r="H1357" s="13">
        <v>13.193600000000002</v>
      </c>
      <c r="I1357" s="13">
        <v>1.0725119999999999</v>
      </c>
      <c r="J1357" s="13">
        <v>0.90227199999999996</v>
      </c>
      <c r="K1357" s="13">
        <v>9.3632000000000007E-2</v>
      </c>
      <c r="L1357" s="13">
        <v>0</v>
      </c>
      <c r="M1357" s="5">
        <f>AllData_CategoryTribe!AX1358*4</f>
        <v>4.2900479999999996</v>
      </c>
      <c r="N1357" s="5">
        <f>AllData_CategoryTribe!BA1358*9</f>
        <v>8.1204479999999997</v>
      </c>
      <c r="O1357" s="5">
        <f>AllData_CategoryTribe!BB1358*4</f>
        <v>0.37452800000000003</v>
      </c>
      <c r="P1357">
        <f t="shared" si="21"/>
        <v>1</v>
      </c>
      <c r="Q1357">
        <v>24.3</v>
      </c>
    </row>
    <row r="1358" spans="1:17" x14ac:dyDescent="0.3">
      <c r="A1358" s="8" t="s">
        <v>232</v>
      </c>
      <c r="B1358" s="8" t="s">
        <v>237</v>
      </c>
      <c r="C1358" s="8" t="s">
        <v>115</v>
      </c>
      <c r="D1358" s="8" t="s">
        <v>24</v>
      </c>
      <c r="E1358" s="12">
        <v>184</v>
      </c>
      <c r="F1358" s="12">
        <v>1</v>
      </c>
      <c r="G1358" s="12">
        <v>184</v>
      </c>
      <c r="H1358" s="13">
        <v>126.96</v>
      </c>
      <c r="I1358" s="13">
        <v>6.6239999999999997</v>
      </c>
      <c r="J1358" s="13">
        <v>7.5439999999999996</v>
      </c>
      <c r="K1358" s="13">
        <v>8.2799999999999994</v>
      </c>
      <c r="L1358" s="13">
        <v>0</v>
      </c>
      <c r="M1358" s="5">
        <f>AllData_CategoryTribe!AX1359*4</f>
        <v>26.495999999999999</v>
      </c>
      <c r="N1358" s="5">
        <f>AllData_CategoryTribe!BA1359*9</f>
        <v>67.896000000000001</v>
      </c>
      <c r="O1358" s="5">
        <f>AllData_CategoryTribe!BB1359*4</f>
        <v>33.119999999999997</v>
      </c>
      <c r="P1358">
        <f t="shared" si="21"/>
        <v>1</v>
      </c>
      <c r="Q1358">
        <v>12.2</v>
      </c>
    </row>
    <row r="1359" spans="1:17" x14ac:dyDescent="0.3">
      <c r="A1359" s="8" t="s">
        <v>232</v>
      </c>
      <c r="B1359" s="8" t="s">
        <v>237</v>
      </c>
      <c r="C1359" s="8" t="s">
        <v>115</v>
      </c>
      <c r="D1359" s="8" t="s">
        <v>25</v>
      </c>
      <c r="E1359" s="12"/>
      <c r="F1359" s="12">
        <v>0</v>
      </c>
      <c r="G1359" s="12">
        <v>0</v>
      </c>
      <c r="H1359" s="13">
        <v>0</v>
      </c>
      <c r="I1359" s="13">
        <v>0</v>
      </c>
      <c r="J1359" s="13">
        <v>0</v>
      </c>
      <c r="K1359" s="13">
        <v>0</v>
      </c>
      <c r="L1359" s="13">
        <v>0</v>
      </c>
      <c r="M1359" s="5">
        <f>AllData_CategoryTribe!AX1360*4</f>
        <v>0</v>
      </c>
      <c r="N1359" s="5">
        <f>AllData_CategoryTribe!BA1360*9</f>
        <v>0</v>
      </c>
      <c r="O1359" s="5">
        <f>AllData_CategoryTribe!BB1360*4</f>
        <v>0</v>
      </c>
      <c r="P1359">
        <f t="shared" si="21"/>
        <v>0</v>
      </c>
      <c r="Q1359">
        <v>59.3</v>
      </c>
    </row>
    <row r="1360" spans="1:17" x14ac:dyDescent="0.3">
      <c r="A1360" s="8" t="s">
        <v>20</v>
      </c>
      <c r="B1360" s="8" t="s">
        <v>237</v>
      </c>
      <c r="C1360" s="8" t="s">
        <v>115</v>
      </c>
      <c r="D1360" s="8" t="s">
        <v>20</v>
      </c>
      <c r="E1360" s="12">
        <v>112</v>
      </c>
      <c r="F1360" s="12">
        <v>0.1</v>
      </c>
      <c r="G1360" s="12">
        <v>11.200000000000001</v>
      </c>
      <c r="H1360" s="13">
        <v>11.76</v>
      </c>
      <c r="I1360" s="13">
        <v>2.0720000000000001</v>
      </c>
      <c r="J1360" s="13">
        <v>0.32480000000000003</v>
      </c>
      <c r="K1360" s="13">
        <v>0</v>
      </c>
      <c r="L1360" s="13">
        <v>0</v>
      </c>
      <c r="M1360" s="5">
        <f>AllData_CategoryTribe!AX1361*4</f>
        <v>8.2880000000000003</v>
      </c>
      <c r="N1360" s="5">
        <f>AllData_CategoryTribe!BA1361*9</f>
        <v>2.9232000000000005</v>
      </c>
      <c r="O1360" s="5">
        <f>AllData_CategoryTribe!BB1361*4</f>
        <v>0</v>
      </c>
      <c r="P1360">
        <f t="shared" si="21"/>
        <v>1</v>
      </c>
      <c r="Q1360">
        <v>21.4</v>
      </c>
    </row>
    <row r="1361" spans="1:17" x14ac:dyDescent="0.3">
      <c r="A1361" s="8" t="s">
        <v>233</v>
      </c>
      <c r="B1361" s="8" t="s">
        <v>237</v>
      </c>
      <c r="C1361" s="8" t="s">
        <v>115</v>
      </c>
      <c r="D1361" s="8" t="s">
        <v>26</v>
      </c>
      <c r="E1361" s="12">
        <v>175</v>
      </c>
      <c r="F1361" s="12">
        <v>0.85699999999999998</v>
      </c>
      <c r="G1361" s="12">
        <v>149.97499999999999</v>
      </c>
      <c r="H1361" s="13">
        <v>194.9675</v>
      </c>
      <c r="I1361" s="13">
        <v>3.5994000000000002</v>
      </c>
      <c r="J1361" s="13">
        <v>0.29994999999999999</v>
      </c>
      <c r="K1361" s="13">
        <v>42.892849999999996</v>
      </c>
      <c r="L1361" s="13">
        <v>0.44992500000000002</v>
      </c>
      <c r="M1361" s="5">
        <f>AllData_CategoryTribe!AX1362*4</f>
        <v>14.397600000000001</v>
      </c>
      <c r="N1361" s="5">
        <f>AllData_CategoryTribe!BA1362*9</f>
        <v>2.6995499999999999</v>
      </c>
      <c r="O1361" s="5">
        <f>AllData_CategoryTribe!BB1362*4</f>
        <v>171.57139999999998</v>
      </c>
      <c r="P1361">
        <f t="shared" si="21"/>
        <v>1</v>
      </c>
      <c r="Q1361">
        <v>31.200000000000003</v>
      </c>
    </row>
    <row r="1362" spans="1:17" x14ac:dyDescent="0.3">
      <c r="A1362" s="8" t="s">
        <v>233</v>
      </c>
      <c r="B1362" s="8" t="s">
        <v>237</v>
      </c>
      <c r="C1362" s="8" t="s">
        <v>115</v>
      </c>
      <c r="D1362" s="8" t="s">
        <v>28</v>
      </c>
      <c r="E1362" s="12">
        <v>185</v>
      </c>
      <c r="F1362" s="12">
        <v>1</v>
      </c>
      <c r="G1362" s="12">
        <v>185</v>
      </c>
      <c r="H1362" s="13">
        <v>234.95</v>
      </c>
      <c r="I1362" s="13">
        <v>16.094999999999999</v>
      </c>
      <c r="J1362" s="13">
        <v>0.92500000000000004</v>
      </c>
      <c r="K1362" s="13">
        <v>42.18</v>
      </c>
      <c r="L1362" s="13">
        <v>11.84</v>
      </c>
      <c r="M1362" s="5">
        <f>AllData_CategoryTribe!AX1363*4</f>
        <v>64.38</v>
      </c>
      <c r="N1362" s="5">
        <f>AllData_CategoryTribe!BA1363*9</f>
        <v>8.3250000000000011</v>
      </c>
      <c r="O1362" s="5">
        <f>AllData_CategoryTribe!BB1363*4</f>
        <v>168.72</v>
      </c>
      <c r="P1362">
        <f t="shared" si="21"/>
        <v>1</v>
      </c>
      <c r="Q1362">
        <v>32</v>
      </c>
    </row>
    <row r="1363" spans="1:17" x14ac:dyDescent="0.3">
      <c r="A1363" s="8" t="s">
        <v>233</v>
      </c>
      <c r="B1363" s="8" t="s">
        <v>237</v>
      </c>
      <c r="C1363" s="8" t="s">
        <v>115</v>
      </c>
      <c r="D1363" s="8" t="s">
        <v>29</v>
      </c>
      <c r="E1363" s="12">
        <v>60</v>
      </c>
      <c r="F1363" s="12">
        <v>0.71399999999999997</v>
      </c>
      <c r="G1363" s="12">
        <v>42.839999999999996</v>
      </c>
      <c r="H1363" s="13">
        <v>9.4247999999999994</v>
      </c>
      <c r="I1363" s="13">
        <v>0.42839999999999995</v>
      </c>
      <c r="J1363" s="13">
        <v>0.17135999999999998</v>
      </c>
      <c r="K1363" s="13">
        <v>1.9277999999999997</v>
      </c>
      <c r="L1363" s="13">
        <v>1.1995199999999999</v>
      </c>
      <c r="M1363" s="5">
        <f>AllData_CategoryTribe!AX1364*4</f>
        <v>1.7135999999999998</v>
      </c>
      <c r="N1363" s="5">
        <f>AllData_CategoryTribe!BA1364*9</f>
        <v>1.5422399999999998</v>
      </c>
      <c r="O1363" s="5">
        <f>AllData_CategoryTribe!BB1364*4</f>
        <v>7.7111999999999989</v>
      </c>
      <c r="P1363">
        <f t="shared" si="21"/>
        <v>1</v>
      </c>
      <c r="Q1363">
        <v>5.9</v>
      </c>
    </row>
    <row r="1364" spans="1:17" x14ac:dyDescent="0.3">
      <c r="A1364" s="8" t="s">
        <v>233</v>
      </c>
      <c r="B1364" s="8" t="s">
        <v>237</v>
      </c>
      <c r="C1364" s="8" t="s">
        <v>115</v>
      </c>
      <c r="D1364" s="8" t="s">
        <v>30</v>
      </c>
      <c r="E1364" s="12">
        <v>119</v>
      </c>
      <c r="F1364" s="12">
        <v>0.28599999999999998</v>
      </c>
      <c r="G1364" s="12">
        <v>34.033999999999999</v>
      </c>
      <c r="H1364" s="13">
        <v>31.311279999999996</v>
      </c>
      <c r="I1364" s="13">
        <v>0.34033999999999998</v>
      </c>
      <c r="J1364" s="13">
        <v>0.17016999999999999</v>
      </c>
      <c r="K1364" s="13">
        <v>7.9639559999999996</v>
      </c>
      <c r="L1364" s="13">
        <v>0.81681599999999988</v>
      </c>
      <c r="M1364" s="5">
        <f>AllData_CategoryTribe!AX1365*4</f>
        <v>1.3613599999999999</v>
      </c>
      <c r="N1364" s="5">
        <f>AllData_CategoryTribe!BA1365*9</f>
        <v>1.5315299999999998</v>
      </c>
      <c r="O1364" s="5">
        <f>AllData_CategoryTribe!BB1365*4</f>
        <v>31.855823999999998</v>
      </c>
      <c r="P1364">
        <f t="shared" si="21"/>
        <v>1</v>
      </c>
      <c r="Q1364">
        <v>24.9</v>
      </c>
    </row>
    <row r="1365" spans="1:17" x14ac:dyDescent="0.3">
      <c r="A1365" s="8" t="s">
        <v>233</v>
      </c>
      <c r="B1365" s="8" t="s">
        <v>237</v>
      </c>
      <c r="C1365" s="8" t="s">
        <v>115</v>
      </c>
      <c r="D1365" s="8" t="s">
        <v>31</v>
      </c>
      <c r="E1365" s="12">
        <v>122</v>
      </c>
      <c r="F1365" s="12">
        <v>0.42899999999999999</v>
      </c>
      <c r="G1365" s="12">
        <v>52.338000000000001</v>
      </c>
      <c r="H1365" s="13">
        <v>48.674340000000001</v>
      </c>
      <c r="I1365" s="13">
        <v>1.0467599999999999</v>
      </c>
      <c r="J1365" s="13">
        <v>5.2338000000000003E-2</v>
      </c>
      <c r="K1365" s="13">
        <v>11.305008000000001</v>
      </c>
      <c r="L1365" s="13">
        <v>0.78507000000000005</v>
      </c>
      <c r="M1365" s="5">
        <f>AllData_CategoryTribe!AX1366*4</f>
        <v>4.1870399999999997</v>
      </c>
      <c r="N1365" s="5">
        <f>AllData_CategoryTribe!BA1366*9</f>
        <v>0.47104200000000002</v>
      </c>
      <c r="O1365" s="5">
        <f>AllData_CategoryTribe!BB1366*4</f>
        <v>45.220032000000003</v>
      </c>
      <c r="P1365">
        <f t="shared" si="21"/>
        <v>1</v>
      </c>
      <c r="Q1365">
        <v>23.700000000000003</v>
      </c>
    </row>
    <row r="1366" spans="1:17" x14ac:dyDescent="0.3">
      <c r="A1366" s="8" t="s">
        <v>233</v>
      </c>
      <c r="B1366" s="8" t="s">
        <v>237</v>
      </c>
      <c r="C1366" s="8" t="s">
        <v>115</v>
      </c>
      <c r="D1366" s="8" t="s">
        <v>44</v>
      </c>
      <c r="E1366" s="12">
        <v>250</v>
      </c>
      <c r="F1366" s="12">
        <v>0.42899999999999999</v>
      </c>
      <c r="G1366" s="12">
        <v>107.25</v>
      </c>
      <c r="H1366" s="13">
        <v>151.2225</v>
      </c>
      <c r="I1366" s="13">
        <v>5.1479999999999997</v>
      </c>
      <c r="J1366" s="13">
        <v>0.75074999999999992</v>
      </c>
      <c r="K1366" s="13">
        <v>30.351750000000003</v>
      </c>
      <c r="L1366" s="13">
        <v>1.8232499999999998</v>
      </c>
      <c r="M1366" s="5">
        <f>AllData_CategoryTribe!AX1367*4</f>
        <v>20.591999999999999</v>
      </c>
      <c r="N1366" s="5">
        <f>AllData_CategoryTribe!BA1367*9</f>
        <v>6.7567499999999994</v>
      </c>
      <c r="O1366" s="5">
        <f>AllData_CategoryTribe!BB1367*4</f>
        <v>121.40700000000001</v>
      </c>
      <c r="P1366">
        <f t="shared" si="21"/>
        <v>1</v>
      </c>
      <c r="Q1366">
        <v>33.799999999999997</v>
      </c>
    </row>
    <row r="1367" spans="1:17" x14ac:dyDescent="0.3">
      <c r="A1367" s="8" t="s">
        <v>233</v>
      </c>
      <c r="B1367" s="8" t="s">
        <v>237</v>
      </c>
      <c r="C1367" s="8" t="s">
        <v>115</v>
      </c>
      <c r="D1367" s="8" t="s">
        <v>77</v>
      </c>
      <c r="E1367" s="12">
        <v>119</v>
      </c>
      <c r="F1367" s="12">
        <v>1</v>
      </c>
      <c r="G1367" s="12">
        <v>119</v>
      </c>
      <c r="H1367" s="13">
        <v>464.1</v>
      </c>
      <c r="I1367" s="13">
        <v>1.19</v>
      </c>
      <c r="J1367" s="13">
        <v>0.95200000000000007</v>
      </c>
      <c r="K1367" s="13">
        <v>100.07899999999999</v>
      </c>
      <c r="L1367" s="13">
        <v>1.19</v>
      </c>
      <c r="M1367" s="5">
        <f>AllData_CategoryTribe!AX1368*4</f>
        <v>4.76</v>
      </c>
      <c r="N1367" s="5">
        <f>AllData_CategoryTribe!BA1368*9</f>
        <v>8.5680000000000014</v>
      </c>
      <c r="O1367" s="5">
        <f>AllData_CategoryTribe!BB1368*4</f>
        <v>400.31599999999997</v>
      </c>
      <c r="P1367">
        <f t="shared" si="21"/>
        <v>1</v>
      </c>
      <c r="Q1367">
        <v>84.899999999999991</v>
      </c>
    </row>
    <row r="1368" spans="1:17" x14ac:dyDescent="0.3">
      <c r="A1368" s="8" t="s">
        <v>234</v>
      </c>
      <c r="B1368" s="8" t="s">
        <v>237</v>
      </c>
      <c r="C1368" s="8" t="s">
        <v>115</v>
      </c>
      <c r="D1368" s="8" t="s">
        <v>248</v>
      </c>
      <c r="E1368" s="12">
        <v>134</v>
      </c>
      <c r="F1368" s="12">
        <v>1</v>
      </c>
      <c r="G1368" s="12">
        <v>134</v>
      </c>
      <c r="H1368" s="13">
        <v>218.42</v>
      </c>
      <c r="I1368" s="13">
        <v>8.4420000000000002</v>
      </c>
      <c r="J1368" s="13">
        <v>1.8759999999999999</v>
      </c>
      <c r="K1368" s="13">
        <v>41.674000000000007</v>
      </c>
      <c r="L1368" s="13">
        <v>1.34</v>
      </c>
      <c r="M1368" s="5">
        <f>AllData_CategoryTribe!AX1369*4</f>
        <v>33.768000000000001</v>
      </c>
      <c r="N1368" s="5">
        <f>AllData_CategoryTribe!BA1369*9</f>
        <v>16.884</v>
      </c>
      <c r="O1368" s="5">
        <f>AllData_CategoryTribe!BB1369*4</f>
        <v>166.69600000000003</v>
      </c>
      <c r="P1368">
        <f t="shared" si="21"/>
        <v>1</v>
      </c>
      <c r="Q1368">
        <v>38.799999999999997</v>
      </c>
    </row>
    <row r="1369" spans="1:17" x14ac:dyDescent="0.3">
      <c r="A1369" s="8" t="s">
        <v>234</v>
      </c>
      <c r="B1369" s="8" t="s">
        <v>237</v>
      </c>
      <c r="C1369" s="8" t="s">
        <v>115</v>
      </c>
      <c r="D1369" s="8" t="s">
        <v>27</v>
      </c>
      <c r="E1369" s="12">
        <v>114</v>
      </c>
      <c r="F1369" s="12">
        <v>1</v>
      </c>
      <c r="G1369" s="12">
        <v>114</v>
      </c>
      <c r="H1369" s="13">
        <v>142.5</v>
      </c>
      <c r="I1369" s="13">
        <v>2.3940000000000001</v>
      </c>
      <c r="J1369" s="13">
        <v>1.4820000000000002</v>
      </c>
      <c r="K1369" s="13">
        <v>29.867999999999999</v>
      </c>
      <c r="L1369" s="13">
        <v>1.1399999999999999</v>
      </c>
      <c r="M1369" s="5">
        <f>AllData_CategoryTribe!AX1370*4</f>
        <v>9.5760000000000005</v>
      </c>
      <c r="N1369" s="5">
        <f>AllData_CategoryTribe!BA1370*9</f>
        <v>13.338000000000001</v>
      </c>
      <c r="O1369" s="5">
        <f>AllData_CategoryTribe!BB1370*4</f>
        <v>119.47199999999999</v>
      </c>
      <c r="P1369">
        <f t="shared" si="21"/>
        <v>1</v>
      </c>
      <c r="Q1369">
        <v>29.6</v>
      </c>
    </row>
    <row r="1370" spans="1:17" x14ac:dyDescent="0.3">
      <c r="A1370" s="8" t="s">
        <v>234</v>
      </c>
      <c r="B1370" s="8" t="s">
        <v>237</v>
      </c>
      <c r="C1370" s="8" t="s">
        <v>115</v>
      </c>
      <c r="D1370" s="8" t="s">
        <v>32</v>
      </c>
      <c r="E1370" s="12">
        <v>83</v>
      </c>
      <c r="F1370" s="12">
        <v>0.28599999999999998</v>
      </c>
      <c r="G1370" s="12">
        <v>23.738</v>
      </c>
      <c r="H1370" s="13">
        <v>78.810159999999996</v>
      </c>
      <c r="I1370" s="13">
        <v>2.445014</v>
      </c>
      <c r="J1370" s="13">
        <v>0.71214</v>
      </c>
      <c r="K1370" s="13">
        <v>17.494906</v>
      </c>
      <c r="L1370" s="13">
        <v>3.014726</v>
      </c>
      <c r="M1370" s="5">
        <f>AllData_CategoryTribe!AX1371*4</f>
        <v>9.7800560000000001</v>
      </c>
      <c r="N1370" s="5">
        <f>AllData_CategoryTribe!BA1371*9</f>
        <v>6.4092599999999997</v>
      </c>
      <c r="O1370" s="5">
        <f>AllData_CategoryTribe!BB1371*4</f>
        <v>69.979624000000001</v>
      </c>
      <c r="P1370">
        <f t="shared" si="21"/>
        <v>1</v>
      </c>
      <c r="Q1370">
        <v>87</v>
      </c>
    </row>
    <row r="1371" spans="1:17" x14ac:dyDescent="0.3">
      <c r="A1371" s="8" t="s">
        <v>234</v>
      </c>
      <c r="B1371" s="8" t="s">
        <v>237</v>
      </c>
      <c r="C1371" s="8" t="s">
        <v>115</v>
      </c>
      <c r="D1371" s="8" t="s">
        <v>74</v>
      </c>
      <c r="E1371" s="12">
        <v>340</v>
      </c>
      <c r="F1371" s="12">
        <v>0.57099999999999995</v>
      </c>
      <c r="G1371" s="12">
        <v>194.14</v>
      </c>
      <c r="H1371" s="13">
        <v>79.597399999999993</v>
      </c>
      <c r="I1371" s="13">
        <v>0</v>
      </c>
      <c r="J1371" s="13">
        <v>0</v>
      </c>
      <c r="K1371" s="13">
        <v>20.190560000000001</v>
      </c>
      <c r="L1371" s="13">
        <v>0</v>
      </c>
      <c r="M1371" s="5">
        <f>AllData_CategoryTribe!AX1372*4</f>
        <v>0</v>
      </c>
      <c r="N1371" s="5">
        <f>AllData_CategoryTribe!BA1372*9</f>
        <v>0</v>
      </c>
      <c r="O1371" s="5">
        <f>AllData_CategoryTribe!BB1372*4</f>
        <v>80.762240000000006</v>
      </c>
      <c r="P1371">
        <f t="shared" si="21"/>
        <v>1</v>
      </c>
      <c r="Q1371">
        <v>10.4</v>
      </c>
    </row>
    <row r="1372" spans="1:17" x14ac:dyDescent="0.3">
      <c r="A1372" s="8" t="s">
        <v>232</v>
      </c>
      <c r="B1372" s="8" t="s">
        <v>237</v>
      </c>
      <c r="C1372" s="8" t="s">
        <v>116</v>
      </c>
      <c r="D1372" s="8" t="s">
        <v>13</v>
      </c>
      <c r="E1372" s="12"/>
      <c r="F1372" s="12">
        <v>0</v>
      </c>
      <c r="G1372" s="12">
        <v>0</v>
      </c>
      <c r="H1372" s="13">
        <v>0</v>
      </c>
      <c r="I1372" s="13">
        <v>0</v>
      </c>
      <c r="J1372" s="13">
        <v>0</v>
      </c>
      <c r="K1372" s="13">
        <v>0</v>
      </c>
      <c r="L1372" s="13">
        <v>0</v>
      </c>
      <c r="M1372" s="5">
        <f>AllData_CategoryTribe!AX1373*4</f>
        <v>0</v>
      </c>
      <c r="N1372" s="5">
        <f>AllData_CategoryTribe!BA1373*9</f>
        <v>0</v>
      </c>
      <c r="O1372" s="5">
        <f>AllData_CategoryTribe!BB1373*4</f>
        <v>0</v>
      </c>
      <c r="P1372">
        <f t="shared" si="21"/>
        <v>0</v>
      </c>
      <c r="Q1372">
        <v>42.9</v>
      </c>
    </row>
    <row r="1373" spans="1:17" x14ac:dyDescent="0.3">
      <c r="A1373" s="8" t="s">
        <v>232</v>
      </c>
      <c r="B1373" s="8" t="s">
        <v>237</v>
      </c>
      <c r="C1373" s="8" t="s">
        <v>116</v>
      </c>
      <c r="D1373" s="8" t="s">
        <v>15</v>
      </c>
      <c r="E1373" s="12">
        <v>85</v>
      </c>
      <c r="F1373" s="12">
        <v>0.13300000000000001</v>
      </c>
      <c r="G1373" s="12">
        <v>11.305</v>
      </c>
      <c r="H1373" s="13">
        <v>27.245050000000003</v>
      </c>
      <c r="I1373" s="13">
        <v>3.7193449999999997</v>
      </c>
      <c r="J1373" s="13">
        <v>1.232245</v>
      </c>
      <c r="K1373" s="13">
        <v>5.6524999999999999E-2</v>
      </c>
      <c r="L1373" s="13">
        <v>0</v>
      </c>
      <c r="M1373" s="5">
        <f>AllData_CategoryTribe!AX1374*4</f>
        <v>14.877379999999999</v>
      </c>
      <c r="N1373" s="5">
        <f>AllData_CategoryTribe!BA1374*9</f>
        <v>11.090205000000001</v>
      </c>
      <c r="O1373" s="5">
        <f>AllData_CategoryTribe!BB1374*4</f>
        <v>0.2261</v>
      </c>
      <c r="P1373">
        <f t="shared" si="21"/>
        <v>1</v>
      </c>
      <c r="Q1373">
        <v>44.3</v>
      </c>
    </row>
    <row r="1374" spans="1:17" x14ac:dyDescent="0.3">
      <c r="A1374" s="8" t="s">
        <v>232</v>
      </c>
      <c r="B1374" s="8" t="s">
        <v>237</v>
      </c>
      <c r="C1374" s="8" t="s">
        <v>116</v>
      </c>
      <c r="D1374" s="8" t="s">
        <v>17</v>
      </c>
      <c r="E1374" s="12">
        <v>85</v>
      </c>
      <c r="F1374" s="12">
        <v>6.7000000000000004E-2</v>
      </c>
      <c r="G1374" s="12">
        <v>5.6950000000000003</v>
      </c>
      <c r="H1374" s="13">
        <v>15.091750000000001</v>
      </c>
      <c r="I1374" s="13">
        <v>0.96245499999999995</v>
      </c>
      <c r="J1374" s="13">
        <v>1.2187300000000001</v>
      </c>
      <c r="K1374" s="13">
        <v>0</v>
      </c>
      <c r="L1374" s="13">
        <v>0</v>
      </c>
      <c r="M1374" s="5">
        <f>AllData_CategoryTribe!AX1375*4</f>
        <v>3.8498199999999998</v>
      </c>
      <c r="N1374" s="5">
        <f>AllData_CategoryTribe!BA1375*9</f>
        <v>10.968570000000001</v>
      </c>
      <c r="O1374" s="5">
        <f>AllData_CategoryTribe!BB1375*4</f>
        <v>0</v>
      </c>
      <c r="P1374">
        <f t="shared" si="21"/>
        <v>1</v>
      </c>
      <c r="Q1374">
        <v>38.299999999999997</v>
      </c>
    </row>
    <row r="1375" spans="1:17" x14ac:dyDescent="0.3">
      <c r="A1375" s="8" t="s">
        <v>232</v>
      </c>
      <c r="B1375" s="8" t="s">
        <v>237</v>
      </c>
      <c r="C1375" s="8" t="s">
        <v>116</v>
      </c>
      <c r="D1375" s="8" t="s">
        <v>18</v>
      </c>
      <c r="E1375" s="12">
        <v>112</v>
      </c>
      <c r="F1375" s="12">
        <v>0.1</v>
      </c>
      <c r="G1375" s="12">
        <v>11.200000000000001</v>
      </c>
      <c r="H1375" s="13">
        <v>29.904</v>
      </c>
      <c r="I1375" s="13">
        <v>2.1952000000000003</v>
      </c>
      <c r="J1375" s="13">
        <v>2.2736000000000005</v>
      </c>
      <c r="K1375" s="13">
        <v>0.11200000000000002</v>
      </c>
      <c r="L1375" s="13">
        <v>0.11200000000000002</v>
      </c>
      <c r="M1375" s="5">
        <f>AllData_CategoryTribe!AX1376*4</f>
        <v>8.780800000000001</v>
      </c>
      <c r="N1375" s="5">
        <f>AllData_CategoryTribe!BA1376*9</f>
        <v>20.462400000000006</v>
      </c>
      <c r="O1375" s="5">
        <f>AllData_CategoryTribe!BB1376*4</f>
        <v>0.44800000000000006</v>
      </c>
      <c r="P1375">
        <f t="shared" si="21"/>
        <v>1</v>
      </c>
      <c r="Q1375">
        <v>39.900000000000006</v>
      </c>
    </row>
    <row r="1376" spans="1:17" x14ac:dyDescent="0.3">
      <c r="A1376" s="8" t="s">
        <v>232</v>
      </c>
      <c r="B1376" s="8" t="s">
        <v>237</v>
      </c>
      <c r="C1376" s="8" t="s">
        <v>116</v>
      </c>
      <c r="D1376" s="8" t="s">
        <v>19</v>
      </c>
      <c r="E1376" s="12">
        <v>112</v>
      </c>
      <c r="F1376" s="12">
        <v>3.0000000000000001E-3</v>
      </c>
      <c r="G1376" s="12">
        <v>0.33600000000000002</v>
      </c>
      <c r="H1376" s="13">
        <v>0.95760000000000001</v>
      </c>
      <c r="I1376" s="13">
        <v>9.0383999999999992E-2</v>
      </c>
      <c r="J1376" s="13">
        <v>6.3503999999999991E-2</v>
      </c>
      <c r="K1376" s="13">
        <v>0</v>
      </c>
      <c r="L1376" s="13">
        <v>0</v>
      </c>
      <c r="M1376" s="5">
        <f>AllData_CategoryTribe!AX1377*4</f>
        <v>0.36153599999999997</v>
      </c>
      <c r="N1376" s="5">
        <f>AllData_CategoryTribe!BA1377*9</f>
        <v>0.57153599999999993</v>
      </c>
      <c r="O1376" s="5">
        <f>AllData_CategoryTribe!BB1377*4</f>
        <v>0</v>
      </c>
      <c r="P1376">
        <f t="shared" si="21"/>
        <v>1</v>
      </c>
      <c r="Q1376">
        <v>45.8</v>
      </c>
    </row>
    <row r="1377" spans="1:17" x14ac:dyDescent="0.3">
      <c r="A1377" s="8" t="s">
        <v>232</v>
      </c>
      <c r="B1377" s="8" t="s">
        <v>237</v>
      </c>
      <c r="C1377" s="8" t="s">
        <v>116</v>
      </c>
      <c r="D1377" s="8" t="s">
        <v>22</v>
      </c>
      <c r="E1377" s="12">
        <v>112</v>
      </c>
      <c r="F1377" s="12">
        <v>3.0000000000000001E-3</v>
      </c>
      <c r="G1377" s="12">
        <v>0.33600000000000002</v>
      </c>
      <c r="H1377" s="13">
        <v>0.95760000000000001</v>
      </c>
      <c r="I1377" s="13">
        <v>9.0383999999999992E-2</v>
      </c>
      <c r="J1377" s="13">
        <v>6.3503999999999991E-2</v>
      </c>
      <c r="K1377" s="13">
        <v>0</v>
      </c>
      <c r="L1377" s="13">
        <v>0</v>
      </c>
      <c r="M1377" s="5">
        <f>AllData_CategoryTribe!AX1378*4</f>
        <v>0.36153599999999997</v>
      </c>
      <c r="N1377" s="5">
        <f>AllData_CategoryTribe!BA1378*9</f>
        <v>0.57153599999999993</v>
      </c>
      <c r="O1377" s="5">
        <f>AllData_CategoryTribe!BB1378*4</f>
        <v>0</v>
      </c>
      <c r="P1377">
        <f t="shared" si="21"/>
        <v>1</v>
      </c>
      <c r="Q1377">
        <v>45.8</v>
      </c>
    </row>
    <row r="1378" spans="1:17" x14ac:dyDescent="0.3">
      <c r="A1378" s="8" t="s">
        <v>232</v>
      </c>
      <c r="B1378" s="8" t="s">
        <v>237</v>
      </c>
      <c r="C1378" s="8" t="s">
        <v>116</v>
      </c>
      <c r="D1378" s="8" t="s">
        <v>23</v>
      </c>
      <c r="E1378" s="12">
        <v>64</v>
      </c>
      <c r="F1378" s="12">
        <v>6.7000000000000004E-2</v>
      </c>
      <c r="G1378" s="12">
        <v>4.2880000000000003</v>
      </c>
      <c r="H1378" s="13">
        <v>6.6463999999999999</v>
      </c>
      <c r="I1378" s="13">
        <v>0.54028799999999999</v>
      </c>
      <c r="J1378" s="13">
        <v>0.45452800000000004</v>
      </c>
      <c r="K1378" s="13">
        <v>4.7168000000000009E-2</v>
      </c>
      <c r="L1378" s="13">
        <v>0</v>
      </c>
      <c r="M1378" s="5">
        <f>AllData_CategoryTribe!AX1379*4</f>
        <v>2.161152</v>
      </c>
      <c r="N1378" s="5">
        <f>AllData_CategoryTribe!BA1379*9</f>
        <v>4.0907520000000002</v>
      </c>
      <c r="O1378" s="5">
        <f>AllData_CategoryTribe!BB1379*4</f>
        <v>0.18867200000000003</v>
      </c>
      <c r="P1378">
        <f t="shared" si="21"/>
        <v>1</v>
      </c>
      <c r="Q1378">
        <v>24.3</v>
      </c>
    </row>
    <row r="1379" spans="1:17" x14ac:dyDescent="0.3">
      <c r="A1379" s="8" t="s">
        <v>232</v>
      </c>
      <c r="B1379" s="8" t="s">
        <v>237</v>
      </c>
      <c r="C1379" s="8" t="s">
        <v>116</v>
      </c>
      <c r="D1379" s="8" t="s">
        <v>24</v>
      </c>
      <c r="E1379" s="12">
        <v>184</v>
      </c>
      <c r="F1379" s="12">
        <v>1</v>
      </c>
      <c r="G1379" s="12">
        <v>184</v>
      </c>
      <c r="H1379" s="13">
        <v>126.96</v>
      </c>
      <c r="I1379" s="13">
        <v>6.6239999999999997</v>
      </c>
      <c r="J1379" s="13">
        <v>7.5439999999999996</v>
      </c>
      <c r="K1379" s="13">
        <v>8.2799999999999994</v>
      </c>
      <c r="L1379" s="13">
        <v>0</v>
      </c>
      <c r="M1379" s="5">
        <f>AllData_CategoryTribe!AX1380*4</f>
        <v>26.495999999999999</v>
      </c>
      <c r="N1379" s="5">
        <f>AllData_CategoryTribe!BA1380*9</f>
        <v>67.896000000000001</v>
      </c>
      <c r="O1379" s="5">
        <f>AllData_CategoryTribe!BB1380*4</f>
        <v>33.119999999999997</v>
      </c>
      <c r="P1379">
        <f t="shared" si="21"/>
        <v>1</v>
      </c>
      <c r="Q1379">
        <v>12.2</v>
      </c>
    </row>
    <row r="1380" spans="1:17" x14ac:dyDescent="0.3">
      <c r="A1380" s="8" t="s">
        <v>232</v>
      </c>
      <c r="B1380" s="8" t="s">
        <v>237</v>
      </c>
      <c r="C1380" s="8" t="s">
        <v>116</v>
      </c>
      <c r="D1380" s="8" t="s">
        <v>25</v>
      </c>
      <c r="E1380" s="12"/>
      <c r="F1380" s="12">
        <v>0</v>
      </c>
      <c r="G1380" s="12">
        <v>0</v>
      </c>
      <c r="H1380" s="13">
        <v>0</v>
      </c>
      <c r="I1380" s="13">
        <v>0</v>
      </c>
      <c r="J1380" s="13">
        <v>0</v>
      </c>
      <c r="K1380" s="13">
        <v>0</v>
      </c>
      <c r="L1380" s="13">
        <v>0</v>
      </c>
      <c r="M1380" s="5">
        <f>AllData_CategoryTribe!AX1381*4</f>
        <v>0</v>
      </c>
      <c r="N1380" s="5">
        <f>AllData_CategoryTribe!BA1381*9</f>
        <v>0</v>
      </c>
      <c r="O1380" s="5">
        <f>AllData_CategoryTribe!BB1381*4</f>
        <v>0</v>
      </c>
      <c r="P1380">
        <f t="shared" si="21"/>
        <v>0</v>
      </c>
      <c r="Q1380">
        <v>59.3</v>
      </c>
    </row>
    <row r="1381" spans="1:17" x14ac:dyDescent="0.3">
      <c r="A1381" s="8" t="s">
        <v>20</v>
      </c>
      <c r="B1381" s="8" t="s">
        <v>237</v>
      </c>
      <c r="C1381" s="8" t="s">
        <v>116</v>
      </c>
      <c r="D1381" s="8" t="s">
        <v>20</v>
      </c>
      <c r="E1381" s="12">
        <v>112</v>
      </c>
      <c r="F1381" s="12">
        <v>6.7000000000000004E-2</v>
      </c>
      <c r="G1381" s="12">
        <v>7.5040000000000004</v>
      </c>
      <c r="H1381" s="13">
        <v>7.8792000000000009</v>
      </c>
      <c r="I1381" s="13">
        <v>1.3882400000000001</v>
      </c>
      <c r="J1381" s="13">
        <v>0.217616</v>
      </c>
      <c r="K1381" s="13">
        <v>0</v>
      </c>
      <c r="L1381" s="13">
        <v>0</v>
      </c>
      <c r="M1381" s="5">
        <f>AllData_CategoryTribe!AX1382*4</f>
        <v>5.5529600000000006</v>
      </c>
      <c r="N1381" s="5">
        <f>AllData_CategoryTribe!BA1382*9</f>
        <v>1.9585440000000001</v>
      </c>
      <c r="O1381" s="5">
        <f>AllData_CategoryTribe!BB1382*4</f>
        <v>0</v>
      </c>
      <c r="P1381">
        <f t="shared" si="21"/>
        <v>1</v>
      </c>
      <c r="Q1381">
        <v>21.4</v>
      </c>
    </row>
    <row r="1382" spans="1:17" x14ac:dyDescent="0.3">
      <c r="A1382" s="8" t="s">
        <v>233</v>
      </c>
      <c r="B1382" s="8" t="s">
        <v>237</v>
      </c>
      <c r="C1382" s="8" t="s">
        <v>116</v>
      </c>
      <c r="D1382" s="8" t="s">
        <v>26</v>
      </c>
      <c r="E1382" s="12">
        <v>175</v>
      </c>
      <c r="F1382" s="12">
        <v>0.85699999999999998</v>
      </c>
      <c r="G1382" s="12">
        <v>149.97499999999999</v>
      </c>
      <c r="H1382" s="13">
        <v>194.9675</v>
      </c>
      <c r="I1382" s="13">
        <v>3.5994000000000002</v>
      </c>
      <c r="J1382" s="13">
        <v>0.29994999999999999</v>
      </c>
      <c r="K1382" s="13">
        <v>42.892849999999996</v>
      </c>
      <c r="L1382" s="13">
        <v>0.44992500000000002</v>
      </c>
      <c r="M1382" s="5">
        <f>AllData_CategoryTribe!AX1383*4</f>
        <v>14.397600000000001</v>
      </c>
      <c r="N1382" s="5">
        <f>AllData_CategoryTribe!BA1383*9</f>
        <v>2.6995499999999999</v>
      </c>
      <c r="O1382" s="5">
        <f>AllData_CategoryTribe!BB1383*4</f>
        <v>171.57139999999998</v>
      </c>
      <c r="P1382">
        <f t="shared" si="21"/>
        <v>1</v>
      </c>
      <c r="Q1382">
        <v>31.200000000000003</v>
      </c>
    </row>
    <row r="1383" spans="1:17" x14ac:dyDescent="0.3">
      <c r="A1383" s="8" t="s">
        <v>233</v>
      </c>
      <c r="B1383" s="8" t="s">
        <v>237</v>
      </c>
      <c r="C1383" s="8" t="s">
        <v>116</v>
      </c>
      <c r="D1383" s="8" t="s">
        <v>28</v>
      </c>
      <c r="E1383" s="12">
        <v>185</v>
      </c>
      <c r="F1383" s="12">
        <v>0.57099999999999995</v>
      </c>
      <c r="G1383" s="12">
        <v>105.63499999999999</v>
      </c>
      <c r="H1383" s="13">
        <v>134.15644999999998</v>
      </c>
      <c r="I1383" s="13">
        <v>9.1902449999999991</v>
      </c>
      <c r="J1383" s="13">
        <v>0.52817499999999995</v>
      </c>
      <c r="K1383" s="13">
        <v>24.084780000000002</v>
      </c>
      <c r="L1383" s="13">
        <v>6.7606399999999995</v>
      </c>
      <c r="M1383" s="5">
        <f>AllData_CategoryTribe!AX1384*4</f>
        <v>36.760979999999996</v>
      </c>
      <c r="N1383" s="5">
        <f>AllData_CategoryTribe!BA1384*9</f>
        <v>4.7535749999999997</v>
      </c>
      <c r="O1383" s="5">
        <f>AllData_CategoryTribe!BB1384*4</f>
        <v>96.339120000000008</v>
      </c>
      <c r="P1383">
        <f t="shared" si="21"/>
        <v>1</v>
      </c>
      <c r="Q1383">
        <v>32</v>
      </c>
    </row>
    <row r="1384" spans="1:17" x14ac:dyDescent="0.3">
      <c r="A1384" s="8" t="s">
        <v>233</v>
      </c>
      <c r="B1384" s="8" t="s">
        <v>237</v>
      </c>
      <c r="C1384" s="8" t="s">
        <v>116</v>
      </c>
      <c r="D1384" s="8" t="s">
        <v>29</v>
      </c>
      <c r="E1384" s="12">
        <v>60</v>
      </c>
      <c r="F1384" s="12">
        <v>0.42899999999999999</v>
      </c>
      <c r="G1384" s="12">
        <v>25.74</v>
      </c>
      <c r="H1384" s="13">
        <v>5.6627999999999998</v>
      </c>
      <c r="I1384" s="13">
        <v>0.25739999999999996</v>
      </c>
      <c r="J1384" s="13">
        <v>0.10296</v>
      </c>
      <c r="K1384" s="13">
        <v>1.1582999999999999</v>
      </c>
      <c r="L1384" s="13">
        <v>0.72071999999999992</v>
      </c>
      <c r="M1384" s="5">
        <f>AllData_CategoryTribe!AX1385*4</f>
        <v>1.0295999999999998</v>
      </c>
      <c r="N1384" s="5">
        <f>AllData_CategoryTribe!BA1385*9</f>
        <v>0.92663999999999991</v>
      </c>
      <c r="O1384" s="5">
        <f>AllData_CategoryTribe!BB1385*4</f>
        <v>4.6331999999999995</v>
      </c>
      <c r="P1384">
        <f t="shared" si="21"/>
        <v>1</v>
      </c>
      <c r="Q1384">
        <v>5.9</v>
      </c>
    </row>
    <row r="1385" spans="1:17" x14ac:dyDescent="0.3">
      <c r="A1385" s="8" t="s">
        <v>233</v>
      </c>
      <c r="B1385" s="8" t="s">
        <v>237</v>
      </c>
      <c r="C1385" s="8" t="s">
        <v>116</v>
      </c>
      <c r="D1385" s="8" t="s">
        <v>30</v>
      </c>
      <c r="E1385" s="12">
        <v>119</v>
      </c>
      <c r="F1385" s="12">
        <v>3.3000000000000002E-2</v>
      </c>
      <c r="G1385" s="12">
        <v>3.927</v>
      </c>
      <c r="H1385" s="13">
        <v>3.6128399999999998</v>
      </c>
      <c r="I1385" s="13">
        <v>3.9269999999999999E-2</v>
      </c>
      <c r="J1385" s="13">
        <v>1.9635E-2</v>
      </c>
      <c r="K1385" s="13">
        <v>0.9189179999999999</v>
      </c>
      <c r="L1385" s="13">
        <v>9.4247999999999998E-2</v>
      </c>
      <c r="M1385" s="5">
        <f>AllData_CategoryTribe!AX1386*4</f>
        <v>0.15708</v>
      </c>
      <c r="N1385" s="5">
        <f>AllData_CategoryTribe!BA1386*9</f>
        <v>0.17671500000000001</v>
      </c>
      <c r="O1385" s="5">
        <f>AllData_CategoryTribe!BB1386*4</f>
        <v>3.6756719999999996</v>
      </c>
      <c r="P1385">
        <f t="shared" si="21"/>
        <v>1</v>
      </c>
      <c r="Q1385">
        <v>24.9</v>
      </c>
    </row>
    <row r="1386" spans="1:17" x14ac:dyDescent="0.3">
      <c r="A1386" s="8" t="s">
        <v>233</v>
      </c>
      <c r="B1386" s="8" t="s">
        <v>237</v>
      </c>
      <c r="C1386" s="8" t="s">
        <v>116</v>
      </c>
      <c r="D1386" s="8" t="s">
        <v>31</v>
      </c>
      <c r="E1386" s="12">
        <v>122</v>
      </c>
      <c r="F1386" s="12">
        <v>0.85699999999999998</v>
      </c>
      <c r="G1386" s="12">
        <v>104.554</v>
      </c>
      <c r="H1386" s="13">
        <v>97.235220000000012</v>
      </c>
      <c r="I1386" s="13">
        <v>2.0910799999999998</v>
      </c>
      <c r="J1386" s="13">
        <v>0.10455400000000001</v>
      </c>
      <c r="K1386" s="13">
        <v>22.583664000000002</v>
      </c>
      <c r="L1386" s="13">
        <v>1.5683100000000001</v>
      </c>
      <c r="M1386" s="5">
        <f>AllData_CategoryTribe!AX1387*4</f>
        <v>8.3643199999999993</v>
      </c>
      <c r="N1386" s="5">
        <f>AllData_CategoryTribe!BA1387*9</f>
        <v>0.9409860000000001</v>
      </c>
      <c r="O1386" s="5">
        <f>AllData_CategoryTribe!BB1387*4</f>
        <v>90.33465600000001</v>
      </c>
      <c r="P1386">
        <f t="shared" si="21"/>
        <v>1</v>
      </c>
      <c r="Q1386">
        <v>23.700000000000003</v>
      </c>
    </row>
    <row r="1387" spans="1:17" x14ac:dyDescent="0.3">
      <c r="A1387" s="8" t="s">
        <v>233</v>
      </c>
      <c r="B1387" s="8" t="s">
        <v>237</v>
      </c>
      <c r="C1387" s="8" t="s">
        <v>116</v>
      </c>
      <c r="D1387" s="8" t="s">
        <v>44</v>
      </c>
      <c r="E1387" s="12">
        <v>250</v>
      </c>
      <c r="F1387" s="12">
        <v>0.42899999999999999</v>
      </c>
      <c r="G1387" s="12">
        <v>107.25</v>
      </c>
      <c r="H1387" s="13">
        <v>151.2225</v>
      </c>
      <c r="I1387" s="13">
        <v>5.1479999999999997</v>
      </c>
      <c r="J1387" s="13">
        <v>0.75074999999999992</v>
      </c>
      <c r="K1387" s="13">
        <v>30.351750000000003</v>
      </c>
      <c r="L1387" s="13">
        <v>1.8232499999999998</v>
      </c>
      <c r="M1387" s="5">
        <f>AllData_CategoryTribe!AX1388*4</f>
        <v>20.591999999999999</v>
      </c>
      <c r="N1387" s="5">
        <f>AllData_CategoryTribe!BA1388*9</f>
        <v>6.7567499999999994</v>
      </c>
      <c r="O1387" s="5">
        <f>AllData_CategoryTribe!BB1388*4</f>
        <v>121.40700000000001</v>
      </c>
      <c r="P1387">
        <f t="shared" si="21"/>
        <v>1</v>
      </c>
      <c r="Q1387">
        <v>33.799999999999997</v>
      </c>
    </row>
    <row r="1388" spans="1:17" x14ac:dyDescent="0.3">
      <c r="A1388" s="8" t="s">
        <v>233</v>
      </c>
      <c r="B1388" s="8" t="s">
        <v>237</v>
      </c>
      <c r="C1388" s="8" t="s">
        <v>116</v>
      </c>
      <c r="D1388" s="8" t="s">
        <v>77</v>
      </c>
      <c r="E1388" s="12">
        <v>119</v>
      </c>
      <c r="F1388" s="12">
        <v>8.0000000000000002E-3</v>
      </c>
      <c r="G1388" s="12">
        <v>0.95200000000000007</v>
      </c>
      <c r="H1388" s="13">
        <v>3.7128000000000001</v>
      </c>
      <c r="I1388" s="13">
        <v>9.5200000000000007E-3</v>
      </c>
      <c r="J1388" s="13">
        <v>7.6160000000000004E-3</v>
      </c>
      <c r="K1388" s="13">
        <v>0.8006319999999999</v>
      </c>
      <c r="L1388" s="13">
        <v>9.5200000000000007E-3</v>
      </c>
      <c r="M1388" s="5">
        <f>AllData_CategoryTribe!AX1389*4</f>
        <v>3.8080000000000003E-2</v>
      </c>
      <c r="N1388" s="5">
        <f>AllData_CategoryTribe!BA1389*9</f>
        <v>6.8544000000000008E-2</v>
      </c>
      <c r="O1388" s="5">
        <f>AllData_CategoryTribe!BB1389*4</f>
        <v>3.2025279999999996</v>
      </c>
      <c r="P1388">
        <f t="shared" si="21"/>
        <v>1</v>
      </c>
      <c r="Q1388">
        <v>84.899999999999991</v>
      </c>
    </row>
    <row r="1389" spans="1:17" x14ac:dyDescent="0.3">
      <c r="A1389" s="8" t="s">
        <v>234</v>
      </c>
      <c r="B1389" s="8" t="s">
        <v>237</v>
      </c>
      <c r="C1389" s="8" t="s">
        <v>116</v>
      </c>
      <c r="D1389" s="8" t="s">
        <v>248</v>
      </c>
      <c r="E1389" s="12">
        <v>134</v>
      </c>
      <c r="F1389" s="12">
        <v>3.3000000000000002E-2</v>
      </c>
      <c r="G1389" s="12">
        <v>4.4220000000000006</v>
      </c>
      <c r="H1389" s="13">
        <v>7.2078600000000002</v>
      </c>
      <c r="I1389" s="13">
        <v>0.278586</v>
      </c>
      <c r="J1389" s="13">
        <v>6.1908000000000005E-2</v>
      </c>
      <c r="K1389" s="13">
        <v>1.3752420000000003</v>
      </c>
      <c r="L1389" s="13">
        <v>4.4220000000000009E-2</v>
      </c>
      <c r="M1389" s="5">
        <f>AllData_CategoryTribe!AX1390*4</f>
        <v>1.114344</v>
      </c>
      <c r="N1389" s="5">
        <f>AllData_CategoryTribe!BA1390*9</f>
        <v>0.557172</v>
      </c>
      <c r="O1389" s="5">
        <f>AllData_CategoryTribe!BB1390*4</f>
        <v>5.5009680000000012</v>
      </c>
      <c r="P1389">
        <f t="shared" si="21"/>
        <v>1</v>
      </c>
      <c r="Q1389">
        <v>38.799999999999997</v>
      </c>
    </row>
    <row r="1390" spans="1:17" x14ac:dyDescent="0.3">
      <c r="A1390" s="8" t="s">
        <v>234</v>
      </c>
      <c r="B1390" s="8" t="s">
        <v>237</v>
      </c>
      <c r="C1390" s="8" t="s">
        <v>116</v>
      </c>
      <c r="D1390" s="8" t="s">
        <v>27</v>
      </c>
      <c r="E1390" s="12">
        <v>114</v>
      </c>
      <c r="F1390" s="12">
        <v>0.85699999999999998</v>
      </c>
      <c r="G1390" s="12">
        <v>97.697999999999993</v>
      </c>
      <c r="H1390" s="13">
        <v>122.1225</v>
      </c>
      <c r="I1390" s="13">
        <v>2.0516579999999998</v>
      </c>
      <c r="J1390" s="13">
        <v>1.2700739999999999</v>
      </c>
      <c r="K1390" s="13">
        <v>25.596875999999998</v>
      </c>
      <c r="L1390" s="13">
        <v>0.97697999999999996</v>
      </c>
      <c r="M1390" s="5">
        <f>AllData_CategoryTribe!AX1391*4</f>
        <v>8.206631999999999</v>
      </c>
      <c r="N1390" s="5">
        <f>AllData_CategoryTribe!BA1391*9</f>
        <v>11.430665999999999</v>
      </c>
      <c r="O1390" s="5">
        <f>AllData_CategoryTribe!BB1391*4</f>
        <v>102.38750399999999</v>
      </c>
      <c r="P1390">
        <f t="shared" si="21"/>
        <v>1</v>
      </c>
      <c r="Q1390">
        <v>29.6</v>
      </c>
    </row>
    <row r="1391" spans="1:17" x14ac:dyDescent="0.3">
      <c r="A1391" s="8" t="s">
        <v>234</v>
      </c>
      <c r="B1391" s="8" t="s">
        <v>237</v>
      </c>
      <c r="C1391" s="8" t="s">
        <v>116</v>
      </c>
      <c r="D1391" s="8" t="s">
        <v>32</v>
      </c>
      <c r="E1391" s="12">
        <v>83</v>
      </c>
      <c r="F1391" s="12">
        <v>0.14299999999999999</v>
      </c>
      <c r="G1391" s="12">
        <v>11.869</v>
      </c>
      <c r="H1391" s="13">
        <v>39.405079999999998</v>
      </c>
      <c r="I1391" s="13">
        <v>1.222507</v>
      </c>
      <c r="J1391" s="13">
        <v>0.35607</v>
      </c>
      <c r="K1391" s="13">
        <v>8.7474530000000001</v>
      </c>
      <c r="L1391" s="13">
        <v>1.507363</v>
      </c>
      <c r="M1391" s="5">
        <f>AllData_CategoryTribe!AX1392*4</f>
        <v>4.890028</v>
      </c>
      <c r="N1391" s="5">
        <f>AllData_CategoryTribe!BA1392*9</f>
        <v>3.2046299999999999</v>
      </c>
      <c r="O1391" s="5">
        <f>AllData_CategoryTribe!BB1392*4</f>
        <v>34.989812000000001</v>
      </c>
      <c r="P1391">
        <f t="shared" si="21"/>
        <v>1</v>
      </c>
      <c r="Q1391">
        <v>87</v>
      </c>
    </row>
    <row r="1392" spans="1:17" x14ac:dyDescent="0.3">
      <c r="A1392" s="8" t="s">
        <v>234</v>
      </c>
      <c r="B1392" s="8" t="s">
        <v>237</v>
      </c>
      <c r="C1392" s="8" t="s">
        <v>116</v>
      </c>
      <c r="D1392" s="8" t="s">
        <v>74</v>
      </c>
      <c r="E1392" s="12">
        <v>340</v>
      </c>
      <c r="F1392" s="12">
        <v>2</v>
      </c>
      <c r="G1392" s="12">
        <v>680</v>
      </c>
      <c r="H1392" s="13">
        <v>278.8</v>
      </c>
      <c r="I1392" s="13">
        <v>0</v>
      </c>
      <c r="J1392" s="13">
        <v>0</v>
      </c>
      <c r="K1392" s="13">
        <v>70.72</v>
      </c>
      <c r="L1392" s="13">
        <v>0</v>
      </c>
      <c r="M1392" s="5">
        <f>AllData_CategoryTribe!AX1393*4</f>
        <v>0</v>
      </c>
      <c r="N1392" s="5">
        <f>AllData_CategoryTribe!BA1393*9</f>
        <v>0</v>
      </c>
      <c r="O1392" s="5">
        <f>AllData_CategoryTribe!BB1393*4</f>
        <v>282.88</v>
      </c>
      <c r="P1392">
        <f t="shared" si="21"/>
        <v>1</v>
      </c>
      <c r="Q1392">
        <v>10.4</v>
      </c>
    </row>
    <row r="1393" spans="1:17" x14ac:dyDescent="0.3">
      <c r="A1393" s="8" t="s">
        <v>232</v>
      </c>
      <c r="B1393" s="8" t="s">
        <v>237</v>
      </c>
      <c r="C1393" s="8" t="s">
        <v>117</v>
      </c>
      <c r="D1393" s="8" t="s">
        <v>13</v>
      </c>
      <c r="E1393" s="12"/>
      <c r="F1393" s="12">
        <v>0</v>
      </c>
      <c r="G1393" s="12">
        <v>0</v>
      </c>
      <c r="H1393" s="13">
        <v>0</v>
      </c>
      <c r="I1393" s="13">
        <v>0</v>
      </c>
      <c r="J1393" s="13">
        <v>0</v>
      </c>
      <c r="K1393" s="13">
        <v>0</v>
      </c>
      <c r="L1393" s="13">
        <v>0</v>
      </c>
      <c r="M1393" s="5">
        <f>AllData_CategoryTribe!AX1394*4</f>
        <v>0</v>
      </c>
      <c r="N1393" s="5">
        <f>AllData_CategoryTribe!BA1394*9</f>
        <v>0</v>
      </c>
      <c r="O1393" s="5">
        <f>AllData_CategoryTribe!BB1394*4</f>
        <v>0</v>
      </c>
      <c r="P1393">
        <f t="shared" si="21"/>
        <v>0</v>
      </c>
      <c r="Q1393">
        <v>42.9</v>
      </c>
    </row>
    <row r="1394" spans="1:17" x14ac:dyDescent="0.3">
      <c r="A1394" s="8" t="s">
        <v>232</v>
      </c>
      <c r="B1394" s="8" t="s">
        <v>237</v>
      </c>
      <c r="C1394" s="8" t="s">
        <v>117</v>
      </c>
      <c r="D1394" s="8" t="s">
        <v>15</v>
      </c>
      <c r="E1394" s="12">
        <v>85</v>
      </c>
      <c r="F1394" s="12">
        <v>6.7000000000000004E-2</v>
      </c>
      <c r="G1394" s="12">
        <v>5.6950000000000003</v>
      </c>
      <c r="H1394" s="13">
        <v>13.724950000000002</v>
      </c>
      <c r="I1394" s="13">
        <v>1.8736550000000001</v>
      </c>
      <c r="J1394" s="13">
        <v>0.62075500000000006</v>
      </c>
      <c r="K1394" s="13">
        <v>2.8475E-2</v>
      </c>
      <c r="L1394" s="13">
        <v>0</v>
      </c>
      <c r="M1394" s="5">
        <f>AllData_CategoryTribe!AX1395*4</f>
        <v>7.4946200000000003</v>
      </c>
      <c r="N1394" s="5">
        <f>AllData_CategoryTribe!BA1395*9</f>
        <v>5.5867950000000004</v>
      </c>
      <c r="O1394" s="5">
        <f>AllData_CategoryTribe!BB1395*4</f>
        <v>0.1139</v>
      </c>
      <c r="P1394">
        <f t="shared" si="21"/>
        <v>1</v>
      </c>
      <c r="Q1394">
        <v>44.3</v>
      </c>
    </row>
    <row r="1395" spans="1:17" x14ac:dyDescent="0.3">
      <c r="A1395" s="8" t="s">
        <v>232</v>
      </c>
      <c r="B1395" s="8" t="s">
        <v>237</v>
      </c>
      <c r="C1395" s="8" t="s">
        <v>117</v>
      </c>
      <c r="D1395" s="8" t="s">
        <v>17</v>
      </c>
      <c r="E1395" s="12">
        <v>85</v>
      </c>
      <c r="F1395" s="12">
        <v>0.1</v>
      </c>
      <c r="G1395" s="12">
        <v>8.5</v>
      </c>
      <c r="H1395" s="13">
        <v>22.524999999999999</v>
      </c>
      <c r="I1395" s="13">
        <v>1.4364999999999997</v>
      </c>
      <c r="J1395" s="13">
        <v>1.8189999999999997</v>
      </c>
      <c r="K1395" s="13">
        <v>0</v>
      </c>
      <c r="L1395" s="13">
        <v>0</v>
      </c>
      <c r="M1395" s="5">
        <f>AllData_CategoryTribe!AX1396*4</f>
        <v>5.7459999999999987</v>
      </c>
      <c r="N1395" s="5">
        <f>AllData_CategoryTribe!BA1396*9</f>
        <v>16.370999999999999</v>
      </c>
      <c r="O1395" s="5">
        <f>AllData_CategoryTribe!BB1396*4</f>
        <v>0</v>
      </c>
      <c r="P1395">
        <f t="shared" si="21"/>
        <v>1</v>
      </c>
      <c r="Q1395">
        <v>38.299999999999997</v>
      </c>
    </row>
    <row r="1396" spans="1:17" x14ac:dyDescent="0.3">
      <c r="A1396" s="8" t="s">
        <v>232</v>
      </c>
      <c r="B1396" s="8" t="s">
        <v>237</v>
      </c>
      <c r="C1396" s="8" t="s">
        <v>117</v>
      </c>
      <c r="D1396" s="8" t="s">
        <v>18</v>
      </c>
      <c r="E1396" s="12">
        <v>112</v>
      </c>
      <c r="F1396" s="12">
        <v>0.14299999999999999</v>
      </c>
      <c r="G1396" s="12">
        <v>16.015999999999998</v>
      </c>
      <c r="H1396" s="13">
        <v>42.762720000000002</v>
      </c>
      <c r="I1396" s="13">
        <v>3.1391359999999997</v>
      </c>
      <c r="J1396" s="13">
        <v>3.2512479999999999</v>
      </c>
      <c r="K1396" s="13">
        <v>0.16015999999999997</v>
      </c>
      <c r="L1396" s="13">
        <v>0.16015999999999997</v>
      </c>
      <c r="M1396" s="5">
        <f>AllData_CategoryTribe!AX1397*4</f>
        <v>12.556543999999999</v>
      </c>
      <c r="N1396" s="5">
        <f>AllData_CategoryTribe!BA1397*9</f>
        <v>29.261232</v>
      </c>
      <c r="O1396" s="5">
        <f>AllData_CategoryTribe!BB1397*4</f>
        <v>0.64063999999999988</v>
      </c>
      <c r="P1396">
        <f t="shared" si="21"/>
        <v>1</v>
      </c>
      <c r="Q1396">
        <v>39.900000000000006</v>
      </c>
    </row>
    <row r="1397" spans="1:17" x14ac:dyDescent="0.3">
      <c r="A1397" s="8" t="s">
        <v>232</v>
      </c>
      <c r="B1397" s="8" t="s">
        <v>237</v>
      </c>
      <c r="C1397" s="8" t="s">
        <v>117</v>
      </c>
      <c r="D1397" s="8" t="s">
        <v>19</v>
      </c>
      <c r="E1397" s="12"/>
      <c r="F1397" s="12">
        <v>0</v>
      </c>
      <c r="G1397" s="12">
        <v>0</v>
      </c>
      <c r="H1397" s="13">
        <v>0</v>
      </c>
      <c r="I1397" s="13">
        <v>0</v>
      </c>
      <c r="J1397" s="13">
        <v>0</v>
      </c>
      <c r="K1397" s="13">
        <v>0</v>
      </c>
      <c r="L1397" s="13">
        <v>0</v>
      </c>
      <c r="M1397" s="5">
        <f>AllData_CategoryTribe!AX1398*4</f>
        <v>0</v>
      </c>
      <c r="N1397" s="5">
        <f>AllData_CategoryTribe!BA1398*9</f>
        <v>0</v>
      </c>
      <c r="O1397" s="5">
        <f>AllData_CategoryTribe!BB1398*4</f>
        <v>0</v>
      </c>
      <c r="P1397">
        <f t="shared" si="21"/>
        <v>0</v>
      </c>
      <c r="Q1397">
        <v>45.8</v>
      </c>
    </row>
    <row r="1398" spans="1:17" x14ac:dyDescent="0.3">
      <c r="A1398" s="8" t="s">
        <v>232</v>
      </c>
      <c r="B1398" s="8" t="s">
        <v>237</v>
      </c>
      <c r="C1398" s="8" t="s">
        <v>117</v>
      </c>
      <c r="D1398" s="8" t="s">
        <v>22</v>
      </c>
      <c r="E1398" s="12"/>
      <c r="F1398" s="12">
        <v>0</v>
      </c>
      <c r="G1398" s="12">
        <v>0</v>
      </c>
      <c r="H1398" s="13">
        <v>0</v>
      </c>
      <c r="I1398" s="13">
        <v>0</v>
      </c>
      <c r="J1398" s="13">
        <v>0</v>
      </c>
      <c r="K1398" s="13">
        <v>0</v>
      </c>
      <c r="L1398" s="13">
        <v>0</v>
      </c>
      <c r="M1398" s="5">
        <f>AllData_CategoryTribe!AX1399*4</f>
        <v>0</v>
      </c>
      <c r="N1398" s="5">
        <f>AllData_CategoryTribe!BA1399*9</f>
        <v>0</v>
      </c>
      <c r="O1398" s="5">
        <f>AllData_CategoryTribe!BB1399*4</f>
        <v>0</v>
      </c>
      <c r="P1398">
        <f t="shared" si="21"/>
        <v>0</v>
      </c>
      <c r="Q1398">
        <v>45.8</v>
      </c>
    </row>
    <row r="1399" spans="1:17" x14ac:dyDescent="0.3">
      <c r="A1399" s="8" t="s">
        <v>232</v>
      </c>
      <c r="B1399" s="8" t="s">
        <v>237</v>
      </c>
      <c r="C1399" s="8" t="s">
        <v>117</v>
      </c>
      <c r="D1399" s="8" t="s">
        <v>90</v>
      </c>
      <c r="E1399" s="12">
        <v>112</v>
      </c>
      <c r="F1399" s="12">
        <v>0.28599999999999998</v>
      </c>
      <c r="G1399" s="12">
        <v>32.031999999999996</v>
      </c>
      <c r="H1399" s="13">
        <v>56.055999999999997</v>
      </c>
      <c r="I1399" s="13">
        <v>9.0138047999999991</v>
      </c>
      <c r="J1399" s="13">
        <v>1.9379359999999997</v>
      </c>
      <c r="K1399" s="13">
        <v>0</v>
      </c>
      <c r="L1399" s="13">
        <v>0</v>
      </c>
      <c r="M1399" s="5">
        <f>AllData_CategoryTribe!AX1400*4</f>
        <v>36.055219199999996</v>
      </c>
      <c r="N1399" s="5">
        <f>AllData_CategoryTribe!BA1400*9</f>
        <v>17.441423999999998</v>
      </c>
      <c r="O1399" s="5">
        <f>AllData_CategoryTribe!BB1400*4</f>
        <v>0</v>
      </c>
      <c r="P1399">
        <f t="shared" si="21"/>
        <v>1</v>
      </c>
      <c r="Q1399">
        <v>34.19</v>
      </c>
    </row>
    <row r="1400" spans="1:17" x14ac:dyDescent="0.3">
      <c r="A1400" s="8" t="s">
        <v>232</v>
      </c>
      <c r="B1400" s="8" t="s">
        <v>237</v>
      </c>
      <c r="C1400" s="8" t="s">
        <v>117</v>
      </c>
      <c r="D1400" s="8" t="s">
        <v>85</v>
      </c>
      <c r="E1400" s="12">
        <v>184</v>
      </c>
      <c r="F1400" s="12">
        <v>0.28599999999999998</v>
      </c>
      <c r="G1400" s="12">
        <v>52.623999999999995</v>
      </c>
      <c r="H1400" s="13">
        <v>94.723199999999991</v>
      </c>
      <c r="I1400" s="13">
        <v>13.103375999999999</v>
      </c>
      <c r="J1400" s="13">
        <v>1.8944639999999999</v>
      </c>
      <c r="K1400" s="13">
        <v>6.2622559999999998</v>
      </c>
      <c r="L1400" s="13">
        <v>0.52623999999999993</v>
      </c>
      <c r="M1400" s="5">
        <f>AllData_CategoryTribe!AX1401*4</f>
        <v>52.413503999999996</v>
      </c>
      <c r="N1400" s="5">
        <f>AllData_CategoryTribe!BA1401*9</f>
        <v>17.050176</v>
      </c>
      <c r="O1400" s="5">
        <f>AllData_CategoryTribe!BB1401*4</f>
        <v>25.049023999999999</v>
      </c>
      <c r="P1400">
        <f t="shared" si="21"/>
        <v>1</v>
      </c>
      <c r="Q1400">
        <v>40.4</v>
      </c>
    </row>
    <row r="1401" spans="1:17" x14ac:dyDescent="0.3">
      <c r="A1401" s="8" t="s">
        <v>232</v>
      </c>
      <c r="B1401" s="8" t="s">
        <v>237</v>
      </c>
      <c r="C1401" s="8" t="s">
        <v>117</v>
      </c>
      <c r="D1401" s="8" t="s">
        <v>23</v>
      </c>
      <c r="E1401" s="12">
        <v>64</v>
      </c>
      <c r="F1401" s="12">
        <v>6.7000000000000004E-2</v>
      </c>
      <c r="G1401" s="12">
        <v>4.2880000000000003</v>
      </c>
      <c r="H1401" s="13">
        <v>6.6463999999999999</v>
      </c>
      <c r="I1401" s="13">
        <v>0.54028799999999999</v>
      </c>
      <c r="J1401" s="13">
        <v>0.45452800000000004</v>
      </c>
      <c r="K1401" s="13">
        <v>4.7168000000000009E-2</v>
      </c>
      <c r="L1401" s="13">
        <v>0</v>
      </c>
      <c r="M1401" s="5">
        <f>AllData_CategoryTribe!AX1402*4</f>
        <v>2.161152</v>
      </c>
      <c r="N1401" s="5">
        <f>AllData_CategoryTribe!BA1402*9</f>
        <v>4.0907520000000002</v>
      </c>
      <c r="O1401" s="5">
        <f>AllData_CategoryTribe!BB1402*4</f>
        <v>0.18867200000000003</v>
      </c>
      <c r="P1401">
        <f t="shared" si="21"/>
        <v>1</v>
      </c>
      <c r="Q1401">
        <v>24.3</v>
      </c>
    </row>
    <row r="1402" spans="1:17" x14ac:dyDescent="0.3">
      <c r="A1402" s="8" t="s">
        <v>232</v>
      </c>
      <c r="B1402" s="8" t="s">
        <v>237</v>
      </c>
      <c r="C1402" s="8" t="s">
        <v>117</v>
      </c>
      <c r="D1402" s="8" t="s">
        <v>24</v>
      </c>
      <c r="E1402" s="12">
        <v>184</v>
      </c>
      <c r="F1402" s="12">
        <v>1</v>
      </c>
      <c r="G1402" s="12">
        <v>184</v>
      </c>
      <c r="H1402" s="13">
        <v>126.96</v>
      </c>
      <c r="I1402" s="13">
        <v>6.6239999999999997</v>
      </c>
      <c r="J1402" s="13">
        <v>7.5439999999999996</v>
      </c>
      <c r="K1402" s="13">
        <v>8.2799999999999994</v>
      </c>
      <c r="L1402" s="13">
        <v>0</v>
      </c>
      <c r="M1402" s="5">
        <f>AllData_CategoryTribe!AX1403*4</f>
        <v>26.495999999999999</v>
      </c>
      <c r="N1402" s="5">
        <f>AllData_CategoryTribe!BA1403*9</f>
        <v>67.896000000000001</v>
      </c>
      <c r="O1402" s="5">
        <f>AllData_CategoryTribe!BB1403*4</f>
        <v>33.119999999999997</v>
      </c>
      <c r="P1402">
        <f t="shared" si="21"/>
        <v>1</v>
      </c>
      <c r="Q1402">
        <v>12.2</v>
      </c>
    </row>
    <row r="1403" spans="1:17" x14ac:dyDescent="0.3">
      <c r="A1403" s="8" t="s">
        <v>232</v>
      </c>
      <c r="B1403" s="8" t="s">
        <v>237</v>
      </c>
      <c r="C1403" s="8" t="s">
        <v>117</v>
      </c>
      <c r="D1403" s="8" t="s">
        <v>25</v>
      </c>
      <c r="E1403" s="12"/>
      <c r="F1403" s="12">
        <v>0</v>
      </c>
      <c r="G1403" s="12">
        <v>0</v>
      </c>
      <c r="H1403" s="13">
        <v>0</v>
      </c>
      <c r="I1403" s="13">
        <v>0</v>
      </c>
      <c r="J1403" s="13">
        <v>0</v>
      </c>
      <c r="K1403" s="13">
        <v>0</v>
      </c>
      <c r="L1403" s="13">
        <v>0</v>
      </c>
      <c r="M1403" s="5">
        <f>AllData_CategoryTribe!AX1404*4</f>
        <v>0</v>
      </c>
      <c r="N1403" s="5">
        <f>AllData_CategoryTribe!BA1404*9</f>
        <v>0</v>
      </c>
      <c r="O1403" s="5">
        <f>AllData_CategoryTribe!BB1404*4</f>
        <v>0</v>
      </c>
      <c r="P1403">
        <f t="shared" si="21"/>
        <v>0</v>
      </c>
      <c r="Q1403">
        <v>59.3</v>
      </c>
    </row>
    <row r="1404" spans="1:17" x14ac:dyDescent="0.3">
      <c r="A1404" s="8" t="s">
        <v>20</v>
      </c>
      <c r="B1404" s="8" t="s">
        <v>237</v>
      </c>
      <c r="C1404" s="8" t="s">
        <v>117</v>
      </c>
      <c r="D1404" s="8" t="s">
        <v>20</v>
      </c>
      <c r="E1404" s="12">
        <v>112</v>
      </c>
      <c r="F1404" s="12">
        <v>0.42899999999999999</v>
      </c>
      <c r="G1404" s="12">
        <v>48.048000000000002</v>
      </c>
      <c r="H1404" s="13">
        <v>50.450400000000002</v>
      </c>
      <c r="I1404" s="13">
        <v>8.8888800000000003</v>
      </c>
      <c r="J1404" s="13">
        <v>1.393392</v>
      </c>
      <c r="K1404" s="13">
        <v>0</v>
      </c>
      <c r="L1404" s="13">
        <v>0</v>
      </c>
      <c r="M1404" s="5">
        <f>AllData_CategoryTribe!AX1405*4</f>
        <v>35.555520000000001</v>
      </c>
      <c r="N1404" s="5">
        <f>AllData_CategoryTribe!BA1405*9</f>
        <v>12.540528</v>
      </c>
      <c r="O1404" s="5">
        <f>AllData_CategoryTribe!BB1405*4</f>
        <v>0</v>
      </c>
      <c r="P1404">
        <f t="shared" si="21"/>
        <v>1</v>
      </c>
      <c r="Q1404">
        <v>21.4</v>
      </c>
    </row>
    <row r="1405" spans="1:17" x14ac:dyDescent="0.3">
      <c r="A1405" s="8" t="s">
        <v>233</v>
      </c>
      <c r="B1405" s="8" t="s">
        <v>237</v>
      </c>
      <c r="C1405" s="8" t="s">
        <v>117</v>
      </c>
      <c r="D1405" s="8" t="s">
        <v>26</v>
      </c>
      <c r="E1405" s="12">
        <v>175</v>
      </c>
      <c r="F1405" s="12">
        <v>0.85699999999999998</v>
      </c>
      <c r="G1405" s="12">
        <v>149.97499999999999</v>
      </c>
      <c r="H1405" s="13">
        <v>194.9675</v>
      </c>
      <c r="I1405" s="13">
        <v>3.5994000000000002</v>
      </c>
      <c r="J1405" s="13">
        <v>0.29994999999999999</v>
      </c>
      <c r="K1405" s="13">
        <v>42.892849999999996</v>
      </c>
      <c r="L1405" s="13">
        <v>0.44992500000000002</v>
      </c>
      <c r="M1405" s="5">
        <f>AllData_CategoryTribe!AX1406*4</f>
        <v>14.397600000000001</v>
      </c>
      <c r="N1405" s="5">
        <f>AllData_CategoryTribe!BA1406*9</f>
        <v>2.6995499999999999</v>
      </c>
      <c r="O1405" s="5">
        <f>AllData_CategoryTribe!BB1406*4</f>
        <v>171.57139999999998</v>
      </c>
      <c r="P1405">
        <f t="shared" si="21"/>
        <v>1</v>
      </c>
      <c r="Q1405">
        <v>31.200000000000003</v>
      </c>
    </row>
    <row r="1406" spans="1:17" x14ac:dyDescent="0.3">
      <c r="A1406" s="8" t="s">
        <v>233</v>
      </c>
      <c r="B1406" s="8" t="s">
        <v>237</v>
      </c>
      <c r="C1406" s="8" t="s">
        <v>117</v>
      </c>
      <c r="D1406" s="8" t="s">
        <v>28</v>
      </c>
      <c r="E1406" s="12">
        <v>185</v>
      </c>
      <c r="F1406" s="12">
        <v>1</v>
      </c>
      <c r="G1406" s="12">
        <v>185</v>
      </c>
      <c r="H1406" s="13">
        <v>234.95</v>
      </c>
      <c r="I1406" s="13">
        <v>16.094999999999999</v>
      </c>
      <c r="J1406" s="13">
        <v>0.92500000000000004</v>
      </c>
      <c r="K1406" s="13">
        <v>42.18</v>
      </c>
      <c r="L1406" s="13">
        <v>11.84</v>
      </c>
      <c r="M1406" s="5">
        <f>AllData_CategoryTribe!AX1407*4</f>
        <v>64.38</v>
      </c>
      <c r="N1406" s="5">
        <f>AllData_CategoryTribe!BA1407*9</f>
        <v>8.3250000000000011</v>
      </c>
      <c r="O1406" s="5">
        <f>AllData_CategoryTribe!BB1407*4</f>
        <v>168.72</v>
      </c>
      <c r="P1406">
        <f t="shared" si="21"/>
        <v>1</v>
      </c>
      <c r="Q1406">
        <v>32</v>
      </c>
    </row>
    <row r="1407" spans="1:17" x14ac:dyDescent="0.3">
      <c r="A1407" s="8" t="s">
        <v>233</v>
      </c>
      <c r="B1407" s="8" t="s">
        <v>237</v>
      </c>
      <c r="C1407" s="8" t="s">
        <v>117</v>
      </c>
      <c r="D1407" s="8" t="s">
        <v>29</v>
      </c>
      <c r="E1407" s="12">
        <v>60</v>
      </c>
      <c r="F1407" s="12">
        <v>1</v>
      </c>
      <c r="G1407" s="12">
        <v>60</v>
      </c>
      <c r="H1407" s="13">
        <v>13.2</v>
      </c>
      <c r="I1407" s="13">
        <v>0.6</v>
      </c>
      <c r="J1407" s="13">
        <v>0.24</v>
      </c>
      <c r="K1407" s="13">
        <v>2.7</v>
      </c>
      <c r="L1407" s="13">
        <v>1.68</v>
      </c>
      <c r="M1407" s="5">
        <f>AllData_CategoryTribe!AX1408*4</f>
        <v>2.4</v>
      </c>
      <c r="N1407" s="5">
        <f>AllData_CategoryTribe!BA1408*9</f>
        <v>2.16</v>
      </c>
      <c r="O1407" s="5">
        <f>AllData_CategoryTribe!BB1408*4</f>
        <v>10.8</v>
      </c>
      <c r="P1407">
        <f t="shared" si="21"/>
        <v>1</v>
      </c>
      <c r="Q1407">
        <v>5.9</v>
      </c>
    </row>
    <row r="1408" spans="1:17" x14ac:dyDescent="0.3">
      <c r="A1408" s="8" t="s">
        <v>233</v>
      </c>
      <c r="B1408" s="8" t="s">
        <v>237</v>
      </c>
      <c r="C1408" s="8" t="s">
        <v>117</v>
      </c>
      <c r="D1408" s="8" t="s">
        <v>30</v>
      </c>
      <c r="E1408" s="12">
        <v>119</v>
      </c>
      <c r="F1408" s="12">
        <v>6.7000000000000004E-2</v>
      </c>
      <c r="G1408" s="12">
        <v>7.9730000000000008</v>
      </c>
      <c r="H1408" s="13">
        <v>7.335160000000001</v>
      </c>
      <c r="I1408" s="13">
        <v>7.9730000000000009E-2</v>
      </c>
      <c r="J1408" s="13">
        <v>3.9865000000000005E-2</v>
      </c>
      <c r="K1408" s="13">
        <v>1.8656820000000003</v>
      </c>
      <c r="L1408" s="13">
        <v>0.19135200000000002</v>
      </c>
      <c r="M1408" s="5">
        <f>AllData_CategoryTribe!AX1409*4</f>
        <v>0.31892000000000004</v>
      </c>
      <c r="N1408" s="5">
        <f>AllData_CategoryTribe!BA1409*9</f>
        <v>0.35878500000000002</v>
      </c>
      <c r="O1408" s="5">
        <f>AllData_CategoryTribe!BB1409*4</f>
        <v>7.4627280000000011</v>
      </c>
      <c r="P1408">
        <f t="shared" si="21"/>
        <v>1</v>
      </c>
      <c r="Q1408">
        <v>24.9</v>
      </c>
    </row>
    <row r="1409" spans="1:17" x14ac:dyDescent="0.3">
      <c r="A1409" s="8" t="s">
        <v>233</v>
      </c>
      <c r="B1409" s="8" t="s">
        <v>237</v>
      </c>
      <c r="C1409" s="8" t="s">
        <v>117</v>
      </c>
      <c r="D1409" s="8" t="s">
        <v>31</v>
      </c>
      <c r="E1409" s="12">
        <v>122</v>
      </c>
      <c r="F1409" s="12">
        <v>0.42899999999999999</v>
      </c>
      <c r="G1409" s="12">
        <v>52.338000000000001</v>
      </c>
      <c r="H1409" s="13">
        <v>48.674340000000001</v>
      </c>
      <c r="I1409" s="13">
        <v>1.0467599999999999</v>
      </c>
      <c r="J1409" s="13">
        <v>5.2338000000000003E-2</v>
      </c>
      <c r="K1409" s="13">
        <v>11.305008000000001</v>
      </c>
      <c r="L1409" s="13">
        <v>0.78507000000000005</v>
      </c>
      <c r="M1409" s="5">
        <f>AllData_CategoryTribe!AX1410*4</f>
        <v>4.1870399999999997</v>
      </c>
      <c r="N1409" s="5">
        <f>AllData_CategoryTribe!BA1410*9</f>
        <v>0.47104200000000002</v>
      </c>
      <c r="O1409" s="5">
        <f>AllData_CategoryTribe!BB1410*4</f>
        <v>45.220032000000003</v>
      </c>
      <c r="P1409">
        <f t="shared" si="21"/>
        <v>1</v>
      </c>
      <c r="Q1409">
        <v>23.700000000000003</v>
      </c>
    </row>
    <row r="1410" spans="1:17" x14ac:dyDescent="0.3">
      <c r="A1410" s="8" t="s">
        <v>233</v>
      </c>
      <c r="B1410" s="8" t="s">
        <v>237</v>
      </c>
      <c r="C1410" s="8" t="s">
        <v>117</v>
      </c>
      <c r="D1410" s="8" t="s">
        <v>77</v>
      </c>
      <c r="E1410" s="12">
        <v>119</v>
      </c>
      <c r="F1410" s="12">
        <v>3.3000000000000002E-2</v>
      </c>
      <c r="G1410" s="12">
        <v>3.927</v>
      </c>
      <c r="H1410" s="13">
        <v>15.315300000000001</v>
      </c>
      <c r="I1410" s="13">
        <v>3.9269999999999999E-2</v>
      </c>
      <c r="J1410" s="13">
        <v>3.1416000000000006E-2</v>
      </c>
      <c r="K1410" s="13">
        <v>3.3026070000000001</v>
      </c>
      <c r="L1410" s="13">
        <v>3.9269999999999999E-2</v>
      </c>
      <c r="M1410" s="5">
        <f>AllData_CategoryTribe!AX1411*4</f>
        <v>0.15708</v>
      </c>
      <c r="N1410" s="5">
        <f>AllData_CategoryTribe!BA1411*9</f>
        <v>0.28274400000000005</v>
      </c>
      <c r="O1410" s="5">
        <f>AllData_CategoryTribe!BB1411*4</f>
        <v>13.210428</v>
      </c>
      <c r="P1410">
        <f t="shared" si="21"/>
        <v>1</v>
      </c>
      <c r="Q1410">
        <v>84.899999999999991</v>
      </c>
    </row>
    <row r="1411" spans="1:17" x14ac:dyDescent="0.3">
      <c r="A1411" s="8" t="s">
        <v>233</v>
      </c>
      <c r="B1411" s="8" t="s">
        <v>237</v>
      </c>
      <c r="C1411" s="8" t="s">
        <v>117</v>
      </c>
      <c r="D1411" s="8" t="s">
        <v>44</v>
      </c>
      <c r="E1411" s="12">
        <v>250</v>
      </c>
      <c r="F1411" s="12">
        <v>0.14299999999999999</v>
      </c>
      <c r="G1411" s="12">
        <v>35.75</v>
      </c>
      <c r="H1411" s="13">
        <v>50.407499999999999</v>
      </c>
      <c r="I1411" s="13">
        <v>1.716</v>
      </c>
      <c r="J1411" s="13">
        <v>0.25024999999999997</v>
      </c>
      <c r="K1411" s="13">
        <v>10.11725</v>
      </c>
      <c r="L1411" s="13">
        <v>0.60775000000000001</v>
      </c>
      <c r="M1411" s="5">
        <f>AllData_CategoryTribe!AX1412*4</f>
        <v>6.8639999999999999</v>
      </c>
      <c r="N1411" s="5">
        <f>AllData_CategoryTribe!BA1412*9</f>
        <v>2.2522499999999996</v>
      </c>
      <c r="O1411" s="5">
        <f>AllData_CategoryTribe!BB1412*4</f>
        <v>40.469000000000001</v>
      </c>
      <c r="P1411">
        <f t="shared" ref="P1411:P1474" si="22">IF($G$2:$G$3469&gt;0,1,0)</f>
        <v>1</v>
      </c>
      <c r="Q1411">
        <v>33.799999999999997</v>
      </c>
    </row>
    <row r="1412" spans="1:17" x14ac:dyDescent="0.3">
      <c r="A1412" s="8" t="s">
        <v>234</v>
      </c>
      <c r="B1412" s="8" t="s">
        <v>237</v>
      </c>
      <c r="C1412" s="8" t="s">
        <v>117</v>
      </c>
      <c r="D1412" s="8" t="s">
        <v>248</v>
      </c>
      <c r="E1412" s="12">
        <v>134</v>
      </c>
      <c r="F1412" s="12">
        <v>1</v>
      </c>
      <c r="G1412" s="12">
        <v>134</v>
      </c>
      <c r="H1412" s="13">
        <v>218.42</v>
      </c>
      <c r="I1412" s="13">
        <v>8.4420000000000002</v>
      </c>
      <c r="J1412" s="13">
        <v>1.8759999999999999</v>
      </c>
      <c r="K1412" s="13">
        <v>41.674000000000007</v>
      </c>
      <c r="L1412" s="13">
        <v>1.34</v>
      </c>
      <c r="M1412" s="5">
        <f>AllData_CategoryTribe!AX1413*4</f>
        <v>33.768000000000001</v>
      </c>
      <c r="N1412" s="5">
        <f>AllData_CategoryTribe!BA1413*9</f>
        <v>16.884</v>
      </c>
      <c r="O1412" s="5">
        <f>AllData_CategoryTribe!BB1413*4</f>
        <v>166.69600000000003</v>
      </c>
      <c r="P1412">
        <f t="shared" si="22"/>
        <v>1</v>
      </c>
      <c r="Q1412">
        <v>38.799999999999997</v>
      </c>
    </row>
    <row r="1413" spans="1:17" x14ac:dyDescent="0.3">
      <c r="A1413" s="8" t="s">
        <v>234</v>
      </c>
      <c r="B1413" s="8" t="s">
        <v>237</v>
      </c>
      <c r="C1413" s="8" t="s">
        <v>117</v>
      </c>
      <c r="D1413" s="8" t="s">
        <v>27</v>
      </c>
      <c r="E1413" s="12">
        <v>114</v>
      </c>
      <c r="F1413" s="12">
        <v>1</v>
      </c>
      <c r="G1413" s="12">
        <v>114</v>
      </c>
      <c r="H1413" s="13">
        <v>142.5</v>
      </c>
      <c r="I1413" s="13">
        <v>2.3940000000000001</v>
      </c>
      <c r="J1413" s="13">
        <v>1.4820000000000002</v>
      </c>
      <c r="K1413" s="13">
        <v>29.867999999999999</v>
      </c>
      <c r="L1413" s="13">
        <v>1.1399999999999999</v>
      </c>
      <c r="M1413" s="5">
        <f>AllData_CategoryTribe!AX1414*4</f>
        <v>9.5760000000000005</v>
      </c>
      <c r="N1413" s="5">
        <f>AllData_CategoryTribe!BA1414*9</f>
        <v>13.338000000000001</v>
      </c>
      <c r="O1413" s="5">
        <f>AllData_CategoryTribe!BB1414*4</f>
        <v>119.47199999999999</v>
      </c>
      <c r="P1413">
        <f t="shared" si="22"/>
        <v>1</v>
      </c>
      <c r="Q1413">
        <v>29.6</v>
      </c>
    </row>
    <row r="1414" spans="1:17" x14ac:dyDescent="0.3">
      <c r="A1414" s="8" t="s">
        <v>234</v>
      </c>
      <c r="B1414" s="8" t="s">
        <v>237</v>
      </c>
      <c r="C1414" s="8" t="s">
        <v>117</v>
      </c>
      <c r="D1414" s="8" t="s">
        <v>32</v>
      </c>
      <c r="E1414" s="12">
        <v>83</v>
      </c>
      <c r="F1414" s="12">
        <v>6.7000000000000004E-2</v>
      </c>
      <c r="G1414" s="12">
        <v>5.5609999999999999</v>
      </c>
      <c r="H1414" s="13">
        <v>18.462519999999998</v>
      </c>
      <c r="I1414" s="13">
        <v>0.57278300000000004</v>
      </c>
      <c r="J1414" s="13">
        <v>0.16683000000000001</v>
      </c>
      <c r="K1414" s="13">
        <v>4.0984569999999998</v>
      </c>
      <c r="L1414" s="13">
        <v>0.70624699999999985</v>
      </c>
      <c r="M1414" s="5">
        <f>AllData_CategoryTribe!AX1415*4</f>
        <v>2.2911320000000002</v>
      </c>
      <c r="N1414" s="5">
        <f>AllData_CategoryTribe!BA1415*9</f>
        <v>1.5014700000000001</v>
      </c>
      <c r="O1414" s="5">
        <f>AllData_CategoryTribe!BB1415*4</f>
        <v>16.393827999999999</v>
      </c>
      <c r="P1414">
        <f t="shared" si="22"/>
        <v>1</v>
      </c>
      <c r="Q1414">
        <v>87</v>
      </c>
    </row>
    <row r="1415" spans="1:17" x14ac:dyDescent="0.3">
      <c r="A1415" s="8" t="s">
        <v>234</v>
      </c>
      <c r="B1415" s="8" t="s">
        <v>237</v>
      </c>
      <c r="C1415" s="8" t="s">
        <v>117</v>
      </c>
      <c r="D1415" s="8" t="s">
        <v>74</v>
      </c>
      <c r="E1415" s="12">
        <v>340</v>
      </c>
      <c r="F1415" s="12">
        <v>3</v>
      </c>
      <c r="G1415" s="12">
        <v>1020</v>
      </c>
      <c r="H1415" s="13">
        <v>418.2</v>
      </c>
      <c r="I1415" s="13">
        <v>0</v>
      </c>
      <c r="J1415" s="13">
        <v>0</v>
      </c>
      <c r="K1415" s="13">
        <v>106.08</v>
      </c>
      <c r="L1415" s="13">
        <v>0</v>
      </c>
      <c r="M1415" s="5">
        <f>AllData_CategoryTribe!AX1416*4</f>
        <v>0</v>
      </c>
      <c r="N1415" s="5">
        <f>AllData_CategoryTribe!BA1416*9</f>
        <v>0</v>
      </c>
      <c r="O1415" s="5">
        <f>AllData_CategoryTribe!BB1416*4</f>
        <v>424.32</v>
      </c>
      <c r="P1415">
        <f t="shared" si="22"/>
        <v>1</v>
      </c>
      <c r="Q1415">
        <v>10.4</v>
      </c>
    </row>
    <row r="1416" spans="1:17" x14ac:dyDescent="0.3">
      <c r="A1416" s="8" t="s">
        <v>232</v>
      </c>
      <c r="B1416" s="8" t="s">
        <v>238</v>
      </c>
      <c r="C1416" s="8" t="s">
        <v>118</v>
      </c>
      <c r="D1416" s="8" t="s">
        <v>13</v>
      </c>
      <c r="E1416" s="12">
        <v>112</v>
      </c>
      <c r="F1416" s="12">
        <v>0.14299999999999999</v>
      </c>
      <c r="G1416" s="12">
        <v>16.015999999999998</v>
      </c>
      <c r="H1416" s="13">
        <v>43.08303999999999</v>
      </c>
      <c r="I1416" s="13">
        <v>3.9879839999999995</v>
      </c>
      <c r="J1416" s="13">
        <v>2.8828799999999997</v>
      </c>
      <c r="K1416" s="13">
        <v>0</v>
      </c>
      <c r="L1416" s="13">
        <v>0</v>
      </c>
      <c r="M1416" s="5">
        <f>AllData_CategoryTribe!AX1417*4</f>
        <v>15.951935999999998</v>
      </c>
      <c r="N1416" s="5">
        <f>AllData_CategoryTribe!BA1417*9</f>
        <v>25.945919999999997</v>
      </c>
      <c r="O1416" s="5">
        <f>AllData_CategoryTribe!BB1417*4</f>
        <v>0</v>
      </c>
      <c r="P1416">
        <f t="shared" si="22"/>
        <v>1</v>
      </c>
      <c r="Q1416">
        <v>42.9</v>
      </c>
    </row>
    <row r="1417" spans="1:17" x14ac:dyDescent="0.3">
      <c r="A1417" s="8" t="s">
        <v>232</v>
      </c>
      <c r="B1417" s="8" t="s">
        <v>238</v>
      </c>
      <c r="C1417" s="8" t="s">
        <v>118</v>
      </c>
      <c r="D1417" s="8" t="s">
        <v>15</v>
      </c>
      <c r="E1417" s="12"/>
      <c r="F1417" s="12">
        <v>0</v>
      </c>
      <c r="G1417" s="12">
        <v>0</v>
      </c>
      <c r="H1417" s="13">
        <v>0</v>
      </c>
      <c r="I1417" s="13">
        <v>0</v>
      </c>
      <c r="J1417" s="13">
        <v>0</v>
      </c>
      <c r="K1417" s="13">
        <v>0</v>
      </c>
      <c r="L1417" s="13">
        <v>0</v>
      </c>
      <c r="M1417" s="5">
        <f>AllData_CategoryTribe!AX1418*4</f>
        <v>0</v>
      </c>
      <c r="N1417" s="5">
        <f>AllData_CategoryTribe!BA1418*9</f>
        <v>0</v>
      </c>
      <c r="O1417" s="5">
        <f>AllData_CategoryTribe!BB1418*4</f>
        <v>0</v>
      </c>
      <c r="P1417">
        <f t="shared" si="22"/>
        <v>0</v>
      </c>
      <c r="Q1417">
        <v>44.3</v>
      </c>
    </row>
    <row r="1418" spans="1:17" x14ac:dyDescent="0.3">
      <c r="A1418" s="8" t="s">
        <v>232</v>
      </c>
      <c r="B1418" s="8" t="s">
        <v>238</v>
      </c>
      <c r="C1418" s="8" t="s">
        <v>118</v>
      </c>
      <c r="D1418" s="8" t="s">
        <v>17</v>
      </c>
      <c r="E1418" s="12"/>
      <c r="F1418" s="12">
        <v>0</v>
      </c>
      <c r="G1418" s="12">
        <v>0</v>
      </c>
      <c r="H1418" s="13">
        <v>0</v>
      </c>
      <c r="I1418" s="13">
        <v>0</v>
      </c>
      <c r="J1418" s="13">
        <v>0</v>
      </c>
      <c r="K1418" s="13">
        <v>0</v>
      </c>
      <c r="L1418" s="13">
        <v>0</v>
      </c>
      <c r="M1418" s="5">
        <f>AllData_CategoryTribe!AX1419*4</f>
        <v>0</v>
      </c>
      <c r="N1418" s="5">
        <f>AllData_CategoryTribe!BA1419*9</f>
        <v>0</v>
      </c>
      <c r="O1418" s="5">
        <f>AllData_CategoryTribe!BB1419*4</f>
        <v>0</v>
      </c>
      <c r="P1418">
        <f t="shared" si="22"/>
        <v>0</v>
      </c>
      <c r="Q1418">
        <v>38.299999999999997</v>
      </c>
    </row>
    <row r="1419" spans="1:17" x14ac:dyDescent="0.3">
      <c r="A1419" s="8" t="s">
        <v>232</v>
      </c>
      <c r="B1419" s="8" t="s">
        <v>238</v>
      </c>
      <c r="C1419" s="8" t="s">
        <v>118</v>
      </c>
      <c r="D1419" s="8" t="s">
        <v>18</v>
      </c>
      <c r="E1419" s="12"/>
      <c r="F1419" s="12">
        <v>0</v>
      </c>
      <c r="G1419" s="12">
        <v>0</v>
      </c>
      <c r="H1419" s="13">
        <v>0</v>
      </c>
      <c r="I1419" s="13">
        <v>0</v>
      </c>
      <c r="J1419" s="13">
        <v>0</v>
      </c>
      <c r="K1419" s="13">
        <v>0</v>
      </c>
      <c r="L1419" s="13">
        <v>0</v>
      </c>
      <c r="M1419" s="5">
        <f>AllData_CategoryTribe!AX1420*4</f>
        <v>0</v>
      </c>
      <c r="N1419" s="5">
        <f>AllData_CategoryTribe!BA1420*9</f>
        <v>0</v>
      </c>
      <c r="O1419" s="5">
        <f>AllData_CategoryTribe!BB1420*4</f>
        <v>0</v>
      </c>
      <c r="P1419">
        <f t="shared" si="22"/>
        <v>0</v>
      </c>
      <c r="Q1419">
        <v>39.900000000000006</v>
      </c>
    </row>
    <row r="1420" spans="1:17" x14ac:dyDescent="0.3">
      <c r="A1420" s="8" t="s">
        <v>232</v>
      </c>
      <c r="B1420" s="8" t="s">
        <v>238</v>
      </c>
      <c r="C1420" s="8" t="s">
        <v>118</v>
      </c>
      <c r="D1420" s="8" t="s">
        <v>19</v>
      </c>
      <c r="E1420" s="12">
        <v>112</v>
      </c>
      <c r="F1420" s="12">
        <v>3.3000000000000002E-2</v>
      </c>
      <c r="G1420" s="12">
        <v>3.6960000000000002</v>
      </c>
      <c r="H1420" s="13">
        <v>10.533600000000002</v>
      </c>
      <c r="I1420" s="13">
        <v>0.994224</v>
      </c>
      <c r="J1420" s="13">
        <v>0.69854399999999994</v>
      </c>
      <c r="K1420" s="13">
        <v>0</v>
      </c>
      <c r="L1420" s="13">
        <v>0</v>
      </c>
      <c r="M1420" s="5">
        <f>AllData_CategoryTribe!AX1421*4</f>
        <v>3.976896</v>
      </c>
      <c r="N1420" s="5">
        <f>AllData_CategoryTribe!BA1421*9</f>
        <v>6.2868959999999996</v>
      </c>
      <c r="O1420" s="5">
        <f>AllData_CategoryTribe!BB1421*4</f>
        <v>0</v>
      </c>
      <c r="P1420">
        <f t="shared" si="22"/>
        <v>1</v>
      </c>
      <c r="Q1420">
        <v>45.8</v>
      </c>
    </row>
    <row r="1421" spans="1:17" x14ac:dyDescent="0.3">
      <c r="A1421" s="8" t="s">
        <v>232</v>
      </c>
      <c r="B1421" s="8" t="s">
        <v>238</v>
      </c>
      <c r="C1421" s="8" t="s">
        <v>118</v>
      </c>
      <c r="D1421" s="8" t="s">
        <v>22</v>
      </c>
      <c r="E1421" s="12"/>
      <c r="F1421" s="12">
        <v>0</v>
      </c>
      <c r="G1421" s="12">
        <v>0</v>
      </c>
      <c r="H1421" s="13">
        <v>0</v>
      </c>
      <c r="I1421" s="13">
        <v>0</v>
      </c>
      <c r="J1421" s="13">
        <v>0</v>
      </c>
      <c r="K1421" s="13">
        <v>0</v>
      </c>
      <c r="L1421" s="13">
        <v>0</v>
      </c>
      <c r="M1421" s="5">
        <f>AllData_CategoryTribe!AX1422*4</f>
        <v>0</v>
      </c>
      <c r="N1421" s="5">
        <f>AllData_CategoryTribe!BA1422*9</f>
        <v>0</v>
      </c>
      <c r="O1421" s="5">
        <f>AllData_CategoryTribe!BB1422*4</f>
        <v>0</v>
      </c>
      <c r="P1421">
        <f t="shared" si="22"/>
        <v>0</v>
      </c>
      <c r="Q1421">
        <v>45.8</v>
      </c>
    </row>
    <row r="1422" spans="1:17" x14ac:dyDescent="0.3">
      <c r="A1422" s="8" t="s">
        <v>232</v>
      </c>
      <c r="B1422" s="8" t="s">
        <v>238</v>
      </c>
      <c r="C1422" s="8" t="s">
        <v>118</v>
      </c>
      <c r="D1422" s="8" t="s">
        <v>23</v>
      </c>
      <c r="E1422" s="12">
        <v>64</v>
      </c>
      <c r="F1422" s="12">
        <v>0.14299999999999999</v>
      </c>
      <c r="G1422" s="12">
        <v>9.1519999999999992</v>
      </c>
      <c r="H1422" s="13">
        <v>14.185599999999999</v>
      </c>
      <c r="I1422" s="13">
        <v>1.153152</v>
      </c>
      <c r="J1422" s="13">
        <v>0.97011199999999986</v>
      </c>
      <c r="K1422" s="13">
        <v>0.100672</v>
      </c>
      <c r="L1422" s="13">
        <v>0</v>
      </c>
      <c r="M1422" s="5">
        <f>AllData_CategoryTribe!AX1423*4</f>
        <v>4.6126079999999998</v>
      </c>
      <c r="N1422" s="5">
        <f>AllData_CategoryTribe!BA1423*9</f>
        <v>8.7310079999999992</v>
      </c>
      <c r="O1422" s="5">
        <f>AllData_CategoryTribe!BB1423*4</f>
        <v>0.40268799999999999</v>
      </c>
      <c r="P1422">
        <f t="shared" si="22"/>
        <v>1</v>
      </c>
      <c r="Q1422">
        <v>24.3</v>
      </c>
    </row>
    <row r="1423" spans="1:17" x14ac:dyDescent="0.3">
      <c r="A1423" s="8" t="s">
        <v>232</v>
      </c>
      <c r="B1423" s="8" t="s">
        <v>238</v>
      </c>
      <c r="C1423" s="8" t="s">
        <v>118</v>
      </c>
      <c r="D1423" s="8" t="s">
        <v>24</v>
      </c>
      <c r="E1423" s="12">
        <v>184</v>
      </c>
      <c r="F1423" s="12">
        <v>1</v>
      </c>
      <c r="G1423" s="12">
        <v>184</v>
      </c>
      <c r="H1423" s="13">
        <v>126.96</v>
      </c>
      <c r="I1423" s="13">
        <v>6.6239999999999997</v>
      </c>
      <c r="J1423" s="13">
        <v>7.5439999999999996</v>
      </c>
      <c r="K1423" s="13">
        <v>8.2799999999999994</v>
      </c>
      <c r="L1423" s="13">
        <v>0</v>
      </c>
      <c r="M1423" s="5">
        <f>AllData_CategoryTribe!AX1424*4</f>
        <v>26.495999999999999</v>
      </c>
      <c r="N1423" s="5">
        <f>AllData_CategoryTribe!BA1424*9</f>
        <v>67.896000000000001</v>
      </c>
      <c r="O1423" s="5">
        <f>AllData_CategoryTribe!BB1424*4</f>
        <v>33.119999999999997</v>
      </c>
      <c r="P1423">
        <f t="shared" si="22"/>
        <v>1</v>
      </c>
      <c r="Q1423">
        <v>12.2</v>
      </c>
    </row>
    <row r="1424" spans="1:17" x14ac:dyDescent="0.3">
      <c r="A1424" s="8" t="s">
        <v>232</v>
      </c>
      <c r="B1424" s="8" t="s">
        <v>238</v>
      </c>
      <c r="C1424" s="8" t="s">
        <v>118</v>
      </c>
      <c r="D1424" s="8" t="s">
        <v>25</v>
      </c>
      <c r="E1424" s="12"/>
      <c r="F1424" s="12">
        <v>0</v>
      </c>
      <c r="G1424" s="12">
        <v>0</v>
      </c>
      <c r="H1424" s="13">
        <v>0</v>
      </c>
      <c r="I1424" s="13">
        <v>0</v>
      </c>
      <c r="J1424" s="13">
        <v>0</v>
      </c>
      <c r="K1424" s="13">
        <v>0</v>
      </c>
      <c r="L1424" s="13">
        <v>0</v>
      </c>
      <c r="M1424" s="5">
        <f>AllData_CategoryTribe!AX1425*4</f>
        <v>0</v>
      </c>
      <c r="N1424" s="5">
        <f>AllData_CategoryTribe!BA1425*9</f>
        <v>0</v>
      </c>
      <c r="O1424" s="5">
        <f>AllData_CategoryTribe!BB1425*4</f>
        <v>0</v>
      </c>
      <c r="P1424">
        <f t="shared" si="22"/>
        <v>0</v>
      </c>
      <c r="Q1424">
        <v>59.3</v>
      </c>
    </row>
    <row r="1425" spans="1:17" x14ac:dyDescent="0.3">
      <c r="A1425" s="8" t="s">
        <v>20</v>
      </c>
      <c r="B1425" s="8" t="s">
        <v>238</v>
      </c>
      <c r="C1425" s="8" t="s">
        <v>118</v>
      </c>
      <c r="D1425" s="8" t="s">
        <v>20</v>
      </c>
      <c r="E1425" s="12">
        <v>112</v>
      </c>
      <c r="F1425" s="12">
        <v>3.3000000000000002E-2</v>
      </c>
      <c r="G1425" s="12">
        <v>3.6960000000000002</v>
      </c>
      <c r="H1425" s="13">
        <v>3.8808000000000002</v>
      </c>
      <c r="I1425" s="13">
        <v>0.68376000000000003</v>
      </c>
      <c r="J1425" s="13">
        <v>0.107184</v>
      </c>
      <c r="K1425" s="13">
        <v>0</v>
      </c>
      <c r="L1425" s="13">
        <v>0</v>
      </c>
      <c r="M1425" s="5">
        <f>AllData_CategoryTribe!AX1426*4</f>
        <v>2.7350400000000001</v>
      </c>
      <c r="N1425" s="5">
        <f>AllData_CategoryTribe!BA1426*9</f>
        <v>0.96465599999999996</v>
      </c>
      <c r="O1425" s="5">
        <f>AllData_CategoryTribe!BB1426*4</f>
        <v>0</v>
      </c>
      <c r="P1425">
        <f t="shared" si="22"/>
        <v>1</v>
      </c>
      <c r="Q1425">
        <v>21.4</v>
      </c>
    </row>
    <row r="1426" spans="1:17" x14ac:dyDescent="0.3">
      <c r="A1426" s="8" t="s">
        <v>233</v>
      </c>
      <c r="B1426" s="8" t="s">
        <v>238</v>
      </c>
      <c r="C1426" s="8" t="s">
        <v>118</v>
      </c>
      <c r="D1426" s="8" t="s">
        <v>26</v>
      </c>
      <c r="E1426" s="12">
        <v>175</v>
      </c>
      <c r="F1426" s="12">
        <v>0.14299999999999999</v>
      </c>
      <c r="G1426" s="12">
        <v>25.024999999999999</v>
      </c>
      <c r="H1426" s="13">
        <v>32.532499999999999</v>
      </c>
      <c r="I1426" s="13">
        <v>0.60059999999999991</v>
      </c>
      <c r="J1426" s="13">
        <v>5.0049999999999997E-2</v>
      </c>
      <c r="K1426" s="13">
        <v>7.1571500000000006</v>
      </c>
      <c r="L1426" s="13">
        <v>7.5074999999999989E-2</v>
      </c>
      <c r="M1426" s="5">
        <f>AllData_CategoryTribe!AX1427*4</f>
        <v>2.4023999999999996</v>
      </c>
      <c r="N1426" s="5">
        <f>AllData_CategoryTribe!BA1427*9</f>
        <v>0.45044999999999996</v>
      </c>
      <c r="O1426" s="5">
        <f>AllData_CategoryTribe!BB1427*4</f>
        <v>28.628600000000002</v>
      </c>
      <c r="P1426">
        <f t="shared" si="22"/>
        <v>1</v>
      </c>
      <c r="Q1426">
        <v>31.200000000000003</v>
      </c>
    </row>
    <row r="1427" spans="1:17" x14ac:dyDescent="0.3">
      <c r="A1427" s="8" t="s">
        <v>233</v>
      </c>
      <c r="B1427" s="8" t="s">
        <v>238</v>
      </c>
      <c r="C1427" s="8" t="s">
        <v>118</v>
      </c>
      <c r="D1427" s="8" t="s">
        <v>28</v>
      </c>
      <c r="E1427" s="12">
        <v>185</v>
      </c>
      <c r="F1427" s="12">
        <v>0.14299999999999999</v>
      </c>
      <c r="G1427" s="12">
        <v>26.454999999999998</v>
      </c>
      <c r="H1427" s="13">
        <v>33.597850000000001</v>
      </c>
      <c r="I1427" s="13">
        <v>2.3015849999999998</v>
      </c>
      <c r="J1427" s="13">
        <v>0.132275</v>
      </c>
      <c r="K1427" s="13">
        <v>6.0317400000000001</v>
      </c>
      <c r="L1427" s="13">
        <v>1.6931200000000002</v>
      </c>
      <c r="M1427" s="5">
        <f>AllData_CategoryTribe!AX1428*4</f>
        <v>9.2063399999999991</v>
      </c>
      <c r="N1427" s="5">
        <f>AllData_CategoryTribe!BA1428*9</f>
        <v>1.1904749999999999</v>
      </c>
      <c r="O1427" s="5">
        <f>AllData_CategoryTribe!BB1428*4</f>
        <v>24.12696</v>
      </c>
      <c r="P1427">
        <f t="shared" si="22"/>
        <v>1</v>
      </c>
      <c r="Q1427">
        <v>32</v>
      </c>
    </row>
    <row r="1428" spans="1:17" x14ac:dyDescent="0.3">
      <c r="A1428" s="8" t="s">
        <v>233</v>
      </c>
      <c r="B1428" s="8" t="s">
        <v>238</v>
      </c>
      <c r="C1428" s="8" t="s">
        <v>118</v>
      </c>
      <c r="D1428" s="8" t="s">
        <v>29</v>
      </c>
      <c r="E1428" s="12">
        <v>60</v>
      </c>
      <c r="F1428" s="12">
        <v>0.42899999999999999</v>
      </c>
      <c r="G1428" s="12">
        <v>25.74</v>
      </c>
      <c r="H1428" s="13">
        <v>5.6627999999999998</v>
      </c>
      <c r="I1428" s="13">
        <v>0.25739999999999996</v>
      </c>
      <c r="J1428" s="13">
        <v>0.10296</v>
      </c>
      <c r="K1428" s="13">
        <v>1.1582999999999999</v>
      </c>
      <c r="L1428" s="13">
        <v>0.72071999999999992</v>
      </c>
      <c r="M1428" s="5">
        <f>AllData_CategoryTribe!AX1429*4</f>
        <v>1.0295999999999998</v>
      </c>
      <c r="N1428" s="5">
        <f>AllData_CategoryTribe!BA1429*9</f>
        <v>0.92663999999999991</v>
      </c>
      <c r="O1428" s="5">
        <f>AllData_CategoryTribe!BB1429*4</f>
        <v>4.6331999999999995</v>
      </c>
      <c r="P1428">
        <f t="shared" si="22"/>
        <v>1</v>
      </c>
      <c r="Q1428">
        <v>5.9</v>
      </c>
    </row>
    <row r="1429" spans="1:17" x14ac:dyDescent="0.3">
      <c r="A1429" s="8" t="s">
        <v>233</v>
      </c>
      <c r="B1429" s="8" t="s">
        <v>238</v>
      </c>
      <c r="C1429" s="8" t="s">
        <v>118</v>
      </c>
      <c r="D1429" s="8" t="s">
        <v>30</v>
      </c>
      <c r="E1429" s="12">
        <v>119</v>
      </c>
      <c r="F1429" s="12">
        <v>0.14299999999999999</v>
      </c>
      <c r="G1429" s="12">
        <v>17.016999999999999</v>
      </c>
      <c r="H1429" s="13">
        <v>15.655639999999998</v>
      </c>
      <c r="I1429" s="13">
        <v>0.17016999999999999</v>
      </c>
      <c r="J1429" s="13">
        <v>8.5084999999999994E-2</v>
      </c>
      <c r="K1429" s="13">
        <v>3.9819779999999998</v>
      </c>
      <c r="L1429" s="13">
        <v>0.40840799999999994</v>
      </c>
      <c r="M1429" s="5">
        <f>AllData_CategoryTribe!AX1430*4</f>
        <v>0.68067999999999995</v>
      </c>
      <c r="N1429" s="5">
        <f>AllData_CategoryTribe!BA1430*9</f>
        <v>0.76576499999999992</v>
      </c>
      <c r="O1429" s="5">
        <f>AllData_CategoryTribe!BB1430*4</f>
        <v>15.927911999999999</v>
      </c>
      <c r="P1429">
        <f t="shared" si="22"/>
        <v>1</v>
      </c>
      <c r="Q1429">
        <v>24.9</v>
      </c>
    </row>
    <row r="1430" spans="1:17" x14ac:dyDescent="0.3">
      <c r="A1430" s="8" t="s">
        <v>233</v>
      </c>
      <c r="B1430" s="8" t="s">
        <v>238</v>
      </c>
      <c r="C1430" s="8" t="s">
        <v>118</v>
      </c>
      <c r="D1430" s="8" t="s">
        <v>31</v>
      </c>
      <c r="E1430" s="12">
        <v>122</v>
      </c>
      <c r="F1430" s="12">
        <v>3.3000000000000002E-2</v>
      </c>
      <c r="G1430" s="12">
        <v>4.0259999999999998</v>
      </c>
      <c r="H1430" s="13">
        <v>3.7441800000000001</v>
      </c>
      <c r="I1430" s="13">
        <v>8.0519999999999994E-2</v>
      </c>
      <c r="J1430" s="13">
        <v>4.0260000000000001E-3</v>
      </c>
      <c r="K1430" s="13">
        <v>0.86961600000000006</v>
      </c>
      <c r="L1430" s="13">
        <v>6.0389999999999999E-2</v>
      </c>
      <c r="M1430" s="5">
        <f>AllData_CategoryTribe!AX1431*4</f>
        <v>0.32207999999999998</v>
      </c>
      <c r="N1430" s="5">
        <f>AllData_CategoryTribe!BA1431*9</f>
        <v>3.6234000000000002E-2</v>
      </c>
      <c r="O1430" s="5">
        <f>AllData_CategoryTribe!BB1431*4</f>
        <v>3.4784640000000002</v>
      </c>
      <c r="P1430">
        <f t="shared" si="22"/>
        <v>1</v>
      </c>
      <c r="Q1430">
        <v>23.700000000000003</v>
      </c>
    </row>
    <row r="1431" spans="1:17" x14ac:dyDescent="0.3">
      <c r="A1431" s="8" t="s">
        <v>234</v>
      </c>
      <c r="B1431" s="8" t="s">
        <v>238</v>
      </c>
      <c r="C1431" s="8" t="s">
        <v>118</v>
      </c>
      <c r="D1431" s="8" t="s">
        <v>248</v>
      </c>
      <c r="E1431" s="12">
        <v>134</v>
      </c>
      <c r="F1431" s="12">
        <v>0.28599999999999998</v>
      </c>
      <c r="G1431" s="12">
        <v>38.323999999999998</v>
      </c>
      <c r="H1431" s="13">
        <v>62.468119999999999</v>
      </c>
      <c r="I1431" s="13">
        <v>2.414412</v>
      </c>
      <c r="J1431" s="13">
        <v>0.53653600000000001</v>
      </c>
      <c r="K1431" s="13">
        <v>11.918764000000001</v>
      </c>
      <c r="L1431" s="13">
        <v>0.38323999999999997</v>
      </c>
      <c r="M1431" s="5">
        <f>AllData_CategoryTribe!AX1432*4</f>
        <v>9.657648</v>
      </c>
      <c r="N1431" s="5">
        <f>AllData_CategoryTribe!BA1432*9</f>
        <v>4.828824</v>
      </c>
      <c r="O1431" s="5">
        <f>AllData_CategoryTribe!BB1432*4</f>
        <v>47.675056000000005</v>
      </c>
      <c r="P1431">
        <f t="shared" si="22"/>
        <v>1</v>
      </c>
      <c r="Q1431">
        <v>38.799999999999997</v>
      </c>
    </row>
    <row r="1432" spans="1:17" x14ac:dyDescent="0.3">
      <c r="A1432" s="8" t="s">
        <v>234</v>
      </c>
      <c r="B1432" s="8" t="s">
        <v>238</v>
      </c>
      <c r="C1432" s="8" t="s">
        <v>118</v>
      </c>
      <c r="D1432" s="8" t="s">
        <v>27</v>
      </c>
      <c r="E1432" s="12">
        <v>114</v>
      </c>
      <c r="F1432" s="12">
        <v>1</v>
      </c>
      <c r="G1432" s="12">
        <v>114</v>
      </c>
      <c r="H1432" s="13">
        <v>142.5</v>
      </c>
      <c r="I1432" s="13">
        <v>2.3940000000000001</v>
      </c>
      <c r="J1432" s="13">
        <v>1.4820000000000002</v>
      </c>
      <c r="K1432" s="13">
        <v>29.867999999999999</v>
      </c>
      <c r="L1432" s="13">
        <v>1.1399999999999999</v>
      </c>
      <c r="M1432" s="5">
        <f>AllData_CategoryTribe!AX1433*4</f>
        <v>9.5760000000000005</v>
      </c>
      <c r="N1432" s="5">
        <f>AllData_CategoryTribe!BA1433*9</f>
        <v>13.338000000000001</v>
      </c>
      <c r="O1432" s="5">
        <f>AllData_CategoryTribe!BB1433*4</f>
        <v>119.47199999999999</v>
      </c>
      <c r="P1432">
        <f t="shared" si="22"/>
        <v>1</v>
      </c>
      <c r="Q1432">
        <v>29.6</v>
      </c>
    </row>
    <row r="1433" spans="1:17" x14ac:dyDescent="0.3">
      <c r="A1433" s="8" t="s">
        <v>234</v>
      </c>
      <c r="B1433" s="8" t="s">
        <v>238</v>
      </c>
      <c r="C1433" s="8" t="s">
        <v>118</v>
      </c>
      <c r="D1433" s="8" t="s">
        <v>32</v>
      </c>
      <c r="E1433" s="12"/>
      <c r="F1433" s="12">
        <v>0</v>
      </c>
      <c r="G1433" s="12">
        <v>0</v>
      </c>
      <c r="H1433" s="13">
        <v>0</v>
      </c>
      <c r="I1433" s="13">
        <v>0</v>
      </c>
      <c r="J1433" s="13">
        <v>0</v>
      </c>
      <c r="K1433" s="13">
        <v>0</v>
      </c>
      <c r="L1433" s="13">
        <v>0</v>
      </c>
      <c r="M1433" s="5">
        <f>AllData_CategoryTribe!AX1434*4</f>
        <v>0</v>
      </c>
      <c r="N1433" s="5">
        <f>AllData_CategoryTribe!BA1434*9</f>
        <v>0</v>
      </c>
      <c r="O1433" s="5">
        <f>AllData_CategoryTribe!BB1434*4</f>
        <v>0</v>
      </c>
      <c r="P1433">
        <f t="shared" si="22"/>
        <v>0</v>
      </c>
      <c r="Q1433">
        <v>87</v>
      </c>
    </row>
    <row r="1434" spans="1:17" x14ac:dyDescent="0.3">
      <c r="A1434" s="8" t="s">
        <v>234</v>
      </c>
      <c r="B1434" s="8" t="s">
        <v>238</v>
      </c>
      <c r="C1434" s="8" t="s">
        <v>118</v>
      </c>
      <c r="D1434" s="8" t="s">
        <v>74</v>
      </c>
      <c r="E1434" s="12">
        <v>340</v>
      </c>
      <c r="F1434" s="12">
        <v>0.28599999999999998</v>
      </c>
      <c r="G1434" s="12">
        <v>97.24</v>
      </c>
      <c r="H1434" s="13">
        <v>39.868399999999994</v>
      </c>
      <c r="I1434" s="13">
        <v>0</v>
      </c>
      <c r="J1434" s="13">
        <v>0</v>
      </c>
      <c r="K1434" s="13">
        <v>10.112959999999999</v>
      </c>
      <c r="L1434" s="13">
        <v>0</v>
      </c>
      <c r="M1434" s="5">
        <f>AllData_CategoryTribe!AX1435*4</f>
        <v>0</v>
      </c>
      <c r="N1434" s="5">
        <f>AllData_CategoryTribe!BA1435*9</f>
        <v>0</v>
      </c>
      <c r="O1434" s="5">
        <f>AllData_CategoryTribe!BB1435*4</f>
        <v>40.451839999999997</v>
      </c>
      <c r="P1434">
        <f t="shared" si="22"/>
        <v>1</v>
      </c>
      <c r="Q1434">
        <v>10.4</v>
      </c>
    </row>
    <row r="1435" spans="1:17" x14ac:dyDescent="0.3">
      <c r="A1435" s="8" t="s">
        <v>232</v>
      </c>
      <c r="B1435" s="8" t="s">
        <v>238</v>
      </c>
      <c r="C1435" s="8" t="s">
        <v>119</v>
      </c>
      <c r="D1435" s="8" t="s">
        <v>13</v>
      </c>
      <c r="E1435" s="12">
        <v>112</v>
      </c>
      <c r="F1435" s="12">
        <v>6.7000000000000004E-2</v>
      </c>
      <c r="G1435" s="12">
        <v>7.5040000000000004</v>
      </c>
      <c r="H1435" s="13">
        <v>20.185760000000002</v>
      </c>
      <c r="I1435" s="13">
        <v>1.8684960000000002</v>
      </c>
      <c r="J1435" s="13">
        <v>1.3507199999999999</v>
      </c>
      <c r="K1435" s="13">
        <v>0</v>
      </c>
      <c r="L1435" s="13">
        <v>0</v>
      </c>
      <c r="M1435" s="5">
        <f>AllData_CategoryTribe!AX1436*4</f>
        <v>7.4739840000000006</v>
      </c>
      <c r="N1435" s="5">
        <f>AllData_CategoryTribe!BA1436*9</f>
        <v>12.156479999999998</v>
      </c>
      <c r="O1435" s="5">
        <f>AllData_CategoryTribe!BB1436*4</f>
        <v>0</v>
      </c>
      <c r="P1435">
        <f t="shared" si="22"/>
        <v>1</v>
      </c>
      <c r="Q1435">
        <v>42.9</v>
      </c>
    </row>
    <row r="1436" spans="1:17" x14ac:dyDescent="0.3">
      <c r="A1436" s="8" t="s">
        <v>232</v>
      </c>
      <c r="B1436" s="8" t="s">
        <v>238</v>
      </c>
      <c r="C1436" s="8" t="s">
        <v>119</v>
      </c>
      <c r="D1436" s="8" t="s">
        <v>15</v>
      </c>
      <c r="E1436" s="12"/>
      <c r="F1436" s="12">
        <v>0</v>
      </c>
      <c r="G1436" s="12">
        <v>0</v>
      </c>
      <c r="H1436" s="13">
        <v>0</v>
      </c>
      <c r="I1436" s="13">
        <v>0</v>
      </c>
      <c r="J1436" s="13">
        <v>0</v>
      </c>
      <c r="K1436" s="13">
        <v>0</v>
      </c>
      <c r="L1436" s="13">
        <v>0</v>
      </c>
      <c r="M1436" s="5">
        <f>AllData_CategoryTribe!AX1437*4</f>
        <v>0</v>
      </c>
      <c r="N1436" s="5">
        <f>AllData_CategoryTribe!BA1437*9</f>
        <v>0</v>
      </c>
      <c r="O1436" s="5">
        <f>AllData_CategoryTribe!BB1437*4</f>
        <v>0</v>
      </c>
      <c r="P1436">
        <f t="shared" si="22"/>
        <v>0</v>
      </c>
      <c r="Q1436">
        <v>44.3</v>
      </c>
    </row>
    <row r="1437" spans="1:17" x14ac:dyDescent="0.3">
      <c r="A1437" s="8" t="s">
        <v>232</v>
      </c>
      <c r="B1437" s="8" t="s">
        <v>238</v>
      </c>
      <c r="C1437" s="8" t="s">
        <v>119</v>
      </c>
      <c r="D1437" s="8" t="s">
        <v>17</v>
      </c>
      <c r="E1437" s="12"/>
      <c r="F1437" s="12">
        <v>0</v>
      </c>
      <c r="G1437" s="12">
        <v>0</v>
      </c>
      <c r="H1437" s="13">
        <v>0</v>
      </c>
      <c r="I1437" s="13">
        <v>0</v>
      </c>
      <c r="J1437" s="13">
        <v>0</v>
      </c>
      <c r="K1437" s="13">
        <v>0</v>
      </c>
      <c r="L1437" s="13">
        <v>0</v>
      </c>
      <c r="M1437" s="5">
        <f>AllData_CategoryTribe!AX1438*4</f>
        <v>0</v>
      </c>
      <c r="N1437" s="5">
        <f>AllData_CategoryTribe!BA1438*9</f>
        <v>0</v>
      </c>
      <c r="O1437" s="5">
        <f>AllData_CategoryTribe!BB1438*4</f>
        <v>0</v>
      </c>
      <c r="P1437">
        <f t="shared" si="22"/>
        <v>0</v>
      </c>
      <c r="Q1437">
        <v>38.299999999999997</v>
      </c>
    </row>
    <row r="1438" spans="1:17" x14ac:dyDescent="0.3">
      <c r="A1438" s="8" t="s">
        <v>232</v>
      </c>
      <c r="B1438" s="8" t="s">
        <v>238</v>
      </c>
      <c r="C1438" s="8" t="s">
        <v>119</v>
      </c>
      <c r="D1438" s="8" t="s">
        <v>18</v>
      </c>
      <c r="E1438" s="12"/>
      <c r="F1438" s="12">
        <v>0</v>
      </c>
      <c r="G1438" s="12">
        <v>0</v>
      </c>
      <c r="H1438" s="13">
        <v>0</v>
      </c>
      <c r="I1438" s="13">
        <v>0</v>
      </c>
      <c r="J1438" s="13">
        <v>0</v>
      </c>
      <c r="K1438" s="13">
        <v>0</v>
      </c>
      <c r="L1438" s="13">
        <v>0</v>
      </c>
      <c r="M1438" s="5">
        <f>AllData_CategoryTribe!AX1439*4</f>
        <v>0</v>
      </c>
      <c r="N1438" s="5">
        <f>AllData_CategoryTribe!BA1439*9</f>
        <v>0</v>
      </c>
      <c r="O1438" s="5">
        <f>AllData_CategoryTribe!BB1439*4</f>
        <v>0</v>
      </c>
      <c r="P1438">
        <f t="shared" si="22"/>
        <v>0</v>
      </c>
      <c r="Q1438">
        <v>39.900000000000006</v>
      </c>
    </row>
    <row r="1439" spans="1:17" x14ac:dyDescent="0.3">
      <c r="A1439" s="8" t="s">
        <v>232</v>
      </c>
      <c r="B1439" s="8" t="s">
        <v>238</v>
      </c>
      <c r="C1439" s="8" t="s">
        <v>119</v>
      </c>
      <c r="D1439" s="8" t="s">
        <v>19</v>
      </c>
      <c r="E1439" s="12">
        <v>112</v>
      </c>
      <c r="F1439" s="12">
        <v>3.3000000000000002E-2</v>
      </c>
      <c r="G1439" s="12">
        <v>3.6960000000000002</v>
      </c>
      <c r="H1439" s="13">
        <v>10.533600000000002</v>
      </c>
      <c r="I1439" s="13">
        <v>0.994224</v>
      </c>
      <c r="J1439" s="13">
        <v>0.69854399999999994</v>
      </c>
      <c r="K1439" s="13">
        <v>0</v>
      </c>
      <c r="L1439" s="13">
        <v>0</v>
      </c>
      <c r="M1439" s="5">
        <f>AllData_CategoryTribe!AX1440*4</f>
        <v>3.976896</v>
      </c>
      <c r="N1439" s="5">
        <f>AllData_CategoryTribe!BA1440*9</f>
        <v>6.2868959999999996</v>
      </c>
      <c r="O1439" s="5">
        <f>AllData_CategoryTribe!BB1440*4</f>
        <v>0</v>
      </c>
      <c r="P1439">
        <f t="shared" si="22"/>
        <v>1</v>
      </c>
      <c r="Q1439">
        <v>45.8</v>
      </c>
    </row>
    <row r="1440" spans="1:17" x14ac:dyDescent="0.3">
      <c r="A1440" s="8" t="s">
        <v>232</v>
      </c>
      <c r="B1440" s="8" t="s">
        <v>238</v>
      </c>
      <c r="C1440" s="8" t="s">
        <v>119</v>
      </c>
      <c r="D1440" s="8" t="s">
        <v>22</v>
      </c>
      <c r="E1440" s="12"/>
      <c r="F1440" s="12">
        <v>0</v>
      </c>
      <c r="G1440" s="12">
        <v>0</v>
      </c>
      <c r="H1440" s="13">
        <v>0</v>
      </c>
      <c r="I1440" s="13">
        <v>0</v>
      </c>
      <c r="J1440" s="13">
        <v>0</v>
      </c>
      <c r="K1440" s="13">
        <v>0</v>
      </c>
      <c r="L1440" s="13">
        <v>0</v>
      </c>
      <c r="M1440" s="5">
        <f>AllData_CategoryTribe!AX1441*4</f>
        <v>0</v>
      </c>
      <c r="N1440" s="5">
        <f>AllData_CategoryTribe!BA1441*9</f>
        <v>0</v>
      </c>
      <c r="O1440" s="5">
        <f>AllData_CategoryTribe!BB1441*4</f>
        <v>0</v>
      </c>
      <c r="P1440">
        <f t="shared" si="22"/>
        <v>0</v>
      </c>
      <c r="Q1440">
        <v>45.8</v>
      </c>
    </row>
    <row r="1441" spans="1:17" x14ac:dyDescent="0.3">
      <c r="A1441" s="8" t="s">
        <v>232</v>
      </c>
      <c r="B1441" s="8" t="s">
        <v>238</v>
      </c>
      <c r="C1441" s="8" t="s">
        <v>119</v>
      </c>
      <c r="D1441" s="8" t="s">
        <v>23</v>
      </c>
      <c r="E1441" s="12">
        <v>64</v>
      </c>
      <c r="F1441" s="12">
        <v>6.7000000000000004E-2</v>
      </c>
      <c r="G1441" s="12">
        <v>4.2880000000000003</v>
      </c>
      <c r="H1441" s="13">
        <v>6.6463999999999999</v>
      </c>
      <c r="I1441" s="13">
        <v>0.54028799999999999</v>
      </c>
      <c r="J1441" s="13">
        <v>0.45452800000000004</v>
      </c>
      <c r="K1441" s="13">
        <v>4.7168000000000009E-2</v>
      </c>
      <c r="L1441" s="13">
        <v>0</v>
      </c>
      <c r="M1441" s="5">
        <f>AllData_CategoryTribe!AX1442*4</f>
        <v>2.161152</v>
      </c>
      <c r="N1441" s="5">
        <f>AllData_CategoryTribe!BA1442*9</f>
        <v>4.0907520000000002</v>
      </c>
      <c r="O1441" s="5">
        <f>AllData_CategoryTribe!BB1442*4</f>
        <v>0.18867200000000003</v>
      </c>
      <c r="P1441">
        <f t="shared" si="22"/>
        <v>1</v>
      </c>
      <c r="Q1441">
        <v>24.3</v>
      </c>
    </row>
    <row r="1442" spans="1:17" x14ac:dyDescent="0.3">
      <c r="A1442" s="8" t="s">
        <v>232</v>
      </c>
      <c r="B1442" s="8" t="s">
        <v>238</v>
      </c>
      <c r="C1442" s="8" t="s">
        <v>119</v>
      </c>
      <c r="D1442" s="8" t="s">
        <v>24</v>
      </c>
      <c r="E1442" s="12">
        <v>184</v>
      </c>
      <c r="F1442" s="12">
        <v>0.35699999999999998</v>
      </c>
      <c r="G1442" s="12">
        <v>65.688000000000002</v>
      </c>
      <c r="H1442" s="13">
        <v>45.324719999999999</v>
      </c>
      <c r="I1442" s="13">
        <v>2.3647680000000002</v>
      </c>
      <c r="J1442" s="13">
        <v>2.6932079999999998</v>
      </c>
      <c r="K1442" s="13">
        <v>2.9559600000000001</v>
      </c>
      <c r="L1442" s="13">
        <v>0</v>
      </c>
      <c r="M1442" s="5">
        <f>AllData_CategoryTribe!AX1443*4</f>
        <v>9.4590720000000008</v>
      </c>
      <c r="N1442" s="5">
        <f>AllData_CategoryTribe!BA1443*9</f>
        <v>24.238871999999997</v>
      </c>
      <c r="O1442" s="5">
        <f>AllData_CategoryTribe!BB1443*4</f>
        <v>11.823840000000001</v>
      </c>
      <c r="P1442">
        <f t="shared" si="22"/>
        <v>1</v>
      </c>
      <c r="Q1442">
        <v>12.2</v>
      </c>
    </row>
    <row r="1443" spans="1:17" x14ac:dyDescent="0.3">
      <c r="A1443" s="8" t="s">
        <v>232</v>
      </c>
      <c r="B1443" s="8" t="s">
        <v>238</v>
      </c>
      <c r="C1443" s="8" t="s">
        <v>119</v>
      </c>
      <c r="D1443" s="8" t="s">
        <v>25</v>
      </c>
      <c r="E1443" s="12"/>
      <c r="F1443" s="12">
        <v>0</v>
      </c>
      <c r="G1443" s="12">
        <v>0</v>
      </c>
      <c r="H1443" s="13">
        <v>0</v>
      </c>
      <c r="I1443" s="13">
        <v>0</v>
      </c>
      <c r="J1443" s="13">
        <v>0</v>
      </c>
      <c r="K1443" s="13">
        <v>0</v>
      </c>
      <c r="L1443" s="13">
        <v>0</v>
      </c>
      <c r="M1443" s="5">
        <f>AllData_CategoryTribe!AX1444*4</f>
        <v>0</v>
      </c>
      <c r="N1443" s="5">
        <f>AllData_CategoryTribe!BA1444*9</f>
        <v>0</v>
      </c>
      <c r="O1443" s="5">
        <f>AllData_CategoryTribe!BB1444*4</f>
        <v>0</v>
      </c>
      <c r="P1443">
        <f t="shared" si="22"/>
        <v>0</v>
      </c>
      <c r="Q1443">
        <v>59.3</v>
      </c>
    </row>
    <row r="1444" spans="1:17" x14ac:dyDescent="0.3">
      <c r="A1444" s="8" t="s">
        <v>232</v>
      </c>
      <c r="B1444" s="8" t="s">
        <v>238</v>
      </c>
      <c r="C1444" s="8" t="s">
        <v>119</v>
      </c>
      <c r="D1444" s="8" t="s">
        <v>120</v>
      </c>
      <c r="E1444" s="12">
        <v>7</v>
      </c>
      <c r="F1444" s="12">
        <v>0.28599999999999998</v>
      </c>
      <c r="G1444" s="12">
        <v>2.0019999999999998</v>
      </c>
      <c r="H1444" s="13">
        <v>2.0019999999999996E-2</v>
      </c>
      <c r="I1444" s="13">
        <v>2.0019999999999996E-2</v>
      </c>
      <c r="J1444" s="13">
        <v>2.0019999999999996E-2</v>
      </c>
      <c r="K1444" s="13">
        <v>2.0019999999999996E-2</v>
      </c>
      <c r="L1444" s="13">
        <v>2.0019999999999996E-2</v>
      </c>
      <c r="M1444" s="5">
        <f>AllData_CategoryTribe!AX1445*4</f>
        <v>8.0079999999999985E-2</v>
      </c>
      <c r="N1444" s="5">
        <f>AllData_CategoryTribe!BA1445*9</f>
        <v>0.18017999999999995</v>
      </c>
      <c r="O1444" s="5">
        <f>AllData_CategoryTribe!BB1445*4</f>
        <v>8.0079999999999985E-2</v>
      </c>
      <c r="P1444">
        <f t="shared" si="22"/>
        <v>1</v>
      </c>
      <c r="Q1444">
        <v>0</v>
      </c>
    </row>
    <row r="1445" spans="1:17" x14ac:dyDescent="0.3">
      <c r="A1445" s="8" t="s">
        <v>20</v>
      </c>
      <c r="B1445" s="8" t="s">
        <v>238</v>
      </c>
      <c r="C1445" s="8" t="s">
        <v>119</v>
      </c>
      <c r="D1445" s="8" t="s">
        <v>20</v>
      </c>
      <c r="E1445" s="12">
        <v>112</v>
      </c>
      <c r="F1445" s="12">
        <v>0.28599999999999998</v>
      </c>
      <c r="G1445" s="12">
        <v>32.031999999999996</v>
      </c>
      <c r="H1445" s="13">
        <v>33.633599999999994</v>
      </c>
      <c r="I1445" s="13">
        <v>5.9259199999999996</v>
      </c>
      <c r="J1445" s="13">
        <v>0.92892799999999998</v>
      </c>
      <c r="K1445" s="13">
        <v>0</v>
      </c>
      <c r="L1445" s="13">
        <v>0</v>
      </c>
      <c r="M1445" s="5">
        <f>AllData_CategoryTribe!AX1446*4</f>
        <v>23.703679999999999</v>
      </c>
      <c r="N1445" s="5">
        <f>AllData_CategoryTribe!BA1446*9</f>
        <v>8.3603519999999989</v>
      </c>
      <c r="O1445" s="5">
        <f>AllData_CategoryTribe!BB1446*4</f>
        <v>0</v>
      </c>
      <c r="P1445">
        <f t="shared" si="22"/>
        <v>1</v>
      </c>
      <c r="Q1445">
        <v>21.4</v>
      </c>
    </row>
    <row r="1446" spans="1:17" x14ac:dyDescent="0.3">
      <c r="A1446" s="8" t="s">
        <v>233</v>
      </c>
      <c r="B1446" s="8" t="s">
        <v>238</v>
      </c>
      <c r="C1446" s="8" t="s">
        <v>119</v>
      </c>
      <c r="D1446" s="8" t="s">
        <v>26</v>
      </c>
      <c r="E1446" s="12">
        <v>175</v>
      </c>
      <c r="F1446" s="12">
        <v>0.28599999999999998</v>
      </c>
      <c r="G1446" s="12">
        <v>50.05</v>
      </c>
      <c r="H1446" s="13">
        <v>65.064999999999998</v>
      </c>
      <c r="I1446" s="13">
        <v>1.2011999999999998</v>
      </c>
      <c r="J1446" s="13">
        <v>0.10009999999999999</v>
      </c>
      <c r="K1446" s="13">
        <v>14.314300000000001</v>
      </c>
      <c r="L1446" s="13">
        <v>0.15014999999999998</v>
      </c>
      <c r="M1446" s="5">
        <f>AllData_CategoryTribe!AX1447*4</f>
        <v>4.8047999999999993</v>
      </c>
      <c r="N1446" s="5">
        <f>AllData_CategoryTribe!BA1447*9</f>
        <v>0.90089999999999992</v>
      </c>
      <c r="O1446" s="5">
        <f>AllData_CategoryTribe!BB1447*4</f>
        <v>57.257200000000005</v>
      </c>
      <c r="P1446">
        <f t="shared" si="22"/>
        <v>1</v>
      </c>
      <c r="Q1446">
        <v>31.200000000000003</v>
      </c>
    </row>
    <row r="1447" spans="1:17" x14ac:dyDescent="0.3">
      <c r="A1447" s="8" t="s">
        <v>233</v>
      </c>
      <c r="B1447" s="8" t="s">
        <v>238</v>
      </c>
      <c r="C1447" s="8" t="s">
        <v>119</v>
      </c>
      <c r="D1447" s="8" t="s">
        <v>28</v>
      </c>
      <c r="E1447" s="12">
        <v>185</v>
      </c>
      <c r="F1447" s="12">
        <v>0.28599999999999998</v>
      </c>
      <c r="G1447" s="12">
        <v>52.91</v>
      </c>
      <c r="H1447" s="13">
        <v>67.195700000000002</v>
      </c>
      <c r="I1447" s="13">
        <v>4.6031699999999995</v>
      </c>
      <c r="J1447" s="13">
        <v>0.26455000000000001</v>
      </c>
      <c r="K1447" s="13">
        <v>12.06348</v>
      </c>
      <c r="L1447" s="13">
        <v>3.3862400000000004</v>
      </c>
      <c r="M1447" s="5">
        <f>AllData_CategoryTribe!AX1448*4</f>
        <v>18.412679999999998</v>
      </c>
      <c r="N1447" s="5">
        <f>AllData_CategoryTribe!BA1448*9</f>
        <v>2.3809499999999999</v>
      </c>
      <c r="O1447" s="5">
        <f>AllData_CategoryTribe!BB1448*4</f>
        <v>48.253920000000001</v>
      </c>
      <c r="P1447">
        <f t="shared" si="22"/>
        <v>1</v>
      </c>
      <c r="Q1447">
        <v>32</v>
      </c>
    </row>
    <row r="1448" spans="1:17" x14ac:dyDescent="0.3">
      <c r="A1448" s="8" t="s">
        <v>233</v>
      </c>
      <c r="B1448" s="8" t="s">
        <v>238</v>
      </c>
      <c r="C1448" s="8" t="s">
        <v>119</v>
      </c>
      <c r="D1448" s="8" t="s">
        <v>29</v>
      </c>
      <c r="E1448" s="12">
        <v>60</v>
      </c>
      <c r="F1448" s="12">
        <v>0.64300000000000002</v>
      </c>
      <c r="G1448" s="12">
        <v>38.58</v>
      </c>
      <c r="H1448" s="13">
        <v>8.4876000000000005</v>
      </c>
      <c r="I1448" s="13">
        <v>0.38579999999999998</v>
      </c>
      <c r="J1448" s="13">
        <v>0.15432000000000001</v>
      </c>
      <c r="K1448" s="13">
        <v>1.7360999999999998</v>
      </c>
      <c r="L1448" s="13">
        <v>1.0802399999999999</v>
      </c>
      <c r="M1448" s="5">
        <f>AllData_CategoryTribe!AX1449*4</f>
        <v>1.5431999999999999</v>
      </c>
      <c r="N1448" s="5">
        <f>AllData_CategoryTribe!BA1449*9</f>
        <v>1.3888800000000001</v>
      </c>
      <c r="O1448" s="5">
        <f>AllData_CategoryTribe!BB1449*4</f>
        <v>6.944399999999999</v>
      </c>
      <c r="P1448">
        <f t="shared" si="22"/>
        <v>1</v>
      </c>
      <c r="Q1448">
        <v>5.9</v>
      </c>
    </row>
    <row r="1449" spans="1:17" x14ac:dyDescent="0.3">
      <c r="A1449" s="8" t="s">
        <v>233</v>
      </c>
      <c r="B1449" s="8" t="s">
        <v>238</v>
      </c>
      <c r="C1449" s="8" t="s">
        <v>119</v>
      </c>
      <c r="D1449" s="8" t="s">
        <v>30</v>
      </c>
      <c r="E1449" s="12">
        <v>119</v>
      </c>
      <c r="F1449" s="12">
        <v>1</v>
      </c>
      <c r="G1449" s="12">
        <v>119</v>
      </c>
      <c r="H1449" s="13">
        <v>109.48</v>
      </c>
      <c r="I1449" s="13">
        <v>1.19</v>
      </c>
      <c r="J1449" s="13">
        <v>0.59499999999999997</v>
      </c>
      <c r="K1449" s="13">
        <v>27.846</v>
      </c>
      <c r="L1449" s="13">
        <v>2.8559999999999999</v>
      </c>
      <c r="M1449" s="5">
        <f>AllData_CategoryTribe!AX1450*4</f>
        <v>4.76</v>
      </c>
      <c r="N1449" s="5">
        <f>AllData_CategoryTribe!BA1450*9</f>
        <v>5.3549999999999995</v>
      </c>
      <c r="O1449" s="5">
        <f>AllData_CategoryTribe!BB1450*4</f>
        <v>111.384</v>
      </c>
      <c r="P1449">
        <f t="shared" si="22"/>
        <v>1</v>
      </c>
      <c r="Q1449">
        <v>24.9</v>
      </c>
    </row>
    <row r="1450" spans="1:17" x14ac:dyDescent="0.3">
      <c r="A1450" s="8" t="s">
        <v>233</v>
      </c>
      <c r="B1450" s="8" t="s">
        <v>238</v>
      </c>
      <c r="C1450" s="8" t="s">
        <v>119</v>
      </c>
      <c r="D1450" s="8" t="s">
        <v>31</v>
      </c>
      <c r="E1450" s="12">
        <v>122</v>
      </c>
      <c r="F1450" s="12">
        <v>0.14299999999999999</v>
      </c>
      <c r="G1450" s="12">
        <v>17.445999999999998</v>
      </c>
      <c r="H1450" s="13">
        <v>16.224779999999999</v>
      </c>
      <c r="I1450" s="13">
        <v>0.34891999999999995</v>
      </c>
      <c r="J1450" s="13">
        <v>1.7446E-2</v>
      </c>
      <c r="K1450" s="13">
        <v>3.7683359999999997</v>
      </c>
      <c r="L1450" s="13">
        <v>0.26168999999999998</v>
      </c>
      <c r="M1450" s="5">
        <f>AllData_CategoryTribe!AX1451*4</f>
        <v>1.3956799999999998</v>
      </c>
      <c r="N1450" s="5">
        <f>AllData_CategoryTribe!BA1451*9</f>
        <v>0.15701399999999999</v>
      </c>
      <c r="O1450" s="5">
        <f>AllData_CategoryTribe!BB1451*4</f>
        <v>15.073343999999999</v>
      </c>
      <c r="P1450">
        <f t="shared" si="22"/>
        <v>1</v>
      </c>
      <c r="Q1450">
        <v>23.700000000000003</v>
      </c>
    </row>
    <row r="1451" spans="1:17" x14ac:dyDescent="0.3">
      <c r="A1451" s="8" t="s">
        <v>233</v>
      </c>
      <c r="B1451" s="8" t="s">
        <v>238</v>
      </c>
      <c r="C1451" s="8" t="s">
        <v>119</v>
      </c>
      <c r="D1451" s="8" t="s">
        <v>87</v>
      </c>
      <c r="E1451" s="12">
        <v>171</v>
      </c>
      <c r="F1451" s="12">
        <v>6.7000000000000004E-2</v>
      </c>
      <c r="G1451" s="12">
        <v>11.457000000000001</v>
      </c>
      <c r="H1451" s="13">
        <v>13.290120000000002</v>
      </c>
      <c r="I1451" s="13">
        <v>0.882189</v>
      </c>
      <c r="J1451" s="13">
        <v>5.7285000000000003E-2</v>
      </c>
      <c r="K1451" s="13">
        <v>2.3830560000000003</v>
      </c>
      <c r="L1451" s="13">
        <v>0.74470500000000006</v>
      </c>
      <c r="M1451" s="5">
        <f>AllData_CategoryTribe!AX1452*4</f>
        <v>3.528756</v>
      </c>
      <c r="N1451" s="5">
        <f>AllData_CategoryTribe!BA1452*9</f>
        <v>0.51556500000000005</v>
      </c>
      <c r="O1451" s="5">
        <f>AllData_CategoryTribe!BB1452*4</f>
        <v>9.5322240000000011</v>
      </c>
      <c r="P1451">
        <f t="shared" si="22"/>
        <v>1</v>
      </c>
      <c r="Q1451">
        <v>29</v>
      </c>
    </row>
    <row r="1452" spans="1:17" x14ac:dyDescent="0.3">
      <c r="A1452" s="8" t="s">
        <v>233</v>
      </c>
      <c r="B1452" s="8" t="s">
        <v>238</v>
      </c>
      <c r="C1452" s="8" t="s">
        <v>119</v>
      </c>
      <c r="D1452" s="8" t="s">
        <v>121</v>
      </c>
      <c r="E1452" s="12">
        <v>94</v>
      </c>
      <c r="F1452" s="12">
        <v>3.3000000000000002E-2</v>
      </c>
      <c r="G1452" s="12">
        <v>3.1020000000000003</v>
      </c>
      <c r="H1452" s="13">
        <v>0.96162000000000003</v>
      </c>
      <c r="I1452" s="13">
        <v>3.4122000000000006E-2</v>
      </c>
      <c r="J1452" s="13">
        <v>3.1020000000000002E-3</v>
      </c>
      <c r="K1452" s="13">
        <v>0.189222</v>
      </c>
      <c r="L1452" s="13">
        <v>2.4816000000000001E-2</v>
      </c>
      <c r="M1452" s="5">
        <f>AllData_CategoryTribe!AX1453*4</f>
        <v>0.13648800000000003</v>
      </c>
      <c r="N1452" s="5">
        <f>AllData_CategoryTribe!BA1453*9</f>
        <v>2.7918000000000002E-2</v>
      </c>
      <c r="O1452" s="5">
        <f>AllData_CategoryTribe!BB1453*4</f>
        <v>0.75688800000000001</v>
      </c>
      <c r="P1452">
        <f t="shared" si="22"/>
        <v>1</v>
      </c>
      <c r="Q1452">
        <v>7.3</v>
      </c>
    </row>
    <row r="1453" spans="1:17" x14ac:dyDescent="0.3">
      <c r="A1453" s="8" t="s">
        <v>234</v>
      </c>
      <c r="B1453" s="8" t="s">
        <v>238</v>
      </c>
      <c r="C1453" s="8" t="s">
        <v>119</v>
      </c>
      <c r="D1453" s="8" t="s">
        <v>248</v>
      </c>
      <c r="E1453" s="12">
        <v>134</v>
      </c>
      <c r="F1453" s="12">
        <v>0.71399999999999997</v>
      </c>
      <c r="G1453" s="12">
        <v>95.676000000000002</v>
      </c>
      <c r="H1453" s="13">
        <v>155.95187999999999</v>
      </c>
      <c r="I1453" s="13">
        <v>6.0275879999999997</v>
      </c>
      <c r="J1453" s="13">
        <v>1.3394639999999998</v>
      </c>
      <c r="K1453" s="13">
        <v>29.755236</v>
      </c>
      <c r="L1453" s="13">
        <v>0.95676000000000005</v>
      </c>
      <c r="M1453" s="5">
        <f>AllData_CategoryTribe!AX1454*4</f>
        <v>24.110351999999999</v>
      </c>
      <c r="N1453" s="5">
        <f>AllData_CategoryTribe!BA1454*9</f>
        <v>12.055175999999998</v>
      </c>
      <c r="O1453" s="5">
        <f>AllData_CategoryTribe!BB1454*4</f>
        <v>119.020944</v>
      </c>
      <c r="P1453">
        <f t="shared" si="22"/>
        <v>1</v>
      </c>
      <c r="Q1453">
        <v>38.799999999999997</v>
      </c>
    </row>
    <row r="1454" spans="1:17" x14ac:dyDescent="0.3">
      <c r="A1454" s="8" t="s">
        <v>234</v>
      </c>
      <c r="B1454" s="8" t="s">
        <v>238</v>
      </c>
      <c r="C1454" s="8" t="s">
        <v>119</v>
      </c>
      <c r="D1454" s="8" t="s">
        <v>27</v>
      </c>
      <c r="E1454" s="12">
        <v>114</v>
      </c>
      <c r="F1454" s="12">
        <v>1</v>
      </c>
      <c r="G1454" s="12">
        <v>114</v>
      </c>
      <c r="H1454" s="13">
        <v>142.5</v>
      </c>
      <c r="I1454" s="13">
        <v>2.3940000000000001</v>
      </c>
      <c r="J1454" s="13">
        <v>1.4820000000000002</v>
      </c>
      <c r="K1454" s="13">
        <v>29.867999999999999</v>
      </c>
      <c r="L1454" s="13">
        <v>1.1399999999999999</v>
      </c>
      <c r="M1454" s="5">
        <f>AllData_CategoryTribe!AX1455*4</f>
        <v>9.5760000000000005</v>
      </c>
      <c r="N1454" s="5">
        <f>AllData_CategoryTribe!BA1455*9</f>
        <v>13.338000000000001</v>
      </c>
      <c r="O1454" s="5">
        <f>AllData_CategoryTribe!BB1455*4</f>
        <v>119.47199999999999</v>
      </c>
      <c r="P1454">
        <f t="shared" si="22"/>
        <v>1</v>
      </c>
      <c r="Q1454">
        <v>29.6</v>
      </c>
    </row>
    <row r="1455" spans="1:17" x14ac:dyDescent="0.3">
      <c r="A1455" s="8" t="s">
        <v>234</v>
      </c>
      <c r="B1455" s="8" t="s">
        <v>238</v>
      </c>
      <c r="C1455" s="8" t="s">
        <v>119</v>
      </c>
      <c r="D1455" s="8" t="s">
        <v>32</v>
      </c>
      <c r="E1455" s="12">
        <v>83</v>
      </c>
      <c r="F1455" s="12">
        <v>3.3000000000000002E-2</v>
      </c>
      <c r="G1455" s="12">
        <v>2.7390000000000003</v>
      </c>
      <c r="H1455" s="13">
        <v>9.0934800000000013</v>
      </c>
      <c r="I1455" s="13">
        <v>0.28211700000000006</v>
      </c>
      <c r="J1455" s="13">
        <v>8.2170000000000007E-2</v>
      </c>
      <c r="K1455" s="13">
        <v>2.0186430000000004</v>
      </c>
      <c r="L1455" s="13">
        <v>0.34785299999999997</v>
      </c>
      <c r="M1455" s="5">
        <f>AllData_CategoryTribe!AX1456*4</f>
        <v>1.1284680000000002</v>
      </c>
      <c r="N1455" s="5">
        <f>AllData_CategoryTribe!BA1456*9</f>
        <v>0.73953000000000002</v>
      </c>
      <c r="O1455" s="5">
        <f>AllData_CategoryTribe!BB1456*4</f>
        <v>8.0745720000000016</v>
      </c>
      <c r="P1455">
        <f t="shared" si="22"/>
        <v>1</v>
      </c>
      <c r="Q1455">
        <v>87</v>
      </c>
    </row>
    <row r="1456" spans="1:17" x14ac:dyDescent="0.3">
      <c r="A1456" s="8" t="s">
        <v>234</v>
      </c>
      <c r="B1456" s="8" t="s">
        <v>238</v>
      </c>
      <c r="C1456" s="8" t="s">
        <v>119</v>
      </c>
      <c r="D1456" s="8" t="s">
        <v>74</v>
      </c>
      <c r="E1456" s="12">
        <v>340</v>
      </c>
      <c r="F1456" s="12">
        <v>0.14299999999999999</v>
      </c>
      <c r="G1456" s="12">
        <v>48.62</v>
      </c>
      <c r="H1456" s="13">
        <v>19.934199999999997</v>
      </c>
      <c r="I1456" s="13">
        <v>0</v>
      </c>
      <c r="J1456" s="13">
        <v>0</v>
      </c>
      <c r="K1456" s="13">
        <v>5.0564799999999996</v>
      </c>
      <c r="L1456" s="13">
        <v>0</v>
      </c>
      <c r="M1456" s="5">
        <f>AllData_CategoryTribe!AX1457*4</f>
        <v>0</v>
      </c>
      <c r="N1456" s="5">
        <f>AllData_CategoryTribe!BA1457*9</f>
        <v>0</v>
      </c>
      <c r="O1456" s="5">
        <f>AllData_CategoryTribe!BB1457*4</f>
        <v>20.225919999999999</v>
      </c>
      <c r="P1456">
        <f t="shared" si="22"/>
        <v>1</v>
      </c>
      <c r="Q1456">
        <v>10.4</v>
      </c>
    </row>
    <row r="1457" spans="1:17" x14ac:dyDescent="0.3">
      <c r="A1457" s="8" t="s">
        <v>232</v>
      </c>
      <c r="B1457" s="8" t="s">
        <v>238</v>
      </c>
      <c r="C1457" s="8" t="s">
        <v>122</v>
      </c>
      <c r="D1457" s="8" t="s">
        <v>13</v>
      </c>
      <c r="E1457" s="12">
        <v>112</v>
      </c>
      <c r="F1457" s="12">
        <v>0.28599999999999998</v>
      </c>
      <c r="G1457" s="12">
        <v>32.031999999999996</v>
      </c>
      <c r="H1457" s="13">
        <v>86.16607999999998</v>
      </c>
      <c r="I1457" s="13">
        <v>7.9759679999999991</v>
      </c>
      <c r="J1457" s="13">
        <v>5.7657599999999993</v>
      </c>
      <c r="K1457" s="13">
        <v>0</v>
      </c>
      <c r="L1457" s="13">
        <v>0</v>
      </c>
      <c r="M1457" s="5">
        <f>AllData_CategoryTribe!AX1458*4</f>
        <v>31.903871999999996</v>
      </c>
      <c r="N1457" s="5">
        <f>AllData_CategoryTribe!BA1458*9</f>
        <v>51.891839999999995</v>
      </c>
      <c r="O1457" s="5">
        <f>AllData_CategoryTribe!BB1458*4</f>
        <v>0</v>
      </c>
      <c r="P1457">
        <f t="shared" si="22"/>
        <v>1</v>
      </c>
      <c r="Q1457">
        <v>42.9</v>
      </c>
    </row>
    <row r="1458" spans="1:17" x14ac:dyDescent="0.3">
      <c r="A1458" s="8" t="s">
        <v>232</v>
      </c>
      <c r="B1458" s="8" t="s">
        <v>238</v>
      </c>
      <c r="C1458" s="8" t="s">
        <v>122</v>
      </c>
      <c r="D1458" s="8" t="s">
        <v>15</v>
      </c>
      <c r="E1458" s="12"/>
      <c r="F1458" s="12">
        <v>0</v>
      </c>
      <c r="G1458" s="12">
        <v>0</v>
      </c>
      <c r="H1458" s="13">
        <v>0</v>
      </c>
      <c r="I1458" s="13">
        <v>0</v>
      </c>
      <c r="J1458" s="13">
        <v>0</v>
      </c>
      <c r="K1458" s="13">
        <v>0</v>
      </c>
      <c r="L1458" s="13">
        <v>0</v>
      </c>
      <c r="M1458" s="5">
        <f>AllData_CategoryTribe!AX1459*4</f>
        <v>0</v>
      </c>
      <c r="N1458" s="5">
        <f>AllData_CategoryTribe!BA1459*9</f>
        <v>0</v>
      </c>
      <c r="O1458" s="5">
        <f>AllData_CategoryTribe!BB1459*4</f>
        <v>0</v>
      </c>
      <c r="P1458">
        <f t="shared" si="22"/>
        <v>0</v>
      </c>
      <c r="Q1458">
        <v>44.3</v>
      </c>
    </row>
    <row r="1459" spans="1:17" x14ac:dyDescent="0.3">
      <c r="A1459" s="8" t="s">
        <v>232</v>
      </c>
      <c r="B1459" s="8" t="s">
        <v>238</v>
      </c>
      <c r="C1459" s="8" t="s">
        <v>122</v>
      </c>
      <c r="D1459" s="8" t="s">
        <v>17</v>
      </c>
      <c r="E1459" s="12"/>
      <c r="F1459" s="12">
        <v>0</v>
      </c>
      <c r="G1459" s="12">
        <v>0</v>
      </c>
      <c r="H1459" s="13">
        <v>0</v>
      </c>
      <c r="I1459" s="13">
        <v>0</v>
      </c>
      <c r="J1459" s="13">
        <v>0</v>
      </c>
      <c r="K1459" s="13">
        <v>0</v>
      </c>
      <c r="L1459" s="13">
        <v>0</v>
      </c>
      <c r="M1459" s="5">
        <f>AllData_CategoryTribe!AX1460*4</f>
        <v>0</v>
      </c>
      <c r="N1459" s="5">
        <f>AllData_CategoryTribe!BA1460*9</f>
        <v>0</v>
      </c>
      <c r="O1459" s="5">
        <f>AllData_CategoryTribe!BB1460*4</f>
        <v>0</v>
      </c>
      <c r="P1459">
        <f t="shared" si="22"/>
        <v>0</v>
      </c>
      <c r="Q1459">
        <v>38.299999999999997</v>
      </c>
    </row>
    <row r="1460" spans="1:17" x14ac:dyDescent="0.3">
      <c r="A1460" s="8" t="s">
        <v>232</v>
      </c>
      <c r="B1460" s="8" t="s">
        <v>238</v>
      </c>
      <c r="C1460" s="8" t="s">
        <v>122</v>
      </c>
      <c r="D1460" s="8" t="s">
        <v>18</v>
      </c>
      <c r="E1460" s="12"/>
      <c r="F1460" s="12">
        <v>0</v>
      </c>
      <c r="G1460" s="12">
        <v>0</v>
      </c>
      <c r="H1460" s="13">
        <v>0</v>
      </c>
      <c r="I1460" s="13">
        <v>0</v>
      </c>
      <c r="J1460" s="13">
        <v>0</v>
      </c>
      <c r="K1460" s="13">
        <v>0</v>
      </c>
      <c r="L1460" s="13">
        <v>0</v>
      </c>
      <c r="M1460" s="5">
        <f>AllData_CategoryTribe!AX1461*4</f>
        <v>0</v>
      </c>
      <c r="N1460" s="5">
        <f>AllData_CategoryTribe!BA1461*9</f>
        <v>0</v>
      </c>
      <c r="O1460" s="5">
        <f>AllData_CategoryTribe!BB1461*4</f>
        <v>0</v>
      </c>
      <c r="P1460">
        <f t="shared" si="22"/>
        <v>0</v>
      </c>
      <c r="Q1460">
        <v>39.900000000000006</v>
      </c>
    </row>
    <row r="1461" spans="1:17" x14ac:dyDescent="0.3">
      <c r="A1461" s="8" t="s">
        <v>232</v>
      </c>
      <c r="B1461" s="8" t="s">
        <v>238</v>
      </c>
      <c r="C1461" s="8" t="s">
        <v>122</v>
      </c>
      <c r="D1461" s="8" t="s">
        <v>19</v>
      </c>
      <c r="E1461" s="12">
        <v>112</v>
      </c>
      <c r="F1461" s="12">
        <v>0.28599999999999998</v>
      </c>
      <c r="G1461" s="12">
        <v>32.031999999999996</v>
      </c>
      <c r="H1461" s="13">
        <v>91.291199999999989</v>
      </c>
      <c r="I1461" s="13">
        <v>8.6166079999999994</v>
      </c>
      <c r="J1461" s="13">
        <v>6.054047999999999</v>
      </c>
      <c r="K1461" s="13">
        <v>0</v>
      </c>
      <c r="L1461" s="13">
        <v>0</v>
      </c>
      <c r="M1461" s="5">
        <f>AllData_CategoryTribe!AX1462*4</f>
        <v>34.466431999999998</v>
      </c>
      <c r="N1461" s="5">
        <f>AllData_CategoryTribe!BA1462*9</f>
        <v>54.486431999999994</v>
      </c>
      <c r="O1461" s="5">
        <f>AllData_CategoryTribe!BB1462*4</f>
        <v>0</v>
      </c>
      <c r="P1461">
        <f t="shared" si="22"/>
        <v>1</v>
      </c>
      <c r="Q1461">
        <v>45.8</v>
      </c>
    </row>
    <row r="1462" spans="1:17" x14ac:dyDescent="0.3">
      <c r="A1462" s="8" t="s">
        <v>232</v>
      </c>
      <c r="B1462" s="8" t="s">
        <v>238</v>
      </c>
      <c r="C1462" s="8" t="s">
        <v>122</v>
      </c>
      <c r="D1462" s="8" t="s">
        <v>22</v>
      </c>
      <c r="E1462" s="12"/>
      <c r="F1462" s="12">
        <v>0</v>
      </c>
      <c r="G1462" s="12">
        <v>0</v>
      </c>
      <c r="H1462" s="13">
        <v>0</v>
      </c>
      <c r="I1462" s="13">
        <v>0</v>
      </c>
      <c r="J1462" s="13">
        <v>0</v>
      </c>
      <c r="K1462" s="13">
        <v>0</v>
      </c>
      <c r="L1462" s="13">
        <v>0</v>
      </c>
      <c r="M1462" s="5">
        <f>AllData_CategoryTribe!AX1463*4</f>
        <v>0</v>
      </c>
      <c r="N1462" s="5">
        <f>AllData_CategoryTribe!BA1463*9</f>
        <v>0</v>
      </c>
      <c r="O1462" s="5">
        <f>AllData_CategoryTribe!BB1463*4</f>
        <v>0</v>
      </c>
      <c r="P1462">
        <f t="shared" si="22"/>
        <v>0</v>
      </c>
      <c r="Q1462">
        <v>45.8</v>
      </c>
    </row>
    <row r="1463" spans="1:17" x14ac:dyDescent="0.3">
      <c r="A1463" s="8" t="s">
        <v>232</v>
      </c>
      <c r="B1463" s="8" t="s">
        <v>238</v>
      </c>
      <c r="C1463" s="8" t="s">
        <v>122</v>
      </c>
      <c r="D1463" s="8" t="s">
        <v>23</v>
      </c>
      <c r="E1463" s="12">
        <v>64</v>
      </c>
      <c r="F1463" s="12">
        <v>0.28599999999999998</v>
      </c>
      <c r="G1463" s="12">
        <v>18.303999999999998</v>
      </c>
      <c r="H1463" s="13">
        <v>28.371199999999998</v>
      </c>
      <c r="I1463" s="13">
        <v>2.3063039999999999</v>
      </c>
      <c r="J1463" s="13">
        <v>1.9402239999999997</v>
      </c>
      <c r="K1463" s="13">
        <v>0.201344</v>
      </c>
      <c r="L1463" s="13">
        <v>0</v>
      </c>
      <c r="M1463" s="5">
        <f>AllData_CategoryTribe!AX1464*4</f>
        <v>9.2252159999999996</v>
      </c>
      <c r="N1463" s="5">
        <f>AllData_CategoryTribe!BA1464*9</f>
        <v>17.462015999999998</v>
      </c>
      <c r="O1463" s="5">
        <f>AllData_CategoryTribe!BB1464*4</f>
        <v>0.80537599999999998</v>
      </c>
      <c r="P1463">
        <f t="shared" si="22"/>
        <v>1</v>
      </c>
      <c r="Q1463">
        <v>24.3</v>
      </c>
    </row>
    <row r="1464" spans="1:17" x14ac:dyDescent="0.3">
      <c r="A1464" s="8" t="s">
        <v>232</v>
      </c>
      <c r="B1464" s="8" t="s">
        <v>238</v>
      </c>
      <c r="C1464" s="8" t="s">
        <v>122</v>
      </c>
      <c r="D1464" s="8" t="s">
        <v>24</v>
      </c>
      <c r="E1464" s="12">
        <v>184</v>
      </c>
      <c r="F1464" s="12">
        <v>1</v>
      </c>
      <c r="G1464" s="12">
        <v>184</v>
      </c>
      <c r="H1464" s="13">
        <v>126.96</v>
      </c>
      <c r="I1464" s="13">
        <v>6.6239999999999997</v>
      </c>
      <c r="J1464" s="13">
        <v>7.5439999999999996</v>
      </c>
      <c r="K1464" s="13">
        <v>8.2799999999999994</v>
      </c>
      <c r="L1464" s="13">
        <v>0</v>
      </c>
      <c r="M1464" s="5">
        <f>AllData_CategoryTribe!AX1465*4</f>
        <v>26.495999999999999</v>
      </c>
      <c r="N1464" s="5">
        <f>AllData_CategoryTribe!BA1465*9</f>
        <v>67.896000000000001</v>
      </c>
      <c r="O1464" s="5">
        <f>AllData_CategoryTribe!BB1465*4</f>
        <v>33.119999999999997</v>
      </c>
      <c r="P1464">
        <f t="shared" si="22"/>
        <v>1</v>
      </c>
      <c r="Q1464">
        <v>12.2</v>
      </c>
    </row>
    <row r="1465" spans="1:17" x14ac:dyDescent="0.3">
      <c r="A1465" s="8" t="s">
        <v>232</v>
      </c>
      <c r="B1465" s="8" t="s">
        <v>238</v>
      </c>
      <c r="C1465" s="8" t="s">
        <v>122</v>
      </c>
      <c r="D1465" s="8" t="s">
        <v>25</v>
      </c>
      <c r="E1465" s="12"/>
      <c r="F1465" s="12">
        <v>0</v>
      </c>
      <c r="G1465" s="12">
        <v>0</v>
      </c>
      <c r="H1465" s="13">
        <v>0</v>
      </c>
      <c r="I1465" s="13">
        <v>0</v>
      </c>
      <c r="J1465" s="13">
        <v>0</v>
      </c>
      <c r="K1465" s="13">
        <v>0</v>
      </c>
      <c r="L1465" s="13">
        <v>0</v>
      </c>
      <c r="M1465" s="5">
        <f>AllData_CategoryTribe!AX1466*4</f>
        <v>0</v>
      </c>
      <c r="N1465" s="5">
        <f>AllData_CategoryTribe!BA1466*9</f>
        <v>0</v>
      </c>
      <c r="O1465" s="5">
        <f>AllData_CategoryTribe!BB1466*4</f>
        <v>0</v>
      </c>
      <c r="P1465">
        <f t="shared" si="22"/>
        <v>0</v>
      </c>
      <c r="Q1465">
        <v>59.3</v>
      </c>
    </row>
    <row r="1466" spans="1:17" x14ac:dyDescent="0.3">
      <c r="A1466" s="8" t="s">
        <v>20</v>
      </c>
      <c r="B1466" s="8" t="s">
        <v>238</v>
      </c>
      <c r="C1466" s="8" t="s">
        <v>122</v>
      </c>
      <c r="D1466" s="8" t="s">
        <v>20</v>
      </c>
      <c r="E1466" s="12">
        <v>112</v>
      </c>
      <c r="F1466" s="12">
        <v>0.28599999999999998</v>
      </c>
      <c r="G1466" s="12">
        <v>32.031999999999996</v>
      </c>
      <c r="H1466" s="13">
        <v>33.633599999999994</v>
      </c>
      <c r="I1466" s="13">
        <v>5.9259199999999996</v>
      </c>
      <c r="J1466" s="13">
        <v>0.92892799999999998</v>
      </c>
      <c r="K1466" s="13">
        <v>0</v>
      </c>
      <c r="L1466" s="13">
        <v>0</v>
      </c>
      <c r="M1466" s="5">
        <f>AllData_CategoryTribe!AX1467*4</f>
        <v>23.703679999999999</v>
      </c>
      <c r="N1466" s="5">
        <f>AllData_CategoryTribe!BA1467*9</f>
        <v>8.3603519999999989</v>
      </c>
      <c r="O1466" s="5">
        <f>AllData_CategoryTribe!BB1467*4</f>
        <v>0</v>
      </c>
      <c r="P1466">
        <f t="shared" si="22"/>
        <v>1</v>
      </c>
      <c r="Q1466">
        <v>21.4</v>
      </c>
    </row>
    <row r="1467" spans="1:17" x14ac:dyDescent="0.3">
      <c r="A1467" s="8" t="s">
        <v>233</v>
      </c>
      <c r="B1467" s="8" t="s">
        <v>238</v>
      </c>
      <c r="C1467" s="8" t="s">
        <v>122</v>
      </c>
      <c r="D1467" s="8" t="s">
        <v>26</v>
      </c>
      <c r="E1467" s="12">
        <v>175</v>
      </c>
      <c r="F1467" s="12">
        <v>0.28599999999999998</v>
      </c>
      <c r="G1467" s="12">
        <v>50.05</v>
      </c>
      <c r="H1467" s="13">
        <v>65.064999999999998</v>
      </c>
      <c r="I1467" s="13">
        <v>1.2011999999999998</v>
      </c>
      <c r="J1467" s="13">
        <v>0.10009999999999999</v>
      </c>
      <c r="K1467" s="13">
        <v>14.314300000000001</v>
      </c>
      <c r="L1467" s="13">
        <v>0.15014999999999998</v>
      </c>
      <c r="M1467" s="5">
        <f>AllData_CategoryTribe!AX1468*4</f>
        <v>4.8047999999999993</v>
      </c>
      <c r="N1467" s="5">
        <f>AllData_CategoryTribe!BA1468*9</f>
        <v>0.90089999999999992</v>
      </c>
      <c r="O1467" s="5">
        <f>AllData_CategoryTribe!BB1468*4</f>
        <v>57.257200000000005</v>
      </c>
      <c r="P1467">
        <f t="shared" si="22"/>
        <v>1</v>
      </c>
      <c r="Q1467">
        <v>31.200000000000003</v>
      </c>
    </row>
    <row r="1468" spans="1:17" x14ac:dyDescent="0.3">
      <c r="A1468" s="8" t="s">
        <v>233</v>
      </c>
      <c r="B1468" s="8" t="s">
        <v>238</v>
      </c>
      <c r="C1468" s="8" t="s">
        <v>122</v>
      </c>
      <c r="D1468" s="8" t="s">
        <v>28</v>
      </c>
      <c r="E1468" s="12">
        <v>185</v>
      </c>
      <c r="F1468" s="12">
        <v>1</v>
      </c>
      <c r="G1468" s="12">
        <v>185</v>
      </c>
      <c r="H1468" s="13">
        <v>234.95</v>
      </c>
      <c r="I1468" s="13">
        <v>16.094999999999999</v>
      </c>
      <c r="J1468" s="13">
        <v>0.92500000000000004</v>
      </c>
      <c r="K1468" s="13">
        <v>42.18</v>
      </c>
      <c r="L1468" s="13">
        <v>11.84</v>
      </c>
      <c r="M1468" s="5">
        <f>AllData_CategoryTribe!AX1469*4</f>
        <v>64.38</v>
      </c>
      <c r="N1468" s="5">
        <f>AllData_CategoryTribe!BA1469*9</f>
        <v>8.3250000000000011</v>
      </c>
      <c r="O1468" s="5">
        <f>AllData_CategoryTribe!BB1469*4</f>
        <v>168.72</v>
      </c>
      <c r="P1468">
        <f t="shared" si="22"/>
        <v>1</v>
      </c>
      <c r="Q1468">
        <v>32</v>
      </c>
    </row>
    <row r="1469" spans="1:17" x14ac:dyDescent="0.3">
      <c r="A1469" s="8" t="s">
        <v>233</v>
      </c>
      <c r="B1469" s="8" t="s">
        <v>238</v>
      </c>
      <c r="C1469" s="8" t="s">
        <v>122</v>
      </c>
      <c r="D1469" s="8" t="s">
        <v>29</v>
      </c>
      <c r="E1469" s="12">
        <v>60</v>
      </c>
      <c r="F1469" s="12">
        <v>0.14299999999999999</v>
      </c>
      <c r="G1469" s="12">
        <v>8.58</v>
      </c>
      <c r="H1469" s="13">
        <v>1.8875999999999999</v>
      </c>
      <c r="I1469" s="13">
        <v>8.5800000000000001E-2</v>
      </c>
      <c r="J1469" s="13">
        <v>3.4320000000000003E-2</v>
      </c>
      <c r="K1469" s="13">
        <v>0.3861</v>
      </c>
      <c r="L1469" s="13">
        <v>0.24023999999999998</v>
      </c>
      <c r="M1469" s="5">
        <f>AllData_CategoryTribe!AX1470*4</f>
        <v>0.34320000000000001</v>
      </c>
      <c r="N1469" s="5">
        <f>AllData_CategoryTribe!BA1470*9</f>
        <v>0.30888000000000004</v>
      </c>
      <c r="O1469" s="5">
        <f>AllData_CategoryTribe!BB1470*4</f>
        <v>1.5444</v>
      </c>
      <c r="P1469">
        <f t="shared" si="22"/>
        <v>1</v>
      </c>
      <c r="Q1469">
        <v>5.9</v>
      </c>
    </row>
    <row r="1470" spans="1:17" x14ac:dyDescent="0.3">
      <c r="A1470" s="8" t="s">
        <v>233</v>
      </c>
      <c r="B1470" s="8" t="s">
        <v>238</v>
      </c>
      <c r="C1470" s="8" t="s">
        <v>122</v>
      </c>
      <c r="D1470" s="8" t="s">
        <v>30</v>
      </c>
      <c r="E1470" s="12">
        <v>119</v>
      </c>
      <c r="F1470" s="12">
        <v>0.42899999999999999</v>
      </c>
      <c r="G1470" s="12">
        <v>51.051000000000002</v>
      </c>
      <c r="H1470" s="13">
        <v>46.966920000000002</v>
      </c>
      <c r="I1470" s="13">
        <v>0.51051000000000002</v>
      </c>
      <c r="J1470" s="13">
        <v>0.25525500000000001</v>
      </c>
      <c r="K1470" s="13">
        <v>11.945933999999999</v>
      </c>
      <c r="L1470" s="13">
        <v>1.2252240000000001</v>
      </c>
      <c r="M1470" s="5">
        <f>AllData_CategoryTribe!AX1471*4</f>
        <v>2.0420400000000001</v>
      </c>
      <c r="N1470" s="5">
        <f>AllData_CategoryTribe!BA1471*9</f>
        <v>2.2972950000000001</v>
      </c>
      <c r="O1470" s="5">
        <f>AllData_CategoryTribe!BB1471*4</f>
        <v>47.783735999999998</v>
      </c>
      <c r="P1470">
        <f t="shared" si="22"/>
        <v>1</v>
      </c>
      <c r="Q1470">
        <v>24.9</v>
      </c>
    </row>
    <row r="1471" spans="1:17" x14ac:dyDescent="0.3">
      <c r="A1471" s="8" t="s">
        <v>233</v>
      </c>
      <c r="B1471" s="8" t="s">
        <v>238</v>
      </c>
      <c r="C1471" s="8" t="s">
        <v>122</v>
      </c>
      <c r="D1471" s="8" t="s">
        <v>31</v>
      </c>
      <c r="E1471" s="12"/>
      <c r="F1471" s="12">
        <v>0</v>
      </c>
      <c r="G1471" s="12">
        <v>0</v>
      </c>
      <c r="H1471" s="13">
        <v>0</v>
      </c>
      <c r="I1471" s="13">
        <v>0</v>
      </c>
      <c r="J1471" s="13">
        <v>0</v>
      </c>
      <c r="K1471" s="13">
        <v>0</v>
      </c>
      <c r="L1471" s="13">
        <v>0</v>
      </c>
      <c r="M1471" s="5">
        <f>AllData_CategoryTribe!AX1472*4</f>
        <v>0</v>
      </c>
      <c r="N1471" s="5">
        <f>AllData_CategoryTribe!BA1472*9</f>
        <v>0</v>
      </c>
      <c r="O1471" s="5">
        <f>AllData_CategoryTribe!BB1472*4</f>
        <v>0</v>
      </c>
      <c r="P1471">
        <f t="shared" si="22"/>
        <v>0</v>
      </c>
      <c r="Q1471">
        <v>23.700000000000003</v>
      </c>
    </row>
    <row r="1472" spans="1:17" x14ac:dyDescent="0.3">
      <c r="A1472" s="8" t="s">
        <v>233</v>
      </c>
      <c r="B1472" s="8" t="s">
        <v>238</v>
      </c>
      <c r="C1472" s="8" t="s">
        <v>122</v>
      </c>
      <c r="D1472" s="8" t="s">
        <v>87</v>
      </c>
      <c r="E1472" s="12">
        <v>171</v>
      </c>
      <c r="F1472" s="12">
        <v>1</v>
      </c>
      <c r="G1472" s="12">
        <v>171</v>
      </c>
      <c r="H1472" s="13">
        <v>198.36</v>
      </c>
      <c r="I1472" s="13">
        <v>13.167</v>
      </c>
      <c r="J1472" s="13">
        <v>0.85499999999999998</v>
      </c>
      <c r="K1472" s="13">
        <v>35.568000000000005</v>
      </c>
      <c r="L1472" s="13">
        <v>11.115</v>
      </c>
      <c r="M1472" s="5">
        <f>AllData_CategoryTribe!AX1473*4</f>
        <v>52.667999999999999</v>
      </c>
      <c r="N1472" s="5">
        <f>AllData_CategoryTribe!BA1473*9</f>
        <v>7.6950000000000003</v>
      </c>
      <c r="O1472" s="5">
        <f>AllData_CategoryTribe!BB1473*4</f>
        <v>142.27200000000002</v>
      </c>
      <c r="P1472">
        <f t="shared" si="22"/>
        <v>1</v>
      </c>
      <c r="Q1472">
        <v>29</v>
      </c>
    </row>
    <row r="1473" spans="1:17" x14ac:dyDescent="0.3">
      <c r="A1473" s="8" t="s">
        <v>233</v>
      </c>
      <c r="B1473" s="8" t="s">
        <v>238</v>
      </c>
      <c r="C1473" s="8" t="s">
        <v>122</v>
      </c>
      <c r="D1473" s="8" t="s">
        <v>121</v>
      </c>
      <c r="E1473" s="12">
        <v>94</v>
      </c>
      <c r="F1473" s="12">
        <v>3.3000000000000002E-2</v>
      </c>
      <c r="G1473" s="12">
        <v>3.1020000000000003</v>
      </c>
      <c r="H1473" s="13">
        <v>0.96162000000000003</v>
      </c>
      <c r="I1473" s="13">
        <v>3.4122000000000006E-2</v>
      </c>
      <c r="J1473" s="13">
        <v>3.1020000000000002E-3</v>
      </c>
      <c r="K1473" s="13">
        <v>0.189222</v>
      </c>
      <c r="L1473" s="13">
        <v>2.4816000000000001E-2</v>
      </c>
      <c r="M1473" s="5">
        <f>AllData_CategoryTribe!AX1474*4</f>
        <v>0.13648800000000003</v>
      </c>
      <c r="N1473" s="5">
        <f>AllData_CategoryTribe!BA1474*9</f>
        <v>2.7918000000000002E-2</v>
      </c>
      <c r="O1473" s="5">
        <f>AllData_CategoryTribe!BB1474*4</f>
        <v>0.75688800000000001</v>
      </c>
      <c r="P1473">
        <f t="shared" si="22"/>
        <v>1</v>
      </c>
      <c r="Q1473">
        <v>7.3</v>
      </c>
    </row>
    <row r="1474" spans="1:17" x14ac:dyDescent="0.3">
      <c r="A1474" s="8" t="s">
        <v>234</v>
      </c>
      <c r="B1474" s="8" t="s">
        <v>238</v>
      </c>
      <c r="C1474" s="8" t="s">
        <v>122</v>
      </c>
      <c r="D1474" s="8" t="s">
        <v>248</v>
      </c>
      <c r="E1474" s="12">
        <v>134</v>
      </c>
      <c r="F1474" s="12">
        <v>1</v>
      </c>
      <c r="G1474" s="12">
        <v>134</v>
      </c>
      <c r="H1474" s="13">
        <v>218.42</v>
      </c>
      <c r="I1474" s="13">
        <v>8.4420000000000002</v>
      </c>
      <c r="J1474" s="13">
        <v>1.8759999999999999</v>
      </c>
      <c r="K1474" s="13">
        <v>41.674000000000007</v>
      </c>
      <c r="L1474" s="13">
        <v>1.34</v>
      </c>
      <c r="M1474" s="5">
        <f>AllData_CategoryTribe!AX1475*4</f>
        <v>33.768000000000001</v>
      </c>
      <c r="N1474" s="5">
        <f>AllData_CategoryTribe!BA1475*9</f>
        <v>16.884</v>
      </c>
      <c r="O1474" s="5">
        <f>AllData_CategoryTribe!BB1475*4</f>
        <v>166.69600000000003</v>
      </c>
      <c r="P1474">
        <f t="shared" si="22"/>
        <v>1</v>
      </c>
      <c r="Q1474">
        <v>38.799999999999997</v>
      </c>
    </row>
    <row r="1475" spans="1:17" x14ac:dyDescent="0.3">
      <c r="A1475" s="8" t="s">
        <v>234</v>
      </c>
      <c r="B1475" s="8" t="s">
        <v>238</v>
      </c>
      <c r="C1475" s="8" t="s">
        <v>122</v>
      </c>
      <c r="D1475" s="8" t="s">
        <v>27</v>
      </c>
      <c r="E1475" s="12">
        <v>114</v>
      </c>
      <c r="F1475" s="12">
        <v>1</v>
      </c>
      <c r="G1475" s="12">
        <v>114</v>
      </c>
      <c r="H1475" s="13">
        <v>142.5</v>
      </c>
      <c r="I1475" s="13">
        <v>2.3940000000000001</v>
      </c>
      <c r="J1475" s="13">
        <v>1.4820000000000002</v>
      </c>
      <c r="K1475" s="13">
        <v>29.867999999999999</v>
      </c>
      <c r="L1475" s="13">
        <v>1.1399999999999999</v>
      </c>
      <c r="M1475" s="5">
        <f>AllData_CategoryTribe!AX1476*4</f>
        <v>9.5760000000000005</v>
      </c>
      <c r="N1475" s="5">
        <f>AllData_CategoryTribe!BA1476*9</f>
        <v>13.338000000000001</v>
      </c>
      <c r="O1475" s="5">
        <f>AllData_CategoryTribe!BB1476*4</f>
        <v>119.47199999999999</v>
      </c>
      <c r="P1475">
        <f t="shared" ref="P1475:P1538" si="23">IF($G$2:$G$3469&gt;0,1,0)</f>
        <v>1</v>
      </c>
      <c r="Q1475">
        <v>29.6</v>
      </c>
    </row>
    <row r="1476" spans="1:17" x14ac:dyDescent="0.3">
      <c r="A1476" s="8" t="s">
        <v>234</v>
      </c>
      <c r="B1476" s="8" t="s">
        <v>238</v>
      </c>
      <c r="C1476" s="8" t="s">
        <v>122</v>
      </c>
      <c r="D1476" s="8" t="s">
        <v>32</v>
      </c>
      <c r="E1476" s="12"/>
      <c r="F1476" s="12">
        <v>0</v>
      </c>
      <c r="G1476" s="12">
        <v>0</v>
      </c>
      <c r="H1476" s="13">
        <v>0</v>
      </c>
      <c r="I1476" s="13">
        <v>0</v>
      </c>
      <c r="J1476" s="13">
        <v>0</v>
      </c>
      <c r="K1476" s="13">
        <v>0</v>
      </c>
      <c r="L1476" s="13">
        <v>0</v>
      </c>
      <c r="M1476" s="5">
        <f>AllData_CategoryTribe!AX1477*4</f>
        <v>0</v>
      </c>
      <c r="N1476" s="5">
        <f>AllData_CategoryTribe!BA1477*9</f>
        <v>0</v>
      </c>
      <c r="O1476" s="5">
        <f>AllData_CategoryTribe!BB1477*4</f>
        <v>0</v>
      </c>
      <c r="P1476">
        <f t="shared" si="23"/>
        <v>0</v>
      </c>
      <c r="Q1476">
        <v>87</v>
      </c>
    </row>
    <row r="1477" spans="1:17" x14ac:dyDescent="0.3">
      <c r="A1477" s="8" t="s">
        <v>227</v>
      </c>
      <c r="B1477" s="8" t="s">
        <v>238</v>
      </c>
      <c r="C1477" s="8" t="s">
        <v>122</v>
      </c>
      <c r="D1477" s="8" t="s">
        <v>33</v>
      </c>
      <c r="E1477" s="12">
        <v>20</v>
      </c>
      <c r="F1477" s="12">
        <v>3.3000000000000002E-2</v>
      </c>
      <c r="G1477" s="12">
        <v>0.66</v>
      </c>
      <c r="H1477" s="13">
        <v>2.0064000000000002</v>
      </c>
      <c r="I1477" s="13">
        <v>1.98E-3</v>
      </c>
      <c r="J1477" s="13">
        <v>0</v>
      </c>
      <c r="K1477" s="13">
        <v>0.5438400000000001</v>
      </c>
      <c r="L1477" s="13">
        <v>0</v>
      </c>
      <c r="M1477" s="5">
        <f>AllData_CategoryTribe!AX1478*4</f>
        <v>7.92E-3</v>
      </c>
      <c r="N1477" s="5">
        <f>AllData_CategoryTribe!BA1478*9</f>
        <v>0</v>
      </c>
      <c r="O1477" s="5">
        <f>AllData_CategoryTribe!BB1478*4</f>
        <v>2.1753600000000004</v>
      </c>
      <c r="P1477">
        <f t="shared" si="23"/>
        <v>1</v>
      </c>
      <c r="Q1477">
        <v>82.7</v>
      </c>
    </row>
    <row r="1478" spans="1:17" x14ac:dyDescent="0.3">
      <c r="A1478" s="8" t="s">
        <v>227</v>
      </c>
      <c r="B1478" s="8" t="s">
        <v>238</v>
      </c>
      <c r="C1478" s="8" t="s">
        <v>122</v>
      </c>
      <c r="D1478" s="8" t="s">
        <v>55</v>
      </c>
      <c r="E1478" s="12">
        <v>15</v>
      </c>
      <c r="F1478" s="12">
        <v>3.3000000000000002E-2</v>
      </c>
      <c r="G1478" s="12">
        <v>0.495</v>
      </c>
      <c r="H1478" s="13">
        <v>2.3660999999999999</v>
      </c>
      <c r="I1478" s="13">
        <v>2.5244999999999997E-2</v>
      </c>
      <c r="J1478" s="13">
        <v>0.10444500000000001</v>
      </c>
      <c r="K1478" s="13">
        <v>0.33610500000000004</v>
      </c>
      <c r="L1478" s="13">
        <v>2.4749999999999998E-3</v>
      </c>
      <c r="M1478" s="5">
        <f>AllData_CategoryTribe!AX1479*4</f>
        <v>0.10097999999999999</v>
      </c>
      <c r="N1478" s="5">
        <f>AllData_CategoryTribe!BA1479*9</f>
        <v>0.94000500000000009</v>
      </c>
      <c r="O1478" s="5">
        <f>AllData_CategoryTribe!BB1479*4</f>
        <v>1.3444200000000002</v>
      </c>
      <c r="P1478">
        <f t="shared" si="23"/>
        <v>1</v>
      </c>
      <c r="Q1478">
        <v>94.100000000000009</v>
      </c>
    </row>
    <row r="1479" spans="1:17" x14ac:dyDescent="0.3">
      <c r="A1479" s="8" t="s">
        <v>232</v>
      </c>
      <c r="B1479" s="8" t="s">
        <v>238</v>
      </c>
      <c r="C1479" s="8" t="s">
        <v>123</v>
      </c>
      <c r="D1479" s="8" t="s">
        <v>13</v>
      </c>
      <c r="E1479" s="12">
        <v>112</v>
      </c>
      <c r="F1479" s="12">
        <v>3.3000000000000002E-2</v>
      </c>
      <c r="G1479" s="12">
        <v>3.6960000000000002</v>
      </c>
      <c r="H1479" s="13">
        <v>9.94224</v>
      </c>
      <c r="I1479" s="13">
        <v>0.92030400000000001</v>
      </c>
      <c r="J1479" s="13">
        <v>0.66528000000000009</v>
      </c>
      <c r="K1479" s="13">
        <v>0</v>
      </c>
      <c r="L1479" s="13">
        <v>0</v>
      </c>
      <c r="M1479" s="5">
        <f>AllData_CategoryTribe!AX1480*4</f>
        <v>3.681216</v>
      </c>
      <c r="N1479" s="5">
        <f>AllData_CategoryTribe!BA1480*9</f>
        <v>5.9875200000000008</v>
      </c>
      <c r="O1479" s="5">
        <f>AllData_CategoryTribe!BB1480*4</f>
        <v>0</v>
      </c>
      <c r="P1479">
        <f t="shared" si="23"/>
        <v>1</v>
      </c>
      <c r="Q1479">
        <v>42.9</v>
      </c>
    </row>
    <row r="1480" spans="1:17" x14ac:dyDescent="0.3">
      <c r="A1480" s="8" t="s">
        <v>232</v>
      </c>
      <c r="B1480" s="8" t="s">
        <v>238</v>
      </c>
      <c r="C1480" s="8" t="s">
        <v>123</v>
      </c>
      <c r="D1480" s="8" t="s">
        <v>15</v>
      </c>
      <c r="E1480" s="12">
        <v>85</v>
      </c>
      <c r="F1480" s="12">
        <v>3.0000000000000001E-3</v>
      </c>
      <c r="G1480" s="12">
        <v>0.255</v>
      </c>
      <c r="H1480" s="13">
        <v>0.61454999999999993</v>
      </c>
      <c r="I1480" s="13">
        <v>8.3894999999999997E-2</v>
      </c>
      <c r="J1480" s="13">
        <v>2.7795E-2</v>
      </c>
      <c r="K1480" s="13">
        <v>1.2750000000000001E-3</v>
      </c>
      <c r="L1480" s="13">
        <v>0</v>
      </c>
      <c r="M1480" s="5">
        <f>AllData_CategoryTribe!AX1481*4</f>
        <v>0.33557999999999999</v>
      </c>
      <c r="N1480" s="5">
        <f>AllData_CategoryTribe!BA1481*9</f>
        <v>0.25015500000000002</v>
      </c>
      <c r="O1480" s="5">
        <f>AllData_CategoryTribe!BB1481*4</f>
        <v>5.1000000000000004E-3</v>
      </c>
      <c r="P1480">
        <f t="shared" si="23"/>
        <v>1</v>
      </c>
      <c r="Q1480">
        <v>44.3</v>
      </c>
    </row>
    <row r="1481" spans="1:17" x14ac:dyDescent="0.3">
      <c r="A1481" s="8" t="s">
        <v>232</v>
      </c>
      <c r="B1481" s="8" t="s">
        <v>238</v>
      </c>
      <c r="C1481" s="8" t="s">
        <v>123</v>
      </c>
      <c r="D1481" s="8" t="s">
        <v>17</v>
      </c>
      <c r="E1481" s="12">
        <v>85</v>
      </c>
      <c r="F1481" s="12">
        <v>3.0000000000000001E-3</v>
      </c>
      <c r="G1481" s="12">
        <v>0.255</v>
      </c>
      <c r="H1481" s="13">
        <v>0.67575000000000007</v>
      </c>
      <c r="I1481" s="13">
        <v>4.3095000000000001E-2</v>
      </c>
      <c r="J1481" s="13">
        <v>5.457E-2</v>
      </c>
      <c r="K1481" s="13">
        <v>0</v>
      </c>
      <c r="L1481" s="13">
        <v>0</v>
      </c>
      <c r="M1481" s="5">
        <f>AllData_CategoryTribe!AX1482*4</f>
        <v>0.17238000000000001</v>
      </c>
      <c r="N1481" s="5">
        <f>AllData_CategoryTribe!BA1482*9</f>
        <v>0.49113000000000001</v>
      </c>
      <c r="O1481" s="5">
        <f>AllData_CategoryTribe!BB1482*4</f>
        <v>0</v>
      </c>
      <c r="P1481">
        <f t="shared" si="23"/>
        <v>1</v>
      </c>
      <c r="Q1481">
        <v>38.299999999999997</v>
      </c>
    </row>
    <row r="1482" spans="1:17" x14ac:dyDescent="0.3">
      <c r="A1482" s="8" t="s">
        <v>232</v>
      </c>
      <c r="B1482" s="8" t="s">
        <v>238</v>
      </c>
      <c r="C1482" s="8" t="s">
        <v>123</v>
      </c>
      <c r="D1482" s="8" t="s">
        <v>18</v>
      </c>
      <c r="E1482" s="12"/>
      <c r="F1482" s="12">
        <v>0</v>
      </c>
      <c r="G1482" s="12">
        <v>0</v>
      </c>
      <c r="H1482" s="13">
        <v>0</v>
      </c>
      <c r="I1482" s="13">
        <v>0</v>
      </c>
      <c r="J1482" s="13">
        <v>0</v>
      </c>
      <c r="K1482" s="13">
        <v>0</v>
      </c>
      <c r="L1482" s="13">
        <v>0</v>
      </c>
      <c r="M1482" s="5">
        <f>AllData_CategoryTribe!AX1483*4</f>
        <v>0</v>
      </c>
      <c r="N1482" s="5">
        <f>AllData_CategoryTribe!BA1483*9</f>
        <v>0</v>
      </c>
      <c r="O1482" s="5">
        <f>AllData_CategoryTribe!BB1483*4</f>
        <v>0</v>
      </c>
      <c r="P1482">
        <f t="shared" si="23"/>
        <v>0</v>
      </c>
      <c r="Q1482">
        <v>39.900000000000006</v>
      </c>
    </row>
    <row r="1483" spans="1:17" x14ac:dyDescent="0.3">
      <c r="A1483" s="8" t="s">
        <v>232</v>
      </c>
      <c r="B1483" s="8" t="s">
        <v>238</v>
      </c>
      <c r="C1483" s="8" t="s">
        <v>123</v>
      </c>
      <c r="D1483" s="8" t="s">
        <v>19</v>
      </c>
      <c r="E1483" s="12">
        <v>112</v>
      </c>
      <c r="F1483" s="12">
        <v>3.3000000000000002E-2</v>
      </c>
      <c r="G1483" s="12">
        <v>3.6960000000000002</v>
      </c>
      <c r="H1483" s="13">
        <v>10.533600000000002</v>
      </c>
      <c r="I1483" s="13">
        <v>0.994224</v>
      </c>
      <c r="J1483" s="13">
        <v>0.69854399999999994</v>
      </c>
      <c r="K1483" s="13">
        <v>0</v>
      </c>
      <c r="L1483" s="13">
        <v>0</v>
      </c>
      <c r="M1483" s="5">
        <f>AllData_CategoryTribe!AX1484*4</f>
        <v>3.976896</v>
      </c>
      <c r="N1483" s="5">
        <f>AllData_CategoryTribe!BA1484*9</f>
        <v>6.2868959999999996</v>
      </c>
      <c r="O1483" s="5">
        <f>AllData_CategoryTribe!BB1484*4</f>
        <v>0</v>
      </c>
      <c r="P1483">
        <f t="shared" si="23"/>
        <v>1</v>
      </c>
      <c r="Q1483">
        <v>45.8</v>
      </c>
    </row>
    <row r="1484" spans="1:17" x14ac:dyDescent="0.3">
      <c r="A1484" s="8" t="s">
        <v>232</v>
      </c>
      <c r="B1484" s="8" t="s">
        <v>238</v>
      </c>
      <c r="C1484" s="8" t="s">
        <v>123</v>
      </c>
      <c r="D1484" s="8" t="s">
        <v>22</v>
      </c>
      <c r="E1484" s="12"/>
      <c r="F1484" s="12">
        <v>0</v>
      </c>
      <c r="G1484" s="12">
        <v>0</v>
      </c>
      <c r="H1484" s="13">
        <v>0</v>
      </c>
      <c r="I1484" s="13">
        <v>0</v>
      </c>
      <c r="J1484" s="13">
        <v>0</v>
      </c>
      <c r="K1484" s="13">
        <v>0</v>
      </c>
      <c r="L1484" s="13">
        <v>0</v>
      </c>
      <c r="M1484" s="5">
        <f>AllData_CategoryTribe!AX1485*4</f>
        <v>0</v>
      </c>
      <c r="N1484" s="5">
        <f>AllData_CategoryTribe!BA1485*9</f>
        <v>0</v>
      </c>
      <c r="O1484" s="5">
        <f>AllData_CategoryTribe!BB1485*4</f>
        <v>0</v>
      </c>
      <c r="P1484">
        <f t="shared" si="23"/>
        <v>0</v>
      </c>
      <c r="Q1484">
        <v>45.8</v>
      </c>
    </row>
    <row r="1485" spans="1:17" x14ac:dyDescent="0.3">
      <c r="A1485" s="8" t="s">
        <v>232</v>
      </c>
      <c r="B1485" s="8" t="s">
        <v>238</v>
      </c>
      <c r="C1485" s="8" t="s">
        <v>123</v>
      </c>
      <c r="D1485" s="8" t="s">
        <v>23</v>
      </c>
      <c r="E1485" s="12">
        <v>64</v>
      </c>
      <c r="F1485" s="12">
        <v>3.3000000000000002E-2</v>
      </c>
      <c r="G1485" s="12">
        <v>2.1120000000000001</v>
      </c>
      <c r="H1485" s="13">
        <v>3.2736000000000001</v>
      </c>
      <c r="I1485" s="13">
        <v>0.26611200000000002</v>
      </c>
      <c r="J1485" s="13">
        <v>0.22387199999999999</v>
      </c>
      <c r="K1485" s="13">
        <v>2.3232000000000003E-2</v>
      </c>
      <c r="L1485" s="13">
        <v>0</v>
      </c>
      <c r="M1485" s="5">
        <f>AllData_CategoryTribe!AX1486*4</f>
        <v>1.0644480000000001</v>
      </c>
      <c r="N1485" s="5">
        <f>AllData_CategoryTribe!BA1486*9</f>
        <v>2.0148479999999998</v>
      </c>
      <c r="O1485" s="5">
        <f>AllData_CategoryTribe!BB1486*4</f>
        <v>9.2928000000000011E-2</v>
      </c>
      <c r="P1485">
        <f t="shared" si="23"/>
        <v>1</v>
      </c>
      <c r="Q1485">
        <v>24.3</v>
      </c>
    </row>
    <row r="1486" spans="1:17" x14ac:dyDescent="0.3">
      <c r="A1486" s="8" t="s">
        <v>232</v>
      </c>
      <c r="B1486" s="8" t="s">
        <v>238</v>
      </c>
      <c r="C1486" s="8" t="s">
        <v>123</v>
      </c>
      <c r="D1486" s="8" t="s">
        <v>24</v>
      </c>
      <c r="E1486" s="12">
        <v>184</v>
      </c>
      <c r="F1486" s="12">
        <v>0.14299999999999999</v>
      </c>
      <c r="G1486" s="12">
        <v>26.311999999999998</v>
      </c>
      <c r="H1486" s="13">
        <v>18.155279999999998</v>
      </c>
      <c r="I1486" s="13">
        <v>0.94723199999999996</v>
      </c>
      <c r="J1486" s="13">
        <v>1.0787919999999998</v>
      </c>
      <c r="K1486" s="13">
        <v>1.18404</v>
      </c>
      <c r="L1486" s="13">
        <v>0</v>
      </c>
      <c r="M1486" s="5">
        <f>AllData_CategoryTribe!AX1487*4</f>
        <v>3.7889279999999999</v>
      </c>
      <c r="N1486" s="5">
        <f>AllData_CategoryTribe!BA1487*9</f>
        <v>9.709127999999998</v>
      </c>
      <c r="O1486" s="5">
        <f>AllData_CategoryTribe!BB1487*4</f>
        <v>4.7361599999999999</v>
      </c>
      <c r="P1486">
        <f t="shared" si="23"/>
        <v>1</v>
      </c>
      <c r="Q1486">
        <v>12.2</v>
      </c>
    </row>
    <row r="1487" spans="1:17" x14ac:dyDescent="0.3">
      <c r="A1487" s="8" t="s">
        <v>232</v>
      </c>
      <c r="B1487" s="8" t="s">
        <v>238</v>
      </c>
      <c r="C1487" s="8" t="s">
        <v>123</v>
      </c>
      <c r="D1487" s="8" t="s">
        <v>25</v>
      </c>
      <c r="E1487" s="12"/>
      <c r="F1487" s="12">
        <v>0</v>
      </c>
      <c r="G1487" s="12">
        <v>0</v>
      </c>
      <c r="H1487" s="13">
        <v>0</v>
      </c>
      <c r="I1487" s="13">
        <v>0</v>
      </c>
      <c r="J1487" s="13">
        <v>0</v>
      </c>
      <c r="K1487" s="13">
        <v>0</v>
      </c>
      <c r="L1487" s="13">
        <v>0</v>
      </c>
      <c r="M1487" s="5">
        <f>AllData_CategoryTribe!AX1488*4</f>
        <v>0</v>
      </c>
      <c r="N1487" s="5">
        <f>AllData_CategoryTribe!BA1488*9</f>
        <v>0</v>
      </c>
      <c r="O1487" s="5">
        <f>AllData_CategoryTribe!BB1488*4</f>
        <v>0</v>
      </c>
      <c r="P1487">
        <f t="shared" si="23"/>
        <v>0</v>
      </c>
      <c r="Q1487">
        <v>59.3</v>
      </c>
    </row>
    <row r="1488" spans="1:17" x14ac:dyDescent="0.3">
      <c r="A1488" s="8" t="s">
        <v>20</v>
      </c>
      <c r="B1488" s="8" t="s">
        <v>238</v>
      </c>
      <c r="C1488" s="8" t="s">
        <v>123</v>
      </c>
      <c r="D1488" s="8" t="s">
        <v>20</v>
      </c>
      <c r="E1488" s="12">
        <v>112</v>
      </c>
      <c r="F1488" s="12">
        <v>3.3000000000000002E-2</v>
      </c>
      <c r="G1488" s="12">
        <v>3.6960000000000002</v>
      </c>
      <c r="H1488" s="13">
        <v>3.8808000000000002</v>
      </c>
      <c r="I1488" s="13">
        <v>0.68376000000000003</v>
      </c>
      <c r="J1488" s="13">
        <v>0.107184</v>
      </c>
      <c r="K1488" s="13">
        <v>0</v>
      </c>
      <c r="L1488" s="13">
        <v>0</v>
      </c>
      <c r="M1488" s="5">
        <f>AllData_CategoryTribe!AX1489*4</f>
        <v>2.7350400000000001</v>
      </c>
      <c r="N1488" s="5">
        <f>AllData_CategoryTribe!BA1489*9</f>
        <v>0.96465599999999996</v>
      </c>
      <c r="O1488" s="5">
        <f>AllData_CategoryTribe!BB1489*4</f>
        <v>0</v>
      </c>
      <c r="P1488">
        <f t="shared" si="23"/>
        <v>1</v>
      </c>
      <c r="Q1488">
        <v>21.4</v>
      </c>
    </row>
    <row r="1489" spans="1:17" x14ac:dyDescent="0.3">
      <c r="A1489" s="8" t="s">
        <v>233</v>
      </c>
      <c r="B1489" s="8" t="s">
        <v>238</v>
      </c>
      <c r="C1489" s="8" t="s">
        <v>123</v>
      </c>
      <c r="D1489" s="8" t="s">
        <v>26</v>
      </c>
      <c r="E1489" s="12">
        <v>175</v>
      </c>
      <c r="F1489" s="12">
        <v>0.14299999999999999</v>
      </c>
      <c r="G1489" s="12">
        <v>25.024999999999999</v>
      </c>
      <c r="H1489" s="13">
        <v>32.532499999999999</v>
      </c>
      <c r="I1489" s="13">
        <v>0.60059999999999991</v>
      </c>
      <c r="J1489" s="13">
        <v>5.0049999999999997E-2</v>
      </c>
      <c r="K1489" s="13">
        <v>7.1571500000000006</v>
      </c>
      <c r="L1489" s="13">
        <v>7.5074999999999989E-2</v>
      </c>
      <c r="M1489" s="5">
        <f>AllData_CategoryTribe!AX1490*4</f>
        <v>2.4023999999999996</v>
      </c>
      <c r="N1489" s="5">
        <f>AllData_CategoryTribe!BA1490*9</f>
        <v>0.45044999999999996</v>
      </c>
      <c r="O1489" s="5">
        <f>AllData_CategoryTribe!BB1490*4</f>
        <v>28.628600000000002</v>
      </c>
      <c r="P1489">
        <f t="shared" si="23"/>
        <v>1</v>
      </c>
      <c r="Q1489">
        <v>31.200000000000003</v>
      </c>
    </row>
    <row r="1490" spans="1:17" x14ac:dyDescent="0.3">
      <c r="A1490" s="8" t="s">
        <v>233</v>
      </c>
      <c r="B1490" s="8" t="s">
        <v>238</v>
      </c>
      <c r="C1490" s="8" t="s">
        <v>123</v>
      </c>
      <c r="D1490" s="8" t="s">
        <v>28</v>
      </c>
      <c r="E1490" s="12">
        <v>185</v>
      </c>
      <c r="F1490" s="12">
        <v>0.35699999999999998</v>
      </c>
      <c r="G1490" s="12">
        <v>66.045000000000002</v>
      </c>
      <c r="H1490" s="13">
        <v>83.87715</v>
      </c>
      <c r="I1490" s="13">
        <v>5.7459150000000001</v>
      </c>
      <c r="J1490" s="13">
        <v>0.33022499999999999</v>
      </c>
      <c r="K1490" s="13">
        <v>15.058260000000001</v>
      </c>
      <c r="L1490" s="13">
        <v>4.2268800000000004</v>
      </c>
      <c r="M1490" s="5">
        <f>AllData_CategoryTribe!AX1491*4</f>
        <v>22.98366</v>
      </c>
      <c r="N1490" s="5">
        <f>AllData_CategoryTribe!BA1491*9</f>
        <v>2.9720249999999999</v>
      </c>
      <c r="O1490" s="5">
        <f>AllData_CategoryTribe!BB1491*4</f>
        <v>60.233040000000003</v>
      </c>
      <c r="P1490">
        <f t="shared" si="23"/>
        <v>1</v>
      </c>
      <c r="Q1490">
        <v>32</v>
      </c>
    </row>
    <row r="1491" spans="1:17" x14ac:dyDescent="0.3">
      <c r="A1491" s="8" t="s">
        <v>233</v>
      </c>
      <c r="B1491" s="8" t="s">
        <v>238</v>
      </c>
      <c r="C1491" s="8" t="s">
        <v>123</v>
      </c>
      <c r="D1491" s="8" t="s">
        <v>29</v>
      </c>
      <c r="E1491" s="12">
        <v>60</v>
      </c>
      <c r="F1491" s="12">
        <v>0.35699999999999998</v>
      </c>
      <c r="G1491" s="12">
        <v>21.419999999999998</v>
      </c>
      <c r="H1491" s="13">
        <v>4.7123999999999997</v>
      </c>
      <c r="I1491" s="13">
        <v>0.21419999999999997</v>
      </c>
      <c r="J1491" s="13">
        <v>8.5679999999999992E-2</v>
      </c>
      <c r="K1491" s="13">
        <v>0.96389999999999987</v>
      </c>
      <c r="L1491" s="13">
        <v>0.59975999999999996</v>
      </c>
      <c r="M1491" s="5">
        <f>AllData_CategoryTribe!AX1492*4</f>
        <v>0.8567999999999999</v>
      </c>
      <c r="N1491" s="5">
        <f>AllData_CategoryTribe!BA1492*9</f>
        <v>0.77111999999999992</v>
      </c>
      <c r="O1491" s="5">
        <f>AllData_CategoryTribe!BB1492*4</f>
        <v>3.8555999999999995</v>
      </c>
      <c r="P1491">
        <f t="shared" si="23"/>
        <v>1</v>
      </c>
      <c r="Q1491">
        <v>5.9</v>
      </c>
    </row>
    <row r="1492" spans="1:17" x14ac:dyDescent="0.3">
      <c r="A1492" s="8" t="s">
        <v>233</v>
      </c>
      <c r="B1492" s="8" t="s">
        <v>238</v>
      </c>
      <c r="C1492" s="8" t="s">
        <v>123</v>
      </c>
      <c r="D1492" s="8" t="s">
        <v>30</v>
      </c>
      <c r="E1492" s="12">
        <v>119</v>
      </c>
      <c r="F1492" s="12">
        <v>1</v>
      </c>
      <c r="G1492" s="12">
        <v>119</v>
      </c>
      <c r="H1492" s="13">
        <v>109.48</v>
      </c>
      <c r="I1492" s="13">
        <v>1.19</v>
      </c>
      <c r="J1492" s="13">
        <v>0.59499999999999997</v>
      </c>
      <c r="K1492" s="13">
        <v>27.846</v>
      </c>
      <c r="L1492" s="13">
        <v>2.8559999999999999</v>
      </c>
      <c r="M1492" s="5">
        <f>AllData_CategoryTribe!AX1493*4</f>
        <v>4.76</v>
      </c>
      <c r="N1492" s="5">
        <f>AllData_CategoryTribe!BA1493*9</f>
        <v>5.3549999999999995</v>
      </c>
      <c r="O1492" s="5">
        <f>AllData_CategoryTribe!BB1493*4</f>
        <v>111.384</v>
      </c>
      <c r="P1492">
        <f t="shared" si="23"/>
        <v>1</v>
      </c>
      <c r="Q1492">
        <v>24.9</v>
      </c>
    </row>
    <row r="1493" spans="1:17" x14ac:dyDescent="0.3">
      <c r="A1493" s="8" t="s">
        <v>233</v>
      </c>
      <c r="B1493" s="8" t="s">
        <v>238</v>
      </c>
      <c r="C1493" s="8" t="s">
        <v>123</v>
      </c>
      <c r="D1493" s="8" t="s">
        <v>31</v>
      </c>
      <c r="E1493" s="12">
        <v>122</v>
      </c>
      <c r="F1493" s="12">
        <v>0.35699999999999998</v>
      </c>
      <c r="G1493" s="12">
        <v>43.553999999999995</v>
      </c>
      <c r="H1493" s="13">
        <v>40.505219999999994</v>
      </c>
      <c r="I1493" s="13">
        <v>0.87107999999999985</v>
      </c>
      <c r="J1493" s="13">
        <v>4.3553999999999995E-2</v>
      </c>
      <c r="K1493" s="13">
        <v>9.4076640000000005</v>
      </c>
      <c r="L1493" s="13">
        <v>0.65330999999999984</v>
      </c>
      <c r="M1493" s="5">
        <f>AllData_CategoryTribe!AX1494*4</f>
        <v>3.4843199999999994</v>
      </c>
      <c r="N1493" s="5">
        <f>AllData_CategoryTribe!BA1494*9</f>
        <v>0.39198599999999995</v>
      </c>
      <c r="O1493" s="5">
        <f>AllData_CategoryTribe!BB1494*4</f>
        <v>37.630656000000002</v>
      </c>
      <c r="P1493">
        <f t="shared" si="23"/>
        <v>1</v>
      </c>
      <c r="Q1493">
        <v>23.700000000000003</v>
      </c>
    </row>
    <row r="1494" spans="1:17" x14ac:dyDescent="0.3">
      <c r="A1494" s="8" t="s">
        <v>233</v>
      </c>
      <c r="B1494" s="8" t="s">
        <v>238</v>
      </c>
      <c r="C1494" s="8" t="s">
        <v>123</v>
      </c>
      <c r="D1494" s="8" t="s">
        <v>87</v>
      </c>
      <c r="E1494" s="12">
        <v>171</v>
      </c>
      <c r="F1494" s="12">
        <v>0.42899999999999999</v>
      </c>
      <c r="G1494" s="12">
        <v>73.358999999999995</v>
      </c>
      <c r="H1494" s="13">
        <v>85.096440000000001</v>
      </c>
      <c r="I1494" s="13">
        <v>5.6486429999999999</v>
      </c>
      <c r="J1494" s="13">
        <v>0.36679499999999998</v>
      </c>
      <c r="K1494" s="13">
        <v>15.258671999999999</v>
      </c>
      <c r="L1494" s="13">
        <v>4.7683349999999995</v>
      </c>
      <c r="M1494" s="5">
        <f>AllData_CategoryTribe!AX1495*4</f>
        <v>22.594571999999999</v>
      </c>
      <c r="N1494" s="5">
        <f>AllData_CategoryTribe!BA1495*9</f>
        <v>3.3011549999999996</v>
      </c>
      <c r="O1494" s="5">
        <f>AllData_CategoryTribe!BB1495*4</f>
        <v>61.034687999999996</v>
      </c>
      <c r="P1494">
        <f t="shared" si="23"/>
        <v>1</v>
      </c>
      <c r="Q1494">
        <v>29</v>
      </c>
    </row>
    <row r="1495" spans="1:17" x14ac:dyDescent="0.3">
      <c r="A1495" s="8" t="s">
        <v>234</v>
      </c>
      <c r="B1495" s="8" t="s">
        <v>238</v>
      </c>
      <c r="C1495" s="8" t="s">
        <v>123</v>
      </c>
      <c r="D1495" s="8" t="s">
        <v>248</v>
      </c>
      <c r="E1495" s="12">
        <v>134</v>
      </c>
      <c r="F1495" s="12">
        <v>0.14299999999999999</v>
      </c>
      <c r="G1495" s="12">
        <v>19.161999999999999</v>
      </c>
      <c r="H1495" s="13">
        <v>31.234059999999999</v>
      </c>
      <c r="I1495" s="13">
        <v>1.207206</v>
      </c>
      <c r="J1495" s="13">
        <v>0.26826800000000001</v>
      </c>
      <c r="K1495" s="13">
        <v>5.9593820000000006</v>
      </c>
      <c r="L1495" s="13">
        <v>0.19161999999999998</v>
      </c>
      <c r="M1495" s="5">
        <f>AllData_CategoryTribe!AX1496*4</f>
        <v>4.828824</v>
      </c>
      <c r="N1495" s="5">
        <f>AllData_CategoryTribe!BA1496*9</f>
        <v>2.414412</v>
      </c>
      <c r="O1495" s="5">
        <f>AllData_CategoryTribe!BB1496*4</f>
        <v>23.837528000000002</v>
      </c>
      <c r="P1495">
        <f t="shared" si="23"/>
        <v>1</v>
      </c>
      <c r="Q1495">
        <v>38.799999999999997</v>
      </c>
    </row>
    <row r="1496" spans="1:17" x14ac:dyDescent="0.3">
      <c r="A1496" s="8" t="s">
        <v>234</v>
      </c>
      <c r="B1496" s="8" t="s">
        <v>238</v>
      </c>
      <c r="C1496" s="8" t="s">
        <v>123</v>
      </c>
      <c r="D1496" s="8" t="s">
        <v>27</v>
      </c>
      <c r="E1496" s="12">
        <v>114</v>
      </c>
      <c r="F1496" s="12">
        <v>1</v>
      </c>
      <c r="G1496" s="12">
        <v>114</v>
      </c>
      <c r="H1496" s="13">
        <v>142.5</v>
      </c>
      <c r="I1496" s="13">
        <v>2.3940000000000001</v>
      </c>
      <c r="J1496" s="13">
        <v>1.4820000000000002</v>
      </c>
      <c r="K1496" s="13">
        <v>29.867999999999999</v>
      </c>
      <c r="L1496" s="13">
        <v>1.1399999999999999</v>
      </c>
      <c r="M1496" s="5">
        <f>AllData_CategoryTribe!AX1497*4</f>
        <v>9.5760000000000005</v>
      </c>
      <c r="N1496" s="5">
        <f>AllData_CategoryTribe!BA1497*9</f>
        <v>13.338000000000001</v>
      </c>
      <c r="O1496" s="5">
        <f>AllData_CategoryTribe!BB1497*4</f>
        <v>119.47199999999999</v>
      </c>
      <c r="P1496">
        <f t="shared" si="23"/>
        <v>1</v>
      </c>
      <c r="Q1496">
        <v>29.6</v>
      </c>
    </row>
    <row r="1497" spans="1:17" x14ac:dyDescent="0.3">
      <c r="A1497" s="8" t="s">
        <v>234</v>
      </c>
      <c r="B1497" s="8" t="s">
        <v>238</v>
      </c>
      <c r="C1497" s="8" t="s">
        <v>123</v>
      </c>
      <c r="D1497" s="8" t="s">
        <v>32</v>
      </c>
      <c r="E1497" s="12">
        <v>83</v>
      </c>
      <c r="F1497" s="12">
        <v>3.3000000000000002E-2</v>
      </c>
      <c r="G1497" s="12">
        <v>2.7390000000000003</v>
      </c>
      <c r="H1497" s="13">
        <v>9.0934800000000013</v>
      </c>
      <c r="I1497" s="13">
        <v>0.28211700000000006</v>
      </c>
      <c r="J1497" s="13">
        <v>8.2170000000000007E-2</v>
      </c>
      <c r="K1497" s="13">
        <v>2.0186430000000004</v>
      </c>
      <c r="L1497" s="13">
        <v>0.34785299999999997</v>
      </c>
      <c r="M1497" s="5">
        <f>AllData_CategoryTribe!AX1498*4</f>
        <v>1.1284680000000002</v>
      </c>
      <c r="N1497" s="5">
        <f>AllData_CategoryTribe!BA1498*9</f>
        <v>0.73953000000000002</v>
      </c>
      <c r="O1497" s="5">
        <f>AllData_CategoryTribe!BB1498*4</f>
        <v>8.0745720000000016</v>
      </c>
      <c r="P1497">
        <f t="shared" si="23"/>
        <v>1</v>
      </c>
      <c r="Q1497">
        <v>87</v>
      </c>
    </row>
    <row r="1498" spans="1:17" x14ac:dyDescent="0.3">
      <c r="A1498" s="8" t="s">
        <v>234</v>
      </c>
      <c r="B1498" s="8" t="s">
        <v>238</v>
      </c>
      <c r="C1498" s="8" t="s">
        <v>123</v>
      </c>
      <c r="D1498" s="8" t="s">
        <v>74</v>
      </c>
      <c r="E1498" s="12">
        <v>340</v>
      </c>
      <c r="F1498" s="12">
        <v>0.14299999999999999</v>
      </c>
      <c r="G1498" s="12">
        <v>48.62</v>
      </c>
      <c r="H1498" s="13">
        <v>19.934199999999997</v>
      </c>
      <c r="I1498" s="13">
        <v>0</v>
      </c>
      <c r="J1498" s="13">
        <v>0</v>
      </c>
      <c r="K1498" s="13">
        <v>5.0564799999999996</v>
      </c>
      <c r="L1498" s="13">
        <v>0</v>
      </c>
      <c r="M1498" s="5">
        <f>AllData_CategoryTribe!AX1499*4</f>
        <v>0</v>
      </c>
      <c r="N1498" s="5">
        <f>AllData_CategoryTribe!BA1499*9</f>
        <v>0</v>
      </c>
      <c r="O1498" s="5">
        <f>AllData_CategoryTribe!BB1499*4</f>
        <v>20.225919999999999</v>
      </c>
      <c r="P1498">
        <f t="shared" si="23"/>
        <v>1</v>
      </c>
      <c r="Q1498">
        <v>10.4</v>
      </c>
    </row>
    <row r="1499" spans="1:17" x14ac:dyDescent="0.3">
      <c r="A1499" s="8" t="s">
        <v>234</v>
      </c>
      <c r="B1499" s="8" t="s">
        <v>238</v>
      </c>
      <c r="C1499" s="8" t="s">
        <v>123</v>
      </c>
      <c r="D1499" s="8" t="s">
        <v>124</v>
      </c>
      <c r="E1499" s="12">
        <v>3</v>
      </c>
      <c r="F1499" s="12">
        <v>0.14299999999999999</v>
      </c>
      <c r="G1499" s="12">
        <v>0.42899999999999994</v>
      </c>
      <c r="H1499" s="13">
        <v>1.6130399999999998</v>
      </c>
      <c r="I1499" s="13">
        <v>0</v>
      </c>
      <c r="J1499" s="13">
        <v>0</v>
      </c>
      <c r="K1499" s="13">
        <v>0.41741699999999993</v>
      </c>
      <c r="L1499" s="13">
        <v>0</v>
      </c>
      <c r="M1499" s="5">
        <f>AllData_CategoryTribe!AX1500*4</f>
        <v>0</v>
      </c>
      <c r="N1499" s="5">
        <f>AllData_CategoryTribe!BA1500*9</f>
        <v>0</v>
      </c>
      <c r="O1499" s="5">
        <f>AllData_CategoryTribe!BB1500*4</f>
        <v>1.6696679999999997</v>
      </c>
      <c r="P1499">
        <f t="shared" si="23"/>
        <v>1</v>
      </c>
      <c r="Q1499">
        <v>97.3</v>
      </c>
    </row>
    <row r="1500" spans="1:17" x14ac:dyDescent="0.3">
      <c r="A1500" s="8" t="s">
        <v>232</v>
      </c>
      <c r="B1500" s="8" t="s">
        <v>238</v>
      </c>
      <c r="C1500" s="8" t="s">
        <v>125</v>
      </c>
      <c r="D1500" s="8" t="s">
        <v>13</v>
      </c>
      <c r="E1500" s="12">
        <v>112</v>
      </c>
      <c r="F1500" s="12">
        <v>3.3000000000000002E-2</v>
      </c>
      <c r="G1500" s="12">
        <v>3.6960000000000002</v>
      </c>
      <c r="H1500" s="13">
        <v>9.94224</v>
      </c>
      <c r="I1500" s="13">
        <v>0.92030400000000001</v>
      </c>
      <c r="J1500" s="13">
        <v>0.66528000000000009</v>
      </c>
      <c r="K1500" s="13">
        <v>0</v>
      </c>
      <c r="L1500" s="13">
        <v>0</v>
      </c>
      <c r="M1500" s="5">
        <f>AllData_CategoryTribe!AX1501*4</f>
        <v>3.681216</v>
      </c>
      <c r="N1500" s="5">
        <f>AllData_CategoryTribe!BA1501*9</f>
        <v>5.9875200000000008</v>
      </c>
      <c r="O1500" s="5">
        <f>AllData_CategoryTribe!BB1501*4</f>
        <v>0</v>
      </c>
      <c r="P1500">
        <f t="shared" si="23"/>
        <v>1</v>
      </c>
      <c r="Q1500">
        <v>42.9</v>
      </c>
    </row>
    <row r="1501" spans="1:17" x14ac:dyDescent="0.3">
      <c r="A1501" s="8" t="s">
        <v>232</v>
      </c>
      <c r="B1501" s="8" t="s">
        <v>238</v>
      </c>
      <c r="C1501" s="8" t="s">
        <v>125</v>
      </c>
      <c r="D1501" s="8" t="s">
        <v>15</v>
      </c>
      <c r="E1501" s="12">
        <v>85</v>
      </c>
      <c r="F1501" s="12">
        <v>3.3000000000000002E-2</v>
      </c>
      <c r="G1501" s="12">
        <v>2.8050000000000002</v>
      </c>
      <c r="H1501" s="13">
        <v>6.7600499999999997</v>
      </c>
      <c r="I1501" s="13">
        <v>0.92284499999999992</v>
      </c>
      <c r="J1501" s="13">
        <v>0.30574500000000004</v>
      </c>
      <c r="K1501" s="13">
        <v>1.4025000000000001E-2</v>
      </c>
      <c r="L1501" s="13">
        <v>0</v>
      </c>
      <c r="M1501" s="5">
        <f>AllData_CategoryTribe!AX1502*4</f>
        <v>3.6913799999999997</v>
      </c>
      <c r="N1501" s="5">
        <f>AllData_CategoryTribe!BA1502*9</f>
        <v>2.7517050000000003</v>
      </c>
      <c r="O1501" s="5">
        <f>AllData_CategoryTribe!BB1502*4</f>
        <v>5.6100000000000004E-2</v>
      </c>
      <c r="P1501">
        <f t="shared" si="23"/>
        <v>1</v>
      </c>
      <c r="Q1501">
        <v>44.3</v>
      </c>
    </row>
    <row r="1502" spans="1:17" x14ac:dyDescent="0.3">
      <c r="A1502" s="8" t="s">
        <v>232</v>
      </c>
      <c r="B1502" s="8" t="s">
        <v>238</v>
      </c>
      <c r="C1502" s="8" t="s">
        <v>125</v>
      </c>
      <c r="D1502" s="8" t="s">
        <v>17</v>
      </c>
      <c r="E1502" s="12"/>
      <c r="F1502" s="12">
        <v>0</v>
      </c>
      <c r="G1502" s="12">
        <v>0</v>
      </c>
      <c r="H1502" s="13">
        <v>0</v>
      </c>
      <c r="I1502" s="13">
        <v>0</v>
      </c>
      <c r="J1502" s="13">
        <v>0</v>
      </c>
      <c r="K1502" s="13">
        <v>0</v>
      </c>
      <c r="L1502" s="13">
        <v>0</v>
      </c>
      <c r="M1502" s="5">
        <f>AllData_CategoryTribe!AX1503*4</f>
        <v>0</v>
      </c>
      <c r="N1502" s="5">
        <f>AllData_CategoryTribe!BA1503*9</f>
        <v>0</v>
      </c>
      <c r="O1502" s="5">
        <f>AllData_CategoryTribe!BB1503*4</f>
        <v>0</v>
      </c>
      <c r="P1502">
        <f t="shared" si="23"/>
        <v>0</v>
      </c>
      <c r="Q1502">
        <v>38.299999999999997</v>
      </c>
    </row>
    <row r="1503" spans="1:17" x14ac:dyDescent="0.3">
      <c r="A1503" s="8" t="s">
        <v>232</v>
      </c>
      <c r="B1503" s="8" t="s">
        <v>238</v>
      </c>
      <c r="C1503" s="8" t="s">
        <v>125</v>
      </c>
      <c r="D1503" s="8" t="s">
        <v>18</v>
      </c>
      <c r="E1503" s="12"/>
      <c r="F1503" s="12">
        <v>0</v>
      </c>
      <c r="G1503" s="12">
        <v>0</v>
      </c>
      <c r="H1503" s="13">
        <v>0</v>
      </c>
      <c r="I1503" s="13">
        <v>0</v>
      </c>
      <c r="J1503" s="13">
        <v>0</v>
      </c>
      <c r="K1503" s="13">
        <v>0</v>
      </c>
      <c r="L1503" s="13">
        <v>0</v>
      </c>
      <c r="M1503" s="5">
        <f>AllData_CategoryTribe!AX1504*4</f>
        <v>0</v>
      </c>
      <c r="N1503" s="5">
        <f>AllData_CategoryTribe!BA1504*9</f>
        <v>0</v>
      </c>
      <c r="O1503" s="5">
        <f>AllData_CategoryTribe!BB1504*4</f>
        <v>0</v>
      </c>
      <c r="P1503">
        <f t="shared" si="23"/>
        <v>0</v>
      </c>
      <c r="Q1503">
        <v>39.900000000000006</v>
      </c>
    </row>
    <row r="1504" spans="1:17" x14ac:dyDescent="0.3">
      <c r="A1504" s="8" t="s">
        <v>232</v>
      </c>
      <c r="B1504" s="8" t="s">
        <v>238</v>
      </c>
      <c r="C1504" s="8" t="s">
        <v>125</v>
      </c>
      <c r="D1504" s="8" t="s">
        <v>19</v>
      </c>
      <c r="E1504" s="12">
        <v>112</v>
      </c>
      <c r="F1504" s="12">
        <v>3.3000000000000002E-2</v>
      </c>
      <c r="G1504" s="12">
        <v>3.6960000000000002</v>
      </c>
      <c r="H1504" s="13">
        <v>10.533600000000002</v>
      </c>
      <c r="I1504" s="13">
        <v>0.994224</v>
      </c>
      <c r="J1504" s="13">
        <v>0.69854399999999994</v>
      </c>
      <c r="K1504" s="13">
        <v>0</v>
      </c>
      <c r="L1504" s="13">
        <v>0</v>
      </c>
      <c r="M1504" s="5">
        <f>AllData_CategoryTribe!AX1505*4</f>
        <v>3.976896</v>
      </c>
      <c r="N1504" s="5">
        <f>AllData_CategoryTribe!BA1505*9</f>
        <v>6.2868959999999996</v>
      </c>
      <c r="O1504" s="5">
        <f>AllData_CategoryTribe!BB1505*4</f>
        <v>0</v>
      </c>
      <c r="P1504">
        <f t="shared" si="23"/>
        <v>1</v>
      </c>
      <c r="Q1504">
        <v>45.8</v>
      </c>
    </row>
    <row r="1505" spans="1:17" x14ac:dyDescent="0.3">
      <c r="A1505" s="8" t="s">
        <v>232</v>
      </c>
      <c r="B1505" s="8" t="s">
        <v>238</v>
      </c>
      <c r="C1505" s="8" t="s">
        <v>125</v>
      </c>
      <c r="D1505" s="8" t="s">
        <v>22</v>
      </c>
      <c r="E1505" s="12"/>
      <c r="F1505" s="12">
        <v>0</v>
      </c>
      <c r="G1505" s="12">
        <v>0</v>
      </c>
      <c r="H1505" s="13">
        <v>0</v>
      </c>
      <c r="I1505" s="13">
        <v>0</v>
      </c>
      <c r="J1505" s="13">
        <v>0</v>
      </c>
      <c r="K1505" s="13">
        <v>0</v>
      </c>
      <c r="L1505" s="13">
        <v>0</v>
      </c>
      <c r="M1505" s="5">
        <f>AllData_CategoryTribe!AX1506*4</f>
        <v>0</v>
      </c>
      <c r="N1505" s="5">
        <f>AllData_CategoryTribe!BA1506*9</f>
        <v>0</v>
      </c>
      <c r="O1505" s="5">
        <f>AllData_CategoryTribe!BB1506*4</f>
        <v>0</v>
      </c>
      <c r="P1505">
        <f t="shared" si="23"/>
        <v>0</v>
      </c>
      <c r="Q1505">
        <v>45.8</v>
      </c>
    </row>
    <row r="1506" spans="1:17" x14ac:dyDescent="0.3">
      <c r="A1506" s="8" t="s">
        <v>232</v>
      </c>
      <c r="B1506" s="8" t="s">
        <v>238</v>
      </c>
      <c r="C1506" s="8" t="s">
        <v>125</v>
      </c>
      <c r="D1506" s="8" t="s">
        <v>23</v>
      </c>
      <c r="E1506" s="12">
        <v>64</v>
      </c>
      <c r="F1506" s="12">
        <v>0.14299999999999999</v>
      </c>
      <c r="G1506" s="12">
        <v>9.1519999999999992</v>
      </c>
      <c r="H1506" s="13">
        <v>14.185599999999999</v>
      </c>
      <c r="I1506" s="13">
        <v>1.153152</v>
      </c>
      <c r="J1506" s="13">
        <v>0.97011199999999986</v>
      </c>
      <c r="K1506" s="13">
        <v>0.100672</v>
      </c>
      <c r="L1506" s="13">
        <v>0</v>
      </c>
      <c r="M1506" s="5">
        <f>AllData_CategoryTribe!AX1507*4</f>
        <v>4.6126079999999998</v>
      </c>
      <c r="N1506" s="5">
        <f>AllData_CategoryTribe!BA1507*9</f>
        <v>8.7310079999999992</v>
      </c>
      <c r="O1506" s="5">
        <f>AllData_CategoryTribe!BB1507*4</f>
        <v>0.40268799999999999</v>
      </c>
      <c r="P1506">
        <f t="shared" si="23"/>
        <v>1</v>
      </c>
      <c r="Q1506">
        <v>24.3</v>
      </c>
    </row>
    <row r="1507" spans="1:17" x14ac:dyDescent="0.3">
      <c r="A1507" s="8" t="s">
        <v>232</v>
      </c>
      <c r="B1507" s="8" t="s">
        <v>238</v>
      </c>
      <c r="C1507" s="8" t="s">
        <v>125</v>
      </c>
      <c r="D1507" s="8" t="s">
        <v>24</v>
      </c>
      <c r="E1507" s="12">
        <v>184</v>
      </c>
      <c r="F1507" s="12">
        <v>0.14299999999999999</v>
      </c>
      <c r="G1507" s="12">
        <v>26.311999999999998</v>
      </c>
      <c r="H1507" s="13">
        <v>18.155279999999998</v>
      </c>
      <c r="I1507" s="13">
        <v>0.94723199999999996</v>
      </c>
      <c r="J1507" s="13">
        <v>1.0787919999999998</v>
      </c>
      <c r="K1507" s="13">
        <v>1.18404</v>
      </c>
      <c r="L1507" s="13">
        <v>0</v>
      </c>
      <c r="M1507" s="5">
        <f>AllData_CategoryTribe!AX1508*4</f>
        <v>3.7889279999999999</v>
      </c>
      <c r="N1507" s="5">
        <f>AllData_CategoryTribe!BA1508*9</f>
        <v>9.709127999999998</v>
      </c>
      <c r="O1507" s="5">
        <f>AllData_CategoryTribe!BB1508*4</f>
        <v>4.7361599999999999</v>
      </c>
      <c r="P1507">
        <f t="shared" si="23"/>
        <v>1</v>
      </c>
      <c r="Q1507">
        <v>12.2</v>
      </c>
    </row>
    <row r="1508" spans="1:17" x14ac:dyDescent="0.3">
      <c r="A1508" s="8" t="s">
        <v>232</v>
      </c>
      <c r="B1508" s="8" t="s">
        <v>238</v>
      </c>
      <c r="C1508" s="8" t="s">
        <v>125</v>
      </c>
      <c r="D1508" s="8" t="s">
        <v>25</v>
      </c>
      <c r="E1508" s="12"/>
      <c r="F1508" s="12">
        <v>0</v>
      </c>
      <c r="G1508" s="12">
        <v>0</v>
      </c>
      <c r="H1508" s="13">
        <v>0</v>
      </c>
      <c r="I1508" s="13">
        <v>0</v>
      </c>
      <c r="J1508" s="13">
        <v>0</v>
      </c>
      <c r="K1508" s="13">
        <v>0</v>
      </c>
      <c r="L1508" s="13">
        <v>0</v>
      </c>
      <c r="M1508" s="5">
        <f>AllData_CategoryTribe!AX1509*4</f>
        <v>0</v>
      </c>
      <c r="N1508" s="5">
        <f>AllData_CategoryTribe!BA1509*9</f>
        <v>0</v>
      </c>
      <c r="O1508" s="5">
        <f>AllData_CategoryTribe!BB1509*4</f>
        <v>0</v>
      </c>
      <c r="P1508">
        <f t="shared" si="23"/>
        <v>0</v>
      </c>
      <c r="Q1508">
        <v>59.3</v>
      </c>
    </row>
    <row r="1509" spans="1:17" x14ac:dyDescent="0.3">
      <c r="A1509" s="8" t="s">
        <v>232</v>
      </c>
      <c r="B1509" s="8" t="s">
        <v>238</v>
      </c>
      <c r="C1509" s="8" t="s">
        <v>125</v>
      </c>
      <c r="D1509" s="8" t="s">
        <v>120</v>
      </c>
      <c r="E1509" s="12">
        <v>7</v>
      </c>
      <c r="F1509" s="12">
        <v>3.3000000000000002E-2</v>
      </c>
      <c r="G1509" s="12">
        <v>0.23100000000000001</v>
      </c>
      <c r="H1509" s="13">
        <v>2.31E-3</v>
      </c>
      <c r="I1509" s="13">
        <v>2.31E-3</v>
      </c>
      <c r="J1509" s="13">
        <v>2.31E-3</v>
      </c>
      <c r="K1509" s="13">
        <v>2.31E-3</v>
      </c>
      <c r="L1509" s="13">
        <v>2.31E-3</v>
      </c>
      <c r="M1509" s="5">
        <f>AllData_CategoryTribe!AX1510*4</f>
        <v>9.2399999999999999E-3</v>
      </c>
      <c r="N1509" s="5">
        <f>AllData_CategoryTribe!BA1510*9</f>
        <v>2.0789999999999999E-2</v>
      </c>
      <c r="O1509" s="5">
        <f>AllData_CategoryTribe!BB1510*4</f>
        <v>9.2399999999999999E-3</v>
      </c>
      <c r="P1509">
        <f t="shared" si="23"/>
        <v>1</v>
      </c>
      <c r="Q1509">
        <v>0</v>
      </c>
    </row>
    <row r="1510" spans="1:17" x14ac:dyDescent="0.3">
      <c r="A1510" s="8" t="s">
        <v>20</v>
      </c>
      <c r="B1510" s="8" t="s">
        <v>238</v>
      </c>
      <c r="C1510" s="8" t="s">
        <v>125</v>
      </c>
      <c r="D1510" s="8" t="s">
        <v>20</v>
      </c>
      <c r="E1510" s="12">
        <v>112</v>
      </c>
      <c r="F1510" s="12">
        <v>3.3000000000000002E-2</v>
      </c>
      <c r="G1510" s="12">
        <v>3.6960000000000002</v>
      </c>
      <c r="H1510" s="13">
        <v>3.8808000000000002</v>
      </c>
      <c r="I1510" s="13">
        <v>0.68376000000000003</v>
      </c>
      <c r="J1510" s="13">
        <v>0.107184</v>
      </c>
      <c r="K1510" s="13">
        <v>0</v>
      </c>
      <c r="L1510" s="13">
        <v>0</v>
      </c>
      <c r="M1510" s="5">
        <f>AllData_CategoryTribe!AX1511*4</f>
        <v>2.7350400000000001</v>
      </c>
      <c r="N1510" s="5">
        <f>AllData_CategoryTribe!BA1511*9</f>
        <v>0.96465599999999996</v>
      </c>
      <c r="O1510" s="5">
        <f>AllData_CategoryTribe!BB1511*4</f>
        <v>0</v>
      </c>
      <c r="P1510">
        <f t="shared" si="23"/>
        <v>1</v>
      </c>
      <c r="Q1510">
        <v>21.4</v>
      </c>
    </row>
    <row r="1511" spans="1:17" x14ac:dyDescent="0.3">
      <c r="A1511" s="8" t="s">
        <v>233</v>
      </c>
      <c r="B1511" s="8" t="s">
        <v>238</v>
      </c>
      <c r="C1511" s="8" t="s">
        <v>125</v>
      </c>
      <c r="D1511" s="8" t="s">
        <v>26</v>
      </c>
      <c r="E1511" s="12">
        <v>175</v>
      </c>
      <c r="F1511" s="12">
        <v>0.14299999999999999</v>
      </c>
      <c r="G1511" s="12">
        <v>25.024999999999999</v>
      </c>
      <c r="H1511" s="13">
        <v>32.532499999999999</v>
      </c>
      <c r="I1511" s="13">
        <v>0.60059999999999991</v>
      </c>
      <c r="J1511" s="13">
        <v>5.0049999999999997E-2</v>
      </c>
      <c r="K1511" s="13">
        <v>7.1571500000000006</v>
      </c>
      <c r="L1511" s="13">
        <v>7.5074999999999989E-2</v>
      </c>
      <c r="M1511" s="5">
        <f>AllData_CategoryTribe!AX1512*4</f>
        <v>2.4023999999999996</v>
      </c>
      <c r="N1511" s="5">
        <f>AllData_CategoryTribe!BA1512*9</f>
        <v>0.45044999999999996</v>
      </c>
      <c r="O1511" s="5">
        <f>AllData_CategoryTribe!BB1512*4</f>
        <v>28.628600000000002</v>
      </c>
      <c r="P1511">
        <f t="shared" si="23"/>
        <v>1</v>
      </c>
      <c r="Q1511">
        <v>31.200000000000003</v>
      </c>
    </row>
    <row r="1512" spans="1:17" x14ac:dyDescent="0.3">
      <c r="A1512" s="8" t="s">
        <v>233</v>
      </c>
      <c r="B1512" s="8" t="s">
        <v>238</v>
      </c>
      <c r="C1512" s="8" t="s">
        <v>125</v>
      </c>
      <c r="D1512" s="8" t="s">
        <v>28</v>
      </c>
      <c r="E1512" s="12">
        <v>185</v>
      </c>
      <c r="F1512" s="12">
        <v>0.5</v>
      </c>
      <c r="G1512" s="12">
        <v>92.5</v>
      </c>
      <c r="H1512" s="13">
        <v>117.47499999999999</v>
      </c>
      <c r="I1512" s="13">
        <v>8.0474999999999994</v>
      </c>
      <c r="J1512" s="13">
        <v>0.46250000000000002</v>
      </c>
      <c r="K1512" s="13">
        <v>21.09</v>
      </c>
      <c r="L1512" s="13">
        <v>5.92</v>
      </c>
      <c r="M1512" s="5">
        <f>AllData_CategoryTribe!AX1513*4</f>
        <v>32.19</v>
      </c>
      <c r="N1512" s="5">
        <f>AllData_CategoryTribe!BA1513*9</f>
        <v>4.1625000000000005</v>
      </c>
      <c r="O1512" s="5">
        <f>AllData_CategoryTribe!BB1513*4</f>
        <v>84.36</v>
      </c>
      <c r="P1512">
        <f t="shared" si="23"/>
        <v>1</v>
      </c>
      <c r="Q1512">
        <v>32</v>
      </c>
    </row>
    <row r="1513" spans="1:17" x14ac:dyDescent="0.3">
      <c r="A1513" s="8" t="s">
        <v>233</v>
      </c>
      <c r="B1513" s="8" t="s">
        <v>238</v>
      </c>
      <c r="C1513" s="8" t="s">
        <v>125</v>
      </c>
      <c r="D1513" s="8" t="s">
        <v>29</v>
      </c>
      <c r="E1513" s="12">
        <v>60</v>
      </c>
      <c r="F1513" s="12">
        <v>0.5</v>
      </c>
      <c r="G1513" s="12">
        <v>30</v>
      </c>
      <c r="H1513" s="13">
        <v>6.6</v>
      </c>
      <c r="I1513" s="13">
        <v>0.3</v>
      </c>
      <c r="J1513" s="13">
        <v>0.12</v>
      </c>
      <c r="K1513" s="13">
        <v>1.35</v>
      </c>
      <c r="L1513" s="13">
        <v>0.84</v>
      </c>
      <c r="M1513" s="5">
        <f>AllData_CategoryTribe!AX1514*4</f>
        <v>1.2</v>
      </c>
      <c r="N1513" s="5">
        <f>AllData_CategoryTribe!BA1514*9</f>
        <v>1.08</v>
      </c>
      <c r="O1513" s="5">
        <f>AllData_CategoryTribe!BB1514*4</f>
        <v>5.4</v>
      </c>
      <c r="P1513">
        <f t="shared" si="23"/>
        <v>1</v>
      </c>
      <c r="Q1513">
        <v>5.9</v>
      </c>
    </row>
    <row r="1514" spans="1:17" x14ac:dyDescent="0.3">
      <c r="A1514" s="8" t="s">
        <v>233</v>
      </c>
      <c r="B1514" s="8" t="s">
        <v>238</v>
      </c>
      <c r="C1514" s="8" t="s">
        <v>125</v>
      </c>
      <c r="D1514" s="8" t="s">
        <v>30</v>
      </c>
      <c r="E1514" s="12">
        <v>119</v>
      </c>
      <c r="F1514" s="12">
        <v>1</v>
      </c>
      <c r="G1514" s="12">
        <v>119</v>
      </c>
      <c r="H1514" s="13">
        <v>109.48</v>
      </c>
      <c r="I1514" s="13">
        <v>1.19</v>
      </c>
      <c r="J1514" s="13">
        <v>0.59499999999999997</v>
      </c>
      <c r="K1514" s="13">
        <v>27.846</v>
      </c>
      <c r="L1514" s="13">
        <v>2.8559999999999999</v>
      </c>
      <c r="M1514" s="5">
        <f>AllData_CategoryTribe!AX1515*4</f>
        <v>4.76</v>
      </c>
      <c r="N1514" s="5">
        <f>AllData_CategoryTribe!BA1515*9</f>
        <v>5.3549999999999995</v>
      </c>
      <c r="O1514" s="5">
        <f>AllData_CategoryTribe!BB1515*4</f>
        <v>111.384</v>
      </c>
      <c r="P1514">
        <f t="shared" si="23"/>
        <v>1</v>
      </c>
      <c r="Q1514">
        <v>24.9</v>
      </c>
    </row>
    <row r="1515" spans="1:17" x14ac:dyDescent="0.3">
      <c r="A1515" s="8" t="s">
        <v>233</v>
      </c>
      <c r="B1515" s="8" t="s">
        <v>238</v>
      </c>
      <c r="C1515" s="8" t="s">
        <v>125</v>
      </c>
      <c r="D1515" s="8" t="s">
        <v>31</v>
      </c>
      <c r="E1515" s="12">
        <v>122</v>
      </c>
      <c r="F1515" s="12">
        <v>0.14299999999999999</v>
      </c>
      <c r="G1515" s="12">
        <v>17.445999999999998</v>
      </c>
      <c r="H1515" s="13">
        <v>16.224779999999999</v>
      </c>
      <c r="I1515" s="13">
        <v>0.34891999999999995</v>
      </c>
      <c r="J1515" s="13">
        <v>1.7446E-2</v>
      </c>
      <c r="K1515" s="13">
        <v>3.7683359999999997</v>
      </c>
      <c r="L1515" s="13">
        <v>0.26168999999999998</v>
      </c>
      <c r="M1515" s="5">
        <f>AllData_CategoryTribe!AX1516*4</f>
        <v>1.3956799999999998</v>
      </c>
      <c r="N1515" s="5">
        <f>AllData_CategoryTribe!BA1516*9</f>
        <v>0.15701399999999999</v>
      </c>
      <c r="O1515" s="5">
        <f>AllData_CategoryTribe!BB1516*4</f>
        <v>15.073343999999999</v>
      </c>
      <c r="P1515">
        <f t="shared" si="23"/>
        <v>1</v>
      </c>
      <c r="Q1515">
        <v>23.700000000000003</v>
      </c>
    </row>
    <row r="1516" spans="1:17" x14ac:dyDescent="0.3">
      <c r="A1516" s="8" t="s">
        <v>233</v>
      </c>
      <c r="B1516" s="8" t="s">
        <v>238</v>
      </c>
      <c r="C1516" s="8" t="s">
        <v>125</v>
      </c>
      <c r="D1516" s="8" t="s">
        <v>87</v>
      </c>
      <c r="E1516" s="12">
        <v>171</v>
      </c>
      <c r="F1516" s="12">
        <v>1</v>
      </c>
      <c r="G1516" s="12">
        <v>171</v>
      </c>
      <c r="H1516" s="13">
        <v>198.36</v>
      </c>
      <c r="I1516" s="13">
        <v>13.167</v>
      </c>
      <c r="J1516" s="13">
        <v>0.85499999999999998</v>
      </c>
      <c r="K1516" s="13">
        <v>35.568000000000005</v>
      </c>
      <c r="L1516" s="13">
        <v>11.115</v>
      </c>
      <c r="M1516" s="5">
        <f>AllData_CategoryTribe!AX1517*4</f>
        <v>52.667999999999999</v>
      </c>
      <c r="N1516" s="5">
        <f>AllData_CategoryTribe!BA1517*9</f>
        <v>7.6950000000000003</v>
      </c>
      <c r="O1516" s="5">
        <f>AllData_CategoryTribe!BB1517*4</f>
        <v>142.27200000000002</v>
      </c>
      <c r="P1516">
        <f t="shared" si="23"/>
        <v>1</v>
      </c>
      <c r="Q1516">
        <v>29</v>
      </c>
    </row>
    <row r="1517" spans="1:17" x14ac:dyDescent="0.3">
      <c r="A1517" s="8" t="s">
        <v>234</v>
      </c>
      <c r="B1517" s="8" t="s">
        <v>238</v>
      </c>
      <c r="C1517" s="8" t="s">
        <v>125</v>
      </c>
      <c r="D1517" s="8" t="s">
        <v>248</v>
      </c>
      <c r="E1517" s="12">
        <v>134</v>
      </c>
      <c r="F1517" s="12">
        <v>1</v>
      </c>
      <c r="G1517" s="12">
        <v>134</v>
      </c>
      <c r="H1517" s="13">
        <v>218.42</v>
      </c>
      <c r="I1517" s="13">
        <v>8.4420000000000002</v>
      </c>
      <c r="J1517" s="13">
        <v>1.8759999999999999</v>
      </c>
      <c r="K1517" s="13">
        <v>41.674000000000007</v>
      </c>
      <c r="L1517" s="13">
        <v>1.34</v>
      </c>
      <c r="M1517" s="5">
        <f>AllData_CategoryTribe!AX1518*4</f>
        <v>33.768000000000001</v>
      </c>
      <c r="N1517" s="5">
        <f>AllData_CategoryTribe!BA1518*9</f>
        <v>16.884</v>
      </c>
      <c r="O1517" s="5">
        <f>AllData_CategoryTribe!BB1518*4</f>
        <v>166.69600000000003</v>
      </c>
      <c r="P1517">
        <f t="shared" si="23"/>
        <v>1</v>
      </c>
      <c r="Q1517">
        <v>38.799999999999997</v>
      </c>
    </row>
    <row r="1518" spans="1:17" x14ac:dyDescent="0.3">
      <c r="A1518" s="8" t="s">
        <v>234</v>
      </c>
      <c r="B1518" s="8" t="s">
        <v>238</v>
      </c>
      <c r="C1518" s="8" t="s">
        <v>125</v>
      </c>
      <c r="D1518" s="8" t="s">
        <v>27</v>
      </c>
      <c r="E1518" s="12">
        <v>114</v>
      </c>
      <c r="F1518" s="12">
        <v>1</v>
      </c>
      <c r="G1518" s="12">
        <v>114</v>
      </c>
      <c r="H1518" s="13">
        <v>142.5</v>
      </c>
      <c r="I1518" s="13">
        <v>2.3940000000000001</v>
      </c>
      <c r="J1518" s="13">
        <v>1.4820000000000002</v>
      </c>
      <c r="K1518" s="13">
        <v>29.867999999999999</v>
      </c>
      <c r="L1518" s="13">
        <v>1.1399999999999999</v>
      </c>
      <c r="M1518" s="5">
        <f>AllData_CategoryTribe!AX1519*4</f>
        <v>9.5760000000000005</v>
      </c>
      <c r="N1518" s="5">
        <f>AllData_CategoryTribe!BA1519*9</f>
        <v>13.338000000000001</v>
      </c>
      <c r="O1518" s="5">
        <f>AllData_CategoryTribe!BB1519*4</f>
        <v>119.47199999999999</v>
      </c>
      <c r="P1518">
        <f t="shared" si="23"/>
        <v>1</v>
      </c>
      <c r="Q1518">
        <v>29.6</v>
      </c>
    </row>
    <row r="1519" spans="1:17" x14ac:dyDescent="0.3">
      <c r="A1519" s="8" t="s">
        <v>234</v>
      </c>
      <c r="B1519" s="8" t="s">
        <v>238</v>
      </c>
      <c r="C1519" s="8" t="s">
        <v>125</v>
      </c>
      <c r="D1519" s="8" t="s">
        <v>32</v>
      </c>
      <c r="E1519" s="12"/>
      <c r="F1519" s="12">
        <v>0</v>
      </c>
      <c r="G1519" s="12">
        <v>0</v>
      </c>
      <c r="H1519" s="13">
        <v>0</v>
      </c>
      <c r="I1519" s="13">
        <v>0</v>
      </c>
      <c r="J1519" s="13">
        <v>0</v>
      </c>
      <c r="K1519" s="13">
        <v>0</v>
      </c>
      <c r="L1519" s="13">
        <v>0</v>
      </c>
      <c r="M1519" s="5">
        <f>AllData_CategoryTribe!AX1520*4</f>
        <v>0</v>
      </c>
      <c r="N1519" s="5">
        <f>AllData_CategoryTribe!BA1520*9</f>
        <v>0</v>
      </c>
      <c r="O1519" s="5">
        <f>AllData_CategoryTribe!BB1520*4</f>
        <v>0</v>
      </c>
      <c r="P1519">
        <f t="shared" si="23"/>
        <v>0</v>
      </c>
      <c r="Q1519">
        <v>87</v>
      </c>
    </row>
    <row r="1520" spans="1:17" x14ac:dyDescent="0.3">
      <c r="A1520" s="8" t="s">
        <v>234</v>
      </c>
      <c r="B1520" s="8" t="s">
        <v>238</v>
      </c>
      <c r="C1520" s="8" t="s">
        <v>125</v>
      </c>
      <c r="D1520" s="8" t="s">
        <v>74</v>
      </c>
      <c r="E1520" s="12">
        <v>340</v>
      </c>
      <c r="F1520" s="12">
        <v>0.28599999999999998</v>
      </c>
      <c r="G1520" s="12">
        <v>97.24</v>
      </c>
      <c r="H1520" s="13">
        <v>39.868399999999994</v>
      </c>
      <c r="I1520" s="13">
        <v>0</v>
      </c>
      <c r="J1520" s="13">
        <v>0</v>
      </c>
      <c r="K1520" s="13">
        <v>10.112959999999999</v>
      </c>
      <c r="L1520" s="13">
        <v>0</v>
      </c>
      <c r="M1520" s="5">
        <f>AllData_CategoryTribe!AX1521*4</f>
        <v>0</v>
      </c>
      <c r="N1520" s="5">
        <f>AllData_CategoryTribe!BA1521*9</f>
        <v>0</v>
      </c>
      <c r="O1520" s="5">
        <f>AllData_CategoryTribe!BB1521*4</f>
        <v>40.451839999999997</v>
      </c>
      <c r="P1520">
        <f t="shared" si="23"/>
        <v>1</v>
      </c>
      <c r="Q1520">
        <v>10.4</v>
      </c>
    </row>
    <row r="1521" spans="1:17" x14ac:dyDescent="0.3">
      <c r="A1521" s="8" t="s">
        <v>227</v>
      </c>
      <c r="B1521" s="8" t="s">
        <v>238</v>
      </c>
      <c r="C1521" s="8" t="s">
        <v>125</v>
      </c>
      <c r="D1521" s="8" t="s">
        <v>33</v>
      </c>
      <c r="E1521" s="12">
        <v>20</v>
      </c>
      <c r="F1521" s="12">
        <v>3.0000000000000001E-3</v>
      </c>
      <c r="G1521" s="12">
        <v>0.06</v>
      </c>
      <c r="H1521" s="13">
        <v>0.18239999999999998</v>
      </c>
      <c r="I1521" s="13">
        <v>1.7999999999999998E-4</v>
      </c>
      <c r="J1521" s="13">
        <v>0</v>
      </c>
      <c r="K1521" s="13">
        <v>4.9439999999999998E-2</v>
      </c>
      <c r="L1521" s="13">
        <v>0</v>
      </c>
      <c r="M1521" s="5">
        <f>AllData_CategoryTribe!AX1522*4</f>
        <v>7.1999999999999994E-4</v>
      </c>
      <c r="N1521" s="5">
        <f>AllData_CategoryTribe!BA1522*9</f>
        <v>0</v>
      </c>
      <c r="O1521" s="5">
        <f>AllData_CategoryTribe!BB1522*4</f>
        <v>0.19775999999999999</v>
      </c>
      <c r="P1521">
        <f t="shared" si="23"/>
        <v>1</v>
      </c>
      <c r="Q1521">
        <v>82.7</v>
      </c>
    </row>
    <row r="1522" spans="1:17" x14ac:dyDescent="0.3">
      <c r="A1522" s="8" t="s">
        <v>232</v>
      </c>
      <c r="B1522" s="8" t="s">
        <v>238</v>
      </c>
      <c r="C1522" s="8" t="s">
        <v>126</v>
      </c>
      <c r="D1522" s="8" t="s">
        <v>13</v>
      </c>
      <c r="E1522" s="12">
        <v>112</v>
      </c>
      <c r="F1522" s="12">
        <v>0.35699999999999998</v>
      </c>
      <c r="G1522" s="12">
        <v>39.983999999999995</v>
      </c>
      <c r="H1522" s="13">
        <v>107.55695999999998</v>
      </c>
      <c r="I1522" s="13">
        <v>9.9560159999999982</v>
      </c>
      <c r="J1522" s="13">
        <v>7.1971199999999991</v>
      </c>
      <c r="K1522" s="13">
        <v>0</v>
      </c>
      <c r="L1522" s="13">
        <v>0</v>
      </c>
      <c r="M1522" s="5">
        <f>AllData_CategoryTribe!AX1523*4</f>
        <v>39.824063999999993</v>
      </c>
      <c r="N1522" s="5">
        <f>AllData_CategoryTribe!BA1523*9</f>
        <v>64.774079999999998</v>
      </c>
      <c r="O1522" s="5">
        <f>AllData_CategoryTribe!BB1523*4</f>
        <v>0</v>
      </c>
      <c r="P1522">
        <f t="shared" si="23"/>
        <v>1</v>
      </c>
      <c r="Q1522">
        <v>42.9</v>
      </c>
    </row>
    <row r="1523" spans="1:17" x14ac:dyDescent="0.3">
      <c r="A1523" s="8" t="s">
        <v>232</v>
      </c>
      <c r="B1523" s="8" t="s">
        <v>238</v>
      </c>
      <c r="C1523" s="8" t="s">
        <v>126</v>
      </c>
      <c r="D1523" s="8" t="s">
        <v>15</v>
      </c>
      <c r="E1523" s="12"/>
      <c r="F1523" s="12">
        <v>0</v>
      </c>
      <c r="G1523" s="12">
        <v>0</v>
      </c>
      <c r="H1523" s="13">
        <v>0</v>
      </c>
      <c r="I1523" s="13">
        <v>0</v>
      </c>
      <c r="J1523" s="13">
        <v>0</v>
      </c>
      <c r="K1523" s="13">
        <v>0</v>
      </c>
      <c r="L1523" s="13">
        <v>0</v>
      </c>
      <c r="M1523" s="5">
        <f>AllData_CategoryTribe!AX1524*4</f>
        <v>0</v>
      </c>
      <c r="N1523" s="5">
        <f>AllData_CategoryTribe!BA1524*9</f>
        <v>0</v>
      </c>
      <c r="O1523" s="5">
        <f>AllData_CategoryTribe!BB1524*4</f>
        <v>0</v>
      </c>
      <c r="P1523">
        <f t="shared" si="23"/>
        <v>0</v>
      </c>
      <c r="Q1523">
        <v>44.3</v>
      </c>
    </row>
    <row r="1524" spans="1:17" x14ac:dyDescent="0.3">
      <c r="A1524" s="8" t="s">
        <v>232</v>
      </c>
      <c r="B1524" s="8" t="s">
        <v>238</v>
      </c>
      <c r="C1524" s="8" t="s">
        <v>126</v>
      </c>
      <c r="D1524" s="8" t="s">
        <v>17</v>
      </c>
      <c r="E1524" s="12">
        <v>85</v>
      </c>
      <c r="F1524" s="12">
        <v>3.3000000000000002E-2</v>
      </c>
      <c r="G1524" s="12">
        <v>2.8050000000000002</v>
      </c>
      <c r="H1524" s="13">
        <v>7.4332500000000001</v>
      </c>
      <c r="I1524" s="13">
        <v>0.47404499999999999</v>
      </c>
      <c r="J1524" s="13">
        <v>0.60026999999999997</v>
      </c>
      <c r="K1524" s="13">
        <v>0</v>
      </c>
      <c r="L1524" s="13">
        <v>0</v>
      </c>
      <c r="M1524" s="5">
        <f>AllData_CategoryTribe!AX1525*4</f>
        <v>1.89618</v>
      </c>
      <c r="N1524" s="5">
        <f>AllData_CategoryTribe!BA1525*9</f>
        <v>5.4024299999999998</v>
      </c>
      <c r="O1524" s="5">
        <f>AllData_CategoryTribe!BB1525*4</f>
        <v>0</v>
      </c>
      <c r="P1524">
        <f t="shared" si="23"/>
        <v>1</v>
      </c>
      <c r="Q1524">
        <v>38.299999999999997</v>
      </c>
    </row>
    <row r="1525" spans="1:17" x14ac:dyDescent="0.3">
      <c r="A1525" s="8" t="s">
        <v>232</v>
      </c>
      <c r="B1525" s="8" t="s">
        <v>238</v>
      </c>
      <c r="C1525" s="8" t="s">
        <v>126</v>
      </c>
      <c r="D1525" s="8" t="s">
        <v>18</v>
      </c>
      <c r="E1525" s="12"/>
      <c r="F1525" s="12">
        <v>0</v>
      </c>
      <c r="G1525" s="12">
        <v>0</v>
      </c>
      <c r="H1525" s="13">
        <v>0</v>
      </c>
      <c r="I1525" s="13">
        <v>0</v>
      </c>
      <c r="J1525" s="13">
        <v>0</v>
      </c>
      <c r="K1525" s="13">
        <v>0</v>
      </c>
      <c r="L1525" s="13">
        <v>0</v>
      </c>
      <c r="M1525" s="5">
        <f>AllData_CategoryTribe!AX1526*4</f>
        <v>0</v>
      </c>
      <c r="N1525" s="5">
        <f>AllData_CategoryTribe!BA1526*9</f>
        <v>0</v>
      </c>
      <c r="O1525" s="5">
        <f>AllData_CategoryTribe!BB1526*4</f>
        <v>0</v>
      </c>
      <c r="P1525">
        <f t="shared" si="23"/>
        <v>0</v>
      </c>
      <c r="Q1525">
        <v>39.900000000000006</v>
      </c>
    </row>
    <row r="1526" spans="1:17" x14ac:dyDescent="0.3">
      <c r="A1526" s="8" t="s">
        <v>232</v>
      </c>
      <c r="B1526" s="8" t="s">
        <v>238</v>
      </c>
      <c r="C1526" s="8" t="s">
        <v>126</v>
      </c>
      <c r="D1526" s="8" t="s">
        <v>19</v>
      </c>
      <c r="E1526" s="12">
        <v>112</v>
      </c>
      <c r="F1526" s="12">
        <v>0.28599999999999998</v>
      </c>
      <c r="G1526" s="12">
        <v>32.031999999999996</v>
      </c>
      <c r="H1526" s="13">
        <v>91.291199999999989</v>
      </c>
      <c r="I1526" s="13">
        <v>8.6166079999999994</v>
      </c>
      <c r="J1526" s="13">
        <v>6.054047999999999</v>
      </c>
      <c r="K1526" s="13">
        <v>0</v>
      </c>
      <c r="L1526" s="13">
        <v>0</v>
      </c>
      <c r="M1526" s="5">
        <f>AllData_CategoryTribe!AX1527*4</f>
        <v>34.466431999999998</v>
      </c>
      <c r="N1526" s="5">
        <f>AllData_CategoryTribe!BA1527*9</f>
        <v>54.486431999999994</v>
      </c>
      <c r="O1526" s="5">
        <f>AllData_CategoryTribe!BB1527*4</f>
        <v>0</v>
      </c>
      <c r="P1526">
        <f t="shared" si="23"/>
        <v>1</v>
      </c>
      <c r="Q1526">
        <v>45.8</v>
      </c>
    </row>
    <row r="1527" spans="1:17" x14ac:dyDescent="0.3">
      <c r="A1527" s="8" t="s">
        <v>232</v>
      </c>
      <c r="B1527" s="8" t="s">
        <v>238</v>
      </c>
      <c r="C1527" s="8" t="s">
        <v>126</v>
      </c>
      <c r="D1527" s="8" t="s">
        <v>22</v>
      </c>
      <c r="E1527" s="12"/>
      <c r="F1527" s="12">
        <v>0</v>
      </c>
      <c r="G1527" s="12">
        <v>0</v>
      </c>
      <c r="H1527" s="13">
        <v>0</v>
      </c>
      <c r="I1527" s="13">
        <v>0</v>
      </c>
      <c r="J1527" s="13">
        <v>0</v>
      </c>
      <c r="K1527" s="13">
        <v>0</v>
      </c>
      <c r="L1527" s="13">
        <v>0</v>
      </c>
      <c r="M1527" s="5">
        <f>AllData_CategoryTribe!AX1528*4</f>
        <v>0</v>
      </c>
      <c r="N1527" s="5">
        <f>AllData_CategoryTribe!BA1528*9</f>
        <v>0</v>
      </c>
      <c r="O1527" s="5">
        <f>AllData_CategoryTribe!BB1528*4</f>
        <v>0</v>
      </c>
      <c r="P1527">
        <f t="shared" si="23"/>
        <v>0</v>
      </c>
      <c r="Q1527">
        <v>45.8</v>
      </c>
    </row>
    <row r="1528" spans="1:17" x14ac:dyDescent="0.3">
      <c r="A1528" s="8" t="s">
        <v>232</v>
      </c>
      <c r="B1528" s="8" t="s">
        <v>238</v>
      </c>
      <c r="C1528" s="8" t="s">
        <v>126</v>
      </c>
      <c r="D1528" s="8" t="s">
        <v>23</v>
      </c>
      <c r="E1528" s="12">
        <v>64</v>
      </c>
      <c r="F1528" s="12">
        <v>0.14299999999999999</v>
      </c>
      <c r="G1528" s="12">
        <v>9.1519999999999992</v>
      </c>
      <c r="H1528" s="13">
        <v>14.185599999999999</v>
      </c>
      <c r="I1528" s="13">
        <v>1.153152</v>
      </c>
      <c r="J1528" s="13">
        <v>0.97011199999999986</v>
      </c>
      <c r="K1528" s="13">
        <v>0.100672</v>
      </c>
      <c r="L1528" s="13">
        <v>0</v>
      </c>
      <c r="M1528" s="5">
        <f>AllData_CategoryTribe!AX1529*4</f>
        <v>4.6126079999999998</v>
      </c>
      <c r="N1528" s="5">
        <f>AllData_CategoryTribe!BA1529*9</f>
        <v>8.7310079999999992</v>
      </c>
      <c r="O1528" s="5">
        <f>AllData_CategoryTribe!BB1529*4</f>
        <v>0.40268799999999999</v>
      </c>
      <c r="P1528">
        <f t="shared" si="23"/>
        <v>1</v>
      </c>
      <c r="Q1528">
        <v>24.3</v>
      </c>
    </row>
    <row r="1529" spans="1:17" x14ac:dyDescent="0.3">
      <c r="A1529" s="8" t="s">
        <v>232</v>
      </c>
      <c r="B1529" s="8" t="s">
        <v>238</v>
      </c>
      <c r="C1529" s="8" t="s">
        <v>126</v>
      </c>
      <c r="D1529" s="8" t="s">
        <v>24</v>
      </c>
      <c r="E1529" s="12">
        <v>184</v>
      </c>
      <c r="F1529" s="12">
        <v>1</v>
      </c>
      <c r="G1529" s="12">
        <v>184</v>
      </c>
      <c r="H1529" s="13">
        <v>126.96</v>
      </c>
      <c r="I1529" s="13">
        <v>6.6239999999999997</v>
      </c>
      <c r="J1529" s="13">
        <v>7.5439999999999996</v>
      </c>
      <c r="K1529" s="13">
        <v>8.2799999999999994</v>
      </c>
      <c r="L1529" s="13">
        <v>0</v>
      </c>
      <c r="M1529" s="5">
        <f>AllData_CategoryTribe!AX1530*4</f>
        <v>26.495999999999999</v>
      </c>
      <c r="N1529" s="5">
        <f>AllData_CategoryTribe!BA1530*9</f>
        <v>67.896000000000001</v>
      </c>
      <c r="O1529" s="5">
        <f>AllData_CategoryTribe!BB1530*4</f>
        <v>33.119999999999997</v>
      </c>
      <c r="P1529">
        <f t="shared" si="23"/>
        <v>1</v>
      </c>
      <c r="Q1529">
        <v>12.2</v>
      </c>
    </row>
    <row r="1530" spans="1:17" x14ac:dyDescent="0.3">
      <c r="A1530" s="8" t="s">
        <v>232</v>
      </c>
      <c r="B1530" s="8" t="s">
        <v>238</v>
      </c>
      <c r="C1530" s="8" t="s">
        <v>126</v>
      </c>
      <c r="D1530" s="8" t="s">
        <v>25</v>
      </c>
      <c r="E1530" s="12"/>
      <c r="F1530" s="12">
        <v>0</v>
      </c>
      <c r="G1530" s="12">
        <v>0</v>
      </c>
      <c r="H1530" s="13">
        <v>0</v>
      </c>
      <c r="I1530" s="13">
        <v>0</v>
      </c>
      <c r="J1530" s="13">
        <v>0</v>
      </c>
      <c r="K1530" s="13">
        <v>0</v>
      </c>
      <c r="L1530" s="13">
        <v>0</v>
      </c>
      <c r="M1530" s="5">
        <f>AllData_CategoryTribe!AX1531*4</f>
        <v>0</v>
      </c>
      <c r="N1530" s="5">
        <f>AllData_CategoryTribe!BA1531*9</f>
        <v>0</v>
      </c>
      <c r="O1530" s="5">
        <f>AllData_CategoryTribe!BB1531*4</f>
        <v>0</v>
      </c>
      <c r="P1530">
        <f t="shared" si="23"/>
        <v>0</v>
      </c>
      <c r="Q1530">
        <v>59.3</v>
      </c>
    </row>
    <row r="1531" spans="1:17" x14ac:dyDescent="0.3">
      <c r="A1531" s="8" t="s">
        <v>20</v>
      </c>
      <c r="B1531" s="8" t="s">
        <v>238</v>
      </c>
      <c r="C1531" s="8" t="s">
        <v>126</v>
      </c>
      <c r="D1531" s="8" t="s">
        <v>20</v>
      </c>
      <c r="E1531" s="12">
        <v>112</v>
      </c>
      <c r="F1531" s="12">
        <v>0.71399999999999997</v>
      </c>
      <c r="G1531" s="12">
        <v>79.967999999999989</v>
      </c>
      <c r="H1531" s="13">
        <v>83.966399999999993</v>
      </c>
      <c r="I1531" s="13">
        <v>14.794079999999999</v>
      </c>
      <c r="J1531" s="13">
        <v>2.3190719999999998</v>
      </c>
      <c r="K1531" s="13">
        <v>0</v>
      </c>
      <c r="L1531" s="13">
        <v>0</v>
      </c>
      <c r="M1531" s="5">
        <f>AllData_CategoryTribe!AX1532*4</f>
        <v>59.176319999999997</v>
      </c>
      <c r="N1531" s="5">
        <f>AllData_CategoryTribe!BA1532*9</f>
        <v>20.871647999999997</v>
      </c>
      <c r="O1531" s="5">
        <f>AllData_CategoryTribe!BB1532*4</f>
        <v>0</v>
      </c>
      <c r="P1531">
        <f t="shared" si="23"/>
        <v>1</v>
      </c>
      <c r="Q1531">
        <v>21.4</v>
      </c>
    </row>
    <row r="1532" spans="1:17" x14ac:dyDescent="0.3">
      <c r="A1532" s="8" t="s">
        <v>233</v>
      </c>
      <c r="B1532" s="8" t="s">
        <v>238</v>
      </c>
      <c r="C1532" s="8" t="s">
        <v>126</v>
      </c>
      <c r="D1532" s="8" t="s">
        <v>26</v>
      </c>
      <c r="E1532" s="12">
        <v>175</v>
      </c>
      <c r="F1532" s="12">
        <v>0.14299999999999999</v>
      </c>
      <c r="G1532" s="12">
        <v>25.024999999999999</v>
      </c>
      <c r="H1532" s="13">
        <v>32.532499999999999</v>
      </c>
      <c r="I1532" s="13">
        <v>0.60059999999999991</v>
      </c>
      <c r="J1532" s="13">
        <v>5.0049999999999997E-2</v>
      </c>
      <c r="K1532" s="13">
        <v>7.1571500000000006</v>
      </c>
      <c r="L1532" s="13">
        <v>7.5074999999999989E-2</v>
      </c>
      <c r="M1532" s="5">
        <f>AllData_CategoryTribe!AX1533*4</f>
        <v>2.4023999999999996</v>
      </c>
      <c r="N1532" s="5">
        <f>AllData_CategoryTribe!BA1533*9</f>
        <v>0.45044999999999996</v>
      </c>
      <c r="O1532" s="5">
        <f>AllData_CategoryTribe!BB1533*4</f>
        <v>28.628600000000002</v>
      </c>
      <c r="P1532">
        <f t="shared" si="23"/>
        <v>1</v>
      </c>
      <c r="Q1532">
        <v>31.200000000000003</v>
      </c>
    </row>
    <row r="1533" spans="1:17" x14ac:dyDescent="0.3">
      <c r="A1533" s="8" t="s">
        <v>233</v>
      </c>
      <c r="B1533" s="8" t="s">
        <v>238</v>
      </c>
      <c r="C1533" s="8" t="s">
        <v>126</v>
      </c>
      <c r="D1533" s="8" t="s">
        <v>28</v>
      </c>
      <c r="E1533" s="12">
        <v>185</v>
      </c>
      <c r="F1533" s="12">
        <v>0.28599999999999998</v>
      </c>
      <c r="G1533" s="12">
        <v>52.91</v>
      </c>
      <c r="H1533" s="13">
        <v>67.195700000000002</v>
      </c>
      <c r="I1533" s="13">
        <v>4.6031699999999995</v>
      </c>
      <c r="J1533" s="13">
        <v>0.26455000000000001</v>
      </c>
      <c r="K1533" s="13">
        <v>12.06348</v>
      </c>
      <c r="L1533" s="13">
        <v>3.3862400000000004</v>
      </c>
      <c r="M1533" s="5">
        <f>AllData_CategoryTribe!AX1534*4</f>
        <v>18.412679999999998</v>
      </c>
      <c r="N1533" s="5">
        <f>AllData_CategoryTribe!BA1534*9</f>
        <v>2.3809499999999999</v>
      </c>
      <c r="O1533" s="5">
        <f>AllData_CategoryTribe!BB1534*4</f>
        <v>48.253920000000001</v>
      </c>
      <c r="P1533">
        <f t="shared" si="23"/>
        <v>1</v>
      </c>
      <c r="Q1533">
        <v>32</v>
      </c>
    </row>
    <row r="1534" spans="1:17" x14ac:dyDescent="0.3">
      <c r="A1534" s="8" t="s">
        <v>233</v>
      </c>
      <c r="B1534" s="8" t="s">
        <v>238</v>
      </c>
      <c r="C1534" s="8" t="s">
        <v>126</v>
      </c>
      <c r="D1534" s="8" t="s">
        <v>29</v>
      </c>
      <c r="E1534" s="12">
        <v>60</v>
      </c>
      <c r="F1534" s="12">
        <v>0.14299999999999999</v>
      </c>
      <c r="G1534" s="12">
        <v>8.58</v>
      </c>
      <c r="H1534" s="13">
        <v>1.8875999999999999</v>
      </c>
      <c r="I1534" s="13">
        <v>8.5800000000000001E-2</v>
      </c>
      <c r="J1534" s="13">
        <v>3.4320000000000003E-2</v>
      </c>
      <c r="K1534" s="13">
        <v>0.3861</v>
      </c>
      <c r="L1534" s="13">
        <v>0.24023999999999998</v>
      </c>
      <c r="M1534" s="5">
        <f>AllData_CategoryTribe!AX1535*4</f>
        <v>0.34320000000000001</v>
      </c>
      <c r="N1534" s="5">
        <f>AllData_CategoryTribe!BA1535*9</f>
        <v>0.30888000000000004</v>
      </c>
      <c r="O1534" s="5">
        <f>AllData_CategoryTribe!BB1535*4</f>
        <v>1.5444</v>
      </c>
      <c r="P1534">
        <f t="shared" si="23"/>
        <v>1</v>
      </c>
      <c r="Q1534">
        <v>5.9</v>
      </c>
    </row>
    <row r="1535" spans="1:17" x14ac:dyDescent="0.3">
      <c r="A1535" s="8" t="s">
        <v>233</v>
      </c>
      <c r="B1535" s="8" t="s">
        <v>238</v>
      </c>
      <c r="C1535" s="8" t="s">
        <v>126</v>
      </c>
      <c r="D1535" s="8" t="s">
        <v>30</v>
      </c>
      <c r="E1535" s="12">
        <v>119</v>
      </c>
      <c r="F1535" s="12">
        <v>0.14299999999999999</v>
      </c>
      <c r="G1535" s="12">
        <v>17.016999999999999</v>
      </c>
      <c r="H1535" s="13">
        <v>15.655639999999998</v>
      </c>
      <c r="I1535" s="13">
        <v>0.17016999999999999</v>
      </c>
      <c r="J1535" s="13">
        <v>8.5084999999999994E-2</v>
      </c>
      <c r="K1535" s="13">
        <v>3.9819779999999998</v>
      </c>
      <c r="L1535" s="13">
        <v>0.40840799999999994</v>
      </c>
      <c r="M1535" s="5">
        <f>AllData_CategoryTribe!AX1536*4</f>
        <v>0.68067999999999995</v>
      </c>
      <c r="N1535" s="5">
        <f>AllData_CategoryTribe!BA1536*9</f>
        <v>0.76576499999999992</v>
      </c>
      <c r="O1535" s="5">
        <f>AllData_CategoryTribe!BB1536*4</f>
        <v>15.927911999999999</v>
      </c>
      <c r="P1535">
        <f t="shared" si="23"/>
        <v>1</v>
      </c>
      <c r="Q1535">
        <v>24.9</v>
      </c>
    </row>
    <row r="1536" spans="1:17" x14ac:dyDescent="0.3">
      <c r="A1536" s="8" t="s">
        <v>233</v>
      </c>
      <c r="B1536" s="8" t="s">
        <v>238</v>
      </c>
      <c r="C1536" s="8" t="s">
        <v>126</v>
      </c>
      <c r="D1536" s="8" t="s">
        <v>31</v>
      </c>
      <c r="E1536" s="12"/>
      <c r="F1536" s="12">
        <v>0</v>
      </c>
      <c r="G1536" s="12">
        <v>0</v>
      </c>
      <c r="H1536" s="13">
        <v>0</v>
      </c>
      <c r="I1536" s="13">
        <v>0</v>
      </c>
      <c r="J1536" s="13">
        <v>0</v>
      </c>
      <c r="K1536" s="13">
        <v>0</v>
      </c>
      <c r="L1536" s="13">
        <v>0</v>
      </c>
      <c r="M1536" s="5">
        <f>AllData_CategoryTribe!AX1537*4</f>
        <v>0</v>
      </c>
      <c r="N1536" s="5">
        <f>AllData_CategoryTribe!BA1537*9</f>
        <v>0</v>
      </c>
      <c r="O1536" s="5">
        <f>AllData_CategoryTribe!BB1537*4</f>
        <v>0</v>
      </c>
      <c r="P1536">
        <f t="shared" si="23"/>
        <v>0</v>
      </c>
      <c r="Q1536">
        <v>23.700000000000003</v>
      </c>
    </row>
    <row r="1537" spans="1:17" x14ac:dyDescent="0.3">
      <c r="A1537" s="8" t="s">
        <v>233</v>
      </c>
      <c r="B1537" s="8" t="s">
        <v>238</v>
      </c>
      <c r="C1537" s="8" t="s">
        <v>126</v>
      </c>
      <c r="D1537" s="8" t="s">
        <v>87</v>
      </c>
      <c r="E1537" s="12">
        <v>171</v>
      </c>
      <c r="F1537" s="12">
        <v>0.14299999999999999</v>
      </c>
      <c r="G1537" s="12">
        <v>24.452999999999999</v>
      </c>
      <c r="H1537" s="13">
        <v>28.365479999999998</v>
      </c>
      <c r="I1537" s="13">
        <v>1.8828809999999998</v>
      </c>
      <c r="J1537" s="13">
        <v>0.122265</v>
      </c>
      <c r="K1537" s="13">
        <v>5.0862240000000005</v>
      </c>
      <c r="L1537" s="13">
        <v>1.589445</v>
      </c>
      <c r="M1537" s="5">
        <f>AllData_CategoryTribe!AX1538*4</f>
        <v>7.5315239999999992</v>
      </c>
      <c r="N1537" s="5">
        <f>AllData_CategoryTribe!BA1538*9</f>
        <v>1.1003849999999999</v>
      </c>
      <c r="O1537" s="5">
        <f>AllData_CategoryTribe!BB1538*4</f>
        <v>20.344896000000002</v>
      </c>
      <c r="P1537">
        <f t="shared" si="23"/>
        <v>1</v>
      </c>
      <c r="Q1537">
        <v>29</v>
      </c>
    </row>
    <row r="1538" spans="1:17" x14ac:dyDescent="0.3">
      <c r="A1538" s="8" t="s">
        <v>233</v>
      </c>
      <c r="B1538" s="8" t="s">
        <v>238</v>
      </c>
      <c r="C1538" s="8" t="s">
        <v>126</v>
      </c>
      <c r="D1538" s="8" t="s">
        <v>128</v>
      </c>
      <c r="E1538" s="12">
        <v>62</v>
      </c>
      <c r="F1538" s="12">
        <v>0.14299999999999999</v>
      </c>
      <c r="G1538" s="12">
        <v>8.8659999999999997</v>
      </c>
      <c r="H1538" s="13">
        <v>3.9896999999999996</v>
      </c>
      <c r="I1538" s="13">
        <v>9.7526000000000015E-2</v>
      </c>
      <c r="J1538" s="13">
        <v>1.7732000000000001E-2</v>
      </c>
      <c r="K1538" s="13">
        <v>0.93092999999999992</v>
      </c>
      <c r="L1538" s="13">
        <v>0.29257799999999995</v>
      </c>
      <c r="M1538" s="5">
        <f>AllData_CategoryTribe!AX1539*4</f>
        <v>0.39010400000000006</v>
      </c>
      <c r="N1538" s="5">
        <f>AllData_CategoryTribe!BA1539*9</f>
        <v>0.15958800000000001</v>
      </c>
      <c r="O1538" s="5">
        <f>AllData_CategoryTribe!BB1539*4</f>
        <v>3.7237199999999997</v>
      </c>
      <c r="P1538">
        <f t="shared" si="23"/>
        <v>1</v>
      </c>
      <c r="Q1538">
        <v>11.8</v>
      </c>
    </row>
    <row r="1539" spans="1:17" x14ac:dyDescent="0.3">
      <c r="A1539" s="8" t="s">
        <v>233</v>
      </c>
      <c r="B1539" s="8" t="s">
        <v>238</v>
      </c>
      <c r="C1539" s="8" t="s">
        <v>126</v>
      </c>
      <c r="D1539" s="8" t="s">
        <v>121</v>
      </c>
      <c r="E1539" s="12">
        <v>94</v>
      </c>
      <c r="F1539" s="12">
        <v>3.3000000000000002E-2</v>
      </c>
      <c r="G1539" s="12">
        <v>3.1020000000000003</v>
      </c>
      <c r="H1539" s="13">
        <v>0.96162000000000003</v>
      </c>
      <c r="I1539" s="13">
        <v>3.4122000000000006E-2</v>
      </c>
      <c r="J1539" s="13">
        <v>3.1020000000000002E-3</v>
      </c>
      <c r="K1539" s="13">
        <v>0.189222</v>
      </c>
      <c r="L1539" s="13">
        <v>2.4816000000000001E-2</v>
      </c>
      <c r="M1539" s="5">
        <f>AllData_CategoryTribe!AX1540*4</f>
        <v>0.13648800000000003</v>
      </c>
      <c r="N1539" s="5">
        <f>AllData_CategoryTribe!BA1540*9</f>
        <v>2.7918000000000002E-2</v>
      </c>
      <c r="O1539" s="5">
        <f>AllData_CategoryTribe!BB1540*4</f>
        <v>0.75688800000000001</v>
      </c>
      <c r="P1539">
        <f t="shared" ref="P1539:P1602" si="24">IF($G$2:$G$3469&gt;0,1,0)</f>
        <v>1</v>
      </c>
      <c r="Q1539">
        <v>7.3</v>
      </c>
    </row>
    <row r="1540" spans="1:17" x14ac:dyDescent="0.3">
      <c r="A1540" s="8" t="s">
        <v>234</v>
      </c>
      <c r="B1540" s="8" t="s">
        <v>238</v>
      </c>
      <c r="C1540" s="8" t="s">
        <v>126</v>
      </c>
      <c r="D1540" s="8" t="s">
        <v>248</v>
      </c>
      <c r="E1540" s="12">
        <v>134</v>
      </c>
      <c r="F1540" s="12">
        <v>0.28599999999999998</v>
      </c>
      <c r="G1540" s="12">
        <v>38.323999999999998</v>
      </c>
      <c r="H1540" s="13">
        <v>62.468119999999999</v>
      </c>
      <c r="I1540" s="13">
        <v>2.414412</v>
      </c>
      <c r="J1540" s="13">
        <v>0.53653600000000001</v>
      </c>
      <c r="K1540" s="13">
        <v>11.918764000000001</v>
      </c>
      <c r="L1540" s="13">
        <v>0.38323999999999997</v>
      </c>
      <c r="M1540" s="5">
        <f>AllData_CategoryTribe!AX1541*4</f>
        <v>9.657648</v>
      </c>
      <c r="N1540" s="5">
        <f>AllData_CategoryTribe!BA1541*9</f>
        <v>4.828824</v>
      </c>
      <c r="O1540" s="5">
        <f>AllData_CategoryTribe!BB1541*4</f>
        <v>47.675056000000005</v>
      </c>
      <c r="P1540">
        <f t="shared" si="24"/>
        <v>1</v>
      </c>
      <c r="Q1540">
        <v>38.799999999999997</v>
      </c>
    </row>
    <row r="1541" spans="1:17" x14ac:dyDescent="0.3">
      <c r="A1541" s="8" t="s">
        <v>234</v>
      </c>
      <c r="B1541" s="8" t="s">
        <v>238</v>
      </c>
      <c r="C1541" s="8" t="s">
        <v>126</v>
      </c>
      <c r="D1541" s="8" t="s">
        <v>27</v>
      </c>
      <c r="E1541" s="12">
        <v>114</v>
      </c>
      <c r="F1541" s="12">
        <v>1</v>
      </c>
      <c r="G1541" s="12">
        <v>114</v>
      </c>
      <c r="H1541" s="13">
        <v>142.5</v>
      </c>
      <c r="I1541" s="13">
        <v>2.3940000000000001</v>
      </c>
      <c r="J1541" s="13">
        <v>1.4820000000000002</v>
      </c>
      <c r="K1541" s="13">
        <v>29.867999999999999</v>
      </c>
      <c r="L1541" s="13">
        <v>1.1399999999999999</v>
      </c>
      <c r="M1541" s="5">
        <f>AllData_CategoryTribe!AX1542*4</f>
        <v>9.5760000000000005</v>
      </c>
      <c r="N1541" s="5">
        <f>AllData_CategoryTribe!BA1542*9</f>
        <v>13.338000000000001</v>
      </c>
      <c r="O1541" s="5">
        <f>AllData_CategoryTribe!BB1542*4</f>
        <v>119.47199999999999</v>
      </c>
      <c r="P1541">
        <f t="shared" si="24"/>
        <v>1</v>
      </c>
      <c r="Q1541">
        <v>29.6</v>
      </c>
    </row>
    <row r="1542" spans="1:17" x14ac:dyDescent="0.3">
      <c r="A1542" s="8" t="s">
        <v>234</v>
      </c>
      <c r="B1542" s="8" t="s">
        <v>238</v>
      </c>
      <c r="C1542" s="8" t="s">
        <v>126</v>
      </c>
      <c r="D1542" s="8" t="s">
        <v>32</v>
      </c>
      <c r="E1542" s="12">
        <v>83</v>
      </c>
      <c r="F1542" s="12">
        <v>3.3000000000000002E-2</v>
      </c>
      <c r="G1542" s="12">
        <v>2.7390000000000003</v>
      </c>
      <c r="H1542" s="13">
        <v>9.0934800000000013</v>
      </c>
      <c r="I1542" s="13">
        <v>0.28211700000000006</v>
      </c>
      <c r="J1542" s="13">
        <v>8.2170000000000007E-2</v>
      </c>
      <c r="K1542" s="13">
        <v>2.0186430000000004</v>
      </c>
      <c r="L1542" s="13">
        <v>0.34785299999999997</v>
      </c>
      <c r="M1542" s="5">
        <f>AllData_CategoryTribe!AX1543*4</f>
        <v>1.1284680000000002</v>
      </c>
      <c r="N1542" s="5">
        <f>AllData_CategoryTribe!BA1543*9</f>
        <v>0.73953000000000002</v>
      </c>
      <c r="O1542" s="5">
        <f>AllData_CategoryTribe!BB1543*4</f>
        <v>8.0745720000000016</v>
      </c>
      <c r="P1542">
        <f t="shared" si="24"/>
        <v>1</v>
      </c>
      <c r="Q1542">
        <v>87</v>
      </c>
    </row>
    <row r="1543" spans="1:17" x14ac:dyDescent="0.3">
      <c r="A1543" s="8" t="s">
        <v>234</v>
      </c>
      <c r="B1543" s="8" t="s">
        <v>238</v>
      </c>
      <c r="C1543" s="8" t="s">
        <v>126</v>
      </c>
      <c r="D1543" s="8" t="s">
        <v>127</v>
      </c>
      <c r="E1543" s="12">
        <v>83</v>
      </c>
      <c r="F1543" s="12">
        <v>3.3000000000000002E-2</v>
      </c>
      <c r="G1543" s="12">
        <v>2.7390000000000003</v>
      </c>
      <c r="H1543" s="13">
        <v>2.9581200000000001</v>
      </c>
      <c r="I1543" s="13">
        <v>9.0387000000000009E-2</v>
      </c>
      <c r="J1543" s="13">
        <v>3.5607000000000007E-2</v>
      </c>
      <c r="K1543" s="13">
        <v>0.68748900000000002</v>
      </c>
      <c r="L1543" s="13">
        <v>7.6691999999999996E-2</v>
      </c>
      <c r="M1543" s="5">
        <f>AllData_CategoryTribe!AX1544*4</f>
        <v>0.36154800000000004</v>
      </c>
      <c r="N1543" s="5">
        <f>AllData_CategoryTribe!BA1544*9</f>
        <v>0.32046300000000005</v>
      </c>
      <c r="O1543" s="5">
        <f>AllData_CategoryTribe!BB1544*4</f>
        <v>2.7499560000000001</v>
      </c>
      <c r="P1543">
        <f t="shared" si="24"/>
        <v>1</v>
      </c>
      <c r="Q1543">
        <v>29.700000000000003</v>
      </c>
    </row>
    <row r="1544" spans="1:17" x14ac:dyDescent="0.3">
      <c r="A1544" s="8" t="s">
        <v>232</v>
      </c>
      <c r="B1544" s="8" t="s">
        <v>238</v>
      </c>
      <c r="C1544" s="8" t="s">
        <v>129</v>
      </c>
      <c r="D1544" s="8" t="s">
        <v>13</v>
      </c>
      <c r="E1544" s="12">
        <v>112</v>
      </c>
      <c r="F1544" s="12">
        <v>0.14299999999999999</v>
      </c>
      <c r="G1544" s="12">
        <v>16.015999999999998</v>
      </c>
      <c r="H1544" s="13">
        <v>43.08303999999999</v>
      </c>
      <c r="I1544" s="13">
        <v>3.9879839999999995</v>
      </c>
      <c r="J1544" s="13">
        <v>2.8828799999999997</v>
      </c>
      <c r="K1544" s="13">
        <v>0</v>
      </c>
      <c r="L1544" s="13">
        <v>0</v>
      </c>
      <c r="M1544" s="5">
        <f>AllData_CategoryTribe!AX1545*4</f>
        <v>15.951935999999998</v>
      </c>
      <c r="N1544" s="5">
        <f>AllData_CategoryTribe!BA1545*9</f>
        <v>25.945919999999997</v>
      </c>
      <c r="O1544" s="5">
        <f>AllData_CategoryTribe!BB1545*4</f>
        <v>0</v>
      </c>
      <c r="P1544">
        <f t="shared" si="24"/>
        <v>1</v>
      </c>
      <c r="Q1544">
        <v>42.9</v>
      </c>
    </row>
    <row r="1545" spans="1:17" x14ac:dyDescent="0.3">
      <c r="A1545" s="8" t="s">
        <v>232</v>
      </c>
      <c r="B1545" s="8" t="s">
        <v>238</v>
      </c>
      <c r="C1545" s="8" t="s">
        <v>129</v>
      </c>
      <c r="D1545" s="8" t="s">
        <v>15</v>
      </c>
      <c r="E1545" s="12"/>
      <c r="F1545" s="12">
        <v>0</v>
      </c>
      <c r="G1545" s="12">
        <v>0</v>
      </c>
      <c r="H1545" s="13">
        <v>0</v>
      </c>
      <c r="I1545" s="13">
        <v>0</v>
      </c>
      <c r="J1545" s="13">
        <v>0</v>
      </c>
      <c r="K1545" s="13">
        <v>0</v>
      </c>
      <c r="L1545" s="13">
        <v>0</v>
      </c>
      <c r="M1545" s="5">
        <f>AllData_CategoryTribe!AX1546*4</f>
        <v>0</v>
      </c>
      <c r="N1545" s="5">
        <f>AllData_CategoryTribe!BA1546*9</f>
        <v>0</v>
      </c>
      <c r="O1545" s="5">
        <f>AllData_CategoryTribe!BB1546*4</f>
        <v>0</v>
      </c>
      <c r="P1545">
        <f t="shared" si="24"/>
        <v>0</v>
      </c>
      <c r="Q1545">
        <v>44.3</v>
      </c>
    </row>
    <row r="1546" spans="1:17" x14ac:dyDescent="0.3">
      <c r="A1546" s="8" t="s">
        <v>232</v>
      </c>
      <c r="B1546" s="8" t="s">
        <v>238</v>
      </c>
      <c r="C1546" s="8" t="s">
        <v>129</v>
      </c>
      <c r="D1546" s="8" t="s">
        <v>17</v>
      </c>
      <c r="E1546" s="12"/>
      <c r="F1546" s="12">
        <v>0</v>
      </c>
      <c r="G1546" s="12">
        <v>0</v>
      </c>
      <c r="H1546" s="13">
        <v>0</v>
      </c>
      <c r="I1546" s="13">
        <v>0</v>
      </c>
      <c r="J1546" s="13">
        <v>0</v>
      </c>
      <c r="K1546" s="13">
        <v>0</v>
      </c>
      <c r="L1546" s="13">
        <v>0</v>
      </c>
      <c r="M1546" s="5">
        <f>AllData_CategoryTribe!AX1547*4</f>
        <v>0</v>
      </c>
      <c r="N1546" s="5">
        <f>AllData_CategoryTribe!BA1547*9</f>
        <v>0</v>
      </c>
      <c r="O1546" s="5">
        <f>AllData_CategoryTribe!BB1547*4</f>
        <v>0</v>
      </c>
      <c r="P1546">
        <f t="shared" si="24"/>
        <v>0</v>
      </c>
      <c r="Q1546">
        <v>38.299999999999997</v>
      </c>
    </row>
    <row r="1547" spans="1:17" x14ac:dyDescent="0.3">
      <c r="A1547" s="8" t="s">
        <v>232</v>
      </c>
      <c r="B1547" s="8" t="s">
        <v>238</v>
      </c>
      <c r="C1547" s="8" t="s">
        <v>129</v>
      </c>
      <c r="D1547" s="8" t="s">
        <v>18</v>
      </c>
      <c r="E1547" s="12"/>
      <c r="F1547" s="12">
        <v>0</v>
      </c>
      <c r="G1547" s="12">
        <v>0</v>
      </c>
      <c r="H1547" s="13">
        <v>0</v>
      </c>
      <c r="I1547" s="13">
        <v>0</v>
      </c>
      <c r="J1547" s="13">
        <v>0</v>
      </c>
      <c r="K1547" s="13">
        <v>0</v>
      </c>
      <c r="L1547" s="13">
        <v>0</v>
      </c>
      <c r="M1547" s="5">
        <f>AllData_CategoryTribe!AX1548*4</f>
        <v>0</v>
      </c>
      <c r="N1547" s="5">
        <f>AllData_CategoryTribe!BA1548*9</f>
        <v>0</v>
      </c>
      <c r="O1547" s="5">
        <f>AllData_CategoryTribe!BB1548*4</f>
        <v>0</v>
      </c>
      <c r="P1547">
        <f t="shared" si="24"/>
        <v>0</v>
      </c>
      <c r="Q1547">
        <v>39.900000000000006</v>
      </c>
    </row>
    <row r="1548" spans="1:17" x14ac:dyDescent="0.3">
      <c r="A1548" s="8" t="s">
        <v>232</v>
      </c>
      <c r="B1548" s="8" t="s">
        <v>238</v>
      </c>
      <c r="C1548" s="8" t="s">
        <v>129</v>
      </c>
      <c r="D1548" s="8" t="s">
        <v>19</v>
      </c>
      <c r="E1548" s="12">
        <v>112</v>
      </c>
      <c r="F1548" s="12">
        <v>6.7000000000000004E-2</v>
      </c>
      <c r="G1548" s="12">
        <v>7.5040000000000004</v>
      </c>
      <c r="H1548" s="13">
        <v>21.386400000000002</v>
      </c>
      <c r="I1548" s="13">
        <v>2.0185759999999999</v>
      </c>
      <c r="J1548" s="13">
        <v>1.4182560000000002</v>
      </c>
      <c r="K1548" s="13">
        <v>0</v>
      </c>
      <c r="L1548" s="13">
        <v>0</v>
      </c>
      <c r="M1548" s="5">
        <f>AllData_CategoryTribe!AX1549*4</f>
        <v>8.0743039999999997</v>
      </c>
      <c r="N1548" s="5">
        <f>AllData_CategoryTribe!BA1549*9</f>
        <v>12.764304000000001</v>
      </c>
      <c r="O1548" s="5">
        <f>AllData_CategoryTribe!BB1549*4</f>
        <v>0</v>
      </c>
      <c r="P1548">
        <f t="shared" si="24"/>
        <v>1</v>
      </c>
      <c r="Q1548">
        <v>45.8</v>
      </c>
    </row>
    <row r="1549" spans="1:17" x14ac:dyDescent="0.3">
      <c r="A1549" s="8" t="s">
        <v>232</v>
      </c>
      <c r="B1549" s="8" t="s">
        <v>238</v>
      </c>
      <c r="C1549" s="8" t="s">
        <v>129</v>
      </c>
      <c r="D1549" s="8" t="s">
        <v>22</v>
      </c>
      <c r="E1549" s="12"/>
      <c r="F1549" s="12">
        <v>0</v>
      </c>
      <c r="G1549" s="12">
        <v>0</v>
      </c>
      <c r="H1549" s="13">
        <v>0</v>
      </c>
      <c r="I1549" s="13">
        <v>0</v>
      </c>
      <c r="J1549" s="13">
        <v>0</v>
      </c>
      <c r="K1549" s="13">
        <v>0</v>
      </c>
      <c r="L1549" s="13">
        <v>0</v>
      </c>
      <c r="M1549" s="5">
        <f>AllData_CategoryTribe!AX1550*4</f>
        <v>0</v>
      </c>
      <c r="N1549" s="5">
        <f>AllData_CategoryTribe!BA1550*9</f>
        <v>0</v>
      </c>
      <c r="O1549" s="5">
        <f>AllData_CategoryTribe!BB1550*4</f>
        <v>0</v>
      </c>
      <c r="P1549">
        <f t="shared" si="24"/>
        <v>0</v>
      </c>
      <c r="Q1549">
        <v>45.8</v>
      </c>
    </row>
    <row r="1550" spans="1:17" x14ac:dyDescent="0.3">
      <c r="A1550" s="8" t="s">
        <v>232</v>
      </c>
      <c r="B1550" s="8" t="s">
        <v>238</v>
      </c>
      <c r="C1550" s="8" t="s">
        <v>129</v>
      </c>
      <c r="D1550" s="8" t="s">
        <v>23</v>
      </c>
      <c r="E1550" s="12">
        <v>64</v>
      </c>
      <c r="F1550" s="12">
        <v>0.14299999999999999</v>
      </c>
      <c r="G1550" s="12">
        <v>9.1519999999999992</v>
      </c>
      <c r="H1550" s="13">
        <v>14.185599999999999</v>
      </c>
      <c r="I1550" s="13">
        <v>1.153152</v>
      </c>
      <c r="J1550" s="13">
        <v>0.97011199999999986</v>
      </c>
      <c r="K1550" s="13">
        <v>0.100672</v>
      </c>
      <c r="L1550" s="13">
        <v>0</v>
      </c>
      <c r="M1550" s="5">
        <f>AllData_CategoryTribe!AX1551*4</f>
        <v>4.6126079999999998</v>
      </c>
      <c r="N1550" s="5">
        <f>AllData_CategoryTribe!BA1551*9</f>
        <v>8.7310079999999992</v>
      </c>
      <c r="O1550" s="5">
        <f>AllData_CategoryTribe!BB1551*4</f>
        <v>0.40268799999999999</v>
      </c>
      <c r="P1550">
        <f t="shared" si="24"/>
        <v>1</v>
      </c>
      <c r="Q1550">
        <v>24.3</v>
      </c>
    </row>
    <row r="1551" spans="1:17" x14ac:dyDescent="0.3">
      <c r="A1551" s="8" t="s">
        <v>232</v>
      </c>
      <c r="B1551" s="8" t="s">
        <v>238</v>
      </c>
      <c r="C1551" s="8" t="s">
        <v>129</v>
      </c>
      <c r="D1551" s="8" t="s">
        <v>24</v>
      </c>
      <c r="E1551" s="12">
        <v>184</v>
      </c>
      <c r="F1551" s="12">
        <v>1</v>
      </c>
      <c r="G1551" s="12">
        <v>184</v>
      </c>
      <c r="H1551" s="13">
        <v>126.96</v>
      </c>
      <c r="I1551" s="13">
        <v>6.6239999999999997</v>
      </c>
      <c r="J1551" s="13">
        <v>7.5439999999999996</v>
      </c>
      <c r="K1551" s="13">
        <v>8.2799999999999994</v>
      </c>
      <c r="L1551" s="13">
        <v>0</v>
      </c>
      <c r="M1551" s="5">
        <f>AllData_CategoryTribe!AX1552*4</f>
        <v>26.495999999999999</v>
      </c>
      <c r="N1551" s="5">
        <f>AllData_CategoryTribe!BA1552*9</f>
        <v>67.896000000000001</v>
      </c>
      <c r="O1551" s="5">
        <f>AllData_CategoryTribe!BB1552*4</f>
        <v>33.119999999999997</v>
      </c>
      <c r="P1551">
        <f t="shared" si="24"/>
        <v>1</v>
      </c>
      <c r="Q1551">
        <v>12.2</v>
      </c>
    </row>
    <row r="1552" spans="1:17" x14ac:dyDescent="0.3">
      <c r="A1552" s="8" t="s">
        <v>232</v>
      </c>
      <c r="B1552" s="8" t="s">
        <v>238</v>
      </c>
      <c r="C1552" s="8" t="s">
        <v>129</v>
      </c>
      <c r="D1552" s="8" t="s">
        <v>25</v>
      </c>
      <c r="E1552" s="12"/>
      <c r="F1552" s="12">
        <v>0</v>
      </c>
      <c r="G1552" s="12">
        <v>0</v>
      </c>
      <c r="H1552" s="13">
        <v>0</v>
      </c>
      <c r="I1552" s="13">
        <v>0</v>
      </c>
      <c r="J1552" s="13">
        <v>0</v>
      </c>
      <c r="K1552" s="13">
        <v>0</v>
      </c>
      <c r="L1552" s="13">
        <v>0</v>
      </c>
      <c r="M1552" s="5">
        <f>AllData_CategoryTribe!AX1553*4</f>
        <v>0</v>
      </c>
      <c r="N1552" s="5">
        <f>AllData_CategoryTribe!BA1553*9</f>
        <v>0</v>
      </c>
      <c r="O1552" s="5">
        <f>AllData_CategoryTribe!BB1553*4</f>
        <v>0</v>
      </c>
      <c r="P1552">
        <f t="shared" si="24"/>
        <v>0</v>
      </c>
      <c r="Q1552">
        <v>59.3</v>
      </c>
    </row>
    <row r="1553" spans="1:17" x14ac:dyDescent="0.3">
      <c r="A1553" s="8" t="s">
        <v>20</v>
      </c>
      <c r="B1553" s="8" t="s">
        <v>238</v>
      </c>
      <c r="C1553" s="8" t="s">
        <v>129</v>
      </c>
      <c r="D1553" s="8" t="s">
        <v>20</v>
      </c>
      <c r="E1553" s="12">
        <v>112</v>
      </c>
      <c r="F1553" s="12">
        <v>0.14299999999999999</v>
      </c>
      <c r="G1553" s="12">
        <v>16.015999999999998</v>
      </c>
      <c r="H1553" s="13">
        <v>16.816799999999997</v>
      </c>
      <c r="I1553" s="13">
        <v>2.9629599999999998</v>
      </c>
      <c r="J1553" s="13">
        <v>0.46446399999999999</v>
      </c>
      <c r="K1553" s="13">
        <v>0</v>
      </c>
      <c r="L1553" s="13">
        <v>0</v>
      </c>
      <c r="M1553" s="5">
        <f>AllData_CategoryTribe!AX1554*4</f>
        <v>11.851839999999999</v>
      </c>
      <c r="N1553" s="5">
        <f>AllData_CategoryTribe!BA1554*9</f>
        <v>4.1801759999999994</v>
      </c>
      <c r="O1553" s="5">
        <f>AllData_CategoryTribe!BB1554*4</f>
        <v>0</v>
      </c>
      <c r="P1553">
        <f t="shared" si="24"/>
        <v>1</v>
      </c>
      <c r="Q1553">
        <v>21.4</v>
      </c>
    </row>
    <row r="1554" spans="1:17" x14ac:dyDescent="0.3">
      <c r="A1554" s="8" t="s">
        <v>233</v>
      </c>
      <c r="B1554" s="8" t="s">
        <v>238</v>
      </c>
      <c r="C1554" s="8" t="s">
        <v>129</v>
      </c>
      <c r="D1554" s="8" t="s">
        <v>26</v>
      </c>
      <c r="E1554" s="12">
        <v>175</v>
      </c>
      <c r="F1554" s="12">
        <v>0.14299999999999999</v>
      </c>
      <c r="G1554" s="12">
        <v>25.024999999999999</v>
      </c>
      <c r="H1554" s="13">
        <v>32.532499999999999</v>
      </c>
      <c r="I1554" s="13">
        <v>0.60059999999999991</v>
      </c>
      <c r="J1554" s="13">
        <v>5.0049999999999997E-2</v>
      </c>
      <c r="K1554" s="13">
        <v>7.1571500000000006</v>
      </c>
      <c r="L1554" s="13">
        <v>7.5074999999999989E-2</v>
      </c>
      <c r="M1554" s="5">
        <f>AllData_CategoryTribe!AX1555*4</f>
        <v>2.4023999999999996</v>
      </c>
      <c r="N1554" s="5">
        <f>AllData_CategoryTribe!BA1555*9</f>
        <v>0.45044999999999996</v>
      </c>
      <c r="O1554" s="5">
        <f>AllData_CategoryTribe!BB1555*4</f>
        <v>28.628600000000002</v>
      </c>
      <c r="P1554">
        <f t="shared" si="24"/>
        <v>1</v>
      </c>
      <c r="Q1554">
        <v>31.200000000000003</v>
      </c>
    </row>
    <row r="1555" spans="1:17" x14ac:dyDescent="0.3">
      <c r="A1555" s="8" t="s">
        <v>233</v>
      </c>
      <c r="B1555" s="8" t="s">
        <v>238</v>
      </c>
      <c r="C1555" s="8" t="s">
        <v>129</v>
      </c>
      <c r="D1555" s="8" t="s">
        <v>28</v>
      </c>
      <c r="E1555" s="12">
        <v>185</v>
      </c>
      <c r="F1555" s="12">
        <v>0.28599999999999998</v>
      </c>
      <c r="G1555" s="12">
        <v>52.91</v>
      </c>
      <c r="H1555" s="13">
        <v>67.195700000000002</v>
      </c>
      <c r="I1555" s="13">
        <v>4.6031699999999995</v>
      </c>
      <c r="J1555" s="13">
        <v>0.26455000000000001</v>
      </c>
      <c r="K1555" s="13">
        <v>12.06348</v>
      </c>
      <c r="L1555" s="13">
        <v>3.3862400000000004</v>
      </c>
      <c r="M1555" s="5">
        <f>AllData_CategoryTribe!AX1556*4</f>
        <v>18.412679999999998</v>
      </c>
      <c r="N1555" s="5">
        <f>AllData_CategoryTribe!BA1556*9</f>
        <v>2.3809499999999999</v>
      </c>
      <c r="O1555" s="5">
        <f>AllData_CategoryTribe!BB1556*4</f>
        <v>48.253920000000001</v>
      </c>
      <c r="P1555">
        <f t="shared" si="24"/>
        <v>1</v>
      </c>
      <c r="Q1555">
        <v>32</v>
      </c>
    </row>
    <row r="1556" spans="1:17" x14ac:dyDescent="0.3">
      <c r="A1556" s="8" t="s">
        <v>233</v>
      </c>
      <c r="B1556" s="8" t="s">
        <v>238</v>
      </c>
      <c r="C1556" s="8" t="s">
        <v>129</v>
      </c>
      <c r="D1556" s="8" t="s">
        <v>29</v>
      </c>
      <c r="E1556" s="12">
        <v>60</v>
      </c>
      <c r="F1556" s="12">
        <v>0.14299999999999999</v>
      </c>
      <c r="G1556" s="12">
        <v>8.58</v>
      </c>
      <c r="H1556" s="13">
        <v>1.8875999999999999</v>
      </c>
      <c r="I1556" s="13">
        <v>8.5800000000000001E-2</v>
      </c>
      <c r="J1556" s="13">
        <v>3.4320000000000003E-2</v>
      </c>
      <c r="K1556" s="13">
        <v>0.3861</v>
      </c>
      <c r="L1556" s="13">
        <v>0.24023999999999998</v>
      </c>
      <c r="M1556" s="5">
        <f>AllData_CategoryTribe!AX1557*4</f>
        <v>0.34320000000000001</v>
      </c>
      <c r="N1556" s="5">
        <f>AllData_CategoryTribe!BA1557*9</f>
        <v>0.30888000000000004</v>
      </c>
      <c r="O1556" s="5">
        <f>AllData_CategoryTribe!BB1557*4</f>
        <v>1.5444</v>
      </c>
      <c r="P1556">
        <f t="shared" si="24"/>
        <v>1</v>
      </c>
      <c r="Q1556">
        <v>5.9</v>
      </c>
    </row>
    <row r="1557" spans="1:17" x14ac:dyDescent="0.3">
      <c r="A1557" s="8" t="s">
        <v>233</v>
      </c>
      <c r="B1557" s="8" t="s">
        <v>238</v>
      </c>
      <c r="C1557" s="8" t="s">
        <v>129</v>
      </c>
      <c r="D1557" s="8" t="s">
        <v>30</v>
      </c>
      <c r="E1557" s="12">
        <v>119</v>
      </c>
      <c r="F1557" s="12">
        <v>0.14299999999999999</v>
      </c>
      <c r="G1557" s="12">
        <v>17.016999999999999</v>
      </c>
      <c r="H1557" s="13">
        <v>15.655639999999998</v>
      </c>
      <c r="I1557" s="13">
        <v>0.17016999999999999</v>
      </c>
      <c r="J1557" s="13">
        <v>8.5084999999999994E-2</v>
      </c>
      <c r="K1557" s="13">
        <v>3.9819779999999998</v>
      </c>
      <c r="L1557" s="13">
        <v>0.40840799999999994</v>
      </c>
      <c r="M1557" s="5">
        <f>AllData_CategoryTribe!AX1558*4</f>
        <v>0.68067999999999995</v>
      </c>
      <c r="N1557" s="5">
        <f>AllData_CategoryTribe!BA1558*9</f>
        <v>0.76576499999999992</v>
      </c>
      <c r="O1557" s="5">
        <f>AllData_CategoryTribe!BB1558*4</f>
        <v>15.927911999999999</v>
      </c>
      <c r="P1557">
        <f t="shared" si="24"/>
        <v>1</v>
      </c>
      <c r="Q1557">
        <v>24.9</v>
      </c>
    </row>
    <row r="1558" spans="1:17" x14ac:dyDescent="0.3">
      <c r="A1558" s="8" t="s">
        <v>233</v>
      </c>
      <c r="B1558" s="8" t="s">
        <v>238</v>
      </c>
      <c r="C1558" s="8" t="s">
        <v>129</v>
      </c>
      <c r="D1558" s="8" t="s">
        <v>31</v>
      </c>
      <c r="E1558" s="12">
        <v>122</v>
      </c>
      <c r="F1558" s="12">
        <v>0.14299999999999999</v>
      </c>
      <c r="G1558" s="12">
        <v>17.445999999999998</v>
      </c>
      <c r="H1558" s="13">
        <v>0.17445999999999998</v>
      </c>
      <c r="I1558" s="13">
        <v>5.4082599999999994</v>
      </c>
      <c r="J1558" s="13">
        <v>0.17445999999999998</v>
      </c>
      <c r="K1558" s="13">
        <v>0.17445999999999998</v>
      </c>
      <c r="L1558" s="13">
        <v>1.7446E-2</v>
      </c>
      <c r="M1558" s="5">
        <f>AllData_CategoryTribe!AX1559*4</f>
        <v>21.633039999999998</v>
      </c>
      <c r="N1558" s="5">
        <f>AllData_CategoryTribe!BA1559*9</f>
        <v>1.5701399999999999</v>
      </c>
      <c r="O1558" s="5">
        <f>AllData_CategoryTribe!BB1559*4</f>
        <v>0.6978399999999999</v>
      </c>
      <c r="P1558">
        <f t="shared" si="24"/>
        <v>1</v>
      </c>
      <c r="Q1558">
        <v>31</v>
      </c>
    </row>
    <row r="1559" spans="1:17" x14ac:dyDescent="0.3">
      <c r="A1559" s="8" t="s">
        <v>233</v>
      </c>
      <c r="B1559" s="8" t="s">
        <v>238</v>
      </c>
      <c r="C1559" s="8" t="s">
        <v>129</v>
      </c>
      <c r="D1559" s="8" t="s">
        <v>87</v>
      </c>
      <c r="E1559" s="12">
        <v>171</v>
      </c>
      <c r="F1559" s="12">
        <v>0.28599999999999998</v>
      </c>
      <c r="G1559" s="12">
        <v>48.905999999999999</v>
      </c>
      <c r="H1559" s="13">
        <v>56.730959999999996</v>
      </c>
      <c r="I1559" s="13">
        <v>3.7657619999999996</v>
      </c>
      <c r="J1559" s="13">
        <v>0.24453</v>
      </c>
      <c r="K1559" s="13">
        <v>10.172448000000001</v>
      </c>
      <c r="L1559" s="13">
        <v>3.17889</v>
      </c>
      <c r="M1559" s="5">
        <f>AllData_CategoryTribe!AX1560*4</f>
        <v>15.063047999999998</v>
      </c>
      <c r="N1559" s="5">
        <f>AllData_CategoryTribe!BA1560*9</f>
        <v>2.2007699999999999</v>
      </c>
      <c r="O1559" s="5">
        <f>AllData_CategoryTribe!BB1560*4</f>
        <v>40.689792000000004</v>
      </c>
      <c r="P1559">
        <f t="shared" si="24"/>
        <v>1</v>
      </c>
      <c r="Q1559">
        <v>29</v>
      </c>
    </row>
    <row r="1560" spans="1:17" x14ac:dyDescent="0.3">
      <c r="A1560" s="8" t="s">
        <v>233</v>
      </c>
      <c r="B1560" s="8" t="s">
        <v>238</v>
      </c>
      <c r="C1560" s="8" t="s">
        <v>129</v>
      </c>
      <c r="D1560" s="8" t="s">
        <v>130</v>
      </c>
      <c r="E1560" s="12">
        <v>128</v>
      </c>
      <c r="F1560" s="12">
        <v>0.14299999999999999</v>
      </c>
      <c r="G1560" s="12">
        <v>18.303999999999998</v>
      </c>
      <c r="H1560" s="13">
        <v>29.469439999999999</v>
      </c>
      <c r="I1560" s="13">
        <v>0.36607999999999996</v>
      </c>
      <c r="J1560" s="13">
        <v>2.8005119999999999</v>
      </c>
      <c r="K1560" s="13">
        <v>1.3544960000000001</v>
      </c>
      <c r="L1560" s="13">
        <v>1.079936</v>
      </c>
      <c r="M1560" s="5">
        <f>AllData_CategoryTribe!AX1561*4</f>
        <v>1.4643199999999998</v>
      </c>
      <c r="N1560" s="5">
        <f>AllData_CategoryTribe!BA1561*9</f>
        <v>25.204608</v>
      </c>
      <c r="O1560" s="5">
        <f>AllData_CategoryTribe!BB1561*4</f>
        <v>5.4179840000000006</v>
      </c>
      <c r="P1560">
        <f t="shared" si="24"/>
        <v>1</v>
      </c>
      <c r="Q1560">
        <v>24.700000000000003</v>
      </c>
    </row>
    <row r="1561" spans="1:17" x14ac:dyDescent="0.3">
      <c r="A1561" s="8" t="s">
        <v>234</v>
      </c>
      <c r="B1561" s="8" t="s">
        <v>238</v>
      </c>
      <c r="C1561" s="8" t="s">
        <v>129</v>
      </c>
      <c r="D1561" s="8" t="s">
        <v>248</v>
      </c>
      <c r="E1561" s="12">
        <v>134</v>
      </c>
      <c r="F1561" s="12">
        <v>0.28599999999999998</v>
      </c>
      <c r="G1561" s="12">
        <v>38.323999999999998</v>
      </c>
      <c r="H1561" s="13">
        <v>62.468119999999999</v>
      </c>
      <c r="I1561" s="13">
        <v>2.414412</v>
      </c>
      <c r="J1561" s="13">
        <v>0.53653600000000001</v>
      </c>
      <c r="K1561" s="13">
        <v>11.918764000000001</v>
      </c>
      <c r="L1561" s="13">
        <v>0.38323999999999997</v>
      </c>
      <c r="M1561" s="5">
        <f>AllData_CategoryTribe!AX1562*4</f>
        <v>9.657648</v>
      </c>
      <c r="N1561" s="5">
        <f>AllData_CategoryTribe!BA1562*9</f>
        <v>4.828824</v>
      </c>
      <c r="O1561" s="5">
        <f>AllData_CategoryTribe!BB1562*4</f>
        <v>47.675056000000005</v>
      </c>
      <c r="P1561">
        <f t="shared" si="24"/>
        <v>1</v>
      </c>
      <c r="Q1561">
        <v>38.799999999999997</v>
      </c>
    </row>
    <row r="1562" spans="1:17" x14ac:dyDescent="0.3">
      <c r="A1562" s="8" t="s">
        <v>234</v>
      </c>
      <c r="B1562" s="8" t="s">
        <v>238</v>
      </c>
      <c r="C1562" s="8" t="s">
        <v>129</v>
      </c>
      <c r="D1562" s="8" t="s">
        <v>27</v>
      </c>
      <c r="E1562" s="12">
        <v>114</v>
      </c>
      <c r="F1562" s="12">
        <v>1</v>
      </c>
      <c r="G1562" s="12">
        <v>114</v>
      </c>
      <c r="H1562" s="13">
        <v>142.5</v>
      </c>
      <c r="I1562" s="13">
        <v>2.3940000000000001</v>
      </c>
      <c r="J1562" s="13">
        <v>1.4820000000000002</v>
      </c>
      <c r="K1562" s="13">
        <v>29.867999999999999</v>
      </c>
      <c r="L1562" s="13">
        <v>1.1399999999999999</v>
      </c>
      <c r="M1562" s="5">
        <f>AllData_CategoryTribe!AX1563*4</f>
        <v>9.5760000000000005</v>
      </c>
      <c r="N1562" s="5">
        <f>AllData_CategoryTribe!BA1563*9</f>
        <v>13.338000000000001</v>
      </c>
      <c r="O1562" s="5">
        <f>AllData_CategoryTribe!BB1563*4</f>
        <v>119.47199999999999</v>
      </c>
      <c r="P1562">
        <f t="shared" si="24"/>
        <v>1</v>
      </c>
      <c r="Q1562">
        <v>29.6</v>
      </c>
    </row>
    <row r="1563" spans="1:17" x14ac:dyDescent="0.3">
      <c r="A1563" s="8" t="s">
        <v>234</v>
      </c>
      <c r="B1563" s="8" t="s">
        <v>238</v>
      </c>
      <c r="C1563" s="8" t="s">
        <v>129</v>
      </c>
      <c r="D1563" s="8" t="s">
        <v>32</v>
      </c>
      <c r="E1563" s="12">
        <v>83</v>
      </c>
      <c r="F1563" s="12">
        <v>0.14299999999999999</v>
      </c>
      <c r="G1563" s="12">
        <v>11.869</v>
      </c>
      <c r="H1563" s="13">
        <v>39.405079999999998</v>
      </c>
      <c r="I1563" s="13">
        <v>1.222507</v>
      </c>
      <c r="J1563" s="13">
        <v>0.35607</v>
      </c>
      <c r="K1563" s="13">
        <v>8.7474530000000001</v>
      </c>
      <c r="L1563" s="13">
        <v>1.507363</v>
      </c>
      <c r="M1563" s="5">
        <f>AllData_CategoryTribe!AX1564*4</f>
        <v>4.890028</v>
      </c>
      <c r="N1563" s="5">
        <f>AllData_CategoryTribe!BA1564*9</f>
        <v>3.2046299999999999</v>
      </c>
      <c r="O1563" s="5">
        <f>AllData_CategoryTribe!BB1564*4</f>
        <v>34.989812000000001</v>
      </c>
      <c r="P1563">
        <f t="shared" si="24"/>
        <v>1</v>
      </c>
      <c r="Q1563">
        <v>87</v>
      </c>
    </row>
    <row r="1564" spans="1:17" x14ac:dyDescent="0.3">
      <c r="A1564" s="8" t="s">
        <v>234</v>
      </c>
      <c r="B1564" s="8" t="s">
        <v>238</v>
      </c>
      <c r="C1564" s="8" t="s">
        <v>129</v>
      </c>
      <c r="D1564" s="8" t="s">
        <v>74</v>
      </c>
      <c r="E1564" s="12">
        <v>340</v>
      </c>
      <c r="F1564" s="12">
        <v>0.28599999999999998</v>
      </c>
      <c r="G1564" s="12">
        <v>97.24</v>
      </c>
      <c r="H1564" s="13">
        <v>39.868399999999994</v>
      </c>
      <c r="I1564" s="13">
        <v>0</v>
      </c>
      <c r="J1564" s="13">
        <v>0</v>
      </c>
      <c r="K1564" s="13">
        <v>10.112959999999999</v>
      </c>
      <c r="L1564" s="13">
        <v>0</v>
      </c>
      <c r="M1564" s="5">
        <f>AllData_CategoryTribe!AX1565*4</f>
        <v>0</v>
      </c>
      <c r="N1564" s="5">
        <f>AllData_CategoryTribe!BA1565*9</f>
        <v>0</v>
      </c>
      <c r="O1564" s="5">
        <f>AllData_CategoryTribe!BB1565*4</f>
        <v>40.451839999999997</v>
      </c>
      <c r="P1564">
        <f t="shared" si="24"/>
        <v>1</v>
      </c>
      <c r="Q1564">
        <v>10.4</v>
      </c>
    </row>
    <row r="1565" spans="1:17" x14ac:dyDescent="0.3">
      <c r="A1565" s="8" t="s">
        <v>234</v>
      </c>
      <c r="B1565" s="8" t="s">
        <v>238</v>
      </c>
      <c r="C1565" s="8" t="s">
        <v>129</v>
      </c>
      <c r="D1565" s="8" t="s">
        <v>124</v>
      </c>
      <c r="E1565" s="12">
        <v>3</v>
      </c>
      <c r="F1565" s="12">
        <v>0.14299999999999999</v>
      </c>
      <c r="G1565" s="12">
        <v>0.42899999999999994</v>
      </c>
      <c r="H1565" s="13">
        <v>1.6130399999999998</v>
      </c>
      <c r="I1565" s="13">
        <v>0</v>
      </c>
      <c r="J1565" s="13">
        <v>0</v>
      </c>
      <c r="K1565" s="13">
        <v>0.41741699999999993</v>
      </c>
      <c r="L1565" s="13">
        <v>0</v>
      </c>
      <c r="M1565" s="5">
        <f>AllData_CategoryTribe!AX1566*4</f>
        <v>0</v>
      </c>
      <c r="N1565" s="5">
        <f>AllData_CategoryTribe!BA1566*9</f>
        <v>0</v>
      </c>
      <c r="O1565" s="5">
        <f>AllData_CategoryTribe!BB1566*4</f>
        <v>1.6696679999999997</v>
      </c>
      <c r="P1565">
        <f t="shared" si="24"/>
        <v>1</v>
      </c>
      <c r="Q1565">
        <v>97.3</v>
      </c>
    </row>
    <row r="1566" spans="1:17" x14ac:dyDescent="0.3">
      <c r="A1566" s="8" t="s">
        <v>232</v>
      </c>
      <c r="B1566" s="8" t="s">
        <v>238</v>
      </c>
      <c r="C1566" s="8" t="s">
        <v>131</v>
      </c>
      <c r="D1566" s="8" t="s">
        <v>13</v>
      </c>
      <c r="E1566" s="12">
        <v>112</v>
      </c>
      <c r="F1566" s="12">
        <v>0.14299999999999999</v>
      </c>
      <c r="G1566" s="12">
        <v>16.015999999999998</v>
      </c>
      <c r="H1566" s="13">
        <v>43.08303999999999</v>
      </c>
      <c r="I1566" s="13">
        <v>3.9879839999999995</v>
      </c>
      <c r="J1566" s="13">
        <v>2.8828799999999997</v>
      </c>
      <c r="K1566" s="13">
        <v>0</v>
      </c>
      <c r="L1566" s="13">
        <v>0</v>
      </c>
      <c r="M1566" s="5">
        <f>AllData_CategoryTribe!AX1567*4</f>
        <v>15.951935999999998</v>
      </c>
      <c r="N1566" s="5">
        <f>AllData_CategoryTribe!BA1567*9</f>
        <v>25.945919999999997</v>
      </c>
      <c r="O1566" s="5">
        <f>AllData_CategoryTribe!BB1567*4</f>
        <v>0</v>
      </c>
      <c r="P1566">
        <f t="shared" si="24"/>
        <v>1</v>
      </c>
      <c r="Q1566">
        <v>42.9</v>
      </c>
    </row>
    <row r="1567" spans="1:17" x14ac:dyDescent="0.3">
      <c r="A1567" s="8" t="s">
        <v>232</v>
      </c>
      <c r="B1567" s="8" t="s">
        <v>238</v>
      </c>
      <c r="C1567" s="8" t="s">
        <v>131</v>
      </c>
      <c r="D1567" s="8" t="s">
        <v>15</v>
      </c>
      <c r="E1567" s="12"/>
      <c r="F1567" s="12">
        <v>0</v>
      </c>
      <c r="G1567" s="12">
        <v>0</v>
      </c>
      <c r="H1567" s="13">
        <v>0</v>
      </c>
      <c r="I1567" s="13">
        <v>0</v>
      </c>
      <c r="J1567" s="13">
        <v>0</v>
      </c>
      <c r="K1567" s="13">
        <v>0</v>
      </c>
      <c r="L1567" s="13">
        <v>0</v>
      </c>
      <c r="M1567" s="5">
        <f>AllData_CategoryTribe!AX1568*4</f>
        <v>0</v>
      </c>
      <c r="N1567" s="5">
        <f>AllData_CategoryTribe!BA1568*9</f>
        <v>0</v>
      </c>
      <c r="O1567" s="5">
        <f>AllData_CategoryTribe!BB1568*4</f>
        <v>0</v>
      </c>
      <c r="P1567">
        <f t="shared" si="24"/>
        <v>0</v>
      </c>
      <c r="Q1567">
        <v>44.3</v>
      </c>
    </row>
    <row r="1568" spans="1:17" x14ac:dyDescent="0.3">
      <c r="A1568" s="8" t="s">
        <v>232</v>
      </c>
      <c r="B1568" s="8" t="s">
        <v>238</v>
      </c>
      <c r="C1568" s="8" t="s">
        <v>131</v>
      </c>
      <c r="D1568" s="8" t="s">
        <v>17</v>
      </c>
      <c r="E1568" s="12"/>
      <c r="F1568" s="12">
        <v>0</v>
      </c>
      <c r="G1568" s="12">
        <v>0</v>
      </c>
      <c r="H1568" s="13">
        <v>0</v>
      </c>
      <c r="I1568" s="13">
        <v>0</v>
      </c>
      <c r="J1568" s="13">
        <v>0</v>
      </c>
      <c r="K1568" s="13">
        <v>0</v>
      </c>
      <c r="L1568" s="13">
        <v>0</v>
      </c>
      <c r="M1568" s="5">
        <f>AllData_CategoryTribe!AX1569*4</f>
        <v>0</v>
      </c>
      <c r="N1568" s="5">
        <f>AllData_CategoryTribe!BA1569*9</f>
        <v>0</v>
      </c>
      <c r="O1568" s="5">
        <f>AllData_CategoryTribe!BB1569*4</f>
        <v>0</v>
      </c>
      <c r="P1568">
        <f t="shared" si="24"/>
        <v>0</v>
      </c>
      <c r="Q1568">
        <v>38.299999999999997</v>
      </c>
    </row>
    <row r="1569" spans="1:17" x14ac:dyDescent="0.3">
      <c r="A1569" s="8" t="s">
        <v>232</v>
      </c>
      <c r="B1569" s="8" t="s">
        <v>238</v>
      </c>
      <c r="C1569" s="8" t="s">
        <v>131</v>
      </c>
      <c r="D1569" s="8" t="s">
        <v>18</v>
      </c>
      <c r="E1569" s="12"/>
      <c r="F1569" s="12">
        <v>0</v>
      </c>
      <c r="G1569" s="12">
        <v>0</v>
      </c>
      <c r="H1569" s="13">
        <v>0</v>
      </c>
      <c r="I1569" s="13">
        <v>0</v>
      </c>
      <c r="J1569" s="13">
        <v>0</v>
      </c>
      <c r="K1569" s="13">
        <v>0</v>
      </c>
      <c r="L1569" s="13">
        <v>0</v>
      </c>
      <c r="M1569" s="5">
        <f>AllData_CategoryTribe!AX1570*4</f>
        <v>0</v>
      </c>
      <c r="N1569" s="5">
        <f>AllData_CategoryTribe!BA1570*9</f>
        <v>0</v>
      </c>
      <c r="O1569" s="5">
        <f>AllData_CategoryTribe!BB1570*4</f>
        <v>0</v>
      </c>
      <c r="P1569">
        <f t="shared" si="24"/>
        <v>0</v>
      </c>
      <c r="Q1569">
        <v>39.900000000000006</v>
      </c>
    </row>
    <row r="1570" spans="1:17" x14ac:dyDescent="0.3">
      <c r="A1570" s="8" t="s">
        <v>232</v>
      </c>
      <c r="B1570" s="8" t="s">
        <v>238</v>
      </c>
      <c r="C1570" s="8" t="s">
        <v>131</v>
      </c>
      <c r="D1570" s="8" t="s">
        <v>19</v>
      </c>
      <c r="E1570" s="12">
        <v>112</v>
      </c>
      <c r="F1570" s="12">
        <v>3.3000000000000002E-2</v>
      </c>
      <c r="G1570" s="12">
        <v>3.6960000000000002</v>
      </c>
      <c r="H1570" s="13">
        <v>10.533600000000002</v>
      </c>
      <c r="I1570" s="13">
        <v>0.994224</v>
      </c>
      <c r="J1570" s="13">
        <v>0.69854399999999994</v>
      </c>
      <c r="K1570" s="13">
        <v>0</v>
      </c>
      <c r="L1570" s="13">
        <v>0</v>
      </c>
      <c r="M1570" s="5">
        <f>AllData_CategoryTribe!AX1571*4</f>
        <v>3.976896</v>
      </c>
      <c r="N1570" s="5">
        <f>AllData_CategoryTribe!BA1571*9</f>
        <v>6.2868959999999996</v>
      </c>
      <c r="O1570" s="5">
        <f>AllData_CategoryTribe!BB1571*4</f>
        <v>0</v>
      </c>
      <c r="P1570">
        <f t="shared" si="24"/>
        <v>1</v>
      </c>
      <c r="Q1570">
        <v>45.8</v>
      </c>
    </row>
    <row r="1571" spans="1:17" x14ac:dyDescent="0.3">
      <c r="A1571" s="8" t="s">
        <v>232</v>
      </c>
      <c r="B1571" s="8" t="s">
        <v>238</v>
      </c>
      <c r="C1571" s="8" t="s">
        <v>131</v>
      </c>
      <c r="D1571" s="8" t="s">
        <v>22</v>
      </c>
      <c r="E1571" s="12"/>
      <c r="F1571" s="12">
        <v>0</v>
      </c>
      <c r="G1571" s="12">
        <v>0</v>
      </c>
      <c r="H1571" s="13">
        <v>0</v>
      </c>
      <c r="I1571" s="13">
        <v>0</v>
      </c>
      <c r="J1571" s="13">
        <v>0</v>
      </c>
      <c r="K1571" s="13">
        <v>0</v>
      </c>
      <c r="L1571" s="13">
        <v>0</v>
      </c>
      <c r="M1571" s="5">
        <f>AllData_CategoryTribe!AX1572*4</f>
        <v>0</v>
      </c>
      <c r="N1571" s="5">
        <f>AllData_CategoryTribe!BA1572*9</f>
        <v>0</v>
      </c>
      <c r="O1571" s="5">
        <f>AllData_CategoryTribe!BB1572*4</f>
        <v>0</v>
      </c>
      <c r="P1571">
        <f t="shared" si="24"/>
        <v>0</v>
      </c>
      <c r="Q1571">
        <v>45.8</v>
      </c>
    </row>
    <row r="1572" spans="1:17" x14ac:dyDescent="0.3">
      <c r="A1572" s="8" t="s">
        <v>232</v>
      </c>
      <c r="B1572" s="8" t="s">
        <v>238</v>
      </c>
      <c r="C1572" s="8" t="s">
        <v>131</v>
      </c>
      <c r="D1572" s="8" t="s">
        <v>23</v>
      </c>
      <c r="E1572" s="12"/>
      <c r="F1572" s="12">
        <v>0</v>
      </c>
      <c r="G1572" s="12">
        <v>0</v>
      </c>
      <c r="H1572" s="13">
        <v>0</v>
      </c>
      <c r="I1572" s="13">
        <v>0</v>
      </c>
      <c r="J1572" s="13">
        <v>0</v>
      </c>
      <c r="K1572" s="13">
        <v>0</v>
      </c>
      <c r="L1572" s="13">
        <v>0</v>
      </c>
      <c r="M1572" s="5">
        <f>AllData_CategoryTribe!AX1573*4</f>
        <v>0</v>
      </c>
      <c r="N1572" s="5">
        <f>AllData_CategoryTribe!BA1573*9</f>
        <v>0</v>
      </c>
      <c r="O1572" s="5">
        <f>AllData_CategoryTribe!BB1573*4</f>
        <v>0</v>
      </c>
      <c r="P1572">
        <f t="shared" si="24"/>
        <v>0</v>
      </c>
      <c r="Q1572">
        <v>24.3</v>
      </c>
    </row>
    <row r="1573" spans="1:17" x14ac:dyDescent="0.3">
      <c r="A1573" s="8" t="s">
        <v>232</v>
      </c>
      <c r="B1573" s="8" t="s">
        <v>238</v>
      </c>
      <c r="C1573" s="8" t="s">
        <v>131</v>
      </c>
      <c r="D1573" s="8" t="s">
        <v>24</v>
      </c>
      <c r="E1573" s="12">
        <v>184</v>
      </c>
      <c r="F1573" s="12">
        <v>1</v>
      </c>
      <c r="G1573" s="12">
        <v>184</v>
      </c>
      <c r="H1573" s="13">
        <v>126.96</v>
      </c>
      <c r="I1573" s="13">
        <v>6.6239999999999997</v>
      </c>
      <c r="J1573" s="13">
        <v>7.5439999999999996</v>
      </c>
      <c r="K1573" s="13">
        <v>8.2799999999999994</v>
      </c>
      <c r="L1573" s="13">
        <v>0</v>
      </c>
      <c r="M1573" s="5">
        <f>AllData_CategoryTribe!AX1574*4</f>
        <v>26.495999999999999</v>
      </c>
      <c r="N1573" s="5">
        <f>AllData_CategoryTribe!BA1574*9</f>
        <v>67.896000000000001</v>
      </c>
      <c r="O1573" s="5">
        <f>AllData_CategoryTribe!BB1574*4</f>
        <v>33.119999999999997</v>
      </c>
      <c r="P1573">
        <f t="shared" si="24"/>
        <v>1</v>
      </c>
      <c r="Q1573">
        <v>12.2</v>
      </c>
    </row>
    <row r="1574" spans="1:17" x14ac:dyDescent="0.3">
      <c r="A1574" s="8" t="s">
        <v>232</v>
      </c>
      <c r="B1574" s="8" t="s">
        <v>238</v>
      </c>
      <c r="C1574" s="8" t="s">
        <v>131</v>
      </c>
      <c r="D1574" s="8" t="s">
        <v>25</v>
      </c>
      <c r="E1574" s="12"/>
      <c r="F1574" s="12">
        <v>0</v>
      </c>
      <c r="G1574" s="12">
        <v>0</v>
      </c>
      <c r="H1574" s="13">
        <v>0</v>
      </c>
      <c r="I1574" s="13">
        <v>0</v>
      </c>
      <c r="J1574" s="13">
        <v>0</v>
      </c>
      <c r="K1574" s="13">
        <v>0</v>
      </c>
      <c r="L1574" s="13">
        <v>0</v>
      </c>
      <c r="M1574" s="5">
        <f>AllData_CategoryTribe!AX1575*4</f>
        <v>0</v>
      </c>
      <c r="N1574" s="5">
        <f>AllData_CategoryTribe!BA1575*9</f>
        <v>0</v>
      </c>
      <c r="O1574" s="5">
        <f>AllData_CategoryTribe!BB1575*4</f>
        <v>0</v>
      </c>
      <c r="P1574">
        <f t="shared" si="24"/>
        <v>0</v>
      </c>
      <c r="Q1574">
        <v>59.3</v>
      </c>
    </row>
    <row r="1575" spans="1:17" x14ac:dyDescent="0.3">
      <c r="A1575" s="8" t="s">
        <v>232</v>
      </c>
      <c r="B1575" s="8" t="s">
        <v>238</v>
      </c>
      <c r="C1575" s="8" t="s">
        <v>131</v>
      </c>
      <c r="D1575" s="8" t="s">
        <v>120</v>
      </c>
      <c r="E1575" s="12">
        <v>7</v>
      </c>
      <c r="F1575" s="12">
        <v>0.14299999999999999</v>
      </c>
      <c r="G1575" s="12">
        <v>1.0009999999999999</v>
      </c>
      <c r="H1575" s="13">
        <v>1.0009999999999998E-2</v>
      </c>
      <c r="I1575" s="13">
        <v>1.0009999999999998E-2</v>
      </c>
      <c r="J1575" s="13">
        <v>1.0009999999999998E-2</v>
      </c>
      <c r="K1575" s="13">
        <v>1.0009999999999998E-2</v>
      </c>
      <c r="L1575" s="13">
        <v>1.0009999999999998E-2</v>
      </c>
      <c r="M1575" s="5">
        <f>AllData_CategoryTribe!AX1576*4</f>
        <v>4.0039999999999992E-2</v>
      </c>
      <c r="N1575" s="5">
        <f>AllData_CategoryTribe!BA1576*9</f>
        <v>9.0089999999999976E-2</v>
      </c>
      <c r="O1575" s="5">
        <f>AllData_CategoryTribe!BB1576*4</f>
        <v>4.0039999999999992E-2</v>
      </c>
      <c r="P1575">
        <f t="shared" si="24"/>
        <v>1</v>
      </c>
      <c r="Q1575">
        <v>0</v>
      </c>
    </row>
    <row r="1576" spans="1:17" x14ac:dyDescent="0.3">
      <c r="A1576" s="8" t="s">
        <v>20</v>
      </c>
      <c r="B1576" s="8" t="s">
        <v>238</v>
      </c>
      <c r="C1576" s="8" t="s">
        <v>131</v>
      </c>
      <c r="D1576" s="8" t="s">
        <v>20</v>
      </c>
      <c r="E1576" s="12">
        <v>112</v>
      </c>
      <c r="F1576" s="12">
        <v>0.35699999999999998</v>
      </c>
      <c r="G1576" s="12">
        <v>39.983999999999995</v>
      </c>
      <c r="H1576" s="13">
        <v>41.983199999999997</v>
      </c>
      <c r="I1576" s="13">
        <v>7.3970399999999996</v>
      </c>
      <c r="J1576" s="13">
        <v>1.1595359999999999</v>
      </c>
      <c r="K1576" s="13">
        <v>0</v>
      </c>
      <c r="L1576" s="13">
        <v>0</v>
      </c>
      <c r="M1576" s="5">
        <f>AllData_CategoryTribe!AX1577*4</f>
        <v>29.588159999999998</v>
      </c>
      <c r="N1576" s="5">
        <f>AllData_CategoryTribe!BA1577*9</f>
        <v>10.435823999999998</v>
      </c>
      <c r="O1576" s="5">
        <f>AllData_CategoryTribe!BB1577*4</f>
        <v>0</v>
      </c>
      <c r="P1576">
        <f t="shared" si="24"/>
        <v>1</v>
      </c>
      <c r="Q1576">
        <v>21.4</v>
      </c>
    </row>
    <row r="1577" spans="1:17" x14ac:dyDescent="0.3">
      <c r="A1577" s="8" t="s">
        <v>233</v>
      </c>
      <c r="B1577" s="8" t="s">
        <v>238</v>
      </c>
      <c r="C1577" s="8" t="s">
        <v>131</v>
      </c>
      <c r="D1577" s="8" t="s">
        <v>26</v>
      </c>
      <c r="E1577" s="12">
        <v>175</v>
      </c>
      <c r="F1577" s="12">
        <v>0.42899999999999999</v>
      </c>
      <c r="G1577" s="12">
        <v>75.075000000000003</v>
      </c>
      <c r="H1577" s="13">
        <v>97.597499999999997</v>
      </c>
      <c r="I1577" s="13">
        <v>1.8018000000000001</v>
      </c>
      <c r="J1577" s="13">
        <v>0.15015000000000001</v>
      </c>
      <c r="K1577" s="13">
        <v>21.471450000000001</v>
      </c>
      <c r="L1577" s="13">
        <v>0.22522500000000001</v>
      </c>
      <c r="M1577" s="5">
        <f>AllData_CategoryTribe!AX1578*4</f>
        <v>7.2072000000000003</v>
      </c>
      <c r="N1577" s="5">
        <f>AllData_CategoryTribe!BA1578*9</f>
        <v>1.3513500000000001</v>
      </c>
      <c r="O1577" s="5">
        <f>AllData_CategoryTribe!BB1578*4</f>
        <v>85.885800000000003</v>
      </c>
      <c r="P1577">
        <f t="shared" si="24"/>
        <v>1</v>
      </c>
      <c r="Q1577">
        <v>31.200000000000003</v>
      </c>
    </row>
    <row r="1578" spans="1:17" x14ac:dyDescent="0.3">
      <c r="A1578" s="8" t="s">
        <v>233</v>
      </c>
      <c r="B1578" s="8" t="s">
        <v>238</v>
      </c>
      <c r="C1578" s="8" t="s">
        <v>131</v>
      </c>
      <c r="D1578" s="8" t="s">
        <v>28</v>
      </c>
      <c r="E1578" s="12">
        <v>185</v>
      </c>
      <c r="F1578" s="12">
        <v>0.28599999999999998</v>
      </c>
      <c r="G1578" s="12">
        <v>52.91</v>
      </c>
      <c r="H1578" s="13">
        <v>67.195700000000002</v>
      </c>
      <c r="I1578" s="13">
        <v>4.6031699999999995</v>
      </c>
      <c r="J1578" s="13">
        <v>0.26455000000000001</v>
      </c>
      <c r="K1578" s="13">
        <v>12.06348</v>
      </c>
      <c r="L1578" s="13">
        <v>3.3862400000000004</v>
      </c>
      <c r="M1578" s="5">
        <f>AllData_CategoryTribe!AX1579*4</f>
        <v>18.412679999999998</v>
      </c>
      <c r="N1578" s="5">
        <f>AllData_CategoryTribe!BA1579*9</f>
        <v>2.3809499999999999</v>
      </c>
      <c r="O1578" s="5">
        <f>AllData_CategoryTribe!BB1579*4</f>
        <v>48.253920000000001</v>
      </c>
      <c r="P1578">
        <f t="shared" si="24"/>
        <v>1</v>
      </c>
      <c r="Q1578">
        <v>32</v>
      </c>
    </row>
    <row r="1579" spans="1:17" x14ac:dyDescent="0.3">
      <c r="A1579" s="8" t="s">
        <v>233</v>
      </c>
      <c r="B1579" s="8" t="s">
        <v>238</v>
      </c>
      <c r="C1579" s="8" t="s">
        <v>131</v>
      </c>
      <c r="D1579" s="8" t="s">
        <v>29</v>
      </c>
      <c r="E1579" s="12">
        <v>60</v>
      </c>
      <c r="F1579" s="12">
        <v>0.14299999999999999</v>
      </c>
      <c r="G1579" s="12">
        <v>8.58</v>
      </c>
      <c r="H1579" s="13">
        <v>1.8875999999999999</v>
      </c>
      <c r="I1579" s="13">
        <v>8.5800000000000001E-2</v>
      </c>
      <c r="J1579" s="13">
        <v>3.4320000000000003E-2</v>
      </c>
      <c r="K1579" s="13">
        <v>0.3861</v>
      </c>
      <c r="L1579" s="13">
        <v>0.24023999999999998</v>
      </c>
      <c r="M1579" s="5">
        <f>AllData_CategoryTribe!AX1580*4</f>
        <v>0.34320000000000001</v>
      </c>
      <c r="N1579" s="5">
        <f>AllData_CategoryTribe!BA1580*9</f>
        <v>0.30888000000000004</v>
      </c>
      <c r="O1579" s="5">
        <f>AllData_CategoryTribe!BB1580*4</f>
        <v>1.5444</v>
      </c>
      <c r="P1579">
        <f t="shared" si="24"/>
        <v>1</v>
      </c>
      <c r="Q1579">
        <v>5.9</v>
      </c>
    </row>
    <row r="1580" spans="1:17" x14ac:dyDescent="0.3">
      <c r="A1580" s="8" t="s">
        <v>233</v>
      </c>
      <c r="B1580" s="8" t="s">
        <v>238</v>
      </c>
      <c r="C1580" s="8" t="s">
        <v>131</v>
      </c>
      <c r="D1580" s="8" t="s">
        <v>30</v>
      </c>
      <c r="E1580" s="12">
        <v>128</v>
      </c>
      <c r="F1580" s="12">
        <v>0.14299999999999999</v>
      </c>
      <c r="G1580" s="12">
        <v>18.303999999999998</v>
      </c>
      <c r="H1580" s="13">
        <v>16.839679999999998</v>
      </c>
      <c r="I1580" s="13">
        <v>0.18303999999999998</v>
      </c>
      <c r="J1580" s="13">
        <v>9.151999999999999E-2</v>
      </c>
      <c r="K1580" s="13">
        <v>4.2831359999999998</v>
      </c>
      <c r="L1580" s="13">
        <v>0.43929599999999991</v>
      </c>
      <c r="M1580" s="5">
        <f>AllData_CategoryTribe!AX1581*4</f>
        <v>0.73215999999999992</v>
      </c>
      <c r="N1580" s="5">
        <f>AllData_CategoryTribe!BA1581*9</f>
        <v>0.82367999999999997</v>
      </c>
      <c r="O1580" s="5">
        <f>AllData_CategoryTribe!BB1581*4</f>
        <v>17.132543999999999</v>
      </c>
      <c r="P1580">
        <f t="shared" si="24"/>
        <v>1</v>
      </c>
      <c r="Q1580">
        <v>24.9</v>
      </c>
    </row>
    <row r="1581" spans="1:17" x14ac:dyDescent="0.3">
      <c r="A1581" s="8" t="s">
        <v>233</v>
      </c>
      <c r="B1581" s="8" t="s">
        <v>238</v>
      </c>
      <c r="C1581" s="8" t="s">
        <v>131</v>
      </c>
      <c r="D1581" s="8" t="s">
        <v>31</v>
      </c>
      <c r="E1581" s="12">
        <v>122</v>
      </c>
      <c r="F1581" s="12">
        <v>3.0000000000000001E-3</v>
      </c>
      <c r="G1581" s="12">
        <v>0.36599999999999999</v>
      </c>
      <c r="H1581" s="13">
        <v>0.34037999999999996</v>
      </c>
      <c r="I1581" s="13">
        <v>7.3200000000000001E-3</v>
      </c>
      <c r="J1581" s="13">
        <v>3.6600000000000001E-4</v>
      </c>
      <c r="K1581" s="13">
        <v>7.9056000000000001E-2</v>
      </c>
      <c r="L1581" s="13">
        <v>5.4899999999999992E-3</v>
      </c>
      <c r="M1581" s="5">
        <f>AllData_CategoryTribe!AX1582*4</f>
        <v>2.928E-2</v>
      </c>
      <c r="N1581" s="5">
        <f>AllData_CategoryTribe!BA1582*9</f>
        <v>3.2940000000000001E-3</v>
      </c>
      <c r="O1581" s="5">
        <f>AllData_CategoryTribe!BB1582*4</f>
        <v>0.31622400000000001</v>
      </c>
      <c r="P1581">
        <f t="shared" si="24"/>
        <v>1</v>
      </c>
      <c r="Q1581">
        <v>23.700000000000003</v>
      </c>
    </row>
    <row r="1582" spans="1:17" x14ac:dyDescent="0.3">
      <c r="A1582" s="8" t="s">
        <v>233</v>
      </c>
      <c r="B1582" s="8" t="s">
        <v>238</v>
      </c>
      <c r="C1582" s="8" t="s">
        <v>131</v>
      </c>
      <c r="D1582" s="8" t="s">
        <v>87</v>
      </c>
      <c r="E1582" s="12">
        <v>171</v>
      </c>
      <c r="F1582" s="12">
        <v>0.42899999999999999</v>
      </c>
      <c r="G1582" s="12">
        <v>73.358999999999995</v>
      </c>
      <c r="H1582" s="13">
        <v>85.096440000000001</v>
      </c>
      <c r="I1582" s="13">
        <v>5.6486429999999999</v>
      </c>
      <c r="J1582" s="13">
        <v>0.36679499999999998</v>
      </c>
      <c r="K1582" s="13">
        <v>15.258671999999999</v>
      </c>
      <c r="L1582" s="13">
        <v>4.7683349999999995</v>
      </c>
      <c r="M1582" s="5">
        <f>AllData_CategoryTribe!AX1583*4</f>
        <v>22.594571999999999</v>
      </c>
      <c r="N1582" s="5">
        <f>AllData_CategoryTribe!BA1583*9</f>
        <v>3.3011549999999996</v>
      </c>
      <c r="O1582" s="5">
        <f>AllData_CategoryTribe!BB1583*4</f>
        <v>61.034687999999996</v>
      </c>
      <c r="P1582">
        <f t="shared" si="24"/>
        <v>1</v>
      </c>
      <c r="Q1582">
        <v>29</v>
      </c>
    </row>
    <row r="1583" spans="1:17" x14ac:dyDescent="0.3">
      <c r="A1583" s="8" t="s">
        <v>233</v>
      </c>
      <c r="B1583" s="8" t="s">
        <v>238</v>
      </c>
      <c r="C1583" s="8" t="s">
        <v>131</v>
      </c>
      <c r="D1583" s="8" t="s">
        <v>132</v>
      </c>
      <c r="E1583" s="12">
        <v>128</v>
      </c>
      <c r="F1583" s="12">
        <v>0.01</v>
      </c>
      <c r="G1583" s="12">
        <v>1.28</v>
      </c>
      <c r="H1583" s="13">
        <v>0.62719999999999998</v>
      </c>
      <c r="I1583" s="13">
        <v>5.1200000000000004E-3</v>
      </c>
      <c r="J1583" s="13">
        <v>5.1200000000000004E-3</v>
      </c>
      <c r="K1583" s="13">
        <v>0.15872000000000003</v>
      </c>
      <c r="L1583" s="13">
        <v>1.536E-2</v>
      </c>
      <c r="M1583" s="5">
        <f>AllData_CategoryTribe!AX1584*4</f>
        <v>2.0480000000000002E-2</v>
      </c>
      <c r="N1583" s="5">
        <f>AllData_CategoryTribe!BA1584*9</f>
        <v>4.6080000000000003E-2</v>
      </c>
      <c r="O1583" s="5">
        <f>AllData_CategoryTribe!BB1584*4</f>
        <v>0.63488000000000011</v>
      </c>
      <c r="P1583">
        <f t="shared" si="24"/>
        <v>1</v>
      </c>
      <c r="Q1583">
        <v>13.200000000000001</v>
      </c>
    </row>
    <row r="1584" spans="1:17" x14ac:dyDescent="0.3">
      <c r="A1584" s="8" t="s">
        <v>234</v>
      </c>
      <c r="B1584" s="8" t="s">
        <v>238</v>
      </c>
      <c r="C1584" s="8" t="s">
        <v>131</v>
      </c>
      <c r="D1584" s="8" t="s">
        <v>248</v>
      </c>
      <c r="E1584" s="12">
        <v>134</v>
      </c>
      <c r="F1584" s="12">
        <v>1</v>
      </c>
      <c r="G1584" s="12">
        <v>134</v>
      </c>
      <c r="H1584" s="13">
        <v>218.42</v>
      </c>
      <c r="I1584" s="13">
        <v>8.4420000000000002</v>
      </c>
      <c r="J1584" s="13">
        <v>1.8759999999999999</v>
      </c>
      <c r="K1584" s="13">
        <v>41.674000000000007</v>
      </c>
      <c r="L1584" s="13">
        <v>1.34</v>
      </c>
      <c r="M1584" s="5">
        <f>AllData_CategoryTribe!AX1585*4</f>
        <v>33.768000000000001</v>
      </c>
      <c r="N1584" s="5">
        <f>AllData_CategoryTribe!BA1585*9</f>
        <v>16.884</v>
      </c>
      <c r="O1584" s="5">
        <f>AllData_CategoryTribe!BB1585*4</f>
        <v>166.69600000000003</v>
      </c>
      <c r="P1584">
        <f t="shared" si="24"/>
        <v>1</v>
      </c>
      <c r="Q1584">
        <v>38.799999999999997</v>
      </c>
    </row>
    <row r="1585" spans="1:17" x14ac:dyDescent="0.3">
      <c r="A1585" s="8" t="s">
        <v>234</v>
      </c>
      <c r="B1585" s="8" t="s">
        <v>238</v>
      </c>
      <c r="C1585" s="8" t="s">
        <v>131</v>
      </c>
      <c r="D1585" s="8" t="s">
        <v>27</v>
      </c>
      <c r="E1585" s="12">
        <v>114</v>
      </c>
      <c r="F1585" s="12">
        <v>1</v>
      </c>
      <c r="G1585" s="12">
        <v>114</v>
      </c>
      <c r="H1585" s="13">
        <v>142.5</v>
      </c>
      <c r="I1585" s="13">
        <v>2.3940000000000001</v>
      </c>
      <c r="J1585" s="13">
        <v>1.4820000000000002</v>
      </c>
      <c r="K1585" s="13">
        <v>29.867999999999999</v>
      </c>
      <c r="L1585" s="13">
        <v>1.1399999999999999</v>
      </c>
      <c r="M1585" s="5">
        <f>AllData_CategoryTribe!AX1586*4</f>
        <v>9.5760000000000005</v>
      </c>
      <c r="N1585" s="5">
        <f>AllData_CategoryTribe!BA1586*9</f>
        <v>13.338000000000001</v>
      </c>
      <c r="O1585" s="5">
        <f>AllData_CategoryTribe!BB1586*4</f>
        <v>119.47199999999999</v>
      </c>
      <c r="P1585">
        <f t="shared" si="24"/>
        <v>1</v>
      </c>
      <c r="Q1585">
        <v>29.6</v>
      </c>
    </row>
    <row r="1586" spans="1:17" x14ac:dyDescent="0.3">
      <c r="A1586" s="8" t="s">
        <v>234</v>
      </c>
      <c r="B1586" s="8" t="s">
        <v>238</v>
      </c>
      <c r="C1586" s="8" t="s">
        <v>131</v>
      </c>
      <c r="D1586" s="8" t="s">
        <v>32</v>
      </c>
      <c r="E1586" s="12"/>
      <c r="F1586" s="12">
        <v>0</v>
      </c>
      <c r="G1586" s="12">
        <v>0</v>
      </c>
      <c r="H1586" s="13">
        <v>0</v>
      </c>
      <c r="I1586" s="13">
        <v>0</v>
      </c>
      <c r="J1586" s="13">
        <v>0</v>
      </c>
      <c r="K1586" s="13">
        <v>0</v>
      </c>
      <c r="L1586" s="13">
        <v>0</v>
      </c>
      <c r="M1586" s="5">
        <f>AllData_CategoryTribe!AX1587*4</f>
        <v>0</v>
      </c>
      <c r="N1586" s="5">
        <f>AllData_CategoryTribe!BA1587*9</f>
        <v>0</v>
      </c>
      <c r="O1586" s="5">
        <f>AllData_CategoryTribe!BB1587*4</f>
        <v>0</v>
      </c>
      <c r="P1586">
        <f t="shared" si="24"/>
        <v>0</v>
      </c>
      <c r="Q1586">
        <v>87</v>
      </c>
    </row>
    <row r="1587" spans="1:17" x14ac:dyDescent="0.3">
      <c r="A1587" s="8" t="s">
        <v>234</v>
      </c>
      <c r="B1587" s="8" t="s">
        <v>238</v>
      </c>
      <c r="C1587" s="8" t="s">
        <v>131</v>
      </c>
      <c r="D1587" s="8" t="s">
        <v>74</v>
      </c>
      <c r="E1587" s="12">
        <v>340</v>
      </c>
      <c r="F1587" s="12">
        <v>0.14299999999999999</v>
      </c>
      <c r="G1587" s="12">
        <v>48.62</v>
      </c>
      <c r="H1587" s="13">
        <v>19.934199999999997</v>
      </c>
      <c r="I1587" s="13">
        <v>0</v>
      </c>
      <c r="J1587" s="13">
        <v>0</v>
      </c>
      <c r="K1587" s="13">
        <v>5.0564799999999996</v>
      </c>
      <c r="L1587" s="13">
        <v>0</v>
      </c>
      <c r="M1587" s="5">
        <f>AllData_CategoryTribe!AX1588*4</f>
        <v>0</v>
      </c>
      <c r="N1587" s="5">
        <f>AllData_CategoryTribe!BA1588*9</f>
        <v>0</v>
      </c>
      <c r="O1587" s="5">
        <f>AllData_CategoryTribe!BB1588*4</f>
        <v>20.225919999999999</v>
      </c>
      <c r="P1587">
        <f t="shared" si="24"/>
        <v>1</v>
      </c>
      <c r="Q1587">
        <v>10.4</v>
      </c>
    </row>
    <row r="1588" spans="1:17" x14ac:dyDescent="0.3">
      <c r="A1588" s="8" t="s">
        <v>232</v>
      </c>
      <c r="B1588" s="8" t="s">
        <v>238</v>
      </c>
      <c r="C1588" s="8" t="s">
        <v>133</v>
      </c>
      <c r="D1588" s="8" t="s">
        <v>13</v>
      </c>
      <c r="E1588" s="12">
        <v>112</v>
      </c>
      <c r="F1588" s="12">
        <v>6.7000000000000004E-2</v>
      </c>
      <c r="G1588" s="12">
        <v>7.5040000000000004</v>
      </c>
      <c r="H1588" s="13">
        <v>20.185760000000002</v>
      </c>
      <c r="I1588" s="13">
        <v>1.8684960000000002</v>
      </c>
      <c r="J1588" s="13">
        <v>1.3507199999999999</v>
      </c>
      <c r="K1588" s="13">
        <v>0</v>
      </c>
      <c r="L1588" s="13">
        <v>0</v>
      </c>
      <c r="M1588" s="5">
        <f>AllData_CategoryTribe!AX1589*4</f>
        <v>7.4739840000000006</v>
      </c>
      <c r="N1588" s="5">
        <f>AllData_CategoryTribe!BA1589*9</f>
        <v>12.156479999999998</v>
      </c>
      <c r="O1588" s="5">
        <f>AllData_CategoryTribe!BB1589*4</f>
        <v>0</v>
      </c>
      <c r="P1588">
        <f t="shared" si="24"/>
        <v>1</v>
      </c>
      <c r="Q1588">
        <v>42.9</v>
      </c>
    </row>
    <row r="1589" spans="1:17" x14ac:dyDescent="0.3">
      <c r="A1589" s="8" t="s">
        <v>232</v>
      </c>
      <c r="B1589" s="8" t="s">
        <v>238</v>
      </c>
      <c r="C1589" s="8" t="s">
        <v>133</v>
      </c>
      <c r="D1589" s="8" t="s">
        <v>15</v>
      </c>
      <c r="E1589" s="12">
        <v>85</v>
      </c>
      <c r="F1589" s="12">
        <v>3.0000000000000001E-3</v>
      </c>
      <c r="G1589" s="12">
        <v>0.255</v>
      </c>
      <c r="H1589" s="13">
        <v>0.61454999999999993</v>
      </c>
      <c r="I1589" s="13">
        <v>8.3894999999999997E-2</v>
      </c>
      <c r="J1589" s="13">
        <v>2.7795E-2</v>
      </c>
      <c r="K1589" s="13">
        <v>1.2750000000000001E-3</v>
      </c>
      <c r="L1589" s="13">
        <v>0</v>
      </c>
      <c r="M1589" s="5">
        <f>AllData_CategoryTribe!AX1590*4</f>
        <v>0.33557999999999999</v>
      </c>
      <c r="N1589" s="5">
        <f>AllData_CategoryTribe!BA1590*9</f>
        <v>0.25015500000000002</v>
      </c>
      <c r="O1589" s="5">
        <f>AllData_CategoryTribe!BB1590*4</f>
        <v>5.1000000000000004E-3</v>
      </c>
      <c r="P1589">
        <f t="shared" si="24"/>
        <v>1</v>
      </c>
      <c r="Q1589">
        <v>44.3</v>
      </c>
    </row>
    <row r="1590" spans="1:17" x14ac:dyDescent="0.3">
      <c r="A1590" s="8" t="s">
        <v>232</v>
      </c>
      <c r="B1590" s="8" t="s">
        <v>238</v>
      </c>
      <c r="C1590" s="8" t="s">
        <v>133</v>
      </c>
      <c r="D1590" s="8" t="s">
        <v>17</v>
      </c>
      <c r="E1590" s="12">
        <v>85</v>
      </c>
      <c r="F1590" s="12">
        <v>3.0000000000000001E-3</v>
      </c>
      <c r="G1590" s="12">
        <v>0.255</v>
      </c>
      <c r="H1590" s="13">
        <v>0.67575000000000007</v>
      </c>
      <c r="I1590" s="13">
        <v>4.3095000000000001E-2</v>
      </c>
      <c r="J1590" s="13">
        <v>5.457E-2</v>
      </c>
      <c r="K1590" s="13">
        <v>0</v>
      </c>
      <c r="L1590" s="13">
        <v>0</v>
      </c>
      <c r="M1590" s="5">
        <f>AllData_CategoryTribe!AX1591*4</f>
        <v>0.17238000000000001</v>
      </c>
      <c r="N1590" s="5">
        <f>AllData_CategoryTribe!BA1591*9</f>
        <v>0.49113000000000001</v>
      </c>
      <c r="O1590" s="5">
        <f>AllData_CategoryTribe!BB1591*4</f>
        <v>0</v>
      </c>
      <c r="P1590">
        <f t="shared" si="24"/>
        <v>1</v>
      </c>
      <c r="Q1590">
        <v>38.299999999999997</v>
      </c>
    </row>
    <row r="1591" spans="1:17" x14ac:dyDescent="0.3">
      <c r="A1591" s="8" t="s">
        <v>232</v>
      </c>
      <c r="B1591" s="8" t="s">
        <v>238</v>
      </c>
      <c r="C1591" s="8" t="s">
        <v>133</v>
      </c>
      <c r="D1591" s="8" t="s">
        <v>18</v>
      </c>
      <c r="E1591" s="12"/>
      <c r="F1591" s="12">
        <v>0</v>
      </c>
      <c r="G1591" s="12">
        <v>0</v>
      </c>
      <c r="H1591" s="13">
        <v>0</v>
      </c>
      <c r="I1591" s="13">
        <v>0</v>
      </c>
      <c r="J1591" s="13">
        <v>0</v>
      </c>
      <c r="K1591" s="13">
        <v>0</v>
      </c>
      <c r="L1591" s="13">
        <v>0</v>
      </c>
      <c r="M1591" s="5">
        <f>AllData_CategoryTribe!AX1592*4</f>
        <v>0</v>
      </c>
      <c r="N1591" s="5">
        <f>AllData_CategoryTribe!BA1592*9</f>
        <v>0</v>
      </c>
      <c r="O1591" s="5">
        <f>AllData_CategoryTribe!BB1592*4</f>
        <v>0</v>
      </c>
      <c r="P1591">
        <f t="shared" si="24"/>
        <v>0</v>
      </c>
      <c r="Q1591">
        <v>39.900000000000006</v>
      </c>
    </row>
    <row r="1592" spans="1:17" x14ac:dyDescent="0.3">
      <c r="A1592" s="8" t="s">
        <v>232</v>
      </c>
      <c r="B1592" s="8" t="s">
        <v>238</v>
      </c>
      <c r="C1592" s="8" t="s">
        <v>133</v>
      </c>
      <c r="D1592" s="8" t="s">
        <v>19</v>
      </c>
      <c r="E1592" s="12">
        <v>112</v>
      </c>
      <c r="F1592" s="12">
        <v>6.7000000000000004E-2</v>
      </c>
      <c r="G1592" s="12">
        <v>7.5040000000000004</v>
      </c>
      <c r="H1592" s="13">
        <v>21.386400000000002</v>
      </c>
      <c r="I1592" s="13">
        <v>2.0185759999999999</v>
      </c>
      <c r="J1592" s="13">
        <v>1.4182560000000002</v>
      </c>
      <c r="K1592" s="13">
        <v>0</v>
      </c>
      <c r="L1592" s="13">
        <v>0</v>
      </c>
      <c r="M1592" s="5">
        <f>AllData_CategoryTribe!AX1593*4</f>
        <v>8.0743039999999997</v>
      </c>
      <c r="N1592" s="5">
        <f>AllData_CategoryTribe!BA1593*9</f>
        <v>12.764304000000001</v>
      </c>
      <c r="O1592" s="5">
        <f>AllData_CategoryTribe!BB1593*4</f>
        <v>0</v>
      </c>
      <c r="P1592">
        <f t="shared" si="24"/>
        <v>1</v>
      </c>
      <c r="Q1592">
        <v>45.8</v>
      </c>
    </row>
    <row r="1593" spans="1:17" x14ac:dyDescent="0.3">
      <c r="A1593" s="8" t="s">
        <v>232</v>
      </c>
      <c r="B1593" s="8" t="s">
        <v>238</v>
      </c>
      <c r="C1593" s="8" t="s">
        <v>133</v>
      </c>
      <c r="D1593" s="8" t="s">
        <v>22</v>
      </c>
      <c r="E1593" s="12"/>
      <c r="F1593" s="12">
        <v>0</v>
      </c>
      <c r="G1593" s="12">
        <v>0</v>
      </c>
      <c r="H1593" s="13">
        <v>0</v>
      </c>
      <c r="I1593" s="13">
        <v>0</v>
      </c>
      <c r="J1593" s="13">
        <v>0</v>
      </c>
      <c r="K1593" s="13">
        <v>0</v>
      </c>
      <c r="L1593" s="13">
        <v>0</v>
      </c>
      <c r="M1593" s="5">
        <f>AllData_CategoryTribe!AX1594*4</f>
        <v>0</v>
      </c>
      <c r="N1593" s="5">
        <f>AllData_CategoryTribe!BA1594*9</f>
        <v>0</v>
      </c>
      <c r="O1593" s="5">
        <f>AllData_CategoryTribe!BB1594*4</f>
        <v>0</v>
      </c>
      <c r="P1593">
        <f t="shared" si="24"/>
        <v>0</v>
      </c>
      <c r="Q1593">
        <v>45.8</v>
      </c>
    </row>
    <row r="1594" spans="1:17" x14ac:dyDescent="0.3">
      <c r="A1594" s="8" t="s">
        <v>232</v>
      </c>
      <c r="B1594" s="8" t="s">
        <v>238</v>
      </c>
      <c r="C1594" s="8" t="s">
        <v>133</v>
      </c>
      <c r="D1594" s="8" t="s">
        <v>23</v>
      </c>
      <c r="E1594" s="12">
        <v>64</v>
      </c>
      <c r="F1594" s="12">
        <v>3.3000000000000002E-2</v>
      </c>
      <c r="G1594" s="12">
        <v>2.1120000000000001</v>
      </c>
      <c r="H1594" s="13">
        <v>3.2736000000000001</v>
      </c>
      <c r="I1594" s="13">
        <v>0.26611200000000002</v>
      </c>
      <c r="J1594" s="13">
        <v>0.22387199999999999</v>
      </c>
      <c r="K1594" s="13">
        <v>2.3232000000000003E-2</v>
      </c>
      <c r="L1594" s="13">
        <v>0</v>
      </c>
      <c r="M1594" s="5">
        <f>AllData_CategoryTribe!AX1595*4</f>
        <v>1.0644480000000001</v>
      </c>
      <c r="N1594" s="5">
        <f>AllData_CategoryTribe!BA1595*9</f>
        <v>2.0148479999999998</v>
      </c>
      <c r="O1594" s="5">
        <f>AllData_CategoryTribe!BB1595*4</f>
        <v>9.2928000000000011E-2</v>
      </c>
      <c r="P1594">
        <f t="shared" si="24"/>
        <v>1</v>
      </c>
      <c r="Q1594">
        <v>24.3</v>
      </c>
    </row>
    <row r="1595" spans="1:17" x14ac:dyDescent="0.3">
      <c r="A1595" s="8" t="s">
        <v>232</v>
      </c>
      <c r="B1595" s="8" t="s">
        <v>238</v>
      </c>
      <c r="C1595" s="8" t="s">
        <v>133</v>
      </c>
      <c r="D1595" s="8" t="s">
        <v>24</v>
      </c>
      <c r="E1595" s="12">
        <v>184</v>
      </c>
      <c r="F1595" s="12">
        <v>3.3000000000000002E-2</v>
      </c>
      <c r="G1595" s="12">
        <v>6.0720000000000001</v>
      </c>
      <c r="H1595" s="13">
        <v>4.1896800000000001</v>
      </c>
      <c r="I1595" s="13">
        <v>0.21859200000000001</v>
      </c>
      <c r="J1595" s="13">
        <v>0.24895199999999998</v>
      </c>
      <c r="K1595" s="13">
        <v>0.27324000000000004</v>
      </c>
      <c r="L1595" s="13">
        <v>0</v>
      </c>
      <c r="M1595" s="5">
        <f>AllData_CategoryTribe!AX1596*4</f>
        <v>0.87436800000000003</v>
      </c>
      <c r="N1595" s="5">
        <f>AllData_CategoryTribe!BA1596*9</f>
        <v>2.2405679999999997</v>
      </c>
      <c r="O1595" s="5">
        <f>AllData_CategoryTribe!BB1596*4</f>
        <v>1.0929600000000002</v>
      </c>
      <c r="P1595">
        <f t="shared" si="24"/>
        <v>1</v>
      </c>
      <c r="Q1595">
        <v>12.2</v>
      </c>
    </row>
    <row r="1596" spans="1:17" x14ac:dyDescent="0.3">
      <c r="A1596" s="8" t="s">
        <v>232</v>
      </c>
      <c r="B1596" s="8" t="s">
        <v>238</v>
      </c>
      <c r="C1596" s="8" t="s">
        <v>133</v>
      </c>
      <c r="D1596" s="8" t="s">
        <v>25</v>
      </c>
      <c r="E1596" s="12"/>
      <c r="F1596" s="12">
        <v>0</v>
      </c>
      <c r="G1596" s="12">
        <v>0</v>
      </c>
      <c r="H1596" s="13">
        <v>0</v>
      </c>
      <c r="I1596" s="13">
        <v>0</v>
      </c>
      <c r="J1596" s="13">
        <v>0</v>
      </c>
      <c r="K1596" s="13">
        <v>0</v>
      </c>
      <c r="L1596" s="13">
        <v>0</v>
      </c>
      <c r="M1596" s="5">
        <f>AllData_CategoryTribe!AX1597*4</f>
        <v>0</v>
      </c>
      <c r="N1596" s="5">
        <f>AllData_CategoryTribe!BA1597*9</f>
        <v>0</v>
      </c>
      <c r="O1596" s="5">
        <f>AllData_CategoryTribe!BB1597*4</f>
        <v>0</v>
      </c>
      <c r="P1596">
        <f t="shared" si="24"/>
        <v>0</v>
      </c>
      <c r="Q1596">
        <v>59.3</v>
      </c>
    </row>
    <row r="1597" spans="1:17" x14ac:dyDescent="0.3">
      <c r="A1597" s="8" t="s">
        <v>20</v>
      </c>
      <c r="B1597" s="8" t="s">
        <v>238</v>
      </c>
      <c r="C1597" s="8" t="s">
        <v>133</v>
      </c>
      <c r="D1597" s="8" t="s">
        <v>20</v>
      </c>
      <c r="E1597" s="12"/>
      <c r="F1597" s="12">
        <v>0</v>
      </c>
      <c r="G1597" s="12">
        <v>0</v>
      </c>
      <c r="H1597" s="13">
        <v>0</v>
      </c>
      <c r="I1597" s="13">
        <v>0</v>
      </c>
      <c r="J1597" s="13">
        <v>0</v>
      </c>
      <c r="K1597" s="13">
        <v>0</v>
      </c>
      <c r="L1597" s="13">
        <v>0</v>
      </c>
      <c r="M1597" s="5">
        <f>AllData_CategoryTribe!AX1598*4</f>
        <v>0</v>
      </c>
      <c r="N1597" s="5">
        <f>AllData_CategoryTribe!BA1598*9</f>
        <v>0</v>
      </c>
      <c r="O1597" s="5">
        <f>AllData_CategoryTribe!BB1598*4</f>
        <v>0</v>
      </c>
      <c r="P1597">
        <f t="shared" si="24"/>
        <v>0</v>
      </c>
      <c r="Q1597">
        <v>21.4</v>
      </c>
    </row>
    <row r="1598" spans="1:17" x14ac:dyDescent="0.3">
      <c r="A1598" s="8" t="s">
        <v>233</v>
      </c>
      <c r="B1598" s="8" t="s">
        <v>238</v>
      </c>
      <c r="C1598" s="8" t="s">
        <v>133</v>
      </c>
      <c r="D1598" s="8" t="s">
        <v>26</v>
      </c>
      <c r="E1598" s="12">
        <v>175</v>
      </c>
      <c r="F1598" s="12">
        <v>3.3000000000000002E-2</v>
      </c>
      <c r="G1598" s="12">
        <v>5.7750000000000004</v>
      </c>
      <c r="H1598" s="13">
        <v>7.5075000000000003</v>
      </c>
      <c r="I1598" s="13">
        <v>0.1386</v>
      </c>
      <c r="J1598" s="13">
        <v>1.155E-2</v>
      </c>
      <c r="K1598" s="13">
        <v>1.6516500000000003</v>
      </c>
      <c r="L1598" s="13">
        <v>1.7325E-2</v>
      </c>
      <c r="M1598" s="5">
        <f>AllData_CategoryTribe!AX1599*4</f>
        <v>0.5544</v>
      </c>
      <c r="N1598" s="5">
        <f>AllData_CategoryTribe!BA1599*9</f>
        <v>0.10395</v>
      </c>
      <c r="O1598" s="5">
        <f>AllData_CategoryTribe!BB1599*4</f>
        <v>6.6066000000000011</v>
      </c>
      <c r="P1598">
        <f t="shared" si="24"/>
        <v>1</v>
      </c>
      <c r="Q1598">
        <v>31.200000000000003</v>
      </c>
    </row>
    <row r="1599" spans="1:17" x14ac:dyDescent="0.3">
      <c r="A1599" s="8" t="s">
        <v>233</v>
      </c>
      <c r="B1599" s="8" t="s">
        <v>238</v>
      </c>
      <c r="C1599" s="8" t="s">
        <v>133</v>
      </c>
      <c r="D1599" s="8" t="s">
        <v>28</v>
      </c>
      <c r="E1599" s="12">
        <v>185</v>
      </c>
      <c r="F1599" s="12">
        <v>1</v>
      </c>
      <c r="G1599" s="12">
        <v>185</v>
      </c>
      <c r="H1599" s="13">
        <v>234.95</v>
      </c>
      <c r="I1599" s="13">
        <v>16.094999999999999</v>
      </c>
      <c r="J1599" s="13">
        <v>0.92500000000000004</v>
      </c>
      <c r="K1599" s="13">
        <v>42.18</v>
      </c>
      <c r="L1599" s="13">
        <v>11.84</v>
      </c>
      <c r="M1599" s="5">
        <f>AllData_CategoryTribe!AX1600*4</f>
        <v>64.38</v>
      </c>
      <c r="N1599" s="5">
        <f>AllData_CategoryTribe!BA1600*9</f>
        <v>8.3250000000000011</v>
      </c>
      <c r="O1599" s="5">
        <f>AllData_CategoryTribe!BB1600*4</f>
        <v>168.72</v>
      </c>
      <c r="P1599">
        <f t="shared" si="24"/>
        <v>1</v>
      </c>
      <c r="Q1599">
        <v>32</v>
      </c>
    </row>
    <row r="1600" spans="1:17" x14ac:dyDescent="0.3">
      <c r="A1600" s="8" t="s">
        <v>233</v>
      </c>
      <c r="B1600" s="8" t="s">
        <v>238</v>
      </c>
      <c r="C1600" s="8" t="s">
        <v>133</v>
      </c>
      <c r="D1600" s="8" t="s">
        <v>29</v>
      </c>
      <c r="E1600" s="12">
        <v>60</v>
      </c>
      <c r="F1600" s="12">
        <v>3.3000000000000002E-2</v>
      </c>
      <c r="G1600" s="12">
        <v>1.98</v>
      </c>
      <c r="H1600" s="13">
        <v>0.43560000000000004</v>
      </c>
      <c r="I1600" s="13">
        <v>1.9799999999999998E-2</v>
      </c>
      <c r="J1600" s="13">
        <v>7.92E-3</v>
      </c>
      <c r="K1600" s="13">
        <v>8.9099999999999999E-2</v>
      </c>
      <c r="L1600" s="13">
        <v>5.5439999999999996E-2</v>
      </c>
      <c r="M1600" s="5">
        <f>AllData_CategoryTribe!AX1601*4</f>
        <v>7.9199999999999993E-2</v>
      </c>
      <c r="N1600" s="5">
        <f>AllData_CategoryTribe!BA1601*9</f>
        <v>7.1279999999999996E-2</v>
      </c>
      <c r="O1600" s="5">
        <f>AllData_CategoryTribe!BB1601*4</f>
        <v>0.35639999999999999</v>
      </c>
      <c r="P1600">
        <f t="shared" si="24"/>
        <v>1</v>
      </c>
      <c r="Q1600">
        <v>5.9</v>
      </c>
    </row>
    <row r="1601" spans="1:17" x14ac:dyDescent="0.3">
      <c r="A1601" s="8" t="s">
        <v>233</v>
      </c>
      <c r="B1601" s="8" t="s">
        <v>238</v>
      </c>
      <c r="C1601" s="8" t="s">
        <v>133</v>
      </c>
      <c r="D1601" s="8" t="s">
        <v>30</v>
      </c>
      <c r="E1601" s="12">
        <v>119</v>
      </c>
      <c r="F1601" s="12">
        <v>0.42899999999999999</v>
      </c>
      <c r="G1601" s="12">
        <v>51.051000000000002</v>
      </c>
      <c r="H1601" s="13">
        <v>46.966920000000002</v>
      </c>
      <c r="I1601" s="13">
        <v>0.51051000000000002</v>
      </c>
      <c r="J1601" s="13">
        <v>0.25525500000000001</v>
      </c>
      <c r="K1601" s="13">
        <v>11.945933999999999</v>
      </c>
      <c r="L1601" s="13">
        <v>1.2252240000000001</v>
      </c>
      <c r="M1601" s="5">
        <f>AllData_CategoryTribe!AX1602*4</f>
        <v>2.0420400000000001</v>
      </c>
      <c r="N1601" s="5">
        <f>AllData_CategoryTribe!BA1602*9</f>
        <v>2.2972950000000001</v>
      </c>
      <c r="O1601" s="5">
        <f>AllData_CategoryTribe!BB1602*4</f>
        <v>47.783735999999998</v>
      </c>
      <c r="P1601">
        <f t="shared" si="24"/>
        <v>1</v>
      </c>
      <c r="Q1601">
        <v>24.9</v>
      </c>
    </row>
    <row r="1602" spans="1:17" x14ac:dyDescent="0.3">
      <c r="A1602" s="8" t="s">
        <v>233</v>
      </c>
      <c r="B1602" s="8" t="s">
        <v>238</v>
      </c>
      <c r="C1602" s="8" t="s">
        <v>133</v>
      </c>
      <c r="D1602" s="8" t="s">
        <v>31</v>
      </c>
      <c r="E1602" s="12"/>
      <c r="F1602" s="12">
        <v>0</v>
      </c>
      <c r="G1602" s="12">
        <v>0</v>
      </c>
      <c r="H1602" s="13">
        <v>0</v>
      </c>
      <c r="I1602" s="13">
        <v>0</v>
      </c>
      <c r="J1602" s="13">
        <v>0</v>
      </c>
      <c r="K1602" s="13">
        <v>0</v>
      </c>
      <c r="L1602" s="13">
        <v>0</v>
      </c>
      <c r="M1602" s="5">
        <f>AllData_CategoryTribe!AX1603*4</f>
        <v>0</v>
      </c>
      <c r="N1602" s="5">
        <f>AllData_CategoryTribe!BA1603*9</f>
        <v>0</v>
      </c>
      <c r="O1602" s="5">
        <f>AllData_CategoryTribe!BB1603*4</f>
        <v>0</v>
      </c>
      <c r="P1602">
        <f t="shared" si="24"/>
        <v>0</v>
      </c>
      <c r="Q1602">
        <v>23.700000000000003</v>
      </c>
    </row>
    <row r="1603" spans="1:17" x14ac:dyDescent="0.3">
      <c r="A1603" s="8" t="s">
        <v>233</v>
      </c>
      <c r="B1603" s="8" t="s">
        <v>238</v>
      </c>
      <c r="C1603" s="8" t="s">
        <v>133</v>
      </c>
      <c r="D1603" s="8" t="s">
        <v>87</v>
      </c>
      <c r="E1603" s="12">
        <v>171</v>
      </c>
      <c r="F1603" s="12">
        <v>3.0000000000000001E-3</v>
      </c>
      <c r="G1603" s="12">
        <v>0.51300000000000001</v>
      </c>
      <c r="H1603" s="13">
        <v>0.59508000000000005</v>
      </c>
      <c r="I1603" s="13">
        <v>3.9501000000000001E-2</v>
      </c>
      <c r="J1603" s="13">
        <v>2.565E-3</v>
      </c>
      <c r="K1603" s="13">
        <v>0.10670400000000001</v>
      </c>
      <c r="L1603" s="13">
        <v>3.3345E-2</v>
      </c>
      <c r="M1603" s="5">
        <f>AllData_CategoryTribe!AX1604*4</f>
        <v>0.15800400000000001</v>
      </c>
      <c r="N1603" s="5">
        <f>AllData_CategoryTribe!BA1604*9</f>
        <v>2.3085000000000001E-2</v>
      </c>
      <c r="O1603" s="5">
        <f>AllData_CategoryTribe!BB1604*4</f>
        <v>0.42681600000000003</v>
      </c>
      <c r="P1603">
        <f t="shared" ref="P1603:P1666" si="25">IF($G$2:$G$3469&gt;0,1,0)</f>
        <v>1</v>
      </c>
      <c r="Q1603">
        <v>29</v>
      </c>
    </row>
    <row r="1604" spans="1:17" x14ac:dyDescent="0.3">
      <c r="A1604" s="8" t="s">
        <v>233</v>
      </c>
      <c r="B1604" s="8" t="s">
        <v>238</v>
      </c>
      <c r="C1604" s="8" t="s">
        <v>133</v>
      </c>
      <c r="D1604" s="8" t="s">
        <v>121</v>
      </c>
      <c r="E1604" s="12">
        <v>94</v>
      </c>
      <c r="F1604" s="12">
        <v>6.7000000000000004E-2</v>
      </c>
      <c r="G1604" s="12">
        <v>6.298</v>
      </c>
      <c r="H1604" s="13">
        <v>1.95238</v>
      </c>
      <c r="I1604" s="13">
        <v>6.9278000000000006E-2</v>
      </c>
      <c r="J1604" s="13">
        <v>6.2980000000000006E-3</v>
      </c>
      <c r="K1604" s="13">
        <v>0.38417800000000002</v>
      </c>
      <c r="L1604" s="13">
        <v>5.0384000000000005E-2</v>
      </c>
      <c r="M1604" s="5">
        <f>AllData_CategoryTribe!AX1605*4</f>
        <v>0.27711200000000002</v>
      </c>
      <c r="N1604" s="5">
        <f>AllData_CategoryTribe!BA1605*9</f>
        <v>5.6682000000000003E-2</v>
      </c>
      <c r="O1604" s="5">
        <f>AllData_CategoryTribe!BB1605*4</f>
        <v>1.5367120000000001</v>
      </c>
      <c r="P1604">
        <f t="shared" si="25"/>
        <v>1</v>
      </c>
      <c r="Q1604">
        <v>7.3</v>
      </c>
    </row>
    <row r="1605" spans="1:17" x14ac:dyDescent="0.3">
      <c r="A1605" s="8" t="s">
        <v>234</v>
      </c>
      <c r="B1605" s="8" t="s">
        <v>238</v>
      </c>
      <c r="C1605" s="8" t="s">
        <v>133</v>
      </c>
      <c r="D1605" s="8" t="s">
        <v>248</v>
      </c>
      <c r="E1605" s="12">
        <v>134</v>
      </c>
      <c r="F1605" s="12">
        <v>1</v>
      </c>
      <c r="G1605" s="12">
        <v>134</v>
      </c>
      <c r="H1605" s="13">
        <v>218.42</v>
      </c>
      <c r="I1605" s="13">
        <v>8.4420000000000002</v>
      </c>
      <c r="J1605" s="13">
        <v>1.8759999999999999</v>
      </c>
      <c r="K1605" s="13">
        <v>41.674000000000007</v>
      </c>
      <c r="L1605" s="13">
        <v>1.34</v>
      </c>
      <c r="M1605" s="5">
        <f>AllData_CategoryTribe!AX1606*4</f>
        <v>33.768000000000001</v>
      </c>
      <c r="N1605" s="5">
        <f>AllData_CategoryTribe!BA1606*9</f>
        <v>16.884</v>
      </c>
      <c r="O1605" s="5">
        <f>AllData_CategoryTribe!BB1606*4</f>
        <v>166.69600000000003</v>
      </c>
      <c r="P1605">
        <f t="shared" si="25"/>
        <v>1</v>
      </c>
      <c r="Q1605">
        <v>38.799999999999997</v>
      </c>
    </row>
    <row r="1606" spans="1:17" x14ac:dyDescent="0.3">
      <c r="A1606" s="8" t="s">
        <v>234</v>
      </c>
      <c r="B1606" s="8" t="s">
        <v>238</v>
      </c>
      <c r="C1606" s="8" t="s">
        <v>133</v>
      </c>
      <c r="D1606" s="8" t="s">
        <v>27</v>
      </c>
      <c r="E1606" s="12">
        <v>114</v>
      </c>
      <c r="F1606" s="12">
        <v>1</v>
      </c>
      <c r="G1606" s="12">
        <v>114</v>
      </c>
      <c r="H1606" s="13">
        <v>142.5</v>
      </c>
      <c r="I1606" s="13">
        <v>2.3940000000000001</v>
      </c>
      <c r="J1606" s="13">
        <v>1.4820000000000002</v>
      </c>
      <c r="K1606" s="13">
        <v>29.867999999999999</v>
      </c>
      <c r="L1606" s="13">
        <v>1.1399999999999999</v>
      </c>
      <c r="M1606" s="5">
        <f>AllData_CategoryTribe!AX1607*4</f>
        <v>9.5760000000000005</v>
      </c>
      <c r="N1606" s="5">
        <f>AllData_CategoryTribe!BA1607*9</f>
        <v>13.338000000000001</v>
      </c>
      <c r="O1606" s="5">
        <f>AllData_CategoryTribe!BB1607*4</f>
        <v>119.47199999999999</v>
      </c>
      <c r="P1606">
        <f t="shared" si="25"/>
        <v>1</v>
      </c>
      <c r="Q1606">
        <v>29.6</v>
      </c>
    </row>
    <row r="1607" spans="1:17" x14ac:dyDescent="0.3">
      <c r="A1607" s="8" t="s">
        <v>234</v>
      </c>
      <c r="B1607" s="8" t="s">
        <v>238</v>
      </c>
      <c r="C1607" s="8" t="s">
        <v>133</v>
      </c>
      <c r="D1607" s="8" t="s">
        <v>32</v>
      </c>
      <c r="E1607" s="12">
        <v>83</v>
      </c>
      <c r="F1607" s="12">
        <v>3.0000000000000001E-3</v>
      </c>
      <c r="G1607" s="12">
        <v>0.249</v>
      </c>
      <c r="H1607" s="13">
        <v>0.82668000000000008</v>
      </c>
      <c r="I1607" s="13">
        <v>2.5647000000000003E-2</v>
      </c>
      <c r="J1607" s="13">
        <v>7.4700000000000001E-3</v>
      </c>
      <c r="K1607" s="13">
        <v>0.18351300000000001</v>
      </c>
      <c r="L1607" s="13">
        <v>3.1622999999999998E-2</v>
      </c>
      <c r="M1607" s="5">
        <f>AllData_CategoryTribe!AX1608*4</f>
        <v>0.10258800000000001</v>
      </c>
      <c r="N1607" s="5">
        <f>AllData_CategoryTribe!BA1608*9</f>
        <v>6.7229999999999998E-2</v>
      </c>
      <c r="O1607" s="5">
        <f>AllData_CategoryTribe!BB1608*4</f>
        <v>0.73405200000000004</v>
      </c>
      <c r="P1607">
        <f t="shared" si="25"/>
        <v>1</v>
      </c>
      <c r="Q1607">
        <v>87</v>
      </c>
    </row>
    <row r="1608" spans="1:17" x14ac:dyDescent="0.3">
      <c r="A1608" s="8" t="s">
        <v>234</v>
      </c>
      <c r="B1608" s="8" t="s">
        <v>238</v>
      </c>
      <c r="C1608" s="8" t="s">
        <v>133</v>
      </c>
      <c r="D1608" s="8" t="s">
        <v>74</v>
      </c>
      <c r="E1608" s="12">
        <v>340</v>
      </c>
      <c r="F1608" s="12">
        <v>0.28599999999999998</v>
      </c>
      <c r="G1608" s="12">
        <v>97.24</v>
      </c>
      <c r="H1608" s="13">
        <v>39.868399999999994</v>
      </c>
      <c r="I1608" s="13">
        <v>0</v>
      </c>
      <c r="J1608" s="13">
        <v>0</v>
      </c>
      <c r="K1608" s="13">
        <v>10.112959999999999</v>
      </c>
      <c r="L1608" s="13">
        <v>0</v>
      </c>
      <c r="M1608" s="5">
        <f>AllData_CategoryTribe!AX1609*4</f>
        <v>0</v>
      </c>
      <c r="N1608" s="5">
        <f>AllData_CategoryTribe!BA1609*9</f>
        <v>0</v>
      </c>
      <c r="O1608" s="5">
        <f>AllData_CategoryTribe!BB1609*4</f>
        <v>40.451839999999997</v>
      </c>
      <c r="P1608">
        <f t="shared" si="25"/>
        <v>1</v>
      </c>
      <c r="Q1608">
        <v>10.4</v>
      </c>
    </row>
    <row r="1609" spans="1:17" x14ac:dyDescent="0.3">
      <c r="A1609" s="8" t="s">
        <v>234</v>
      </c>
      <c r="B1609" s="8" t="s">
        <v>238</v>
      </c>
      <c r="C1609" s="8" t="s">
        <v>133</v>
      </c>
      <c r="D1609" s="8" t="s">
        <v>124</v>
      </c>
      <c r="E1609" s="12">
        <v>3</v>
      </c>
      <c r="F1609" s="12">
        <v>1</v>
      </c>
      <c r="G1609" s="12">
        <v>3</v>
      </c>
      <c r="H1609" s="13">
        <v>11.28</v>
      </c>
      <c r="I1609" s="13">
        <v>0</v>
      </c>
      <c r="J1609" s="13">
        <v>0</v>
      </c>
      <c r="K1609" s="13">
        <v>2.9189999999999996</v>
      </c>
      <c r="L1609" s="13">
        <v>0</v>
      </c>
      <c r="M1609" s="5">
        <f>AllData_CategoryTribe!AX1610*4</f>
        <v>0</v>
      </c>
      <c r="N1609" s="5">
        <f>AllData_CategoryTribe!BA1610*9</f>
        <v>0</v>
      </c>
      <c r="O1609" s="5">
        <f>AllData_CategoryTribe!BB1610*4</f>
        <v>11.675999999999998</v>
      </c>
      <c r="P1609">
        <f t="shared" si="25"/>
        <v>1</v>
      </c>
      <c r="Q1609">
        <v>97.3</v>
      </c>
    </row>
    <row r="1610" spans="1:17" x14ac:dyDescent="0.3">
      <c r="A1610" s="8" t="s">
        <v>232</v>
      </c>
      <c r="B1610" s="8" t="s">
        <v>238</v>
      </c>
      <c r="C1610" s="8" t="s">
        <v>134</v>
      </c>
      <c r="D1610" s="8" t="s">
        <v>13</v>
      </c>
      <c r="E1610" s="12">
        <v>112</v>
      </c>
      <c r="F1610" s="12">
        <v>0.14299999999999999</v>
      </c>
      <c r="G1610" s="12">
        <v>16.015999999999998</v>
      </c>
      <c r="H1610" s="13">
        <v>43.08303999999999</v>
      </c>
      <c r="I1610" s="13">
        <v>3.9879839999999995</v>
      </c>
      <c r="J1610" s="13">
        <v>2.8828799999999997</v>
      </c>
      <c r="K1610" s="13">
        <v>0</v>
      </c>
      <c r="L1610" s="13">
        <v>0</v>
      </c>
      <c r="M1610" s="5">
        <f>AllData_CategoryTribe!AX1611*4</f>
        <v>15.951935999999998</v>
      </c>
      <c r="N1610" s="5">
        <f>AllData_CategoryTribe!BA1611*9</f>
        <v>25.945919999999997</v>
      </c>
      <c r="O1610" s="5">
        <f>AllData_CategoryTribe!BB1611*4</f>
        <v>0</v>
      </c>
      <c r="P1610">
        <f t="shared" si="25"/>
        <v>1</v>
      </c>
      <c r="Q1610">
        <v>42.9</v>
      </c>
    </row>
    <row r="1611" spans="1:17" x14ac:dyDescent="0.3">
      <c r="A1611" s="8" t="s">
        <v>232</v>
      </c>
      <c r="B1611" s="8" t="s">
        <v>238</v>
      </c>
      <c r="C1611" s="8" t="s">
        <v>134</v>
      </c>
      <c r="D1611" s="8" t="s">
        <v>15</v>
      </c>
      <c r="E1611" s="12">
        <v>85</v>
      </c>
      <c r="F1611" s="12">
        <v>3.3000000000000002E-2</v>
      </c>
      <c r="G1611" s="12">
        <v>2.8050000000000002</v>
      </c>
      <c r="H1611" s="13">
        <v>6.7600499999999997</v>
      </c>
      <c r="I1611" s="13">
        <v>0.92284499999999992</v>
      </c>
      <c r="J1611" s="13">
        <v>0.30574500000000004</v>
      </c>
      <c r="K1611" s="13">
        <v>1.4025000000000001E-2</v>
      </c>
      <c r="L1611" s="13">
        <v>0</v>
      </c>
      <c r="M1611" s="5">
        <f>AllData_CategoryTribe!AX1612*4</f>
        <v>3.6913799999999997</v>
      </c>
      <c r="N1611" s="5">
        <f>AllData_CategoryTribe!BA1612*9</f>
        <v>2.7517050000000003</v>
      </c>
      <c r="O1611" s="5">
        <f>AllData_CategoryTribe!BB1612*4</f>
        <v>5.6100000000000004E-2</v>
      </c>
      <c r="P1611">
        <f t="shared" si="25"/>
        <v>1</v>
      </c>
      <c r="Q1611">
        <v>44.3</v>
      </c>
    </row>
    <row r="1612" spans="1:17" x14ac:dyDescent="0.3">
      <c r="A1612" s="8" t="s">
        <v>232</v>
      </c>
      <c r="B1612" s="8" t="s">
        <v>238</v>
      </c>
      <c r="C1612" s="8" t="s">
        <v>134</v>
      </c>
      <c r="D1612" s="8" t="s">
        <v>17</v>
      </c>
      <c r="E1612" s="12">
        <v>85</v>
      </c>
      <c r="F1612" s="12">
        <v>3.3000000000000002E-2</v>
      </c>
      <c r="G1612" s="12">
        <v>2.8050000000000002</v>
      </c>
      <c r="H1612" s="13">
        <v>7.4332500000000001</v>
      </c>
      <c r="I1612" s="13">
        <v>0.47404499999999999</v>
      </c>
      <c r="J1612" s="13">
        <v>0.60026999999999997</v>
      </c>
      <c r="K1612" s="13">
        <v>0</v>
      </c>
      <c r="L1612" s="13">
        <v>0</v>
      </c>
      <c r="M1612" s="5">
        <f>AllData_CategoryTribe!AX1613*4</f>
        <v>1.89618</v>
      </c>
      <c r="N1612" s="5">
        <f>AllData_CategoryTribe!BA1613*9</f>
        <v>5.4024299999999998</v>
      </c>
      <c r="O1612" s="5">
        <f>AllData_CategoryTribe!BB1613*4</f>
        <v>0</v>
      </c>
      <c r="P1612">
        <f t="shared" si="25"/>
        <v>1</v>
      </c>
      <c r="Q1612">
        <v>38.299999999999997</v>
      </c>
    </row>
    <row r="1613" spans="1:17" x14ac:dyDescent="0.3">
      <c r="A1613" s="8" t="s">
        <v>232</v>
      </c>
      <c r="B1613" s="8" t="s">
        <v>238</v>
      </c>
      <c r="C1613" s="8" t="s">
        <v>134</v>
      </c>
      <c r="D1613" s="8" t="s">
        <v>18</v>
      </c>
      <c r="E1613" s="12"/>
      <c r="F1613" s="12">
        <v>0</v>
      </c>
      <c r="G1613" s="12">
        <v>0</v>
      </c>
      <c r="H1613" s="13">
        <v>0</v>
      </c>
      <c r="I1613" s="13">
        <v>0</v>
      </c>
      <c r="J1613" s="13">
        <v>0</v>
      </c>
      <c r="K1613" s="13">
        <v>0</v>
      </c>
      <c r="L1613" s="13">
        <v>0</v>
      </c>
      <c r="M1613" s="5">
        <f>AllData_CategoryTribe!AX1614*4</f>
        <v>0</v>
      </c>
      <c r="N1613" s="5">
        <f>AllData_CategoryTribe!BA1614*9</f>
        <v>0</v>
      </c>
      <c r="O1613" s="5">
        <f>AllData_CategoryTribe!BB1614*4</f>
        <v>0</v>
      </c>
      <c r="P1613">
        <f t="shared" si="25"/>
        <v>0</v>
      </c>
      <c r="Q1613">
        <v>39.900000000000006</v>
      </c>
    </row>
    <row r="1614" spans="1:17" x14ac:dyDescent="0.3">
      <c r="A1614" s="8" t="s">
        <v>232</v>
      </c>
      <c r="B1614" s="8" t="s">
        <v>238</v>
      </c>
      <c r="C1614" s="8" t="s">
        <v>134</v>
      </c>
      <c r="D1614" s="8" t="s">
        <v>19</v>
      </c>
      <c r="E1614" s="12">
        <v>112</v>
      </c>
      <c r="F1614" s="12">
        <v>3.3000000000000002E-2</v>
      </c>
      <c r="G1614" s="12">
        <v>3.6960000000000002</v>
      </c>
      <c r="H1614" s="13">
        <v>10.533600000000002</v>
      </c>
      <c r="I1614" s="13">
        <v>0.994224</v>
      </c>
      <c r="J1614" s="13">
        <v>0.69854399999999994</v>
      </c>
      <c r="K1614" s="13">
        <v>0</v>
      </c>
      <c r="L1614" s="13">
        <v>0</v>
      </c>
      <c r="M1614" s="5">
        <f>AllData_CategoryTribe!AX1615*4</f>
        <v>3.976896</v>
      </c>
      <c r="N1614" s="5">
        <f>AllData_CategoryTribe!BA1615*9</f>
        <v>6.2868959999999996</v>
      </c>
      <c r="O1614" s="5">
        <f>AllData_CategoryTribe!BB1615*4</f>
        <v>0</v>
      </c>
      <c r="P1614">
        <f t="shared" si="25"/>
        <v>1</v>
      </c>
      <c r="Q1614">
        <v>45.8</v>
      </c>
    </row>
    <row r="1615" spans="1:17" x14ac:dyDescent="0.3">
      <c r="A1615" s="8" t="s">
        <v>232</v>
      </c>
      <c r="B1615" s="8" t="s">
        <v>238</v>
      </c>
      <c r="C1615" s="8" t="s">
        <v>134</v>
      </c>
      <c r="D1615" s="8" t="s">
        <v>22</v>
      </c>
      <c r="E1615" s="12"/>
      <c r="F1615" s="12">
        <v>0</v>
      </c>
      <c r="G1615" s="12">
        <v>0</v>
      </c>
      <c r="H1615" s="13">
        <v>0</v>
      </c>
      <c r="I1615" s="13">
        <v>0</v>
      </c>
      <c r="J1615" s="13">
        <v>0</v>
      </c>
      <c r="K1615" s="13">
        <v>0</v>
      </c>
      <c r="L1615" s="13">
        <v>0</v>
      </c>
      <c r="M1615" s="5">
        <f>AllData_CategoryTribe!AX1616*4</f>
        <v>0</v>
      </c>
      <c r="N1615" s="5">
        <f>AllData_CategoryTribe!BA1616*9</f>
        <v>0</v>
      </c>
      <c r="O1615" s="5">
        <f>AllData_CategoryTribe!BB1616*4</f>
        <v>0</v>
      </c>
      <c r="P1615">
        <f t="shared" si="25"/>
        <v>0</v>
      </c>
      <c r="Q1615">
        <v>45.8</v>
      </c>
    </row>
    <row r="1616" spans="1:17" x14ac:dyDescent="0.3">
      <c r="A1616" s="8" t="s">
        <v>232</v>
      </c>
      <c r="B1616" s="8" t="s">
        <v>238</v>
      </c>
      <c r="C1616" s="8" t="s">
        <v>134</v>
      </c>
      <c r="D1616" s="8" t="s">
        <v>23</v>
      </c>
      <c r="E1616" s="12">
        <v>64</v>
      </c>
      <c r="F1616" s="12">
        <v>3.3000000000000002E-2</v>
      </c>
      <c r="G1616" s="12">
        <v>2.1120000000000001</v>
      </c>
      <c r="H1616" s="13">
        <v>3.2736000000000001</v>
      </c>
      <c r="I1616" s="13">
        <v>0.26611200000000002</v>
      </c>
      <c r="J1616" s="13">
        <v>0.22387199999999999</v>
      </c>
      <c r="K1616" s="13">
        <v>2.3232000000000003E-2</v>
      </c>
      <c r="L1616" s="13">
        <v>0</v>
      </c>
      <c r="M1616" s="5">
        <f>AllData_CategoryTribe!AX1617*4</f>
        <v>1.0644480000000001</v>
      </c>
      <c r="N1616" s="5">
        <f>AllData_CategoryTribe!BA1617*9</f>
        <v>2.0148479999999998</v>
      </c>
      <c r="O1616" s="5">
        <f>AllData_CategoryTribe!BB1617*4</f>
        <v>9.2928000000000011E-2</v>
      </c>
      <c r="P1616">
        <f t="shared" si="25"/>
        <v>1</v>
      </c>
      <c r="Q1616">
        <v>24.3</v>
      </c>
    </row>
    <row r="1617" spans="1:17" x14ac:dyDescent="0.3">
      <c r="A1617" s="8" t="s">
        <v>232</v>
      </c>
      <c r="B1617" s="8" t="s">
        <v>238</v>
      </c>
      <c r="C1617" s="8" t="s">
        <v>134</v>
      </c>
      <c r="D1617" s="8" t="s">
        <v>24</v>
      </c>
      <c r="E1617" s="12">
        <v>184</v>
      </c>
      <c r="F1617" s="12">
        <v>1</v>
      </c>
      <c r="G1617" s="12">
        <v>184</v>
      </c>
      <c r="H1617" s="13">
        <v>126.96</v>
      </c>
      <c r="I1617" s="13">
        <v>6.6239999999999997</v>
      </c>
      <c r="J1617" s="13">
        <v>7.5439999999999996</v>
      </c>
      <c r="K1617" s="13">
        <v>8.2799999999999994</v>
      </c>
      <c r="L1617" s="13">
        <v>0</v>
      </c>
      <c r="M1617" s="5">
        <f>AllData_CategoryTribe!AX1618*4</f>
        <v>26.495999999999999</v>
      </c>
      <c r="N1617" s="5">
        <f>AllData_CategoryTribe!BA1618*9</f>
        <v>67.896000000000001</v>
      </c>
      <c r="O1617" s="5">
        <f>AllData_CategoryTribe!BB1618*4</f>
        <v>33.119999999999997</v>
      </c>
      <c r="P1617">
        <f t="shared" si="25"/>
        <v>1</v>
      </c>
      <c r="Q1617">
        <v>12.2</v>
      </c>
    </row>
    <row r="1618" spans="1:17" x14ac:dyDescent="0.3">
      <c r="A1618" s="8" t="s">
        <v>232</v>
      </c>
      <c r="B1618" s="8" t="s">
        <v>238</v>
      </c>
      <c r="C1618" s="8" t="s">
        <v>134</v>
      </c>
      <c r="D1618" s="8" t="s">
        <v>25</v>
      </c>
      <c r="E1618" s="12">
        <v>113</v>
      </c>
      <c r="F1618" s="12">
        <v>3.0000000000000001E-3</v>
      </c>
      <c r="G1618" s="12">
        <v>0.33900000000000002</v>
      </c>
      <c r="H1618" s="13">
        <v>1.3661700000000001</v>
      </c>
      <c r="I1618" s="13">
        <v>8.4411E-2</v>
      </c>
      <c r="J1618" s="13">
        <v>0.11220900000000002</v>
      </c>
      <c r="K1618" s="13">
        <v>4.4070000000000003E-3</v>
      </c>
      <c r="L1618" s="13">
        <v>0</v>
      </c>
      <c r="M1618" s="5">
        <f>AllData_CategoryTribe!AX1619*4</f>
        <v>0.337644</v>
      </c>
      <c r="N1618" s="5">
        <f>AllData_CategoryTribe!BA1619*9</f>
        <v>1.0098810000000003</v>
      </c>
      <c r="O1618" s="5">
        <f>AllData_CategoryTribe!BB1619*4</f>
        <v>1.7628000000000001E-2</v>
      </c>
      <c r="P1618">
        <f t="shared" si="25"/>
        <v>1</v>
      </c>
      <c r="Q1618">
        <v>59.3</v>
      </c>
    </row>
    <row r="1619" spans="1:17" x14ac:dyDescent="0.3">
      <c r="A1619" s="8" t="s">
        <v>20</v>
      </c>
      <c r="B1619" s="8" t="s">
        <v>238</v>
      </c>
      <c r="C1619" s="8" t="s">
        <v>134</v>
      </c>
      <c r="D1619" s="8" t="s">
        <v>20</v>
      </c>
      <c r="E1619" s="12">
        <v>112</v>
      </c>
      <c r="F1619" s="12">
        <v>0.28599999999999998</v>
      </c>
      <c r="G1619" s="12">
        <v>32.031999999999996</v>
      </c>
      <c r="H1619" s="13">
        <v>33.633599999999994</v>
      </c>
      <c r="I1619" s="13">
        <v>5.9259199999999996</v>
      </c>
      <c r="J1619" s="13">
        <v>0.92892799999999998</v>
      </c>
      <c r="K1619" s="13">
        <v>0</v>
      </c>
      <c r="L1619" s="13">
        <v>0</v>
      </c>
      <c r="M1619" s="5">
        <f>AllData_CategoryTribe!AX1620*4</f>
        <v>23.703679999999999</v>
      </c>
      <c r="N1619" s="5">
        <f>AllData_CategoryTribe!BA1620*9</f>
        <v>8.3603519999999989</v>
      </c>
      <c r="O1619" s="5">
        <f>AllData_CategoryTribe!BB1620*4</f>
        <v>0</v>
      </c>
      <c r="P1619">
        <f t="shared" si="25"/>
        <v>1</v>
      </c>
      <c r="Q1619">
        <v>21.4</v>
      </c>
    </row>
    <row r="1620" spans="1:17" x14ac:dyDescent="0.3">
      <c r="A1620" s="8" t="s">
        <v>233</v>
      </c>
      <c r="B1620" s="8" t="s">
        <v>238</v>
      </c>
      <c r="C1620" s="8" t="s">
        <v>134</v>
      </c>
      <c r="D1620" s="8" t="s">
        <v>26</v>
      </c>
      <c r="E1620" s="12">
        <v>175</v>
      </c>
      <c r="F1620" s="12">
        <v>3.3000000000000002E-2</v>
      </c>
      <c r="G1620" s="12">
        <v>5.7750000000000004</v>
      </c>
      <c r="H1620" s="13">
        <v>7.5075000000000003</v>
      </c>
      <c r="I1620" s="13">
        <v>0.1386</v>
      </c>
      <c r="J1620" s="13">
        <v>1.155E-2</v>
      </c>
      <c r="K1620" s="13">
        <v>1.6516500000000003</v>
      </c>
      <c r="L1620" s="13">
        <v>1.7325E-2</v>
      </c>
      <c r="M1620" s="5">
        <f>AllData_CategoryTribe!AX1621*4</f>
        <v>0.5544</v>
      </c>
      <c r="N1620" s="5">
        <f>AllData_CategoryTribe!BA1621*9</f>
        <v>0.10395</v>
      </c>
      <c r="O1620" s="5">
        <f>AllData_CategoryTribe!BB1621*4</f>
        <v>6.6066000000000011</v>
      </c>
      <c r="P1620">
        <f t="shared" si="25"/>
        <v>1</v>
      </c>
      <c r="Q1620">
        <v>31.200000000000003</v>
      </c>
    </row>
    <row r="1621" spans="1:17" x14ac:dyDescent="0.3">
      <c r="A1621" s="8" t="s">
        <v>233</v>
      </c>
      <c r="B1621" s="8" t="s">
        <v>238</v>
      </c>
      <c r="C1621" s="8" t="s">
        <v>134</v>
      </c>
      <c r="D1621" s="8" t="s">
        <v>28</v>
      </c>
      <c r="E1621" s="12">
        <v>185</v>
      </c>
      <c r="F1621" s="12">
        <v>0.14299999999999999</v>
      </c>
      <c r="G1621" s="12">
        <v>26.454999999999998</v>
      </c>
      <c r="H1621" s="13">
        <v>33.597850000000001</v>
      </c>
      <c r="I1621" s="13">
        <v>2.3015849999999998</v>
      </c>
      <c r="J1621" s="13">
        <v>0.132275</v>
      </c>
      <c r="K1621" s="13">
        <v>6.0317400000000001</v>
      </c>
      <c r="L1621" s="13">
        <v>1.6931200000000002</v>
      </c>
      <c r="M1621" s="5">
        <f>AllData_CategoryTribe!AX1622*4</f>
        <v>9.2063399999999991</v>
      </c>
      <c r="N1621" s="5">
        <f>AllData_CategoryTribe!BA1622*9</f>
        <v>1.1904749999999999</v>
      </c>
      <c r="O1621" s="5">
        <f>AllData_CategoryTribe!BB1622*4</f>
        <v>24.12696</v>
      </c>
      <c r="P1621">
        <f t="shared" si="25"/>
        <v>1</v>
      </c>
      <c r="Q1621">
        <v>32</v>
      </c>
    </row>
    <row r="1622" spans="1:17" x14ac:dyDescent="0.3">
      <c r="A1622" s="8" t="s">
        <v>233</v>
      </c>
      <c r="B1622" s="8" t="s">
        <v>238</v>
      </c>
      <c r="C1622" s="8" t="s">
        <v>134</v>
      </c>
      <c r="D1622" s="8" t="s">
        <v>29</v>
      </c>
      <c r="E1622" s="12">
        <v>60</v>
      </c>
      <c r="F1622" s="12">
        <v>3.3000000000000002E-2</v>
      </c>
      <c r="G1622" s="12">
        <v>1.98</v>
      </c>
      <c r="H1622" s="13">
        <v>0.43560000000000004</v>
      </c>
      <c r="I1622" s="13">
        <v>1.9799999999999998E-2</v>
      </c>
      <c r="J1622" s="13">
        <v>7.92E-3</v>
      </c>
      <c r="K1622" s="13">
        <v>8.9099999999999999E-2</v>
      </c>
      <c r="L1622" s="13">
        <v>5.5439999999999996E-2</v>
      </c>
      <c r="M1622" s="5">
        <f>AllData_CategoryTribe!AX1623*4</f>
        <v>7.9199999999999993E-2</v>
      </c>
      <c r="N1622" s="5">
        <f>AllData_CategoryTribe!BA1623*9</f>
        <v>7.1279999999999996E-2</v>
      </c>
      <c r="O1622" s="5">
        <f>AllData_CategoryTribe!BB1623*4</f>
        <v>0.35639999999999999</v>
      </c>
      <c r="P1622">
        <f t="shared" si="25"/>
        <v>1</v>
      </c>
      <c r="Q1622">
        <v>5.9</v>
      </c>
    </row>
    <row r="1623" spans="1:17" x14ac:dyDescent="0.3">
      <c r="A1623" s="8" t="s">
        <v>233</v>
      </c>
      <c r="B1623" s="8" t="s">
        <v>238</v>
      </c>
      <c r="C1623" s="8" t="s">
        <v>134</v>
      </c>
      <c r="D1623" s="8" t="s">
        <v>30</v>
      </c>
      <c r="E1623" s="12">
        <v>119</v>
      </c>
      <c r="F1623" s="12">
        <v>0.28599999999999998</v>
      </c>
      <c r="G1623" s="12">
        <v>34.033999999999999</v>
      </c>
      <c r="H1623" s="13">
        <v>31.311279999999996</v>
      </c>
      <c r="I1623" s="13">
        <v>0.34033999999999998</v>
      </c>
      <c r="J1623" s="13">
        <v>0.17016999999999999</v>
      </c>
      <c r="K1623" s="13">
        <v>7.9639559999999996</v>
      </c>
      <c r="L1623" s="13">
        <v>0.81681599999999988</v>
      </c>
      <c r="M1623" s="5">
        <f>AllData_CategoryTribe!AX1624*4</f>
        <v>1.3613599999999999</v>
      </c>
      <c r="N1623" s="5">
        <f>AllData_CategoryTribe!BA1624*9</f>
        <v>1.5315299999999998</v>
      </c>
      <c r="O1623" s="5">
        <f>AllData_CategoryTribe!BB1624*4</f>
        <v>31.855823999999998</v>
      </c>
      <c r="P1623">
        <f t="shared" si="25"/>
        <v>1</v>
      </c>
      <c r="Q1623">
        <v>24.9</v>
      </c>
    </row>
    <row r="1624" spans="1:17" x14ac:dyDescent="0.3">
      <c r="A1624" s="8" t="s">
        <v>233</v>
      </c>
      <c r="B1624" s="8" t="s">
        <v>238</v>
      </c>
      <c r="C1624" s="8" t="s">
        <v>134</v>
      </c>
      <c r="D1624" s="8" t="s">
        <v>31</v>
      </c>
      <c r="E1624" s="12">
        <v>122</v>
      </c>
      <c r="F1624" s="12">
        <v>3.3000000000000002E-2</v>
      </c>
      <c r="G1624" s="12">
        <v>4.0259999999999998</v>
      </c>
      <c r="H1624" s="13">
        <v>3.7441800000000001</v>
      </c>
      <c r="I1624" s="13">
        <v>8.0519999999999994E-2</v>
      </c>
      <c r="J1624" s="13">
        <v>4.0260000000000001E-3</v>
      </c>
      <c r="K1624" s="13">
        <v>0.86961600000000006</v>
      </c>
      <c r="L1624" s="13">
        <v>6.0389999999999999E-2</v>
      </c>
      <c r="M1624" s="5">
        <f>AllData_CategoryTribe!AX1625*4</f>
        <v>0.32207999999999998</v>
      </c>
      <c r="N1624" s="5">
        <f>AllData_CategoryTribe!BA1625*9</f>
        <v>3.6234000000000002E-2</v>
      </c>
      <c r="O1624" s="5">
        <f>AllData_CategoryTribe!BB1625*4</f>
        <v>3.4784640000000002</v>
      </c>
      <c r="P1624">
        <f t="shared" si="25"/>
        <v>1</v>
      </c>
      <c r="Q1624">
        <v>23.700000000000003</v>
      </c>
    </row>
    <row r="1625" spans="1:17" x14ac:dyDescent="0.3">
      <c r="A1625" s="8" t="s">
        <v>233</v>
      </c>
      <c r="B1625" s="8" t="s">
        <v>238</v>
      </c>
      <c r="C1625" s="8" t="s">
        <v>134</v>
      </c>
      <c r="D1625" s="8" t="s">
        <v>87</v>
      </c>
      <c r="E1625" s="12">
        <v>171</v>
      </c>
      <c r="F1625" s="12">
        <v>0.14299999999999999</v>
      </c>
      <c r="G1625" s="12">
        <v>24.452999999999999</v>
      </c>
      <c r="H1625" s="13">
        <v>28.365479999999998</v>
      </c>
      <c r="I1625" s="13">
        <v>1.8828809999999998</v>
      </c>
      <c r="J1625" s="13">
        <v>0.122265</v>
      </c>
      <c r="K1625" s="13">
        <v>5.0862240000000005</v>
      </c>
      <c r="L1625" s="13">
        <v>1.589445</v>
      </c>
      <c r="M1625" s="5">
        <f>AllData_CategoryTribe!AX1626*4</f>
        <v>7.5315239999999992</v>
      </c>
      <c r="N1625" s="5">
        <f>AllData_CategoryTribe!BA1626*9</f>
        <v>1.1003849999999999</v>
      </c>
      <c r="O1625" s="5">
        <f>AllData_CategoryTribe!BB1626*4</f>
        <v>20.344896000000002</v>
      </c>
      <c r="P1625">
        <f t="shared" si="25"/>
        <v>1</v>
      </c>
      <c r="Q1625">
        <v>29</v>
      </c>
    </row>
    <row r="1626" spans="1:17" x14ac:dyDescent="0.3">
      <c r="A1626" s="8" t="s">
        <v>234</v>
      </c>
      <c r="B1626" s="8" t="s">
        <v>238</v>
      </c>
      <c r="C1626" s="8" t="s">
        <v>134</v>
      </c>
      <c r="D1626" s="8" t="s">
        <v>248</v>
      </c>
      <c r="E1626" s="12">
        <v>134</v>
      </c>
      <c r="F1626" s="12">
        <v>1</v>
      </c>
      <c r="G1626" s="12">
        <v>134</v>
      </c>
      <c r="H1626" s="13">
        <v>218.42</v>
      </c>
      <c r="I1626" s="13">
        <v>8.4420000000000002</v>
      </c>
      <c r="J1626" s="13">
        <v>1.8759999999999999</v>
      </c>
      <c r="K1626" s="13">
        <v>41.674000000000007</v>
      </c>
      <c r="L1626" s="13">
        <v>1.34</v>
      </c>
      <c r="M1626" s="5">
        <f>AllData_CategoryTribe!AX1627*4</f>
        <v>33.768000000000001</v>
      </c>
      <c r="N1626" s="5">
        <f>AllData_CategoryTribe!BA1627*9</f>
        <v>16.884</v>
      </c>
      <c r="O1626" s="5">
        <f>AllData_CategoryTribe!BB1627*4</f>
        <v>166.69600000000003</v>
      </c>
      <c r="P1626">
        <f t="shared" si="25"/>
        <v>1</v>
      </c>
      <c r="Q1626">
        <v>38.799999999999997</v>
      </c>
    </row>
    <row r="1627" spans="1:17" x14ac:dyDescent="0.3">
      <c r="A1627" s="8" t="s">
        <v>234</v>
      </c>
      <c r="B1627" s="8" t="s">
        <v>238</v>
      </c>
      <c r="C1627" s="8" t="s">
        <v>134</v>
      </c>
      <c r="D1627" s="8" t="s">
        <v>27</v>
      </c>
      <c r="E1627" s="12">
        <v>114</v>
      </c>
      <c r="F1627" s="12">
        <v>1</v>
      </c>
      <c r="G1627" s="12">
        <v>114</v>
      </c>
      <c r="H1627" s="13">
        <v>142.5</v>
      </c>
      <c r="I1627" s="13">
        <v>2.3940000000000001</v>
      </c>
      <c r="J1627" s="13">
        <v>1.4820000000000002</v>
      </c>
      <c r="K1627" s="13">
        <v>29.867999999999999</v>
      </c>
      <c r="L1627" s="13">
        <v>1.1399999999999999</v>
      </c>
      <c r="M1627" s="5">
        <f>AllData_CategoryTribe!AX1628*4</f>
        <v>9.5760000000000005</v>
      </c>
      <c r="N1627" s="5">
        <f>AllData_CategoryTribe!BA1628*9</f>
        <v>13.338000000000001</v>
      </c>
      <c r="O1627" s="5">
        <f>AllData_CategoryTribe!BB1628*4</f>
        <v>119.47199999999999</v>
      </c>
      <c r="P1627">
        <f t="shared" si="25"/>
        <v>1</v>
      </c>
      <c r="Q1627">
        <v>29.6</v>
      </c>
    </row>
    <row r="1628" spans="1:17" x14ac:dyDescent="0.3">
      <c r="A1628" s="8" t="s">
        <v>234</v>
      </c>
      <c r="B1628" s="8" t="s">
        <v>238</v>
      </c>
      <c r="C1628" s="8" t="s">
        <v>134</v>
      </c>
      <c r="D1628" s="8" t="s">
        <v>32</v>
      </c>
      <c r="E1628" s="12"/>
      <c r="F1628" s="12">
        <v>0</v>
      </c>
      <c r="G1628" s="12">
        <v>0</v>
      </c>
      <c r="H1628" s="13">
        <v>0</v>
      </c>
      <c r="I1628" s="13">
        <v>0</v>
      </c>
      <c r="J1628" s="13">
        <v>0</v>
      </c>
      <c r="K1628" s="13">
        <v>0</v>
      </c>
      <c r="L1628" s="13">
        <v>0</v>
      </c>
      <c r="M1628" s="5">
        <f>AllData_CategoryTribe!AX1629*4</f>
        <v>0</v>
      </c>
      <c r="N1628" s="5">
        <f>AllData_CategoryTribe!BA1629*9</f>
        <v>0</v>
      </c>
      <c r="O1628" s="5">
        <f>AllData_CategoryTribe!BB1629*4</f>
        <v>0</v>
      </c>
      <c r="P1628">
        <f t="shared" si="25"/>
        <v>0</v>
      </c>
      <c r="Q1628">
        <v>87</v>
      </c>
    </row>
    <row r="1629" spans="1:17" x14ac:dyDescent="0.3">
      <c r="A1629" s="8" t="s">
        <v>234</v>
      </c>
      <c r="B1629" s="8" t="s">
        <v>238</v>
      </c>
      <c r="C1629" s="8" t="s">
        <v>134</v>
      </c>
      <c r="D1629" s="8" t="s">
        <v>74</v>
      </c>
      <c r="E1629" s="12">
        <v>340</v>
      </c>
      <c r="F1629" s="12">
        <v>0.14299999999999999</v>
      </c>
      <c r="G1629" s="12">
        <v>48.62</v>
      </c>
      <c r="H1629" s="13">
        <v>19.934199999999997</v>
      </c>
      <c r="I1629" s="13">
        <v>0</v>
      </c>
      <c r="J1629" s="13">
        <v>0</v>
      </c>
      <c r="K1629" s="13">
        <v>5.0564799999999996</v>
      </c>
      <c r="L1629" s="13">
        <v>0</v>
      </c>
      <c r="M1629" s="5">
        <f>AllData_CategoryTribe!AX1630*4</f>
        <v>0</v>
      </c>
      <c r="N1629" s="5">
        <f>AllData_CategoryTribe!BA1630*9</f>
        <v>0</v>
      </c>
      <c r="O1629" s="5">
        <f>AllData_CategoryTribe!BB1630*4</f>
        <v>20.225919999999999</v>
      </c>
      <c r="P1629">
        <f t="shared" si="25"/>
        <v>1</v>
      </c>
      <c r="Q1629">
        <v>10.4</v>
      </c>
    </row>
    <row r="1630" spans="1:17" x14ac:dyDescent="0.3">
      <c r="A1630" s="8" t="s">
        <v>234</v>
      </c>
      <c r="B1630" s="8" t="s">
        <v>238</v>
      </c>
      <c r="C1630" s="8" t="s">
        <v>134</v>
      </c>
      <c r="D1630" s="8" t="s">
        <v>124</v>
      </c>
      <c r="E1630" s="12">
        <v>3</v>
      </c>
      <c r="F1630" s="12">
        <v>1</v>
      </c>
      <c r="G1630" s="12">
        <v>3</v>
      </c>
      <c r="H1630" s="13">
        <v>11.28</v>
      </c>
      <c r="I1630" s="13">
        <v>0</v>
      </c>
      <c r="J1630" s="13">
        <v>0</v>
      </c>
      <c r="K1630" s="13">
        <v>2.9189999999999996</v>
      </c>
      <c r="L1630" s="13">
        <v>0</v>
      </c>
      <c r="M1630" s="5">
        <f>AllData_CategoryTribe!AX1631*4</f>
        <v>0</v>
      </c>
      <c r="N1630" s="5">
        <f>AllData_CategoryTribe!BA1631*9</f>
        <v>0</v>
      </c>
      <c r="O1630" s="5">
        <f>AllData_CategoryTribe!BB1631*4</f>
        <v>11.675999999999998</v>
      </c>
      <c r="P1630">
        <f t="shared" si="25"/>
        <v>1</v>
      </c>
      <c r="Q1630">
        <v>97.3</v>
      </c>
    </row>
    <row r="1631" spans="1:17" x14ac:dyDescent="0.3">
      <c r="A1631" s="8" t="s">
        <v>232</v>
      </c>
      <c r="B1631" s="8" t="s">
        <v>238</v>
      </c>
      <c r="C1631" s="8" t="s">
        <v>135</v>
      </c>
      <c r="D1631" s="8" t="s">
        <v>13</v>
      </c>
      <c r="E1631" s="12">
        <v>112</v>
      </c>
      <c r="F1631" s="12">
        <v>0.14299999999999999</v>
      </c>
      <c r="G1631" s="12">
        <v>16.015999999999998</v>
      </c>
      <c r="H1631" s="13">
        <v>43.08303999999999</v>
      </c>
      <c r="I1631" s="13">
        <v>3.9879839999999995</v>
      </c>
      <c r="J1631" s="13">
        <v>2.8828799999999997</v>
      </c>
      <c r="K1631" s="13">
        <v>0</v>
      </c>
      <c r="L1631" s="13">
        <v>0</v>
      </c>
      <c r="M1631" s="5">
        <f>AllData_CategoryTribe!AX1632*4</f>
        <v>15.951935999999998</v>
      </c>
      <c r="N1631" s="5">
        <f>AllData_CategoryTribe!BA1632*9</f>
        <v>25.945919999999997</v>
      </c>
      <c r="O1631" s="5">
        <f>AllData_CategoryTribe!BB1632*4</f>
        <v>0</v>
      </c>
      <c r="P1631">
        <f t="shared" si="25"/>
        <v>1</v>
      </c>
      <c r="Q1631">
        <v>42.9</v>
      </c>
    </row>
    <row r="1632" spans="1:17" x14ac:dyDescent="0.3">
      <c r="A1632" s="8" t="s">
        <v>232</v>
      </c>
      <c r="B1632" s="8" t="s">
        <v>238</v>
      </c>
      <c r="C1632" s="8" t="s">
        <v>135</v>
      </c>
      <c r="D1632" s="8" t="s">
        <v>15</v>
      </c>
      <c r="E1632" s="12">
        <v>85</v>
      </c>
      <c r="F1632" s="12">
        <v>3.0000000000000001E-3</v>
      </c>
      <c r="G1632" s="12">
        <v>0.255</v>
      </c>
      <c r="H1632" s="13">
        <v>0.61454999999999993</v>
      </c>
      <c r="I1632" s="13">
        <v>8.3894999999999997E-2</v>
      </c>
      <c r="J1632" s="13">
        <v>2.7795E-2</v>
      </c>
      <c r="K1632" s="13">
        <v>1.2750000000000001E-3</v>
      </c>
      <c r="L1632" s="13">
        <v>0</v>
      </c>
      <c r="M1632" s="5">
        <f>AllData_CategoryTribe!AX1633*4</f>
        <v>0.33557999999999999</v>
      </c>
      <c r="N1632" s="5">
        <f>AllData_CategoryTribe!BA1633*9</f>
        <v>0.25015500000000002</v>
      </c>
      <c r="O1632" s="5">
        <f>AllData_CategoryTribe!BB1633*4</f>
        <v>5.1000000000000004E-3</v>
      </c>
      <c r="P1632">
        <f t="shared" si="25"/>
        <v>1</v>
      </c>
      <c r="Q1632">
        <v>44.3</v>
      </c>
    </row>
    <row r="1633" spans="1:17" x14ac:dyDescent="0.3">
      <c r="A1633" s="8" t="s">
        <v>232</v>
      </c>
      <c r="B1633" s="8" t="s">
        <v>238</v>
      </c>
      <c r="C1633" s="8" t="s">
        <v>135</v>
      </c>
      <c r="D1633" s="8" t="s">
        <v>17</v>
      </c>
      <c r="E1633" s="12">
        <v>85</v>
      </c>
      <c r="F1633" s="12">
        <v>3.0000000000000001E-3</v>
      </c>
      <c r="G1633" s="12">
        <v>0.255</v>
      </c>
      <c r="H1633" s="13">
        <v>0.67575000000000007</v>
      </c>
      <c r="I1633" s="13">
        <v>4.3095000000000001E-2</v>
      </c>
      <c r="J1633" s="13">
        <v>5.457E-2</v>
      </c>
      <c r="K1633" s="13">
        <v>0</v>
      </c>
      <c r="L1633" s="13">
        <v>0</v>
      </c>
      <c r="M1633" s="5">
        <f>AllData_CategoryTribe!AX1634*4</f>
        <v>0.17238000000000001</v>
      </c>
      <c r="N1633" s="5">
        <f>AllData_CategoryTribe!BA1634*9</f>
        <v>0.49113000000000001</v>
      </c>
      <c r="O1633" s="5">
        <f>AllData_CategoryTribe!BB1634*4</f>
        <v>0</v>
      </c>
      <c r="P1633">
        <f t="shared" si="25"/>
        <v>1</v>
      </c>
      <c r="Q1633">
        <v>38.299999999999997</v>
      </c>
    </row>
    <row r="1634" spans="1:17" x14ac:dyDescent="0.3">
      <c r="A1634" s="8" t="s">
        <v>232</v>
      </c>
      <c r="B1634" s="8" t="s">
        <v>238</v>
      </c>
      <c r="C1634" s="8" t="s">
        <v>135</v>
      </c>
      <c r="D1634" s="8" t="s">
        <v>18</v>
      </c>
      <c r="E1634" s="12"/>
      <c r="F1634" s="12">
        <v>0</v>
      </c>
      <c r="G1634" s="12">
        <v>0</v>
      </c>
      <c r="H1634" s="13">
        <v>0</v>
      </c>
      <c r="I1634" s="13">
        <v>0</v>
      </c>
      <c r="J1634" s="13">
        <v>0</v>
      </c>
      <c r="K1634" s="13">
        <v>0</v>
      </c>
      <c r="L1634" s="13">
        <v>0</v>
      </c>
      <c r="M1634" s="5">
        <f>AllData_CategoryTribe!AX1635*4</f>
        <v>0</v>
      </c>
      <c r="N1634" s="5">
        <f>AllData_CategoryTribe!BA1635*9</f>
        <v>0</v>
      </c>
      <c r="O1634" s="5">
        <f>AllData_CategoryTribe!BB1635*4</f>
        <v>0</v>
      </c>
      <c r="P1634">
        <f t="shared" si="25"/>
        <v>0</v>
      </c>
      <c r="Q1634">
        <v>39.900000000000006</v>
      </c>
    </row>
    <row r="1635" spans="1:17" x14ac:dyDescent="0.3">
      <c r="A1635" s="8" t="s">
        <v>232</v>
      </c>
      <c r="B1635" s="8" t="s">
        <v>238</v>
      </c>
      <c r="C1635" s="8" t="s">
        <v>135</v>
      </c>
      <c r="D1635" s="8" t="s">
        <v>19</v>
      </c>
      <c r="E1635" s="12">
        <v>112</v>
      </c>
      <c r="F1635" s="12">
        <v>3.3000000000000002E-2</v>
      </c>
      <c r="G1635" s="12">
        <v>3.6960000000000002</v>
      </c>
      <c r="H1635" s="13">
        <v>10.533600000000002</v>
      </c>
      <c r="I1635" s="13">
        <v>0.994224</v>
      </c>
      <c r="J1635" s="13">
        <v>0.69854399999999994</v>
      </c>
      <c r="K1635" s="13">
        <v>0</v>
      </c>
      <c r="L1635" s="13">
        <v>0</v>
      </c>
      <c r="M1635" s="5">
        <f>AllData_CategoryTribe!AX1636*4</f>
        <v>3.976896</v>
      </c>
      <c r="N1635" s="5">
        <f>AllData_CategoryTribe!BA1636*9</f>
        <v>6.2868959999999996</v>
      </c>
      <c r="O1635" s="5">
        <f>AllData_CategoryTribe!BB1636*4</f>
        <v>0</v>
      </c>
      <c r="P1635">
        <f t="shared" si="25"/>
        <v>1</v>
      </c>
      <c r="Q1635">
        <v>45.8</v>
      </c>
    </row>
    <row r="1636" spans="1:17" x14ac:dyDescent="0.3">
      <c r="A1636" s="8" t="s">
        <v>232</v>
      </c>
      <c r="B1636" s="8" t="s">
        <v>238</v>
      </c>
      <c r="C1636" s="8" t="s">
        <v>135</v>
      </c>
      <c r="D1636" s="8" t="s">
        <v>22</v>
      </c>
      <c r="E1636" s="12"/>
      <c r="F1636" s="12">
        <v>0</v>
      </c>
      <c r="G1636" s="12">
        <v>0</v>
      </c>
      <c r="H1636" s="13">
        <v>0</v>
      </c>
      <c r="I1636" s="13">
        <v>0</v>
      </c>
      <c r="J1636" s="13">
        <v>0</v>
      </c>
      <c r="K1636" s="13">
        <v>0</v>
      </c>
      <c r="L1636" s="13">
        <v>0</v>
      </c>
      <c r="M1636" s="5">
        <f>AllData_CategoryTribe!AX1637*4</f>
        <v>0</v>
      </c>
      <c r="N1636" s="5">
        <f>AllData_CategoryTribe!BA1637*9</f>
        <v>0</v>
      </c>
      <c r="O1636" s="5">
        <f>AllData_CategoryTribe!BB1637*4</f>
        <v>0</v>
      </c>
      <c r="P1636">
        <f t="shared" si="25"/>
        <v>0</v>
      </c>
      <c r="Q1636">
        <v>45.8</v>
      </c>
    </row>
    <row r="1637" spans="1:17" x14ac:dyDescent="0.3">
      <c r="A1637" s="8" t="s">
        <v>232</v>
      </c>
      <c r="B1637" s="8" t="s">
        <v>238</v>
      </c>
      <c r="C1637" s="8" t="s">
        <v>135</v>
      </c>
      <c r="D1637" s="8" t="s">
        <v>136</v>
      </c>
      <c r="E1637" s="12">
        <v>92</v>
      </c>
      <c r="F1637" s="12">
        <v>3.3000000000000002E-2</v>
      </c>
      <c r="G1637" s="12">
        <v>3.036</v>
      </c>
      <c r="H1637" s="13">
        <v>8.2882800000000003</v>
      </c>
      <c r="I1637" s="13">
        <v>0.83793600000000013</v>
      </c>
      <c r="J1637" s="13">
        <v>0.52219199999999999</v>
      </c>
      <c r="K1637" s="13">
        <v>0</v>
      </c>
      <c r="L1637" s="13">
        <v>0</v>
      </c>
      <c r="M1637" s="5">
        <f>AllData_CategoryTribe!AX1638*4</f>
        <v>3.3517440000000005</v>
      </c>
      <c r="N1637" s="5">
        <f>AllData_CategoryTribe!BA1638*9</f>
        <v>4.6997280000000003</v>
      </c>
      <c r="O1637" s="5">
        <f>AllData_CategoryTribe!BB1638*4</f>
        <v>0</v>
      </c>
      <c r="P1637">
        <f t="shared" si="25"/>
        <v>1</v>
      </c>
      <c r="Q1637">
        <v>44.8</v>
      </c>
    </row>
    <row r="1638" spans="1:17" x14ac:dyDescent="0.3">
      <c r="A1638" s="8" t="s">
        <v>232</v>
      </c>
      <c r="B1638" s="8" t="s">
        <v>238</v>
      </c>
      <c r="C1638" s="8" t="s">
        <v>135</v>
      </c>
      <c r="D1638" s="8" t="s">
        <v>137</v>
      </c>
      <c r="E1638" s="12">
        <v>25</v>
      </c>
      <c r="F1638" s="12">
        <v>1</v>
      </c>
      <c r="G1638" s="12">
        <v>25</v>
      </c>
      <c r="H1638" s="13">
        <v>133.75</v>
      </c>
      <c r="I1638" s="13">
        <v>8.7850000000000001</v>
      </c>
      <c r="J1638" s="13">
        <v>10.65</v>
      </c>
      <c r="K1638" s="13">
        <v>0.7</v>
      </c>
      <c r="L1638" s="13">
        <v>0.25</v>
      </c>
      <c r="M1638" s="5">
        <f>AllData_CategoryTribe!AX1639*4</f>
        <v>35.14</v>
      </c>
      <c r="N1638" s="5">
        <f>AllData_CategoryTribe!BA1639*9</f>
        <v>95.850000000000009</v>
      </c>
      <c r="O1638" s="5">
        <f>AllData_CategoryTribe!BB1639*4</f>
        <v>2.8</v>
      </c>
      <c r="P1638">
        <f t="shared" si="25"/>
        <v>1</v>
      </c>
      <c r="Q1638">
        <v>80.540000000000006</v>
      </c>
    </row>
    <row r="1639" spans="1:17" x14ac:dyDescent="0.3">
      <c r="A1639" s="8" t="s">
        <v>232</v>
      </c>
      <c r="B1639" s="8" t="s">
        <v>238</v>
      </c>
      <c r="C1639" s="8" t="s">
        <v>135</v>
      </c>
      <c r="D1639" s="8" t="s">
        <v>23</v>
      </c>
      <c r="E1639" s="12">
        <v>64</v>
      </c>
      <c r="F1639" s="12">
        <v>0.14299999999999999</v>
      </c>
      <c r="G1639" s="12">
        <v>9.1519999999999992</v>
      </c>
      <c r="H1639" s="13">
        <v>14.185599999999999</v>
      </c>
      <c r="I1639" s="13">
        <v>1.153152</v>
      </c>
      <c r="J1639" s="13">
        <v>0.97011199999999986</v>
      </c>
      <c r="K1639" s="13">
        <v>0.100672</v>
      </c>
      <c r="L1639" s="13">
        <v>0</v>
      </c>
      <c r="M1639" s="5">
        <f>AllData_CategoryTribe!AX1640*4</f>
        <v>4.6126079999999998</v>
      </c>
      <c r="N1639" s="5">
        <f>AllData_CategoryTribe!BA1640*9</f>
        <v>8.7310079999999992</v>
      </c>
      <c r="O1639" s="5">
        <f>AllData_CategoryTribe!BB1640*4</f>
        <v>0.40268799999999999</v>
      </c>
      <c r="P1639">
        <f t="shared" si="25"/>
        <v>1</v>
      </c>
      <c r="Q1639">
        <v>24.3</v>
      </c>
    </row>
    <row r="1640" spans="1:17" x14ac:dyDescent="0.3">
      <c r="A1640" s="8" t="s">
        <v>232</v>
      </c>
      <c r="B1640" s="8" t="s">
        <v>238</v>
      </c>
      <c r="C1640" s="8" t="s">
        <v>135</v>
      </c>
      <c r="D1640" s="8" t="s">
        <v>24</v>
      </c>
      <c r="E1640" s="12">
        <v>184</v>
      </c>
      <c r="F1640" s="12">
        <v>1</v>
      </c>
      <c r="G1640" s="12">
        <v>184</v>
      </c>
      <c r="H1640" s="13">
        <v>126.96</v>
      </c>
      <c r="I1640" s="13">
        <v>6.6239999999999997</v>
      </c>
      <c r="J1640" s="13">
        <v>7.5439999999999996</v>
      </c>
      <c r="K1640" s="13">
        <v>8.2799999999999994</v>
      </c>
      <c r="L1640" s="13">
        <v>0</v>
      </c>
      <c r="M1640" s="5">
        <f>AllData_CategoryTribe!AX1641*4</f>
        <v>26.495999999999999</v>
      </c>
      <c r="N1640" s="5">
        <f>AllData_CategoryTribe!BA1641*9</f>
        <v>67.896000000000001</v>
      </c>
      <c r="O1640" s="5">
        <f>AllData_CategoryTribe!BB1641*4</f>
        <v>33.119999999999997</v>
      </c>
      <c r="P1640">
        <f t="shared" si="25"/>
        <v>1</v>
      </c>
      <c r="Q1640">
        <v>12.2</v>
      </c>
    </row>
    <row r="1641" spans="1:17" x14ac:dyDescent="0.3">
      <c r="A1641" s="8" t="s">
        <v>232</v>
      </c>
      <c r="B1641" s="8" t="s">
        <v>238</v>
      </c>
      <c r="C1641" s="8" t="s">
        <v>135</v>
      </c>
      <c r="D1641" s="8" t="s">
        <v>25</v>
      </c>
      <c r="E1641" s="12"/>
      <c r="F1641" s="12">
        <v>0</v>
      </c>
      <c r="G1641" s="12">
        <v>0</v>
      </c>
      <c r="H1641" s="13">
        <v>0</v>
      </c>
      <c r="I1641" s="13">
        <v>0</v>
      </c>
      <c r="J1641" s="13">
        <v>0</v>
      </c>
      <c r="K1641" s="13">
        <v>0</v>
      </c>
      <c r="L1641" s="13">
        <v>0</v>
      </c>
      <c r="M1641" s="5">
        <f>AllData_CategoryTribe!AX1642*4</f>
        <v>0</v>
      </c>
      <c r="N1641" s="5">
        <f>AllData_CategoryTribe!BA1642*9</f>
        <v>0</v>
      </c>
      <c r="O1641" s="5">
        <f>AllData_CategoryTribe!BB1642*4</f>
        <v>0</v>
      </c>
      <c r="P1641">
        <f t="shared" si="25"/>
        <v>0</v>
      </c>
      <c r="Q1641">
        <v>59.3</v>
      </c>
    </row>
    <row r="1642" spans="1:17" x14ac:dyDescent="0.3">
      <c r="A1642" s="8" t="s">
        <v>20</v>
      </c>
      <c r="B1642" s="8" t="s">
        <v>238</v>
      </c>
      <c r="C1642" s="8" t="s">
        <v>135</v>
      </c>
      <c r="D1642" s="8" t="s">
        <v>20</v>
      </c>
      <c r="E1642" s="12">
        <v>112</v>
      </c>
      <c r="F1642" s="12">
        <v>0.28599999999999998</v>
      </c>
      <c r="G1642" s="12">
        <v>32.031999999999996</v>
      </c>
      <c r="H1642" s="13">
        <v>33.633599999999994</v>
      </c>
      <c r="I1642" s="13">
        <v>5.9259199999999996</v>
      </c>
      <c r="J1642" s="13">
        <v>0.92892799999999998</v>
      </c>
      <c r="K1642" s="13">
        <v>0</v>
      </c>
      <c r="L1642" s="13">
        <v>0</v>
      </c>
      <c r="M1642" s="5">
        <f>AllData_CategoryTribe!AX1643*4</f>
        <v>23.703679999999999</v>
      </c>
      <c r="N1642" s="5">
        <f>AllData_CategoryTribe!BA1643*9</f>
        <v>8.3603519999999989</v>
      </c>
      <c r="O1642" s="5">
        <f>AllData_CategoryTribe!BB1643*4</f>
        <v>0</v>
      </c>
      <c r="P1642">
        <f t="shared" si="25"/>
        <v>1</v>
      </c>
      <c r="Q1642">
        <v>21.4</v>
      </c>
    </row>
    <row r="1643" spans="1:17" x14ac:dyDescent="0.3">
      <c r="A1643" s="8" t="s">
        <v>233</v>
      </c>
      <c r="B1643" s="8" t="s">
        <v>238</v>
      </c>
      <c r="C1643" s="8" t="s">
        <v>135</v>
      </c>
      <c r="D1643" s="8" t="s">
        <v>26</v>
      </c>
      <c r="E1643" s="12">
        <v>175</v>
      </c>
      <c r="F1643" s="12">
        <v>0.14299999999999999</v>
      </c>
      <c r="G1643" s="12">
        <v>25.024999999999999</v>
      </c>
      <c r="H1643" s="13">
        <v>32.532499999999999</v>
      </c>
      <c r="I1643" s="13">
        <v>0.60059999999999991</v>
      </c>
      <c r="J1643" s="13">
        <v>5.0049999999999997E-2</v>
      </c>
      <c r="K1643" s="13">
        <v>7.1571500000000006</v>
      </c>
      <c r="L1643" s="13">
        <v>7.5074999999999989E-2</v>
      </c>
      <c r="M1643" s="5">
        <f>AllData_CategoryTribe!AX1644*4</f>
        <v>2.4023999999999996</v>
      </c>
      <c r="N1643" s="5">
        <f>AllData_CategoryTribe!BA1644*9</f>
        <v>0.45044999999999996</v>
      </c>
      <c r="O1643" s="5">
        <f>AllData_CategoryTribe!BB1644*4</f>
        <v>28.628600000000002</v>
      </c>
      <c r="P1643">
        <f t="shared" si="25"/>
        <v>1</v>
      </c>
      <c r="Q1643">
        <v>31.200000000000003</v>
      </c>
    </row>
    <row r="1644" spans="1:17" x14ac:dyDescent="0.3">
      <c r="A1644" s="8" t="s">
        <v>233</v>
      </c>
      <c r="B1644" s="8" t="s">
        <v>238</v>
      </c>
      <c r="C1644" s="8" t="s">
        <v>135</v>
      </c>
      <c r="D1644" s="8" t="s">
        <v>28</v>
      </c>
      <c r="E1644" s="12">
        <v>185</v>
      </c>
      <c r="F1644" s="12">
        <v>0.42899999999999999</v>
      </c>
      <c r="G1644" s="12">
        <v>79.364999999999995</v>
      </c>
      <c r="H1644" s="13">
        <v>100.79355</v>
      </c>
      <c r="I1644" s="13">
        <v>6.9047549999999989</v>
      </c>
      <c r="J1644" s="13">
        <v>0.39682499999999998</v>
      </c>
      <c r="K1644" s="13">
        <v>18.095219999999998</v>
      </c>
      <c r="L1644" s="13">
        <v>5.0793599999999994</v>
      </c>
      <c r="M1644" s="5">
        <f>AllData_CategoryTribe!AX1645*4</f>
        <v>27.619019999999995</v>
      </c>
      <c r="N1644" s="5">
        <f>AllData_CategoryTribe!BA1645*9</f>
        <v>3.5714249999999996</v>
      </c>
      <c r="O1644" s="5">
        <f>AllData_CategoryTribe!BB1645*4</f>
        <v>72.380879999999991</v>
      </c>
      <c r="P1644">
        <f t="shared" si="25"/>
        <v>1</v>
      </c>
      <c r="Q1644">
        <v>32</v>
      </c>
    </row>
    <row r="1645" spans="1:17" x14ac:dyDescent="0.3">
      <c r="A1645" s="8" t="s">
        <v>233</v>
      </c>
      <c r="B1645" s="8" t="s">
        <v>238</v>
      </c>
      <c r="C1645" s="8" t="s">
        <v>135</v>
      </c>
      <c r="D1645" s="8" t="s">
        <v>29</v>
      </c>
      <c r="E1645" s="12">
        <v>60</v>
      </c>
      <c r="F1645" s="12">
        <v>0.57099999999999995</v>
      </c>
      <c r="G1645" s="12">
        <v>34.26</v>
      </c>
      <c r="H1645" s="13">
        <v>7.5371999999999995</v>
      </c>
      <c r="I1645" s="13">
        <v>0.34259999999999996</v>
      </c>
      <c r="J1645" s="13">
        <v>0.13704</v>
      </c>
      <c r="K1645" s="13">
        <v>1.5416999999999998</v>
      </c>
      <c r="L1645" s="13">
        <v>0.9592799999999998</v>
      </c>
      <c r="M1645" s="5">
        <f>AllData_CategoryTribe!AX1646*4</f>
        <v>1.3703999999999998</v>
      </c>
      <c r="N1645" s="5">
        <f>AllData_CategoryTribe!BA1646*9</f>
        <v>1.23336</v>
      </c>
      <c r="O1645" s="5">
        <f>AllData_CategoryTribe!BB1646*4</f>
        <v>6.1667999999999994</v>
      </c>
      <c r="P1645">
        <f t="shared" si="25"/>
        <v>1</v>
      </c>
      <c r="Q1645">
        <v>5.9</v>
      </c>
    </row>
    <row r="1646" spans="1:17" x14ac:dyDescent="0.3">
      <c r="A1646" s="8" t="s">
        <v>233</v>
      </c>
      <c r="B1646" s="8" t="s">
        <v>238</v>
      </c>
      <c r="C1646" s="8" t="s">
        <v>135</v>
      </c>
      <c r="D1646" s="8" t="s">
        <v>30</v>
      </c>
      <c r="E1646" s="12">
        <v>119</v>
      </c>
      <c r="F1646" s="12">
        <v>1</v>
      </c>
      <c r="G1646" s="12">
        <v>119</v>
      </c>
      <c r="H1646" s="13">
        <v>109.48</v>
      </c>
      <c r="I1646" s="13">
        <v>1.19</v>
      </c>
      <c r="J1646" s="13">
        <v>0.59499999999999997</v>
      </c>
      <c r="K1646" s="13">
        <v>27.846</v>
      </c>
      <c r="L1646" s="13">
        <v>2.8559999999999999</v>
      </c>
      <c r="M1646" s="5">
        <f>AllData_CategoryTribe!AX1647*4</f>
        <v>4.76</v>
      </c>
      <c r="N1646" s="5">
        <f>AllData_CategoryTribe!BA1647*9</f>
        <v>5.3549999999999995</v>
      </c>
      <c r="O1646" s="5">
        <f>AllData_CategoryTribe!BB1647*4</f>
        <v>111.384</v>
      </c>
      <c r="P1646">
        <f t="shared" si="25"/>
        <v>1</v>
      </c>
      <c r="Q1646">
        <v>24.9</v>
      </c>
    </row>
    <row r="1647" spans="1:17" x14ac:dyDescent="0.3">
      <c r="A1647" s="8" t="s">
        <v>233</v>
      </c>
      <c r="B1647" s="8" t="s">
        <v>238</v>
      </c>
      <c r="C1647" s="8" t="s">
        <v>135</v>
      </c>
      <c r="D1647" s="8" t="s">
        <v>31</v>
      </c>
      <c r="E1647" s="12">
        <v>122</v>
      </c>
      <c r="F1647" s="12">
        <v>0.28599999999999998</v>
      </c>
      <c r="G1647" s="12">
        <v>34.891999999999996</v>
      </c>
      <c r="H1647" s="13">
        <v>32.449559999999998</v>
      </c>
      <c r="I1647" s="13">
        <v>0.6978399999999999</v>
      </c>
      <c r="J1647" s="13">
        <v>3.4891999999999999E-2</v>
      </c>
      <c r="K1647" s="13">
        <v>7.5366719999999994</v>
      </c>
      <c r="L1647" s="13">
        <v>0.52337999999999996</v>
      </c>
      <c r="M1647" s="5">
        <f>AllData_CategoryTribe!AX1648*4</f>
        <v>2.7913599999999996</v>
      </c>
      <c r="N1647" s="5">
        <f>AllData_CategoryTribe!BA1648*9</f>
        <v>0.31402799999999997</v>
      </c>
      <c r="O1647" s="5">
        <f>AllData_CategoryTribe!BB1648*4</f>
        <v>30.146687999999997</v>
      </c>
      <c r="P1647">
        <f t="shared" si="25"/>
        <v>1</v>
      </c>
      <c r="Q1647">
        <v>23.700000000000003</v>
      </c>
    </row>
    <row r="1648" spans="1:17" x14ac:dyDescent="0.3">
      <c r="A1648" s="8" t="s">
        <v>233</v>
      </c>
      <c r="B1648" s="8" t="s">
        <v>238</v>
      </c>
      <c r="C1648" s="8" t="s">
        <v>135</v>
      </c>
      <c r="D1648" s="8" t="s">
        <v>87</v>
      </c>
      <c r="E1648" s="12">
        <v>171</v>
      </c>
      <c r="F1648" s="12">
        <v>0.42899999999999999</v>
      </c>
      <c r="G1648" s="12">
        <v>73.358999999999995</v>
      </c>
      <c r="H1648" s="13">
        <v>85.096440000000001</v>
      </c>
      <c r="I1648" s="13">
        <v>5.6486429999999999</v>
      </c>
      <c r="J1648" s="13">
        <v>0.36679499999999998</v>
      </c>
      <c r="K1648" s="13">
        <v>15.258671999999999</v>
      </c>
      <c r="L1648" s="13">
        <v>4.7683349999999995</v>
      </c>
      <c r="M1648" s="5">
        <f>AllData_CategoryTribe!AX1649*4</f>
        <v>22.594571999999999</v>
      </c>
      <c r="N1648" s="5">
        <f>AllData_CategoryTribe!BA1649*9</f>
        <v>3.3011549999999996</v>
      </c>
      <c r="O1648" s="5">
        <f>AllData_CategoryTribe!BB1649*4</f>
        <v>61.034687999999996</v>
      </c>
      <c r="P1648">
        <f t="shared" si="25"/>
        <v>1</v>
      </c>
      <c r="Q1648">
        <v>29</v>
      </c>
    </row>
    <row r="1649" spans="1:17" x14ac:dyDescent="0.3">
      <c r="A1649" s="8" t="s">
        <v>233</v>
      </c>
      <c r="B1649" s="8" t="s">
        <v>238</v>
      </c>
      <c r="C1649" s="8" t="s">
        <v>135</v>
      </c>
      <c r="D1649" s="8" t="s">
        <v>121</v>
      </c>
      <c r="E1649" s="12">
        <v>94</v>
      </c>
      <c r="F1649" s="12">
        <v>0.28599999999999998</v>
      </c>
      <c r="G1649" s="12">
        <v>26.883999999999997</v>
      </c>
      <c r="H1649" s="13">
        <v>8.3340399999999981</v>
      </c>
      <c r="I1649" s="13">
        <v>0.29572399999999999</v>
      </c>
      <c r="J1649" s="13">
        <v>2.6883999999999998E-2</v>
      </c>
      <c r="K1649" s="13">
        <v>1.6399239999999997</v>
      </c>
      <c r="L1649" s="13">
        <v>0.21507199999999999</v>
      </c>
      <c r="M1649" s="5">
        <f>AllData_CategoryTribe!AX1650*4</f>
        <v>1.1828959999999999</v>
      </c>
      <c r="N1649" s="5">
        <f>AllData_CategoryTribe!BA1650*9</f>
        <v>0.24195599999999998</v>
      </c>
      <c r="O1649" s="5">
        <f>AllData_CategoryTribe!BB1650*4</f>
        <v>6.5596959999999989</v>
      </c>
      <c r="P1649">
        <f t="shared" si="25"/>
        <v>1</v>
      </c>
      <c r="Q1649">
        <v>7.3</v>
      </c>
    </row>
    <row r="1650" spans="1:17" x14ac:dyDescent="0.3">
      <c r="A1650" s="8" t="s">
        <v>233</v>
      </c>
      <c r="B1650" s="8" t="s">
        <v>238</v>
      </c>
      <c r="C1650" s="8" t="s">
        <v>135</v>
      </c>
      <c r="D1650" s="8" t="s">
        <v>128</v>
      </c>
      <c r="E1650" s="12">
        <v>94</v>
      </c>
      <c r="F1650" s="12">
        <v>6.7000000000000004E-2</v>
      </c>
      <c r="G1650" s="12">
        <v>6.298</v>
      </c>
      <c r="H1650" s="13">
        <v>2.8341000000000003</v>
      </c>
      <c r="I1650" s="13">
        <v>6.9278000000000006E-2</v>
      </c>
      <c r="J1650" s="13">
        <v>1.2596000000000001E-2</v>
      </c>
      <c r="K1650" s="13">
        <v>0.66129000000000004</v>
      </c>
      <c r="L1650" s="13">
        <v>0.20783399999999999</v>
      </c>
      <c r="M1650" s="5">
        <f>AllData_CategoryTribe!AX1651*4</f>
        <v>0.27711200000000002</v>
      </c>
      <c r="N1650" s="5">
        <f>AllData_CategoryTribe!BA1651*9</f>
        <v>0.11336400000000001</v>
      </c>
      <c r="O1650" s="5">
        <f>AllData_CategoryTribe!BB1651*4</f>
        <v>2.6451600000000002</v>
      </c>
      <c r="P1650">
        <f t="shared" si="25"/>
        <v>1</v>
      </c>
      <c r="Q1650">
        <v>11.8</v>
      </c>
    </row>
    <row r="1651" spans="1:17" x14ac:dyDescent="0.3">
      <c r="A1651" s="8" t="s">
        <v>234</v>
      </c>
      <c r="B1651" s="8" t="s">
        <v>238</v>
      </c>
      <c r="C1651" s="8" t="s">
        <v>135</v>
      </c>
      <c r="D1651" s="8" t="s">
        <v>248</v>
      </c>
      <c r="E1651" s="12">
        <v>134</v>
      </c>
      <c r="F1651" s="12">
        <v>1</v>
      </c>
      <c r="G1651" s="12">
        <v>134</v>
      </c>
      <c r="H1651" s="13">
        <v>218.42</v>
      </c>
      <c r="I1651" s="13">
        <v>8.4420000000000002</v>
      </c>
      <c r="J1651" s="13">
        <v>1.8759999999999999</v>
      </c>
      <c r="K1651" s="13">
        <v>41.674000000000007</v>
      </c>
      <c r="L1651" s="13">
        <v>1.34</v>
      </c>
      <c r="M1651" s="5">
        <f>AllData_CategoryTribe!AX1652*4</f>
        <v>33.768000000000001</v>
      </c>
      <c r="N1651" s="5">
        <f>AllData_CategoryTribe!BA1652*9</f>
        <v>16.884</v>
      </c>
      <c r="O1651" s="5">
        <f>AllData_CategoryTribe!BB1652*4</f>
        <v>166.69600000000003</v>
      </c>
      <c r="P1651">
        <f t="shared" si="25"/>
        <v>1</v>
      </c>
      <c r="Q1651">
        <v>38.799999999999997</v>
      </c>
    </row>
    <row r="1652" spans="1:17" x14ac:dyDescent="0.3">
      <c r="A1652" s="8" t="s">
        <v>234</v>
      </c>
      <c r="B1652" s="8" t="s">
        <v>238</v>
      </c>
      <c r="C1652" s="8" t="s">
        <v>135</v>
      </c>
      <c r="D1652" s="8" t="s">
        <v>27</v>
      </c>
      <c r="E1652" s="12">
        <v>114</v>
      </c>
      <c r="F1652" s="12">
        <v>1</v>
      </c>
      <c r="G1652" s="12">
        <v>114</v>
      </c>
      <c r="H1652" s="13">
        <v>142.5</v>
      </c>
      <c r="I1652" s="13">
        <v>2.3940000000000001</v>
      </c>
      <c r="J1652" s="13">
        <v>1.4820000000000002</v>
      </c>
      <c r="K1652" s="13">
        <v>29.867999999999999</v>
      </c>
      <c r="L1652" s="13">
        <v>1.1399999999999999</v>
      </c>
      <c r="M1652" s="5">
        <f>AllData_CategoryTribe!AX1653*4</f>
        <v>9.5760000000000005</v>
      </c>
      <c r="N1652" s="5">
        <f>AllData_CategoryTribe!BA1653*9</f>
        <v>13.338000000000001</v>
      </c>
      <c r="O1652" s="5">
        <f>AllData_CategoryTribe!BB1653*4</f>
        <v>119.47199999999999</v>
      </c>
      <c r="P1652">
        <f t="shared" si="25"/>
        <v>1</v>
      </c>
      <c r="Q1652">
        <v>29.6</v>
      </c>
    </row>
    <row r="1653" spans="1:17" x14ac:dyDescent="0.3">
      <c r="A1653" s="8" t="s">
        <v>234</v>
      </c>
      <c r="B1653" s="8" t="s">
        <v>238</v>
      </c>
      <c r="C1653" s="8" t="s">
        <v>135</v>
      </c>
      <c r="D1653" s="8" t="s">
        <v>32</v>
      </c>
      <c r="E1653" s="12">
        <v>83</v>
      </c>
      <c r="F1653" s="12">
        <v>3.3000000000000002E-2</v>
      </c>
      <c r="G1653" s="12">
        <v>2.7390000000000003</v>
      </c>
      <c r="H1653" s="13">
        <v>9.0934800000000013</v>
      </c>
      <c r="I1653" s="13">
        <v>0.28211700000000006</v>
      </c>
      <c r="J1653" s="13">
        <v>8.2170000000000007E-2</v>
      </c>
      <c r="K1653" s="13">
        <v>2.0186430000000004</v>
      </c>
      <c r="L1653" s="13">
        <v>0.34785299999999997</v>
      </c>
      <c r="M1653" s="5">
        <f>AllData_CategoryTribe!AX1654*4</f>
        <v>1.1284680000000002</v>
      </c>
      <c r="N1653" s="5">
        <f>AllData_CategoryTribe!BA1654*9</f>
        <v>0.73953000000000002</v>
      </c>
      <c r="O1653" s="5">
        <f>AllData_CategoryTribe!BB1654*4</f>
        <v>8.0745720000000016</v>
      </c>
      <c r="P1653">
        <f t="shared" si="25"/>
        <v>1</v>
      </c>
      <c r="Q1653">
        <v>87</v>
      </c>
    </row>
    <row r="1654" spans="1:17" x14ac:dyDescent="0.3">
      <c r="A1654" s="8" t="s">
        <v>234</v>
      </c>
      <c r="B1654" s="8" t="s">
        <v>238</v>
      </c>
      <c r="C1654" s="8" t="s">
        <v>135</v>
      </c>
      <c r="D1654" s="8" t="s">
        <v>74</v>
      </c>
      <c r="E1654" s="12">
        <v>340</v>
      </c>
      <c r="F1654" s="12">
        <v>0.28599999999999998</v>
      </c>
      <c r="G1654" s="12">
        <v>97.24</v>
      </c>
      <c r="H1654" s="13">
        <v>39.868399999999994</v>
      </c>
      <c r="I1654" s="13">
        <v>0</v>
      </c>
      <c r="J1654" s="13">
        <v>0</v>
      </c>
      <c r="K1654" s="13">
        <v>10.112959999999999</v>
      </c>
      <c r="L1654" s="13">
        <v>0</v>
      </c>
      <c r="M1654" s="5">
        <f>AllData_CategoryTribe!AX1655*4</f>
        <v>0</v>
      </c>
      <c r="N1654" s="5">
        <f>AllData_CategoryTribe!BA1655*9</f>
        <v>0</v>
      </c>
      <c r="O1654" s="5">
        <f>AllData_CategoryTribe!BB1655*4</f>
        <v>40.451839999999997</v>
      </c>
      <c r="P1654">
        <f t="shared" si="25"/>
        <v>1</v>
      </c>
      <c r="Q1654">
        <v>10.4</v>
      </c>
    </row>
    <row r="1655" spans="1:17" x14ac:dyDescent="0.3">
      <c r="A1655" s="8" t="s">
        <v>234</v>
      </c>
      <c r="B1655" s="8" t="s">
        <v>238</v>
      </c>
      <c r="C1655" s="8" t="s">
        <v>135</v>
      </c>
      <c r="D1655" s="8" t="s">
        <v>124</v>
      </c>
      <c r="E1655" s="12">
        <v>3</v>
      </c>
      <c r="F1655" s="12">
        <v>1</v>
      </c>
      <c r="G1655" s="12">
        <v>3</v>
      </c>
      <c r="H1655" s="13">
        <v>11.28</v>
      </c>
      <c r="I1655" s="13">
        <v>0</v>
      </c>
      <c r="J1655" s="13">
        <v>0</v>
      </c>
      <c r="K1655" s="13">
        <v>2.9189999999999996</v>
      </c>
      <c r="L1655" s="13">
        <v>0</v>
      </c>
      <c r="M1655" s="5">
        <f>AllData_CategoryTribe!AX1656*4</f>
        <v>0</v>
      </c>
      <c r="N1655" s="5">
        <f>AllData_CategoryTribe!BA1656*9</f>
        <v>0</v>
      </c>
      <c r="O1655" s="5">
        <f>AllData_CategoryTribe!BB1656*4</f>
        <v>11.675999999999998</v>
      </c>
      <c r="P1655">
        <f t="shared" si="25"/>
        <v>1</v>
      </c>
      <c r="Q1655">
        <v>97.3</v>
      </c>
    </row>
    <row r="1656" spans="1:17" x14ac:dyDescent="0.3">
      <c r="A1656" s="8" t="s">
        <v>232</v>
      </c>
      <c r="B1656" s="8" t="s">
        <v>238</v>
      </c>
      <c r="C1656" s="8" t="s">
        <v>138</v>
      </c>
      <c r="D1656" s="8" t="s">
        <v>13</v>
      </c>
      <c r="E1656" s="12">
        <v>112</v>
      </c>
      <c r="F1656" s="12">
        <v>0.42899999999999999</v>
      </c>
      <c r="G1656" s="12">
        <v>48.048000000000002</v>
      </c>
      <c r="H1656" s="13">
        <v>129.24912</v>
      </c>
      <c r="I1656" s="13">
        <v>11.963951999999999</v>
      </c>
      <c r="J1656" s="13">
        <v>8.6486400000000003</v>
      </c>
      <c r="K1656" s="13">
        <v>0</v>
      </c>
      <c r="L1656" s="13">
        <v>0</v>
      </c>
      <c r="M1656" s="5">
        <f>AllData_CategoryTribe!AX1657*4</f>
        <v>47.855807999999996</v>
      </c>
      <c r="N1656" s="5">
        <f>AllData_CategoryTribe!BA1657*9</f>
        <v>77.837760000000003</v>
      </c>
      <c r="O1656" s="5">
        <f>AllData_CategoryTribe!BB1657*4</f>
        <v>0</v>
      </c>
      <c r="P1656">
        <f t="shared" si="25"/>
        <v>1</v>
      </c>
      <c r="Q1656">
        <v>42.9</v>
      </c>
    </row>
    <row r="1657" spans="1:17" x14ac:dyDescent="0.3">
      <c r="A1657" s="8" t="s">
        <v>232</v>
      </c>
      <c r="B1657" s="8" t="s">
        <v>238</v>
      </c>
      <c r="C1657" s="8" t="s">
        <v>138</v>
      </c>
      <c r="D1657" s="8" t="s">
        <v>15</v>
      </c>
      <c r="E1657" s="12"/>
      <c r="F1657" s="12">
        <v>0</v>
      </c>
      <c r="G1657" s="12">
        <v>0</v>
      </c>
      <c r="H1657" s="13">
        <v>0</v>
      </c>
      <c r="I1657" s="13">
        <v>0</v>
      </c>
      <c r="J1657" s="13">
        <v>0</v>
      </c>
      <c r="K1657" s="13">
        <v>0</v>
      </c>
      <c r="L1657" s="13">
        <v>0</v>
      </c>
      <c r="M1657" s="5">
        <f>AllData_CategoryTribe!AX1658*4</f>
        <v>0</v>
      </c>
      <c r="N1657" s="5">
        <f>AllData_CategoryTribe!BA1658*9</f>
        <v>0</v>
      </c>
      <c r="O1657" s="5">
        <f>AllData_CategoryTribe!BB1658*4</f>
        <v>0</v>
      </c>
      <c r="P1657">
        <f t="shared" si="25"/>
        <v>0</v>
      </c>
      <c r="Q1657">
        <v>44.3</v>
      </c>
    </row>
    <row r="1658" spans="1:17" x14ac:dyDescent="0.3">
      <c r="A1658" s="8" t="s">
        <v>232</v>
      </c>
      <c r="B1658" s="8" t="s">
        <v>238</v>
      </c>
      <c r="C1658" s="8" t="s">
        <v>138</v>
      </c>
      <c r="D1658" s="8" t="s">
        <v>17</v>
      </c>
      <c r="E1658" s="12">
        <v>85</v>
      </c>
      <c r="F1658" s="12">
        <v>3.3000000000000002E-2</v>
      </c>
      <c r="G1658" s="12">
        <v>2.8050000000000002</v>
      </c>
      <c r="H1658" s="13">
        <v>7.4332500000000001</v>
      </c>
      <c r="I1658" s="13">
        <v>0.47404499999999999</v>
      </c>
      <c r="J1658" s="13">
        <v>0.60026999999999997</v>
      </c>
      <c r="K1658" s="13">
        <v>0</v>
      </c>
      <c r="L1658" s="13">
        <v>0</v>
      </c>
      <c r="M1658" s="5">
        <f>AllData_CategoryTribe!AX1659*4</f>
        <v>1.89618</v>
      </c>
      <c r="N1658" s="5">
        <f>AllData_CategoryTribe!BA1659*9</f>
        <v>5.4024299999999998</v>
      </c>
      <c r="O1658" s="5">
        <f>AllData_CategoryTribe!BB1659*4</f>
        <v>0</v>
      </c>
      <c r="P1658">
        <f t="shared" si="25"/>
        <v>1</v>
      </c>
      <c r="Q1658">
        <v>38.299999999999997</v>
      </c>
    </row>
    <row r="1659" spans="1:17" x14ac:dyDescent="0.3">
      <c r="A1659" s="8" t="s">
        <v>232</v>
      </c>
      <c r="B1659" s="8" t="s">
        <v>238</v>
      </c>
      <c r="C1659" s="8" t="s">
        <v>138</v>
      </c>
      <c r="D1659" s="8" t="s">
        <v>18</v>
      </c>
      <c r="E1659" s="12"/>
      <c r="F1659" s="12">
        <v>0</v>
      </c>
      <c r="G1659" s="12">
        <v>0</v>
      </c>
      <c r="H1659" s="13">
        <v>0</v>
      </c>
      <c r="I1659" s="13">
        <v>0</v>
      </c>
      <c r="J1659" s="13">
        <v>0</v>
      </c>
      <c r="K1659" s="13">
        <v>0</v>
      </c>
      <c r="L1659" s="13">
        <v>0</v>
      </c>
      <c r="M1659" s="5">
        <f>AllData_CategoryTribe!AX1660*4</f>
        <v>0</v>
      </c>
      <c r="N1659" s="5">
        <f>AllData_CategoryTribe!BA1660*9</f>
        <v>0</v>
      </c>
      <c r="O1659" s="5">
        <f>AllData_CategoryTribe!BB1660*4</f>
        <v>0</v>
      </c>
      <c r="P1659">
        <f t="shared" si="25"/>
        <v>0</v>
      </c>
      <c r="Q1659">
        <v>39.900000000000006</v>
      </c>
    </row>
    <row r="1660" spans="1:17" x14ac:dyDescent="0.3">
      <c r="A1660" s="8" t="s">
        <v>232</v>
      </c>
      <c r="B1660" s="8" t="s">
        <v>238</v>
      </c>
      <c r="C1660" s="8" t="s">
        <v>138</v>
      </c>
      <c r="D1660" s="8" t="s">
        <v>19</v>
      </c>
      <c r="E1660" s="12">
        <v>112</v>
      </c>
      <c r="F1660" s="12">
        <v>0.14299999999999999</v>
      </c>
      <c r="G1660" s="12">
        <v>16.015999999999998</v>
      </c>
      <c r="H1660" s="13">
        <v>45.645599999999995</v>
      </c>
      <c r="I1660" s="13">
        <v>4.3083039999999997</v>
      </c>
      <c r="J1660" s="13">
        <v>3.0270239999999995</v>
      </c>
      <c r="K1660" s="13">
        <v>0</v>
      </c>
      <c r="L1660" s="13">
        <v>0</v>
      </c>
      <c r="M1660" s="5">
        <f>AllData_CategoryTribe!AX1661*4</f>
        <v>17.233215999999999</v>
      </c>
      <c r="N1660" s="5">
        <f>AllData_CategoryTribe!BA1661*9</f>
        <v>27.243215999999997</v>
      </c>
      <c r="O1660" s="5">
        <f>AllData_CategoryTribe!BB1661*4</f>
        <v>0</v>
      </c>
      <c r="P1660">
        <f t="shared" si="25"/>
        <v>1</v>
      </c>
      <c r="Q1660">
        <v>45.8</v>
      </c>
    </row>
    <row r="1661" spans="1:17" x14ac:dyDescent="0.3">
      <c r="A1661" s="8" t="s">
        <v>232</v>
      </c>
      <c r="B1661" s="8" t="s">
        <v>238</v>
      </c>
      <c r="C1661" s="8" t="s">
        <v>138</v>
      </c>
      <c r="D1661" s="8" t="s">
        <v>22</v>
      </c>
      <c r="E1661" s="12"/>
      <c r="F1661" s="12">
        <v>0</v>
      </c>
      <c r="G1661" s="12">
        <v>0</v>
      </c>
      <c r="H1661" s="13">
        <v>0</v>
      </c>
      <c r="I1661" s="13">
        <v>0</v>
      </c>
      <c r="J1661" s="13">
        <v>0</v>
      </c>
      <c r="K1661" s="13">
        <v>0</v>
      </c>
      <c r="L1661" s="13">
        <v>0</v>
      </c>
      <c r="M1661" s="5">
        <f>AllData_CategoryTribe!AX1662*4</f>
        <v>0</v>
      </c>
      <c r="N1661" s="5">
        <f>AllData_CategoryTribe!BA1662*9</f>
        <v>0</v>
      </c>
      <c r="O1661" s="5">
        <f>AllData_CategoryTribe!BB1662*4</f>
        <v>0</v>
      </c>
      <c r="P1661">
        <f t="shared" si="25"/>
        <v>0</v>
      </c>
      <c r="Q1661">
        <v>45.8</v>
      </c>
    </row>
    <row r="1662" spans="1:17" x14ac:dyDescent="0.3">
      <c r="A1662" s="8" t="s">
        <v>232</v>
      </c>
      <c r="B1662" s="8" t="s">
        <v>238</v>
      </c>
      <c r="C1662" s="8" t="s">
        <v>138</v>
      </c>
      <c r="D1662" s="8" t="s">
        <v>23</v>
      </c>
      <c r="E1662" s="12">
        <v>64</v>
      </c>
      <c r="F1662" s="12">
        <v>0.57099999999999995</v>
      </c>
      <c r="G1662" s="12">
        <v>36.543999999999997</v>
      </c>
      <c r="H1662" s="13">
        <v>56.6432</v>
      </c>
      <c r="I1662" s="13">
        <v>4.6045439999999997</v>
      </c>
      <c r="J1662" s="13">
        <v>3.8736639999999993</v>
      </c>
      <c r="K1662" s="13">
        <v>0.40198400000000001</v>
      </c>
      <c r="L1662" s="13">
        <v>0</v>
      </c>
      <c r="M1662" s="5">
        <f>AllData_CategoryTribe!AX1663*4</f>
        <v>18.418175999999999</v>
      </c>
      <c r="N1662" s="5">
        <f>AllData_CategoryTribe!BA1663*9</f>
        <v>34.862975999999996</v>
      </c>
      <c r="O1662" s="5">
        <f>AllData_CategoryTribe!BB1663*4</f>
        <v>1.607936</v>
      </c>
      <c r="P1662">
        <f t="shared" si="25"/>
        <v>1</v>
      </c>
      <c r="Q1662">
        <v>24.3</v>
      </c>
    </row>
    <row r="1663" spans="1:17" x14ac:dyDescent="0.3">
      <c r="A1663" s="8" t="s">
        <v>232</v>
      </c>
      <c r="B1663" s="8" t="s">
        <v>238</v>
      </c>
      <c r="C1663" s="8" t="s">
        <v>138</v>
      </c>
      <c r="D1663" s="8" t="s">
        <v>24</v>
      </c>
      <c r="E1663" s="12">
        <v>184</v>
      </c>
      <c r="F1663" s="12">
        <v>1</v>
      </c>
      <c r="G1663" s="12">
        <v>184</v>
      </c>
      <c r="H1663" s="13">
        <v>126.96</v>
      </c>
      <c r="I1663" s="13">
        <v>6.6239999999999997</v>
      </c>
      <c r="J1663" s="13">
        <v>7.5439999999999996</v>
      </c>
      <c r="K1663" s="13">
        <v>8.2799999999999994</v>
      </c>
      <c r="L1663" s="13">
        <v>0</v>
      </c>
      <c r="M1663" s="5">
        <f>AllData_CategoryTribe!AX1664*4</f>
        <v>26.495999999999999</v>
      </c>
      <c r="N1663" s="5">
        <f>AllData_CategoryTribe!BA1664*9</f>
        <v>67.896000000000001</v>
      </c>
      <c r="O1663" s="5">
        <f>AllData_CategoryTribe!BB1664*4</f>
        <v>33.119999999999997</v>
      </c>
      <c r="P1663">
        <f t="shared" si="25"/>
        <v>1</v>
      </c>
      <c r="Q1663">
        <v>12.2</v>
      </c>
    </row>
    <row r="1664" spans="1:17" x14ac:dyDescent="0.3">
      <c r="A1664" s="8" t="s">
        <v>232</v>
      </c>
      <c r="B1664" s="8" t="s">
        <v>238</v>
      </c>
      <c r="C1664" s="8" t="s">
        <v>138</v>
      </c>
      <c r="D1664" s="8" t="s">
        <v>25</v>
      </c>
      <c r="E1664" s="12"/>
      <c r="F1664" s="12">
        <v>3.0000000000000001E-3</v>
      </c>
      <c r="G1664" s="12">
        <v>0</v>
      </c>
      <c r="H1664" s="13">
        <v>0</v>
      </c>
      <c r="I1664" s="13">
        <v>0</v>
      </c>
      <c r="J1664" s="13">
        <v>0</v>
      </c>
      <c r="K1664" s="13">
        <v>0</v>
      </c>
      <c r="L1664" s="13">
        <v>0</v>
      </c>
      <c r="M1664" s="5">
        <f>AllData_CategoryTribe!AX1665*4</f>
        <v>0</v>
      </c>
      <c r="N1664" s="5">
        <f>AllData_CategoryTribe!BA1665*9</f>
        <v>0</v>
      </c>
      <c r="O1664" s="5">
        <f>AllData_CategoryTribe!BB1665*4</f>
        <v>0</v>
      </c>
      <c r="P1664">
        <f t="shared" si="25"/>
        <v>0</v>
      </c>
      <c r="Q1664">
        <v>59.3</v>
      </c>
    </row>
    <row r="1665" spans="1:17" x14ac:dyDescent="0.3">
      <c r="A1665" s="8" t="s">
        <v>20</v>
      </c>
      <c r="B1665" s="8" t="s">
        <v>238</v>
      </c>
      <c r="C1665" s="8" t="s">
        <v>138</v>
      </c>
      <c r="D1665" s="8" t="s">
        <v>20</v>
      </c>
      <c r="E1665" s="12">
        <v>112</v>
      </c>
      <c r="F1665" s="12">
        <v>0.28599999999999998</v>
      </c>
      <c r="G1665" s="12">
        <v>32.031999999999996</v>
      </c>
      <c r="H1665" s="13">
        <v>33.633599999999994</v>
      </c>
      <c r="I1665" s="13">
        <v>5.9259199999999996</v>
      </c>
      <c r="J1665" s="13">
        <v>0.92892799999999998</v>
      </c>
      <c r="K1665" s="13">
        <v>0</v>
      </c>
      <c r="L1665" s="13">
        <v>0</v>
      </c>
      <c r="M1665" s="5">
        <f>AllData_CategoryTribe!AX1666*4</f>
        <v>23.703679999999999</v>
      </c>
      <c r="N1665" s="5">
        <f>AllData_CategoryTribe!BA1666*9</f>
        <v>8.3603519999999989</v>
      </c>
      <c r="O1665" s="5">
        <f>AllData_CategoryTribe!BB1666*4</f>
        <v>0</v>
      </c>
      <c r="P1665">
        <f t="shared" si="25"/>
        <v>1</v>
      </c>
      <c r="Q1665">
        <v>21.4</v>
      </c>
    </row>
    <row r="1666" spans="1:17" x14ac:dyDescent="0.3">
      <c r="A1666" s="8" t="s">
        <v>233</v>
      </c>
      <c r="B1666" s="8" t="s">
        <v>238</v>
      </c>
      <c r="C1666" s="8" t="s">
        <v>138</v>
      </c>
      <c r="D1666" s="8" t="s">
        <v>26</v>
      </c>
      <c r="E1666" s="12">
        <v>175</v>
      </c>
      <c r="F1666" s="12">
        <v>0.42899999999999999</v>
      </c>
      <c r="G1666" s="12">
        <v>75.075000000000003</v>
      </c>
      <c r="H1666" s="13">
        <v>97.597499999999997</v>
      </c>
      <c r="I1666" s="13">
        <v>1.8018000000000001</v>
      </c>
      <c r="J1666" s="13">
        <v>0.15015000000000001</v>
      </c>
      <c r="K1666" s="13">
        <v>21.471450000000001</v>
      </c>
      <c r="L1666" s="13">
        <v>0.22522500000000001</v>
      </c>
      <c r="M1666" s="5">
        <f>AllData_CategoryTribe!AX1667*4</f>
        <v>7.2072000000000003</v>
      </c>
      <c r="N1666" s="5">
        <f>AllData_CategoryTribe!BA1667*9</f>
        <v>1.3513500000000001</v>
      </c>
      <c r="O1666" s="5">
        <f>AllData_CategoryTribe!BB1667*4</f>
        <v>85.885800000000003</v>
      </c>
      <c r="P1666">
        <f t="shared" si="25"/>
        <v>1</v>
      </c>
      <c r="Q1666">
        <v>31.200000000000003</v>
      </c>
    </row>
    <row r="1667" spans="1:17" x14ac:dyDescent="0.3">
      <c r="A1667" s="8" t="s">
        <v>233</v>
      </c>
      <c r="B1667" s="8" t="s">
        <v>238</v>
      </c>
      <c r="C1667" s="8" t="s">
        <v>138</v>
      </c>
      <c r="D1667" s="8" t="s">
        <v>28</v>
      </c>
      <c r="E1667" s="12">
        <v>185</v>
      </c>
      <c r="F1667" s="12">
        <v>1</v>
      </c>
      <c r="G1667" s="12">
        <v>185</v>
      </c>
      <c r="H1667" s="13">
        <v>234.95</v>
      </c>
      <c r="I1667" s="13">
        <v>16.094999999999999</v>
      </c>
      <c r="J1667" s="13">
        <v>0.92500000000000004</v>
      </c>
      <c r="K1667" s="13">
        <v>42.18</v>
      </c>
      <c r="L1667" s="13">
        <v>11.84</v>
      </c>
      <c r="M1667" s="5">
        <f>AllData_CategoryTribe!AX1668*4</f>
        <v>64.38</v>
      </c>
      <c r="N1667" s="5">
        <f>AllData_CategoryTribe!BA1668*9</f>
        <v>8.3250000000000011</v>
      </c>
      <c r="O1667" s="5">
        <f>AllData_CategoryTribe!BB1668*4</f>
        <v>168.72</v>
      </c>
      <c r="P1667">
        <f t="shared" ref="P1667:P1730" si="26">IF($G$2:$G$3469&gt;0,1,0)</f>
        <v>1</v>
      </c>
      <c r="Q1667">
        <v>32</v>
      </c>
    </row>
    <row r="1668" spans="1:17" x14ac:dyDescent="0.3">
      <c r="A1668" s="8" t="s">
        <v>233</v>
      </c>
      <c r="B1668" s="8" t="s">
        <v>238</v>
      </c>
      <c r="C1668" s="8" t="s">
        <v>138</v>
      </c>
      <c r="D1668" s="8" t="s">
        <v>29</v>
      </c>
      <c r="E1668" s="12">
        <v>60</v>
      </c>
      <c r="F1668" s="12">
        <v>0.14299999999999999</v>
      </c>
      <c r="G1668" s="12">
        <v>8.58</v>
      </c>
      <c r="H1668" s="13">
        <v>1.8875999999999999</v>
      </c>
      <c r="I1668" s="13">
        <v>8.5800000000000001E-2</v>
      </c>
      <c r="J1668" s="13">
        <v>3.4320000000000003E-2</v>
      </c>
      <c r="K1668" s="13">
        <v>0.3861</v>
      </c>
      <c r="L1668" s="13">
        <v>0.24023999999999998</v>
      </c>
      <c r="M1668" s="5">
        <f>AllData_CategoryTribe!AX1669*4</f>
        <v>0.34320000000000001</v>
      </c>
      <c r="N1668" s="5">
        <f>AllData_CategoryTribe!BA1669*9</f>
        <v>0.30888000000000004</v>
      </c>
      <c r="O1668" s="5">
        <f>AllData_CategoryTribe!BB1669*4</f>
        <v>1.5444</v>
      </c>
      <c r="P1668">
        <f t="shared" si="26"/>
        <v>1</v>
      </c>
      <c r="Q1668">
        <v>5.9</v>
      </c>
    </row>
    <row r="1669" spans="1:17" x14ac:dyDescent="0.3">
      <c r="A1669" s="8" t="s">
        <v>233</v>
      </c>
      <c r="B1669" s="8" t="s">
        <v>238</v>
      </c>
      <c r="C1669" s="8" t="s">
        <v>138</v>
      </c>
      <c r="D1669" s="8" t="s">
        <v>30</v>
      </c>
      <c r="E1669" s="12">
        <v>119</v>
      </c>
      <c r="F1669" s="12">
        <v>0.42899999999999999</v>
      </c>
      <c r="G1669" s="12">
        <v>51.051000000000002</v>
      </c>
      <c r="H1669" s="13">
        <v>46.966920000000002</v>
      </c>
      <c r="I1669" s="13">
        <v>0.51051000000000002</v>
      </c>
      <c r="J1669" s="13">
        <v>0.25525500000000001</v>
      </c>
      <c r="K1669" s="13">
        <v>11.945933999999999</v>
      </c>
      <c r="L1669" s="13">
        <v>1.2252240000000001</v>
      </c>
      <c r="M1669" s="5">
        <f>AllData_CategoryTribe!AX1670*4</f>
        <v>2.0420400000000001</v>
      </c>
      <c r="N1669" s="5">
        <f>AllData_CategoryTribe!BA1670*9</f>
        <v>2.2972950000000001</v>
      </c>
      <c r="O1669" s="5">
        <f>AllData_CategoryTribe!BB1670*4</f>
        <v>47.783735999999998</v>
      </c>
      <c r="P1669">
        <f t="shared" si="26"/>
        <v>1</v>
      </c>
      <c r="Q1669">
        <v>24.9</v>
      </c>
    </row>
    <row r="1670" spans="1:17" x14ac:dyDescent="0.3">
      <c r="A1670" s="8" t="s">
        <v>233</v>
      </c>
      <c r="B1670" s="8" t="s">
        <v>238</v>
      </c>
      <c r="C1670" s="8" t="s">
        <v>138</v>
      </c>
      <c r="D1670" s="8" t="s">
        <v>31</v>
      </c>
      <c r="E1670" s="12">
        <v>122</v>
      </c>
      <c r="F1670" s="12">
        <v>0.14299999999999999</v>
      </c>
      <c r="G1670" s="12">
        <v>17.445999999999998</v>
      </c>
      <c r="H1670" s="13">
        <v>16.224779999999999</v>
      </c>
      <c r="I1670" s="13">
        <v>0.34891999999999995</v>
      </c>
      <c r="J1670" s="13">
        <v>1.7446E-2</v>
      </c>
      <c r="K1670" s="13">
        <v>3.7683359999999997</v>
      </c>
      <c r="L1670" s="13">
        <v>0.26168999999999998</v>
      </c>
      <c r="M1670" s="5">
        <f>AllData_CategoryTribe!AX1671*4</f>
        <v>1.3956799999999998</v>
      </c>
      <c r="N1670" s="5">
        <f>AllData_CategoryTribe!BA1671*9</f>
        <v>0.15701399999999999</v>
      </c>
      <c r="O1670" s="5">
        <f>AllData_CategoryTribe!BB1671*4</f>
        <v>15.073343999999999</v>
      </c>
      <c r="P1670">
        <f t="shared" si="26"/>
        <v>1</v>
      </c>
      <c r="Q1670">
        <v>23.700000000000003</v>
      </c>
    </row>
    <row r="1671" spans="1:17" x14ac:dyDescent="0.3">
      <c r="A1671" s="8" t="s">
        <v>233</v>
      </c>
      <c r="B1671" s="8" t="s">
        <v>238</v>
      </c>
      <c r="C1671" s="8" t="s">
        <v>138</v>
      </c>
      <c r="D1671" s="8" t="s">
        <v>87</v>
      </c>
      <c r="E1671" s="12">
        <v>171</v>
      </c>
      <c r="F1671" s="12">
        <v>0.14299999999999999</v>
      </c>
      <c r="G1671" s="12">
        <v>24.452999999999999</v>
      </c>
      <c r="H1671" s="13">
        <v>28.365479999999998</v>
      </c>
      <c r="I1671" s="13">
        <v>1.8828809999999998</v>
      </c>
      <c r="J1671" s="13">
        <v>0.122265</v>
      </c>
      <c r="K1671" s="13">
        <v>5.0862240000000005</v>
      </c>
      <c r="L1671" s="13">
        <v>1.589445</v>
      </c>
      <c r="M1671" s="5">
        <f>AllData_CategoryTribe!AX1672*4</f>
        <v>7.5315239999999992</v>
      </c>
      <c r="N1671" s="5">
        <f>AllData_CategoryTribe!BA1672*9</f>
        <v>1.1003849999999999</v>
      </c>
      <c r="O1671" s="5">
        <f>AllData_CategoryTribe!BB1672*4</f>
        <v>20.344896000000002</v>
      </c>
      <c r="P1671">
        <f t="shared" si="26"/>
        <v>1</v>
      </c>
      <c r="Q1671">
        <v>29</v>
      </c>
    </row>
    <row r="1672" spans="1:17" x14ac:dyDescent="0.3">
      <c r="A1672" s="8" t="s">
        <v>233</v>
      </c>
      <c r="B1672" s="8" t="s">
        <v>238</v>
      </c>
      <c r="C1672" s="8" t="s">
        <v>138</v>
      </c>
      <c r="D1672" s="8" t="s">
        <v>128</v>
      </c>
      <c r="E1672" s="12">
        <v>62</v>
      </c>
      <c r="F1672" s="12">
        <v>3.3000000000000002E-2</v>
      </c>
      <c r="G1672" s="12">
        <v>2.0460000000000003</v>
      </c>
      <c r="H1672" s="13">
        <v>0.92070000000000007</v>
      </c>
      <c r="I1672" s="13">
        <v>2.2506000000000005E-2</v>
      </c>
      <c r="J1672" s="13">
        <v>4.092000000000001E-3</v>
      </c>
      <c r="K1672" s="13">
        <v>0.21483000000000005</v>
      </c>
      <c r="L1672" s="13">
        <v>6.7518000000000009E-2</v>
      </c>
      <c r="M1672" s="5">
        <f>AllData_CategoryTribe!AX1673*4</f>
        <v>9.0024000000000021E-2</v>
      </c>
      <c r="N1672" s="5">
        <f>AllData_CategoryTribe!BA1673*9</f>
        <v>3.6828000000000007E-2</v>
      </c>
      <c r="O1672" s="5">
        <f>AllData_CategoryTribe!BB1673*4</f>
        <v>0.85932000000000019</v>
      </c>
      <c r="P1672">
        <f t="shared" si="26"/>
        <v>1</v>
      </c>
      <c r="Q1672">
        <v>11.8</v>
      </c>
    </row>
    <row r="1673" spans="1:17" x14ac:dyDescent="0.3">
      <c r="A1673" s="8" t="s">
        <v>234</v>
      </c>
      <c r="B1673" s="8" t="s">
        <v>238</v>
      </c>
      <c r="C1673" s="8" t="s">
        <v>138</v>
      </c>
      <c r="D1673" s="8" t="s">
        <v>248</v>
      </c>
      <c r="E1673" s="12">
        <v>134</v>
      </c>
      <c r="F1673" s="12">
        <v>0.14299999999999999</v>
      </c>
      <c r="G1673" s="12">
        <v>19.161999999999999</v>
      </c>
      <c r="H1673" s="13">
        <v>31.234059999999999</v>
      </c>
      <c r="I1673" s="13">
        <v>1.207206</v>
      </c>
      <c r="J1673" s="13">
        <v>0.26826800000000001</v>
      </c>
      <c r="K1673" s="13">
        <v>5.9593820000000006</v>
      </c>
      <c r="L1673" s="13">
        <v>0.19161999999999998</v>
      </c>
      <c r="M1673" s="5">
        <f>AllData_CategoryTribe!AX1674*4</f>
        <v>4.828824</v>
      </c>
      <c r="N1673" s="5">
        <f>AllData_CategoryTribe!BA1674*9</f>
        <v>2.414412</v>
      </c>
      <c r="O1673" s="5">
        <f>AllData_CategoryTribe!BB1674*4</f>
        <v>23.837528000000002</v>
      </c>
      <c r="P1673">
        <f t="shared" si="26"/>
        <v>1</v>
      </c>
      <c r="Q1673">
        <v>38.799999999999997</v>
      </c>
    </row>
    <row r="1674" spans="1:17" x14ac:dyDescent="0.3">
      <c r="A1674" s="8" t="s">
        <v>234</v>
      </c>
      <c r="B1674" s="8" t="s">
        <v>238</v>
      </c>
      <c r="C1674" s="8" t="s">
        <v>138</v>
      </c>
      <c r="D1674" s="8" t="s">
        <v>27</v>
      </c>
      <c r="E1674" s="12">
        <v>114</v>
      </c>
      <c r="F1674" s="12">
        <v>1</v>
      </c>
      <c r="G1674" s="12">
        <v>114</v>
      </c>
      <c r="H1674" s="13">
        <v>142.5</v>
      </c>
      <c r="I1674" s="13">
        <v>2.3940000000000001</v>
      </c>
      <c r="J1674" s="13">
        <v>1.4820000000000002</v>
      </c>
      <c r="K1674" s="13">
        <v>29.867999999999999</v>
      </c>
      <c r="L1674" s="13">
        <v>1.1399999999999999</v>
      </c>
      <c r="M1674" s="5">
        <f>AllData_CategoryTribe!AX1675*4</f>
        <v>9.5760000000000005</v>
      </c>
      <c r="N1674" s="5">
        <f>AllData_CategoryTribe!BA1675*9</f>
        <v>13.338000000000001</v>
      </c>
      <c r="O1674" s="5">
        <f>AllData_CategoryTribe!BB1675*4</f>
        <v>119.47199999999999</v>
      </c>
      <c r="P1674">
        <f t="shared" si="26"/>
        <v>1</v>
      </c>
      <c r="Q1674">
        <v>29.6</v>
      </c>
    </row>
    <row r="1675" spans="1:17" x14ac:dyDescent="0.3">
      <c r="A1675" s="8" t="s">
        <v>234</v>
      </c>
      <c r="B1675" s="8" t="s">
        <v>238</v>
      </c>
      <c r="C1675" s="8" t="s">
        <v>138</v>
      </c>
      <c r="D1675" s="8" t="s">
        <v>32</v>
      </c>
      <c r="E1675" s="12"/>
      <c r="F1675" s="12">
        <v>0</v>
      </c>
      <c r="G1675" s="12">
        <v>0</v>
      </c>
      <c r="H1675" s="13">
        <v>0</v>
      </c>
      <c r="I1675" s="13">
        <v>0</v>
      </c>
      <c r="J1675" s="13">
        <v>0</v>
      </c>
      <c r="K1675" s="13">
        <v>0</v>
      </c>
      <c r="L1675" s="13">
        <v>0</v>
      </c>
      <c r="M1675" s="5">
        <f>AllData_CategoryTribe!AX1676*4</f>
        <v>0</v>
      </c>
      <c r="N1675" s="5">
        <f>AllData_CategoryTribe!BA1676*9</f>
        <v>0</v>
      </c>
      <c r="O1675" s="5">
        <f>AllData_CategoryTribe!BB1676*4</f>
        <v>0</v>
      </c>
      <c r="P1675">
        <f t="shared" si="26"/>
        <v>0</v>
      </c>
      <c r="Q1675">
        <v>87</v>
      </c>
    </row>
    <row r="1676" spans="1:17" x14ac:dyDescent="0.3">
      <c r="A1676" s="8" t="s">
        <v>234</v>
      </c>
      <c r="B1676" s="8" t="s">
        <v>238</v>
      </c>
      <c r="C1676" s="8" t="s">
        <v>138</v>
      </c>
      <c r="D1676" s="8" t="s">
        <v>74</v>
      </c>
      <c r="E1676" s="12">
        <v>340</v>
      </c>
      <c r="F1676" s="12">
        <v>1</v>
      </c>
      <c r="G1676" s="12">
        <v>340</v>
      </c>
      <c r="H1676" s="13">
        <v>139.4</v>
      </c>
      <c r="I1676" s="13">
        <v>0</v>
      </c>
      <c r="J1676" s="13">
        <v>0</v>
      </c>
      <c r="K1676" s="13">
        <v>35.36</v>
      </c>
      <c r="L1676" s="13">
        <v>0</v>
      </c>
      <c r="M1676" s="5">
        <f>AllData_CategoryTribe!AX1677*4</f>
        <v>0</v>
      </c>
      <c r="N1676" s="5">
        <f>AllData_CategoryTribe!BA1677*9</f>
        <v>0</v>
      </c>
      <c r="O1676" s="5">
        <f>AllData_CategoryTribe!BB1677*4</f>
        <v>141.44</v>
      </c>
      <c r="P1676">
        <f t="shared" si="26"/>
        <v>1</v>
      </c>
      <c r="Q1676">
        <v>10.4</v>
      </c>
    </row>
    <row r="1677" spans="1:17" x14ac:dyDescent="0.3">
      <c r="A1677" s="8" t="s">
        <v>234</v>
      </c>
      <c r="B1677" s="8" t="s">
        <v>238</v>
      </c>
      <c r="C1677" s="8" t="s">
        <v>138</v>
      </c>
      <c r="D1677" s="8" t="s">
        <v>124</v>
      </c>
      <c r="E1677" s="12">
        <v>3</v>
      </c>
      <c r="F1677" s="12">
        <v>0.28599999999999998</v>
      </c>
      <c r="G1677" s="12">
        <v>0.85799999999999987</v>
      </c>
      <c r="H1677" s="13">
        <v>3.2260799999999996</v>
      </c>
      <c r="I1677" s="13">
        <v>0</v>
      </c>
      <c r="J1677" s="13">
        <v>0</v>
      </c>
      <c r="K1677" s="13">
        <v>0.83483399999999985</v>
      </c>
      <c r="L1677" s="13">
        <v>0</v>
      </c>
      <c r="M1677" s="5">
        <f>AllData_CategoryTribe!AX1678*4</f>
        <v>0</v>
      </c>
      <c r="N1677" s="5">
        <f>AllData_CategoryTribe!BA1678*9</f>
        <v>0</v>
      </c>
      <c r="O1677" s="5">
        <f>AllData_CategoryTribe!BB1678*4</f>
        <v>3.3393359999999994</v>
      </c>
      <c r="P1677">
        <f t="shared" si="26"/>
        <v>1</v>
      </c>
      <c r="Q1677">
        <v>97.3</v>
      </c>
    </row>
    <row r="1678" spans="1:17" x14ac:dyDescent="0.3">
      <c r="A1678" s="8" t="s">
        <v>232</v>
      </c>
      <c r="B1678" s="8" t="s">
        <v>238</v>
      </c>
      <c r="C1678" s="8" t="s">
        <v>139</v>
      </c>
      <c r="D1678" s="8" t="s">
        <v>13</v>
      </c>
      <c r="E1678" s="12">
        <v>112</v>
      </c>
      <c r="F1678" s="12">
        <v>0.28599999999999998</v>
      </c>
      <c r="G1678" s="12">
        <v>32.031999999999996</v>
      </c>
      <c r="H1678" s="13">
        <v>86.16607999999998</v>
      </c>
      <c r="I1678" s="13">
        <v>7.9759679999999991</v>
      </c>
      <c r="J1678" s="13">
        <v>5.7657599999999993</v>
      </c>
      <c r="K1678" s="13">
        <v>0</v>
      </c>
      <c r="L1678" s="13">
        <v>0</v>
      </c>
      <c r="M1678" s="5">
        <f>AllData_CategoryTribe!AX1679*4</f>
        <v>31.903871999999996</v>
      </c>
      <c r="N1678" s="5">
        <f>AllData_CategoryTribe!BA1679*9</f>
        <v>51.891839999999995</v>
      </c>
      <c r="O1678" s="5">
        <f>AllData_CategoryTribe!BB1679*4</f>
        <v>0</v>
      </c>
      <c r="P1678">
        <f t="shared" si="26"/>
        <v>1</v>
      </c>
      <c r="Q1678">
        <v>42.9</v>
      </c>
    </row>
    <row r="1679" spans="1:17" x14ac:dyDescent="0.3">
      <c r="A1679" s="8" t="s">
        <v>232</v>
      </c>
      <c r="B1679" s="8" t="s">
        <v>238</v>
      </c>
      <c r="C1679" s="8" t="s">
        <v>139</v>
      </c>
      <c r="D1679" s="8" t="s">
        <v>15</v>
      </c>
      <c r="E1679" s="12"/>
      <c r="F1679" s="12">
        <v>0</v>
      </c>
      <c r="G1679" s="12">
        <v>0</v>
      </c>
      <c r="H1679" s="13">
        <v>0</v>
      </c>
      <c r="I1679" s="13">
        <v>0</v>
      </c>
      <c r="J1679" s="13">
        <v>0</v>
      </c>
      <c r="K1679" s="13">
        <v>0</v>
      </c>
      <c r="L1679" s="13">
        <v>0</v>
      </c>
      <c r="M1679" s="5">
        <f>AllData_CategoryTribe!AX1680*4</f>
        <v>0</v>
      </c>
      <c r="N1679" s="5">
        <f>AllData_CategoryTribe!BA1680*9</f>
        <v>0</v>
      </c>
      <c r="O1679" s="5">
        <f>AllData_CategoryTribe!BB1680*4</f>
        <v>0</v>
      </c>
      <c r="P1679">
        <f t="shared" si="26"/>
        <v>0</v>
      </c>
      <c r="Q1679">
        <v>44.3</v>
      </c>
    </row>
    <row r="1680" spans="1:17" x14ac:dyDescent="0.3">
      <c r="A1680" s="8" t="s">
        <v>232</v>
      </c>
      <c r="B1680" s="8" t="s">
        <v>238</v>
      </c>
      <c r="C1680" s="8" t="s">
        <v>139</v>
      </c>
      <c r="D1680" s="8" t="s">
        <v>17</v>
      </c>
      <c r="E1680" s="12"/>
      <c r="F1680" s="12">
        <v>0</v>
      </c>
      <c r="G1680" s="12">
        <v>0</v>
      </c>
      <c r="H1680" s="13">
        <v>0</v>
      </c>
      <c r="I1680" s="13">
        <v>0</v>
      </c>
      <c r="J1680" s="13">
        <v>0</v>
      </c>
      <c r="K1680" s="13">
        <v>0</v>
      </c>
      <c r="L1680" s="13">
        <v>0</v>
      </c>
      <c r="M1680" s="5">
        <f>AllData_CategoryTribe!AX1681*4</f>
        <v>0</v>
      </c>
      <c r="N1680" s="5">
        <f>AllData_CategoryTribe!BA1681*9</f>
        <v>0</v>
      </c>
      <c r="O1680" s="5">
        <f>AllData_CategoryTribe!BB1681*4</f>
        <v>0</v>
      </c>
      <c r="P1680">
        <f t="shared" si="26"/>
        <v>0</v>
      </c>
      <c r="Q1680">
        <v>38.299999999999997</v>
      </c>
    </row>
    <row r="1681" spans="1:17" x14ac:dyDescent="0.3">
      <c r="A1681" s="8" t="s">
        <v>232</v>
      </c>
      <c r="B1681" s="8" t="s">
        <v>238</v>
      </c>
      <c r="C1681" s="8" t="s">
        <v>139</v>
      </c>
      <c r="D1681" s="8" t="s">
        <v>18</v>
      </c>
      <c r="E1681" s="12"/>
      <c r="F1681" s="12">
        <v>0</v>
      </c>
      <c r="G1681" s="12">
        <v>0</v>
      </c>
      <c r="H1681" s="13">
        <v>0</v>
      </c>
      <c r="I1681" s="13">
        <v>0</v>
      </c>
      <c r="J1681" s="13">
        <v>0</v>
      </c>
      <c r="K1681" s="13">
        <v>0</v>
      </c>
      <c r="L1681" s="13">
        <v>0</v>
      </c>
      <c r="M1681" s="5">
        <f>AllData_CategoryTribe!AX1682*4</f>
        <v>0</v>
      </c>
      <c r="N1681" s="5">
        <f>AllData_CategoryTribe!BA1682*9</f>
        <v>0</v>
      </c>
      <c r="O1681" s="5">
        <f>AllData_CategoryTribe!BB1682*4</f>
        <v>0</v>
      </c>
      <c r="P1681">
        <f t="shared" si="26"/>
        <v>0</v>
      </c>
      <c r="Q1681">
        <v>39.900000000000006</v>
      </c>
    </row>
    <row r="1682" spans="1:17" x14ac:dyDescent="0.3">
      <c r="A1682" s="8" t="s">
        <v>232</v>
      </c>
      <c r="B1682" s="8" t="s">
        <v>238</v>
      </c>
      <c r="C1682" s="8" t="s">
        <v>139</v>
      </c>
      <c r="D1682" s="8" t="s">
        <v>19</v>
      </c>
      <c r="E1682" s="12">
        <v>112</v>
      </c>
      <c r="F1682" s="12">
        <v>0.14299999999999999</v>
      </c>
      <c r="G1682" s="12">
        <v>16.015999999999998</v>
      </c>
      <c r="H1682" s="13">
        <v>45.645599999999995</v>
      </c>
      <c r="I1682" s="13">
        <v>4.3083039999999997</v>
      </c>
      <c r="J1682" s="13">
        <v>3.0270239999999995</v>
      </c>
      <c r="K1682" s="13">
        <v>0</v>
      </c>
      <c r="L1682" s="13">
        <v>0</v>
      </c>
      <c r="M1682" s="5">
        <f>AllData_CategoryTribe!AX1683*4</f>
        <v>17.233215999999999</v>
      </c>
      <c r="N1682" s="5">
        <f>AllData_CategoryTribe!BA1683*9</f>
        <v>27.243215999999997</v>
      </c>
      <c r="O1682" s="5">
        <f>AllData_CategoryTribe!BB1683*4</f>
        <v>0</v>
      </c>
      <c r="P1682">
        <f t="shared" si="26"/>
        <v>1</v>
      </c>
      <c r="Q1682">
        <v>45.8</v>
      </c>
    </row>
    <row r="1683" spans="1:17" x14ac:dyDescent="0.3">
      <c r="A1683" s="8" t="s">
        <v>232</v>
      </c>
      <c r="B1683" s="8" t="s">
        <v>238</v>
      </c>
      <c r="C1683" s="8" t="s">
        <v>139</v>
      </c>
      <c r="D1683" s="8" t="s">
        <v>22</v>
      </c>
      <c r="E1683" s="12"/>
      <c r="F1683" s="12">
        <v>0</v>
      </c>
      <c r="G1683" s="12">
        <v>0</v>
      </c>
      <c r="H1683" s="13">
        <v>0</v>
      </c>
      <c r="I1683" s="13">
        <v>0</v>
      </c>
      <c r="J1683" s="13">
        <v>0</v>
      </c>
      <c r="K1683" s="13">
        <v>0</v>
      </c>
      <c r="L1683" s="13">
        <v>0</v>
      </c>
      <c r="M1683" s="5">
        <f>AllData_CategoryTribe!AX1684*4</f>
        <v>0</v>
      </c>
      <c r="N1683" s="5">
        <f>AllData_CategoryTribe!BA1684*9</f>
        <v>0</v>
      </c>
      <c r="O1683" s="5">
        <f>AllData_CategoryTribe!BB1684*4</f>
        <v>0</v>
      </c>
      <c r="P1683">
        <f t="shared" si="26"/>
        <v>0</v>
      </c>
      <c r="Q1683">
        <v>45.8</v>
      </c>
    </row>
    <row r="1684" spans="1:17" x14ac:dyDescent="0.3">
      <c r="A1684" s="8" t="s">
        <v>232</v>
      </c>
      <c r="B1684" s="8" t="s">
        <v>238</v>
      </c>
      <c r="C1684" s="8" t="s">
        <v>139</v>
      </c>
      <c r="D1684" s="8" t="s">
        <v>23</v>
      </c>
      <c r="E1684" s="12">
        <v>64</v>
      </c>
      <c r="F1684" s="12">
        <v>0.28599999999999998</v>
      </c>
      <c r="G1684" s="12">
        <v>18.303999999999998</v>
      </c>
      <c r="H1684" s="13">
        <v>28.371199999999998</v>
      </c>
      <c r="I1684" s="13">
        <v>2.3063039999999999</v>
      </c>
      <c r="J1684" s="13">
        <v>1.9402239999999997</v>
      </c>
      <c r="K1684" s="13">
        <v>0.201344</v>
      </c>
      <c r="L1684" s="13">
        <v>0</v>
      </c>
      <c r="M1684" s="5">
        <f>AllData_CategoryTribe!AX1685*4</f>
        <v>9.2252159999999996</v>
      </c>
      <c r="N1684" s="5">
        <f>AllData_CategoryTribe!BA1685*9</f>
        <v>17.462015999999998</v>
      </c>
      <c r="O1684" s="5">
        <f>AllData_CategoryTribe!BB1685*4</f>
        <v>0.80537599999999998</v>
      </c>
      <c r="P1684">
        <f t="shared" si="26"/>
        <v>1</v>
      </c>
      <c r="Q1684">
        <v>24.3</v>
      </c>
    </row>
    <row r="1685" spans="1:17" x14ac:dyDescent="0.3">
      <c r="A1685" s="8" t="s">
        <v>232</v>
      </c>
      <c r="B1685" s="8" t="s">
        <v>238</v>
      </c>
      <c r="C1685" s="8" t="s">
        <v>139</v>
      </c>
      <c r="D1685" s="8" t="s">
        <v>24</v>
      </c>
      <c r="E1685" s="12">
        <v>184</v>
      </c>
      <c r="F1685" s="12">
        <v>1</v>
      </c>
      <c r="G1685" s="12">
        <v>184</v>
      </c>
      <c r="H1685" s="13">
        <v>126.96</v>
      </c>
      <c r="I1685" s="13">
        <v>6.6239999999999997</v>
      </c>
      <c r="J1685" s="13">
        <v>7.5439999999999996</v>
      </c>
      <c r="K1685" s="13">
        <v>8.2799999999999994</v>
      </c>
      <c r="L1685" s="13">
        <v>0</v>
      </c>
      <c r="M1685" s="5">
        <f>AllData_CategoryTribe!AX1686*4</f>
        <v>26.495999999999999</v>
      </c>
      <c r="N1685" s="5">
        <f>AllData_CategoryTribe!BA1686*9</f>
        <v>67.896000000000001</v>
      </c>
      <c r="O1685" s="5">
        <f>AllData_CategoryTribe!BB1686*4</f>
        <v>33.119999999999997</v>
      </c>
      <c r="P1685">
        <f t="shared" si="26"/>
        <v>1</v>
      </c>
      <c r="Q1685">
        <v>12.2</v>
      </c>
    </row>
    <row r="1686" spans="1:17" x14ac:dyDescent="0.3">
      <c r="A1686" s="8" t="s">
        <v>232</v>
      </c>
      <c r="B1686" s="8" t="s">
        <v>238</v>
      </c>
      <c r="C1686" s="8" t="s">
        <v>139</v>
      </c>
      <c r="D1686" s="8" t="s">
        <v>25</v>
      </c>
      <c r="E1686" s="12"/>
      <c r="F1686" s="12">
        <v>0</v>
      </c>
      <c r="G1686" s="12">
        <v>0</v>
      </c>
      <c r="H1686" s="13">
        <v>0</v>
      </c>
      <c r="I1686" s="13">
        <v>0</v>
      </c>
      <c r="J1686" s="13">
        <v>0</v>
      </c>
      <c r="K1686" s="13">
        <v>0</v>
      </c>
      <c r="L1686" s="13">
        <v>0</v>
      </c>
      <c r="M1686" s="5">
        <f>AllData_CategoryTribe!AX1687*4</f>
        <v>0</v>
      </c>
      <c r="N1686" s="5">
        <f>AllData_CategoryTribe!BA1687*9</f>
        <v>0</v>
      </c>
      <c r="O1686" s="5">
        <f>AllData_CategoryTribe!BB1687*4</f>
        <v>0</v>
      </c>
      <c r="P1686">
        <f t="shared" si="26"/>
        <v>0</v>
      </c>
      <c r="Q1686">
        <v>59.3</v>
      </c>
    </row>
    <row r="1687" spans="1:17" x14ac:dyDescent="0.3">
      <c r="A1687" s="8" t="s">
        <v>20</v>
      </c>
      <c r="B1687" s="8" t="s">
        <v>238</v>
      </c>
      <c r="C1687" s="8" t="s">
        <v>139</v>
      </c>
      <c r="D1687" s="8" t="s">
        <v>20</v>
      </c>
      <c r="E1687" s="12">
        <v>112</v>
      </c>
      <c r="F1687" s="12">
        <v>0.28599999999999998</v>
      </c>
      <c r="G1687" s="12">
        <v>32.031999999999996</v>
      </c>
      <c r="H1687" s="13">
        <v>33.633599999999994</v>
      </c>
      <c r="I1687" s="13">
        <v>5.9259199999999996</v>
      </c>
      <c r="J1687" s="13">
        <v>0.92892799999999998</v>
      </c>
      <c r="K1687" s="13">
        <v>0</v>
      </c>
      <c r="L1687" s="13">
        <v>0</v>
      </c>
      <c r="M1687" s="5">
        <f>AllData_CategoryTribe!AX1688*4</f>
        <v>23.703679999999999</v>
      </c>
      <c r="N1687" s="5">
        <f>AllData_CategoryTribe!BA1688*9</f>
        <v>8.3603519999999989</v>
      </c>
      <c r="O1687" s="5">
        <f>AllData_CategoryTribe!BB1688*4</f>
        <v>0</v>
      </c>
      <c r="P1687">
        <f t="shared" si="26"/>
        <v>1</v>
      </c>
      <c r="Q1687">
        <v>21.4</v>
      </c>
    </row>
    <row r="1688" spans="1:17" x14ac:dyDescent="0.3">
      <c r="A1688" s="8" t="s">
        <v>233</v>
      </c>
      <c r="B1688" s="8" t="s">
        <v>238</v>
      </c>
      <c r="C1688" s="8" t="s">
        <v>139</v>
      </c>
      <c r="D1688" s="8" t="s">
        <v>26</v>
      </c>
      <c r="E1688" s="12">
        <v>175</v>
      </c>
      <c r="F1688" s="12">
        <v>0.28599999999999998</v>
      </c>
      <c r="G1688" s="12">
        <v>50.05</v>
      </c>
      <c r="H1688" s="13">
        <v>65.064999999999998</v>
      </c>
      <c r="I1688" s="13">
        <v>1.2011999999999998</v>
      </c>
      <c r="J1688" s="13">
        <v>0.10009999999999999</v>
      </c>
      <c r="K1688" s="13">
        <v>14.314300000000001</v>
      </c>
      <c r="L1688" s="13">
        <v>0.15014999999999998</v>
      </c>
      <c r="M1688" s="5">
        <f>AllData_CategoryTribe!AX1689*4</f>
        <v>4.8047999999999993</v>
      </c>
      <c r="N1688" s="5">
        <f>AllData_CategoryTribe!BA1689*9</f>
        <v>0.90089999999999992</v>
      </c>
      <c r="O1688" s="5">
        <f>AllData_CategoryTribe!BB1689*4</f>
        <v>57.257200000000005</v>
      </c>
      <c r="P1688">
        <f t="shared" si="26"/>
        <v>1</v>
      </c>
      <c r="Q1688">
        <v>31.200000000000003</v>
      </c>
    </row>
    <row r="1689" spans="1:17" x14ac:dyDescent="0.3">
      <c r="A1689" s="8" t="s">
        <v>233</v>
      </c>
      <c r="B1689" s="8" t="s">
        <v>238</v>
      </c>
      <c r="C1689" s="8" t="s">
        <v>139</v>
      </c>
      <c r="D1689" s="8" t="s">
        <v>28</v>
      </c>
      <c r="E1689" s="12">
        <v>185</v>
      </c>
      <c r="F1689" s="12">
        <v>0.28599999999999998</v>
      </c>
      <c r="G1689" s="12">
        <v>52.91</v>
      </c>
      <c r="H1689" s="13">
        <v>67.195700000000002</v>
      </c>
      <c r="I1689" s="13">
        <v>4.6031699999999995</v>
      </c>
      <c r="J1689" s="13">
        <v>0.26455000000000001</v>
      </c>
      <c r="K1689" s="13">
        <v>12.06348</v>
      </c>
      <c r="L1689" s="13">
        <v>3.3862400000000004</v>
      </c>
      <c r="M1689" s="5">
        <f>AllData_CategoryTribe!AX1690*4</f>
        <v>18.412679999999998</v>
      </c>
      <c r="N1689" s="5">
        <f>AllData_CategoryTribe!BA1690*9</f>
        <v>2.3809499999999999</v>
      </c>
      <c r="O1689" s="5">
        <f>AllData_CategoryTribe!BB1690*4</f>
        <v>48.253920000000001</v>
      </c>
      <c r="P1689">
        <f t="shared" si="26"/>
        <v>1</v>
      </c>
      <c r="Q1689">
        <v>32</v>
      </c>
    </row>
    <row r="1690" spans="1:17" x14ac:dyDescent="0.3">
      <c r="A1690" s="8" t="s">
        <v>233</v>
      </c>
      <c r="B1690" s="8" t="s">
        <v>238</v>
      </c>
      <c r="C1690" s="8" t="s">
        <v>139</v>
      </c>
      <c r="D1690" s="8" t="s">
        <v>29</v>
      </c>
      <c r="E1690" s="12">
        <v>60</v>
      </c>
      <c r="F1690" s="12">
        <v>3.3000000000000002E-2</v>
      </c>
      <c r="G1690" s="12">
        <v>1.98</v>
      </c>
      <c r="H1690" s="13">
        <v>0.43560000000000004</v>
      </c>
      <c r="I1690" s="13">
        <v>1.9799999999999998E-2</v>
      </c>
      <c r="J1690" s="13">
        <v>7.92E-3</v>
      </c>
      <c r="K1690" s="13">
        <v>8.9099999999999999E-2</v>
      </c>
      <c r="L1690" s="13">
        <v>5.5439999999999996E-2</v>
      </c>
      <c r="M1690" s="5">
        <f>AllData_CategoryTribe!AX1691*4</f>
        <v>7.9199999999999993E-2</v>
      </c>
      <c r="N1690" s="5">
        <f>AllData_CategoryTribe!BA1691*9</f>
        <v>7.1279999999999996E-2</v>
      </c>
      <c r="O1690" s="5">
        <f>AllData_CategoryTribe!BB1691*4</f>
        <v>0.35639999999999999</v>
      </c>
      <c r="P1690">
        <f t="shared" si="26"/>
        <v>1</v>
      </c>
      <c r="Q1690">
        <v>5.9</v>
      </c>
    </row>
    <row r="1691" spans="1:17" x14ac:dyDescent="0.3">
      <c r="A1691" s="8" t="s">
        <v>233</v>
      </c>
      <c r="B1691" s="8" t="s">
        <v>238</v>
      </c>
      <c r="C1691" s="8" t="s">
        <v>139</v>
      </c>
      <c r="D1691" s="8" t="s">
        <v>30</v>
      </c>
      <c r="E1691" s="12">
        <v>119</v>
      </c>
      <c r="F1691" s="12">
        <v>0.14299999999999999</v>
      </c>
      <c r="G1691" s="12">
        <v>17.016999999999999</v>
      </c>
      <c r="H1691" s="13">
        <v>15.655639999999998</v>
      </c>
      <c r="I1691" s="13">
        <v>0.17016999999999999</v>
      </c>
      <c r="J1691" s="13">
        <v>8.5084999999999994E-2</v>
      </c>
      <c r="K1691" s="13">
        <v>3.9819779999999998</v>
      </c>
      <c r="L1691" s="13">
        <v>0.40840799999999994</v>
      </c>
      <c r="M1691" s="5">
        <f>AllData_CategoryTribe!AX1692*4</f>
        <v>0.68067999999999995</v>
      </c>
      <c r="N1691" s="5">
        <f>AllData_CategoryTribe!BA1692*9</f>
        <v>0.76576499999999992</v>
      </c>
      <c r="O1691" s="5">
        <f>AllData_CategoryTribe!BB1692*4</f>
        <v>15.927911999999999</v>
      </c>
      <c r="P1691">
        <f t="shared" si="26"/>
        <v>1</v>
      </c>
      <c r="Q1691">
        <v>24.9</v>
      </c>
    </row>
    <row r="1692" spans="1:17" x14ac:dyDescent="0.3">
      <c r="A1692" s="8" t="s">
        <v>233</v>
      </c>
      <c r="B1692" s="8" t="s">
        <v>238</v>
      </c>
      <c r="C1692" s="8" t="s">
        <v>139</v>
      </c>
      <c r="D1692" s="8" t="s">
        <v>31</v>
      </c>
      <c r="E1692" s="12">
        <v>122</v>
      </c>
      <c r="F1692" s="12">
        <v>3.3000000000000002E-2</v>
      </c>
      <c r="G1692" s="12">
        <v>4.0259999999999998</v>
      </c>
      <c r="H1692" s="13">
        <v>3.7441800000000001</v>
      </c>
      <c r="I1692" s="13">
        <v>8.0519999999999994E-2</v>
      </c>
      <c r="J1692" s="13">
        <v>4.0260000000000001E-3</v>
      </c>
      <c r="K1692" s="13">
        <v>0.86961600000000006</v>
      </c>
      <c r="L1692" s="13">
        <v>6.0389999999999999E-2</v>
      </c>
      <c r="M1692" s="5">
        <f>AllData_CategoryTribe!AX1693*4</f>
        <v>0.32207999999999998</v>
      </c>
      <c r="N1692" s="5">
        <f>AllData_CategoryTribe!BA1693*9</f>
        <v>3.6234000000000002E-2</v>
      </c>
      <c r="O1692" s="5">
        <f>AllData_CategoryTribe!BB1693*4</f>
        <v>3.4784640000000002</v>
      </c>
      <c r="P1692">
        <f t="shared" si="26"/>
        <v>1</v>
      </c>
      <c r="Q1692">
        <v>23.700000000000003</v>
      </c>
    </row>
    <row r="1693" spans="1:17" x14ac:dyDescent="0.3">
      <c r="A1693" s="8" t="s">
        <v>233</v>
      </c>
      <c r="B1693" s="8" t="s">
        <v>238</v>
      </c>
      <c r="C1693" s="8" t="s">
        <v>139</v>
      </c>
      <c r="D1693" s="8" t="s">
        <v>87</v>
      </c>
      <c r="E1693" s="12">
        <v>171</v>
      </c>
      <c r="F1693" s="12">
        <v>0.42899999999999999</v>
      </c>
      <c r="G1693" s="12">
        <v>73.358999999999995</v>
      </c>
      <c r="H1693" s="13">
        <v>85.096440000000001</v>
      </c>
      <c r="I1693" s="13">
        <v>5.6486429999999999</v>
      </c>
      <c r="J1693" s="13">
        <v>0.36679499999999998</v>
      </c>
      <c r="K1693" s="13">
        <v>15.258671999999999</v>
      </c>
      <c r="L1693" s="13">
        <v>4.7683349999999995</v>
      </c>
      <c r="M1693" s="5">
        <f>AllData_CategoryTribe!AX1694*4</f>
        <v>22.594571999999999</v>
      </c>
      <c r="N1693" s="5">
        <f>AllData_CategoryTribe!BA1694*9</f>
        <v>3.3011549999999996</v>
      </c>
      <c r="O1693" s="5">
        <f>AllData_CategoryTribe!BB1694*4</f>
        <v>61.034687999999996</v>
      </c>
      <c r="P1693">
        <f t="shared" si="26"/>
        <v>1</v>
      </c>
      <c r="Q1693">
        <v>29</v>
      </c>
    </row>
    <row r="1694" spans="1:17" x14ac:dyDescent="0.3">
      <c r="A1694" s="8" t="s">
        <v>233</v>
      </c>
      <c r="B1694" s="8" t="s">
        <v>238</v>
      </c>
      <c r="C1694" s="8" t="s">
        <v>139</v>
      </c>
      <c r="D1694" s="8" t="s">
        <v>128</v>
      </c>
      <c r="E1694" s="12">
        <v>62</v>
      </c>
      <c r="F1694" s="12">
        <v>0.14299999999999999</v>
      </c>
      <c r="G1694" s="12">
        <v>8.8659999999999997</v>
      </c>
      <c r="H1694" s="13">
        <v>3.9896999999999996</v>
      </c>
      <c r="I1694" s="13">
        <v>9.7526000000000015E-2</v>
      </c>
      <c r="J1694" s="13">
        <v>1.7732000000000001E-2</v>
      </c>
      <c r="K1694" s="13">
        <v>0.93092999999999992</v>
      </c>
      <c r="L1694" s="13">
        <v>0.29257799999999995</v>
      </c>
      <c r="M1694" s="5">
        <f>AllData_CategoryTribe!AX1695*4</f>
        <v>0.39010400000000006</v>
      </c>
      <c r="N1694" s="5">
        <f>AllData_CategoryTribe!BA1695*9</f>
        <v>0.15958800000000001</v>
      </c>
      <c r="O1694" s="5">
        <f>AllData_CategoryTribe!BB1695*4</f>
        <v>3.7237199999999997</v>
      </c>
      <c r="P1694">
        <f t="shared" si="26"/>
        <v>1</v>
      </c>
      <c r="Q1694">
        <v>11.8</v>
      </c>
    </row>
    <row r="1695" spans="1:17" x14ac:dyDescent="0.3">
      <c r="A1695" s="8" t="s">
        <v>234</v>
      </c>
      <c r="B1695" s="8" t="s">
        <v>238</v>
      </c>
      <c r="C1695" s="8" t="s">
        <v>139</v>
      </c>
      <c r="D1695" s="8" t="s">
        <v>248</v>
      </c>
      <c r="E1695" s="12">
        <v>134</v>
      </c>
      <c r="F1695" s="12">
        <v>1</v>
      </c>
      <c r="G1695" s="12">
        <v>134</v>
      </c>
      <c r="H1695" s="13">
        <v>218.42</v>
      </c>
      <c r="I1695" s="13">
        <v>8.4420000000000002</v>
      </c>
      <c r="J1695" s="13">
        <v>1.8759999999999999</v>
      </c>
      <c r="K1695" s="13">
        <v>41.674000000000007</v>
      </c>
      <c r="L1695" s="13">
        <v>1.34</v>
      </c>
      <c r="M1695" s="5">
        <f>AllData_CategoryTribe!AX1696*4</f>
        <v>33.768000000000001</v>
      </c>
      <c r="N1695" s="5">
        <f>AllData_CategoryTribe!BA1696*9</f>
        <v>16.884</v>
      </c>
      <c r="O1695" s="5">
        <f>AllData_CategoryTribe!BB1696*4</f>
        <v>166.69600000000003</v>
      </c>
      <c r="P1695">
        <f t="shared" si="26"/>
        <v>1</v>
      </c>
      <c r="Q1695">
        <v>38.799999999999997</v>
      </c>
    </row>
    <row r="1696" spans="1:17" x14ac:dyDescent="0.3">
      <c r="A1696" s="8" t="s">
        <v>234</v>
      </c>
      <c r="B1696" s="8" t="s">
        <v>238</v>
      </c>
      <c r="C1696" s="8" t="s">
        <v>139</v>
      </c>
      <c r="D1696" s="8" t="s">
        <v>27</v>
      </c>
      <c r="E1696" s="12">
        <v>114</v>
      </c>
      <c r="F1696" s="12">
        <v>1</v>
      </c>
      <c r="G1696" s="12">
        <v>114</v>
      </c>
      <c r="H1696" s="13">
        <v>142.5</v>
      </c>
      <c r="I1696" s="13">
        <v>2.3940000000000001</v>
      </c>
      <c r="J1696" s="13">
        <v>1.4820000000000002</v>
      </c>
      <c r="K1696" s="13">
        <v>29.867999999999999</v>
      </c>
      <c r="L1696" s="13">
        <v>1.1399999999999999</v>
      </c>
      <c r="M1696" s="5">
        <f>AllData_CategoryTribe!AX1697*4</f>
        <v>9.5760000000000005</v>
      </c>
      <c r="N1696" s="5">
        <f>AllData_CategoryTribe!BA1697*9</f>
        <v>13.338000000000001</v>
      </c>
      <c r="O1696" s="5">
        <f>AllData_CategoryTribe!BB1697*4</f>
        <v>119.47199999999999</v>
      </c>
      <c r="P1696">
        <f t="shared" si="26"/>
        <v>1</v>
      </c>
      <c r="Q1696">
        <v>29.6</v>
      </c>
    </row>
    <row r="1697" spans="1:17" x14ac:dyDescent="0.3">
      <c r="A1697" s="8" t="s">
        <v>234</v>
      </c>
      <c r="B1697" s="8" t="s">
        <v>238</v>
      </c>
      <c r="C1697" s="8" t="s">
        <v>139</v>
      </c>
      <c r="D1697" s="8" t="s">
        <v>32</v>
      </c>
      <c r="E1697" s="12"/>
      <c r="F1697" s="12">
        <v>0</v>
      </c>
      <c r="G1697" s="12">
        <v>0</v>
      </c>
      <c r="H1697" s="13">
        <v>0</v>
      </c>
      <c r="I1697" s="13">
        <v>0</v>
      </c>
      <c r="J1697" s="13">
        <v>0</v>
      </c>
      <c r="K1697" s="13">
        <v>0</v>
      </c>
      <c r="L1697" s="13">
        <v>0</v>
      </c>
      <c r="M1697" s="5">
        <f>AllData_CategoryTribe!AX1698*4</f>
        <v>0</v>
      </c>
      <c r="N1697" s="5">
        <f>AllData_CategoryTribe!BA1698*9</f>
        <v>0</v>
      </c>
      <c r="O1697" s="5">
        <f>AllData_CategoryTribe!BB1698*4</f>
        <v>0</v>
      </c>
      <c r="P1697">
        <f t="shared" si="26"/>
        <v>0</v>
      </c>
      <c r="Q1697">
        <v>87</v>
      </c>
    </row>
    <row r="1698" spans="1:17" x14ac:dyDescent="0.3">
      <c r="A1698" s="8" t="s">
        <v>234</v>
      </c>
      <c r="B1698" s="8" t="s">
        <v>238</v>
      </c>
      <c r="C1698" s="8" t="s">
        <v>139</v>
      </c>
      <c r="D1698" s="8" t="s">
        <v>124</v>
      </c>
      <c r="E1698" s="12">
        <v>3</v>
      </c>
      <c r="F1698" s="12">
        <v>0.14299999999999999</v>
      </c>
      <c r="G1698" s="12">
        <v>0.42899999999999994</v>
      </c>
      <c r="H1698" s="13">
        <v>1.6130399999999998</v>
      </c>
      <c r="I1698" s="13">
        <v>0</v>
      </c>
      <c r="J1698" s="13">
        <v>0</v>
      </c>
      <c r="K1698" s="13">
        <v>0.41741699999999993</v>
      </c>
      <c r="L1698" s="13">
        <v>0</v>
      </c>
      <c r="M1698" s="5">
        <f>AllData_CategoryTribe!AX1699*4</f>
        <v>0</v>
      </c>
      <c r="N1698" s="5">
        <f>AllData_CategoryTribe!BA1699*9</f>
        <v>0</v>
      </c>
      <c r="O1698" s="5">
        <f>AllData_CategoryTribe!BB1699*4</f>
        <v>1.6696679999999997</v>
      </c>
      <c r="P1698">
        <f t="shared" si="26"/>
        <v>1</v>
      </c>
      <c r="Q1698">
        <v>97.3</v>
      </c>
    </row>
    <row r="1699" spans="1:17" x14ac:dyDescent="0.3">
      <c r="A1699" s="8" t="s">
        <v>234</v>
      </c>
      <c r="B1699" s="8" t="s">
        <v>238</v>
      </c>
      <c r="C1699" s="8" t="s">
        <v>139</v>
      </c>
      <c r="D1699" s="8" t="s">
        <v>74</v>
      </c>
      <c r="E1699" s="12">
        <v>340</v>
      </c>
      <c r="F1699" s="12">
        <v>0.42899999999999999</v>
      </c>
      <c r="G1699" s="12">
        <v>145.85999999999999</v>
      </c>
      <c r="H1699" s="13">
        <v>59.802599999999991</v>
      </c>
      <c r="I1699" s="13">
        <v>0</v>
      </c>
      <c r="J1699" s="13">
        <v>0</v>
      </c>
      <c r="K1699" s="13">
        <v>15.16944</v>
      </c>
      <c r="L1699" s="13">
        <v>0</v>
      </c>
      <c r="M1699" s="5">
        <f>AllData_CategoryTribe!AX1700*4</f>
        <v>0</v>
      </c>
      <c r="N1699" s="5">
        <f>AllData_CategoryTribe!BA1700*9</f>
        <v>0</v>
      </c>
      <c r="O1699" s="5">
        <f>AllData_CategoryTribe!BB1700*4</f>
        <v>60.677759999999999</v>
      </c>
      <c r="P1699">
        <f t="shared" si="26"/>
        <v>1</v>
      </c>
      <c r="Q1699">
        <v>10.4</v>
      </c>
    </row>
    <row r="1700" spans="1:17" x14ac:dyDescent="0.3">
      <c r="A1700" s="8" t="s">
        <v>232</v>
      </c>
      <c r="B1700" s="8" t="s">
        <v>238</v>
      </c>
      <c r="C1700" s="8" t="s">
        <v>140</v>
      </c>
      <c r="D1700" s="8" t="s">
        <v>13</v>
      </c>
      <c r="E1700" s="12">
        <v>112</v>
      </c>
      <c r="F1700" s="12">
        <v>0.42899999999999999</v>
      </c>
      <c r="G1700" s="12">
        <v>48.048000000000002</v>
      </c>
      <c r="H1700" s="13">
        <v>129.24912</v>
      </c>
      <c r="I1700" s="13">
        <v>11.963951999999999</v>
      </c>
      <c r="J1700" s="13">
        <v>8.6486400000000003</v>
      </c>
      <c r="K1700" s="13">
        <v>0</v>
      </c>
      <c r="L1700" s="13">
        <v>0</v>
      </c>
      <c r="M1700" s="5">
        <f>AllData_CategoryTribe!AX1701*4</f>
        <v>47.855807999999996</v>
      </c>
      <c r="N1700" s="5">
        <f>AllData_CategoryTribe!BA1701*9</f>
        <v>77.837760000000003</v>
      </c>
      <c r="O1700" s="5">
        <f>AllData_CategoryTribe!BB1701*4</f>
        <v>0</v>
      </c>
      <c r="P1700">
        <f t="shared" si="26"/>
        <v>1</v>
      </c>
      <c r="Q1700">
        <v>42.9</v>
      </c>
    </row>
    <row r="1701" spans="1:17" x14ac:dyDescent="0.3">
      <c r="A1701" s="8" t="s">
        <v>232</v>
      </c>
      <c r="B1701" s="8" t="s">
        <v>238</v>
      </c>
      <c r="C1701" s="8" t="s">
        <v>140</v>
      </c>
      <c r="D1701" s="8" t="s">
        <v>15</v>
      </c>
      <c r="E1701" s="12"/>
      <c r="F1701" s="12">
        <v>0</v>
      </c>
      <c r="G1701" s="12">
        <v>0</v>
      </c>
      <c r="H1701" s="13">
        <v>0</v>
      </c>
      <c r="I1701" s="13">
        <v>0</v>
      </c>
      <c r="J1701" s="13">
        <v>0</v>
      </c>
      <c r="K1701" s="13">
        <v>0</v>
      </c>
      <c r="L1701" s="13">
        <v>0</v>
      </c>
      <c r="M1701" s="5">
        <f>AllData_CategoryTribe!AX1702*4</f>
        <v>0</v>
      </c>
      <c r="N1701" s="5">
        <f>AllData_CategoryTribe!BA1702*9</f>
        <v>0</v>
      </c>
      <c r="O1701" s="5">
        <f>AllData_CategoryTribe!BB1702*4</f>
        <v>0</v>
      </c>
      <c r="P1701">
        <f t="shared" si="26"/>
        <v>0</v>
      </c>
      <c r="Q1701">
        <v>44.3</v>
      </c>
    </row>
    <row r="1702" spans="1:17" x14ac:dyDescent="0.3">
      <c r="A1702" s="8" t="s">
        <v>232</v>
      </c>
      <c r="B1702" s="8" t="s">
        <v>238</v>
      </c>
      <c r="C1702" s="8" t="s">
        <v>140</v>
      </c>
      <c r="D1702" s="8" t="s">
        <v>17</v>
      </c>
      <c r="E1702" s="12"/>
      <c r="F1702" s="12">
        <v>0</v>
      </c>
      <c r="G1702" s="12">
        <v>0</v>
      </c>
      <c r="H1702" s="13">
        <v>0</v>
      </c>
      <c r="I1702" s="13">
        <v>0</v>
      </c>
      <c r="J1702" s="13">
        <v>0</v>
      </c>
      <c r="K1702" s="13">
        <v>0</v>
      </c>
      <c r="L1702" s="13">
        <v>0</v>
      </c>
      <c r="M1702" s="5">
        <f>AllData_CategoryTribe!AX1703*4</f>
        <v>0</v>
      </c>
      <c r="N1702" s="5">
        <f>AllData_CategoryTribe!BA1703*9</f>
        <v>0</v>
      </c>
      <c r="O1702" s="5">
        <f>AllData_CategoryTribe!BB1703*4</f>
        <v>0</v>
      </c>
      <c r="P1702">
        <f t="shared" si="26"/>
        <v>0</v>
      </c>
      <c r="Q1702">
        <v>38.299999999999997</v>
      </c>
    </row>
    <row r="1703" spans="1:17" x14ac:dyDescent="0.3">
      <c r="A1703" s="8" t="s">
        <v>232</v>
      </c>
      <c r="B1703" s="8" t="s">
        <v>238</v>
      </c>
      <c r="C1703" s="8" t="s">
        <v>140</v>
      </c>
      <c r="D1703" s="8" t="s">
        <v>18</v>
      </c>
      <c r="E1703" s="12"/>
      <c r="F1703" s="12">
        <v>0</v>
      </c>
      <c r="G1703" s="12">
        <v>0</v>
      </c>
      <c r="H1703" s="13">
        <v>0</v>
      </c>
      <c r="I1703" s="13">
        <v>0</v>
      </c>
      <c r="J1703" s="13">
        <v>0</v>
      </c>
      <c r="K1703" s="13">
        <v>0</v>
      </c>
      <c r="L1703" s="13">
        <v>0</v>
      </c>
      <c r="M1703" s="5">
        <f>AllData_CategoryTribe!AX1704*4</f>
        <v>0</v>
      </c>
      <c r="N1703" s="5">
        <f>AllData_CategoryTribe!BA1704*9</f>
        <v>0</v>
      </c>
      <c r="O1703" s="5">
        <f>AllData_CategoryTribe!BB1704*4</f>
        <v>0</v>
      </c>
      <c r="P1703">
        <f t="shared" si="26"/>
        <v>0</v>
      </c>
      <c r="Q1703">
        <v>39.900000000000006</v>
      </c>
    </row>
    <row r="1704" spans="1:17" x14ac:dyDescent="0.3">
      <c r="A1704" s="8" t="s">
        <v>232</v>
      </c>
      <c r="B1704" s="8" t="s">
        <v>238</v>
      </c>
      <c r="C1704" s="8" t="s">
        <v>140</v>
      </c>
      <c r="D1704" s="8" t="s">
        <v>19</v>
      </c>
      <c r="E1704" s="12"/>
      <c r="F1704" s="12">
        <v>0</v>
      </c>
      <c r="G1704" s="12">
        <v>0</v>
      </c>
      <c r="H1704" s="13">
        <v>0</v>
      </c>
      <c r="I1704" s="13">
        <v>0</v>
      </c>
      <c r="J1704" s="13">
        <v>0</v>
      </c>
      <c r="K1704" s="13">
        <v>0</v>
      </c>
      <c r="L1704" s="13">
        <v>0</v>
      </c>
      <c r="M1704" s="5">
        <f>AllData_CategoryTribe!AX1705*4</f>
        <v>0</v>
      </c>
      <c r="N1704" s="5">
        <f>AllData_CategoryTribe!BA1705*9</f>
        <v>0</v>
      </c>
      <c r="O1704" s="5">
        <f>AllData_CategoryTribe!BB1705*4</f>
        <v>0</v>
      </c>
      <c r="P1704">
        <f t="shared" si="26"/>
        <v>0</v>
      </c>
      <c r="Q1704">
        <v>45.8</v>
      </c>
    </row>
    <row r="1705" spans="1:17" x14ac:dyDescent="0.3">
      <c r="A1705" s="8" t="s">
        <v>232</v>
      </c>
      <c r="B1705" s="8" t="s">
        <v>238</v>
      </c>
      <c r="C1705" s="8" t="s">
        <v>140</v>
      </c>
      <c r="D1705" s="8" t="s">
        <v>22</v>
      </c>
      <c r="E1705" s="12"/>
      <c r="F1705" s="12">
        <v>0</v>
      </c>
      <c r="G1705" s="12">
        <v>0</v>
      </c>
      <c r="H1705" s="13">
        <v>0</v>
      </c>
      <c r="I1705" s="13">
        <v>0</v>
      </c>
      <c r="J1705" s="13">
        <v>0</v>
      </c>
      <c r="K1705" s="13">
        <v>0</v>
      </c>
      <c r="L1705" s="13">
        <v>0</v>
      </c>
      <c r="M1705" s="5">
        <f>AllData_CategoryTribe!AX1706*4</f>
        <v>0</v>
      </c>
      <c r="N1705" s="5">
        <f>AllData_CategoryTribe!BA1706*9</f>
        <v>0</v>
      </c>
      <c r="O1705" s="5">
        <f>AllData_CategoryTribe!BB1706*4</f>
        <v>0</v>
      </c>
      <c r="P1705">
        <f t="shared" si="26"/>
        <v>0</v>
      </c>
      <c r="Q1705">
        <v>45.8</v>
      </c>
    </row>
    <row r="1706" spans="1:17" x14ac:dyDescent="0.3">
      <c r="A1706" s="8" t="s">
        <v>232</v>
      </c>
      <c r="B1706" s="8" t="s">
        <v>238</v>
      </c>
      <c r="C1706" s="8" t="s">
        <v>140</v>
      </c>
      <c r="D1706" s="8" t="s">
        <v>23</v>
      </c>
      <c r="E1706" s="12">
        <v>64</v>
      </c>
      <c r="F1706" s="12">
        <v>0.14299999999999999</v>
      </c>
      <c r="G1706" s="12">
        <v>9.1519999999999992</v>
      </c>
      <c r="H1706" s="13">
        <v>14.185599999999999</v>
      </c>
      <c r="I1706" s="13">
        <v>1.153152</v>
      </c>
      <c r="J1706" s="13">
        <v>0.97011199999999986</v>
      </c>
      <c r="K1706" s="13">
        <v>0.100672</v>
      </c>
      <c r="L1706" s="13">
        <v>0</v>
      </c>
      <c r="M1706" s="5">
        <f>AllData_CategoryTribe!AX1707*4</f>
        <v>4.6126079999999998</v>
      </c>
      <c r="N1706" s="5">
        <f>AllData_CategoryTribe!BA1707*9</f>
        <v>8.7310079999999992</v>
      </c>
      <c r="O1706" s="5">
        <f>AllData_CategoryTribe!BB1707*4</f>
        <v>0.40268799999999999</v>
      </c>
      <c r="P1706">
        <f t="shared" si="26"/>
        <v>1</v>
      </c>
      <c r="Q1706">
        <v>24.3</v>
      </c>
    </row>
    <row r="1707" spans="1:17" x14ac:dyDescent="0.3">
      <c r="A1707" s="8" t="s">
        <v>232</v>
      </c>
      <c r="B1707" s="8" t="s">
        <v>238</v>
      </c>
      <c r="C1707" s="8" t="s">
        <v>140</v>
      </c>
      <c r="D1707" s="8" t="s">
        <v>24</v>
      </c>
      <c r="E1707" s="12">
        <v>184</v>
      </c>
      <c r="F1707" s="12">
        <v>1</v>
      </c>
      <c r="G1707" s="12">
        <v>184</v>
      </c>
      <c r="H1707" s="13">
        <v>126.96</v>
      </c>
      <c r="I1707" s="13">
        <v>6.6239999999999997</v>
      </c>
      <c r="J1707" s="13">
        <v>7.5439999999999996</v>
      </c>
      <c r="K1707" s="13">
        <v>8.2799999999999994</v>
      </c>
      <c r="L1707" s="13">
        <v>0</v>
      </c>
      <c r="M1707" s="5">
        <f>AllData_CategoryTribe!AX1708*4</f>
        <v>26.495999999999999</v>
      </c>
      <c r="N1707" s="5">
        <f>AllData_CategoryTribe!BA1708*9</f>
        <v>67.896000000000001</v>
      </c>
      <c r="O1707" s="5">
        <f>AllData_CategoryTribe!BB1708*4</f>
        <v>33.119999999999997</v>
      </c>
      <c r="P1707">
        <f t="shared" si="26"/>
        <v>1</v>
      </c>
      <c r="Q1707">
        <v>12.2</v>
      </c>
    </row>
    <row r="1708" spans="1:17" x14ac:dyDescent="0.3">
      <c r="A1708" s="8" t="s">
        <v>232</v>
      </c>
      <c r="B1708" s="8" t="s">
        <v>238</v>
      </c>
      <c r="C1708" s="8" t="s">
        <v>140</v>
      </c>
      <c r="D1708" s="8" t="s">
        <v>25</v>
      </c>
      <c r="E1708" s="12"/>
      <c r="F1708" s="12">
        <v>0</v>
      </c>
      <c r="G1708" s="12">
        <v>0</v>
      </c>
      <c r="H1708" s="13">
        <v>0</v>
      </c>
      <c r="I1708" s="13">
        <v>0</v>
      </c>
      <c r="J1708" s="13">
        <v>0</v>
      </c>
      <c r="K1708" s="13">
        <v>0</v>
      </c>
      <c r="L1708" s="13">
        <v>0</v>
      </c>
      <c r="M1708" s="5">
        <f>AllData_CategoryTribe!AX1709*4</f>
        <v>0</v>
      </c>
      <c r="N1708" s="5">
        <f>AllData_CategoryTribe!BA1709*9</f>
        <v>0</v>
      </c>
      <c r="O1708" s="5">
        <f>AllData_CategoryTribe!BB1709*4</f>
        <v>0</v>
      </c>
      <c r="P1708">
        <f t="shared" si="26"/>
        <v>0</v>
      </c>
      <c r="Q1708">
        <v>59.3</v>
      </c>
    </row>
    <row r="1709" spans="1:17" x14ac:dyDescent="0.3">
      <c r="A1709" s="8" t="s">
        <v>20</v>
      </c>
      <c r="B1709" s="8" t="s">
        <v>238</v>
      </c>
      <c r="C1709" s="8" t="s">
        <v>140</v>
      </c>
      <c r="D1709" s="8" t="s">
        <v>20</v>
      </c>
      <c r="E1709" s="12">
        <v>112</v>
      </c>
      <c r="F1709" s="12">
        <v>0.28599999999999998</v>
      </c>
      <c r="G1709" s="12">
        <v>32.031999999999996</v>
      </c>
      <c r="H1709" s="13">
        <v>33.633599999999994</v>
      </c>
      <c r="I1709" s="13">
        <v>5.9259199999999996</v>
      </c>
      <c r="J1709" s="13">
        <v>0.92892799999999998</v>
      </c>
      <c r="K1709" s="13">
        <v>0</v>
      </c>
      <c r="L1709" s="13">
        <v>0</v>
      </c>
      <c r="M1709" s="5">
        <f>AllData_CategoryTribe!AX1710*4</f>
        <v>23.703679999999999</v>
      </c>
      <c r="N1709" s="5">
        <f>AllData_CategoryTribe!BA1710*9</f>
        <v>8.3603519999999989</v>
      </c>
      <c r="O1709" s="5">
        <f>AllData_CategoryTribe!BB1710*4</f>
        <v>0</v>
      </c>
      <c r="P1709">
        <f t="shared" si="26"/>
        <v>1</v>
      </c>
      <c r="Q1709">
        <v>21.4</v>
      </c>
    </row>
    <row r="1710" spans="1:17" x14ac:dyDescent="0.3">
      <c r="A1710" s="8" t="s">
        <v>233</v>
      </c>
      <c r="B1710" s="8" t="s">
        <v>238</v>
      </c>
      <c r="C1710" s="8" t="s">
        <v>140</v>
      </c>
      <c r="D1710" s="8" t="s">
        <v>26</v>
      </c>
      <c r="E1710" s="12">
        <v>175</v>
      </c>
      <c r="F1710" s="12">
        <v>0.28599999999999998</v>
      </c>
      <c r="G1710" s="12">
        <v>50.05</v>
      </c>
      <c r="H1710" s="13">
        <v>65.064999999999998</v>
      </c>
      <c r="I1710" s="13">
        <v>1.2011999999999998</v>
      </c>
      <c r="J1710" s="13">
        <v>0.10009999999999999</v>
      </c>
      <c r="K1710" s="13">
        <v>14.314300000000001</v>
      </c>
      <c r="L1710" s="13">
        <v>0.15014999999999998</v>
      </c>
      <c r="M1710" s="5">
        <f>AllData_CategoryTribe!AX1711*4</f>
        <v>4.8047999999999993</v>
      </c>
      <c r="N1710" s="5">
        <f>AllData_CategoryTribe!BA1711*9</f>
        <v>0.90089999999999992</v>
      </c>
      <c r="O1710" s="5">
        <f>AllData_CategoryTribe!BB1711*4</f>
        <v>57.257200000000005</v>
      </c>
      <c r="P1710">
        <f t="shared" si="26"/>
        <v>1</v>
      </c>
      <c r="Q1710">
        <v>31.200000000000003</v>
      </c>
    </row>
    <row r="1711" spans="1:17" x14ac:dyDescent="0.3">
      <c r="A1711" s="8" t="s">
        <v>233</v>
      </c>
      <c r="B1711" s="8" t="s">
        <v>238</v>
      </c>
      <c r="C1711" s="8" t="s">
        <v>140</v>
      </c>
      <c r="D1711" s="8" t="s">
        <v>28</v>
      </c>
      <c r="E1711" s="12">
        <v>185</v>
      </c>
      <c r="F1711" s="12">
        <v>1</v>
      </c>
      <c r="G1711" s="12">
        <v>185</v>
      </c>
      <c r="H1711" s="13">
        <v>234.95</v>
      </c>
      <c r="I1711" s="13">
        <v>16.094999999999999</v>
      </c>
      <c r="J1711" s="13">
        <v>0.92500000000000004</v>
      </c>
      <c r="K1711" s="13">
        <v>42.18</v>
      </c>
      <c r="L1711" s="13">
        <v>11.84</v>
      </c>
      <c r="M1711" s="5">
        <f>AllData_CategoryTribe!AX1712*4</f>
        <v>64.38</v>
      </c>
      <c r="N1711" s="5">
        <f>AllData_CategoryTribe!BA1712*9</f>
        <v>8.3250000000000011</v>
      </c>
      <c r="O1711" s="5">
        <f>AllData_CategoryTribe!BB1712*4</f>
        <v>168.72</v>
      </c>
      <c r="P1711">
        <f t="shared" si="26"/>
        <v>1</v>
      </c>
      <c r="Q1711">
        <v>32</v>
      </c>
    </row>
    <row r="1712" spans="1:17" x14ac:dyDescent="0.3">
      <c r="A1712" s="8" t="s">
        <v>233</v>
      </c>
      <c r="B1712" s="8" t="s">
        <v>238</v>
      </c>
      <c r="C1712" s="8" t="s">
        <v>140</v>
      </c>
      <c r="D1712" s="8" t="s">
        <v>29</v>
      </c>
      <c r="E1712" s="12"/>
      <c r="F1712" s="12">
        <v>0</v>
      </c>
      <c r="G1712" s="12">
        <v>0</v>
      </c>
      <c r="H1712" s="13">
        <v>0</v>
      </c>
      <c r="I1712" s="13">
        <v>0</v>
      </c>
      <c r="J1712" s="13">
        <v>0</v>
      </c>
      <c r="K1712" s="13">
        <v>0</v>
      </c>
      <c r="L1712" s="13">
        <v>0</v>
      </c>
      <c r="M1712" s="5">
        <f>AllData_CategoryTribe!AX1713*4</f>
        <v>0</v>
      </c>
      <c r="N1712" s="5">
        <f>AllData_CategoryTribe!BA1713*9</f>
        <v>0</v>
      </c>
      <c r="O1712" s="5">
        <f>AllData_CategoryTribe!BB1713*4</f>
        <v>0</v>
      </c>
      <c r="P1712">
        <f t="shared" si="26"/>
        <v>0</v>
      </c>
      <c r="Q1712">
        <v>5.9</v>
      </c>
    </row>
    <row r="1713" spans="1:17" x14ac:dyDescent="0.3">
      <c r="A1713" s="8" t="s">
        <v>233</v>
      </c>
      <c r="B1713" s="8" t="s">
        <v>238</v>
      </c>
      <c r="C1713" s="8" t="s">
        <v>140</v>
      </c>
      <c r="D1713" s="8" t="s">
        <v>30</v>
      </c>
      <c r="E1713" s="12">
        <v>119</v>
      </c>
      <c r="F1713" s="12">
        <v>0.42899999999999999</v>
      </c>
      <c r="G1713" s="12">
        <v>51.051000000000002</v>
      </c>
      <c r="H1713" s="13">
        <v>46.966920000000002</v>
      </c>
      <c r="I1713" s="13">
        <v>0.51051000000000002</v>
      </c>
      <c r="J1713" s="13">
        <v>0.25525500000000001</v>
      </c>
      <c r="K1713" s="13">
        <v>11.945933999999999</v>
      </c>
      <c r="L1713" s="13">
        <v>1.2252240000000001</v>
      </c>
      <c r="M1713" s="5">
        <f>AllData_CategoryTribe!AX1714*4</f>
        <v>2.0420400000000001</v>
      </c>
      <c r="N1713" s="5">
        <f>AllData_CategoryTribe!BA1714*9</f>
        <v>2.2972950000000001</v>
      </c>
      <c r="O1713" s="5">
        <f>AllData_CategoryTribe!BB1714*4</f>
        <v>47.783735999999998</v>
      </c>
      <c r="P1713">
        <f t="shared" si="26"/>
        <v>1</v>
      </c>
      <c r="Q1713">
        <v>24.9</v>
      </c>
    </row>
    <row r="1714" spans="1:17" x14ac:dyDescent="0.3">
      <c r="A1714" s="8" t="s">
        <v>233</v>
      </c>
      <c r="B1714" s="8" t="s">
        <v>238</v>
      </c>
      <c r="C1714" s="8" t="s">
        <v>140</v>
      </c>
      <c r="D1714" s="8" t="s">
        <v>31</v>
      </c>
      <c r="E1714" s="12">
        <v>122</v>
      </c>
      <c r="F1714" s="12">
        <v>3.3000000000000002E-2</v>
      </c>
      <c r="G1714" s="12">
        <v>4.0259999999999998</v>
      </c>
      <c r="H1714" s="13">
        <v>3.7441800000000001</v>
      </c>
      <c r="I1714" s="13">
        <v>8.0519999999999994E-2</v>
      </c>
      <c r="J1714" s="13">
        <v>4.0260000000000001E-3</v>
      </c>
      <c r="K1714" s="13">
        <v>0.86961600000000006</v>
      </c>
      <c r="L1714" s="13">
        <v>6.0389999999999999E-2</v>
      </c>
      <c r="M1714" s="5">
        <f>AllData_CategoryTribe!AX1715*4</f>
        <v>0.32207999999999998</v>
      </c>
      <c r="N1714" s="5">
        <f>AllData_CategoryTribe!BA1715*9</f>
        <v>3.6234000000000002E-2</v>
      </c>
      <c r="O1714" s="5">
        <f>AllData_CategoryTribe!BB1715*4</f>
        <v>3.4784640000000002</v>
      </c>
      <c r="P1714">
        <f t="shared" si="26"/>
        <v>1</v>
      </c>
      <c r="Q1714">
        <v>23.700000000000003</v>
      </c>
    </row>
    <row r="1715" spans="1:17" x14ac:dyDescent="0.3">
      <c r="A1715" s="8" t="s">
        <v>233</v>
      </c>
      <c r="B1715" s="8" t="s">
        <v>238</v>
      </c>
      <c r="C1715" s="8" t="s">
        <v>140</v>
      </c>
      <c r="D1715" s="8" t="s">
        <v>87</v>
      </c>
      <c r="E1715" s="12">
        <v>171</v>
      </c>
      <c r="F1715" s="12">
        <v>0.28599999999999998</v>
      </c>
      <c r="G1715" s="12">
        <v>48.905999999999999</v>
      </c>
      <c r="H1715" s="13">
        <v>56.730959999999996</v>
      </c>
      <c r="I1715" s="13">
        <v>3.7657619999999996</v>
      </c>
      <c r="J1715" s="13">
        <v>0.24453</v>
      </c>
      <c r="K1715" s="13">
        <v>10.172448000000001</v>
      </c>
      <c r="L1715" s="13">
        <v>3.17889</v>
      </c>
      <c r="M1715" s="5">
        <f>AllData_CategoryTribe!AX1716*4</f>
        <v>15.063047999999998</v>
      </c>
      <c r="N1715" s="5">
        <f>AllData_CategoryTribe!BA1716*9</f>
        <v>2.2007699999999999</v>
      </c>
      <c r="O1715" s="5">
        <f>AllData_CategoryTribe!BB1716*4</f>
        <v>40.689792000000004</v>
      </c>
      <c r="P1715">
        <f t="shared" si="26"/>
        <v>1</v>
      </c>
      <c r="Q1715">
        <v>29</v>
      </c>
    </row>
    <row r="1716" spans="1:17" x14ac:dyDescent="0.3">
      <c r="A1716" s="8" t="s">
        <v>233</v>
      </c>
      <c r="B1716" s="8" t="s">
        <v>238</v>
      </c>
      <c r="C1716" s="8" t="s">
        <v>140</v>
      </c>
      <c r="D1716" s="8" t="s">
        <v>128</v>
      </c>
      <c r="E1716" s="12">
        <v>62</v>
      </c>
      <c r="F1716" s="12">
        <v>6.7000000000000004E-2</v>
      </c>
      <c r="G1716" s="12">
        <v>4.1539999999999999</v>
      </c>
      <c r="H1716" s="13">
        <v>1.8693</v>
      </c>
      <c r="I1716" s="13">
        <v>4.5693999999999999E-2</v>
      </c>
      <c r="J1716" s="13">
        <v>8.3079999999999994E-3</v>
      </c>
      <c r="K1716" s="13">
        <v>0.43616999999999995</v>
      </c>
      <c r="L1716" s="13">
        <v>0.13708200000000001</v>
      </c>
      <c r="M1716" s="5">
        <f>AllData_CategoryTribe!AX1717*4</f>
        <v>0.18277599999999999</v>
      </c>
      <c r="N1716" s="5">
        <f>AllData_CategoryTribe!BA1717*9</f>
        <v>7.4771999999999991E-2</v>
      </c>
      <c r="O1716" s="5">
        <f>AllData_CategoryTribe!BB1717*4</f>
        <v>1.7446799999999998</v>
      </c>
      <c r="P1716">
        <f t="shared" si="26"/>
        <v>1</v>
      </c>
      <c r="Q1716">
        <v>11.8</v>
      </c>
    </row>
    <row r="1717" spans="1:17" x14ac:dyDescent="0.3">
      <c r="A1717" s="8" t="s">
        <v>233</v>
      </c>
      <c r="B1717" s="8" t="s">
        <v>238</v>
      </c>
      <c r="C1717" s="8" t="s">
        <v>140</v>
      </c>
      <c r="D1717" s="8" t="s">
        <v>44</v>
      </c>
      <c r="E1717" s="12">
        <v>250</v>
      </c>
      <c r="F1717" s="12">
        <v>0.42899999999999999</v>
      </c>
      <c r="G1717" s="12">
        <v>107.25</v>
      </c>
      <c r="H1717" s="13">
        <v>151.2225</v>
      </c>
      <c r="I1717" s="13">
        <v>5.1479999999999997</v>
      </c>
      <c r="J1717" s="13">
        <v>0.75074999999999992</v>
      </c>
      <c r="K1717" s="13">
        <v>30.351750000000003</v>
      </c>
      <c r="L1717" s="13">
        <v>1.8232499999999998</v>
      </c>
      <c r="M1717" s="5">
        <f>AllData_CategoryTribe!AX1718*4</f>
        <v>20.591999999999999</v>
      </c>
      <c r="N1717" s="5">
        <f>AllData_CategoryTribe!BA1718*9</f>
        <v>6.7567499999999994</v>
      </c>
      <c r="O1717" s="5">
        <f>AllData_CategoryTribe!BB1718*4</f>
        <v>121.40700000000001</v>
      </c>
      <c r="P1717">
        <f t="shared" si="26"/>
        <v>1</v>
      </c>
      <c r="Q1717">
        <v>33.799999999999997</v>
      </c>
    </row>
    <row r="1718" spans="1:17" x14ac:dyDescent="0.3">
      <c r="A1718" s="8" t="s">
        <v>234</v>
      </c>
      <c r="B1718" s="8" t="s">
        <v>238</v>
      </c>
      <c r="C1718" s="8" t="s">
        <v>140</v>
      </c>
      <c r="D1718" s="8" t="s">
        <v>248</v>
      </c>
      <c r="E1718" s="12">
        <v>134</v>
      </c>
      <c r="F1718" s="12">
        <v>1</v>
      </c>
      <c r="G1718" s="12">
        <v>134</v>
      </c>
      <c r="H1718" s="13">
        <v>218.42</v>
      </c>
      <c r="I1718" s="13">
        <v>8.4420000000000002</v>
      </c>
      <c r="J1718" s="13">
        <v>1.8759999999999999</v>
      </c>
      <c r="K1718" s="13">
        <v>41.674000000000007</v>
      </c>
      <c r="L1718" s="13">
        <v>1.34</v>
      </c>
      <c r="M1718" s="5">
        <f>AllData_CategoryTribe!AX1719*4</f>
        <v>33.768000000000001</v>
      </c>
      <c r="N1718" s="5">
        <f>AllData_CategoryTribe!BA1719*9</f>
        <v>16.884</v>
      </c>
      <c r="O1718" s="5">
        <f>AllData_CategoryTribe!BB1719*4</f>
        <v>166.69600000000003</v>
      </c>
      <c r="P1718">
        <f t="shared" si="26"/>
        <v>1</v>
      </c>
      <c r="Q1718">
        <v>38.799999999999997</v>
      </c>
    </row>
    <row r="1719" spans="1:17" x14ac:dyDescent="0.3">
      <c r="A1719" s="8" t="s">
        <v>234</v>
      </c>
      <c r="B1719" s="8" t="s">
        <v>238</v>
      </c>
      <c r="C1719" s="8" t="s">
        <v>140</v>
      </c>
      <c r="D1719" s="8" t="s">
        <v>27</v>
      </c>
      <c r="E1719" s="12">
        <v>114</v>
      </c>
      <c r="F1719" s="12">
        <v>1</v>
      </c>
      <c r="G1719" s="12">
        <v>114</v>
      </c>
      <c r="H1719" s="13">
        <v>142.5</v>
      </c>
      <c r="I1719" s="13">
        <v>2.3940000000000001</v>
      </c>
      <c r="J1719" s="13">
        <v>1.4820000000000002</v>
      </c>
      <c r="K1719" s="13">
        <v>29.867999999999999</v>
      </c>
      <c r="L1719" s="13">
        <v>1.1399999999999999</v>
      </c>
      <c r="M1719" s="5">
        <f>AllData_CategoryTribe!AX1720*4</f>
        <v>9.5760000000000005</v>
      </c>
      <c r="N1719" s="5">
        <f>AllData_CategoryTribe!BA1720*9</f>
        <v>13.338000000000001</v>
      </c>
      <c r="O1719" s="5">
        <f>AllData_CategoryTribe!BB1720*4</f>
        <v>119.47199999999999</v>
      </c>
      <c r="P1719">
        <f t="shared" si="26"/>
        <v>1</v>
      </c>
      <c r="Q1719">
        <v>29.6</v>
      </c>
    </row>
    <row r="1720" spans="1:17" x14ac:dyDescent="0.3">
      <c r="A1720" s="8" t="s">
        <v>234</v>
      </c>
      <c r="B1720" s="8" t="s">
        <v>238</v>
      </c>
      <c r="C1720" s="8" t="s">
        <v>140</v>
      </c>
      <c r="D1720" s="8" t="s">
        <v>32</v>
      </c>
      <c r="E1720" s="12"/>
      <c r="F1720" s="12">
        <v>0</v>
      </c>
      <c r="G1720" s="12">
        <v>0</v>
      </c>
      <c r="H1720" s="13">
        <v>0</v>
      </c>
      <c r="I1720" s="13">
        <v>0</v>
      </c>
      <c r="J1720" s="13">
        <v>0</v>
      </c>
      <c r="K1720" s="13">
        <v>0</v>
      </c>
      <c r="L1720" s="13">
        <v>0</v>
      </c>
      <c r="M1720" s="5">
        <f>AllData_CategoryTribe!AX1721*4</f>
        <v>0</v>
      </c>
      <c r="N1720" s="5">
        <f>AllData_CategoryTribe!BA1721*9</f>
        <v>0</v>
      </c>
      <c r="O1720" s="5">
        <f>AllData_CategoryTribe!BB1721*4</f>
        <v>0</v>
      </c>
      <c r="P1720">
        <f t="shared" si="26"/>
        <v>0</v>
      </c>
      <c r="Q1720">
        <v>87</v>
      </c>
    </row>
    <row r="1721" spans="1:17" x14ac:dyDescent="0.3">
      <c r="A1721" s="8" t="s">
        <v>234</v>
      </c>
      <c r="B1721" s="8" t="s">
        <v>238</v>
      </c>
      <c r="C1721" s="8" t="s">
        <v>140</v>
      </c>
      <c r="D1721" s="8" t="s">
        <v>74</v>
      </c>
      <c r="E1721" s="12">
        <v>340</v>
      </c>
      <c r="F1721" s="12">
        <v>0.57099999999999995</v>
      </c>
      <c r="G1721" s="12">
        <v>194.14</v>
      </c>
      <c r="H1721" s="13">
        <v>729.96640000000002</v>
      </c>
      <c r="I1721" s="13">
        <v>0</v>
      </c>
      <c r="J1721" s="13">
        <v>0</v>
      </c>
      <c r="K1721" s="13">
        <v>188.89821999999995</v>
      </c>
      <c r="L1721" s="13">
        <v>0</v>
      </c>
      <c r="M1721" s="5">
        <f>AllData_CategoryTribe!AX1722*4</f>
        <v>0</v>
      </c>
      <c r="N1721" s="5">
        <f>AllData_CategoryTribe!BA1722*9</f>
        <v>0</v>
      </c>
      <c r="O1721" s="5">
        <f>AllData_CategoryTribe!BB1722*4</f>
        <v>755.59287999999981</v>
      </c>
      <c r="P1721">
        <f t="shared" si="26"/>
        <v>1</v>
      </c>
      <c r="Q1721">
        <v>97.3</v>
      </c>
    </row>
    <row r="1722" spans="1:17" x14ac:dyDescent="0.3">
      <c r="A1722" s="8" t="s">
        <v>234</v>
      </c>
      <c r="B1722" s="8" t="s">
        <v>238</v>
      </c>
      <c r="C1722" s="8" t="s">
        <v>140</v>
      </c>
      <c r="D1722" s="8" t="s">
        <v>124</v>
      </c>
      <c r="E1722" s="12">
        <v>3</v>
      </c>
      <c r="F1722" s="12">
        <v>0.28599999999999998</v>
      </c>
      <c r="G1722" s="12">
        <v>0.85799999999999987</v>
      </c>
      <c r="H1722" s="13">
        <v>0.35177999999999998</v>
      </c>
      <c r="I1722" s="13">
        <v>0</v>
      </c>
      <c r="J1722" s="13">
        <v>0</v>
      </c>
      <c r="K1722" s="13">
        <v>8.9231999999999992E-2</v>
      </c>
      <c r="L1722" s="13">
        <v>0</v>
      </c>
      <c r="M1722" s="5">
        <f>AllData_CategoryTribe!AX1723*4</f>
        <v>0</v>
      </c>
      <c r="N1722" s="5">
        <f>AllData_CategoryTribe!BA1723*9</f>
        <v>0</v>
      </c>
      <c r="O1722" s="5">
        <f>AllData_CategoryTribe!BB1723*4</f>
        <v>0.35692799999999997</v>
      </c>
      <c r="P1722">
        <f t="shared" si="26"/>
        <v>1</v>
      </c>
      <c r="Q1722">
        <v>10.4</v>
      </c>
    </row>
    <row r="1723" spans="1:17" x14ac:dyDescent="0.3">
      <c r="A1723" s="8" t="s">
        <v>232</v>
      </c>
      <c r="B1723" s="8" t="s">
        <v>238</v>
      </c>
      <c r="C1723" s="8" t="s">
        <v>141</v>
      </c>
      <c r="D1723" s="8" t="s">
        <v>13</v>
      </c>
      <c r="E1723" s="12">
        <v>112</v>
      </c>
      <c r="F1723" s="12">
        <v>0.14299999999999999</v>
      </c>
      <c r="G1723" s="12">
        <v>16.015999999999998</v>
      </c>
      <c r="H1723" s="13">
        <v>43.08303999999999</v>
      </c>
      <c r="I1723" s="13">
        <v>3.9879839999999995</v>
      </c>
      <c r="J1723" s="13">
        <v>2.8828799999999997</v>
      </c>
      <c r="K1723" s="13">
        <v>0</v>
      </c>
      <c r="L1723" s="13">
        <v>0</v>
      </c>
      <c r="M1723" s="5">
        <f>AllData_CategoryTribe!AX1724*4</f>
        <v>15.951935999999998</v>
      </c>
      <c r="N1723" s="5">
        <f>AllData_CategoryTribe!BA1724*9</f>
        <v>25.945919999999997</v>
      </c>
      <c r="O1723" s="5">
        <f>AllData_CategoryTribe!BB1724*4</f>
        <v>0</v>
      </c>
      <c r="P1723">
        <f t="shared" si="26"/>
        <v>1</v>
      </c>
      <c r="Q1723">
        <v>42.9</v>
      </c>
    </row>
    <row r="1724" spans="1:17" x14ac:dyDescent="0.3">
      <c r="A1724" s="8" t="s">
        <v>232</v>
      </c>
      <c r="B1724" s="8" t="s">
        <v>238</v>
      </c>
      <c r="C1724" s="8" t="s">
        <v>141</v>
      </c>
      <c r="D1724" s="8" t="s">
        <v>15</v>
      </c>
      <c r="E1724" s="12"/>
      <c r="F1724" s="12">
        <v>0</v>
      </c>
      <c r="G1724" s="12">
        <v>0</v>
      </c>
      <c r="H1724" s="13">
        <v>0</v>
      </c>
      <c r="I1724" s="13">
        <v>0</v>
      </c>
      <c r="J1724" s="13">
        <v>0</v>
      </c>
      <c r="K1724" s="13">
        <v>0</v>
      </c>
      <c r="L1724" s="13">
        <v>0</v>
      </c>
      <c r="M1724" s="5">
        <f>AllData_CategoryTribe!AX1725*4</f>
        <v>0</v>
      </c>
      <c r="N1724" s="5">
        <f>AllData_CategoryTribe!BA1725*9</f>
        <v>0</v>
      </c>
      <c r="O1724" s="5">
        <f>AllData_CategoryTribe!BB1725*4</f>
        <v>0</v>
      </c>
      <c r="P1724">
        <f t="shared" si="26"/>
        <v>0</v>
      </c>
      <c r="Q1724">
        <v>44.3</v>
      </c>
    </row>
    <row r="1725" spans="1:17" x14ac:dyDescent="0.3">
      <c r="A1725" s="8" t="s">
        <v>232</v>
      </c>
      <c r="B1725" s="8" t="s">
        <v>238</v>
      </c>
      <c r="C1725" s="8" t="s">
        <v>141</v>
      </c>
      <c r="D1725" s="8" t="s">
        <v>17</v>
      </c>
      <c r="E1725" s="12"/>
      <c r="F1725" s="12">
        <v>0</v>
      </c>
      <c r="G1725" s="12">
        <v>0</v>
      </c>
      <c r="H1725" s="13">
        <v>0</v>
      </c>
      <c r="I1725" s="13">
        <v>0</v>
      </c>
      <c r="J1725" s="13">
        <v>0</v>
      </c>
      <c r="K1725" s="13">
        <v>0</v>
      </c>
      <c r="L1725" s="13">
        <v>0</v>
      </c>
      <c r="M1725" s="5">
        <f>AllData_CategoryTribe!AX1726*4</f>
        <v>0</v>
      </c>
      <c r="N1725" s="5">
        <f>AllData_CategoryTribe!BA1726*9</f>
        <v>0</v>
      </c>
      <c r="O1725" s="5">
        <f>AllData_CategoryTribe!BB1726*4</f>
        <v>0</v>
      </c>
      <c r="P1725">
        <f t="shared" si="26"/>
        <v>0</v>
      </c>
      <c r="Q1725">
        <v>38.299999999999997</v>
      </c>
    </row>
    <row r="1726" spans="1:17" x14ac:dyDescent="0.3">
      <c r="A1726" s="8" t="s">
        <v>232</v>
      </c>
      <c r="B1726" s="8" t="s">
        <v>238</v>
      </c>
      <c r="C1726" s="8" t="s">
        <v>141</v>
      </c>
      <c r="D1726" s="8" t="s">
        <v>18</v>
      </c>
      <c r="E1726" s="12"/>
      <c r="F1726" s="12">
        <v>0</v>
      </c>
      <c r="G1726" s="12">
        <v>0</v>
      </c>
      <c r="H1726" s="13">
        <v>0</v>
      </c>
      <c r="I1726" s="13">
        <v>0</v>
      </c>
      <c r="J1726" s="13">
        <v>0</v>
      </c>
      <c r="K1726" s="13">
        <v>0</v>
      </c>
      <c r="L1726" s="13">
        <v>0</v>
      </c>
      <c r="M1726" s="5">
        <f>AllData_CategoryTribe!AX1727*4</f>
        <v>0</v>
      </c>
      <c r="N1726" s="5">
        <f>AllData_CategoryTribe!BA1727*9</f>
        <v>0</v>
      </c>
      <c r="O1726" s="5">
        <f>AllData_CategoryTribe!BB1727*4</f>
        <v>0</v>
      </c>
      <c r="P1726">
        <f t="shared" si="26"/>
        <v>0</v>
      </c>
      <c r="Q1726">
        <v>39.900000000000006</v>
      </c>
    </row>
    <row r="1727" spans="1:17" x14ac:dyDescent="0.3">
      <c r="A1727" s="8" t="s">
        <v>232</v>
      </c>
      <c r="B1727" s="8" t="s">
        <v>238</v>
      </c>
      <c r="C1727" s="8" t="s">
        <v>141</v>
      </c>
      <c r="D1727" s="8" t="s">
        <v>19</v>
      </c>
      <c r="E1727" s="12">
        <v>112</v>
      </c>
      <c r="F1727" s="12">
        <v>6.7000000000000004E-2</v>
      </c>
      <c r="G1727" s="12">
        <v>7.5040000000000004</v>
      </c>
      <c r="H1727" s="13">
        <v>21.386400000000002</v>
      </c>
      <c r="I1727" s="13">
        <v>2.0185759999999999</v>
      </c>
      <c r="J1727" s="13">
        <v>1.4182560000000002</v>
      </c>
      <c r="K1727" s="13">
        <v>0</v>
      </c>
      <c r="L1727" s="13">
        <v>0</v>
      </c>
      <c r="M1727" s="5">
        <f>AllData_CategoryTribe!AX1728*4</f>
        <v>8.0743039999999997</v>
      </c>
      <c r="N1727" s="5">
        <f>AllData_CategoryTribe!BA1728*9</f>
        <v>12.764304000000001</v>
      </c>
      <c r="O1727" s="5">
        <f>AllData_CategoryTribe!BB1728*4</f>
        <v>0</v>
      </c>
      <c r="P1727">
        <f t="shared" si="26"/>
        <v>1</v>
      </c>
      <c r="Q1727">
        <v>45.8</v>
      </c>
    </row>
    <row r="1728" spans="1:17" x14ac:dyDescent="0.3">
      <c r="A1728" s="8" t="s">
        <v>232</v>
      </c>
      <c r="B1728" s="8" t="s">
        <v>238</v>
      </c>
      <c r="C1728" s="8" t="s">
        <v>141</v>
      </c>
      <c r="D1728" s="8" t="s">
        <v>22</v>
      </c>
      <c r="E1728" s="12"/>
      <c r="F1728" s="12">
        <v>0</v>
      </c>
      <c r="G1728" s="12">
        <v>0</v>
      </c>
      <c r="H1728" s="13">
        <v>0</v>
      </c>
      <c r="I1728" s="13">
        <v>0</v>
      </c>
      <c r="J1728" s="13">
        <v>0</v>
      </c>
      <c r="K1728" s="13">
        <v>0</v>
      </c>
      <c r="L1728" s="13">
        <v>0</v>
      </c>
      <c r="M1728" s="5">
        <f>AllData_CategoryTribe!AX1729*4</f>
        <v>0</v>
      </c>
      <c r="N1728" s="5">
        <f>AllData_CategoryTribe!BA1729*9</f>
        <v>0</v>
      </c>
      <c r="O1728" s="5">
        <f>AllData_CategoryTribe!BB1729*4</f>
        <v>0</v>
      </c>
      <c r="P1728">
        <f t="shared" si="26"/>
        <v>0</v>
      </c>
      <c r="Q1728">
        <v>45.8</v>
      </c>
    </row>
    <row r="1729" spans="1:17" x14ac:dyDescent="0.3">
      <c r="A1729" s="8" t="s">
        <v>232</v>
      </c>
      <c r="B1729" s="8" t="s">
        <v>238</v>
      </c>
      <c r="C1729" s="8" t="s">
        <v>141</v>
      </c>
      <c r="D1729" s="8" t="s">
        <v>23</v>
      </c>
      <c r="E1729" s="12">
        <v>64</v>
      </c>
      <c r="F1729" s="12">
        <v>3.3000000000000002E-2</v>
      </c>
      <c r="G1729" s="12">
        <v>2.1120000000000001</v>
      </c>
      <c r="H1729" s="13">
        <v>3.2736000000000001</v>
      </c>
      <c r="I1729" s="13">
        <v>0.26611200000000002</v>
      </c>
      <c r="J1729" s="13">
        <v>0.22387199999999999</v>
      </c>
      <c r="K1729" s="13">
        <v>2.3232000000000003E-2</v>
      </c>
      <c r="L1729" s="13">
        <v>0</v>
      </c>
      <c r="M1729" s="5">
        <f>AllData_CategoryTribe!AX1730*4</f>
        <v>1.0644480000000001</v>
      </c>
      <c r="N1729" s="5">
        <f>AllData_CategoryTribe!BA1730*9</f>
        <v>2.0148479999999998</v>
      </c>
      <c r="O1729" s="5">
        <f>AllData_CategoryTribe!BB1730*4</f>
        <v>9.2928000000000011E-2</v>
      </c>
      <c r="P1729">
        <f t="shared" si="26"/>
        <v>1</v>
      </c>
      <c r="Q1729">
        <v>24.3</v>
      </c>
    </row>
    <row r="1730" spans="1:17" x14ac:dyDescent="0.3">
      <c r="A1730" s="8" t="s">
        <v>232</v>
      </c>
      <c r="B1730" s="8" t="s">
        <v>238</v>
      </c>
      <c r="C1730" s="8" t="s">
        <v>141</v>
      </c>
      <c r="D1730" s="8" t="s">
        <v>24</v>
      </c>
      <c r="E1730" s="12">
        <v>184</v>
      </c>
      <c r="F1730" s="12">
        <v>1</v>
      </c>
      <c r="G1730" s="12">
        <v>184</v>
      </c>
      <c r="H1730" s="13">
        <v>126.96</v>
      </c>
      <c r="I1730" s="13">
        <v>6.6239999999999997</v>
      </c>
      <c r="J1730" s="13">
        <v>7.5439999999999996</v>
      </c>
      <c r="K1730" s="13">
        <v>8.2799999999999994</v>
      </c>
      <c r="L1730" s="13">
        <v>0</v>
      </c>
      <c r="M1730" s="5">
        <f>AllData_CategoryTribe!AX1731*4</f>
        <v>26.495999999999999</v>
      </c>
      <c r="N1730" s="5">
        <f>AllData_CategoryTribe!BA1731*9</f>
        <v>67.896000000000001</v>
      </c>
      <c r="O1730" s="5">
        <f>AllData_CategoryTribe!BB1731*4</f>
        <v>33.119999999999997</v>
      </c>
      <c r="P1730">
        <f t="shared" si="26"/>
        <v>1</v>
      </c>
      <c r="Q1730">
        <v>12.2</v>
      </c>
    </row>
    <row r="1731" spans="1:17" x14ac:dyDescent="0.3">
      <c r="A1731" s="8" t="s">
        <v>232</v>
      </c>
      <c r="B1731" s="8" t="s">
        <v>238</v>
      </c>
      <c r="C1731" s="8" t="s">
        <v>141</v>
      </c>
      <c r="D1731" s="8" t="s">
        <v>25</v>
      </c>
      <c r="E1731" s="12"/>
      <c r="F1731" s="12">
        <v>0</v>
      </c>
      <c r="G1731" s="12">
        <v>0</v>
      </c>
      <c r="H1731" s="13">
        <v>0</v>
      </c>
      <c r="I1731" s="13">
        <v>0</v>
      </c>
      <c r="J1731" s="13">
        <v>0</v>
      </c>
      <c r="K1731" s="13">
        <v>0</v>
      </c>
      <c r="L1731" s="13">
        <v>0</v>
      </c>
      <c r="M1731" s="5">
        <f>AllData_CategoryTribe!AX1732*4</f>
        <v>0</v>
      </c>
      <c r="N1731" s="5">
        <f>AllData_CategoryTribe!BA1732*9</f>
        <v>0</v>
      </c>
      <c r="O1731" s="5">
        <f>AllData_CategoryTribe!BB1732*4</f>
        <v>0</v>
      </c>
      <c r="P1731">
        <f t="shared" ref="P1731:P1794" si="27">IF($G$2:$G$3469&gt;0,1,0)</f>
        <v>0</v>
      </c>
      <c r="Q1731">
        <v>59.3</v>
      </c>
    </row>
    <row r="1732" spans="1:17" x14ac:dyDescent="0.3">
      <c r="A1732" s="8" t="s">
        <v>20</v>
      </c>
      <c r="B1732" s="8" t="s">
        <v>238</v>
      </c>
      <c r="C1732" s="8" t="s">
        <v>141</v>
      </c>
      <c r="D1732" s="8" t="s">
        <v>20</v>
      </c>
      <c r="E1732" s="12">
        <v>112</v>
      </c>
      <c r="F1732" s="12">
        <v>6.7000000000000004E-2</v>
      </c>
      <c r="G1732" s="12">
        <v>7.5040000000000004</v>
      </c>
      <c r="H1732" s="13">
        <v>7.8792000000000009</v>
      </c>
      <c r="I1732" s="13">
        <v>1.3882400000000001</v>
      </c>
      <c r="J1732" s="13">
        <v>0.217616</v>
      </c>
      <c r="K1732" s="13">
        <v>0</v>
      </c>
      <c r="L1732" s="13">
        <v>0</v>
      </c>
      <c r="M1732" s="5">
        <f>AllData_CategoryTribe!AX1733*4</f>
        <v>5.5529600000000006</v>
      </c>
      <c r="N1732" s="5">
        <f>AllData_CategoryTribe!BA1733*9</f>
        <v>1.9585440000000001</v>
      </c>
      <c r="O1732" s="5">
        <f>AllData_CategoryTribe!BB1733*4</f>
        <v>0</v>
      </c>
      <c r="P1732">
        <f t="shared" si="27"/>
        <v>1</v>
      </c>
      <c r="Q1732">
        <v>21.4</v>
      </c>
    </row>
    <row r="1733" spans="1:17" x14ac:dyDescent="0.3">
      <c r="A1733" s="8" t="s">
        <v>233</v>
      </c>
      <c r="B1733" s="8" t="s">
        <v>238</v>
      </c>
      <c r="C1733" s="8" t="s">
        <v>141</v>
      </c>
      <c r="D1733" s="8" t="s">
        <v>26</v>
      </c>
      <c r="E1733" s="12">
        <v>175</v>
      </c>
      <c r="F1733" s="12">
        <v>0.14299999999999999</v>
      </c>
      <c r="G1733" s="12">
        <v>25.024999999999999</v>
      </c>
      <c r="H1733" s="13">
        <v>32.532499999999999</v>
      </c>
      <c r="I1733" s="13">
        <v>0.60059999999999991</v>
      </c>
      <c r="J1733" s="13">
        <v>5.0049999999999997E-2</v>
      </c>
      <c r="K1733" s="13">
        <v>7.1571500000000006</v>
      </c>
      <c r="L1733" s="13">
        <v>7.5074999999999989E-2</v>
      </c>
      <c r="M1733" s="5">
        <f>AllData_CategoryTribe!AX1734*4</f>
        <v>2.4023999999999996</v>
      </c>
      <c r="N1733" s="5">
        <f>AllData_CategoryTribe!BA1734*9</f>
        <v>0.45044999999999996</v>
      </c>
      <c r="O1733" s="5">
        <f>AllData_CategoryTribe!BB1734*4</f>
        <v>28.628600000000002</v>
      </c>
      <c r="P1733">
        <f t="shared" si="27"/>
        <v>1</v>
      </c>
      <c r="Q1733">
        <v>31.200000000000003</v>
      </c>
    </row>
    <row r="1734" spans="1:17" x14ac:dyDescent="0.3">
      <c r="A1734" s="8" t="s">
        <v>233</v>
      </c>
      <c r="B1734" s="8" t="s">
        <v>238</v>
      </c>
      <c r="C1734" s="8" t="s">
        <v>141</v>
      </c>
      <c r="D1734" s="8" t="s">
        <v>28</v>
      </c>
      <c r="E1734" s="12">
        <v>185</v>
      </c>
      <c r="F1734" s="12">
        <v>0.28599999999999998</v>
      </c>
      <c r="G1734" s="12">
        <v>52.91</v>
      </c>
      <c r="H1734" s="13">
        <v>67.195700000000002</v>
      </c>
      <c r="I1734" s="13">
        <v>4.6031699999999995</v>
      </c>
      <c r="J1734" s="13">
        <v>0.26455000000000001</v>
      </c>
      <c r="K1734" s="13">
        <v>12.06348</v>
      </c>
      <c r="L1734" s="13">
        <v>3.3862400000000004</v>
      </c>
      <c r="M1734" s="5">
        <f>AllData_CategoryTribe!AX1735*4</f>
        <v>18.412679999999998</v>
      </c>
      <c r="N1734" s="5">
        <f>AllData_CategoryTribe!BA1735*9</f>
        <v>2.3809499999999999</v>
      </c>
      <c r="O1734" s="5">
        <f>AllData_CategoryTribe!BB1735*4</f>
        <v>48.253920000000001</v>
      </c>
      <c r="P1734">
        <f t="shared" si="27"/>
        <v>1</v>
      </c>
      <c r="Q1734">
        <v>32</v>
      </c>
    </row>
    <row r="1735" spans="1:17" x14ac:dyDescent="0.3">
      <c r="A1735" s="8" t="s">
        <v>233</v>
      </c>
      <c r="B1735" s="8" t="s">
        <v>238</v>
      </c>
      <c r="C1735" s="8" t="s">
        <v>141</v>
      </c>
      <c r="D1735" s="8" t="s">
        <v>29</v>
      </c>
      <c r="E1735" s="12">
        <v>60</v>
      </c>
      <c r="F1735" s="12">
        <v>1</v>
      </c>
      <c r="G1735" s="12">
        <v>60</v>
      </c>
      <c r="H1735" s="13">
        <v>13.2</v>
      </c>
      <c r="I1735" s="13">
        <v>0.6</v>
      </c>
      <c r="J1735" s="13">
        <v>0.24</v>
      </c>
      <c r="K1735" s="13">
        <v>2.7</v>
      </c>
      <c r="L1735" s="13">
        <v>1.68</v>
      </c>
      <c r="M1735" s="5">
        <f>AllData_CategoryTribe!AX1736*4</f>
        <v>2.4</v>
      </c>
      <c r="N1735" s="5">
        <f>AllData_CategoryTribe!BA1736*9</f>
        <v>2.16</v>
      </c>
      <c r="O1735" s="5">
        <f>AllData_CategoryTribe!BB1736*4</f>
        <v>10.8</v>
      </c>
      <c r="P1735">
        <f t="shared" si="27"/>
        <v>1</v>
      </c>
      <c r="Q1735">
        <v>5.9</v>
      </c>
    </row>
    <row r="1736" spans="1:17" x14ac:dyDescent="0.3">
      <c r="A1736" s="8" t="s">
        <v>233</v>
      </c>
      <c r="B1736" s="8" t="s">
        <v>238</v>
      </c>
      <c r="C1736" s="8" t="s">
        <v>141</v>
      </c>
      <c r="D1736" s="8" t="s">
        <v>30</v>
      </c>
      <c r="E1736" s="12">
        <v>119</v>
      </c>
      <c r="F1736" s="12">
        <v>0.28599999999999998</v>
      </c>
      <c r="G1736" s="12">
        <v>34.033999999999999</v>
      </c>
      <c r="H1736" s="13">
        <v>31.311279999999996</v>
      </c>
      <c r="I1736" s="13">
        <v>0.34033999999999998</v>
      </c>
      <c r="J1736" s="13">
        <v>0.17016999999999999</v>
      </c>
      <c r="K1736" s="13">
        <v>7.9639559999999996</v>
      </c>
      <c r="L1736" s="13">
        <v>0.81681599999999988</v>
      </c>
      <c r="M1736" s="5">
        <f>AllData_CategoryTribe!AX1737*4</f>
        <v>1.3613599999999999</v>
      </c>
      <c r="N1736" s="5">
        <f>AllData_CategoryTribe!BA1737*9</f>
        <v>1.5315299999999998</v>
      </c>
      <c r="O1736" s="5">
        <f>AllData_CategoryTribe!BB1737*4</f>
        <v>31.855823999999998</v>
      </c>
      <c r="P1736">
        <f t="shared" si="27"/>
        <v>1</v>
      </c>
      <c r="Q1736">
        <v>24.9</v>
      </c>
    </row>
    <row r="1737" spans="1:17" x14ac:dyDescent="0.3">
      <c r="A1737" s="8" t="s">
        <v>233</v>
      </c>
      <c r="B1737" s="8" t="s">
        <v>238</v>
      </c>
      <c r="C1737" s="8" t="s">
        <v>141</v>
      </c>
      <c r="D1737" s="8" t="s">
        <v>31</v>
      </c>
      <c r="E1737" s="12">
        <v>122</v>
      </c>
      <c r="F1737" s="12">
        <v>6.7000000000000004E-2</v>
      </c>
      <c r="G1737" s="12">
        <v>8.1740000000000013</v>
      </c>
      <c r="H1737" s="13">
        <v>7.6018200000000009</v>
      </c>
      <c r="I1737" s="13">
        <v>0.16348000000000001</v>
      </c>
      <c r="J1737" s="13">
        <v>8.1740000000000007E-3</v>
      </c>
      <c r="K1737" s="13">
        <v>1.7655840000000003</v>
      </c>
      <c r="L1737" s="13">
        <v>0.12261000000000002</v>
      </c>
      <c r="M1737" s="5">
        <f>AllData_CategoryTribe!AX1738*4</f>
        <v>0.65392000000000006</v>
      </c>
      <c r="N1737" s="5">
        <f>AllData_CategoryTribe!BA1738*9</f>
        <v>7.3566000000000006E-2</v>
      </c>
      <c r="O1737" s="5">
        <f>AllData_CategoryTribe!BB1738*4</f>
        <v>7.0623360000000011</v>
      </c>
      <c r="P1737">
        <f t="shared" si="27"/>
        <v>1</v>
      </c>
      <c r="Q1737">
        <v>23.700000000000003</v>
      </c>
    </row>
    <row r="1738" spans="1:17" x14ac:dyDescent="0.3">
      <c r="A1738" s="8" t="s">
        <v>233</v>
      </c>
      <c r="B1738" s="8" t="s">
        <v>238</v>
      </c>
      <c r="C1738" s="8" t="s">
        <v>141</v>
      </c>
      <c r="D1738" s="8" t="s">
        <v>121</v>
      </c>
      <c r="E1738" s="12">
        <v>94</v>
      </c>
      <c r="F1738" s="12">
        <v>0.14299999999999999</v>
      </c>
      <c r="G1738" s="12">
        <v>13.441999999999998</v>
      </c>
      <c r="H1738" s="13">
        <v>4.1670199999999991</v>
      </c>
      <c r="I1738" s="13">
        <v>0.14786199999999999</v>
      </c>
      <c r="J1738" s="13">
        <v>1.3441999999999999E-2</v>
      </c>
      <c r="K1738" s="13">
        <v>0.81996199999999986</v>
      </c>
      <c r="L1738" s="13">
        <v>0.10753599999999999</v>
      </c>
      <c r="M1738" s="5">
        <f>AllData_CategoryTribe!AX1739*4</f>
        <v>0.59144799999999997</v>
      </c>
      <c r="N1738" s="5">
        <f>AllData_CategoryTribe!BA1739*9</f>
        <v>0.12097799999999999</v>
      </c>
      <c r="O1738" s="5">
        <f>AllData_CategoryTribe!BB1739*4</f>
        <v>3.2798479999999994</v>
      </c>
      <c r="P1738">
        <f t="shared" si="27"/>
        <v>1</v>
      </c>
      <c r="Q1738">
        <v>7.3</v>
      </c>
    </row>
    <row r="1739" spans="1:17" x14ac:dyDescent="0.3">
      <c r="A1739" s="8" t="s">
        <v>233</v>
      </c>
      <c r="B1739" s="8" t="s">
        <v>238</v>
      </c>
      <c r="C1739" s="8" t="s">
        <v>141</v>
      </c>
      <c r="D1739" s="8" t="s">
        <v>128</v>
      </c>
      <c r="E1739" s="12">
        <v>62</v>
      </c>
      <c r="F1739" s="12">
        <v>0.28599999999999998</v>
      </c>
      <c r="G1739" s="12">
        <v>17.731999999999999</v>
      </c>
      <c r="H1739" s="13">
        <v>7.9793999999999992</v>
      </c>
      <c r="I1739" s="13">
        <v>0.19505200000000003</v>
      </c>
      <c r="J1739" s="13">
        <v>3.5464000000000002E-2</v>
      </c>
      <c r="K1739" s="13">
        <v>1.8618599999999998</v>
      </c>
      <c r="L1739" s="13">
        <v>0.5851559999999999</v>
      </c>
      <c r="M1739" s="5">
        <f>AllData_CategoryTribe!AX1740*4</f>
        <v>0.78020800000000012</v>
      </c>
      <c r="N1739" s="5">
        <f>AllData_CategoryTribe!BA1740*9</f>
        <v>0.31917600000000002</v>
      </c>
      <c r="O1739" s="5">
        <f>AllData_CategoryTribe!BB1740*4</f>
        <v>7.4474399999999994</v>
      </c>
      <c r="P1739">
        <f t="shared" si="27"/>
        <v>1</v>
      </c>
      <c r="Q1739">
        <v>11.8</v>
      </c>
    </row>
    <row r="1740" spans="1:17" x14ac:dyDescent="0.3">
      <c r="A1740" s="8" t="s">
        <v>234</v>
      </c>
      <c r="B1740" s="8" t="s">
        <v>238</v>
      </c>
      <c r="C1740" s="8" t="s">
        <v>141</v>
      </c>
      <c r="D1740" s="8" t="s">
        <v>248</v>
      </c>
      <c r="E1740" s="12">
        <v>134</v>
      </c>
      <c r="F1740" s="12">
        <v>0.13300000000000001</v>
      </c>
      <c r="G1740" s="12">
        <v>17.822000000000003</v>
      </c>
      <c r="H1740" s="13">
        <v>29.049860000000002</v>
      </c>
      <c r="I1740" s="13">
        <v>1.1227860000000001</v>
      </c>
      <c r="J1740" s="13">
        <v>0.24950800000000001</v>
      </c>
      <c r="K1740" s="13">
        <v>5.5426420000000007</v>
      </c>
      <c r="L1740" s="13">
        <v>0.17822000000000002</v>
      </c>
      <c r="M1740" s="5">
        <f>AllData_CategoryTribe!AX1741*4</f>
        <v>4.4911440000000002</v>
      </c>
      <c r="N1740" s="5">
        <f>AllData_CategoryTribe!BA1741*9</f>
        <v>2.2455720000000001</v>
      </c>
      <c r="O1740" s="5">
        <f>AllData_CategoryTribe!BB1741*4</f>
        <v>22.170568000000003</v>
      </c>
      <c r="P1740">
        <f t="shared" si="27"/>
        <v>1</v>
      </c>
      <c r="Q1740">
        <v>38.799999999999997</v>
      </c>
    </row>
    <row r="1741" spans="1:17" x14ac:dyDescent="0.3">
      <c r="A1741" s="8" t="s">
        <v>234</v>
      </c>
      <c r="B1741" s="8" t="s">
        <v>238</v>
      </c>
      <c r="C1741" s="8" t="s">
        <v>141</v>
      </c>
      <c r="D1741" s="8" t="s">
        <v>27</v>
      </c>
      <c r="E1741" s="12">
        <v>114</v>
      </c>
      <c r="F1741" s="12">
        <v>1</v>
      </c>
      <c r="G1741" s="12">
        <v>114</v>
      </c>
      <c r="H1741" s="13">
        <v>142.5</v>
      </c>
      <c r="I1741" s="13">
        <v>2.3940000000000001</v>
      </c>
      <c r="J1741" s="13">
        <v>1.4820000000000002</v>
      </c>
      <c r="K1741" s="13">
        <v>29.867999999999999</v>
      </c>
      <c r="L1741" s="13">
        <v>1.1399999999999999</v>
      </c>
      <c r="M1741" s="5">
        <f>AllData_CategoryTribe!AX1742*4</f>
        <v>9.5760000000000005</v>
      </c>
      <c r="N1741" s="5">
        <f>AllData_CategoryTribe!BA1742*9</f>
        <v>13.338000000000001</v>
      </c>
      <c r="O1741" s="5">
        <f>AllData_CategoryTribe!BB1742*4</f>
        <v>119.47199999999999</v>
      </c>
      <c r="P1741">
        <f t="shared" si="27"/>
        <v>1</v>
      </c>
      <c r="Q1741">
        <v>29.6</v>
      </c>
    </row>
    <row r="1742" spans="1:17" x14ac:dyDescent="0.3">
      <c r="A1742" s="8" t="s">
        <v>234</v>
      </c>
      <c r="B1742" s="8" t="s">
        <v>238</v>
      </c>
      <c r="C1742" s="8" t="s">
        <v>141</v>
      </c>
      <c r="D1742" s="8" t="s">
        <v>32</v>
      </c>
      <c r="E1742" s="12"/>
      <c r="F1742" s="12">
        <v>0</v>
      </c>
      <c r="G1742" s="12">
        <v>0</v>
      </c>
      <c r="H1742" s="13">
        <v>0</v>
      </c>
      <c r="I1742" s="13">
        <v>0</v>
      </c>
      <c r="J1742" s="13">
        <v>0</v>
      </c>
      <c r="K1742" s="13">
        <v>0</v>
      </c>
      <c r="L1742" s="13">
        <v>0</v>
      </c>
      <c r="M1742" s="5">
        <f>AllData_CategoryTribe!AX1743*4</f>
        <v>0</v>
      </c>
      <c r="N1742" s="5">
        <f>AllData_CategoryTribe!BA1743*9</f>
        <v>0</v>
      </c>
      <c r="O1742" s="5">
        <f>AllData_CategoryTribe!BB1743*4</f>
        <v>0</v>
      </c>
      <c r="P1742">
        <f t="shared" si="27"/>
        <v>0</v>
      </c>
      <c r="Q1742">
        <v>87</v>
      </c>
    </row>
    <row r="1743" spans="1:17" x14ac:dyDescent="0.3">
      <c r="A1743" s="8" t="s">
        <v>234</v>
      </c>
      <c r="B1743" s="8" t="s">
        <v>238</v>
      </c>
      <c r="C1743" s="8" t="s">
        <v>141</v>
      </c>
      <c r="D1743" s="8" t="s">
        <v>124</v>
      </c>
      <c r="E1743" s="12">
        <v>3</v>
      </c>
      <c r="F1743" s="12">
        <v>1</v>
      </c>
      <c r="G1743" s="12">
        <v>3</v>
      </c>
      <c r="H1743" s="13">
        <v>11.28</v>
      </c>
      <c r="I1743" s="13">
        <v>0</v>
      </c>
      <c r="J1743" s="13">
        <v>0</v>
      </c>
      <c r="K1743" s="13">
        <v>2.9189999999999996</v>
      </c>
      <c r="L1743" s="13">
        <v>0</v>
      </c>
      <c r="M1743" s="5">
        <f>AllData_CategoryTribe!AX1744*4</f>
        <v>0</v>
      </c>
      <c r="N1743" s="5">
        <f>AllData_CategoryTribe!BA1744*9</f>
        <v>0</v>
      </c>
      <c r="O1743" s="5">
        <f>AllData_CategoryTribe!BB1744*4</f>
        <v>11.675999999999998</v>
      </c>
      <c r="P1743">
        <f t="shared" si="27"/>
        <v>1</v>
      </c>
      <c r="Q1743">
        <v>97.3</v>
      </c>
    </row>
    <row r="1744" spans="1:17" x14ac:dyDescent="0.3">
      <c r="A1744" s="8" t="s">
        <v>234</v>
      </c>
      <c r="B1744" s="8" t="s">
        <v>238</v>
      </c>
      <c r="C1744" s="8" t="s">
        <v>141</v>
      </c>
      <c r="D1744" s="8" t="s">
        <v>74</v>
      </c>
      <c r="E1744" s="12">
        <v>340</v>
      </c>
      <c r="F1744" s="12">
        <v>3.3000000000000002E-2</v>
      </c>
      <c r="G1744" s="12">
        <v>11.22</v>
      </c>
      <c r="H1744" s="13">
        <v>4.6002000000000001</v>
      </c>
      <c r="I1744" s="13">
        <v>0</v>
      </c>
      <c r="J1744" s="13">
        <v>0</v>
      </c>
      <c r="K1744" s="13">
        <v>1.1668800000000001</v>
      </c>
      <c r="L1744" s="13">
        <v>0</v>
      </c>
      <c r="M1744" s="5">
        <f>AllData_CategoryTribe!AX1745*4</f>
        <v>0</v>
      </c>
      <c r="N1744" s="5">
        <f>AllData_CategoryTribe!BA1745*9</f>
        <v>0</v>
      </c>
      <c r="O1744" s="5">
        <f>AllData_CategoryTribe!BB1745*4</f>
        <v>4.6675200000000006</v>
      </c>
      <c r="P1744">
        <f t="shared" si="27"/>
        <v>1</v>
      </c>
      <c r="Q1744">
        <v>10.4</v>
      </c>
    </row>
    <row r="1745" spans="1:17" x14ac:dyDescent="0.3">
      <c r="A1745" s="8" t="s">
        <v>232</v>
      </c>
      <c r="B1745" s="8" t="s">
        <v>238</v>
      </c>
      <c r="C1745" s="8" t="s">
        <v>142</v>
      </c>
      <c r="D1745" s="8" t="s">
        <v>13</v>
      </c>
      <c r="E1745" s="12">
        <v>112</v>
      </c>
      <c r="F1745" s="12">
        <v>0.14299999999999999</v>
      </c>
      <c r="G1745" s="12">
        <v>16.015999999999998</v>
      </c>
      <c r="H1745" s="13">
        <v>43.08303999999999</v>
      </c>
      <c r="I1745" s="13">
        <v>3.9879839999999995</v>
      </c>
      <c r="J1745" s="13">
        <v>2.8828799999999997</v>
      </c>
      <c r="K1745" s="13">
        <v>0</v>
      </c>
      <c r="L1745" s="13">
        <v>0</v>
      </c>
      <c r="M1745" s="5">
        <f>AllData_CategoryTribe!AX1746*4</f>
        <v>15.951935999999998</v>
      </c>
      <c r="N1745" s="5">
        <f>AllData_CategoryTribe!BA1746*9</f>
        <v>25.945919999999997</v>
      </c>
      <c r="O1745" s="5">
        <f>AllData_CategoryTribe!BB1746*4</f>
        <v>0</v>
      </c>
      <c r="P1745">
        <f t="shared" si="27"/>
        <v>1</v>
      </c>
      <c r="Q1745">
        <v>42.9</v>
      </c>
    </row>
    <row r="1746" spans="1:17" x14ac:dyDescent="0.3">
      <c r="A1746" s="8" t="s">
        <v>232</v>
      </c>
      <c r="B1746" s="8" t="s">
        <v>238</v>
      </c>
      <c r="C1746" s="8" t="s">
        <v>142</v>
      </c>
      <c r="D1746" s="8" t="s">
        <v>15</v>
      </c>
      <c r="E1746" s="12"/>
      <c r="F1746" s="12">
        <v>0</v>
      </c>
      <c r="G1746" s="12">
        <v>0</v>
      </c>
      <c r="H1746" s="13">
        <v>0</v>
      </c>
      <c r="I1746" s="13">
        <v>0</v>
      </c>
      <c r="J1746" s="13">
        <v>0</v>
      </c>
      <c r="K1746" s="13">
        <v>0</v>
      </c>
      <c r="L1746" s="13">
        <v>0</v>
      </c>
      <c r="M1746" s="5">
        <f>AllData_CategoryTribe!AX1747*4</f>
        <v>0</v>
      </c>
      <c r="N1746" s="5">
        <f>AllData_CategoryTribe!BA1747*9</f>
        <v>0</v>
      </c>
      <c r="O1746" s="5">
        <f>AllData_CategoryTribe!BB1747*4</f>
        <v>0</v>
      </c>
      <c r="P1746">
        <f t="shared" si="27"/>
        <v>0</v>
      </c>
      <c r="Q1746">
        <v>44.3</v>
      </c>
    </row>
    <row r="1747" spans="1:17" x14ac:dyDescent="0.3">
      <c r="A1747" s="8" t="s">
        <v>232</v>
      </c>
      <c r="B1747" s="8" t="s">
        <v>238</v>
      </c>
      <c r="C1747" s="8" t="s">
        <v>142</v>
      </c>
      <c r="D1747" s="8" t="s">
        <v>17</v>
      </c>
      <c r="E1747" s="12"/>
      <c r="F1747" s="12">
        <v>0</v>
      </c>
      <c r="G1747" s="12">
        <v>0</v>
      </c>
      <c r="H1747" s="13">
        <v>0</v>
      </c>
      <c r="I1747" s="13">
        <v>0</v>
      </c>
      <c r="J1747" s="13">
        <v>0</v>
      </c>
      <c r="K1747" s="13">
        <v>0</v>
      </c>
      <c r="L1747" s="13">
        <v>0</v>
      </c>
      <c r="M1747" s="5">
        <f>AllData_CategoryTribe!AX1748*4</f>
        <v>0</v>
      </c>
      <c r="N1747" s="5">
        <f>AllData_CategoryTribe!BA1748*9</f>
        <v>0</v>
      </c>
      <c r="O1747" s="5">
        <f>AllData_CategoryTribe!BB1748*4</f>
        <v>0</v>
      </c>
      <c r="P1747">
        <f t="shared" si="27"/>
        <v>0</v>
      </c>
      <c r="Q1747">
        <v>38.299999999999997</v>
      </c>
    </row>
    <row r="1748" spans="1:17" x14ac:dyDescent="0.3">
      <c r="A1748" s="8" t="s">
        <v>232</v>
      </c>
      <c r="B1748" s="8" t="s">
        <v>238</v>
      </c>
      <c r="C1748" s="8" t="s">
        <v>142</v>
      </c>
      <c r="D1748" s="8" t="s">
        <v>18</v>
      </c>
      <c r="E1748" s="12"/>
      <c r="F1748" s="12">
        <v>0</v>
      </c>
      <c r="G1748" s="12">
        <v>0</v>
      </c>
      <c r="H1748" s="13">
        <v>0</v>
      </c>
      <c r="I1748" s="13">
        <v>0</v>
      </c>
      <c r="J1748" s="13">
        <v>0</v>
      </c>
      <c r="K1748" s="13">
        <v>0</v>
      </c>
      <c r="L1748" s="13">
        <v>0</v>
      </c>
      <c r="M1748" s="5">
        <f>AllData_CategoryTribe!AX1749*4</f>
        <v>0</v>
      </c>
      <c r="N1748" s="5">
        <f>AllData_CategoryTribe!BA1749*9</f>
        <v>0</v>
      </c>
      <c r="O1748" s="5">
        <f>AllData_CategoryTribe!BB1749*4</f>
        <v>0</v>
      </c>
      <c r="P1748">
        <f t="shared" si="27"/>
        <v>0</v>
      </c>
      <c r="Q1748">
        <v>39.900000000000006</v>
      </c>
    </row>
    <row r="1749" spans="1:17" x14ac:dyDescent="0.3">
      <c r="A1749" s="8" t="s">
        <v>232</v>
      </c>
      <c r="B1749" s="8" t="s">
        <v>238</v>
      </c>
      <c r="C1749" s="8" t="s">
        <v>142</v>
      </c>
      <c r="D1749" s="8" t="s">
        <v>19</v>
      </c>
      <c r="E1749" s="12">
        <v>112</v>
      </c>
      <c r="F1749" s="12">
        <v>3.3000000000000002E-2</v>
      </c>
      <c r="G1749" s="12">
        <v>3.6960000000000002</v>
      </c>
      <c r="H1749" s="13">
        <v>10.533600000000002</v>
      </c>
      <c r="I1749" s="13">
        <v>0.994224</v>
      </c>
      <c r="J1749" s="13">
        <v>0.69854399999999994</v>
      </c>
      <c r="K1749" s="13">
        <v>0</v>
      </c>
      <c r="L1749" s="13">
        <v>0</v>
      </c>
      <c r="M1749" s="5">
        <f>AllData_CategoryTribe!AX1750*4</f>
        <v>3.976896</v>
      </c>
      <c r="N1749" s="5">
        <f>AllData_CategoryTribe!BA1750*9</f>
        <v>6.2868959999999996</v>
      </c>
      <c r="O1749" s="5">
        <f>AllData_CategoryTribe!BB1750*4</f>
        <v>0</v>
      </c>
      <c r="P1749">
        <f t="shared" si="27"/>
        <v>1</v>
      </c>
      <c r="Q1749">
        <v>45.8</v>
      </c>
    </row>
    <row r="1750" spans="1:17" x14ac:dyDescent="0.3">
      <c r="A1750" s="8" t="s">
        <v>232</v>
      </c>
      <c r="B1750" s="8" t="s">
        <v>238</v>
      </c>
      <c r="C1750" s="8" t="s">
        <v>142</v>
      </c>
      <c r="D1750" s="8" t="s">
        <v>22</v>
      </c>
      <c r="E1750" s="12"/>
      <c r="F1750" s="12">
        <v>0</v>
      </c>
      <c r="G1750" s="12">
        <v>0</v>
      </c>
      <c r="H1750" s="13">
        <v>0</v>
      </c>
      <c r="I1750" s="13">
        <v>0</v>
      </c>
      <c r="J1750" s="13">
        <v>0</v>
      </c>
      <c r="K1750" s="13">
        <v>0</v>
      </c>
      <c r="L1750" s="13">
        <v>0</v>
      </c>
      <c r="M1750" s="5">
        <f>AllData_CategoryTribe!AX1751*4</f>
        <v>0</v>
      </c>
      <c r="N1750" s="5">
        <f>AllData_CategoryTribe!BA1751*9</f>
        <v>0</v>
      </c>
      <c r="O1750" s="5">
        <f>AllData_CategoryTribe!BB1751*4</f>
        <v>0</v>
      </c>
      <c r="P1750">
        <f t="shared" si="27"/>
        <v>0</v>
      </c>
      <c r="Q1750">
        <v>45.8</v>
      </c>
    </row>
    <row r="1751" spans="1:17" x14ac:dyDescent="0.3">
      <c r="A1751" s="8" t="s">
        <v>232</v>
      </c>
      <c r="B1751" s="8" t="s">
        <v>238</v>
      </c>
      <c r="C1751" s="8" t="s">
        <v>142</v>
      </c>
      <c r="D1751" s="8" t="s">
        <v>23</v>
      </c>
      <c r="E1751" s="12">
        <v>64</v>
      </c>
      <c r="F1751" s="12">
        <v>0.14299999999999999</v>
      </c>
      <c r="G1751" s="12">
        <v>9.1519999999999992</v>
      </c>
      <c r="H1751" s="13">
        <v>14.185599999999999</v>
      </c>
      <c r="I1751" s="13">
        <v>1.153152</v>
      </c>
      <c r="J1751" s="13">
        <v>0.97011199999999986</v>
      </c>
      <c r="K1751" s="13">
        <v>0.100672</v>
      </c>
      <c r="L1751" s="13">
        <v>0</v>
      </c>
      <c r="M1751" s="5">
        <f>AllData_CategoryTribe!AX1752*4</f>
        <v>4.6126079999999998</v>
      </c>
      <c r="N1751" s="5">
        <f>AllData_CategoryTribe!BA1752*9</f>
        <v>8.7310079999999992</v>
      </c>
      <c r="O1751" s="5">
        <f>AllData_CategoryTribe!BB1752*4</f>
        <v>0.40268799999999999</v>
      </c>
      <c r="P1751">
        <f t="shared" si="27"/>
        <v>1</v>
      </c>
      <c r="Q1751">
        <v>24.3</v>
      </c>
    </row>
    <row r="1752" spans="1:17" x14ac:dyDescent="0.3">
      <c r="A1752" s="8" t="s">
        <v>232</v>
      </c>
      <c r="B1752" s="8" t="s">
        <v>238</v>
      </c>
      <c r="C1752" s="8" t="s">
        <v>142</v>
      </c>
      <c r="D1752" s="8" t="s">
        <v>24</v>
      </c>
      <c r="E1752" s="12">
        <v>184</v>
      </c>
      <c r="F1752" s="12">
        <v>0.42899999999999999</v>
      </c>
      <c r="G1752" s="12">
        <v>78.935999999999993</v>
      </c>
      <c r="H1752" s="13">
        <v>54.46584</v>
      </c>
      <c r="I1752" s="13">
        <v>2.8416960000000002</v>
      </c>
      <c r="J1752" s="13">
        <v>3.2363759999999995</v>
      </c>
      <c r="K1752" s="13">
        <v>3.5521199999999999</v>
      </c>
      <c r="L1752" s="13">
        <v>0</v>
      </c>
      <c r="M1752" s="5">
        <f>AllData_CategoryTribe!AX1753*4</f>
        <v>11.366784000000001</v>
      </c>
      <c r="N1752" s="5">
        <f>AllData_CategoryTribe!BA1753*9</f>
        <v>29.127383999999996</v>
      </c>
      <c r="O1752" s="5">
        <f>AllData_CategoryTribe!BB1753*4</f>
        <v>14.20848</v>
      </c>
      <c r="P1752">
        <f t="shared" si="27"/>
        <v>1</v>
      </c>
      <c r="Q1752">
        <v>12.2</v>
      </c>
    </row>
    <row r="1753" spans="1:17" x14ac:dyDescent="0.3">
      <c r="A1753" s="8" t="s">
        <v>232</v>
      </c>
      <c r="B1753" s="8" t="s">
        <v>238</v>
      </c>
      <c r="C1753" s="8" t="s">
        <v>142</v>
      </c>
      <c r="D1753" s="8" t="s">
        <v>25</v>
      </c>
      <c r="E1753" s="12"/>
      <c r="F1753" s="12">
        <v>0</v>
      </c>
      <c r="G1753" s="12">
        <v>0</v>
      </c>
      <c r="H1753" s="13">
        <v>0</v>
      </c>
      <c r="I1753" s="13">
        <v>0</v>
      </c>
      <c r="J1753" s="13">
        <v>0</v>
      </c>
      <c r="K1753" s="13">
        <v>0</v>
      </c>
      <c r="L1753" s="13">
        <v>0</v>
      </c>
      <c r="M1753" s="5">
        <f>AllData_CategoryTribe!AX1754*4</f>
        <v>0</v>
      </c>
      <c r="N1753" s="5">
        <f>AllData_CategoryTribe!BA1754*9</f>
        <v>0</v>
      </c>
      <c r="O1753" s="5">
        <f>AllData_CategoryTribe!BB1754*4</f>
        <v>0</v>
      </c>
      <c r="P1753">
        <f t="shared" si="27"/>
        <v>0</v>
      </c>
      <c r="Q1753">
        <v>59.3</v>
      </c>
    </row>
    <row r="1754" spans="1:17" x14ac:dyDescent="0.3">
      <c r="A1754" s="8" t="s">
        <v>20</v>
      </c>
      <c r="B1754" s="8" t="s">
        <v>238</v>
      </c>
      <c r="C1754" s="8" t="s">
        <v>142</v>
      </c>
      <c r="D1754" s="8" t="s">
        <v>20</v>
      </c>
      <c r="E1754" s="12">
        <v>112</v>
      </c>
      <c r="F1754" s="12">
        <v>0.28599999999999998</v>
      </c>
      <c r="G1754" s="12">
        <v>32.031999999999996</v>
      </c>
      <c r="H1754" s="13">
        <v>33.633599999999994</v>
      </c>
      <c r="I1754" s="13">
        <v>5.9259199999999996</v>
      </c>
      <c r="J1754" s="13">
        <v>0.92892799999999998</v>
      </c>
      <c r="K1754" s="13">
        <v>0</v>
      </c>
      <c r="L1754" s="13">
        <v>0</v>
      </c>
      <c r="M1754" s="5">
        <f>AllData_CategoryTribe!AX1755*4</f>
        <v>23.703679999999999</v>
      </c>
      <c r="N1754" s="5">
        <f>AllData_CategoryTribe!BA1755*9</f>
        <v>8.3603519999999989</v>
      </c>
      <c r="O1754" s="5">
        <f>AllData_CategoryTribe!BB1755*4</f>
        <v>0</v>
      </c>
      <c r="P1754">
        <f t="shared" si="27"/>
        <v>1</v>
      </c>
      <c r="Q1754">
        <v>21.4</v>
      </c>
    </row>
    <row r="1755" spans="1:17" x14ac:dyDescent="0.3">
      <c r="A1755" s="8" t="s">
        <v>233</v>
      </c>
      <c r="B1755" s="8" t="s">
        <v>238</v>
      </c>
      <c r="C1755" s="8" t="s">
        <v>142</v>
      </c>
      <c r="D1755" s="8" t="s">
        <v>26</v>
      </c>
      <c r="E1755" s="12">
        <v>175</v>
      </c>
      <c r="F1755" s="12">
        <v>0.14299999999999999</v>
      </c>
      <c r="G1755" s="12">
        <v>25.024999999999999</v>
      </c>
      <c r="H1755" s="13">
        <v>32.532499999999999</v>
      </c>
      <c r="I1755" s="13">
        <v>0.60059999999999991</v>
      </c>
      <c r="J1755" s="13">
        <v>5.0049999999999997E-2</v>
      </c>
      <c r="K1755" s="13">
        <v>7.1571500000000006</v>
      </c>
      <c r="L1755" s="13">
        <v>7.5074999999999989E-2</v>
      </c>
      <c r="M1755" s="5">
        <f>AllData_CategoryTribe!AX1756*4</f>
        <v>2.4023999999999996</v>
      </c>
      <c r="N1755" s="5">
        <f>AllData_CategoryTribe!BA1756*9</f>
        <v>0.45044999999999996</v>
      </c>
      <c r="O1755" s="5">
        <f>AllData_CategoryTribe!BB1756*4</f>
        <v>28.628600000000002</v>
      </c>
      <c r="P1755">
        <f t="shared" si="27"/>
        <v>1</v>
      </c>
      <c r="Q1755">
        <v>31.200000000000003</v>
      </c>
    </row>
    <row r="1756" spans="1:17" x14ac:dyDescent="0.3">
      <c r="A1756" s="8" t="s">
        <v>233</v>
      </c>
      <c r="B1756" s="8" t="s">
        <v>238</v>
      </c>
      <c r="C1756" s="8" t="s">
        <v>142</v>
      </c>
      <c r="D1756" s="8" t="s">
        <v>28</v>
      </c>
      <c r="E1756" s="12">
        <v>185</v>
      </c>
      <c r="F1756" s="12">
        <v>0.14299999999999999</v>
      </c>
      <c r="G1756" s="12">
        <v>26.454999999999998</v>
      </c>
      <c r="H1756" s="13">
        <v>33.597850000000001</v>
      </c>
      <c r="I1756" s="13">
        <v>2.3015849999999998</v>
      </c>
      <c r="J1756" s="13">
        <v>0.132275</v>
      </c>
      <c r="K1756" s="13">
        <v>6.0317400000000001</v>
      </c>
      <c r="L1756" s="13">
        <v>1.6931200000000002</v>
      </c>
      <c r="M1756" s="5">
        <f>AllData_CategoryTribe!AX1757*4</f>
        <v>9.2063399999999991</v>
      </c>
      <c r="N1756" s="5">
        <f>AllData_CategoryTribe!BA1757*9</f>
        <v>1.1904749999999999</v>
      </c>
      <c r="O1756" s="5">
        <f>AllData_CategoryTribe!BB1757*4</f>
        <v>24.12696</v>
      </c>
      <c r="P1756">
        <f t="shared" si="27"/>
        <v>1</v>
      </c>
      <c r="Q1756">
        <v>32</v>
      </c>
    </row>
    <row r="1757" spans="1:17" x14ac:dyDescent="0.3">
      <c r="A1757" s="8" t="s">
        <v>233</v>
      </c>
      <c r="B1757" s="8" t="s">
        <v>238</v>
      </c>
      <c r="C1757" s="8" t="s">
        <v>142</v>
      </c>
      <c r="D1757" s="8" t="s">
        <v>29</v>
      </c>
      <c r="E1757" s="12">
        <v>60</v>
      </c>
      <c r="F1757" s="12">
        <v>0.14299999999999999</v>
      </c>
      <c r="G1757" s="12">
        <v>8.58</v>
      </c>
      <c r="H1757" s="13">
        <v>1.8875999999999999</v>
      </c>
      <c r="I1757" s="13">
        <v>8.5800000000000001E-2</v>
      </c>
      <c r="J1757" s="13">
        <v>3.4320000000000003E-2</v>
      </c>
      <c r="K1757" s="13">
        <v>0.3861</v>
      </c>
      <c r="L1757" s="13">
        <v>0.24023999999999998</v>
      </c>
      <c r="M1757" s="5">
        <f>AllData_CategoryTribe!AX1758*4</f>
        <v>0.34320000000000001</v>
      </c>
      <c r="N1757" s="5">
        <f>AllData_CategoryTribe!BA1758*9</f>
        <v>0.30888000000000004</v>
      </c>
      <c r="O1757" s="5">
        <f>AllData_CategoryTribe!BB1758*4</f>
        <v>1.5444</v>
      </c>
      <c r="P1757">
        <f t="shared" si="27"/>
        <v>1</v>
      </c>
      <c r="Q1757">
        <v>5.9</v>
      </c>
    </row>
    <row r="1758" spans="1:17" x14ac:dyDescent="0.3">
      <c r="A1758" s="8" t="s">
        <v>233</v>
      </c>
      <c r="B1758" s="8" t="s">
        <v>238</v>
      </c>
      <c r="C1758" s="8" t="s">
        <v>142</v>
      </c>
      <c r="D1758" s="8" t="s">
        <v>30</v>
      </c>
      <c r="E1758" s="12">
        <v>119</v>
      </c>
      <c r="F1758" s="12">
        <v>0.28599999999999998</v>
      </c>
      <c r="G1758" s="12">
        <v>34.033999999999999</v>
      </c>
      <c r="H1758" s="13">
        <v>31.311279999999996</v>
      </c>
      <c r="I1758" s="13">
        <v>0.34033999999999998</v>
      </c>
      <c r="J1758" s="13">
        <v>0.17016999999999999</v>
      </c>
      <c r="K1758" s="13">
        <v>7.9639559999999996</v>
      </c>
      <c r="L1758" s="13">
        <v>0.81681599999999988</v>
      </c>
      <c r="M1758" s="5">
        <f>AllData_CategoryTribe!AX1759*4</f>
        <v>1.3613599999999999</v>
      </c>
      <c r="N1758" s="5">
        <f>AllData_CategoryTribe!BA1759*9</f>
        <v>1.5315299999999998</v>
      </c>
      <c r="O1758" s="5">
        <f>AllData_CategoryTribe!BB1759*4</f>
        <v>31.855823999999998</v>
      </c>
      <c r="P1758">
        <f t="shared" si="27"/>
        <v>1</v>
      </c>
      <c r="Q1758">
        <v>24.9</v>
      </c>
    </row>
    <row r="1759" spans="1:17" x14ac:dyDescent="0.3">
      <c r="A1759" s="8" t="s">
        <v>233</v>
      </c>
      <c r="B1759" s="8" t="s">
        <v>238</v>
      </c>
      <c r="C1759" s="8" t="s">
        <v>142</v>
      </c>
      <c r="D1759" s="8" t="s">
        <v>31</v>
      </c>
      <c r="E1759" s="12">
        <v>122</v>
      </c>
      <c r="F1759" s="12">
        <v>0.14299999999999999</v>
      </c>
      <c r="G1759" s="12">
        <v>17.445999999999998</v>
      </c>
      <c r="H1759" s="13">
        <v>16.224779999999999</v>
      </c>
      <c r="I1759" s="13">
        <v>0.34891999999999995</v>
      </c>
      <c r="J1759" s="13">
        <v>1.7446E-2</v>
      </c>
      <c r="K1759" s="13">
        <v>3.7683359999999997</v>
      </c>
      <c r="L1759" s="13">
        <v>0.26168999999999998</v>
      </c>
      <c r="M1759" s="5">
        <f>AllData_CategoryTribe!AX1760*4</f>
        <v>1.3956799999999998</v>
      </c>
      <c r="N1759" s="5">
        <f>AllData_CategoryTribe!BA1760*9</f>
        <v>0.15701399999999999</v>
      </c>
      <c r="O1759" s="5">
        <f>AllData_CategoryTribe!BB1760*4</f>
        <v>15.073343999999999</v>
      </c>
      <c r="P1759">
        <f t="shared" si="27"/>
        <v>1</v>
      </c>
      <c r="Q1759">
        <v>23.700000000000003</v>
      </c>
    </row>
    <row r="1760" spans="1:17" x14ac:dyDescent="0.3">
      <c r="A1760" s="8" t="s">
        <v>233</v>
      </c>
      <c r="B1760" s="8" t="s">
        <v>238</v>
      </c>
      <c r="C1760" s="8" t="s">
        <v>142</v>
      </c>
      <c r="D1760" s="8" t="s">
        <v>87</v>
      </c>
      <c r="E1760" s="12">
        <v>171</v>
      </c>
      <c r="F1760" s="12">
        <v>0.14299999999999999</v>
      </c>
      <c r="G1760" s="12">
        <v>24.452999999999999</v>
      </c>
      <c r="H1760" s="13">
        <v>28.365479999999998</v>
      </c>
      <c r="I1760" s="13">
        <v>1.8828809999999998</v>
      </c>
      <c r="J1760" s="13">
        <v>0.122265</v>
      </c>
      <c r="K1760" s="13">
        <v>5.0862240000000005</v>
      </c>
      <c r="L1760" s="13">
        <v>1.589445</v>
      </c>
      <c r="M1760" s="5">
        <f>AllData_CategoryTribe!AX1761*4</f>
        <v>7.5315239999999992</v>
      </c>
      <c r="N1760" s="5">
        <f>AllData_CategoryTribe!BA1761*9</f>
        <v>1.1003849999999999</v>
      </c>
      <c r="O1760" s="5">
        <f>AllData_CategoryTribe!BB1761*4</f>
        <v>20.344896000000002</v>
      </c>
      <c r="P1760">
        <f t="shared" si="27"/>
        <v>1</v>
      </c>
      <c r="Q1760">
        <v>29</v>
      </c>
    </row>
    <row r="1761" spans="1:17" x14ac:dyDescent="0.3">
      <c r="A1761" s="8" t="s">
        <v>233</v>
      </c>
      <c r="B1761" s="8" t="s">
        <v>238</v>
      </c>
      <c r="C1761" s="8" t="s">
        <v>142</v>
      </c>
      <c r="D1761" s="8" t="s">
        <v>44</v>
      </c>
      <c r="E1761" s="12">
        <v>250</v>
      </c>
      <c r="F1761" s="12">
        <v>3.3000000000000002E-2</v>
      </c>
      <c r="G1761" s="12">
        <v>8.25</v>
      </c>
      <c r="H1761" s="13">
        <v>11.6325</v>
      </c>
      <c r="I1761" s="13">
        <v>0.39600000000000002</v>
      </c>
      <c r="J1761" s="13">
        <v>5.7749999999999996E-2</v>
      </c>
      <c r="K1761" s="13">
        <v>2.3347500000000001</v>
      </c>
      <c r="L1761" s="13">
        <v>0.14025000000000001</v>
      </c>
      <c r="M1761" s="5">
        <f>AllData_CategoryTribe!AX1762*4</f>
        <v>1.5840000000000001</v>
      </c>
      <c r="N1761" s="5">
        <f>AllData_CategoryTribe!BA1762*9</f>
        <v>0.51974999999999993</v>
      </c>
      <c r="O1761" s="5">
        <f>AllData_CategoryTribe!BB1762*4</f>
        <v>9.3390000000000004</v>
      </c>
      <c r="P1761">
        <f t="shared" si="27"/>
        <v>1</v>
      </c>
      <c r="Q1761">
        <v>33.799999999999997</v>
      </c>
    </row>
    <row r="1762" spans="1:17" x14ac:dyDescent="0.3">
      <c r="A1762" s="8" t="s">
        <v>234</v>
      </c>
      <c r="B1762" s="8" t="s">
        <v>238</v>
      </c>
      <c r="C1762" s="8" t="s">
        <v>142</v>
      </c>
      <c r="D1762" s="8" t="s">
        <v>248</v>
      </c>
      <c r="E1762" s="12">
        <v>134</v>
      </c>
      <c r="F1762" s="12">
        <v>0.14299999999999999</v>
      </c>
      <c r="G1762" s="12">
        <v>19.161999999999999</v>
      </c>
      <c r="H1762" s="13">
        <v>31.234059999999999</v>
      </c>
      <c r="I1762" s="13">
        <v>1.207206</v>
      </c>
      <c r="J1762" s="13">
        <v>0.26826800000000001</v>
      </c>
      <c r="K1762" s="13">
        <v>5.9593820000000006</v>
      </c>
      <c r="L1762" s="13">
        <v>0.19161999999999998</v>
      </c>
      <c r="M1762" s="5">
        <f>AllData_CategoryTribe!AX1763*4</f>
        <v>4.828824</v>
      </c>
      <c r="N1762" s="5">
        <f>AllData_CategoryTribe!BA1763*9</f>
        <v>2.414412</v>
      </c>
      <c r="O1762" s="5">
        <f>AllData_CategoryTribe!BB1763*4</f>
        <v>23.837528000000002</v>
      </c>
      <c r="P1762">
        <f t="shared" si="27"/>
        <v>1</v>
      </c>
      <c r="Q1762">
        <v>38.799999999999997</v>
      </c>
    </row>
    <row r="1763" spans="1:17" x14ac:dyDescent="0.3">
      <c r="A1763" s="8" t="s">
        <v>234</v>
      </c>
      <c r="B1763" s="8" t="s">
        <v>238</v>
      </c>
      <c r="C1763" s="8" t="s">
        <v>142</v>
      </c>
      <c r="D1763" s="8" t="s">
        <v>27</v>
      </c>
      <c r="E1763" s="12">
        <v>114</v>
      </c>
      <c r="F1763" s="12">
        <v>1</v>
      </c>
      <c r="G1763" s="12">
        <v>114</v>
      </c>
      <c r="H1763" s="13">
        <v>142.5</v>
      </c>
      <c r="I1763" s="13">
        <v>2.3940000000000001</v>
      </c>
      <c r="J1763" s="13">
        <v>1.4820000000000002</v>
      </c>
      <c r="K1763" s="13">
        <v>29.867999999999999</v>
      </c>
      <c r="L1763" s="13">
        <v>1.1399999999999999</v>
      </c>
      <c r="M1763" s="5">
        <f>AllData_CategoryTribe!AX1764*4</f>
        <v>9.5760000000000005</v>
      </c>
      <c r="N1763" s="5">
        <f>AllData_CategoryTribe!BA1764*9</f>
        <v>13.338000000000001</v>
      </c>
      <c r="O1763" s="5">
        <f>AllData_CategoryTribe!BB1764*4</f>
        <v>119.47199999999999</v>
      </c>
      <c r="P1763">
        <f t="shared" si="27"/>
        <v>1</v>
      </c>
      <c r="Q1763">
        <v>29.6</v>
      </c>
    </row>
    <row r="1764" spans="1:17" x14ac:dyDescent="0.3">
      <c r="A1764" s="8" t="s">
        <v>234</v>
      </c>
      <c r="B1764" s="8" t="s">
        <v>238</v>
      </c>
      <c r="C1764" s="8" t="s">
        <v>142</v>
      </c>
      <c r="D1764" s="8" t="s">
        <v>32</v>
      </c>
      <c r="E1764" s="12"/>
      <c r="F1764" s="12">
        <v>0</v>
      </c>
      <c r="G1764" s="12">
        <v>0</v>
      </c>
      <c r="H1764" s="13">
        <v>0</v>
      </c>
      <c r="I1764" s="13">
        <v>0</v>
      </c>
      <c r="J1764" s="13">
        <v>0</v>
      </c>
      <c r="K1764" s="13">
        <v>0</v>
      </c>
      <c r="L1764" s="13">
        <v>0</v>
      </c>
      <c r="M1764" s="5">
        <f>AllData_CategoryTribe!AX1765*4</f>
        <v>0</v>
      </c>
      <c r="N1764" s="5">
        <f>AllData_CategoryTribe!BA1765*9</f>
        <v>0</v>
      </c>
      <c r="O1764" s="5">
        <f>AllData_CategoryTribe!BB1765*4</f>
        <v>0</v>
      </c>
      <c r="P1764">
        <f t="shared" si="27"/>
        <v>0</v>
      </c>
      <c r="Q1764">
        <v>87</v>
      </c>
    </row>
    <row r="1765" spans="1:17" x14ac:dyDescent="0.3">
      <c r="A1765" s="8" t="s">
        <v>234</v>
      </c>
      <c r="B1765" s="8" t="s">
        <v>238</v>
      </c>
      <c r="C1765" s="8" t="s">
        <v>142</v>
      </c>
      <c r="D1765" s="8" t="s">
        <v>74</v>
      </c>
      <c r="E1765" s="12">
        <v>340</v>
      </c>
      <c r="F1765" s="12">
        <v>0.14299999999999999</v>
      </c>
      <c r="G1765" s="12">
        <v>48.62</v>
      </c>
      <c r="H1765" s="13">
        <v>19.934199999999997</v>
      </c>
      <c r="I1765" s="13">
        <v>0</v>
      </c>
      <c r="J1765" s="13">
        <v>0</v>
      </c>
      <c r="K1765" s="13">
        <v>5.0564799999999996</v>
      </c>
      <c r="L1765" s="13">
        <v>0</v>
      </c>
      <c r="M1765" s="5">
        <f>AllData_CategoryTribe!AX1766*4</f>
        <v>0</v>
      </c>
      <c r="N1765" s="5">
        <f>AllData_CategoryTribe!BA1766*9</f>
        <v>0</v>
      </c>
      <c r="O1765" s="5">
        <f>AllData_CategoryTribe!BB1766*4</f>
        <v>20.225919999999999</v>
      </c>
      <c r="P1765">
        <f t="shared" si="27"/>
        <v>1</v>
      </c>
      <c r="Q1765">
        <v>10.4</v>
      </c>
    </row>
    <row r="1766" spans="1:17" x14ac:dyDescent="0.3">
      <c r="A1766" s="8" t="s">
        <v>234</v>
      </c>
      <c r="B1766" s="8" t="s">
        <v>238</v>
      </c>
      <c r="C1766" s="8" t="s">
        <v>142</v>
      </c>
      <c r="D1766" s="8" t="s">
        <v>124</v>
      </c>
      <c r="E1766" s="12">
        <v>3</v>
      </c>
      <c r="F1766" s="12">
        <v>0.42899999999999999</v>
      </c>
      <c r="G1766" s="12">
        <v>1.2869999999999999</v>
      </c>
      <c r="H1766" s="13">
        <v>4.8391199999999994</v>
      </c>
      <c r="I1766" s="13">
        <v>0</v>
      </c>
      <c r="J1766" s="13">
        <v>0</v>
      </c>
      <c r="K1766" s="13">
        <v>1.2522509999999998</v>
      </c>
      <c r="L1766" s="13">
        <v>0</v>
      </c>
      <c r="M1766" s="5">
        <f>AllData_CategoryTribe!AX1767*4</f>
        <v>0</v>
      </c>
      <c r="N1766" s="5">
        <f>AllData_CategoryTribe!BA1767*9</f>
        <v>0</v>
      </c>
      <c r="O1766" s="5">
        <f>AllData_CategoryTribe!BB1767*4</f>
        <v>5.0090039999999991</v>
      </c>
      <c r="P1766">
        <f t="shared" si="27"/>
        <v>1</v>
      </c>
      <c r="Q1766">
        <v>97.3</v>
      </c>
    </row>
    <row r="1767" spans="1:17" x14ac:dyDescent="0.3">
      <c r="A1767" s="8" t="s">
        <v>232</v>
      </c>
      <c r="B1767" s="8" t="s">
        <v>238</v>
      </c>
      <c r="C1767" s="8" t="s">
        <v>143</v>
      </c>
      <c r="D1767" s="8" t="s">
        <v>13</v>
      </c>
      <c r="E1767" s="12">
        <v>112</v>
      </c>
      <c r="F1767" s="12">
        <v>0.28599999999999998</v>
      </c>
      <c r="G1767" s="12">
        <v>32.031999999999996</v>
      </c>
      <c r="H1767" s="13">
        <v>86.16607999999998</v>
      </c>
      <c r="I1767" s="13">
        <v>7.9759679999999991</v>
      </c>
      <c r="J1767" s="13">
        <v>5.7657599999999993</v>
      </c>
      <c r="K1767" s="13">
        <v>0</v>
      </c>
      <c r="L1767" s="13">
        <v>0</v>
      </c>
      <c r="M1767" s="5">
        <f>AllData_CategoryTribe!AX1768*4</f>
        <v>31.903871999999996</v>
      </c>
      <c r="N1767" s="5">
        <f>AllData_CategoryTribe!BA1768*9</f>
        <v>51.891839999999995</v>
      </c>
      <c r="O1767" s="5">
        <f>AllData_CategoryTribe!BB1768*4</f>
        <v>0</v>
      </c>
      <c r="P1767">
        <f t="shared" si="27"/>
        <v>1</v>
      </c>
      <c r="Q1767">
        <v>42.9</v>
      </c>
    </row>
    <row r="1768" spans="1:17" x14ac:dyDescent="0.3">
      <c r="A1768" s="8" t="s">
        <v>232</v>
      </c>
      <c r="B1768" s="8" t="s">
        <v>238</v>
      </c>
      <c r="C1768" s="8" t="s">
        <v>143</v>
      </c>
      <c r="D1768" s="8" t="s">
        <v>15</v>
      </c>
      <c r="E1768" s="12"/>
      <c r="F1768" s="12">
        <v>0</v>
      </c>
      <c r="G1768" s="12">
        <v>0</v>
      </c>
      <c r="H1768" s="13">
        <v>0</v>
      </c>
      <c r="I1768" s="13">
        <v>0</v>
      </c>
      <c r="J1768" s="13">
        <v>0</v>
      </c>
      <c r="K1768" s="13">
        <v>0</v>
      </c>
      <c r="L1768" s="13">
        <v>0</v>
      </c>
      <c r="M1768" s="5">
        <f>AllData_CategoryTribe!AX1769*4</f>
        <v>0</v>
      </c>
      <c r="N1768" s="5">
        <f>AllData_CategoryTribe!BA1769*9</f>
        <v>0</v>
      </c>
      <c r="O1768" s="5">
        <f>AllData_CategoryTribe!BB1769*4</f>
        <v>0</v>
      </c>
      <c r="P1768">
        <f t="shared" si="27"/>
        <v>0</v>
      </c>
      <c r="Q1768">
        <v>44.3</v>
      </c>
    </row>
    <row r="1769" spans="1:17" x14ac:dyDescent="0.3">
      <c r="A1769" s="8" t="s">
        <v>232</v>
      </c>
      <c r="B1769" s="8" t="s">
        <v>238</v>
      </c>
      <c r="C1769" s="8" t="s">
        <v>143</v>
      </c>
      <c r="D1769" s="8" t="s">
        <v>17</v>
      </c>
      <c r="E1769" s="12"/>
      <c r="F1769" s="12">
        <v>0</v>
      </c>
      <c r="G1769" s="12">
        <v>0</v>
      </c>
      <c r="H1769" s="13">
        <v>0</v>
      </c>
      <c r="I1769" s="13">
        <v>0</v>
      </c>
      <c r="J1769" s="13">
        <v>0</v>
      </c>
      <c r="K1769" s="13">
        <v>0</v>
      </c>
      <c r="L1769" s="13">
        <v>0</v>
      </c>
      <c r="M1769" s="5">
        <f>AllData_CategoryTribe!AX1770*4</f>
        <v>0</v>
      </c>
      <c r="N1769" s="5">
        <f>AllData_CategoryTribe!BA1770*9</f>
        <v>0</v>
      </c>
      <c r="O1769" s="5">
        <f>AllData_CategoryTribe!BB1770*4</f>
        <v>0</v>
      </c>
      <c r="P1769">
        <f t="shared" si="27"/>
        <v>0</v>
      </c>
      <c r="Q1769">
        <v>38.299999999999997</v>
      </c>
    </row>
    <row r="1770" spans="1:17" x14ac:dyDescent="0.3">
      <c r="A1770" s="8" t="s">
        <v>232</v>
      </c>
      <c r="B1770" s="8" t="s">
        <v>238</v>
      </c>
      <c r="C1770" s="8" t="s">
        <v>143</v>
      </c>
      <c r="D1770" s="8" t="s">
        <v>18</v>
      </c>
      <c r="E1770" s="12"/>
      <c r="F1770" s="12">
        <v>0</v>
      </c>
      <c r="G1770" s="12">
        <v>0</v>
      </c>
      <c r="H1770" s="13">
        <v>0</v>
      </c>
      <c r="I1770" s="13">
        <v>0</v>
      </c>
      <c r="J1770" s="13">
        <v>0</v>
      </c>
      <c r="K1770" s="13">
        <v>0</v>
      </c>
      <c r="L1770" s="13">
        <v>0</v>
      </c>
      <c r="M1770" s="5">
        <f>AllData_CategoryTribe!AX1771*4</f>
        <v>0</v>
      </c>
      <c r="N1770" s="5">
        <f>AllData_CategoryTribe!BA1771*9</f>
        <v>0</v>
      </c>
      <c r="O1770" s="5">
        <f>AllData_CategoryTribe!BB1771*4</f>
        <v>0</v>
      </c>
      <c r="P1770">
        <f t="shared" si="27"/>
        <v>0</v>
      </c>
      <c r="Q1770">
        <v>39.900000000000006</v>
      </c>
    </row>
    <row r="1771" spans="1:17" x14ac:dyDescent="0.3">
      <c r="A1771" s="8" t="s">
        <v>232</v>
      </c>
      <c r="B1771" s="8" t="s">
        <v>238</v>
      </c>
      <c r="C1771" s="8" t="s">
        <v>143</v>
      </c>
      <c r="D1771" s="8" t="s">
        <v>19</v>
      </c>
      <c r="E1771" s="12">
        <v>112</v>
      </c>
      <c r="F1771" s="12">
        <v>6.7000000000000004E-2</v>
      </c>
      <c r="G1771" s="12">
        <v>7.5040000000000004</v>
      </c>
      <c r="H1771" s="13">
        <v>21.386400000000002</v>
      </c>
      <c r="I1771" s="13">
        <v>2.0185759999999999</v>
      </c>
      <c r="J1771" s="13">
        <v>1.4182560000000002</v>
      </c>
      <c r="K1771" s="13">
        <v>0</v>
      </c>
      <c r="L1771" s="13">
        <v>0</v>
      </c>
      <c r="M1771" s="5">
        <f>AllData_CategoryTribe!AX1772*4</f>
        <v>8.0743039999999997</v>
      </c>
      <c r="N1771" s="5">
        <f>AllData_CategoryTribe!BA1772*9</f>
        <v>12.764304000000001</v>
      </c>
      <c r="O1771" s="5">
        <f>AllData_CategoryTribe!BB1772*4</f>
        <v>0</v>
      </c>
      <c r="P1771">
        <f t="shared" si="27"/>
        <v>1</v>
      </c>
      <c r="Q1771">
        <v>45.8</v>
      </c>
    </row>
    <row r="1772" spans="1:17" x14ac:dyDescent="0.3">
      <c r="A1772" s="8" t="s">
        <v>232</v>
      </c>
      <c r="B1772" s="8" t="s">
        <v>238</v>
      </c>
      <c r="C1772" s="8" t="s">
        <v>143</v>
      </c>
      <c r="D1772" s="8" t="s">
        <v>22</v>
      </c>
      <c r="E1772" s="12"/>
      <c r="F1772" s="12">
        <v>0</v>
      </c>
      <c r="G1772" s="12">
        <v>0</v>
      </c>
      <c r="H1772" s="13">
        <v>0</v>
      </c>
      <c r="I1772" s="13">
        <v>0</v>
      </c>
      <c r="J1772" s="13">
        <v>0</v>
      </c>
      <c r="K1772" s="13">
        <v>0</v>
      </c>
      <c r="L1772" s="13">
        <v>0</v>
      </c>
      <c r="M1772" s="5">
        <f>AllData_CategoryTribe!AX1773*4</f>
        <v>0</v>
      </c>
      <c r="N1772" s="5">
        <f>AllData_CategoryTribe!BA1773*9</f>
        <v>0</v>
      </c>
      <c r="O1772" s="5">
        <f>AllData_CategoryTribe!BB1773*4</f>
        <v>0</v>
      </c>
      <c r="P1772">
        <f t="shared" si="27"/>
        <v>0</v>
      </c>
      <c r="Q1772">
        <v>45.8</v>
      </c>
    </row>
    <row r="1773" spans="1:17" x14ac:dyDescent="0.3">
      <c r="A1773" s="8" t="s">
        <v>232</v>
      </c>
      <c r="B1773" s="8" t="s">
        <v>238</v>
      </c>
      <c r="C1773" s="8" t="s">
        <v>143</v>
      </c>
      <c r="D1773" s="8" t="s">
        <v>23</v>
      </c>
      <c r="E1773" s="12">
        <v>64</v>
      </c>
      <c r="F1773" s="12">
        <v>0.14299999999999999</v>
      </c>
      <c r="G1773" s="12">
        <v>9.1519999999999992</v>
      </c>
      <c r="H1773" s="13">
        <v>14.185599999999999</v>
      </c>
      <c r="I1773" s="13">
        <v>1.153152</v>
      </c>
      <c r="J1773" s="13">
        <v>0.97011199999999986</v>
      </c>
      <c r="K1773" s="13">
        <v>0.100672</v>
      </c>
      <c r="L1773" s="13">
        <v>0</v>
      </c>
      <c r="M1773" s="5">
        <f>AllData_CategoryTribe!AX1774*4</f>
        <v>4.6126079999999998</v>
      </c>
      <c r="N1773" s="5">
        <f>AllData_CategoryTribe!BA1774*9</f>
        <v>8.7310079999999992</v>
      </c>
      <c r="O1773" s="5">
        <f>AllData_CategoryTribe!BB1774*4</f>
        <v>0.40268799999999999</v>
      </c>
      <c r="P1773">
        <f t="shared" si="27"/>
        <v>1</v>
      </c>
      <c r="Q1773">
        <v>24.3</v>
      </c>
    </row>
    <row r="1774" spans="1:17" x14ac:dyDescent="0.3">
      <c r="A1774" s="8" t="s">
        <v>232</v>
      </c>
      <c r="B1774" s="8" t="s">
        <v>238</v>
      </c>
      <c r="C1774" s="8" t="s">
        <v>143</v>
      </c>
      <c r="D1774" s="8" t="s">
        <v>24</v>
      </c>
      <c r="E1774" s="12">
        <v>184</v>
      </c>
      <c r="F1774" s="12">
        <v>1</v>
      </c>
      <c r="G1774" s="12">
        <v>184</v>
      </c>
      <c r="H1774" s="13">
        <v>126.96</v>
      </c>
      <c r="I1774" s="13">
        <v>6.6239999999999997</v>
      </c>
      <c r="J1774" s="13">
        <v>7.5439999999999996</v>
      </c>
      <c r="K1774" s="13">
        <v>8.2799999999999994</v>
      </c>
      <c r="L1774" s="13">
        <v>0</v>
      </c>
      <c r="M1774" s="5">
        <f>AllData_CategoryTribe!AX1775*4</f>
        <v>26.495999999999999</v>
      </c>
      <c r="N1774" s="5">
        <f>AllData_CategoryTribe!BA1775*9</f>
        <v>67.896000000000001</v>
      </c>
      <c r="O1774" s="5">
        <f>AllData_CategoryTribe!BB1775*4</f>
        <v>33.119999999999997</v>
      </c>
      <c r="P1774">
        <f t="shared" si="27"/>
        <v>1</v>
      </c>
      <c r="Q1774">
        <v>12.2</v>
      </c>
    </row>
    <row r="1775" spans="1:17" x14ac:dyDescent="0.3">
      <c r="A1775" s="8" t="s">
        <v>232</v>
      </c>
      <c r="B1775" s="8" t="s">
        <v>238</v>
      </c>
      <c r="C1775" s="8" t="s">
        <v>143</v>
      </c>
      <c r="D1775" s="8" t="s">
        <v>25</v>
      </c>
      <c r="E1775" s="12"/>
      <c r="F1775" s="12">
        <v>0</v>
      </c>
      <c r="G1775" s="12">
        <v>0</v>
      </c>
      <c r="H1775" s="13">
        <v>0</v>
      </c>
      <c r="I1775" s="13">
        <v>0</v>
      </c>
      <c r="J1775" s="13">
        <v>0</v>
      </c>
      <c r="K1775" s="13">
        <v>0</v>
      </c>
      <c r="L1775" s="13">
        <v>0</v>
      </c>
      <c r="M1775" s="5">
        <f>AllData_CategoryTribe!AX1776*4</f>
        <v>0</v>
      </c>
      <c r="N1775" s="5">
        <f>AllData_CategoryTribe!BA1776*9</f>
        <v>0</v>
      </c>
      <c r="O1775" s="5">
        <f>AllData_CategoryTribe!BB1776*4</f>
        <v>0</v>
      </c>
      <c r="P1775">
        <f t="shared" si="27"/>
        <v>0</v>
      </c>
      <c r="Q1775">
        <v>59.3</v>
      </c>
    </row>
    <row r="1776" spans="1:17" x14ac:dyDescent="0.3">
      <c r="A1776" s="8" t="s">
        <v>20</v>
      </c>
      <c r="B1776" s="8" t="s">
        <v>238</v>
      </c>
      <c r="C1776" s="8" t="s">
        <v>143</v>
      </c>
      <c r="D1776" s="8" t="s">
        <v>20</v>
      </c>
      <c r="E1776" s="12">
        <v>112</v>
      </c>
      <c r="F1776" s="12">
        <v>0.42899999999999999</v>
      </c>
      <c r="G1776" s="12">
        <v>48.048000000000002</v>
      </c>
      <c r="H1776" s="13">
        <v>50.450400000000002</v>
      </c>
      <c r="I1776" s="13">
        <v>8.8888800000000003</v>
      </c>
      <c r="J1776" s="13">
        <v>1.393392</v>
      </c>
      <c r="K1776" s="13">
        <v>0</v>
      </c>
      <c r="L1776" s="13">
        <v>0</v>
      </c>
      <c r="M1776" s="5">
        <f>AllData_CategoryTribe!AX1777*4</f>
        <v>35.555520000000001</v>
      </c>
      <c r="N1776" s="5">
        <f>AllData_CategoryTribe!BA1777*9</f>
        <v>12.540528</v>
      </c>
      <c r="O1776" s="5">
        <f>AllData_CategoryTribe!BB1777*4</f>
        <v>0</v>
      </c>
      <c r="P1776">
        <f t="shared" si="27"/>
        <v>1</v>
      </c>
      <c r="Q1776">
        <v>21.4</v>
      </c>
    </row>
    <row r="1777" spans="1:17" x14ac:dyDescent="0.3">
      <c r="A1777" s="8" t="s">
        <v>233</v>
      </c>
      <c r="B1777" s="8" t="s">
        <v>238</v>
      </c>
      <c r="C1777" s="8" t="s">
        <v>143</v>
      </c>
      <c r="D1777" s="8" t="s">
        <v>26</v>
      </c>
      <c r="E1777" s="12">
        <v>175</v>
      </c>
      <c r="F1777" s="12">
        <v>0.28599999999999998</v>
      </c>
      <c r="G1777" s="12">
        <v>50.05</v>
      </c>
      <c r="H1777" s="13">
        <v>65.064999999999998</v>
      </c>
      <c r="I1777" s="13">
        <v>1.2011999999999998</v>
      </c>
      <c r="J1777" s="13">
        <v>0.10009999999999999</v>
      </c>
      <c r="K1777" s="13">
        <v>14.314300000000001</v>
      </c>
      <c r="L1777" s="13">
        <v>0.15014999999999998</v>
      </c>
      <c r="M1777" s="5">
        <f>AllData_CategoryTribe!AX1778*4</f>
        <v>4.8047999999999993</v>
      </c>
      <c r="N1777" s="5">
        <f>AllData_CategoryTribe!BA1778*9</f>
        <v>0.90089999999999992</v>
      </c>
      <c r="O1777" s="5">
        <f>AllData_CategoryTribe!BB1778*4</f>
        <v>57.257200000000005</v>
      </c>
      <c r="P1777">
        <f t="shared" si="27"/>
        <v>1</v>
      </c>
      <c r="Q1777">
        <v>31.200000000000003</v>
      </c>
    </row>
    <row r="1778" spans="1:17" x14ac:dyDescent="0.3">
      <c r="A1778" s="8" t="s">
        <v>233</v>
      </c>
      <c r="B1778" s="8" t="s">
        <v>238</v>
      </c>
      <c r="C1778" s="8" t="s">
        <v>143</v>
      </c>
      <c r="D1778" s="8" t="s">
        <v>28</v>
      </c>
      <c r="E1778" s="12">
        <v>185</v>
      </c>
      <c r="F1778" s="12">
        <v>0.28599999999999998</v>
      </c>
      <c r="G1778" s="12">
        <v>52.91</v>
      </c>
      <c r="H1778" s="13">
        <v>67.195700000000002</v>
      </c>
      <c r="I1778" s="13">
        <v>4.6031699999999995</v>
      </c>
      <c r="J1778" s="13">
        <v>0.26455000000000001</v>
      </c>
      <c r="K1778" s="13">
        <v>12.06348</v>
      </c>
      <c r="L1778" s="13">
        <v>3.3862400000000004</v>
      </c>
      <c r="M1778" s="5">
        <f>AllData_CategoryTribe!AX1779*4</f>
        <v>18.412679999999998</v>
      </c>
      <c r="N1778" s="5">
        <f>AllData_CategoryTribe!BA1779*9</f>
        <v>2.3809499999999999</v>
      </c>
      <c r="O1778" s="5">
        <f>AllData_CategoryTribe!BB1779*4</f>
        <v>48.253920000000001</v>
      </c>
      <c r="P1778">
        <f t="shared" si="27"/>
        <v>1</v>
      </c>
      <c r="Q1778">
        <v>32</v>
      </c>
    </row>
    <row r="1779" spans="1:17" x14ac:dyDescent="0.3">
      <c r="A1779" s="8" t="s">
        <v>233</v>
      </c>
      <c r="B1779" s="8" t="s">
        <v>238</v>
      </c>
      <c r="C1779" s="8" t="s">
        <v>143</v>
      </c>
      <c r="D1779" s="8" t="s">
        <v>29</v>
      </c>
      <c r="E1779" s="12">
        <v>60</v>
      </c>
      <c r="F1779" s="12">
        <v>0.14299999999999999</v>
      </c>
      <c r="G1779" s="12">
        <v>8.58</v>
      </c>
      <c r="H1779" s="13">
        <v>1.8875999999999999</v>
      </c>
      <c r="I1779" s="13">
        <v>8.5800000000000001E-2</v>
      </c>
      <c r="J1779" s="13">
        <v>3.4320000000000003E-2</v>
      </c>
      <c r="K1779" s="13">
        <v>0.3861</v>
      </c>
      <c r="L1779" s="13">
        <v>0.24023999999999998</v>
      </c>
      <c r="M1779" s="5">
        <f>AllData_CategoryTribe!AX1780*4</f>
        <v>0.34320000000000001</v>
      </c>
      <c r="N1779" s="5">
        <f>AllData_CategoryTribe!BA1780*9</f>
        <v>0.30888000000000004</v>
      </c>
      <c r="O1779" s="5">
        <f>AllData_CategoryTribe!BB1780*4</f>
        <v>1.5444</v>
      </c>
      <c r="P1779">
        <f t="shared" si="27"/>
        <v>1</v>
      </c>
      <c r="Q1779">
        <v>5.9</v>
      </c>
    </row>
    <row r="1780" spans="1:17" x14ac:dyDescent="0.3">
      <c r="A1780" s="8" t="s">
        <v>233</v>
      </c>
      <c r="B1780" s="8" t="s">
        <v>238</v>
      </c>
      <c r="C1780" s="8" t="s">
        <v>143</v>
      </c>
      <c r="D1780" s="8" t="s">
        <v>30</v>
      </c>
      <c r="E1780" s="12">
        <v>119</v>
      </c>
      <c r="F1780" s="12">
        <v>0.28599999999999998</v>
      </c>
      <c r="G1780" s="12">
        <v>34.033999999999999</v>
      </c>
      <c r="H1780" s="13">
        <v>31.311279999999996</v>
      </c>
      <c r="I1780" s="13">
        <v>0.34033999999999998</v>
      </c>
      <c r="J1780" s="13">
        <v>0.17016999999999999</v>
      </c>
      <c r="K1780" s="13">
        <v>7.9639559999999996</v>
      </c>
      <c r="L1780" s="13">
        <v>0.81681599999999988</v>
      </c>
      <c r="M1780" s="5">
        <f>AllData_CategoryTribe!AX1781*4</f>
        <v>1.3613599999999999</v>
      </c>
      <c r="N1780" s="5">
        <f>AllData_CategoryTribe!BA1781*9</f>
        <v>1.5315299999999998</v>
      </c>
      <c r="O1780" s="5">
        <f>AllData_CategoryTribe!BB1781*4</f>
        <v>31.855823999999998</v>
      </c>
      <c r="P1780">
        <f t="shared" si="27"/>
        <v>1</v>
      </c>
      <c r="Q1780">
        <v>24.9</v>
      </c>
    </row>
    <row r="1781" spans="1:17" x14ac:dyDescent="0.3">
      <c r="A1781" s="8" t="s">
        <v>233</v>
      </c>
      <c r="B1781" s="8" t="s">
        <v>238</v>
      </c>
      <c r="C1781" s="8" t="s">
        <v>143</v>
      </c>
      <c r="D1781" s="8" t="s">
        <v>31</v>
      </c>
      <c r="E1781" s="12">
        <v>122</v>
      </c>
      <c r="F1781" s="12">
        <v>0.14299999999999999</v>
      </c>
      <c r="G1781" s="12">
        <v>17.445999999999998</v>
      </c>
      <c r="H1781" s="13">
        <v>16.224779999999999</v>
      </c>
      <c r="I1781" s="13">
        <v>0.34891999999999995</v>
      </c>
      <c r="J1781" s="13">
        <v>1.7446E-2</v>
      </c>
      <c r="K1781" s="13">
        <v>3.7683359999999997</v>
      </c>
      <c r="L1781" s="13">
        <v>0.26168999999999998</v>
      </c>
      <c r="M1781" s="5">
        <f>AllData_CategoryTribe!AX1782*4</f>
        <v>1.3956799999999998</v>
      </c>
      <c r="N1781" s="5">
        <f>AllData_CategoryTribe!BA1782*9</f>
        <v>0.15701399999999999</v>
      </c>
      <c r="O1781" s="5">
        <f>AllData_CategoryTribe!BB1782*4</f>
        <v>15.073343999999999</v>
      </c>
      <c r="P1781">
        <f t="shared" si="27"/>
        <v>1</v>
      </c>
      <c r="Q1781">
        <v>23.700000000000003</v>
      </c>
    </row>
    <row r="1782" spans="1:17" x14ac:dyDescent="0.3">
      <c r="A1782" s="8" t="s">
        <v>233</v>
      </c>
      <c r="B1782" s="8" t="s">
        <v>238</v>
      </c>
      <c r="C1782" s="8" t="s">
        <v>143</v>
      </c>
      <c r="D1782" s="8" t="s">
        <v>87</v>
      </c>
      <c r="E1782" s="12">
        <v>171</v>
      </c>
      <c r="F1782" s="12">
        <v>0.28599999999999998</v>
      </c>
      <c r="G1782" s="12">
        <v>48.905999999999999</v>
      </c>
      <c r="H1782" s="13">
        <v>56.730959999999996</v>
      </c>
      <c r="I1782" s="13">
        <v>3.7657619999999996</v>
      </c>
      <c r="J1782" s="13">
        <v>0.24453</v>
      </c>
      <c r="K1782" s="13">
        <v>10.172448000000001</v>
      </c>
      <c r="L1782" s="13">
        <v>3.17889</v>
      </c>
      <c r="M1782" s="5">
        <f>AllData_CategoryTribe!AX1783*4</f>
        <v>15.063047999999998</v>
      </c>
      <c r="N1782" s="5">
        <f>AllData_CategoryTribe!BA1783*9</f>
        <v>2.2007699999999999</v>
      </c>
      <c r="O1782" s="5">
        <f>AllData_CategoryTribe!BB1783*4</f>
        <v>40.689792000000004</v>
      </c>
      <c r="P1782">
        <f t="shared" si="27"/>
        <v>1</v>
      </c>
      <c r="Q1782">
        <v>29</v>
      </c>
    </row>
    <row r="1783" spans="1:17" x14ac:dyDescent="0.3">
      <c r="A1783" s="8" t="s">
        <v>233</v>
      </c>
      <c r="B1783" s="8" t="s">
        <v>238</v>
      </c>
      <c r="C1783" s="8" t="s">
        <v>143</v>
      </c>
      <c r="D1783" s="8" t="s">
        <v>128</v>
      </c>
      <c r="E1783" s="12">
        <v>62</v>
      </c>
      <c r="F1783" s="12">
        <v>0.28599999999999998</v>
      </c>
      <c r="G1783" s="12">
        <v>17.731999999999999</v>
      </c>
      <c r="H1783" s="13">
        <v>7.9793999999999992</v>
      </c>
      <c r="I1783" s="13">
        <v>0.19505200000000003</v>
      </c>
      <c r="J1783" s="13">
        <v>3.5464000000000002E-2</v>
      </c>
      <c r="K1783" s="13">
        <v>1.8618599999999998</v>
      </c>
      <c r="L1783" s="13">
        <v>0.5851559999999999</v>
      </c>
      <c r="M1783" s="5">
        <f>AllData_CategoryTribe!AX1784*4</f>
        <v>0.78020800000000012</v>
      </c>
      <c r="N1783" s="5">
        <f>AllData_CategoryTribe!BA1784*9</f>
        <v>0.31917600000000002</v>
      </c>
      <c r="O1783" s="5">
        <f>AllData_CategoryTribe!BB1784*4</f>
        <v>7.4474399999999994</v>
      </c>
      <c r="P1783">
        <f t="shared" si="27"/>
        <v>1</v>
      </c>
      <c r="Q1783">
        <v>11.8</v>
      </c>
    </row>
    <row r="1784" spans="1:17" x14ac:dyDescent="0.3">
      <c r="A1784" s="8" t="s">
        <v>233</v>
      </c>
      <c r="B1784" s="8" t="s">
        <v>238</v>
      </c>
      <c r="C1784" s="8" t="s">
        <v>143</v>
      </c>
      <c r="D1784" s="8" t="s">
        <v>44</v>
      </c>
      <c r="E1784" s="12">
        <v>250</v>
      </c>
      <c r="F1784" s="12">
        <v>5.0000000000000001E-3</v>
      </c>
      <c r="G1784" s="12">
        <v>1.25</v>
      </c>
      <c r="H1784" s="13">
        <v>1.7625</v>
      </c>
      <c r="I1784" s="13">
        <v>0.06</v>
      </c>
      <c r="J1784" s="13">
        <v>8.7500000000000008E-3</v>
      </c>
      <c r="K1784" s="13">
        <v>0.35375000000000001</v>
      </c>
      <c r="L1784" s="13">
        <v>2.1250000000000002E-2</v>
      </c>
      <c r="M1784" s="5">
        <f>AllData_CategoryTribe!AX1785*4</f>
        <v>0.24</v>
      </c>
      <c r="N1784" s="5">
        <f>AllData_CategoryTribe!BA1785*9</f>
        <v>7.8750000000000014E-2</v>
      </c>
      <c r="O1784" s="5">
        <f>AllData_CategoryTribe!BB1785*4</f>
        <v>1.415</v>
      </c>
      <c r="P1784">
        <f t="shared" si="27"/>
        <v>1</v>
      </c>
      <c r="Q1784">
        <v>33.799999999999997</v>
      </c>
    </row>
    <row r="1785" spans="1:17" x14ac:dyDescent="0.3">
      <c r="A1785" s="8" t="s">
        <v>234</v>
      </c>
      <c r="B1785" s="8" t="s">
        <v>238</v>
      </c>
      <c r="C1785" s="8" t="s">
        <v>143</v>
      </c>
      <c r="D1785" s="8" t="s">
        <v>248</v>
      </c>
      <c r="E1785" s="12">
        <v>134</v>
      </c>
      <c r="F1785" s="12">
        <v>0.28599999999999998</v>
      </c>
      <c r="G1785" s="12">
        <v>38.323999999999998</v>
      </c>
      <c r="H1785" s="13">
        <v>62.468119999999999</v>
      </c>
      <c r="I1785" s="13">
        <v>2.414412</v>
      </c>
      <c r="J1785" s="13">
        <v>0.53653600000000001</v>
      </c>
      <c r="K1785" s="13">
        <v>11.918764000000001</v>
      </c>
      <c r="L1785" s="13">
        <v>0.38323999999999997</v>
      </c>
      <c r="M1785" s="5">
        <f>AllData_CategoryTribe!AX1786*4</f>
        <v>9.657648</v>
      </c>
      <c r="N1785" s="5">
        <f>AllData_CategoryTribe!BA1786*9</f>
        <v>4.828824</v>
      </c>
      <c r="O1785" s="5">
        <f>AllData_CategoryTribe!BB1786*4</f>
        <v>47.675056000000005</v>
      </c>
      <c r="P1785">
        <f t="shared" si="27"/>
        <v>1</v>
      </c>
      <c r="Q1785">
        <v>38.799999999999997</v>
      </c>
    </row>
    <row r="1786" spans="1:17" x14ac:dyDescent="0.3">
      <c r="A1786" s="8" t="s">
        <v>234</v>
      </c>
      <c r="B1786" s="8" t="s">
        <v>238</v>
      </c>
      <c r="C1786" s="8" t="s">
        <v>143</v>
      </c>
      <c r="D1786" s="8" t="s">
        <v>27</v>
      </c>
      <c r="E1786" s="12">
        <v>114</v>
      </c>
      <c r="F1786" s="12">
        <v>1</v>
      </c>
      <c r="G1786" s="12">
        <v>114</v>
      </c>
      <c r="H1786" s="13">
        <v>142.5</v>
      </c>
      <c r="I1786" s="13">
        <v>2.3940000000000001</v>
      </c>
      <c r="J1786" s="13">
        <v>1.4820000000000002</v>
      </c>
      <c r="K1786" s="13">
        <v>29.867999999999999</v>
      </c>
      <c r="L1786" s="13">
        <v>1.1399999999999999</v>
      </c>
      <c r="M1786" s="5">
        <f>AllData_CategoryTribe!AX1787*4</f>
        <v>9.5760000000000005</v>
      </c>
      <c r="N1786" s="5">
        <f>AllData_CategoryTribe!BA1787*9</f>
        <v>13.338000000000001</v>
      </c>
      <c r="O1786" s="5">
        <f>AllData_CategoryTribe!BB1787*4</f>
        <v>119.47199999999999</v>
      </c>
      <c r="P1786">
        <f t="shared" si="27"/>
        <v>1</v>
      </c>
      <c r="Q1786">
        <v>29.6</v>
      </c>
    </row>
    <row r="1787" spans="1:17" x14ac:dyDescent="0.3">
      <c r="A1787" s="8" t="s">
        <v>234</v>
      </c>
      <c r="B1787" s="8" t="s">
        <v>238</v>
      </c>
      <c r="C1787" s="8" t="s">
        <v>143</v>
      </c>
      <c r="D1787" s="8" t="s">
        <v>32</v>
      </c>
      <c r="E1787" s="12"/>
      <c r="F1787" s="12">
        <v>0</v>
      </c>
      <c r="G1787" s="12">
        <v>0</v>
      </c>
      <c r="H1787" s="13">
        <v>0</v>
      </c>
      <c r="I1787" s="13">
        <v>0</v>
      </c>
      <c r="J1787" s="13">
        <v>0</v>
      </c>
      <c r="K1787" s="13">
        <v>0</v>
      </c>
      <c r="L1787" s="13">
        <v>0</v>
      </c>
      <c r="M1787" s="5">
        <f>AllData_CategoryTribe!AX1788*4</f>
        <v>0</v>
      </c>
      <c r="N1787" s="5">
        <f>AllData_CategoryTribe!BA1788*9</f>
        <v>0</v>
      </c>
      <c r="O1787" s="5">
        <f>AllData_CategoryTribe!BB1788*4</f>
        <v>0</v>
      </c>
      <c r="P1787">
        <f t="shared" si="27"/>
        <v>0</v>
      </c>
      <c r="Q1787">
        <v>87</v>
      </c>
    </row>
    <row r="1788" spans="1:17" x14ac:dyDescent="0.3">
      <c r="A1788" s="8" t="s">
        <v>234</v>
      </c>
      <c r="B1788" s="8" t="s">
        <v>238</v>
      </c>
      <c r="C1788" s="8" t="s">
        <v>143</v>
      </c>
      <c r="D1788" s="8" t="s">
        <v>74</v>
      </c>
      <c r="E1788" s="12">
        <v>33</v>
      </c>
      <c r="F1788" s="12">
        <v>1</v>
      </c>
      <c r="G1788" s="12">
        <v>33</v>
      </c>
      <c r="H1788" s="13">
        <v>13.53</v>
      </c>
      <c r="I1788" s="13">
        <v>0</v>
      </c>
      <c r="J1788" s="13">
        <v>0</v>
      </c>
      <c r="K1788" s="13">
        <v>3.4319999999999999</v>
      </c>
      <c r="L1788" s="13">
        <v>0</v>
      </c>
      <c r="M1788" s="5">
        <f>AllData_CategoryTribe!AX1789*4</f>
        <v>0</v>
      </c>
      <c r="N1788" s="5">
        <f>AllData_CategoryTribe!BA1789*9</f>
        <v>0</v>
      </c>
      <c r="O1788" s="5">
        <f>AllData_CategoryTribe!BB1789*4</f>
        <v>13.728</v>
      </c>
      <c r="P1788">
        <f t="shared" si="27"/>
        <v>1</v>
      </c>
      <c r="Q1788">
        <v>10.4</v>
      </c>
    </row>
    <row r="1789" spans="1:17" x14ac:dyDescent="0.3">
      <c r="A1789" s="8" t="s">
        <v>234</v>
      </c>
      <c r="B1789" s="8" t="s">
        <v>238</v>
      </c>
      <c r="C1789" s="8" t="s">
        <v>143</v>
      </c>
      <c r="D1789" s="8" t="s">
        <v>124</v>
      </c>
      <c r="E1789" s="12">
        <v>3</v>
      </c>
      <c r="F1789" s="12">
        <v>3.3000000000000002E-2</v>
      </c>
      <c r="G1789" s="12">
        <v>9.9000000000000005E-2</v>
      </c>
      <c r="H1789" s="13">
        <v>0.37224000000000002</v>
      </c>
      <c r="I1789" s="13">
        <v>0</v>
      </c>
      <c r="J1789" s="13">
        <v>0</v>
      </c>
      <c r="K1789" s="13">
        <v>9.6326999999999996E-2</v>
      </c>
      <c r="L1789" s="13">
        <v>0</v>
      </c>
      <c r="M1789" s="5">
        <f>AllData_CategoryTribe!AX1790*4</f>
        <v>0</v>
      </c>
      <c r="N1789" s="5">
        <f>AllData_CategoryTribe!BA1790*9</f>
        <v>0</v>
      </c>
      <c r="O1789" s="5">
        <f>AllData_CategoryTribe!BB1790*4</f>
        <v>0.38530799999999998</v>
      </c>
      <c r="P1789">
        <f t="shared" si="27"/>
        <v>1</v>
      </c>
      <c r="Q1789">
        <v>97.3</v>
      </c>
    </row>
    <row r="1790" spans="1:17" x14ac:dyDescent="0.3">
      <c r="A1790" s="8" t="s">
        <v>232</v>
      </c>
      <c r="B1790" s="8" t="s">
        <v>238</v>
      </c>
      <c r="C1790" s="8" t="s">
        <v>145</v>
      </c>
      <c r="D1790" s="8" t="s">
        <v>13</v>
      </c>
      <c r="E1790" s="12">
        <v>112</v>
      </c>
      <c r="F1790" s="12">
        <v>0.14299999999999999</v>
      </c>
      <c r="G1790" s="12">
        <v>16.015999999999998</v>
      </c>
      <c r="H1790" s="13">
        <v>43.08303999999999</v>
      </c>
      <c r="I1790" s="13">
        <v>3.9879839999999995</v>
      </c>
      <c r="J1790" s="13">
        <v>2.8828799999999997</v>
      </c>
      <c r="K1790" s="13">
        <v>0</v>
      </c>
      <c r="L1790" s="13">
        <v>0</v>
      </c>
      <c r="M1790" s="5">
        <f>AllData_CategoryTribe!AX1791*4</f>
        <v>15.951935999999998</v>
      </c>
      <c r="N1790" s="5">
        <f>AllData_CategoryTribe!BA1791*9</f>
        <v>25.945919999999997</v>
      </c>
      <c r="O1790" s="5">
        <f>AllData_CategoryTribe!BB1791*4</f>
        <v>0</v>
      </c>
      <c r="P1790">
        <f t="shared" si="27"/>
        <v>1</v>
      </c>
      <c r="Q1790">
        <v>42.9</v>
      </c>
    </row>
    <row r="1791" spans="1:17" x14ac:dyDescent="0.3">
      <c r="A1791" s="8" t="s">
        <v>232</v>
      </c>
      <c r="B1791" s="8" t="s">
        <v>238</v>
      </c>
      <c r="C1791" s="8" t="s">
        <v>145</v>
      </c>
      <c r="D1791" s="8" t="s">
        <v>15</v>
      </c>
      <c r="E1791" s="12"/>
      <c r="F1791" s="12">
        <v>0</v>
      </c>
      <c r="G1791" s="12">
        <v>0</v>
      </c>
      <c r="H1791" s="13">
        <v>0</v>
      </c>
      <c r="I1791" s="13">
        <v>0</v>
      </c>
      <c r="J1791" s="13">
        <v>0</v>
      </c>
      <c r="K1791" s="13">
        <v>0</v>
      </c>
      <c r="L1791" s="13">
        <v>0</v>
      </c>
      <c r="M1791" s="5">
        <f>AllData_CategoryTribe!AX1792*4</f>
        <v>0</v>
      </c>
      <c r="N1791" s="5">
        <f>AllData_CategoryTribe!BA1792*9</f>
        <v>0</v>
      </c>
      <c r="O1791" s="5">
        <f>AllData_CategoryTribe!BB1792*4</f>
        <v>0</v>
      </c>
      <c r="P1791">
        <f t="shared" si="27"/>
        <v>0</v>
      </c>
      <c r="Q1791">
        <v>44.3</v>
      </c>
    </row>
    <row r="1792" spans="1:17" x14ac:dyDescent="0.3">
      <c r="A1792" s="8" t="s">
        <v>232</v>
      </c>
      <c r="B1792" s="8" t="s">
        <v>238</v>
      </c>
      <c r="C1792" s="8" t="s">
        <v>145</v>
      </c>
      <c r="D1792" s="8" t="s">
        <v>17</v>
      </c>
      <c r="E1792" s="12">
        <v>85</v>
      </c>
      <c r="F1792" s="12">
        <v>6.7000000000000004E-2</v>
      </c>
      <c r="G1792" s="12">
        <v>5.6950000000000003</v>
      </c>
      <c r="H1792" s="13">
        <v>15.091750000000001</v>
      </c>
      <c r="I1792" s="13">
        <v>0.96245499999999995</v>
      </c>
      <c r="J1792" s="13">
        <v>1.2187300000000001</v>
      </c>
      <c r="K1792" s="13">
        <v>0</v>
      </c>
      <c r="L1792" s="13">
        <v>0</v>
      </c>
      <c r="M1792" s="5">
        <f>AllData_CategoryTribe!AX1793*4</f>
        <v>3.8498199999999998</v>
      </c>
      <c r="N1792" s="5">
        <f>AllData_CategoryTribe!BA1793*9</f>
        <v>10.968570000000001</v>
      </c>
      <c r="O1792" s="5">
        <f>AllData_CategoryTribe!BB1793*4</f>
        <v>0</v>
      </c>
      <c r="P1792">
        <f t="shared" si="27"/>
        <v>1</v>
      </c>
      <c r="Q1792">
        <v>38.299999999999997</v>
      </c>
    </row>
    <row r="1793" spans="1:17" x14ac:dyDescent="0.3">
      <c r="A1793" s="8" t="s">
        <v>232</v>
      </c>
      <c r="B1793" s="8" t="s">
        <v>238</v>
      </c>
      <c r="C1793" s="8" t="s">
        <v>145</v>
      </c>
      <c r="D1793" s="8" t="s">
        <v>18</v>
      </c>
      <c r="E1793" s="12"/>
      <c r="F1793" s="12">
        <v>0</v>
      </c>
      <c r="G1793" s="12">
        <v>0</v>
      </c>
      <c r="H1793" s="13">
        <v>0</v>
      </c>
      <c r="I1793" s="13">
        <v>0</v>
      </c>
      <c r="J1793" s="13">
        <v>0</v>
      </c>
      <c r="K1793" s="13">
        <v>0</v>
      </c>
      <c r="L1793" s="13">
        <v>0</v>
      </c>
      <c r="M1793" s="5">
        <f>AllData_CategoryTribe!AX1794*4</f>
        <v>0</v>
      </c>
      <c r="N1793" s="5">
        <f>AllData_CategoryTribe!BA1794*9</f>
        <v>0</v>
      </c>
      <c r="O1793" s="5">
        <f>AllData_CategoryTribe!BB1794*4</f>
        <v>0</v>
      </c>
      <c r="P1793">
        <f t="shared" si="27"/>
        <v>0</v>
      </c>
      <c r="Q1793">
        <v>39.900000000000006</v>
      </c>
    </row>
    <row r="1794" spans="1:17" x14ac:dyDescent="0.3">
      <c r="A1794" s="8" t="s">
        <v>232</v>
      </c>
      <c r="B1794" s="8" t="s">
        <v>238</v>
      </c>
      <c r="C1794" s="8" t="s">
        <v>145</v>
      </c>
      <c r="D1794" s="8" t="s">
        <v>19</v>
      </c>
      <c r="E1794" s="12">
        <v>112</v>
      </c>
      <c r="F1794" s="12">
        <v>6.7000000000000004E-2</v>
      </c>
      <c r="G1794" s="12">
        <v>7.5040000000000004</v>
      </c>
      <c r="H1794" s="13">
        <v>21.386400000000002</v>
      </c>
      <c r="I1794" s="13">
        <v>2.0185759999999999</v>
      </c>
      <c r="J1794" s="13">
        <v>1.4182560000000002</v>
      </c>
      <c r="K1794" s="13">
        <v>0</v>
      </c>
      <c r="L1794" s="13">
        <v>0</v>
      </c>
      <c r="M1794" s="5">
        <f>AllData_CategoryTribe!AX1795*4</f>
        <v>8.0743039999999997</v>
      </c>
      <c r="N1794" s="5">
        <f>AllData_CategoryTribe!BA1795*9</f>
        <v>12.764304000000001</v>
      </c>
      <c r="O1794" s="5">
        <f>AllData_CategoryTribe!BB1795*4</f>
        <v>0</v>
      </c>
      <c r="P1794">
        <f t="shared" si="27"/>
        <v>1</v>
      </c>
      <c r="Q1794">
        <v>45.8</v>
      </c>
    </row>
    <row r="1795" spans="1:17" x14ac:dyDescent="0.3">
      <c r="A1795" s="8" t="s">
        <v>232</v>
      </c>
      <c r="B1795" s="8" t="s">
        <v>238</v>
      </c>
      <c r="C1795" s="8" t="s">
        <v>145</v>
      </c>
      <c r="D1795" s="8" t="s">
        <v>22</v>
      </c>
      <c r="E1795" s="12"/>
      <c r="F1795" s="12">
        <v>0</v>
      </c>
      <c r="G1795" s="12">
        <v>0</v>
      </c>
      <c r="H1795" s="13">
        <v>0</v>
      </c>
      <c r="I1795" s="13">
        <v>0</v>
      </c>
      <c r="J1795" s="13">
        <v>0</v>
      </c>
      <c r="K1795" s="13">
        <v>0</v>
      </c>
      <c r="L1795" s="13">
        <v>0</v>
      </c>
      <c r="M1795" s="5">
        <f>AllData_CategoryTribe!AX1796*4</f>
        <v>0</v>
      </c>
      <c r="N1795" s="5">
        <f>AllData_CategoryTribe!BA1796*9</f>
        <v>0</v>
      </c>
      <c r="O1795" s="5">
        <f>AllData_CategoryTribe!BB1796*4</f>
        <v>0</v>
      </c>
      <c r="P1795">
        <f t="shared" ref="P1795:P1858" si="28">IF($G$2:$G$3469&gt;0,1,0)</f>
        <v>0</v>
      </c>
      <c r="Q1795">
        <v>45.8</v>
      </c>
    </row>
    <row r="1796" spans="1:17" x14ac:dyDescent="0.3">
      <c r="A1796" s="8" t="s">
        <v>232</v>
      </c>
      <c r="B1796" s="8" t="s">
        <v>238</v>
      </c>
      <c r="C1796" s="8" t="s">
        <v>145</v>
      </c>
      <c r="D1796" s="8" t="s">
        <v>23</v>
      </c>
      <c r="E1796" s="12">
        <v>64</v>
      </c>
      <c r="F1796" s="12">
        <v>0.42899999999999999</v>
      </c>
      <c r="G1796" s="12">
        <v>27.456</v>
      </c>
      <c r="H1796" s="13">
        <v>42.556800000000003</v>
      </c>
      <c r="I1796" s="13">
        <v>3.4594559999999994</v>
      </c>
      <c r="J1796" s="13">
        <v>2.9103359999999996</v>
      </c>
      <c r="K1796" s="13">
        <v>0.30201600000000001</v>
      </c>
      <c r="L1796" s="13">
        <v>0</v>
      </c>
      <c r="M1796" s="5">
        <f>AllData_CategoryTribe!AX1797*4</f>
        <v>13.837823999999998</v>
      </c>
      <c r="N1796" s="5">
        <f>AllData_CategoryTribe!BA1797*9</f>
        <v>26.193023999999998</v>
      </c>
      <c r="O1796" s="5">
        <f>AllData_CategoryTribe!BB1797*4</f>
        <v>1.208064</v>
      </c>
      <c r="P1796">
        <f t="shared" si="28"/>
        <v>1</v>
      </c>
      <c r="Q1796">
        <v>24.3</v>
      </c>
    </row>
    <row r="1797" spans="1:17" x14ac:dyDescent="0.3">
      <c r="A1797" s="8" t="s">
        <v>232</v>
      </c>
      <c r="B1797" s="8" t="s">
        <v>238</v>
      </c>
      <c r="C1797" s="8" t="s">
        <v>145</v>
      </c>
      <c r="D1797" s="8" t="s">
        <v>24</v>
      </c>
      <c r="E1797" s="12">
        <v>184</v>
      </c>
      <c r="F1797" s="12">
        <v>1</v>
      </c>
      <c r="G1797" s="12">
        <v>184</v>
      </c>
      <c r="H1797" s="13">
        <v>126.96</v>
      </c>
      <c r="I1797" s="13">
        <v>6.6239999999999997</v>
      </c>
      <c r="J1797" s="13">
        <v>7.5439999999999996</v>
      </c>
      <c r="K1797" s="13">
        <v>8.2799999999999994</v>
      </c>
      <c r="L1797" s="13">
        <v>0</v>
      </c>
      <c r="M1797" s="5">
        <f>AllData_CategoryTribe!AX1798*4</f>
        <v>26.495999999999999</v>
      </c>
      <c r="N1797" s="5">
        <f>AllData_CategoryTribe!BA1798*9</f>
        <v>67.896000000000001</v>
      </c>
      <c r="O1797" s="5">
        <f>AllData_CategoryTribe!BB1798*4</f>
        <v>33.119999999999997</v>
      </c>
      <c r="P1797">
        <f t="shared" si="28"/>
        <v>1</v>
      </c>
      <c r="Q1797">
        <v>12.2</v>
      </c>
    </row>
    <row r="1798" spans="1:17" x14ac:dyDescent="0.3">
      <c r="A1798" s="8" t="s">
        <v>232</v>
      </c>
      <c r="B1798" s="8" t="s">
        <v>238</v>
      </c>
      <c r="C1798" s="8" t="s">
        <v>145</v>
      </c>
      <c r="D1798" s="8" t="s">
        <v>25</v>
      </c>
      <c r="E1798" s="12"/>
      <c r="F1798" s="12">
        <v>0</v>
      </c>
      <c r="G1798" s="12">
        <v>0</v>
      </c>
      <c r="H1798" s="13">
        <v>0</v>
      </c>
      <c r="I1798" s="13">
        <v>0</v>
      </c>
      <c r="J1798" s="13">
        <v>0</v>
      </c>
      <c r="K1798" s="13">
        <v>0</v>
      </c>
      <c r="L1798" s="13">
        <v>0</v>
      </c>
      <c r="M1798" s="5">
        <f>AllData_CategoryTribe!AX1799*4</f>
        <v>0</v>
      </c>
      <c r="N1798" s="5">
        <f>AllData_CategoryTribe!BA1799*9</f>
        <v>0</v>
      </c>
      <c r="O1798" s="5">
        <f>AllData_CategoryTribe!BB1799*4</f>
        <v>0</v>
      </c>
      <c r="P1798">
        <f t="shared" si="28"/>
        <v>0</v>
      </c>
      <c r="Q1798">
        <v>59.3</v>
      </c>
    </row>
    <row r="1799" spans="1:17" x14ac:dyDescent="0.3">
      <c r="A1799" s="8" t="s">
        <v>20</v>
      </c>
      <c r="B1799" s="8" t="s">
        <v>238</v>
      </c>
      <c r="C1799" s="8" t="s">
        <v>145</v>
      </c>
      <c r="D1799" s="8" t="s">
        <v>20</v>
      </c>
      <c r="E1799" s="12">
        <v>112</v>
      </c>
      <c r="F1799" s="12">
        <v>0.42899999999999999</v>
      </c>
      <c r="G1799" s="12">
        <v>48.048000000000002</v>
      </c>
      <c r="H1799" s="13">
        <v>50.450400000000002</v>
      </c>
      <c r="I1799" s="13">
        <v>8.8888800000000003</v>
      </c>
      <c r="J1799" s="13">
        <v>1.393392</v>
      </c>
      <c r="K1799" s="13">
        <v>0</v>
      </c>
      <c r="L1799" s="13">
        <v>0</v>
      </c>
      <c r="M1799" s="5">
        <f>AllData_CategoryTribe!AX1800*4</f>
        <v>35.555520000000001</v>
      </c>
      <c r="N1799" s="5">
        <f>AllData_CategoryTribe!BA1800*9</f>
        <v>12.540528</v>
      </c>
      <c r="O1799" s="5">
        <f>AllData_CategoryTribe!BB1800*4</f>
        <v>0</v>
      </c>
      <c r="P1799">
        <f t="shared" si="28"/>
        <v>1</v>
      </c>
      <c r="Q1799">
        <v>21.4</v>
      </c>
    </row>
    <row r="1800" spans="1:17" x14ac:dyDescent="0.3">
      <c r="A1800" s="8" t="s">
        <v>233</v>
      </c>
      <c r="B1800" s="8" t="s">
        <v>238</v>
      </c>
      <c r="C1800" s="8" t="s">
        <v>145</v>
      </c>
      <c r="D1800" s="8" t="s">
        <v>26</v>
      </c>
      <c r="E1800" s="12">
        <v>175</v>
      </c>
      <c r="F1800" s="12">
        <v>6.7000000000000004E-2</v>
      </c>
      <c r="G1800" s="12">
        <v>11.725000000000001</v>
      </c>
      <c r="H1800" s="13">
        <v>15.242500000000001</v>
      </c>
      <c r="I1800" s="13">
        <v>0.28140000000000004</v>
      </c>
      <c r="J1800" s="13">
        <v>2.3450000000000002E-2</v>
      </c>
      <c r="K1800" s="13">
        <v>3.3533500000000003</v>
      </c>
      <c r="L1800" s="13">
        <v>3.5175000000000005E-2</v>
      </c>
      <c r="M1800" s="5">
        <f>AllData_CategoryTribe!AX1801*4</f>
        <v>1.1256000000000002</v>
      </c>
      <c r="N1800" s="5">
        <f>AllData_CategoryTribe!BA1801*9</f>
        <v>0.21105000000000002</v>
      </c>
      <c r="O1800" s="5">
        <f>AllData_CategoryTribe!BB1801*4</f>
        <v>13.413400000000001</v>
      </c>
      <c r="P1800">
        <f t="shared" si="28"/>
        <v>1</v>
      </c>
      <c r="Q1800">
        <v>31.200000000000003</v>
      </c>
    </row>
    <row r="1801" spans="1:17" x14ac:dyDescent="0.3">
      <c r="A1801" s="8" t="s">
        <v>233</v>
      </c>
      <c r="B1801" s="8" t="s">
        <v>238</v>
      </c>
      <c r="C1801" s="8" t="s">
        <v>145</v>
      </c>
      <c r="D1801" s="8" t="s">
        <v>28</v>
      </c>
      <c r="E1801" s="12">
        <v>185</v>
      </c>
      <c r="F1801" s="12">
        <v>0.28599999999999998</v>
      </c>
      <c r="G1801" s="12">
        <v>52.91</v>
      </c>
      <c r="H1801" s="13">
        <v>67.195700000000002</v>
      </c>
      <c r="I1801" s="13">
        <v>4.6031699999999995</v>
      </c>
      <c r="J1801" s="13">
        <v>0.26455000000000001</v>
      </c>
      <c r="K1801" s="13">
        <v>12.06348</v>
      </c>
      <c r="L1801" s="13">
        <v>3.3862400000000004</v>
      </c>
      <c r="M1801" s="5">
        <f>AllData_CategoryTribe!AX1802*4</f>
        <v>18.412679999999998</v>
      </c>
      <c r="N1801" s="5">
        <f>AllData_CategoryTribe!BA1802*9</f>
        <v>2.3809499999999999</v>
      </c>
      <c r="O1801" s="5">
        <f>AllData_CategoryTribe!BB1802*4</f>
        <v>48.253920000000001</v>
      </c>
      <c r="P1801">
        <f t="shared" si="28"/>
        <v>1</v>
      </c>
      <c r="Q1801">
        <v>32</v>
      </c>
    </row>
    <row r="1802" spans="1:17" x14ac:dyDescent="0.3">
      <c r="A1802" s="8" t="s">
        <v>233</v>
      </c>
      <c r="B1802" s="8" t="s">
        <v>238</v>
      </c>
      <c r="C1802" s="8" t="s">
        <v>145</v>
      </c>
      <c r="D1802" s="8" t="s">
        <v>29</v>
      </c>
      <c r="E1802" s="12">
        <v>60</v>
      </c>
      <c r="F1802" s="12">
        <v>0.42899999999999999</v>
      </c>
      <c r="G1802" s="12">
        <v>25.74</v>
      </c>
      <c r="H1802" s="13">
        <v>5.6627999999999998</v>
      </c>
      <c r="I1802" s="13">
        <v>0.25739999999999996</v>
      </c>
      <c r="J1802" s="13">
        <v>0.10296</v>
      </c>
      <c r="K1802" s="13">
        <v>1.1582999999999999</v>
      </c>
      <c r="L1802" s="13">
        <v>0.72071999999999992</v>
      </c>
      <c r="M1802" s="5">
        <f>AllData_CategoryTribe!AX1803*4</f>
        <v>1.0295999999999998</v>
      </c>
      <c r="N1802" s="5">
        <f>AllData_CategoryTribe!BA1803*9</f>
        <v>0.92663999999999991</v>
      </c>
      <c r="O1802" s="5">
        <f>AllData_CategoryTribe!BB1803*4</f>
        <v>4.6331999999999995</v>
      </c>
      <c r="P1802">
        <f t="shared" si="28"/>
        <v>1</v>
      </c>
      <c r="Q1802">
        <v>5.9</v>
      </c>
    </row>
    <row r="1803" spans="1:17" x14ac:dyDescent="0.3">
      <c r="A1803" s="8" t="s">
        <v>233</v>
      </c>
      <c r="B1803" s="8" t="s">
        <v>238</v>
      </c>
      <c r="C1803" s="8" t="s">
        <v>145</v>
      </c>
      <c r="D1803" s="8" t="s">
        <v>30</v>
      </c>
      <c r="E1803" s="12">
        <v>119</v>
      </c>
      <c r="F1803" s="12">
        <v>0.57099999999999995</v>
      </c>
      <c r="G1803" s="12">
        <v>67.948999999999998</v>
      </c>
      <c r="H1803" s="13">
        <v>62.513080000000002</v>
      </c>
      <c r="I1803" s="13">
        <v>0.67948999999999993</v>
      </c>
      <c r="J1803" s="13">
        <v>0.33974499999999996</v>
      </c>
      <c r="K1803" s="13">
        <v>15.900065999999999</v>
      </c>
      <c r="L1803" s="13">
        <v>1.630776</v>
      </c>
      <c r="M1803" s="5">
        <f>AllData_CategoryTribe!AX1804*4</f>
        <v>2.7179599999999997</v>
      </c>
      <c r="N1803" s="5">
        <f>AllData_CategoryTribe!BA1804*9</f>
        <v>3.0577049999999995</v>
      </c>
      <c r="O1803" s="5">
        <f>AllData_CategoryTribe!BB1804*4</f>
        <v>63.600263999999996</v>
      </c>
      <c r="P1803">
        <f t="shared" si="28"/>
        <v>1</v>
      </c>
      <c r="Q1803">
        <v>24.9</v>
      </c>
    </row>
    <row r="1804" spans="1:17" x14ac:dyDescent="0.3">
      <c r="A1804" s="8" t="s">
        <v>233</v>
      </c>
      <c r="B1804" s="8" t="s">
        <v>238</v>
      </c>
      <c r="C1804" s="8" t="s">
        <v>145</v>
      </c>
      <c r="D1804" s="8" t="s">
        <v>31</v>
      </c>
      <c r="E1804" s="12">
        <v>122</v>
      </c>
      <c r="F1804" s="12">
        <v>3.3000000000000002E-2</v>
      </c>
      <c r="G1804" s="12">
        <v>4.0259999999999998</v>
      </c>
      <c r="H1804" s="13">
        <v>3.7441800000000001</v>
      </c>
      <c r="I1804" s="13">
        <v>8.0519999999999994E-2</v>
      </c>
      <c r="J1804" s="13">
        <v>4.0260000000000001E-3</v>
      </c>
      <c r="K1804" s="13">
        <v>0.86961600000000006</v>
      </c>
      <c r="L1804" s="13">
        <v>6.0389999999999999E-2</v>
      </c>
      <c r="M1804" s="5">
        <f>AllData_CategoryTribe!AX1805*4</f>
        <v>0.32207999999999998</v>
      </c>
      <c r="N1804" s="5">
        <f>AllData_CategoryTribe!BA1805*9</f>
        <v>3.6234000000000002E-2</v>
      </c>
      <c r="O1804" s="5">
        <f>AllData_CategoryTribe!BB1805*4</f>
        <v>3.4784640000000002</v>
      </c>
      <c r="P1804">
        <f t="shared" si="28"/>
        <v>1</v>
      </c>
      <c r="Q1804">
        <v>23.700000000000003</v>
      </c>
    </row>
    <row r="1805" spans="1:17" x14ac:dyDescent="0.3">
      <c r="A1805" s="8" t="s">
        <v>233</v>
      </c>
      <c r="B1805" s="8" t="s">
        <v>238</v>
      </c>
      <c r="C1805" s="8" t="s">
        <v>145</v>
      </c>
      <c r="D1805" s="8" t="s">
        <v>87</v>
      </c>
      <c r="E1805" s="12">
        <v>171</v>
      </c>
      <c r="F1805" s="12">
        <v>0.28599999999999998</v>
      </c>
      <c r="G1805" s="12">
        <v>48.905999999999999</v>
      </c>
      <c r="H1805" s="13">
        <v>56.730959999999996</v>
      </c>
      <c r="I1805" s="13">
        <v>3.7657619999999996</v>
      </c>
      <c r="J1805" s="13">
        <v>0.24453</v>
      </c>
      <c r="K1805" s="13">
        <v>10.172448000000001</v>
      </c>
      <c r="L1805" s="13">
        <v>3.17889</v>
      </c>
      <c r="M1805" s="5">
        <f>AllData_CategoryTribe!AX1806*4</f>
        <v>15.063047999999998</v>
      </c>
      <c r="N1805" s="5">
        <f>AllData_CategoryTribe!BA1806*9</f>
        <v>2.2007699999999999</v>
      </c>
      <c r="O1805" s="5">
        <f>AllData_CategoryTribe!BB1806*4</f>
        <v>40.689792000000004</v>
      </c>
      <c r="P1805">
        <f t="shared" si="28"/>
        <v>1</v>
      </c>
      <c r="Q1805">
        <v>29</v>
      </c>
    </row>
    <row r="1806" spans="1:17" x14ac:dyDescent="0.3">
      <c r="A1806" s="8" t="s">
        <v>233</v>
      </c>
      <c r="B1806" s="8" t="s">
        <v>238</v>
      </c>
      <c r="C1806" s="8" t="s">
        <v>145</v>
      </c>
      <c r="D1806" s="8" t="s">
        <v>44</v>
      </c>
      <c r="E1806" s="12">
        <v>250</v>
      </c>
      <c r="F1806" s="12">
        <v>3.0000000000000001E-3</v>
      </c>
      <c r="G1806" s="12">
        <v>0.75</v>
      </c>
      <c r="H1806" s="13">
        <v>1.0575000000000001</v>
      </c>
      <c r="I1806" s="13">
        <v>3.5999999999999997E-2</v>
      </c>
      <c r="J1806" s="13">
        <v>5.2499999999999995E-3</v>
      </c>
      <c r="K1806" s="13">
        <v>0.21225000000000002</v>
      </c>
      <c r="L1806" s="13">
        <v>1.2749999999999999E-2</v>
      </c>
      <c r="M1806" s="5">
        <f>AllData_CategoryTribe!AX1807*4</f>
        <v>0.14399999999999999</v>
      </c>
      <c r="N1806" s="5">
        <f>AllData_CategoryTribe!BA1807*9</f>
        <v>4.7249999999999993E-2</v>
      </c>
      <c r="O1806" s="5">
        <f>AllData_CategoryTribe!BB1807*4</f>
        <v>0.84900000000000009</v>
      </c>
      <c r="P1806">
        <f t="shared" si="28"/>
        <v>1</v>
      </c>
      <c r="Q1806">
        <v>33.799999999999997</v>
      </c>
    </row>
    <row r="1807" spans="1:17" x14ac:dyDescent="0.3">
      <c r="A1807" s="8" t="s">
        <v>234</v>
      </c>
      <c r="B1807" s="8" t="s">
        <v>238</v>
      </c>
      <c r="C1807" s="8" t="s">
        <v>145</v>
      </c>
      <c r="D1807" s="8" t="s">
        <v>248</v>
      </c>
      <c r="E1807" s="12">
        <v>134</v>
      </c>
      <c r="F1807" s="12">
        <v>0.14299999999999999</v>
      </c>
      <c r="G1807" s="12">
        <v>19.161999999999999</v>
      </c>
      <c r="H1807" s="13">
        <v>31.234059999999999</v>
      </c>
      <c r="I1807" s="13">
        <v>1.207206</v>
      </c>
      <c r="J1807" s="13">
        <v>0.26826800000000001</v>
      </c>
      <c r="K1807" s="13">
        <v>5.9593820000000006</v>
      </c>
      <c r="L1807" s="13">
        <v>0.19161999999999998</v>
      </c>
      <c r="M1807" s="5">
        <f>AllData_CategoryTribe!AX1808*4</f>
        <v>4.828824</v>
      </c>
      <c r="N1807" s="5">
        <f>AllData_CategoryTribe!BA1808*9</f>
        <v>2.414412</v>
      </c>
      <c r="O1807" s="5">
        <f>AllData_CategoryTribe!BB1808*4</f>
        <v>23.837528000000002</v>
      </c>
      <c r="P1807">
        <f t="shared" si="28"/>
        <v>1</v>
      </c>
      <c r="Q1807">
        <v>38.799999999999997</v>
      </c>
    </row>
    <row r="1808" spans="1:17" x14ac:dyDescent="0.3">
      <c r="A1808" s="8" t="s">
        <v>234</v>
      </c>
      <c r="B1808" s="8" t="s">
        <v>238</v>
      </c>
      <c r="C1808" s="8" t="s">
        <v>145</v>
      </c>
      <c r="D1808" s="8" t="s">
        <v>27</v>
      </c>
      <c r="E1808" s="12">
        <v>114</v>
      </c>
      <c r="F1808" s="12">
        <v>1</v>
      </c>
      <c r="G1808" s="12">
        <v>114</v>
      </c>
      <c r="H1808" s="13">
        <v>142.5</v>
      </c>
      <c r="I1808" s="13">
        <v>2.3940000000000001</v>
      </c>
      <c r="J1808" s="13">
        <v>1.4820000000000002</v>
      </c>
      <c r="K1808" s="13">
        <v>29.867999999999999</v>
      </c>
      <c r="L1808" s="13">
        <v>1.1399999999999999</v>
      </c>
      <c r="M1808" s="5">
        <f>AllData_CategoryTribe!AX1809*4</f>
        <v>9.5760000000000005</v>
      </c>
      <c r="N1808" s="5">
        <f>AllData_CategoryTribe!BA1809*9</f>
        <v>13.338000000000001</v>
      </c>
      <c r="O1808" s="5">
        <f>AllData_CategoryTribe!BB1809*4</f>
        <v>119.47199999999999</v>
      </c>
      <c r="P1808">
        <f t="shared" si="28"/>
        <v>1</v>
      </c>
      <c r="Q1808">
        <v>29.6</v>
      </c>
    </row>
    <row r="1809" spans="1:17" x14ac:dyDescent="0.3">
      <c r="A1809" s="8" t="s">
        <v>234</v>
      </c>
      <c r="B1809" s="8" t="s">
        <v>238</v>
      </c>
      <c r="C1809" s="8" t="s">
        <v>145</v>
      </c>
      <c r="D1809" s="8" t="s">
        <v>32</v>
      </c>
      <c r="E1809" s="12"/>
      <c r="F1809" s="12">
        <v>0</v>
      </c>
      <c r="G1809" s="12">
        <v>0</v>
      </c>
      <c r="H1809" s="13">
        <v>0</v>
      </c>
      <c r="I1809" s="13">
        <v>0</v>
      </c>
      <c r="J1809" s="13">
        <v>0</v>
      </c>
      <c r="K1809" s="13">
        <v>0</v>
      </c>
      <c r="L1809" s="13">
        <v>0</v>
      </c>
      <c r="M1809" s="5">
        <f>AllData_CategoryTribe!AX1810*4</f>
        <v>0</v>
      </c>
      <c r="N1809" s="5">
        <f>AllData_CategoryTribe!BA1810*9</f>
        <v>0</v>
      </c>
      <c r="O1809" s="5">
        <f>AllData_CategoryTribe!BB1810*4</f>
        <v>0</v>
      </c>
      <c r="P1809">
        <f t="shared" si="28"/>
        <v>0</v>
      </c>
      <c r="Q1809">
        <v>87</v>
      </c>
    </row>
    <row r="1810" spans="1:17" x14ac:dyDescent="0.3">
      <c r="A1810" s="8" t="s">
        <v>234</v>
      </c>
      <c r="B1810" s="8" t="s">
        <v>238</v>
      </c>
      <c r="C1810" s="8" t="s">
        <v>145</v>
      </c>
      <c r="D1810" s="8" t="s">
        <v>74</v>
      </c>
      <c r="E1810" s="12">
        <v>33</v>
      </c>
      <c r="F1810" s="12">
        <v>3.3000000000000002E-2</v>
      </c>
      <c r="G1810" s="12">
        <v>1.089</v>
      </c>
      <c r="H1810" s="13">
        <v>0.44649</v>
      </c>
      <c r="I1810" s="13">
        <v>0</v>
      </c>
      <c r="J1810" s="13">
        <v>0</v>
      </c>
      <c r="K1810" s="13">
        <v>0.113256</v>
      </c>
      <c r="L1810" s="13">
        <v>0</v>
      </c>
      <c r="M1810" s="5">
        <f>AllData_CategoryTribe!AX1811*4</f>
        <v>0</v>
      </c>
      <c r="N1810" s="5">
        <f>AllData_CategoryTribe!BA1811*9</f>
        <v>0</v>
      </c>
      <c r="O1810" s="5">
        <f>AllData_CategoryTribe!BB1811*4</f>
        <v>0.45302399999999998</v>
      </c>
      <c r="P1810">
        <f t="shared" si="28"/>
        <v>1</v>
      </c>
      <c r="Q1810">
        <v>10.4</v>
      </c>
    </row>
    <row r="1811" spans="1:17" x14ac:dyDescent="0.3">
      <c r="A1811" s="8" t="s">
        <v>234</v>
      </c>
      <c r="B1811" s="8" t="s">
        <v>238</v>
      </c>
      <c r="C1811" s="8" t="s">
        <v>145</v>
      </c>
      <c r="D1811" s="8" t="s">
        <v>124</v>
      </c>
      <c r="E1811" s="12">
        <v>3</v>
      </c>
      <c r="F1811" s="12">
        <v>0.14299999999999999</v>
      </c>
      <c r="G1811" s="12">
        <v>0.42899999999999994</v>
      </c>
      <c r="H1811" s="13">
        <v>1.6130399999999998</v>
      </c>
      <c r="I1811" s="13">
        <v>0</v>
      </c>
      <c r="J1811" s="13">
        <v>0</v>
      </c>
      <c r="K1811" s="13">
        <v>0.41741699999999993</v>
      </c>
      <c r="L1811" s="13">
        <v>0</v>
      </c>
      <c r="M1811" s="5">
        <f>AllData_CategoryTribe!AX1812*4</f>
        <v>0</v>
      </c>
      <c r="N1811" s="5">
        <f>AllData_CategoryTribe!BA1812*9</f>
        <v>0</v>
      </c>
      <c r="O1811" s="5">
        <f>AllData_CategoryTribe!BB1812*4</f>
        <v>1.6696679999999997</v>
      </c>
      <c r="P1811">
        <f t="shared" si="28"/>
        <v>1</v>
      </c>
      <c r="Q1811">
        <v>97.3</v>
      </c>
    </row>
    <row r="1812" spans="1:17" x14ac:dyDescent="0.3">
      <c r="A1812" s="8" t="s">
        <v>232</v>
      </c>
      <c r="B1812" s="8" t="s">
        <v>238</v>
      </c>
      <c r="C1812" s="8" t="s">
        <v>146</v>
      </c>
      <c r="D1812" s="8" t="s">
        <v>13</v>
      </c>
      <c r="E1812" s="12">
        <v>112</v>
      </c>
      <c r="F1812" s="12">
        <v>6.7000000000000004E-2</v>
      </c>
      <c r="G1812" s="12">
        <v>7.5040000000000004</v>
      </c>
      <c r="H1812" s="13">
        <v>20.185760000000002</v>
      </c>
      <c r="I1812" s="13">
        <v>1.8684960000000002</v>
      </c>
      <c r="J1812" s="13">
        <v>1.3507199999999999</v>
      </c>
      <c r="K1812" s="13">
        <v>0</v>
      </c>
      <c r="L1812" s="13">
        <v>0</v>
      </c>
      <c r="M1812" s="5">
        <f>AllData_CategoryTribe!AX1813*4</f>
        <v>7.4739840000000006</v>
      </c>
      <c r="N1812" s="5">
        <f>AllData_CategoryTribe!BA1813*9</f>
        <v>12.156479999999998</v>
      </c>
      <c r="O1812" s="5">
        <f>AllData_CategoryTribe!BB1813*4</f>
        <v>0</v>
      </c>
      <c r="P1812">
        <f t="shared" si="28"/>
        <v>1</v>
      </c>
      <c r="Q1812">
        <v>42.9</v>
      </c>
    </row>
    <row r="1813" spans="1:17" x14ac:dyDescent="0.3">
      <c r="A1813" s="8" t="s">
        <v>232</v>
      </c>
      <c r="B1813" s="8" t="s">
        <v>238</v>
      </c>
      <c r="C1813" s="8" t="s">
        <v>146</v>
      </c>
      <c r="D1813" s="8" t="s">
        <v>15</v>
      </c>
      <c r="E1813" s="12"/>
      <c r="F1813" s="12">
        <v>0</v>
      </c>
      <c r="G1813" s="12">
        <v>0</v>
      </c>
      <c r="H1813" s="13">
        <v>0</v>
      </c>
      <c r="I1813" s="13">
        <v>0</v>
      </c>
      <c r="J1813" s="13">
        <v>0</v>
      </c>
      <c r="K1813" s="13">
        <v>0</v>
      </c>
      <c r="L1813" s="13">
        <v>0</v>
      </c>
      <c r="M1813" s="5">
        <f>AllData_CategoryTribe!AX1814*4</f>
        <v>0</v>
      </c>
      <c r="N1813" s="5">
        <f>AllData_CategoryTribe!BA1814*9</f>
        <v>0</v>
      </c>
      <c r="O1813" s="5">
        <f>AllData_CategoryTribe!BB1814*4</f>
        <v>0</v>
      </c>
      <c r="P1813">
        <f t="shared" si="28"/>
        <v>0</v>
      </c>
      <c r="Q1813">
        <v>44.3</v>
      </c>
    </row>
    <row r="1814" spans="1:17" x14ac:dyDescent="0.3">
      <c r="A1814" s="8" t="s">
        <v>232</v>
      </c>
      <c r="B1814" s="8" t="s">
        <v>238</v>
      </c>
      <c r="C1814" s="8" t="s">
        <v>146</v>
      </c>
      <c r="D1814" s="8" t="s">
        <v>17</v>
      </c>
      <c r="E1814" s="12"/>
      <c r="F1814" s="12">
        <v>0</v>
      </c>
      <c r="G1814" s="12">
        <v>0</v>
      </c>
      <c r="H1814" s="13">
        <v>0</v>
      </c>
      <c r="I1814" s="13">
        <v>0</v>
      </c>
      <c r="J1814" s="13">
        <v>0</v>
      </c>
      <c r="K1814" s="13">
        <v>0</v>
      </c>
      <c r="L1814" s="13">
        <v>0</v>
      </c>
      <c r="M1814" s="5">
        <f>AllData_CategoryTribe!AX1815*4</f>
        <v>0</v>
      </c>
      <c r="N1814" s="5">
        <f>AllData_CategoryTribe!BA1815*9</f>
        <v>0</v>
      </c>
      <c r="O1814" s="5">
        <f>AllData_CategoryTribe!BB1815*4</f>
        <v>0</v>
      </c>
      <c r="P1814">
        <f t="shared" si="28"/>
        <v>0</v>
      </c>
      <c r="Q1814">
        <v>38.299999999999997</v>
      </c>
    </row>
    <row r="1815" spans="1:17" x14ac:dyDescent="0.3">
      <c r="A1815" s="8" t="s">
        <v>232</v>
      </c>
      <c r="B1815" s="8" t="s">
        <v>238</v>
      </c>
      <c r="C1815" s="8" t="s">
        <v>146</v>
      </c>
      <c r="D1815" s="8" t="s">
        <v>18</v>
      </c>
      <c r="E1815" s="12"/>
      <c r="F1815" s="12">
        <v>0</v>
      </c>
      <c r="G1815" s="12">
        <v>0</v>
      </c>
      <c r="H1815" s="13">
        <v>0</v>
      </c>
      <c r="I1815" s="13">
        <v>0</v>
      </c>
      <c r="J1815" s="13">
        <v>0</v>
      </c>
      <c r="K1815" s="13">
        <v>0</v>
      </c>
      <c r="L1815" s="13">
        <v>0</v>
      </c>
      <c r="M1815" s="5">
        <f>AllData_CategoryTribe!AX1816*4</f>
        <v>0</v>
      </c>
      <c r="N1815" s="5">
        <f>AllData_CategoryTribe!BA1816*9</f>
        <v>0</v>
      </c>
      <c r="O1815" s="5">
        <f>AllData_CategoryTribe!BB1816*4</f>
        <v>0</v>
      </c>
      <c r="P1815">
        <f t="shared" si="28"/>
        <v>0</v>
      </c>
      <c r="Q1815">
        <v>39.900000000000006</v>
      </c>
    </row>
    <row r="1816" spans="1:17" x14ac:dyDescent="0.3">
      <c r="A1816" s="8" t="s">
        <v>232</v>
      </c>
      <c r="B1816" s="8" t="s">
        <v>238</v>
      </c>
      <c r="C1816" s="8" t="s">
        <v>146</v>
      </c>
      <c r="D1816" s="8" t="s">
        <v>19</v>
      </c>
      <c r="E1816" s="12">
        <v>112</v>
      </c>
      <c r="F1816" s="12">
        <v>3.3000000000000002E-2</v>
      </c>
      <c r="G1816" s="12">
        <v>3.6960000000000002</v>
      </c>
      <c r="H1816" s="13">
        <v>10.533600000000002</v>
      </c>
      <c r="I1816" s="13">
        <v>0.994224</v>
      </c>
      <c r="J1816" s="13">
        <v>0.69854399999999994</v>
      </c>
      <c r="K1816" s="13">
        <v>0</v>
      </c>
      <c r="L1816" s="13">
        <v>0</v>
      </c>
      <c r="M1816" s="5">
        <f>AllData_CategoryTribe!AX1817*4</f>
        <v>3.976896</v>
      </c>
      <c r="N1816" s="5">
        <f>AllData_CategoryTribe!BA1817*9</f>
        <v>6.2868959999999996</v>
      </c>
      <c r="O1816" s="5">
        <f>AllData_CategoryTribe!BB1817*4</f>
        <v>0</v>
      </c>
      <c r="P1816">
        <f t="shared" si="28"/>
        <v>1</v>
      </c>
      <c r="Q1816">
        <v>45.8</v>
      </c>
    </row>
    <row r="1817" spans="1:17" x14ac:dyDescent="0.3">
      <c r="A1817" s="8" t="s">
        <v>232</v>
      </c>
      <c r="B1817" s="8" t="s">
        <v>238</v>
      </c>
      <c r="C1817" s="8" t="s">
        <v>146</v>
      </c>
      <c r="D1817" s="8" t="s">
        <v>22</v>
      </c>
      <c r="E1817" s="12"/>
      <c r="F1817" s="12">
        <v>0</v>
      </c>
      <c r="G1817" s="12">
        <v>0</v>
      </c>
      <c r="H1817" s="13">
        <v>0</v>
      </c>
      <c r="I1817" s="13">
        <v>0</v>
      </c>
      <c r="J1817" s="13">
        <v>0</v>
      </c>
      <c r="K1817" s="13">
        <v>0</v>
      </c>
      <c r="L1817" s="13">
        <v>0</v>
      </c>
      <c r="M1817" s="5">
        <f>AllData_CategoryTribe!AX1818*4</f>
        <v>0</v>
      </c>
      <c r="N1817" s="5">
        <f>AllData_CategoryTribe!BA1818*9</f>
        <v>0</v>
      </c>
      <c r="O1817" s="5">
        <f>AllData_CategoryTribe!BB1818*4</f>
        <v>0</v>
      </c>
      <c r="P1817">
        <f t="shared" si="28"/>
        <v>0</v>
      </c>
      <c r="Q1817">
        <v>45.8</v>
      </c>
    </row>
    <row r="1818" spans="1:17" x14ac:dyDescent="0.3">
      <c r="A1818" s="8" t="s">
        <v>232</v>
      </c>
      <c r="B1818" s="8" t="s">
        <v>238</v>
      </c>
      <c r="C1818" s="8" t="s">
        <v>146</v>
      </c>
      <c r="D1818" s="8" t="s">
        <v>23</v>
      </c>
      <c r="E1818" s="12">
        <v>64</v>
      </c>
      <c r="F1818" s="12">
        <v>6.7000000000000004E-2</v>
      </c>
      <c r="G1818" s="12">
        <v>4.2880000000000003</v>
      </c>
      <c r="H1818" s="13">
        <v>6.6463999999999999</v>
      </c>
      <c r="I1818" s="13">
        <v>0.54028799999999999</v>
      </c>
      <c r="J1818" s="13">
        <v>0.45452800000000004</v>
      </c>
      <c r="K1818" s="13">
        <v>4.7168000000000009E-2</v>
      </c>
      <c r="L1818" s="13">
        <v>0</v>
      </c>
      <c r="M1818" s="5">
        <f>AllData_CategoryTribe!AX1819*4</f>
        <v>2.161152</v>
      </c>
      <c r="N1818" s="5">
        <f>AllData_CategoryTribe!BA1819*9</f>
        <v>4.0907520000000002</v>
      </c>
      <c r="O1818" s="5">
        <f>AllData_CategoryTribe!BB1819*4</f>
        <v>0.18867200000000003</v>
      </c>
      <c r="P1818">
        <f t="shared" si="28"/>
        <v>1</v>
      </c>
      <c r="Q1818">
        <v>24.3</v>
      </c>
    </row>
    <row r="1819" spans="1:17" x14ac:dyDescent="0.3">
      <c r="A1819" s="8" t="s">
        <v>232</v>
      </c>
      <c r="B1819" s="8" t="s">
        <v>238</v>
      </c>
      <c r="C1819" s="8" t="s">
        <v>146</v>
      </c>
      <c r="D1819" s="8" t="s">
        <v>24</v>
      </c>
      <c r="E1819" s="12">
        <v>184</v>
      </c>
      <c r="F1819" s="12">
        <v>1</v>
      </c>
      <c r="G1819" s="12">
        <v>184</v>
      </c>
      <c r="H1819" s="13">
        <v>126.96</v>
      </c>
      <c r="I1819" s="13">
        <v>6.6239999999999997</v>
      </c>
      <c r="J1819" s="13">
        <v>7.5439999999999996</v>
      </c>
      <c r="K1819" s="13">
        <v>8.2799999999999994</v>
      </c>
      <c r="L1819" s="13">
        <v>0</v>
      </c>
      <c r="M1819" s="5">
        <f>AllData_CategoryTribe!AX1820*4</f>
        <v>26.495999999999999</v>
      </c>
      <c r="N1819" s="5">
        <f>AllData_CategoryTribe!BA1820*9</f>
        <v>67.896000000000001</v>
      </c>
      <c r="O1819" s="5">
        <f>AllData_CategoryTribe!BB1820*4</f>
        <v>33.119999999999997</v>
      </c>
      <c r="P1819">
        <f t="shared" si="28"/>
        <v>1</v>
      </c>
      <c r="Q1819">
        <v>12.2</v>
      </c>
    </row>
    <row r="1820" spans="1:17" x14ac:dyDescent="0.3">
      <c r="A1820" s="8" t="s">
        <v>232</v>
      </c>
      <c r="B1820" s="8" t="s">
        <v>238</v>
      </c>
      <c r="C1820" s="8" t="s">
        <v>146</v>
      </c>
      <c r="D1820" s="8" t="s">
        <v>25</v>
      </c>
      <c r="E1820" s="12"/>
      <c r="F1820" s="12">
        <v>0</v>
      </c>
      <c r="G1820" s="12">
        <v>0</v>
      </c>
      <c r="H1820" s="13">
        <v>0</v>
      </c>
      <c r="I1820" s="13">
        <v>0</v>
      </c>
      <c r="J1820" s="13">
        <v>0</v>
      </c>
      <c r="K1820" s="13">
        <v>0</v>
      </c>
      <c r="L1820" s="13">
        <v>0</v>
      </c>
      <c r="M1820" s="5">
        <f>AllData_CategoryTribe!AX1821*4</f>
        <v>0</v>
      </c>
      <c r="N1820" s="5">
        <f>AllData_CategoryTribe!BA1821*9</f>
        <v>0</v>
      </c>
      <c r="O1820" s="5">
        <f>AllData_CategoryTribe!BB1821*4</f>
        <v>0</v>
      </c>
      <c r="P1820">
        <f t="shared" si="28"/>
        <v>0</v>
      </c>
      <c r="Q1820">
        <v>59.3</v>
      </c>
    </row>
    <row r="1821" spans="1:17" x14ac:dyDescent="0.3">
      <c r="A1821" s="8" t="s">
        <v>20</v>
      </c>
      <c r="B1821" s="8" t="s">
        <v>238</v>
      </c>
      <c r="C1821" s="8" t="s">
        <v>146</v>
      </c>
      <c r="D1821" s="8" t="s">
        <v>20</v>
      </c>
      <c r="E1821" s="12">
        <v>112</v>
      </c>
      <c r="F1821" s="12">
        <v>0.28599999999999998</v>
      </c>
      <c r="G1821" s="12">
        <v>32.031999999999996</v>
      </c>
      <c r="H1821" s="13">
        <v>33.633599999999994</v>
      </c>
      <c r="I1821" s="13">
        <v>5.9259199999999996</v>
      </c>
      <c r="J1821" s="13">
        <v>0.92892799999999998</v>
      </c>
      <c r="K1821" s="13">
        <v>0</v>
      </c>
      <c r="L1821" s="13">
        <v>0</v>
      </c>
      <c r="M1821" s="5">
        <f>AllData_CategoryTribe!AX1822*4</f>
        <v>23.703679999999999</v>
      </c>
      <c r="N1821" s="5">
        <f>AllData_CategoryTribe!BA1822*9</f>
        <v>8.3603519999999989</v>
      </c>
      <c r="O1821" s="5">
        <f>AllData_CategoryTribe!BB1822*4</f>
        <v>0</v>
      </c>
      <c r="P1821">
        <f t="shared" si="28"/>
        <v>1</v>
      </c>
      <c r="Q1821">
        <v>21.4</v>
      </c>
    </row>
    <row r="1822" spans="1:17" x14ac:dyDescent="0.3">
      <c r="A1822" s="8" t="s">
        <v>233</v>
      </c>
      <c r="B1822" s="8" t="s">
        <v>238</v>
      </c>
      <c r="C1822" s="8" t="s">
        <v>146</v>
      </c>
      <c r="D1822" s="8" t="s">
        <v>26</v>
      </c>
      <c r="E1822" s="12">
        <v>175</v>
      </c>
      <c r="F1822" s="12">
        <v>0.14299999999999999</v>
      </c>
      <c r="G1822" s="12">
        <v>25.024999999999999</v>
      </c>
      <c r="H1822" s="13">
        <v>32.532499999999999</v>
      </c>
      <c r="I1822" s="13">
        <v>0.60059999999999991</v>
      </c>
      <c r="J1822" s="13">
        <v>5.0049999999999997E-2</v>
      </c>
      <c r="K1822" s="13">
        <v>7.1571500000000006</v>
      </c>
      <c r="L1822" s="13">
        <v>7.5074999999999989E-2</v>
      </c>
      <c r="M1822" s="5">
        <f>AllData_CategoryTribe!AX1823*4</f>
        <v>2.4023999999999996</v>
      </c>
      <c r="N1822" s="5">
        <f>AllData_CategoryTribe!BA1823*9</f>
        <v>0.45044999999999996</v>
      </c>
      <c r="O1822" s="5">
        <f>AllData_CategoryTribe!BB1823*4</f>
        <v>28.628600000000002</v>
      </c>
      <c r="P1822">
        <f t="shared" si="28"/>
        <v>1</v>
      </c>
      <c r="Q1822">
        <v>31.200000000000003</v>
      </c>
    </row>
    <row r="1823" spans="1:17" x14ac:dyDescent="0.3">
      <c r="A1823" s="8" t="s">
        <v>233</v>
      </c>
      <c r="B1823" s="8" t="s">
        <v>238</v>
      </c>
      <c r="C1823" s="8" t="s">
        <v>146</v>
      </c>
      <c r="D1823" s="8" t="s">
        <v>28</v>
      </c>
      <c r="E1823" s="12">
        <v>185</v>
      </c>
      <c r="F1823" s="12">
        <v>0.14299999999999999</v>
      </c>
      <c r="G1823" s="12">
        <v>26.454999999999998</v>
      </c>
      <c r="H1823" s="13">
        <v>33.597850000000001</v>
      </c>
      <c r="I1823" s="13">
        <v>2.3015849999999998</v>
      </c>
      <c r="J1823" s="13">
        <v>0.132275</v>
      </c>
      <c r="K1823" s="13">
        <v>6.0317400000000001</v>
      </c>
      <c r="L1823" s="13">
        <v>1.6931200000000002</v>
      </c>
      <c r="M1823" s="5">
        <f>AllData_CategoryTribe!AX1824*4</f>
        <v>9.2063399999999991</v>
      </c>
      <c r="N1823" s="5">
        <f>AllData_CategoryTribe!BA1824*9</f>
        <v>1.1904749999999999</v>
      </c>
      <c r="O1823" s="5">
        <f>AllData_CategoryTribe!BB1824*4</f>
        <v>24.12696</v>
      </c>
      <c r="P1823">
        <f t="shared" si="28"/>
        <v>1</v>
      </c>
      <c r="Q1823">
        <v>32</v>
      </c>
    </row>
    <row r="1824" spans="1:17" x14ac:dyDescent="0.3">
      <c r="A1824" s="8" t="s">
        <v>233</v>
      </c>
      <c r="B1824" s="8" t="s">
        <v>238</v>
      </c>
      <c r="C1824" s="8" t="s">
        <v>146</v>
      </c>
      <c r="D1824" s="8" t="s">
        <v>29</v>
      </c>
      <c r="E1824" s="12">
        <v>60</v>
      </c>
      <c r="F1824" s="12">
        <v>6.7000000000000004E-2</v>
      </c>
      <c r="G1824" s="12">
        <v>4.0200000000000005</v>
      </c>
      <c r="H1824" s="13">
        <v>0.88440000000000007</v>
      </c>
      <c r="I1824" s="13">
        <v>4.0200000000000007E-2</v>
      </c>
      <c r="J1824" s="13">
        <v>1.6080000000000004E-2</v>
      </c>
      <c r="K1824" s="13">
        <v>0.18090000000000003</v>
      </c>
      <c r="L1824" s="13">
        <v>0.11256000000000001</v>
      </c>
      <c r="M1824" s="5">
        <f>AllData_CategoryTribe!AX1825*4</f>
        <v>0.16080000000000003</v>
      </c>
      <c r="N1824" s="5">
        <f>AllData_CategoryTribe!BA1825*9</f>
        <v>0.14472000000000004</v>
      </c>
      <c r="O1824" s="5">
        <f>AllData_CategoryTribe!BB1825*4</f>
        <v>0.72360000000000013</v>
      </c>
      <c r="P1824">
        <f t="shared" si="28"/>
        <v>1</v>
      </c>
      <c r="Q1824">
        <v>5.9</v>
      </c>
    </row>
    <row r="1825" spans="1:17" x14ac:dyDescent="0.3">
      <c r="A1825" s="8" t="s">
        <v>233</v>
      </c>
      <c r="B1825" s="8" t="s">
        <v>238</v>
      </c>
      <c r="C1825" s="8" t="s">
        <v>146</v>
      </c>
      <c r="D1825" s="8" t="s">
        <v>30</v>
      </c>
      <c r="E1825" s="12">
        <v>119</v>
      </c>
      <c r="F1825" s="12">
        <v>1</v>
      </c>
      <c r="G1825" s="12">
        <v>119</v>
      </c>
      <c r="H1825" s="13">
        <v>109.48</v>
      </c>
      <c r="I1825" s="13">
        <v>1.19</v>
      </c>
      <c r="J1825" s="13">
        <v>0.59499999999999997</v>
      </c>
      <c r="K1825" s="13">
        <v>27.846</v>
      </c>
      <c r="L1825" s="13">
        <v>2.8559999999999999</v>
      </c>
      <c r="M1825" s="5">
        <f>AllData_CategoryTribe!AX1826*4</f>
        <v>4.76</v>
      </c>
      <c r="N1825" s="5">
        <f>AllData_CategoryTribe!BA1826*9</f>
        <v>5.3549999999999995</v>
      </c>
      <c r="O1825" s="5">
        <f>AllData_CategoryTribe!BB1826*4</f>
        <v>111.384</v>
      </c>
      <c r="P1825">
        <f t="shared" si="28"/>
        <v>1</v>
      </c>
      <c r="Q1825">
        <v>24.9</v>
      </c>
    </row>
    <row r="1826" spans="1:17" x14ac:dyDescent="0.3">
      <c r="A1826" s="8" t="s">
        <v>233</v>
      </c>
      <c r="B1826" s="8" t="s">
        <v>238</v>
      </c>
      <c r="C1826" s="8" t="s">
        <v>146</v>
      </c>
      <c r="D1826" s="8" t="s">
        <v>31</v>
      </c>
      <c r="E1826" s="12">
        <v>122</v>
      </c>
      <c r="F1826" s="12">
        <v>3.3000000000000002E-2</v>
      </c>
      <c r="G1826" s="12">
        <v>4.0259999999999998</v>
      </c>
      <c r="H1826" s="13">
        <v>3.7441800000000001</v>
      </c>
      <c r="I1826" s="13">
        <v>8.0519999999999994E-2</v>
      </c>
      <c r="J1826" s="13">
        <v>4.0260000000000001E-3</v>
      </c>
      <c r="K1826" s="13">
        <v>0.86961600000000006</v>
      </c>
      <c r="L1826" s="13">
        <v>6.0389999999999999E-2</v>
      </c>
      <c r="M1826" s="5">
        <f>AllData_CategoryTribe!AX1827*4</f>
        <v>0.32207999999999998</v>
      </c>
      <c r="N1826" s="5">
        <f>AllData_CategoryTribe!BA1827*9</f>
        <v>3.6234000000000002E-2</v>
      </c>
      <c r="O1826" s="5">
        <f>AllData_CategoryTribe!BB1827*4</f>
        <v>3.4784640000000002</v>
      </c>
      <c r="P1826">
        <f t="shared" si="28"/>
        <v>1</v>
      </c>
      <c r="Q1826">
        <v>23.700000000000003</v>
      </c>
    </row>
    <row r="1827" spans="1:17" x14ac:dyDescent="0.3">
      <c r="A1827" s="8" t="s">
        <v>233</v>
      </c>
      <c r="B1827" s="8" t="s">
        <v>238</v>
      </c>
      <c r="C1827" s="8" t="s">
        <v>146</v>
      </c>
      <c r="D1827" s="8" t="s">
        <v>87</v>
      </c>
      <c r="E1827" s="12">
        <v>171</v>
      </c>
      <c r="F1827" s="12">
        <v>0.28599999999999998</v>
      </c>
      <c r="G1827" s="12">
        <v>48.905999999999999</v>
      </c>
      <c r="H1827" s="13">
        <v>56.730959999999996</v>
      </c>
      <c r="I1827" s="13">
        <v>3.7657619999999996</v>
      </c>
      <c r="J1827" s="13">
        <v>0.24453</v>
      </c>
      <c r="K1827" s="13">
        <v>10.172448000000001</v>
      </c>
      <c r="L1827" s="13">
        <v>3.17889</v>
      </c>
      <c r="M1827" s="5">
        <f>AllData_CategoryTribe!AX1828*4</f>
        <v>15.063047999999998</v>
      </c>
      <c r="N1827" s="5">
        <f>AllData_CategoryTribe!BA1828*9</f>
        <v>2.2007699999999999</v>
      </c>
      <c r="O1827" s="5">
        <f>AllData_CategoryTribe!BB1828*4</f>
        <v>40.689792000000004</v>
      </c>
      <c r="P1827">
        <f t="shared" si="28"/>
        <v>1</v>
      </c>
      <c r="Q1827">
        <v>29</v>
      </c>
    </row>
    <row r="1828" spans="1:17" x14ac:dyDescent="0.3">
      <c r="A1828" s="8" t="s">
        <v>233</v>
      </c>
      <c r="B1828" s="8" t="s">
        <v>238</v>
      </c>
      <c r="C1828" s="8" t="s">
        <v>146</v>
      </c>
      <c r="D1828" s="8" t="s">
        <v>147</v>
      </c>
      <c r="E1828" s="12">
        <v>114</v>
      </c>
      <c r="F1828" s="12">
        <v>0.28599999999999998</v>
      </c>
      <c r="G1828" s="12">
        <v>32.603999999999999</v>
      </c>
      <c r="H1828" s="13">
        <v>33.582120000000003</v>
      </c>
      <c r="I1828" s="13">
        <v>0.55426799999999998</v>
      </c>
      <c r="J1828" s="13">
        <v>3.2604000000000001E-2</v>
      </c>
      <c r="K1828" s="13">
        <v>7.9227720000000001</v>
      </c>
      <c r="L1828" s="13">
        <v>0.97811999999999999</v>
      </c>
      <c r="M1828" s="5">
        <f>AllData_CategoryTribe!AX1829*4</f>
        <v>2.2170719999999999</v>
      </c>
      <c r="N1828" s="5">
        <f>AllData_CategoryTribe!BA1829*9</f>
        <v>0.29343600000000003</v>
      </c>
      <c r="O1828" s="5">
        <f>AllData_CategoryTribe!BB1829*4</f>
        <v>31.691088000000001</v>
      </c>
      <c r="P1828">
        <f t="shared" si="28"/>
        <v>1</v>
      </c>
      <c r="Q1828">
        <v>26.1</v>
      </c>
    </row>
    <row r="1829" spans="1:17" x14ac:dyDescent="0.3">
      <c r="A1829" s="8" t="s">
        <v>233</v>
      </c>
      <c r="B1829" s="8" t="s">
        <v>238</v>
      </c>
      <c r="C1829" s="8" t="s">
        <v>146</v>
      </c>
      <c r="D1829" s="8" t="s">
        <v>44</v>
      </c>
      <c r="E1829" s="12"/>
      <c r="F1829" s="12">
        <v>3.3000000000000002E-2</v>
      </c>
      <c r="G1829" s="12">
        <v>0</v>
      </c>
      <c r="H1829" s="13">
        <v>0</v>
      </c>
      <c r="I1829" s="13">
        <v>0</v>
      </c>
      <c r="J1829" s="13">
        <v>0</v>
      </c>
      <c r="K1829" s="13">
        <v>0</v>
      </c>
      <c r="L1829" s="13">
        <v>0</v>
      </c>
      <c r="M1829" s="5">
        <f>AllData_CategoryTribe!AX1830*4</f>
        <v>0</v>
      </c>
      <c r="N1829" s="5">
        <f>AllData_CategoryTribe!BA1830*9</f>
        <v>0</v>
      </c>
      <c r="O1829" s="5">
        <f>AllData_CategoryTribe!BB1830*4</f>
        <v>0</v>
      </c>
      <c r="P1829">
        <f t="shared" si="28"/>
        <v>0</v>
      </c>
      <c r="Q1829">
        <v>33.799999999999997</v>
      </c>
    </row>
    <row r="1830" spans="1:17" x14ac:dyDescent="0.3">
      <c r="A1830" s="8" t="s">
        <v>234</v>
      </c>
      <c r="B1830" s="8" t="s">
        <v>238</v>
      </c>
      <c r="C1830" s="8" t="s">
        <v>146</v>
      </c>
      <c r="D1830" s="8" t="s">
        <v>248</v>
      </c>
      <c r="E1830" s="12">
        <v>134</v>
      </c>
      <c r="F1830" s="12">
        <v>0.14299999999999999</v>
      </c>
      <c r="G1830" s="12">
        <v>19.161999999999999</v>
      </c>
      <c r="H1830" s="13">
        <v>31.234059999999999</v>
      </c>
      <c r="I1830" s="13">
        <v>1.207206</v>
      </c>
      <c r="J1830" s="13">
        <v>0.26826800000000001</v>
      </c>
      <c r="K1830" s="13">
        <v>5.9593820000000006</v>
      </c>
      <c r="L1830" s="13">
        <v>0.19161999999999998</v>
      </c>
      <c r="M1830" s="5">
        <f>AllData_CategoryTribe!AX1831*4</f>
        <v>4.828824</v>
      </c>
      <c r="N1830" s="5">
        <f>AllData_CategoryTribe!BA1831*9</f>
        <v>2.414412</v>
      </c>
      <c r="O1830" s="5">
        <f>AllData_CategoryTribe!BB1831*4</f>
        <v>23.837528000000002</v>
      </c>
      <c r="P1830">
        <f t="shared" si="28"/>
        <v>1</v>
      </c>
      <c r="Q1830">
        <v>38.799999999999997</v>
      </c>
    </row>
    <row r="1831" spans="1:17" x14ac:dyDescent="0.3">
      <c r="A1831" s="8" t="s">
        <v>234</v>
      </c>
      <c r="B1831" s="8" t="s">
        <v>238</v>
      </c>
      <c r="C1831" s="8" t="s">
        <v>146</v>
      </c>
      <c r="D1831" s="8" t="s">
        <v>27</v>
      </c>
      <c r="E1831" s="12">
        <v>114</v>
      </c>
      <c r="F1831" s="12">
        <v>1</v>
      </c>
      <c r="G1831" s="12">
        <v>114</v>
      </c>
      <c r="H1831" s="13">
        <v>142.5</v>
      </c>
      <c r="I1831" s="13">
        <v>2.3940000000000001</v>
      </c>
      <c r="J1831" s="13">
        <v>1.4820000000000002</v>
      </c>
      <c r="K1831" s="13">
        <v>29.867999999999999</v>
      </c>
      <c r="L1831" s="13">
        <v>1.1399999999999999</v>
      </c>
      <c r="M1831" s="5">
        <f>AllData_CategoryTribe!AX1832*4</f>
        <v>9.5760000000000005</v>
      </c>
      <c r="N1831" s="5">
        <f>AllData_CategoryTribe!BA1832*9</f>
        <v>13.338000000000001</v>
      </c>
      <c r="O1831" s="5">
        <f>AllData_CategoryTribe!BB1832*4</f>
        <v>119.47199999999999</v>
      </c>
      <c r="P1831">
        <f t="shared" si="28"/>
        <v>1</v>
      </c>
      <c r="Q1831">
        <v>29.6</v>
      </c>
    </row>
    <row r="1832" spans="1:17" x14ac:dyDescent="0.3">
      <c r="A1832" s="8" t="s">
        <v>234</v>
      </c>
      <c r="B1832" s="8" t="s">
        <v>238</v>
      </c>
      <c r="C1832" s="8" t="s">
        <v>146</v>
      </c>
      <c r="D1832" s="8" t="s">
        <v>32</v>
      </c>
      <c r="E1832" s="12"/>
      <c r="F1832" s="12">
        <v>0</v>
      </c>
      <c r="G1832" s="12">
        <v>0</v>
      </c>
      <c r="H1832" s="13">
        <v>0</v>
      </c>
      <c r="I1832" s="13">
        <v>0</v>
      </c>
      <c r="J1832" s="13">
        <v>0</v>
      </c>
      <c r="K1832" s="13">
        <v>0</v>
      </c>
      <c r="L1832" s="13">
        <v>0</v>
      </c>
      <c r="M1832" s="5">
        <f>AllData_CategoryTribe!AX1833*4</f>
        <v>0</v>
      </c>
      <c r="N1832" s="5">
        <f>AllData_CategoryTribe!BA1833*9</f>
        <v>0</v>
      </c>
      <c r="O1832" s="5">
        <f>AllData_CategoryTribe!BB1833*4</f>
        <v>0</v>
      </c>
      <c r="P1832">
        <f t="shared" si="28"/>
        <v>0</v>
      </c>
      <c r="Q1832">
        <v>87</v>
      </c>
    </row>
    <row r="1833" spans="1:17" x14ac:dyDescent="0.3">
      <c r="A1833" s="8" t="s">
        <v>234</v>
      </c>
      <c r="B1833" s="8" t="s">
        <v>238</v>
      </c>
      <c r="C1833" s="8" t="s">
        <v>146</v>
      </c>
      <c r="D1833" s="8" t="s">
        <v>74</v>
      </c>
      <c r="E1833" s="12">
        <v>340</v>
      </c>
      <c r="F1833" s="12">
        <v>0.57099999999999995</v>
      </c>
      <c r="G1833" s="12">
        <v>194.14</v>
      </c>
      <c r="H1833" s="13">
        <v>79.597399999999993</v>
      </c>
      <c r="I1833" s="13">
        <v>0</v>
      </c>
      <c r="J1833" s="13">
        <v>0</v>
      </c>
      <c r="K1833" s="13">
        <v>20.190560000000001</v>
      </c>
      <c r="L1833" s="13">
        <v>0</v>
      </c>
      <c r="M1833" s="5">
        <f>AllData_CategoryTribe!AX1834*4</f>
        <v>0</v>
      </c>
      <c r="N1833" s="5">
        <f>AllData_CategoryTribe!BA1834*9</f>
        <v>0</v>
      </c>
      <c r="O1833" s="5">
        <f>AllData_CategoryTribe!BB1834*4</f>
        <v>80.762240000000006</v>
      </c>
      <c r="P1833">
        <f t="shared" si="28"/>
        <v>1</v>
      </c>
      <c r="Q1833">
        <v>10.4</v>
      </c>
    </row>
    <row r="1834" spans="1:17" x14ac:dyDescent="0.3">
      <c r="A1834" s="8" t="s">
        <v>234</v>
      </c>
      <c r="B1834" s="8" t="s">
        <v>238</v>
      </c>
      <c r="C1834" s="8" t="s">
        <v>146</v>
      </c>
      <c r="D1834" s="8" t="s">
        <v>124</v>
      </c>
      <c r="E1834" s="12">
        <v>3</v>
      </c>
      <c r="F1834" s="12">
        <v>0.42899999999999999</v>
      </c>
      <c r="G1834" s="12">
        <v>1.2869999999999999</v>
      </c>
      <c r="H1834" s="13">
        <v>4.8391199999999994</v>
      </c>
      <c r="I1834" s="13">
        <v>0</v>
      </c>
      <c r="J1834" s="13">
        <v>0</v>
      </c>
      <c r="K1834" s="13">
        <v>1.2522509999999998</v>
      </c>
      <c r="L1834" s="13">
        <v>0</v>
      </c>
      <c r="M1834" s="5">
        <f>AllData_CategoryTribe!AX1835*4</f>
        <v>0</v>
      </c>
      <c r="N1834" s="5">
        <f>AllData_CategoryTribe!BA1835*9</f>
        <v>0</v>
      </c>
      <c r="O1834" s="5">
        <f>AllData_CategoryTribe!BB1835*4</f>
        <v>5.0090039999999991</v>
      </c>
      <c r="P1834">
        <f t="shared" si="28"/>
        <v>1</v>
      </c>
      <c r="Q1834">
        <v>97.3</v>
      </c>
    </row>
    <row r="1835" spans="1:17" x14ac:dyDescent="0.3">
      <c r="A1835" s="8" t="s">
        <v>232</v>
      </c>
      <c r="B1835" s="8" t="s">
        <v>238</v>
      </c>
      <c r="C1835" s="8" t="s">
        <v>148</v>
      </c>
      <c r="D1835" s="8" t="s">
        <v>13</v>
      </c>
      <c r="E1835" s="12">
        <v>112</v>
      </c>
      <c r="F1835" s="12">
        <v>6.7000000000000004E-2</v>
      </c>
      <c r="G1835" s="12">
        <v>7.5040000000000004</v>
      </c>
      <c r="H1835" s="13">
        <v>20.185760000000002</v>
      </c>
      <c r="I1835" s="13">
        <v>1.8684960000000002</v>
      </c>
      <c r="J1835" s="13">
        <v>1.3507199999999999</v>
      </c>
      <c r="K1835" s="13">
        <v>0</v>
      </c>
      <c r="L1835" s="13">
        <v>0</v>
      </c>
      <c r="M1835" s="5">
        <f>AllData_CategoryTribe!AX1836*4</f>
        <v>7.4739840000000006</v>
      </c>
      <c r="N1835" s="5">
        <f>AllData_CategoryTribe!BA1836*9</f>
        <v>12.156479999999998</v>
      </c>
      <c r="O1835" s="5">
        <f>AllData_CategoryTribe!BB1836*4</f>
        <v>0</v>
      </c>
      <c r="P1835">
        <f t="shared" si="28"/>
        <v>1</v>
      </c>
      <c r="Q1835">
        <v>42.9</v>
      </c>
    </row>
    <row r="1836" spans="1:17" x14ac:dyDescent="0.3">
      <c r="A1836" s="8" t="s">
        <v>232</v>
      </c>
      <c r="B1836" s="8" t="s">
        <v>238</v>
      </c>
      <c r="C1836" s="8" t="s">
        <v>148</v>
      </c>
      <c r="D1836" s="8" t="s">
        <v>15</v>
      </c>
      <c r="E1836" s="12"/>
      <c r="F1836" s="12">
        <v>0</v>
      </c>
      <c r="G1836" s="12">
        <v>0</v>
      </c>
      <c r="H1836" s="13">
        <v>0</v>
      </c>
      <c r="I1836" s="13">
        <v>0</v>
      </c>
      <c r="J1836" s="13">
        <v>0</v>
      </c>
      <c r="K1836" s="13">
        <v>0</v>
      </c>
      <c r="L1836" s="13">
        <v>0</v>
      </c>
      <c r="M1836" s="5">
        <f>AllData_CategoryTribe!AX1837*4</f>
        <v>0</v>
      </c>
      <c r="N1836" s="5">
        <f>AllData_CategoryTribe!BA1837*9</f>
        <v>0</v>
      </c>
      <c r="O1836" s="5">
        <f>AllData_CategoryTribe!BB1837*4</f>
        <v>0</v>
      </c>
      <c r="P1836">
        <f t="shared" si="28"/>
        <v>0</v>
      </c>
      <c r="Q1836">
        <v>44.3</v>
      </c>
    </row>
    <row r="1837" spans="1:17" x14ac:dyDescent="0.3">
      <c r="A1837" s="8" t="s">
        <v>232</v>
      </c>
      <c r="B1837" s="8" t="s">
        <v>238</v>
      </c>
      <c r="C1837" s="8" t="s">
        <v>148</v>
      </c>
      <c r="D1837" s="8" t="s">
        <v>17</v>
      </c>
      <c r="E1837" s="12"/>
      <c r="F1837" s="12">
        <v>0</v>
      </c>
      <c r="G1837" s="12">
        <v>0</v>
      </c>
      <c r="H1837" s="13">
        <v>0</v>
      </c>
      <c r="I1837" s="13">
        <v>0</v>
      </c>
      <c r="J1837" s="13">
        <v>0</v>
      </c>
      <c r="K1837" s="13">
        <v>0</v>
      </c>
      <c r="L1837" s="13">
        <v>0</v>
      </c>
      <c r="M1837" s="5">
        <f>AllData_CategoryTribe!AX1838*4</f>
        <v>0</v>
      </c>
      <c r="N1837" s="5">
        <f>AllData_CategoryTribe!BA1838*9</f>
        <v>0</v>
      </c>
      <c r="O1837" s="5">
        <f>AllData_CategoryTribe!BB1838*4</f>
        <v>0</v>
      </c>
      <c r="P1837">
        <f t="shared" si="28"/>
        <v>0</v>
      </c>
      <c r="Q1837">
        <v>38.299999999999997</v>
      </c>
    </row>
    <row r="1838" spans="1:17" x14ac:dyDescent="0.3">
      <c r="A1838" s="8" t="s">
        <v>232</v>
      </c>
      <c r="B1838" s="8" t="s">
        <v>238</v>
      </c>
      <c r="C1838" s="8" t="s">
        <v>148</v>
      </c>
      <c r="D1838" s="8" t="s">
        <v>18</v>
      </c>
      <c r="E1838" s="12"/>
      <c r="F1838" s="12">
        <v>0</v>
      </c>
      <c r="G1838" s="12">
        <v>0</v>
      </c>
      <c r="H1838" s="13">
        <v>0</v>
      </c>
      <c r="I1838" s="13">
        <v>0</v>
      </c>
      <c r="J1838" s="13">
        <v>0</v>
      </c>
      <c r="K1838" s="13">
        <v>0</v>
      </c>
      <c r="L1838" s="13">
        <v>0</v>
      </c>
      <c r="M1838" s="5">
        <f>AllData_CategoryTribe!AX1839*4</f>
        <v>0</v>
      </c>
      <c r="N1838" s="5">
        <f>AllData_CategoryTribe!BA1839*9</f>
        <v>0</v>
      </c>
      <c r="O1838" s="5">
        <f>AllData_CategoryTribe!BB1839*4</f>
        <v>0</v>
      </c>
      <c r="P1838">
        <f t="shared" si="28"/>
        <v>0</v>
      </c>
      <c r="Q1838">
        <v>39.900000000000006</v>
      </c>
    </row>
    <row r="1839" spans="1:17" x14ac:dyDescent="0.3">
      <c r="A1839" s="8" t="s">
        <v>232</v>
      </c>
      <c r="B1839" s="8" t="s">
        <v>238</v>
      </c>
      <c r="C1839" s="8" t="s">
        <v>148</v>
      </c>
      <c r="D1839" s="8" t="s">
        <v>19</v>
      </c>
      <c r="E1839" s="12">
        <v>112</v>
      </c>
      <c r="F1839" s="12">
        <v>3.3000000000000002E-2</v>
      </c>
      <c r="G1839" s="12">
        <v>3.6960000000000002</v>
      </c>
      <c r="H1839" s="13">
        <v>10.533600000000002</v>
      </c>
      <c r="I1839" s="13">
        <v>0.994224</v>
      </c>
      <c r="J1839" s="13">
        <v>0.69854399999999994</v>
      </c>
      <c r="K1839" s="13">
        <v>0</v>
      </c>
      <c r="L1839" s="13">
        <v>0</v>
      </c>
      <c r="M1839" s="5">
        <f>AllData_CategoryTribe!AX1840*4</f>
        <v>3.976896</v>
      </c>
      <c r="N1839" s="5">
        <f>AllData_CategoryTribe!BA1840*9</f>
        <v>6.2868959999999996</v>
      </c>
      <c r="O1839" s="5">
        <f>AllData_CategoryTribe!BB1840*4</f>
        <v>0</v>
      </c>
      <c r="P1839">
        <f t="shared" si="28"/>
        <v>1</v>
      </c>
      <c r="Q1839">
        <v>45.8</v>
      </c>
    </row>
    <row r="1840" spans="1:17" x14ac:dyDescent="0.3">
      <c r="A1840" s="8" t="s">
        <v>232</v>
      </c>
      <c r="B1840" s="8" t="s">
        <v>238</v>
      </c>
      <c r="C1840" s="8" t="s">
        <v>148</v>
      </c>
      <c r="D1840" s="8" t="s">
        <v>22</v>
      </c>
      <c r="E1840" s="12"/>
      <c r="F1840" s="12">
        <v>0</v>
      </c>
      <c r="G1840" s="12">
        <v>0</v>
      </c>
      <c r="H1840" s="13">
        <v>0</v>
      </c>
      <c r="I1840" s="13">
        <v>0</v>
      </c>
      <c r="J1840" s="13">
        <v>0</v>
      </c>
      <c r="K1840" s="13">
        <v>0</v>
      </c>
      <c r="L1840" s="13">
        <v>0</v>
      </c>
      <c r="M1840" s="5">
        <f>AllData_CategoryTribe!AX1841*4</f>
        <v>0</v>
      </c>
      <c r="N1840" s="5">
        <f>AllData_CategoryTribe!BA1841*9</f>
        <v>0</v>
      </c>
      <c r="O1840" s="5">
        <f>AllData_CategoryTribe!BB1841*4</f>
        <v>0</v>
      </c>
      <c r="P1840">
        <f t="shared" si="28"/>
        <v>0</v>
      </c>
      <c r="Q1840">
        <v>45.8</v>
      </c>
    </row>
    <row r="1841" spans="1:17" x14ac:dyDescent="0.3">
      <c r="A1841" s="8" t="s">
        <v>232</v>
      </c>
      <c r="B1841" s="8" t="s">
        <v>238</v>
      </c>
      <c r="C1841" s="8" t="s">
        <v>148</v>
      </c>
      <c r="D1841" s="8" t="s">
        <v>23</v>
      </c>
      <c r="E1841" s="12">
        <v>64</v>
      </c>
      <c r="F1841" s="12">
        <v>0.14299999999999999</v>
      </c>
      <c r="G1841" s="12">
        <v>9.1519999999999992</v>
      </c>
      <c r="H1841" s="13">
        <v>14.185599999999999</v>
      </c>
      <c r="I1841" s="13">
        <v>1.153152</v>
      </c>
      <c r="J1841" s="13">
        <v>0.97011199999999986</v>
      </c>
      <c r="K1841" s="13">
        <v>0.100672</v>
      </c>
      <c r="L1841" s="13">
        <v>0</v>
      </c>
      <c r="M1841" s="5">
        <f>AllData_CategoryTribe!AX1842*4</f>
        <v>4.6126079999999998</v>
      </c>
      <c r="N1841" s="5">
        <f>AllData_CategoryTribe!BA1842*9</f>
        <v>8.7310079999999992</v>
      </c>
      <c r="O1841" s="5">
        <f>AllData_CategoryTribe!BB1842*4</f>
        <v>0.40268799999999999</v>
      </c>
      <c r="P1841">
        <f t="shared" si="28"/>
        <v>1</v>
      </c>
      <c r="Q1841">
        <v>24.3</v>
      </c>
    </row>
    <row r="1842" spans="1:17" x14ac:dyDescent="0.3">
      <c r="A1842" s="8" t="s">
        <v>232</v>
      </c>
      <c r="B1842" s="8" t="s">
        <v>238</v>
      </c>
      <c r="C1842" s="8" t="s">
        <v>148</v>
      </c>
      <c r="D1842" s="8" t="s">
        <v>24</v>
      </c>
      <c r="E1842" s="12">
        <v>184</v>
      </c>
      <c r="F1842" s="12">
        <v>1</v>
      </c>
      <c r="G1842" s="12">
        <v>184</v>
      </c>
      <c r="H1842" s="13">
        <v>126.96</v>
      </c>
      <c r="I1842" s="13">
        <v>6.6239999999999997</v>
      </c>
      <c r="J1842" s="13">
        <v>7.5439999999999996</v>
      </c>
      <c r="K1842" s="13">
        <v>8.2799999999999994</v>
      </c>
      <c r="L1842" s="13">
        <v>0</v>
      </c>
      <c r="M1842" s="5">
        <f>AllData_CategoryTribe!AX1843*4</f>
        <v>26.495999999999999</v>
      </c>
      <c r="N1842" s="5">
        <f>AllData_CategoryTribe!BA1843*9</f>
        <v>67.896000000000001</v>
      </c>
      <c r="O1842" s="5">
        <f>AllData_CategoryTribe!BB1843*4</f>
        <v>33.119999999999997</v>
      </c>
      <c r="P1842">
        <f t="shared" si="28"/>
        <v>1</v>
      </c>
      <c r="Q1842">
        <v>12.2</v>
      </c>
    </row>
    <row r="1843" spans="1:17" x14ac:dyDescent="0.3">
      <c r="A1843" s="8" t="s">
        <v>232</v>
      </c>
      <c r="B1843" s="8" t="s">
        <v>238</v>
      </c>
      <c r="C1843" s="8" t="s">
        <v>148</v>
      </c>
      <c r="D1843" s="8" t="s">
        <v>25</v>
      </c>
      <c r="E1843" s="12"/>
      <c r="F1843" s="12">
        <v>0</v>
      </c>
      <c r="G1843" s="12">
        <v>0</v>
      </c>
      <c r="H1843" s="13">
        <v>0</v>
      </c>
      <c r="I1843" s="13">
        <v>0</v>
      </c>
      <c r="J1843" s="13">
        <v>0</v>
      </c>
      <c r="K1843" s="13">
        <v>0</v>
      </c>
      <c r="L1843" s="13">
        <v>0</v>
      </c>
      <c r="M1843" s="5">
        <f>AllData_CategoryTribe!AX1844*4</f>
        <v>0</v>
      </c>
      <c r="N1843" s="5">
        <f>AllData_CategoryTribe!BA1844*9</f>
        <v>0</v>
      </c>
      <c r="O1843" s="5">
        <f>AllData_CategoryTribe!BB1844*4</f>
        <v>0</v>
      </c>
      <c r="P1843">
        <f t="shared" si="28"/>
        <v>0</v>
      </c>
      <c r="Q1843">
        <v>59.3</v>
      </c>
    </row>
    <row r="1844" spans="1:17" x14ac:dyDescent="0.3">
      <c r="A1844" s="8" t="s">
        <v>20</v>
      </c>
      <c r="B1844" s="8" t="s">
        <v>238</v>
      </c>
      <c r="C1844" s="8" t="s">
        <v>148</v>
      </c>
      <c r="D1844" s="8" t="s">
        <v>20</v>
      </c>
      <c r="E1844" s="12">
        <v>112</v>
      </c>
      <c r="F1844" s="12">
        <v>0.14299999999999999</v>
      </c>
      <c r="G1844" s="12">
        <v>16.015999999999998</v>
      </c>
      <c r="H1844" s="13">
        <v>16.816799999999997</v>
      </c>
      <c r="I1844" s="13">
        <v>2.9629599999999998</v>
      </c>
      <c r="J1844" s="13">
        <v>0.46446399999999999</v>
      </c>
      <c r="K1844" s="13">
        <v>0</v>
      </c>
      <c r="L1844" s="13">
        <v>0</v>
      </c>
      <c r="M1844" s="5">
        <f>AllData_CategoryTribe!AX1845*4</f>
        <v>11.851839999999999</v>
      </c>
      <c r="N1844" s="5">
        <f>AllData_CategoryTribe!BA1845*9</f>
        <v>4.1801759999999994</v>
      </c>
      <c r="O1844" s="5">
        <f>AllData_CategoryTribe!BB1845*4</f>
        <v>0</v>
      </c>
      <c r="P1844">
        <f t="shared" si="28"/>
        <v>1</v>
      </c>
      <c r="Q1844">
        <v>21.4</v>
      </c>
    </row>
    <row r="1845" spans="1:17" x14ac:dyDescent="0.3">
      <c r="A1845" s="8" t="s">
        <v>233</v>
      </c>
      <c r="B1845" s="8" t="s">
        <v>238</v>
      </c>
      <c r="C1845" s="8" t="s">
        <v>148</v>
      </c>
      <c r="D1845" s="8" t="s">
        <v>26</v>
      </c>
      <c r="E1845" s="12">
        <v>175</v>
      </c>
      <c r="F1845" s="12">
        <v>0.14299999999999999</v>
      </c>
      <c r="G1845" s="12">
        <v>25.024999999999999</v>
      </c>
      <c r="H1845" s="13">
        <v>32.532499999999999</v>
      </c>
      <c r="I1845" s="13">
        <v>0.60059999999999991</v>
      </c>
      <c r="J1845" s="13">
        <v>5.0049999999999997E-2</v>
      </c>
      <c r="K1845" s="13">
        <v>7.1571500000000006</v>
      </c>
      <c r="L1845" s="13">
        <v>7.5074999999999989E-2</v>
      </c>
      <c r="M1845" s="5">
        <f>AllData_CategoryTribe!AX1846*4</f>
        <v>2.4023999999999996</v>
      </c>
      <c r="N1845" s="5">
        <f>AllData_CategoryTribe!BA1846*9</f>
        <v>0.45044999999999996</v>
      </c>
      <c r="O1845" s="5">
        <f>AllData_CategoryTribe!BB1846*4</f>
        <v>28.628600000000002</v>
      </c>
      <c r="P1845">
        <f t="shared" si="28"/>
        <v>1</v>
      </c>
      <c r="Q1845">
        <v>31.200000000000003</v>
      </c>
    </row>
    <row r="1846" spans="1:17" x14ac:dyDescent="0.3">
      <c r="A1846" s="8" t="s">
        <v>233</v>
      </c>
      <c r="B1846" s="8" t="s">
        <v>238</v>
      </c>
      <c r="C1846" s="8" t="s">
        <v>148</v>
      </c>
      <c r="D1846" s="8" t="s">
        <v>28</v>
      </c>
      <c r="E1846" s="12">
        <v>185</v>
      </c>
      <c r="F1846" s="12">
        <v>0.14299999999999999</v>
      </c>
      <c r="G1846" s="12">
        <v>26.454999999999998</v>
      </c>
      <c r="H1846" s="13">
        <v>33.597850000000001</v>
      </c>
      <c r="I1846" s="13">
        <v>2.3015849999999998</v>
      </c>
      <c r="J1846" s="13">
        <v>0.132275</v>
      </c>
      <c r="K1846" s="13">
        <v>6.0317400000000001</v>
      </c>
      <c r="L1846" s="13">
        <v>1.6931200000000002</v>
      </c>
      <c r="M1846" s="5">
        <f>AllData_CategoryTribe!AX1847*4</f>
        <v>9.2063399999999991</v>
      </c>
      <c r="N1846" s="5">
        <f>AllData_CategoryTribe!BA1847*9</f>
        <v>1.1904749999999999</v>
      </c>
      <c r="O1846" s="5">
        <f>AllData_CategoryTribe!BB1847*4</f>
        <v>24.12696</v>
      </c>
      <c r="P1846">
        <f t="shared" si="28"/>
        <v>1</v>
      </c>
      <c r="Q1846">
        <v>32</v>
      </c>
    </row>
    <row r="1847" spans="1:17" x14ac:dyDescent="0.3">
      <c r="A1847" s="8" t="s">
        <v>233</v>
      </c>
      <c r="B1847" s="8" t="s">
        <v>238</v>
      </c>
      <c r="C1847" s="8" t="s">
        <v>148</v>
      </c>
      <c r="D1847" s="8" t="s">
        <v>29</v>
      </c>
      <c r="E1847" s="12"/>
      <c r="F1847" s="12">
        <v>0</v>
      </c>
      <c r="G1847" s="12">
        <v>0</v>
      </c>
      <c r="H1847" s="13">
        <v>0</v>
      </c>
      <c r="I1847" s="13">
        <v>0</v>
      </c>
      <c r="J1847" s="13">
        <v>0</v>
      </c>
      <c r="K1847" s="13">
        <v>0</v>
      </c>
      <c r="L1847" s="13">
        <v>0</v>
      </c>
      <c r="M1847" s="5">
        <f>AllData_CategoryTribe!AX1848*4</f>
        <v>0</v>
      </c>
      <c r="N1847" s="5">
        <f>AllData_CategoryTribe!BA1848*9</f>
        <v>0</v>
      </c>
      <c r="O1847" s="5">
        <f>AllData_CategoryTribe!BB1848*4</f>
        <v>0</v>
      </c>
      <c r="P1847">
        <f t="shared" si="28"/>
        <v>0</v>
      </c>
      <c r="Q1847">
        <v>5.9</v>
      </c>
    </row>
    <row r="1848" spans="1:17" x14ac:dyDescent="0.3">
      <c r="A1848" s="8" t="s">
        <v>233</v>
      </c>
      <c r="B1848" s="8" t="s">
        <v>238</v>
      </c>
      <c r="C1848" s="8" t="s">
        <v>148</v>
      </c>
      <c r="D1848" s="8" t="s">
        <v>30</v>
      </c>
      <c r="E1848" s="12">
        <v>119</v>
      </c>
      <c r="F1848" s="12">
        <v>1</v>
      </c>
      <c r="G1848" s="12">
        <v>119</v>
      </c>
      <c r="H1848" s="13">
        <v>109.48</v>
      </c>
      <c r="I1848" s="13">
        <v>1.19</v>
      </c>
      <c r="J1848" s="13">
        <v>0.59499999999999997</v>
      </c>
      <c r="K1848" s="13">
        <v>27.846</v>
      </c>
      <c r="L1848" s="13">
        <v>2.8559999999999999</v>
      </c>
      <c r="M1848" s="5">
        <f>AllData_CategoryTribe!AX1849*4</f>
        <v>4.76</v>
      </c>
      <c r="N1848" s="5">
        <f>AllData_CategoryTribe!BA1849*9</f>
        <v>5.3549999999999995</v>
      </c>
      <c r="O1848" s="5">
        <f>AllData_CategoryTribe!BB1849*4</f>
        <v>111.384</v>
      </c>
      <c r="P1848">
        <f t="shared" si="28"/>
        <v>1</v>
      </c>
      <c r="Q1848">
        <v>24.9</v>
      </c>
    </row>
    <row r="1849" spans="1:17" x14ac:dyDescent="0.3">
      <c r="A1849" s="8" t="s">
        <v>233</v>
      </c>
      <c r="B1849" s="8" t="s">
        <v>238</v>
      </c>
      <c r="C1849" s="8" t="s">
        <v>148</v>
      </c>
      <c r="D1849" s="8" t="s">
        <v>31</v>
      </c>
      <c r="E1849" s="12"/>
      <c r="F1849" s="12">
        <v>0</v>
      </c>
      <c r="G1849" s="12">
        <v>0</v>
      </c>
      <c r="H1849" s="13">
        <v>0</v>
      </c>
      <c r="I1849" s="13">
        <v>0</v>
      </c>
      <c r="J1849" s="13">
        <v>0</v>
      </c>
      <c r="K1849" s="13">
        <v>0</v>
      </c>
      <c r="L1849" s="13">
        <v>0</v>
      </c>
      <c r="M1849" s="5">
        <f>AllData_CategoryTribe!AX1850*4</f>
        <v>0</v>
      </c>
      <c r="N1849" s="5">
        <f>AllData_CategoryTribe!BA1850*9</f>
        <v>0</v>
      </c>
      <c r="O1849" s="5">
        <f>AllData_CategoryTribe!BB1850*4</f>
        <v>0</v>
      </c>
      <c r="P1849">
        <f t="shared" si="28"/>
        <v>0</v>
      </c>
      <c r="Q1849">
        <v>23.700000000000003</v>
      </c>
    </row>
    <row r="1850" spans="1:17" x14ac:dyDescent="0.3">
      <c r="A1850" s="8" t="s">
        <v>233</v>
      </c>
      <c r="B1850" s="8" t="s">
        <v>238</v>
      </c>
      <c r="C1850" s="8" t="s">
        <v>148</v>
      </c>
      <c r="D1850" s="8" t="s">
        <v>87</v>
      </c>
      <c r="E1850" s="12">
        <v>171</v>
      </c>
      <c r="F1850" s="12">
        <v>0.14299999999999999</v>
      </c>
      <c r="G1850" s="12">
        <v>24.452999999999999</v>
      </c>
      <c r="H1850" s="13">
        <v>28.365479999999998</v>
      </c>
      <c r="I1850" s="13">
        <v>1.8828809999999998</v>
      </c>
      <c r="J1850" s="13">
        <v>0.122265</v>
      </c>
      <c r="K1850" s="13">
        <v>5.0862240000000005</v>
      </c>
      <c r="L1850" s="13">
        <v>1.589445</v>
      </c>
      <c r="M1850" s="5">
        <f>AllData_CategoryTribe!AX1851*4</f>
        <v>7.5315239999999992</v>
      </c>
      <c r="N1850" s="5">
        <f>AllData_CategoryTribe!BA1851*9</f>
        <v>1.1003849999999999</v>
      </c>
      <c r="O1850" s="5">
        <f>AllData_CategoryTribe!BB1851*4</f>
        <v>20.344896000000002</v>
      </c>
      <c r="P1850">
        <f t="shared" si="28"/>
        <v>1</v>
      </c>
      <c r="Q1850">
        <v>29</v>
      </c>
    </row>
    <row r="1851" spans="1:17" x14ac:dyDescent="0.3">
      <c r="A1851" s="8" t="s">
        <v>233</v>
      </c>
      <c r="B1851" s="8" t="s">
        <v>238</v>
      </c>
      <c r="C1851" s="8" t="s">
        <v>148</v>
      </c>
      <c r="D1851" s="8" t="s">
        <v>128</v>
      </c>
      <c r="E1851" s="12">
        <v>62</v>
      </c>
      <c r="F1851" s="12">
        <v>3.0000000000000001E-3</v>
      </c>
      <c r="G1851" s="12">
        <v>0.186</v>
      </c>
      <c r="H1851" s="13">
        <v>8.3699999999999997E-2</v>
      </c>
      <c r="I1851" s="13">
        <v>2.0460000000000001E-3</v>
      </c>
      <c r="J1851" s="13">
        <v>3.7200000000000004E-4</v>
      </c>
      <c r="K1851" s="13">
        <v>1.9530000000000002E-2</v>
      </c>
      <c r="L1851" s="13">
        <v>6.1380000000000002E-3</v>
      </c>
      <c r="M1851" s="5">
        <f>AllData_CategoryTribe!AX1852*4</f>
        <v>8.1840000000000003E-3</v>
      </c>
      <c r="N1851" s="5">
        <f>AllData_CategoryTribe!BA1852*9</f>
        <v>3.3480000000000003E-3</v>
      </c>
      <c r="O1851" s="5">
        <f>AllData_CategoryTribe!BB1852*4</f>
        <v>7.8120000000000009E-2</v>
      </c>
      <c r="P1851">
        <f t="shared" si="28"/>
        <v>1</v>
      </c>
      <c r="Q1851">
        <v>11.8</v>
      </c>
    </row>
    <row r="1852" spans="1:17" x14ac:dyDescent="0.3">
      <c r="A1852" s="8" t="s">
        <v>233</v>
      </c>
      <c r="B1852" s="8" t="s">
        <v>238</v>
      </c>
      <c r="C1852" s="8" t="s">
        <v>148</v>
      </c>
      <c r="D1852" s="8" t="s">
        <v>44</v>
      </c>
      <c r="E1852" s="12">
        <v>250</v>
      </c>
      <c r="F1852" s="12">
        <v>3.3000000000000002E-2</v>
      </c>
      <c r="G1852" s="12">
        <v>8.25</v>
      </c>
      <c r="H1852" s="13">
        <v>11.6325</v>
      </c>
      <c r="I1852" s="13">
        <v>0.39600000000000002</v>
      </c>
      <c r="J1852" s="13">
        <v>5.7749999999999996E-2</v>
      </c>
      <c r="K1852" s="13">
        <v>2.3347500000000001</v>
      </c>
      <c r="L1852" s="13">
        <v>0.14025000000000001</v>
      </c>
      <c r="M1852" s="5">
        <f>AllData_CategoryTribe!AX1853*4</f>
        <v>1.5840000000000001</v>
      </c>
      <c r="N1852" s="5">
        <f>AllData_CategoryTribe!BA1853*9</f>
        <v>0.51974999999999993</v>
      </c>
      <c r="O1852" s="5">
        <f>AllData_CategoryTribe!BB1853*4</f>
        <v>9.3390000000000004</v>
      </c>
      <c r="P1852">
        <f t="shared" si="28"/>
        <v>1</v>
      </c>
      <c r="Q1852">
        <v>33.799999999999997</v>
      </c>
    </row>
    <row r="1853" spans="1:17" x14ac:dyDescent="0.3">
      <c r="A1853" s="8" t="s">
        <v>234</v>
      </c>
      <c r="B1853" s="8" t="s">
        <v>238</v>
      </c>
      <c r="C1853" s="8" t="s">
        <v>148</v>
      </c>
      <c r="D1853" s="8" t="s">
        <v>248</v>
      </c>
      <c r="E1853" s="12">
        <v>134</v>
      </c>
      <c r="F1853" s="12">
        <v>0.14299999999999999</v>
      </c>
      <c r="G1853" s="12">
        <v>19.161999999999999</v>
      </c>
      <c r="H1853" s="13">
        <v>31.234059999999999</v>
      </c>
      <c r="I1853" s="13">
        <v>1.207206</v>
      </c>
      <c r="J1853" s="13">
        <v>0.26826800000000001</v>
      </c>
      <c r="K1853" s="13">
        <v>5.9593820000000006</v>
      </c>
      <c r="L1853" s="13">
        <v>0.19161999999999998</v>
      </c>
      <c r="M1853" s="5">
        <f>AllData_CategoryTribe!AX1854*4</f>
        <v>4.828824</v>
      </c>
      <c r="N1853" s="5">
        <f>AllData_CategoryTribe!BA1854*9</f>
        <v>2.414412</v>
      </c>
      <c r="O1853" s="5">
        <f>AllData_CategoryTribe!BB1854*4</f>
        <v>23.837528000000002</v>
      </c>
      <c r="P1853">
        <f t="shared" si="28"/>
        <v>1</v>
      </c>
      <c r="Q1853">
        <v>38.799999999999997</v>
      </c>
    </row>
    <row r="1854" spans="1:17" x14ac:dyDescent="0.3">
      <c r="A1854" s="8" t="s">
        <v>234</v>
      </c>
      <c r="B1854" s="8" t="s">
        <v>238</v>
      </c>
      <c r="C1854" s="8" t="s">
        <v>148</v>
      </c>
      <c r="D1854" s="8" t="s">
        <v>27</v>
      </c>
      <c r="E1854" s="12">
        <v>114</v>
      </c>
      <c r="F1854" s="12">
        <v>1</v>
      </c>
      <c r="G1854" s="12">
        <v>114</v>
      </c>
      <c r="H1854" s="13">
        <v>142.5</v>
      </c>
      <c r="I1854" s="13">
        <v>2.3940000000000001</v>
      </c>
      <c r="J1854" s="13">
        <v>1.4820000000000002</v>
      </c>
      <c r="K1854" s="13">
        <v>29.867999999999999</v>
      </c>
      <c r="L1854" s="13">
        <v>1.1399999999999999</v>
      </c>
      <c r="M1854" s="5">
        <f>AllData_CategoryTribe!AX1855*4</f>
        <v>9.5760000000000005</v>
      </c>
      <c r="N1854" s="5">
        <f>AllData_CategoryTribe!BA1855*9</f>
        <v>13.338000000000001</v>
      </c>
      <c r="O1854" s="5">
        <f>AllData_CategoryTribe!BB1855*4</f>
        <v>119.47199999999999</v>
      </c>
      <c r="P1854">
        <f t="shared" si="28"/>
        <v>1</v>
      </c>
      <c r="Q1854">
        <v>29.6</v>
      </c>
    </row>
    <row r="1855" spans="1:17" x14ac:dyDescent="0.3">
      <c r="A1855" s="8" t="s">
        <v>234</v>
      </c>
      <c r="B1855" s="8" t="s">
        <v>238</v>
      </c>
      <c r="C1855" s="8" t="s">
        <v>148</v>
      </c>
      <c r="D1855" s="8" t="s">
        <v>32</v>
      </c>
      <c r="E1855" s="12"/>
      <c r="F1855" s="12">
        <v>0</v>
      </c>
      <c r="G1855" s="12">
        <v>0</v>
      </c>
      <c r="H1855" s="13">
        <v>0</v>
      </c>
      <c r="I1855" s="13">
        <v>0</v>
      </c>
      <c r="J1855" s="13">
        <v>0</v>
      </c>
      <c r="K1855" s="13">
        <v>0</v>
      </c>
      <c r="L1855" s="13">
        <v>0</v>
      </c>
      <c r="M1855" s="5">
        <f>AllData_CategoryTribe!AX1856*4</f>
        <v>0</v>
      </c>
      <c r="N1855" s="5">
        <f>AllData_CategoryTribe!BA1856*9</f>
        <v>0</v>
      </c>
      <c r="O1855" s="5">
        <f>AllData_CategoryTribe!BB1856*4</f>
        <v>0</v>
      </c>
      <c r="P1855">
        <f t="shared" si="28"/>
        <v>0</v>
      </c>
      <c r="Q1855">
        <v>87</v>
      </c>
    </row>
    <row r="1856" spans="1:17" x14ac:dyDescent="0.3">
      <c r="A1856" s="8" t="s">
        <v>234</v>
      </c>
      <c r="B1856" s="8" t="s">
        <v>238</v>
      </c>
      <c r="C1856" s="8" t="s">
        <v>148</v>
      </c>
      <c r="D1856" s="8" t="s">
        <v>74</v>
      </c>
      <c r="E1856" s="12">
        <v>33</v>
      </c>
      <c r="F1856" s="12">
        <v>0.14299999999999999</v>
      </c>
      <c r="G1856" s="12">
        <v>4.7189999999999994</v>
      </c>
      <c r="H1856" s="13">
        <v>1.9347899999999998</v>
      </c>
      <c r="I1856" s="13">
        <v>0</v>
      </c>
      <c r="J1856" s="13">
        <v>0</v>
      </c>
      <c r="K1856" s="13">
        <v>0.49077599999999999</v>
      </c>
      <c r="L1856" s="13">
        <v>0</v>
      </c>
      <c r="M1856" s="5">
        <f>AllData_CategoryTribe!AX1857*4</f>
        <v>0</v>
      </c>
      <c r="N1856" s="5">
        <f>AllData_CategoryTribe!BA1857*9</f>
        <v>0</v>
      </c>
      <c r="O1856" s="5">
        <f>AllData_CategoryTribe!BB1857*4</f>
        <v>1.963104</v>
      </c>
      <c r="P1856">
        <f t="shared" si="28"/>
        <v>1</v>
      </c>
      <c r="Q1856">
        <v>10.4</v>
      </c>
    </row>
    <row r="1857" spans="1:17" x14ac:dyDescent="0.3">
      <c r="A1857" s="8" t="s">
        <v>234</v>
      </c>
      <c r="B1857" s="8" t="s">
        <v>238</v>
      </c>
      <c r="C1857" s="8" t="s">
        <v>148</v>
      </c>
      <c r="D1857" s="8" t="s">
        <v>124</v>
      </c>
      <c r="E1857" s="12">
        <v>3</v>
      </c>
      <c r="F1857" s="12">
        <v>0.42899999999999999</v>
      </c>
      <c r="G1857" s="12">
        <v>1.2869999999999999</v>
      </c>
      <c r="H1857" s="13">
        <v>4.8391199999999994</v>
      </c>
      <c r="I1857" s="13">
        <v>0</v>
      </c>
      <c r="J1857" s="13">
        <v>0</v>
      </c>
      <c r="K1857" s="13">
        <v>1.2522509999999998</v>
      </c>
      <c r="L1857" s="13">
        <v>0</v>
      </c>
      <c r="M1857" s="5">
        <f>AllData_CategoryTribe!AX1858*4</f>
        <v>0</v>
      </c>
      <c r="N1857" s="5">
        <f>AllData_CategoryTribe!BA1858*9</f>
        <v>0</v>
      </c>
      <c r="O1857" s="5">
        <f>AllData_CategoryTribe!BB1858*4</f>
        <v>5.0090039999999991</v>
      </c>
      <c r="P1857">
        <f t="shared" si="28"/>
        <v>1</v>
      </c>
      <c r="Q1857">
        <v>97.3</v>
      </c>
    </row>
    <row r="1858" spans="1:17" x14ac:dyDescent="0.3">
      <c r="A1858" s="8" t="s">
        <v>232</v>
      </c>
      <c r="B1858" s="8" t="s">
        <v>238</v>
      </c>
      <c r="C1858" s="8" t="s">
        <v>149</v>
      </c>
      <c r="D1858" s="8" t="s">
        <v>13</v>
      </c>
      <c r="E1858" s="12">
        <v>112</v>
      </c>
      <c r="F1858" s="12">
        <v>0.28599999999999998</v>
      </c>
      <c r="G1858" s="12">
        <v>32.031999999999996</v>
      </c>
      <c r="H1858" s="13">
        <v>86.16607999999998</v>
      </c>
      <c r="I1858" s="13">
        <v>7.9759679999999991</v>
      </c>
      <c r="J1858" s="13">
        <v>5.7657599999999993</v>
      </c>
      <c r="K1858" s="13">
        <v>0</v>
      </c>
      <c r="L1858" s="13">
        <v>0</v>
      </c>
      <c r="M1858" s="5">
        <f>AllData_CategoryTribe!AX1859*4</f>
        <v>31.903871999999996</v>
      </c>
      <c r="N1858" s="5">
        <f>AllData_CategoryTribe!BA1859*9</f>
        <v>51.891839999999995</v>
      </c>
      <c r="O1858" s="5">
        <f>AllData_CategoryTribe!BB1859*4</f>
        <v>0</v>
      </c>
      <c r="P1858">
        <f t="shared" si="28"/>
        <v>1</v>
      </c>
      <c r="Q1858">
        <v>42.9</v>
      </c>
    </row>
    <row r="1859" spans="1:17" x14ac:dyDescent="0.3">
      <c r="A1859" s="8" t="s">
        <v>232</v>
      </c>
      <c r="B1859" s="8" t="s">
        <v>238</v>
      </c>
      <c r="C1859" s="8" t="s">
        <v>149</v>
      </c>
      <c r="D1859" s="8" t="s">
        <v>15</v>
      </c>
      <c r="E1859" s="12"/>
      <c r="F1859" s="12">
        <v>0</v>
      </c>
      <c r="G1859" s="12">
        <v>0</v>
      </c>
      <c r="H1859" s="13">
        <v>0</v>
      </c>
      <c r="I1859" s="13">
        <v>0</v>
      </c>
      <c r="J1859" s="13">
        <v>0</v>
      </c>
      <c r="K1859" s="13">
        <v>0</v>
      </c>
      <c r="L1859" s="13">
        <v>0</v>
      </c>
      <c r="M1859" s="5">
        <f>AllData_CategoryTribe!AX1860*4</f>
        <v>0</v>
      </c>
      <c r="N1859" s="5">
        <f>AllData_CategoryTribe!BA1860*9</f>
        <v>0</v>
      </c>
      <c r="O1859" s="5">
        <f>AllData_CategoryTribe!BB1860*4</f>
        <v>0</v>
      </c>
      <c r="P1859">
        <f t="shared" ref="P1859:P1922" si="29">IF($G$2:$G$3469&gt;0,1,0)</f>
        <v>0</v>
      </c>
      <c r="Q1859">
        <v>44.3</v>
      </c>
    </row>
    <row r="1860" spans="1:17" x14ac:dyDescent="0.3">
      <c r="A1860" s="8" t="s">
        <v>232</v>
      </c>
      <c r="B1860" s="8" t="s">
        <v>238</v>
      </c>
      <c r="C1860" s="8" t="s">
        <v>149</v>
      </c>
      <c r="D1860" s="8" t="s">
        <v>17</v>
      </c>
      <c r="E1860" s="12"/>
      <c r="F1860" s="12">
        <v>0</v>
      </c>
      <c r="G1860" s="12">
        <v>0</v>
      </c>
      <c r="H1860" s="13">
        <v>0</v>
      </c>
      <c r="I1860" s="13">
        <v>0</v>
      </c>
      <c r="J1860" s="13">
        <v>0</v>
      </c>
      <c r="K1860" s="13">
        <v>0</v>
      </c>
      <c r="L1860" s="13">
        <v>0</v>
      </c>
      <c r="M1860" s="5">
        <f>AllData_CategoryTribe!AX1861*4</f>
        <v>0</v>
      </c>
      <c r="N1860" s="5">
        <f>AllData_CategoryTribe!BA1861*9</f>
        <v>0</v>
      </c>
      <c r="O1860" s="5">
        <f>AllData_CategoryTribe!BB1861*4</f>
        <v>0</v>
      </c>
      <c r="P1860">
        <f t="shared" si="29"/>
        <v>0</v>
      </c>
      <c r="Q1860">
        <v>38.299999999999997</v>
      </c>
    </row>
    <row r="1861" spans="1:17" x14ac:dyDescent="0.3">
      <c r="A1861" s="8" t="s">
        <v>232</v>
      </c>
      <c r="B1861" s="8" t="s">
        <v>238</v>
      </c>
      <c r="C1861" s="8" t="s">
        <v>149</v>
      </c>
      <c r="D1861" s="8" t="s">
        <v>18</v>
      </c>
      <c r="E1861" s="12"/>
      <c r="F1861" s="12">
        <v>0</v>
      </c>
      <c r="G1861" s="12">
        <v>0</v>
      </c>
      <c r="H1861" s="13">
        <v>0</v>
      </c>
      <c r="I1861" s="13">
        <v>0</v>
      </c>
      <c r="J1861" s="13">
        <v>0</v>
      </c>
      <c r="K1861" s="13">
        <v>0</v>
      </c>
      <c r="L1861" s="13">
        <v>0</v>
      </c>
      <c r="M1861" s="5">
        <f>AllData_CategoryTribe!AX1862*4</f>
        <v>0</v>
      </c>
      <c r="N1861" s="5">
        <f>AllData_CategoryTribe!BA1862*9</f>
        <v>0</v>
      </c>
      <c r="O1861" s="5">
        <f>AllData_CategoryTribe!BB1862*4</f>
        <v>0</v>
      </c>
      <c r="P1861">
        <f t="shared" si="29"/>
        <v>0</v>
      </c>
      <c r="Q1861">
        <v>39.900000000000006</v>
      </c>
    </row>
    <row r="1862" spans="1:17" x14ac:dyDescent="0.3">
      <c r="A1862" s="8" t="s">
        <v>232</v>
      </c>
      <c r="B1862" s="8" t="s">
        <v>238</v>
      </c>
      <c r="C1862" s="8" t="s">
        <v>149</v>
      </c>
      <c r="D1862" s="8" t="s">
        <v>19</v>
      </c>
      <c r="E1862" s="12">
        <v>112</v>
      </c>
      <c r="F1862" s="12">
        <v>0.1</v>
      </c>
      <c r="G1862" s="12">
        <v>11.200000000000001</v>
      </c>
      <c r="H1862" s="13">
        <v>31.920000000000005</v>
      </c>
      <c r="I1862" s="13">
        <v>3.0128000000000004</v>
      </c>
      <c r="J1862" s="13">
        <v>2.1168</v>
      </c>
      <c r="K1862" s="13">
        <v>0</v>
      </c>
      <c r="L1862" s="13">
        <v>0</v>
      </c>
      <c r="M1862" s="5">
        <f>AllData_CategoryTribe!AX1863*4</f>
        <v>12.051200000000001</v>
      </c>
      <c r="N1862" s="5">
        <f>AllData_CategoryTribe!BA1863*9</f>
        <v>19.051200000000001</v>
      </c>
      <c r="O1862" s="5">
        <f>AllData_CategoryTribe!BB1863*4</f>
        <v>0</v>
      </c>
      <c r="P1862">
        <f t="shared" si="29"/>
        <v>1</v>
      </c>
      <c r="Q1862">
        <v>45.8</v>
      </c>
    </row>
    <row r="1863" spans="1:17" x14ac:dyDescent="0.3">
      <c r="A1863" s="8" t="s">
        <v>232</v>
      </c>
      <c r="B1863" s="8" t="s">
        <v>238</v>
      </c>
      <c r="C1863" s="8" t="s">
        <v>149</v>
      </c>
      <c r="D1863" s="8" t="s">
        <v>22</v>
      </c>
      <c r="E1863" s="12"/>
      <c r="F1863" s="12">
        <v>0</v>
      </c>
      <c r="G1863" s="12">
        <v>0</v>
      </c>
      <c r="H1863" s="13">
        <v>0</v>
      </c>
      <c r="I1863" s="13">
        <v>0</v>
      </c>
      <c r="J1863" s="13">
        <v>0</v>
      </c>
      <c r="K1863" s="13">
        <v>0</v>
      </c>
      <c r="L1863" s="13">
        <v>0</v>
      </c>
      <c r="M1863" s="5">
        <f>AllData_CategoryTribe!AX1864*4</f>
        <v>0</v>
      </c>
      <c r="N1863" s="5">
        <f>AllData_CategoryTribe!BA1864*9</f>
        <v>0</v>
      </c>
      <c r="O1863" s="5">
        <f>AllData_CategoryTribe!BB1864*4</f>
        <v>0</v>
      </c>
      <c r="P1863">
        <f t="shared" si="29"/>
        <v>0</v>
      </c>
      <c r="Q1863">
        <v>45.8</v>
      </c>
    </row>
    <row r="1864" spans="1:17" x14ac:dyDescent="0.3">
      <c r="A1864" s="8" t="s">
        <v>232</v>
      </c>
      <c r="B1864" s="8" t="s">
        <v>238</v>
      </c>
      <c r="C1864" s="8" t="s">
        <v>149</v>
      </c>
      <c r="D1864" s="8" t="s">
        <v>23</v>
      </c>
      <c r="E1864" s="12">
        <v>64</v>
      </c>
      <c r="F1864" s="12">
        <v>0.14299999999999999</v>
      </c>
      <c r="G1864" s="12">
        <v>9.1519999999999992</v>
      </c>
      <c r="H1864" s="13">
        <v>14.185599999999999</v>
      </c>
      <c r="I1864" s="13">
        <v>1.153152</v>
      </c>
      <c r="J1864" s="13">
        <v>0.97011199999999986</v>
      </c>
      <c r="K1864" s="13">
        <v>0.100672</v>
      </c>
      <c r="L1864" s="13">
        <v>0</v>
      </c>
      <c r="M1864" s="5">
        <f>AllData_CategoryTribe!AX1865*4</f>
        <v>4.6126079999999998</v>
      </c>
      <c r="N1864" s="5">
        <f>AllData_CategoryTribe!BA1865*9</f>
        <v>8.7310079999999992</v>
      </c>
      <c r="O1864" s="5">
        <f>AllData_CategoryTribe!BB1865*4</f>
        <v>0.40268799999999999</v>
      </c>
      <c r="P1864">
        <f t="shared" si="29"/>
        <v>1</v>
      </c>
      <c r="Q1864">
        <v>24.3</v>
      </c>
    </row>
    <row r="1865" spans="1:17" x14ac:dyDescent="0.3">
      <c r="A1865" s="8" t="s">
        <v>232</v>
      </c>
      <c r="B1865" s="8" t="s">
        <v>238</v>
      </c>
      <c r="C1865" s="8" t="s">
        <v>149</v>
      </c>
      <c r="D1865" s="8" t="s">
        <v>24</v>
      </c>
      <c r="E1865" s="12">
        <v>184</v>
      </c>
      <c r="F1865" s="12">
        <v>1</v>
      </c>
      <c r="G1865" s="12">
        <v>184</v>
      </c>
      <c r="H1865" s="13">
        <v>126.96</v>
      </c>
      <c r="I1865" s="13">
        <v>6.6239999999999997</v>
      </c>
      <c r="J1865" s="13">
        <v>7.5439999999999996</v>
      </c>
      <c r="K1865" s="13">
        <v>8.2799999999999994</v>
      </c>
      <c r="L1865" s="13">
        <v>0</v>
      </c>
      <c r="M1865" s="5">
        <f>AllData_CategoryTribe!AX1866*4</f>
        <v>26.495999999999999</v>
      </c>
      <c r="N1865" s="5">
        <f>AllData_CategoryTribe!BA1866*9</f>
        <v>67.896000000000001</v>
      </c>
      <c r="O1865" s="5">
        <f>AllData_CategoryTribe!BB1866*4</f>
        <v>33.119999999999997</v>
      </c>
      <c r="P1865">
        <f t="shared" si="29"/>
        <v>1</v>
      </c>
      <c r="Q1865">
        <v>12.2</v>
      </c>
    </row>
    <row r="1866" spans="1:17" x14ac:dyDescent="0.3">
      <c r="A1866" s="8" t="s">
        <v>232</v>
      </c>
      <c r="B1866" s="8" t="s">
        <v>238</v>
      </c>
      <c r="C1866" s="8" t="s">
        <v>149</v>
      </c>
      <c r="D1866" s="8" t="s">
        <v>25</v>
      </c>
      <c r="E1866" s="12">
        <v>113</v>
      </c>
      <c r="F1866" s="12">
        <v>3.3000000000000002E-2</v>
      </c>
      <c r="G1866" s="12">
        <v>3.7290000000000001</v>
      </c>
      <c r="H1866" s="13">
        <v>15.02787</v>
      </c>
      <c r="I1866" s="13">
        <v>0.92852099999999993</v>
      </c>
      <c r="J1866" s="13">
        <v>1.234299</v>
      </c>
      <c r="K1866" s="13">
        <v>4.8477000000000006E-2</v>
      </c>
      <c r="L1866" s="13">
        <v>0</v>
      </c>
      <c r="M1866" s="5">
        <f>AllData_CategoryTribe!AX1867*4</f>
        <v>3.7140839999999997</v>
      </c>
      <c r="N1866" s="5">
        <f>AllData_CategoryTribe!BA1867*9</f>
        <v>11.108691</v>
      </c>
      <c r="O1866" s="5">
        <f>AllData_CategoryTribe!BB1867*4</f>
        <v>0.19390800000000002</v>
      </c>
      <c r="P1866">
        <f t="shared" si="29"/>
        <v>1</v>
      </c>
      <c r="Q1866">
        <v>59.3</v>
      </c>
    </row>
    <row r="1867" spans="1:17" x14ac:dyDescent="0.3">
      <c r="A1867" s="8" t="s">
        <v>20</v>
      </c>
      <c r="B1867" s="8" t="s">
        <v>238</v>
      </c>
      <c r="C1867" s="8" t="s">
        <v>149</v>
      </c>
      <c r="D1867" s="8" t="s">
        <v>20</v>
      </c>
      <c r="E1867" s="12">
        <v>112</v>
      </c>
      <c r="F1867" s="12">
        <v>0.28599999999999998</v>
      </c>
      <c r="G1867" s="12">
        <v>32.031999999999996</v>
      </c>
      <c r="H1867" s="13">
        <v>33.633599999999994</v>
      </c>
      <c r="I1867" s="13">
        <v>5.9259199999999996</v>
      </c>
      <c r="J1867" s="13">
        <v>0.92892799999999998</v>
      </c>
      <c r="K1867" s="13">
        <v>0</v>
      </c>
      <c r="L1867" s="13">
        <v>0</v>
      </c>
      <c r="M1867" s="5">
        <f>AllData_CategoryTribe!AX1868*4</f>
        <v>23.703679999999999</v>
      </c>
      <c r="N1867" s="5">
        <f>AllData_CategoryTribe!BA1868*9</f>
        <v>8.3603519999999989</v>
      </c>
      <c r="O1867" s="5">
        <f>AllData_CategoryTribe!BB1868*4</f>
        <v>0</v>
      </c>
      <c r="P1867">
        <f t="shared" si="29"/>
        <v>1</v>
      </c>
      <c r="Q1867">
        <v>21.4</v>
      </c>
    </row>
    <row r="1868" spans="1:17" x14ac:dyDescent="0.3">
      <c r="A1868" s="8" t="s">
        <v>233</v>
      </c>
      <c r="B1868" s="8" t="s">
        <v>238</v>
      </c>
      <c r="C1868" s="8" t="s">
        <v>149</v>
      </c>
      <c r="D1868" s="8" t="s">
        <v>26</v>
      </c>
      <c r="E1868" s="12">
        <v>175</v>
      </c>
      <c r="F1868" s="12">
        <v>0.28599999999999998</v>
      </c>
      <c r="G1868" s="12">
        <v>50.05</v>
      </c>
      <c r="H1868" s="13">
        <v>65.064999999999998</v>
      </c>
      <c r="I1868" s="13">
        <v>1.2011999999999998</v>
      </c>
      <c r="J1868" s="13">
        <v>0.10009999999999999</v>
      </c>
      <c r="K1868" s="13">
        <v>14.314300000000001</v>
      </c>
      <c r="L1868" s="13">
        <v>0.15014999999999998</v>
      </c>
      <c r="M1868" s="5">
        <f>AllData_CategoryTribe!AX1869*4</f>
        <v>4.8047999999999993</v>
      </c>
      <c r="N1868" s="5">
        <f>AllData_CategoryTribe!BA1869*9</f>
        <v>0.90089999999999992</v>
      </c>
      <c r="O1868" s="5">
        <f>AllData_CategoryTribe!BB1869*4</f>
        <v>57.257200000000005</v>
      </c>
      <c r="P1868">
        <f t="shared" si="29"/>
        <v>1</v>
      </c>
      <c r="Q1868">
        <v>31.200000000000003</v>
      </c>
    </row>
    <row r="1869" spans="1:17" x14ac:dyDescent="0.3">
      <c r="A1869" s="8" t="s">
        <v>233</v>
      </c>
      <c r="B1869" s="8" t="s">
        <v>238</v>
      </c>
      <c r="C1869" s="8" t="s">
        <v>149</v>
      </c>
      <c r="D1869" s="8" t="s">
        <v>28</v>
      </c>
      <c r="E1869" s="12">
        <v>185</v>
      </c>
      <c r="F1869" s="12">
        <v>0.14299999999999999</v>
      </c>
      <c r="G1869" s="12">
        <v>26.454999999999998</v>
      </c>
      <c r="H1869" s="13">
        <v>33.597850000000001</v>
      </c>
      <c r="I1869" s="13">
        <v>2.3015849999999998</v>
      </c>
      <c r="J1869" s="13">
        <v>0.132275</v>
      </c>
      <c r="K1869" s="13">
        <v>6.0317400000000001</v>
      </c>
      <c r="L1869" s="13">
        <v>1.6931200000000002</v>
      </c>
      <c r="M1869" s="5">
        <f>AllData_CategoryTribe!AX1870*4</f>
        <v>9.2063399999999991</v>
      </c>
      <c r="N1869" s="5">
        <f>AllData_CategoryTribe!BA1870*9</f>
        <v>1.1904749999999999</v>
      </c>
      <c r="O1869" s="5">
        <f>AllData_CategoryTribe!BB1870*4</f>
        <v>24.12696</v>
      </c>
      <c r="P1869">
        <f t="shared" si="29"/>
        <v>1</v>
      </c>
      <c r="Q1869">
        <v>32</v>
      </c>
    </row>
    <row r="1870" spans="1:17" x14ac:dyDescent="0.3">
      <c r="A1870" s="8" t="s">
        <v>233</v>
      </c>
      <c r="B1870" s="8" t="s">
        <v>238</v>
      </c>
      <c r="C1870" s="8" t="s">
        <v>149</v>
      </c>
      <c r="D1870" s="8" t="s">
        <v>29</v>
      </c>
      <c r="E1870" s="12">
        <v>60</v>
      </c>
      <c r="F1870" s="12">
        <v>0.14299999999999999</v>
      </c>
      <c r="G1870" s="12">
        <v>8.58</v>
      </c>
      <c r="H1870" s="13">
        <v>1.8875999999999999</v>
      </c>
      <c r="I1870" s="13">
        <v>8.5800000000000001E-2</v>
      </c>
      <c r="J1870" s="13">
        <v>3.4320000000000003E-2</v>
      </c>
      <c r="K1870" s="13">
        <v>0.3861</v>
      </c>
      <c r="L1870" s="13">
        <v>0.24023999999999998</v>
      </c>
      <c r="M1870" s="5">
        <f>AllData_CategoryTribe!AX1871*4</f>
        <v>0.34320000000000001</v>
      </c>
      <c r="N1870" s="5">
        <f>AllData_CategoryTribe!BA1871*9</f>
        <v>0.30888000000000004</v>
      </c>
      <c r="O1870" s="5">
        <f>AllData_CategoryTribe!BB1871*4</f>
        <v>1.5444</v>
      </c>
      <c r="P1870">
        <f t="shared" si="29"/>
        <v>1</v>
      </c>
      <c r="Q1870">
        <v>5.9</v>
      </c>
    </row>
    <row r="1871" spans="1:17" x14ac:dyDescent="0.3">
      <c r="A1871" s="8" t="s">
        <v>233</v>
      </c>
      <c r="B1871" s="8" t="s">
        <v>238</v>
      </c>
      <c r="C1871" s="8" t="s">
        <v>149</v>
      </c>
      <c r="D1871" s="8" t="s">
        <v>30</v>
      </c>
      <c r="E1871" s="12">
        <v>185</v>
      </c>
      <c r="F1871" s="12">
        <v>0.14299999999999999</v>
      </c>
      <c r="G1871" s="12">
        <v>26.454999999999998</v>
      </c>
      <c r="H1871" s="13">
        <v>24.338599999999996</v>
      </c>
      <c r="I1871" s="13">
        <v>0.26455000000000001</v>
      </c>
      <c r="J1871" s="13">
        <v>0.132275</v>
      </c>
      <c r="K1871" s="13">
        <v>6.1904699999999995</v>
      </c>
      <c r="L1871" s="13">
        <v>0.63491999999999993</v>
      </c>
      <c r="M1871" s="5">
        <f>AllData_CategoryTribe!AX1872*4</f>
        <v>1.0582</v>
      </c>
      <c r="N1871" s="5">
        <f>AllData_CategoryTribe!BA1872*9</f>
        <v>1.1904749999999999</v>
      </c>
      <c r="O1871" s="5">
        <f>AllData_CategoryTribe!BB1872*4</f>
        <v>24.761879999999998</v>
      </c>
      <c r="P1871">
        <f t="shared" si="29"/>
        <v>1</v>
      </c>
      <c r="Q1871">
        <v>24.9</v>
      </c>
    </row>
    <row r="1872" spans="1:17" x14ac:dyDescent="0.3">
      <c r="A1872" s="8" t="s">
        <v>233</v>
      </c>
      <c r="B1872" s="8" t="s">
        <v>238</v>
      </c>
      <c r="C1872" s="8" t="s">
        <v>149</v>
      </c>
      <c r="D1872" s="8" t="s">
        <v>31</v>
      </c>
      <c r="E1872" s="12">
        <v>122</v>
      </c>
      <c r="F1872" s="12">
        <v>3.3000000000000002E-2</v>
      </c>
      <c r="G1872" s="12">
        <v>4.0259999999999998</v>
      </c>
      <c r="H1872" s="13">
        <v>3.7441800000000001</v>
      </c>
      <c r="I1872" s="13">
        <v>8.0519999999999994E-2</v>
      </c>
      <c r="J1872" s="13">
        <v>4.0260000000000001E-3</v>
      </c>
      <c r="K1872" s="13">
        <v>0.86961600000000006</v>
      </c>
      <c r="L1872" s="13">
        <v>6.0389999999999999E-2</v>
      </c>
      <c r="M1872" s="5">
        <f>AllData_CategoryTribe!AX1873*4</f>
        <v>0.32207999999999998</v>
      </c>
      <c r="N1872" s="5">
        <f>AllData_CategoryTribe!BA1873*9</f>
        <v>3.6234000000000002E-2</v>
      </c>
      <c r="O1872" s="5">
        <f>AllData_CategoryTribe!BB1873*4</f>
        <v>3.4784640000000002</v>
      </c>
      <c r="P1872">
        <f t="shared" si="29"/>
        <v>1</v>
      </c>
      <c r="Q1872">
        <v>23.700000000000003</v>
      </c>
    </row>
    <row r="1873" spans="1:17" x14ac:dyDescent="0.3">
      <c r="A1873" s="8" t="s">
        <v>233</v>
      </c>
      <c r="B1873" s="8" t="s">
        <v>238</v>
      </c>
      <c r="C1873" s="8" t="s">
        <v>149</v>
      </c>
      <c r="D1873" s="8" t="s">
        <v>87</v>
      </c>
      <c r="E1873" s="12">
        <v>171</v>
      </c>
      <c r="F1873" s="12">
        <v>0.14299999999999999</v>
      </c>
      <c r="G1873" s="12">
        <v>24.452999999999999</v>
      </c>
      <c r="H1873" s="13">
        <v>28.365479999999998</v>
      </c>
      <c r="I1873" s="13">
        <v>1.8828809999999998</v>
      </c>
      <c r="J1873" s="13">
        <v>0.122265</v>
      </c>
      <c r="K1873" s="13">
        <v>5.0862240000000005</v>
      </c>
      <c r="L1873" s="13">
        <v>1.589445</v>
      </c>
      <c r="M1873" s="5">
        <f>AllData_CategoryTribe!AX1874*4</f>
        <v>7.5315239999999992</v>
      </c>
      <c r="N1873" s="5">
        <f>AllData_CategoryTribe!BA1874*9</f>
        <v>1.1003849999999999</v>
      </c>
      <c r="O1873" s="5">
        <f>AllData_CategoryTribe!BB1874*4</f>
        <v>20.344896000000002</v>
      </c>
      <c r="P1873">
        <f t="shared" si="29"/>
        <v>1</v>
      </c>
      <c r="Q1873">
        <v>29</v>
      </c>
    </row>
    <row r="1874" spans="1:17" x14ac:dyDescent="0.3">
      <c r="A1874" s="8" t="s">
        <v>233</v>
      </c>
      <c r="B1874" s="8" t="s">
        <v>238</v>
      </c>
      <c r="C1874" s="8" t="s">
        <v>149</v>
      </c>
      <c r="D1874" s="8" t="s">
        <v>128</v>
      </c>
      <c r="E1874" s="12">
        <v>62</v>
      </c>
      <c r="F1874" s="12">
        <v>3.3000000000000002E-2</v>
      </c>
      <c r="G1874" s="12">
        <v>2.0460000000000003</v>
      </c>
      <c r="H1874" s="13">
        <v>0.92070000000000007</v>
      </c>
      <c r="I1874" s="13">
        <v>2.2506000000000005E-2</v>
      </c>
      <c r="J1874" s="13">
        <v>4.092000000000001E-3</v>
      </c>
      <c r="K1874" s="13">
        <v>0.21483000000000005</v>
      </c>
      <c r="L1874" s="13">
        <v>6.7518000000000009E-2</v>
      </c>
      <c r="M1874" s="5">
        <f>AllData_CategoryTribe!AX1875*4</f>
        <v>9.0024000000000021E-2</v>
      </c>
      <c r="N1874" s="5">
        <f>AllData_CategoryTribe!BA1875*9</f>
        <v>3.6828000000000007E-2</v>
      </c>
      <c r="O1874" s="5">
        <f>AllData_CategoryTribe!BB1875*4</f>
        <v>0.85932000000000019</v>
      </c>
      <c r="P1874">
        <f t="shared" si="29"/>
        <v>1</v>
      </c>
      <c r="Q1874">
        <v>11.8</v>
      </c>
    </row>
    <row r="1875" spans="1:17" x14ac:dyDescent="0.3">
      <c r="A1875" s="8" t="s">
        <v>233</v>
      </c>
      <c r="B1875" s="8" t="s">
        <v>238</v>
      </c>
      <c r="C1875" s="8" t="s">
        <v>149</v>
      </c>
      <c r="D1875" s="8" t="s">
        <v>44</v>
      </c>
      <c r="E1875" s="12">
        <v>250</v>
      </c>
      <c r="F1875" s="12">
        <v>0.14299999999999999</v>
      </c>
      <c r="G1875" s="12">
        <v>35.75</v>
      </c>
      <c r="H1875" s="13">
        <v>50.407499999999999</v>
      </c>
      <c r="I1875" s="13">
        <v>1.716</v>
      </c>
      <c r="J1875" s="13">
        <v>0.25024999999999997</v>
      </c>
      <c r="K1875" s="13">
        <v>10.11725</v>
      </c>
      <c r="L1875" s="13">
        <v>0.60775000000000001</v>
      </c>
      <c r="M1875" s="5">
        <f>AllData_CategoryTribe!AX1876*4</f>
        <v>6.8639999999999999</v>
      </c>
      <c r="N1875" s="5">
        <f>AllData_CategoryTribe!BA1876*9</f>
        <v>2.2522499999999996</v>
      </c>
      <c r="O1875" s="5">
        <f>AllData_CategoryTribe!BB1876*4</f>
        <v>40.469000000000001</v>
      </c>
      <c r="P1875">
        <f t="shared" si="29"/>
        <v>1</v>
      </c>
      <c r="Q1875">
        <v>33.799999999999997</v>
      </c>
    </row>
    <row r="1876" spans="1:17" x14ac:dyDescent="0.3">
      <c r="A1876" s="8" t="s">
        <v>233</v>
      </c>
      <c r="B1876" s="8" t="s">
        <v>238</v>
      </c>
      <c r="C1876" s="8" t="s">
        <v>149</v>
      </c>
      <c r="D1876" s="8" t="s">
        <v>150</v>
      </c>
      <c r="E1876" s="12">
        <v>114</v>
      </c>
      <c r="F1876" s="12">
        <v>0.14299999999999999</v>
      </c>
      <c r="G1876" s="12">
        <v>16.302</v>
      </c>
      <c r="H1876" s="13">
        <v>16.791060000000002</v>
      </c>
      <c r="I1876" s="13">
        <v>0.27713399999999999</v>
      </c>
      <c r="J1876" s="13">
        <v>1.6302000000000001E-2</v>
      </c>
      <c r="K1876" s="13">
        <v>3.9613860000000001</v>
      </c>
      <c r="L1876" s="13">
        <v>0.48905999999999999</v>
      </c>
      <c r="M1876" s="5">
        <f>AllData_CategoryTribe!AX1877*4</f>
        <v>1.108536</v>
      </c>
      <c r="N1876" s="5">
        <f>AllData_CategoryTribe!BA1877*9</f>
        <v>0.14671800000000002</v>
      </c>
      <c r="O1876" s="5">
        <f>AllData_CategoryTribe!BB1877*4</f>
        <v>15.845544</v>
      </c>
      <c r="P1876">
        <f t="shared" si="29"/>
        <v>1</v>
      </c>
      <c r="Q1876">
        <v>26.1</v>
      </c>
    </row>
    <row r="1877" spans="1:17" x14ac:dyDescent="0.3">
      <c r="A1877" s="8" t="s">
        <v>234</v>
      </c>
      <c r="B1877" s="8" t="s">
        <v>238</v>
      </c>
      <c r="C1877" s="8" t="s">
        <v>149</v>
      </c>
      <c r="D1877" s="8" t="s">
        <v>248</v>
      </c>
      <c r="E1877" s="12">
        <v>134</v>
      </c>
      <c r="F1877" s="12">
        <v>0.14299999999999999</v>
      </c>
      <c r="G1877" s="12">
        <v>19.161999999999999</v>
      </c>
      <c r="H1877" s="13">
        <v>31.234059999999999</v>
      </c>
      <c r="I1877" s="13">
        <v>1.207206</v>
      </c>
      <c r="J1877" s="13">
        <v>0.26826800000000001</v>
      </c>
      <c r="K1877" s="13">
        <v>5.9593820000000006</v>
      </c>
      <c r="L1877" s="13">
        <v>0.19161999999999998</v>
      </c>
      <c r="M1877" s="5">
        <f>AllData_CategoryTribe!AX1878*4</f>
        <v>4.828824</v>
      </c>
      <c r="N1877" s="5">
        <f>AllData_CategoryTribe!BA1878*9</f>
        <v>2.414412</v>
      </c>
      <c r="O1877" s="5">
        <f>AllData_CategoryTribe!BB1878*4</f>
        <v>23.837528000000002</v>
      </c>
      <c r="P1877">
        <f t="shared" si="29"/>
        <v>1</v>
      </c>
      <c r="Q1877">
        <v>38.799999999999997</v>
      </c>
    </row>
    <row r="1878" spans="1:17" x14ac:dyDescent="0.3">
      <c r="A1878" s="8" t="s">
        <v>234</v>
      </c>
      <c r="B1878" s="8" t="s">
        <v>238</v>
      </c>
      <c r="C1878" s="8" t="s">
        <v>149</v>
      </c>
      <c r="D1878" s="8" t="s">
        <v>27</v>
      </c>
      <c r="E1878" s="12">
        <v>114</v>
      </c>
      <c r="F1878" s="12">
        <v>1</v>
      </c>
      <c r="G1878" s="12">
        <v>114</v>
      </c>
      <c r="H1878" s="13">
        <v>142.5</v>
      </c>
      <c r="I1878" s="13">
        <v>2.3940000000000001</v>
      </c>
      <c r="J1878" s="13">
        <v>1.4820000000000002</v>
      </c>
      <c r="K1878" s="13">
        <v>29.867999999999999</v>
      </c>
      <c r="L1878" s="13">
        <v>1.1399999999999999</v>
      </c>
      <c r="M1878" s="5">
        <f>AllData_CategoryTribe!AX1879*4</f>
        <v>9.5760000000000005</v>
      </c>
      <c r="N1878" s="5">
        <f>AllData_CategoryTribe!BA1879*9</f>
        <v>13.338000000000001</v>
      </c>
      <c r="O1878" s="5">
        <f>AllData_CategoryTribe!BB1879*4</f>
        <v>119.47199999999999</v>
      </c>
      <c r="P1878">
        <f t="shared" si="29"/>
        <v>1</v>
      </c>
      <c r="Q1878">
        <v>29.6</v>
      </c>
    </row>
    <row r="1879" spans="1:17" x14ac:dyDescent="0.3">
      <c r="A1879" s="8" t="s">
        <v>234</v>
      </c>
      <c r="B1879" s="8" t="s">
        <v>238</v>
      </c>
      <c r="C1879" s="8" t="s">
        <v>149</v>
      </c>
      <c r="D1879" s="8" t="s">
        <v>32</v>
      </c>
      <c r="E1879" s="12"/>
      <c r="F1879" s="12">
        <v>0</v>
      </c>
      <c r="G1879" s="12">
        <v>0</v>
      </c>
      <c r="H1879" s="13">
        <v>0</v>
      </c>
      <c r="I1879" s="13">
        <v>0</v>
      </c>
      <c r="J1879" s="13">
        <v>0</v>
      </c>
      <c r="K1879" s="13">
        <v>0</v>
      </c>
      <c r="L1879" s="13">
        <v>0</v>
      </c>
      <c r="M1879" s="5">
        <f>AllData_CategoryTribe!AX1880*4</f>
        <v>0</v>
      </c>
      <c r="N1879" s="5">
        <f>AllData_CategoryTribe!BA1880*9</f>
        <v>0</v>
      </c>
      <c r="O1879" s="5">
        <f>AllData_CategoryTribe!BB1880*4</f>
        <v>0</v>
      </c>
      <c r="P1879">
        <f t="shared" si="29"/>
        <v>0</v>
      </c>
      <c r="Q1879">
        <v>87</v>
      </c>
    </row>
    <row r="1880" spans="1:17" x14ac:dyDescent="0.3">
      <c r="A1880" s="8" t="s">
        <v>234</v>
      </c>
      <c r="B1880" s="8" t="s">
        <v>238</v>
      </c>
      <c r="C1880" s="8" t="s">
        <v>149</v>
      </c>
      <c r="D1880" s="8" t="s">
        <v>74</v>
      </c>
      <c r="E1880" s="12">
        <v>340</v>
      </c>
      <c r="F1880" s="12">
        <v>0.42899999999999999</v>
      </c>
      <c r="G1880" s="12">
        <v>145.85999999999999</v>
      </c>
      <c r="H1880" s="13">
        <v>59.802599999999991</v>
      </c>
      <c r="I1880" s="13">
        <v>0</v>
      </c>
      <c r="J1880" s="13">
        <v>0</v>
      </c>
      <c r="K1880" s="13">
        <v>15.16944</v>
      </c>
      <c r="L1880" s="13">
        <v>0</v>
      </c>
      <c r="M1880" s="5">
        <f>AllData_CategoryTribe!AX1881*4</f>
        <v>0</v>
      </c>
      <c r="N1880" s="5">
        <f>AllData_CategoryTribe!BA1881*9</f>
        <v>0</v>
      </c>
      <c r="O1880" s="5">
        <f>AllData_CategoryTribe!BB1881*4</f>
        <v>60.677759999999999</v>
      </c>
      <c r="P1880">
        <f t="shared" si="29"/>
        <v>1</v>
      </c>
      <c r="Q1880">
        <v>10.4</v>
      </c>
    </row>
    <row r="1881" spans="1:17" x14ac:dyDescent="0.3">
      <c r="A1881" s="8" t="s">
        <v>232</v>
      </c>
      <c r="B1881" s="8" t="s">
        <v>238</v>
      </c>
      <c r="C1881" s="8" t="s">
        <v>151</v>
      </c>
      <c r="D1881" s="8" t="s">
        <v>13</v>
      </c>
      <c r="E1881" s="12">
        <v>112</v>
      </c>
      <c r="F1881" s="12">
        <v>0.14299999999999999</v>
      </c>
      <c r="G1881" s="12">
        <v>16.015999999999998</v>
      </c>
      <c r="H1881" s="13">
        <v>43.08303999999999</v>
      </c>
      <c r="I1881" s="13">
        <v>3.9879839999999995</v>
      </c>
      <c r="J1881" s="13">
        <v>2.8828799999999997</v>
      </c>
      <c r="K1881" s="13">
        <v>0</v>
      </c>
      <c r="L1881" s="13">
        <v>0</v>
      </c>
      <c r="M1881" s="5">
        <f>AllData_CategoryTribe!AX1882*4</f>
        <v>15.951935999999998</v>
      </c>
      <c r="N1881" s="5">
        <f>AllData_CategoryTribe!BA1882*9</f>
        <v>25.945919999999997</v>
      </c>
      <c r="O1881" s="5">
        <f>AllData_CategoryTribe!BB1882*4</f>
        <v>0</v>
      </c>
      <c r="P1881">
        <f t="shared" si="29"/>
        <v>1</v>
      </c>
      <c r="Q1881">
        <v>42.9</v>
      </c>
    </row>
    <row r="1882" spans="1:17" x14ac:dyDescent="0.3">
      <c r="A1882" s="8" t="s">
        <v>232</v>
      </c>
      <c r="B1882" s="8" t="s">
        <v>238</v>
      </c>
      <c r="C1882" s="8" t="s">
        <v>151</v>
      </c>
      <c r="D1882" s="8" t="s">
        <v>15</v>
      </c>
      <c r="E1882" s="12"/>
      <c r="F1882" s="12">
        <v>0</v>
      </c>
      <c r="G1882" s="12">
        <v>0</v>
      </c>
      <c r="H1882" s="13">
        <v>0</v>
      </c>
      <c r="I1882" s="13">
        <v>0</v>
      </c>
      <c r="J1882" s="13">
        <v>0</v>
      </c>
      <c r="K1882" s="13">
        <v>0</v>
      </c>
      <c r="L1882" s="13">
        <v>0</v>
      </c>
      <c r="M1882" s="5">
        <f>AllData_CategoryTribe!AX1883*4</f>
        <v>0</v>
      </c>
      <c r="N1882" s="5">
        <f>AllData_CategoryTribe!BA1883*9</f>
        <v>0</v>
      </c>
      <c r="O1882" s="5">
        <f>AllData_CategoryTribe!BB1883*4</f>
        <v>0</v>
      </c>
      <c r="P1882">
        <f t="shared" si="29"/>
        <v>0</v>
      </c>
      <c r="Q1882">
        <v>44.3</v>
      </c>
    </row>
    <row r="1883" spans="1:17" x14ac:dyDescent="0.3">
      <c r="A1883" s="8" t="s">
        <v>232</v>
      </c>
      <c r="B1883" s="8" t="s">
        <v>238</v>
      </c>
      <c r="C1883" s="8" t="s">
        <v>151</v>
      </c>
      <c r="D1883" s="8" t="s">
        <v>17</v>
      </c>
      <c r="E1883" s="12"/>
      <c r="F1883" s="12">
        <v>0</v>
      </c>
      <c r="G1883" s="12">
        <v>0</v>
      </c>
      <c r="H1883" s="13">
        <v>0</v>
      </c>
      <c r="I1883" s="13">
        <v>0</v>
      </c>
      <c r="J1883" s="13">
        <v>0</v>
      </c>
      <c r="K1883" s="13">
        <v>0</v>
      </c>
      <c r="L1883" s="13">
        <v>0</v>
      </c>
      <c r="M1883" s="5">
        <f>AllData_CategoryTribe!AX1884*4</f>
        <v>0</v>
      </c>
      <c r="N1883" s="5">
        <f>AllData_CategoryTribe!BA1884*9</f>
        <v>0</v>
      </c>
      <c r="O1883" s="5">
        <f>AllData_CategoryTribe!BB1884*4</f>
        <v>0</v>
      </c>
      <c r="P1883">
        <f t="shared" si="29"/>
        <v>0</v>
      </c>
      <c r="Q1883">
        <v>38.299999999999997</v>
      </c>
    </row>
    <row r="1884" spans="1:17" x14ac:dyDescent="0.3">
      <c r="A1884" s="8" t="s">
        <v>232</v>
      </c>
      <c r="B1884" s="8" t="s">
        <v>238</v>
      </c>
      <c r="C1884" s="8" t="s">
        <v>151</v>
      </c>
      <c r="D1884" s="8" t="s">
        <v>18</v>
      </c>
      <c r="E1884" s="12"/>
      <c r="F1884" s="12">
        <v>0</v>
      </c>
      <c r="G1884" s="12">
        <v>0</v>
      </c>
      <c r="H1884" s="13">
        <v>0</v>
      </c>
      <c r="I1884" s="13">
        <v>0</v>
      </c>
      <c r="J1884" s="13">
        <v>0</v>
      </c>
      <c r="K1884" s="13">
        <v>0</v>
      </c>
      <c r="L1884" s="13">
        <v>0</v>
      </c>
      <c r="M1884" s="5">
        <f>AllData_CategoryTribe!AX1885*4</f>
        <v>0</v>
      </c>
      <c r="N1884" s="5">
        <f>AllData_CategoryTribe!BA1885*9</f>
        <v>0</v>
      </c>
      <c r="O1884" s="5">
        <f>AllData_CategoryTribe!BB1885*4</f>
        <v>0</v>
      </c>
      <c r="P1884">
        <f t="shared" si="29"/>
        <v>0</v>
      </c>
      <c r="Q1884">
        <v>39.900000000000006</v>
      </c>
    </row>
    <row r="1885" spans="1:17" x14ac:dyDescent="0.3">
      <c r="A1885" s="8" t="s">
        <v>232</v>
      </c>
      <c r="B1885" s="8" t="s">
        <v>238</v>
      </c>
      <c r="C1885" s="8" t="s">
        <v>151</v>
      </c>
      <c r="D1885" s="8" t="s">
        <v>19</v>
      </c>
      <c r="E1885" s="12">
        <v>112</v>
      </c>
      <c r="F1885" s="12">
        <v>3.3000000000000002E-2</v>
      </c>
      <c r="G1885" s="12">
        <v>3.6960000000000002</v>
      </c>
      <c r="H1885" s="13">
        <v>10.533600000000002</v>
      </c>
      <c r="I1885" s="13">
        <v>0.994224</v>
      </c>
      <c r="J1885" s="13">
        <v>0.69854399999999994</v>
      </c>
      <c r="K1885" s="13">
        <v>0</v>
      </c>
      <c r="L1885" s="13">
        <v>0</v>
      </c>
      <c r="M1885" s="5">
        <f>AllData_CategoryTribe!AX1886*4</f>
        <v>3.976896</v>
      </c>
      <c r="N1885" s="5">
        <f>AllData_CategoryTribe!BA1886*9</f>
        <v>6.2868959999999996</v>
      </c>
      <c r="O1885" s="5">
        <f>AllData_CategoryTribe!BB1886*4</f>
        <v>0</v>
      </c>
      <c r="P1885">
        <f t="shared" si="29"/>
        <v>1</v>
      </c>
      <c r="Q1885">
        <v>45.8</v>
      </c>
    </row>
    <row r="1886" spans="1:17" x14ac:dyDescent="0.3">
      <c r="A1886" s="8" t="s">
        <v>232</v>
      </c>
      <c r="B1886" s="8" t="s">
        <v>238</v>
      </c>
      <c r="C1886" s="8" t="s">
        <v>151</v>
      </c>
      <c r="D1886" s="8" t="s">
        <v>22</v>
      </c>
      <c r="E1886" s="12"/>
      <c r="F1886" s="12">
        <v>0</v>
      </c>
      <c r="G1886" s="12">
        <v>0</v>
      </c>
      <c r="H1886" s="13">
        <v>0</v>
      </c>
      <c r="I1886" s="13">
        <v>0</v>
      </c>
      <c r="J1886" s="13">
        <v>0</v>
      </c>
      <c r="K1886" s="13">
        <v>0</v>
      </c>
      <c r="L1886" s="13">
        <v>0</v>
      </c>
      <c r="M1886" s="5">
        <f>AllData_CategoryTribe!AX1887*4</f>
        <v>0</v>
      </c>
      <c r="N1886" s="5">
        <f>AllData_CategoryTribe!BA1887*9</f>
        <v>0</v>
      </c>
      <c r="O1886" s="5">
        <f>AllData_CategoryTribe!BB1887*4</f>
        <v>0</v>
      </c>
      <c r="P1886">
        <f t="shared" si="29"/>
        <v>0</v>
      </c>
      <c r="Q1886">
        <v>45.8</v>
      </c>
    </row>
    <row r="1887" spans="1:17" x14ac:dyDescent="0.3">
      <c r="A1887" s="8" t="s">
        <v>232</v>
      </c>
      <c r="B1887" s="8" t="s">
        <v>238</v>
      </c>
      <c r="C1887" s="8" t="s">
        <v>151</v>
      </c>
      <c r="D1887" s="8" t="s">
        <v>23</v>
      </c>
      <c r="E1887" s="12">
        <v>64</v>
      </c>
      <c r="F1887" s="12">
        <v>6.7000000000000004E-2</v>
      </c>
      <c r="G1887" s="12">
        <v>4.2880000000000003</v>
      </c>
      <c r="H1887" s="13">
        <v>6.6463999999999999</v>
      </c>
      <c r="I1887" s="13">
        <v>0.54028799999999999</v>
      </c>
      <c r="J1887" s="13">
        <v>0.45452800000000004</v>
      </c>
      <c r="K1887" s="13">
        <v>4.7168000000000009E-2</v>
      </c>
      <c r="L1887" s="13">
        <v>0</v>
      </c>
      <c r="M1887" s="5">
        <f>AllData_CategoryTribe!AX1888*4</f>
        <v>2.161152</v>
      </c>
      <c r="N1887" s="5">
        <f>AllData_CategoryTribe!BA1888*9</f>
        <v>4.0907520000000002</v>
      </c>
      <c r="O1887" s="5">
        <f>AllData_CategoryTribe!BB1888*4</f>
        <v>0.18867200000000003</v>
      </c>
      <c r="P1887">
        <f t="shared" si="29"/>
        <v>1</v>
      </c>
      <c r="Q1887">
        <v>24.3</v>
      </c>
    </row>
    <row r="1888" spans="1:17" x14ac:dyDescent="0.3">
      <c r="A1888" s="8" t="s">
        <v>232</v>
      </c>
      <c r="B1888" s="8" t="s">
        <v>238</v>
      </c>
      <c r="C1888" s="8" t="s">
        <v>151</v>
      </c>
      <c r="D1888" s="8" t="s">
        <v>24</v>
      </c>
      <c r="E1888" s="12">
        <v>184</v>
      </c>
      <c r="F1888" s="12">
        <v>1</v>
      </c>
      <c r="G1888" s="12">
        <v>184</v>
      </c>
      <c r="H1888" s="13">
        <v>126.96</v>
      </c>
      <c r="I1888" s="13">
        <v>6.6239999999999997</v>
      </c>
      <c r="J1888" s="13">
        <v>7.5439999999999996</v>
      </c>
      <c r="K1888" s="13">
        <v>8.2799999999999994</v>
      </c>
      <c r="L1888" s="13">
        <v>0</v>
      </c>
      <c r="M1888" s="5">
        <f>AllData_CategoryTribe!AX1889*4</f>
        <v>26.495999999999999</v>
      </c>
      <c r="N1888" s="5">
        <f>AllData_CategoryTribe!BA1889*9</f>
        <v>67.896000000000001</v>
      </c>
      <c r="O1888" s="5">
        <f>AllData_CategoryTribe!BB1889*4</f>
        <v>33.119999999999997</v>
      </c>
      <c r="P1888">
        <f t="shared" si="29"/>
        <v>1</v>
      </c>
      <c r="Q1888">
        <v>12.2</v>
      </c>
    </row>
    <row r="1889" spans="1:17" x14ac:dyDescent="0.3">
      <c r="A1889" s="8" t="s">
        <v>232</v>
      </c>
      <c r="B1889" s="8" t="s">
        <v>238</v>
      </c>
      <c r="C1889" s="8" t="s">
        <v>151</v>
      </c>
      <c r="D1889" s="8" t="s">
        <v>25</v>
      </c>
      <c r="E1889" s="12"/>
      <c r="F1889" s="12">
        <v>0</v>
      </c>
      <c r="G1889" s="12">
        <v>0</v>
      </c>
      <c r="H1889" s="13">
        <v>0</v>
      </c>
      <c r="I1889" s="13">
        <v>0</v>
      </c>
      <c r="J1889" s="13">
        <v>0</v>
      </c>
      <c r="K1889" s="13">
        <v>0</v>
      </c>
      <c r="L1889" s="13">
        <v>0</v>
      </c>
      <c r="M1889" s="5">
        <f>AllData_CategoryTribe!AX1890*4</f>
        <v>0</v>
      </c>
      <c r="N1889" s="5">
        <f>AllData_CategoryTribe!BA1890*9</f>
        <v>0</v>
      </c>
      <c r="O1889" s="5">
        <f>AllData_CategoryTribe!BB1890*4</f>
        <v>0</v>
      </c>
      <c r="P1889">
        <f t="shared" si="29"/>
        <v>0</v>
      </c>
      <c r="Q1889">
        <v>59.3</v>
      </c>
    </row>
    <row r="1890" spans="1:17" x14ac:dyDescent="0.3">
      <c r="A1890" s="8" t="s">
        <v>20</v>
      </c>
      <c r="B1890" s="8" t="s">
        <v>238</v>
      </c>
      <c r="C1890" s="8" t="s">
        <v>151</v>
      </c>
      <c r="D1890" s="8" t="s">
        <v>20</v>
      </c>
      <c r="E1890" s="12">
        <v>112</v>
      </c>
      <c r="F1890" s="12">
        <v>0.28599999999999998</v>
      </c>
      <c r="G1890" s="12">
        <v>32.031999999999996</v>
      </c>
      <c r="H1890" s="13">
        <v>33.633599999999994</v>
      </c>
      <c r="I1890" s="13">
        <v>5.9259199999999996</v>
      </c>
      <c r="J1890" s="13">
        <v>0.92892799999999998</v>
      </c>
      <c r="K1890" s="13">
        <v>0</v>
      </c>
      <c r="L1890" s="13">
        <v>0</v>
      </c>
      <c r="M1890" s="5">
        <f>AllData_CategoryTribe!AX1891*4</f>
        <v>23.703679999999999</v>
      </c>
      <c r="N1890" s="5">
        <f>AllData_CategoryTribe!BA1891*9</f>
        <v>8.3603519999999989</v>
      </c>
      <c r="O1890" s="5">
        <f>AllData_CategoryTribe!BB1891*4</f>
        <v>0</v>
      </c>
      <c r="P1890">
        <f t="shared" si="29"/>
        <v>1</v>
      </c>
      <c r="Q1890">
        <v>21.4</v>
      </c>
    </row>
    <row r="1891" spans="1:17" x14ac:dyDescent="0.3">
      <c r="A1891" s="8" t="s">
        <v>233</v>
      </c>
      <c r="B1891" s="8" t="s">
        <v>238</v>
      </c>
      <c r="C1891" s="8" t="s">
        <v>151</v>
      </c>
      <c r="D1891" s="8" t="s">
        <v>26</v>
      </c>
      <c r="E1891" s="12">
        <v>175</v>
      </c>
      <c r="F1891" s="12">
        <v>3.3000000000000002E-2</v>
      </c>
      <c r="G1891" s="12">
        <v>5.7750000000000004</v>
      </c>
      <c r="H1891" s="13">
        <v>7.5075000000000003</v>
      </c>
      <c r="I1891" s="13">
        <v>0.1386</v>
      </c>
      <c r="J1891" s="13">
        <v>1.155E-2</v>
      </c>
      <c r="K1891" s="13">
        <v>1.6516500000000003</v>
      </c>
      <c r="L1891" s="13">
        <v>1.7325E-2</v>
      </c>
      <c r="M1891" s="5">
        <f>AllData_CategoryTribe!AX1892*4</f>
        <v>0.5544</v>
      </c>
      <c r="N1891" s="5">
        <f>AllData_CategoryTribe!BA1892*9</f>
        <v>0.10395</v>
      </c>
      <c r="O1891" s="5">
        <f>AllData_CategoryTribe!BB1892*4</f>
        <v>6.6066000000000011</v>
      </c>
      <c r="P1891">
        <f t="shared" si="29"/>
        <v>1</v>
      </c>
      <c r="Q1891">
        <v>31.200000000000003</v>
      </c>
    </row>
    <row r="1892" spans="1:17" x14ac:dyDescent="0.3">
      <c r="A1892" s="8" t="s">
        <v>233</v>
      </c>
      <c r="B1892" s="8" t="s">
        <v>238</v>
      </c>
      <c r="C1892" s="8" t="s">
        <v>151</v>
      </c>
      <c r="D1892" s="8" t="s">
        <v>28</v>
      </c>
      <c r="E1892" s="12">
        <v>185</v>
      </c>
      <c r="F1892" s="12">
        <v>0.28599999999999998</v>
      </c>
      <c r="G1892" s="12">
        <v>52.91</v>
      </c>
      <c r="H1892" s="13">
        <v>67.195700000000002</v>
      </c>
      <c r="I1892" s="13">
        <v>4.6031699999999995</v>
      </c>
      <c r="J1892" s="13">
        <v>0.26455000000000001</v>
      </c>
      <c r="K1892" s="13">
        <v>12.06348</v>
      </c>
      <c r="L1892" s="13">
        <v>3.3862400000000004</v>
      </c>
      <c r="M1892" s="5">
        <f>AllData_CategoryTribe!AX1893*4</f>
        <v>18.412679999999998</v>
      </c>
      <c r="N1892" s="5">
        <f>AllData_CategoryTribe!BA1893*9</f>
        <v>2.3809499999999999</v>
      </c>
      <c r="O1892" s="5">
        <f>AllData_CategoryTribe!BB1893*4</f>
        <v>48.253920000000001</v>
      </c>
      <c r="P1892">
        <f t="shared" si="29"/>
        <v>1</v>
      </c>
      <c r="Q1892">
        <v>32</v>
      </c>
    </row>
    <row r="1893" spans="1:17" x14ac:dyDescent="0.3">
      <c r="A1893" s="8" t="s">
        <v>233</v>
      </c>
      <c r="B1893" s="8" t="s">
        <v>238</v>
      </c>
      <c r="C1893" s="8" t="s">
        <v>151</v>
      </c>
      <c r="D1893" s="8" t="s">
        <v>29</v>
      </c>
      <c r="E1893" s="12">
        <v>60</v>
      </c>
      <c r="F1893" s="12">
        <v>0.14299999999999999</v>
      </c>
      <c r="G1893" s="12">
        <v>8.58</v>
      </c>
      <c r="H1893" s="13">
        <v>1.8875999999999999</v>
      </c>
      <c r="I1893" s="13">
        <v>8.5800000000000001E-2</v>
      </c>
      <c r="J1893" s="13">
        <v>3.4320000000000003E-2</v>
      </c>
      <c r="K1893" s="13">
        <v>0.3861</v>
      </c>
      <c r="L1893" s="13">
        <v>0.24023999999999998</v>
      </c>
      <c r="M1893" s="5">
        <f>AllData_CategoryTribe!AX1894*4</f>
        <v>0.34320000000000001</v>
      </c>
      <c r="N1893" s="5">
        <f>AllData_CategoryTribe!BA1894*9</f>
        <v>0.30888000000000004</v>
      </c>
      <c r="O1893" s="5">
        <f>AllData_CategoryTribe!BB1894*4</f>
        <v>1.5444</v>
      </c>
      <c r="P1893">
        <f t="shared" si="29"/>
        <v>1</v>
      </c>
      <c r="Q1893">
        <v>5.9</v>
      </c>
    </row>
    <row r="1894" spans="1:17" x14ac:dyDescent="0.3">
      <c r="A1894" s="8" t="s">
        <v>233</v>
      </c>
      <c r="B1894" s="8" t="s">
        <v>238</v>
      </c>
      <c r="C1894" s="8" t="s">
        <v>151</v>
      </c>
      <c r="D1894" s="8" t="s">
        <v>30</v>
      </c>
      <c r="E1894" s="12">
        <v>119</v>
      </c>
      <c r="F1894" s="12">
        <v>0.42899999999999999</v>
      </c>
      <c r="G1894" s="12">
        <v>51.051000000000002</v>
      </c>
      <c r="H1894" s="13">
        <v>46.966920000000002</v>
      </c>
      <c r="I1894" s="13">
        <v>0.51051000000000002</v>
      </c>
      <c r="J1894" s="13">
        <v>0.25525500000000001</v>
      </c>
      <c r="K1894" s="13">
        <v>11.945933999999999</v>
      </c>
      <c r="L1894" s="13">
        <v>1.2252240000000001</v>
      </c>
      <c r="M1894" s="5">
        <f>AllData_CategoryTribe!AX1895*4</f>
        <v>2.0420400000000001</v>
      </c>
      <c r="N1894" s="5">
        <f>AllData_CategoryTribe!BA1895*9</f>
        <v>2.2972950000000001</v>
      </c>
      <c r="O1894" s="5">
        <f>AllData_CategoryTribe!BB1895*4</f>
        <v>47.783735999999998</v>
      </c>
      <c r="P1894">
        <f t="shared" si="29"/>
        <v>1</v>
      </c>
      <c r="Q1894">
        <v>24.9</v>
      </c>
    </row>
    <row r="1895" spans="1:17" x14ac:dyDescent="0.3">
      <c r="A1895" s="8" t="s">
        <v>233</v>
      </c>
      <c r="B1895" s="8" t="s">
        <v>238</v>
      </c>
      <c r="C1895" s="8" t="s">
        <v>151</v>
      </c>
      <c r="D1895" s="8" t="s">
        <v>31</v>
      </c>
      <c r="E1895" s="12"/>
      <c r="F1895" s="12">
        <v>0</v>
      </c>
      <c r="G1895" s="12">
        <v>0</v>
      </c>
      <c r="H1895" s="13">
        <v>0</v>
      </c>
      <c r="I1895" s="13">
        <v>0</v>
      </c>
      <c r="J1895" s="13">
        <v>0</v>
      </c>
      <c r="K1895" s="13">
        <v>0</v>
      </c>
      <c r="L1895" s="13">
        <v>0</v>
      </c>
      <c r="M1895" s="5">
        <f>AllData_CategoryTribe!AX1896*4</f>
        <v>0</v>
      </c>
      <c r="N1895" s="5">
        <f>AllData_CategoryTribe!BA1896*9</f>
        <v>0</v>
      </c>
      <c r="O1895" s="5">
        <f>AllData_CategoryTribe!BB1896*4</f>
        <v>0</v>
      </c>
      <c r="P1895">
        <f t="shared" si="29"/>
        <v>0</v>
      </c>
      <c r="Q1895">
        <v>23.700000000000003</v>
      </c>
    </row>
    <row r="1896" spans="1:17" x14ac:dyDescent="0.3">
      <c r="A1896" s="8" t="s">
        <v>233</v>
      </c>
      <c r="B1896" s="8" t="s">
        <v>238</v>
      </c>
      <c r="C1896" s="8" t="s">
        <v>151</v>
      </c>
      <c r="D1896" s="8" t="s">
        <v>87</v>
      </c>
      <c r="E1896" s="12">
        <v>171</v>
      </c>
      <c r="F1896" s="12">
        <v>0.28599999999999998</v>
      </c>
      <c r="G1896" s="12">
        <v>48.905999999999999</v>
      </c>
      <c r="H1896" s="13">
        <v>56.730959999999996</v>
      </c>
      <c r="I1896" s="13">
        <v>3.7657619999999996</v>
      </c>
      <c r="J1896" s="13">
        <v>0.24453</v>
      </c>
      <c r="K1896" s="13">
        <v>10.172448000000001</v>
      </c>
      <c r="L1896" s="13">
        <v>3.17889</v>
      </c>
      <c r="M1896" s="5">
        <f>AllData_CategoryTribe!AX1897*4</f>
        <v>15.063047999999998</v>
      </c>
      <c r="N1896" s="5">
        <f>AllData_CategoryTribe!BA1897*9</f>
        <v>2.2007699999999999</v>
      </c>
      <c r="O1896" s="5">
        <f>AllData_CategoryTribe!BB1897*4</f>
        <v>40.689792000000004</v>
      </c>
      <c r="P1896">
        <f t="shared" si="29"/>
        <v>1</v>
      </c>
      <c r="Q1896">
        <v>29</v>
      </c>
    </row>
    <row r="1897" spans="1:17" x14ac:dyDescent="0.3">
      <c r="A1897" s="8" t="s">
        <v>233</v>
      </c>
      <c r="B1897" s="8" t="s">
        <v>238</v>
      </c>
      <c r="C1897" s="8" t="s">
        <v>151</v>
      </c>
      <c r="D1897" s="8" t="s">
        <v>44</v>
      </c>
      <c r="E1897" s="12">
        <v>250</v>
      </c>
      <c r="F1897" s="12">
        <v>8.0000000000000002E-3</v>
      </c>
      <c r="G1897" s="12">
        <v>2</v>
      </c>
      <c r="H1897" s="13">
        <v>2.82</v>
      </c>
      <c r="I1897" s="13">
        <v>9.6000000000000002E-2</v>
      </c>
      <c r="J1897" s="13">
        <v>1.3999999999999999E-2</v>
      </c>
      <c r="K1897" s="13">
        <v>0.56600000000000006</v>
      </c>
      <c r="L1897" s="13">
        <v>3.4000000000000002E-2</v>
      </c>
      <c r="M1897" s="5">
        <f>AllData_CategoryTribe!AX1898*4</f>
        <v>0.38400000000000001</v>
      </c>
      <c r="N1897" s="5">
        <f>AllData_CategoryTribe!BA1898*9</f>
        <v>0.126</v>
      </c>
      <c r="O1897" s="5">
        <f>AllData_CategoryTribe!BB1898*4</f>
        <v>2.2640000000000002</v>
      </c>
      <c r="P1897">
        <f t="shared" si="29"/>
        <v>1</v>
      </c>
      <c r="Q1897">
        <v>33.799999999999997</v>
      </c>
    </row>
    <row r="1898" spans="1:17" x14ac:dyDescent="0.3">
      <c r="A1898" s="8" t="s">
        <v>234</v>
      </c>
      <c r="B1898" s="8" t="s">
        <v>238</v>
      </c>
      <c r="C1898" s="8" t="s">
        <v>151</v>
      </c>
      <c r="D1898" s="8" t="s">
        <v>248</v>
      </c>
      <c r="E1898" s="12">
        <v>134</v>
      </c>
      <c r="F1898" s="12">
        <v>0.28599999999999998</v>
      </c>
      <c r="G1898" s="12">
        <v>38.323999999999998</v>
      </c>
      <c r="H1898" s="13">
        <v>62.468119999999999</v>
      </c>
      <c r="I1898" s="13">
        <v>2.414412</v>
      </c>
      <c r="J1898" s="13">
        <v>0.53653600000000001</v>
      </c>
      <c r="K1898" s="13">
        <v>11.918764000000001</v>
      </c>
      <c r="L1898" s="13">
        <v>0.38323999999999997</v>
      </c>
      <c r="M1898" s="5">
        <f>AllData_CategoryTribe!AX1899*4</f>
        <v>9.657648</v>
      </c>
      <c r="N1898" s="5">
        <f>AllData_CategoryTribe!BA1899*9</f>
        <v>4.828824</v>
      </c>
      <c r="O1898" s="5">
        <f>AllData_CategoryTribe!BB1899*4</f>
        <v>47.675056000000005</v>
      </c>
      <c r="P1898">
        <f t="shared" si="29"/>
        <v>1</v>
      </c>
      <c r="Q1898">
        <v>38.799999999999997</v>
      </c>
    </row>
    <row r="1899" spans="1:17" x14ac:dyDescent="0.3">
      <c r="A1899" s="8" t="s">
        <v>234</v>
      </c>
      <c r="B1899" s="8" t="s">
        <v>238</v>
      </c>
      <c r="C1899" s="8" t="s">
        <v>151</v>
      </c>
      <c r="D1899" s="8" t="s">
        <v>27</v>
      </c>
      <c r="E1899" s="12">
        <v>114</v>
      </c>
      <c r="F1899" s="12">
        <v>1</v>
      </c>
      <c r="G1899" s="12">
        <v>114</v>
      </c>
      <c r="H1899" s="13">
        <v>142.5</v>
      </c>
      <c r="I1899" s="13">
        <v>2.3940000000000001</v>
      </c>
      <c r="J1899" s="13">
        <v>1.4820000000000002</v>
      </c>
      <c r="K1899" s="13">
        <v>29.867999999999999</v>
      </c>
      <c r="L1899" s="13">
        <v>1.1399999999999999</v>
      </c>
      <c r="M1899" s="5">
        <f>AllData_CategoryTribe!AX1900*4</f>
        <v>9.5760000000000005</v>
      </c>
      <c r="N1899" s="5">
        <f>AllData_CategoryTribe!BA1900*9</f>
        <v>13.338000000000001</v>
      </c>
      <c r="O1899" s="5">
        <f>AllData_CategoryTribe!BB1900*4</f>
        <v>119.47199999999999</v>
      </c>
      <c r="P1899">
        <f t="shared" si="29"/>
        <v>1</v>
      </c>
      <c r="Q1899">
        <v>29.6</v>
      </c>
    </row>
    <row r="1900" spans="1:17" x14ac:dyDescent="0.3">
      <c r="A1900" s="8" t="s">
        <v>234</v>
      </c>
      <c r="B1900" s="8" t="s">
        <v>238</v>
      </c>
      <c r="C1900" s="8" t="s">
        <v>151</v>
      </c>
      <c r="D1900" s="8" t="s">
        <v>32</v>
      </c>
      <c r="E1900" s="12"/>
      <c r="F1900" s="12">
        <v>0</v>
      </c>
      <c r="G1900" s="12">
        <v>0</v>
      </c>
      <c r="H1900" s="13">
        <v>0</v>
      </c>
      <c r="I1900" s="13">
        <v>0</v>
      </c>
      <c r="J1900" s="13">
        <v>0</v>
      </c>
      <c r="K1900" s="13">
        <v>0</v>
      </c>
      <c r="L1900" s="13">
        <v>0</v>
      </c>
      <c r="M1900" s="5">
        <f>AllData_CategoryTribe!AX1901*4</f>
        <v>0</v>
      </c>
      <c r="N1900" s="5">
        <f>AllData_CategoryTribe!BA1901*9</f>
        <v>0</v>
      </c>
      <c r="O1900" s="5">
        <f>AllData_CategoryTribe!BB1901*4</f>
        <v>0</v>
      </c>
      <c r="P1900">
        <f t="shared" si="29"/>
        <v>0</v>
      </c>
      <c r="Q1900">
        <v>87</v>
      </c>
    </row>
    <row r="1901" spans="1:17" x14ac:dyDescent="0.3">
      <c r="A1901" s="8" t="s">
        <v>234</v>
      </c>
      <c r="B1901" s="8" t="s">
        <v>238</v>
      </c>
      <c r="C1901" s="8" t="s">
        <v>151</v>
      </c>
      <c r="D1901" s="8" t="s">
        <v>124</v>
      </c>
      <c r="E1901" s="12">
        <v>3</v>
      </c>
      <c r="F1901" s="12">
        <v>1</v>
      </c>
      <c r="G1901" s="12">
        <v>3</v>
      </c>
      <c r="H1901" s="13">
        <v>11.28</v>
      </c>
      <c r="I1901" s="13">
        <v>0</v>
      </c>
      <c r="J1901" s="13">
        <v>0</v>
      </c>
      <c r="K1901" s="13">
        <v>2.9189999999999996</v>
      </c>
      <c r="L1901" s="13">
        <v>0</v>
      </c>
      <c r="M1901" s="5">
        <f>AllData_CategoryTribe!AX1902*4</f>
        <v>0</v>
      </c>
      <c r="N1901" s="5">
        <f>AllData_CategoryTribe!BA1902*9</f>
        <v>0</v>
      </c>
      <c r="O1901" s="5">
        <f>AllData_CategoryTribe!BB1902*4</f>
        <v>11.675999999999998</v>
      </c>
      <c r="P1901">
        <f t="shared" si="29"/>
        <v>1</v>
      </c>
      <c r="Q1901">
        <v>97.3</v>
      </c>
    </row>
    <row r="1902" spans="1:17" x14ac:dyDescent="0.3">
      <c r="A1902" s="8" t="s">
        <v>232</v>
      </c>
      <c r="B1902" s="8" t="s">
        <v>238</v>
      </c>
      <c r="C1902" s="8" t="s">
        <v>152</v>
      </c>
      <c r="D1902" s="8" t="s">
        <v>13</v>
      </c>
      <c r="E1902" s="12">
        <v>112</v>
      </c>
      <c r="F1902" s="12">
        <v>0.42899999999999999</v>
      </c>
      <c r="G1902" s="12">
        <v>48.048000000000002</v>
      </c>
      <c r="H1902" s="13">
        <v>129.24912</v>
      </c>
      <c r="I1902" s="13">
        <v>11.963951999999999</v>
      </c>
      <c r="J1902" s="13">
        <v>8.6486400000000003</v>
      </c>
      <c r="K1902" s="13">
        <v>0</v>
      </c>
      <c r="L1902" s="13">
        <v>0</v>
      </c>
      <c r="M1902" s="5">
        <f>AllData_CategoryTribe!AX1903*4</f>
        <v>47.855807999999996</v>
      </c>
      <c r="N1902" s="5">
        <f>AllData_CategoryTribe!BA1903*9</f>
        <v>77.837760000000003</v>
      </c>
      <c r="O1902" s="5">
        <f>AllData_CategoryTribe!BB1903*4</f>
        <v>0</v>
      </c>
      <c r="P1902">
        <f t="shared" si="29"/>
        <v>1</v>
      </c>
      <c r="Q1902">
        <v>42.9</v>
      </c>
    </row>
    <row r="1903" spans="1:17" x14ac:dyDescent="0.3">
      <c r="A1903" s="8" t="s">
        <v>232</v>
      </c>
      <c r="B1903" s="8" t="s">
        <v>238</v>
      </c>
      <c r="C1903" s="8" t="s">
        <v>152</v>
      </c>
      <c r="D1903" s="8" t="s">
        <v>15</v>
      </c>
      <c r="E1903" s="12">
        <v>85</v>
      </c>
      <c r="F1903" s="12">
        <v>6.7000000000000004E-2</v>
      </c>
      <c r="G1903" s="12">
        <v>5.6950000000000003</v>
      </c>
      <c r="H1903" s="13">
        <v>13.724950000000002</v>
      </c>
      <c r="I1903" s="13">
        <v>1.8736550000000001</v>
      </c>
      <c r="J1903" s="13">
        <v>0.62075500000000006</v>
      </c>
      <c r="K1903" s="13">
        <v>2.8475E-2</v>
      </c>
      <c r="L1903" s="13">
        <v>0</v>
      </c>
      <c r="M1903" s="5">
        <f>AllData_CategoryTribe!AX1904*4</f>
        <v>7.4946200000000003</v>
      </c>
      <c r="N1903" s="5">
        <f>AllData_CategoryTribe!BA1904*9</f>
        <v>5.5867950000000004</v>
      </c>
      <c r="O1903" s="5">
        <f>AllData_CategoryTribe!BB1904*4</f>
        <v>0.1139</v>
      </c>
      <c r="P1903">
        <f t="shared" si="29"/>
        <v>1</v>
      </c>
      <c r="Q1903">
        <v>44.3</v>
      </c>
    </row>
    <row r="1904" spans="1:17" x14ac:dyDescent="0.3">
      <c r="A1904" s="8" t="s">
        <v>232</v>
      </c>
      <c r="B1904" s="8" t="s">
        <v>238</v>
      </c>
      <c r="C1904" s="8" t="s">
        <v>152</v>
      </c>
      <c r="D1904" s="8" t="s">
        <v>17</v>
      </c>
      <c r="E1904" s="12">
        <v>85</v>
      </c>
      <c r="F1904" s="12">
        <v>6.7000000000000004E-2</v>
      </c>
      <c r="G1904" s="12">
        <v>5.6950000000000003</v>
      </c>
      <c r="H1904" s="13">
        <v>15.091750000000001</v>
      </c>
      <c r="I1904" s="13">
        <v>0.96245499999999995</v>
      </c>
      <c r="J1904" s="13">
        <v>1.2187300000000001</v>
      </c>
      <c r="K1904" s="13">
        <v>0</v>
      </c>
      <c r="L1904" s="13">
        <v>0</v>
      </c>
      <c r="M1904" s="5">
        <f>AllData_CategoryTribe!AX1905*4</f>
        <v>3.8498199999999998</v>
      </c>
      <c r="N1904" s="5">
        <f>AllData_CategoryTribe!BA1905*9</f>
        <v>10.968570000000001</v>
      </c>
      <c r="O1904" s="5">
        <f>AllData_CategoryTribe!BB1905*4</f>
        <v>0</v>
      </c>
      <c r="P1904">
        <f t="shared" si="29"/>
        <v>1</v>
      </c>
      <c r="Q1904">
        <v>38.299999999999997</v>
      </c>
    </row>
    <row r="1905" spans="1:17" x14ac:dyDescent="0.3">
      <c r="A1905" s="8" t="s">
        <v>232</v>
      </c>
      <c r="B1905" s="8" t="s">
        <v>238</v>
      </c>
      <c r="C1905" s="8" t="s">
        <v>152</v>
      </c>
      <c r="D1905" s="8" t="s">
        <v>18</v>
      </c>
      <c r="E1905" s="12"/>
      <c r="F1905" s="12">
        <v>0</v>
      </c>
      <c r="G1905" s="12">
        <v>0</v>
      </c>
      <c r="H1905" s="13">
        <v>0</v>
      </c>
      <c r="I1905" s="13">
        <v>0</v>
      </c>
      <c r="J1905" s="13">
        <v>0</v>
      </c>
      <c r="K1905" s="13">
        <v>0</v>
      </c>
      <c r="L1905" s="13">
        <v>0</v>
      </c>
      <c r="M1905" s="5">
        <f>AllData_CategoryTribe!AX1906*4</f>
        <v>0</v>
      </c>
      <c r="N1905" s="5">
        <f>AllData_CategoryTribe!BA1906*9</f>
        <v>0</v>
      </c>
      <c r="O1905" s="5">
        <f>AllData_CategoryTribe!BB1906*4</f>
        <v>0</v>
      </c>
      <c r="P1905">
        <f t="shared" si="29"/>
        <v>0</v>
      </c>
      <c r="Q1905">
        <v>39.900000000000006</v>
      </c>
    </row>
    <row r="1906" spans="1:17" x14ac:dyDescent="0.3">
      <c r="A1906" s="8" t="s">
        <v>232</v>
      </c>
      <c r="B1906" s="8" t="s">
        <v>238</v>
      </c>
      <c r="C1906" s="8" t="s">
        <v>152</v>
      </c>
      <c r="D1906" s="8" t="s">
        <v>19</v>
      </c>
      <c r="E1906" s="12">
        <v>112</v>
      </c>
      <c r="F1906" s="12">
        <v>0.1</v>
      </c>
      <c r="G1906" s="12">
        <v>11.200000000000001</v>
      </c>
      <c r="H1906" s="13">
        <v>31.920000000000005</v>
      </c>
      <c r="I1906" s="13">
        <v>3.0128000000000004</v>
      </c>
      <c r="J1906" s="13">
        <v>2.1168</v>
      </c>
      <c r="K1906" s="13">
        <v>0</v>
      </c>
      <c r="L1906" s="13">
        <v>0</v>
      </c>
      <c r="M1906" s="5">
        <f>AllData_CategoryTribe!AX1907*4</f>
        <v>12.051200000000001</v>
      </c>
      <c r="N1906" s="5">
        <f>AllData_CategoryTribe!BA1907*9</f>
        <v>19.051200000000001</v>
      </c>
      <c r="O1906" s="5">
        <f>AllData_CategoryTribe!BB1907*4</f>
        <v>0</v>
      </c>
      <c r="P1906">
        <f t="shared" si="29"/>
        <v>1</v>
      </c>
      <c r="Q1906">
        <v>45.8</v>
      </c>
    </row>
    <row r="1907" spans="1:17" x14ac:dyDescent="0.3">
      <c r="A1907" s="8" t="s">
        <v>232</v>
      </c>
      <c r="B1907" s="8" t="s">
        <v>238</v>
      </c>
      <c r="C1907" s="8" t="s">
        <v>152</v>
      </c>
      <c r="D1907" s="8" t="s">
        <v>22</v>
      </c>
      <c r="E1907" s="12"/>
      <c r="F1907" s="12">
        <v>0</v>
      </c>
      <c r="G1907" s="12">
        <v>0</v>
      </c>
      <c r="H1907" s="13">
        <v>0</v>
      </c>
      <c r="I1907" s="13">
        <v>0</v>
      </c>
      <c r="J1907" s="13">
        <v>0</v>
      </c>
      <c r="K1907" s="13">
        <v>0</v>
      </c>
      <c r="L1907" s="13">
        <v>0</v>
      </c>
      <c r="M1907" s="5">
        <f>AllData_CategoryTribe!AX1908*4</f>
        <v>0</v>
      </c>
      <c r="N1907" s="5">
        <f>AllData_CategoryTribe!BA1908*9</f>
        <v>0</v>
      </c>
      <c r="O1907" s="5">
        <f>AllData_CategoryTribe!BB1908*4</f>
        <v>0</v>
      </c>
      <c r="P1907">
        <f t="shared" si="29"/>
        <v>0</v>
      </c>
      <c r="Q1907">
        <v>45.8</v>
      </c>
    </row>
    <row r="1908" spans="1:17" x14ac:dyDescent="0.3">
      <c r="A1908" s="8" t="s">
        <v>232</v>
      </c>
      <c r="B1908" s="8" t="s">
        <v>238</v>
      </c>
      <c r="C1908" s="8" t="s">
        <v>152</v>
      </c>
      <c r="D1908" s="8" t="s">
        <v>23</v>
      </c>
      <c r="E1908" s="12">
        <v>64</v>
      </c>
      <c r="F1908" s="12">
        <v>0.14299999999999999</v>
      </c>
      <c r="G1908" s="12">
        <v>9.1519999999999992</v>
      </c>
      <c r="H1908" s="13">
        <v>14.185599999999999</v>
      </c>
      <c r="I1908" s="13">
        <v>1.153152</v>
      </c>
      <c r="J1908" s="13">
        <v>0.97011199999999986</v>
      </c>
      <c r="K1908" s="13">
        <v>0.100672</v>
      </c>
      <c r="L1908" s="13">
        <v>0</v>
      </c>
      <c r="M1908" s="5">
        <f>AllData_CategoryTribe!AX1909*4</f>
        <v>4.6126079999999998</v>
      </c>
      <c r="N1908" s="5">
        <f>AllData_CategoryTribe!BA1909*9</f>
        <v>8.7310079999999992</v>
      </c>
      <c r="O1908" s="5">
        <f>AllData_CategoryTribe!BB1909*4</f>
        <v>0.40268799999999999</v>
      </c>
      <c r="P1908">
        <f t="shared" si="29"/>
        <v>1</v>
      </c>
      <c r="Q1908">
        <v>24.3</v>
      </c>
    </row>
    <row r="1909" spans="1:17" x14ac:dyDescent="0.3">
      <c r="A1909" s="8" t="s">
        <v>232</v>
      </c>
      <c r="B1909" s="8" t="s">
        <v>238</v>
      </c>
      <c r="C1909" s="8" t="s">
        <v>152</v>
      </c>
      <c r="D1909" s="8" t="s">
        <v>24</v>
      </c>
      <c r="E1909" s="12">
        <v>184</v>
      </c>
      <c r="F1909" s="12">
        <v>1</v>
      </c>
      <c r="G1909" s="12">
        <v>184</v>
      </c>
      <c r="H1909" s="13">
        <v>126.96</v>
      </c>
      <c r="I1909" s="13">
        <v>6.6239999999999997</v>
      </c>
      <c r="J1909" s="13">
        <v>7.5439999999999996</v>
      </c>
      <c r="K1909" s="13">
        <v>8.2799999999999994</v>
      </c>
      <c r="L1909" s="13">
        <v>0</v>
      </c>
      <c r="M1909" s="5">
        <f>AllData_CategoryTribe!AX1910*4</f>
        <v>26.495999999999999</v>
      </c>
      <c r="N1909" s="5">
        <f>AllData_CategoryTribe!BA1910*9</f>
        <v>67.896000000000001</v>
      </c>
      <c r="O1909" s="5">
        <f>AllData_CategoryTribe!BB1910*4</f>
        <v>33.119999999999997</v>
      </c>
      <c r="P1909">
        <f t="shared" si="29"/>
        <v>1</v>
      </c>
      <c r="Q1909">
        <v>12.2</v>
      </c>
    </row>
    <row r="1910" spans="1:17" x14ac:dyDescent="0.3">
      <c r="A1910" s="8" t="s">
        <v>232</v>
      </c>
      <c r="B1910" s="8" t="s">
        <v>238</v>
      </c>
      <c r="C1910" s="8" t="s">
        <v>152</v>
      </c>
      <c r="D1910" s="8" t="s">
        <v>25</v>
      </c>
      <c r="E1910" s="12">
        <v>113</v>
      </c>
      <c r="F1910" s="12">
        <v>0.1</v>
      </c>
      <c r="G1910" s="12">
        <v>11.3</v>
      </c>
      <c r="H1910" s="13">
        <v>45.539000000000009</v>
      </c>
      <c r="I1910" s="13">
        <v>2.8136999999999999</v>
      </c>
      <c r="J1910" s="13">
        <v>3.7403000000000004</v>
      </c>
      <c r="K1910" s="13">
        <v>0.1469</v>
      </c>
      <c r="L1910" s="13">
        <v>0</v>
      </c>
      <c r="M1910" s="5">
        <f>AllData_CategoryTribe!AX1911*4</f>
        <v>11.254799999999999</v>
      </c>
      <c r="N1910" s="5">
        <f>AllData_CategoryTribe!BA1911*9</f>
        <v>33.662700000000001</v>
      </c>
      <c r="O1910" s="5">
        <f>AllData_CategoryTribe!BB1911*4</f>
        <v>0.58760000000000001</v>
      </c>
      <c r="P1910">
        <f t="shared" si="29"/>
        <v>1</v>
      </c>
      <c r="Q1910">
        <v>59.3</v>
      </c>
    </row>
    <row r="1911" spans="1:17" x14ac:dyDescent="0.3">
      <c r="A1911" s="8" t="s">
        <v>20</v>
      </c>
      <c r="B1911" s="8" t="s">
        <v>238</v>
      </c>
      <c r="C1911" s="8" t="s">
        <v>152</v>
      </c>
      <c r="D1911" s="8" t="s">
        <v>20</v>
      </c>
      <c r="E1911" s="12">
        <v>112</v>
      </c>
      <c r="F1911" s="12">
        <v>0.42899999999999999</v>
      </c>
      <c r="G1911" s="12">
        <v>48.048000000000002</v>
      </c>
      <c r="H1911" s="13">
        <v>50.450400000000002</v>
      </c>
      <c r="I1911" s="13">
        <v>8.8888800000000003</v>
      </c>
      <c r="J1911" s="13">
        <v>1.393392</v>
      </c>
      <c r="K1911" s="13">
        <v>0</v>
      </c>
      <c r="L1911" s="13">
        <v>0</v>
      </c>
      <c r="M1911" s="5">
        <f>AllData_CategoryTribe!AX1912*4</f>
        <v>35.555520000000001</v>
      </c>
      <c r="N1911" s="5">
        <f>AllData_CategoryTribe!BA1912*9</f>
        <v>12.540528</v>
      </c>
      <c r="O1911" s="5">
        <f>AllData_CategoryTribe!BB1912*4</f>
        <v>0</v>
      </c>
      <c r="P1911">
        <f t="shared" si="29"/>
        <v>1</v>
      </c>
      <c r="Q1911">
        <v>21.4</v>
      </c>
    </row>
    <row r="1912" spans="1:17" x14ac:dyDescent="0.3">
      <c r="A1912" s="8" t="s">
        <v>233</v>
      </c>
      <c r="B1912" s="8" t="s">
        <v>238</v>
      </c>
      <c r="C1912" s="8" t="s">
        <v>152</v>
      </c>
      <c r="D1912" s="8" t="s">
        <v>26</v>
      </c>
      <c r="E1912" s="12">
        <v>175</v>
      </c>
      <c r="F1912" s="12">
        <v>0.14299999999999999</v>
      </c>
      <c r="G1912" s="12">
        <v>25.024999999999999</v>
      </c>
      <c r="H1912" s="13">
        <v>32.532499999999999</v>
      </c>
      <c r="I1912" s="13">
        <v>0.60059999999999991</v>
      </c>
      <c r="J1912" s="13">
        <v>5.0049999999999997E-2</v>
      </c>
      <c r="K1912" s="13">
        <v>7.1571500000000006</v>
      </c>
      <c r="L1912" s="13">
        <v>7.5074999999999989E-2</v>
      </c>
      <c r="M1912" s="5">
        <f>AllData_CategoryTribe!AX1913*4</f>
        <v>2.4023999999999996</v>
      </c>
      <c r="N1912" s="5">
        <f>AllData_CategoryTribe!BA1913*9</f>
        <v>0.45044999999999996</v>
      </c>
      <c r="O1912" s="5">
        <f>AllData_CategoryTribe!BB1913*4</f>
        <v>28.628600000000002</v>
      </c>
      <c r="P1912">
        <f t="shared" si="29"/>
        <v>1</v>
      </c>
      <c r="Q1912">
        <v>31.200000000000003</v>
      </c>
    </row>
    <row r="1913" spans="1:17" x14ac:dyDescent="0.3">
      <c r="A1913" s="8" t="s">
        <v>233</v>
      </c>
      <c r="B1913" s="8" t="s">
        <v>238</v>
      </c>
      <c r="C1913" s="8" t="s">
        <v>152</v>
      </c>
      <c r="D1913" s="8" t="s">
        <v>28</v>
      </c>
      <c r="E1913" s="12">
        <v>185</v>
      </c>
      <c r="F1913" s="12">
        <v>0.57099999999999995</v>
      </c>
      <c r="G1913" s="12">
        <v>105.63499999999999</v>
      </c>
      <c r="H1913" s="13">
        <v>134.15644999999998</v>
      </c>
      <c r="I1913" s="13">
        <v>9.1902449999999991</v>
      </c>
      <c r="J1913" s="13">
        <v>0.52817499999999995</v>
      </c>
      <c r="K1913" s="13">
        <v>24.084780000000002</v>
      </c>
      <c r="L1913" s="13">
        <v>6.7606399999999995</v>
      </c>
      <c r="M1913" s="5">
        <f>AllData_CategoryTribe!AX1914*4</f>
        <v>36.760979999999996</v>
      </c>
      <c r="N1913" s="5">
        <f>AllData_CategoryTribe!BA1914*9</f>
        <v>4.7535749999999997</v>
      </c>
      <c r="O1913" s="5">
        <f>AllData_CategoryTribe!BB1914*4</f>
        <v>96.339120000000008</v>
      </c>
      <c r="P1913">
        <f t="shared" si="29"/>
        <v>1</v>
      </c>
      <c r="Q1913">
        <v>32</v>
      </c>
    </row>
    <row r="1914" spans="1:17" x14ac:dyDescent="0.3">
      <c r="A1914" s="8" t="s">
        <v>233</v>
      </c>
      <c r="B1914" s="8" t="s">
        <v>238</v>
      </c>
      <c r="C1914" s="8" t="s">
        <v>152</v>
      </c>
      <c r="D1914" s="8" t="s">
        <v>29</v>
      </c>
      <c r="E1914" s="12">
        <v>60</v>
      </c>
      <c r="F1914" s="12">
        <v>0.28599999999999998</v>
      </c>
      <c r="G1914" s="12">
        <v>17.16</v>
      </c>
      <c r="H1914" s="13">
        <v>3.7751999999999999</v>
      </c>
      <c r="I1914" s="13">
        <v>0.1716</v>
      </c>
      <c r="J1914" s="13">
        <v>6.8640000000000007E-2</v>
      </c>
      <c r="K1914" s="13">
        <v>0.7722</v>
      </c>
      <c r="L1914" s="13">
        <v>0.48047999999999996</v>
      </c>
      <c r="M1914" s="5">
        <f>AllData_CategoryTribe!AX1915*4</f>
        <v>0.68640000000000001</v>
      </c>
      <c r="N1914" s="5">
        <f>AllData_CategoryTribe!BA1915*9</f>
        <v>0.61776000000000009</v>
      </c>
      <c r="O1914" s="5">
        <f>AllData_CategoryTribe!BB1915*4</f>
        <v>3.0888</v>
      </c>
      <c r="P1914">
        <f t="shared" si="29"/>
        <v>1</v>
      </c>
      <c r="Q1914">
        <v>5.9</v>
      </c>
    </row>
    <row r="1915" spans="1:17" x14ac:dyDescent="0.3">
      <c r="A1915" s="8" t="s">
        <v>233</v>
      </c>
      <c r="B1915" s="8" t="s">
        <v>238</v>
      </c>
      <c r="C1915" s="8" t="s">
        <v>152</v>
      </c>
      <c r="D1915" s="8" t="s">
        <v>30</v>
      </c>
      <c r="E1915" s="12">
        <v>119</v>
      </c>
      <c r="F1915" s="12">
        <v>1</v>
      </c>
      <c r="G1915" s="12">
        <v>119</v>
      </c>
      <c r="H1915" s="13">
        <v>109.48</v>
      </c>
      <c r="I1915" s="13">
        <v>1.19</v>
      </c>
      <c r="J1915" s="13">
        <v>0.59499999999999997</v>
      </c>
      <c r="K1915" s="13">
        <v>27.846</v>
      </c>
      <c r="L1915" s="13">
        <v>2.8559999999999999</v>
      </c>
      <c r="M1915" s="5">
        <f>AllData_CategoryTribe!AX1916*4</f>
        <v>4.76</v>
      </c>
      <c r="N1915" s="5">
        <f>AllData_CategoryTribe!BA1916*9</f>
        <v>5.3549999999999995</v>
      </c>
      <c r="O1915" s="5">
        <f>AllData_CategoryTribe!BB1916*4</f>
        <v>111.384</v>
      </c>
      <c r="P1915">
        <f t="shared" si="29"/>
        <v>1</v>
      </c>
      <c r="Q1915">
        <v>24.9</v>
      </c>
    </row>
    <row r="1916" spans="1:17" x14ac:dyDescent="0.3">
      <c r="A1916" s="8" t="s">
        <v>233</v>
      </c>
      <c r="B1916" s="8" t="s">
        <v>238</v>
      </c>
      <c r="C1916" s="8" t="s">
        <v>152</v>
      </c>
      <c r="D1916" s="8" t="s">
        <v>31</v>
      </c>
      <c r="E1916" s="12">
        <v>122</v>
      </c>
      <c r="F1916" s="12">
        <v>0.14299999999999999</v>
      </c>
      <c r="G1916" s="12">
        <v>17.445999999999998</v>
      </c>
      <c r="H1916" s="13">
        <v>16.224779999999999</v>
      </c>
      <c r="I1916" s="13">
        <v>0.34891999999999995</v>
      </c>
      <c r="J1916" s="13">
        <v>1.7446E-2</v>
      </c>
      <c r="K1916" s="13">
        <v>3.7683359999999997</v>
      </c>
      <c r="L1916" s="13">
        <v>0.26168999999999998</v>
      </c>
      <c r="M1916" s="5">
        <f>AllData_CategoryTribe!AX1917*4</f>
        <v>1.3956799999999998</v>
      </c>
      <c r="N1916" s="5">
        <f>AllData_CategoryTribe!BA1917*9</f>
        <v>0.15701399999999999</v>
      </c>
      <c r="O1916" s="5">
        <f>AllData_CategoryTribe!BB1917*4</f>
        <v>15.073343999999999</v>
      </c>
      <c r="P1916">
        <f t="shared" si="29"/>
        <v>1</v>
      </c>
      <c r="Q1916">
        <v>23.700000000000003</v>
      </c>
    </row>
    <row r="1917" spans="1:17" x14ac:dyDescent="0.3">
      <c r="A1917" s="8" t="s">
        <v>233</v>
      </c>
      <c r="B1917" s="8" t="s">
        <v>238</v>
      </c>
      <c r="C1917" s="8" t="s">
        <v>152</v>
      </c>
      <c r="D1917" s="8" t="s">
        <v>87</v>
      </c>
      <c r="E1917" s="12">
        <v>171</v>
      </c>
      <c r="F1917" s="12">
        <v>0.28599999999999998</v>
      </c>
      <c r="G1917" s="12">
        <v>48.905999999999999</v>
      </c>
      <c r="H1917" s="13">
        <v>56.730959999999996</v>
      </c>
      <c r="I1917" s="13">
        <v>3.7657619999999996</v>
      </c>
      <c r="J1917" s="13">
        <v>0.24453</v>
      </c>
      <c r="K1917" s="13">
        <v>10.172448000000001</v>
      </c>
      <c r="L1917" s="13">
        <v>3.17889</v>
      </c>
      <c r="M1917" s="5">
        <f>AllData_CategoryTribe!AX1918*4</f>
        <v>15.063047999999998</v>
      </c>
      <c r="N1917" s="5">
        <f>AllData_CategoryTribe!BA1918*9</f>
        <v>2.2007699999999999</v>
      </c>
      <c r="O1917" s="5">
        <f>AllData_CategoryTribe!BB1918*4</f>
        <v>40.689792000000004</v>
      </c>
      <c r="P1917">
        <f t="shared" si="29"/>
        <v>1</v>
      </c>
      <c r="Q1917">
        <v>29</v>
      </c>
    </row>
    <row r="1918" spans="1:17" x14ac:dyDescent="0.3">
      <c r="A1918" s="8" t="s">
        <v>233</v>
      </c>
      <c r="B1918" s="8" t="s">
        <v>238</v>
      </c>
      <c r="C1918" s="8" t="s">
        <v>152</v>
      </c>
      <c r="D1918" s="8" t="s">
        <v>121</v>
      </c>
      <c r="E1918" s="12">
        <v>94</v>
      </c>
      <c r="F1918" s="12">
        <v>0.28599999999999998</v>
      </c>
      <c r="G1918" s="12">
        <v>26.883999999999997</v>
      </c>
      <c r="H1918" s="13">
        <v>8.3340399999999981</v>
      </c>
      <c r="I1918" s="13">
        <v>0.29572399999999999</v>
      </c>
      <c r="J1918" s="13">
        <v>2.6883999999999998E-2</v>
      </c>
      <c r="K1918" s="13">
        <v>1.6399239999999997</v>
      </c>
      <c r="L1918" s="13">
        <v>0.21507199999999999</v>
      </c>
      <c r="M1918" s="5">
        <f>AllData_CategoryTribe!AX1919*4</f>
        <v>1.1828959999999999</v>
      </c>
      <c r="N1918" s="5">
        <f>AllData_CategoryTribe!BA1919*9</f>
        <v>0.24195599999999998</v>
      </c>
      <c r="O1918" s="5">
        <f>AllData_CategoryTribe!BB1919*4</f>
        <v>6.5596959999999989</v>
      </c>
      <c r="P1918">
        <f t="shared" si="29"/>
        <v>1</v>
      </c>
      <c r="Q1918">
        <v>7.3</v>
      </c>
    </row>
    <row r="1919" spans="1:17" x14ac:dyDescent="0.3">
      <c r="A1919" s="8" t="s">
        <v>233</v>
      </c>
      <c r="B1919" s="8" t="s">
        <v>238</v>
      </c>
      <c r="C1919" s="8" t="s">
        <v>152</v>
      </c>
      <c r="D1919" s="8" t="s">
        <v>128</v>
      </c>
      <c r="E1919" s="12">
        <v>62</v>
      </c>
      <c r="F1919" s="12">
        <v>3.3000000000000002E-2</v>
      </c>
      <c r="G1919" s="12">
        <v>2.0460000000000003</v>
      </c>
      <c r="H1919" s="13">
        <v>0.92070000000000007</v>
      </c>
      <c r="I1919" s="13">
        <v>2.2506000000000005E-2</v>
      </c>
      <c r="J1919" s="13">
        <v>4.092000000000001E-3</v>
      </c>
      <c r="K1919" s="13">
        <v>0.21483000000000005</v>
      </c>
      <c r="L1919" s="13">
        <v>6.7518000000000009E-2</v>
      </c>
      <c r="M1919" s="5">
        <f>AllData_CategoryTribe!AX1920*4</f>
        <v>9.0024000000000021E-2</v>
      </c>
      <c r="N1919" s="5">
        <f>AllData_CategoryTribe!BA1920*9</f>
        <v>3.6828000000000007E-2</v>
      </c>
      <c r="O1919" s="5">
        <f>AllData_CategoryTribe!BB1920*4</f>
        <v>0.85932000000000019</v>
      </c>
      <c r="P1919">
        <f t="shared" si="29"/>
        <v>1</v>
      </c>
      <c r="Q1919">
        <v>11.8</v>
      </c>
    </row>
    <row r="1920" spans="1:17" x14ac:dyDescent="0.3">
      <c r="A1920" s="8" t="s">
        <v>233</v>
      </c>
      <c r="B1920" s="8" t="s">
        <v>238</v>
      </c>
      <c r="C1920" s="8" t="s">
        <v>152</v>
      </c>
      <c r="D1920" s="8" t="s">
        <v>153</v>
      </c>
      <c r="E1920" s="12">
        <v>114</v>
      </c>
      <c r="F1920" s="12">
        <v>0.1</v>
      </c>
      <c r="G1920" s="12">
        <v>11.4</v>
      </c>
      <c r="H1920" s="13">
        <v>14.934000000000001</v>
      </c>
      <c r="I1920" s="13">
        <v>0.12540000000000001</v>
      </c>
      <c r="J1920" s="13">
        <v>3.4200000000000001E-2</v>
      </c>
      <c r="K1920" s="13">
        <v>3.6365999999999996</v>
      </c>
      <c r="L1920" s="13">
        <v>0.17100000000000001</v>
      </c>
      <c r="M1920" s="5">
        <f>AllData_CategoryTribe!AX1921*4</f>
        <v>0.50160000000000005</v>
      </c>
      <c r="N1920" s="5">
        <f>AllData_CategoryTribe!BA1921*9</f>
        <v>0.30780000000000002</v>
      </c>
      <c r="O1920" s="5">
        <f>AllData_CategoryTribe!BB1921*4</f>
        <v>14.546399999999998</v>
      </c>
      <c r="P1920">
        <f t="shared" si="29"/>
        <v>1</v>
      </c>
      <c r="Q1920">
        <v>33.299999999999997</v>
      </c>
    </row>
    <row r="1921" spans="1:17" x14ac:dyDescent="0.3">
      <c r="A1921" s="8" t="s">
        <v>233</v>
      </c>
      <c r="B1921" s="8" t="s">
        <v>238</v>
      </c>
      <c r="C1921" s="8" t="s">
        <v>152</v>
      </c>
      <c r="D1921" s="8" t="s">
        <v>147</v>
      </c>
      <c r="E1921" s="12">
        <v>114</v>
      </c>
      <c r="F1921" s="12">
        <v>6.7000000000000004E-2</v>
      </c>
      <c r="G1921" s="12">
        <v>7.6380000000000008</v>
      </c>
      <c r="H1921" s="13">
        <v>7.8671400000000009</v>
      </c>
      <c r="I1921" s="13">
        <v>0.12984600000000002</v>
      </c>
      <c r="J1921" s="13">
        <v>7.6380000000000016E-3</v>
      </c>
      <c r="K1921" s="13">
        <v>1.8560340000000002</v>
      </c>
      <c r="L1921" s="13">
        <v>0.22914000000000001</v>
      </c>
      <c r="M1921" s="5">
        <f>AllData_CategoryTribe!AX1922*4</f>
        <v>0.51938400000000007</v>
      </c>
      <c r="N1921" s="5">
        <f>AllData_CategoryTribe!BA1922*9</f>
        <v>6.8742000000000011E-2</v>
      </c>
      <c r="O1921" s="5">
        <f>AllData_CategoryTribe!BB1922*4</f>
        <v>7.4241360000000007</v>
      </c>
      <c r="P1921">
        <f t="shared" si="29"/>
        <v>1</v>
      </c>
      <c r="Q1921">
        <v>26.1</v>
      </c>
    </row>
    <row r="1922" spans="1:17" x14ac:dyDescent="0.3">
      <c r="A1922" s="8" t="s">
        <v>234</v>
      </c>
      <c r="B1922" s="8" t="s">
        <v>238</v>
      </c>
      <c r="C1922" s="8" t="s">
        <v>152</v>
      </c>
      <c r="D1922" s="8" t="s">
        <v>248</v>
      </c>
      <c r="E1922" s="12">
        <v>134</v>
      </c>
      <c r="F1922" s="12">
        <v>0.57099999999999995</v>
      </c>
      <c r="G1922" s="12">
        <v>76.513999999999996</v>
      </c>
      <c r="H1922" s="13">
        <v>124.71781999999999</v>
      </c>
      <c r="I1922" s="13">
        <v>4.8203819999999995</v>
      </c>
      <c r="J1922" s="13">
        <v>1.0711959999999998</v>
      </c>
      <c r="K1922" s="13">
        <v>23.795853999999999</v>
      </c>
      <c r="L1922" s="13">
        <v>0.76513999999999993</v>
      </c>
      <c r="M1922" s="5">
        <f>AllData_CategoryTribe!AX1923*4</f>
        <v>19.281527999999998</v>
      </c>
      <c r="N1922" s="5">
        <f>AllData_CategoryTribe!BA1923*9</f>
        <v>9.640763999999999</v>
      </c>
      <c r="O1922" s="5">
        <f>AllData_CategoryTribe!BB1923*4</f>
        <v>95.183415999999994</v>
      </c>
      <c r="P1922">
        <f t="shared" si="29"/>
        <v>1</v>
      </c>
      <c r="Q1922">
        <v>38.799999999999997</v>
      </c>
    </row>
    <row r="1923" spans="1:17" x14ac:dyDescent="0.3">
      <c r="A1923" s="8" t="s">
        <v>234</v>
      </c>
      <c r="B1923" s="8" t="s">
        <v>238</v>
      </c>
      <c r="C1923" s="8" t="s">
        <v>152</v>
      </c>
      <c r="D1923" s="8" t="s">
        <v>27</v>
      </c>
      <c r="E1923" s="12">
        <v>114</v>
      </c>
      <c r="F1923" s="12">
        <v>1</v>
      </c>
      <c r="G1923" s="12">
        <v>114</v>
      </c>
      <c r="H1923" s="13">
        <v>142.5</v>
      </c>
      <c r="I1923" s="13">
        <v>2.3940000000000001</v>
      </c>
      <c r="J1923" s="13">
        <v>1.4820000000000002</v>
      </c>
      <c r="K1923" s="13">
        <v>29.867999999999999</v>
      </c>
      <c r="L1923" s="13">
        <v>1.1399999999999999</v>
      </c>
      <c r="M1923" s="5">
        <f>AllData_CategoryTribe!AX1924*4</f>
        <v>9.5760000000000005</v>
      </c>
      <c r="N1923" s="5">
        <f>AllData_CategoryTribe!BA1924*9</f>
        <v>13.338000000000001</v>
      </c>
      <c r="O1923" s="5">
        <f>AllData_CategoryTribe!BB1924*4</f>
        <v>119.47199999999999</v>
      </c>
      <c r="P1923">
        <f t="shared" ref="P1923:P1986" si="30">IF($G$2:$G$3469&gt;0,1,0)</f>
        <v>1</v>
      </c>
      <c r="Q1923">
        <v>29.6</v>
      </c>
    </row>
    <row r="1924" spans="1:17" x14ac:dyDescent="0.3">
      <c r="A1924" s="8" t="s">
        <v>234</v>
      </c>
      <c r="B1924" s="8" t="s">
        <v>238</v>
      </c>
      <c r="C1924" s="8" t="s">
        <v>152</v>
      </c>
      <c r="D1924" s="8" t="s">
        <v>32</v>
      </c>
      <c r="E1924" s="12"/>
      <c r="F1924" s="12">
        <v>0</v>
      </c>
      <c r="G1924" s="12">
        <v>0</v>
      </c>
      <c r="H1924" s="13">
        <v>0</v>
      </c>
      <c r="I1924" s="13">
        <v>0</v>
      </c>
      <c r="J1924" s="13">
        <v>0</v>
      </c>
      <c r="K1924" s="13">
        <v>0</v>
      </c>
      <c r="L1924" s="13">
        <v>0</v>
      </c>
      <c r="M1924" s="5">
        <f>AllData_CategoryTribe!AX1925*4</f>
        <v>0</v>
      </c>
      <c r="N1924" s="5">
        <f>AllData_CategoryTribe!BA1925*9</f>
        <v>0</v>
      </c>
      <c r="O1924" s="5">
        <f>AllData_CategoryTribe!BB1925*4</f>
        <v>0</v>
      </c>
      <c r="P1924">
        <f t="shared" si="30"/>
        <v>0</v>
      </c>
      <c r="Q1924">
        <v>87</v>
      </c>
    </row>
    <row r="1925" spans="1:17" x14ac:dyDescent="0.3">
      <c r="A1925" s="8" t="s">
        <v>234</v>
      </c>
      <c r="B1925" s="8" t="s">
        <v>238</v>
      </c>
      <c r="C1925" s="8" t="s">
        <v>152</v>
      </c>
      <c r="D1925" s="8" t="s">
        <v>74</v>
      </c>
      <c r="E1925" s="12">
        <v>340</v>
      </c>
      <c r="F1925" s="12">
        <v>0.57099999999999995</v>
      </c>
      <c r="G1925" s="12">
        <v>194.14</v>
      </c>
      <c r="H1925" s="13">
        <v>79.597399999999993</v>
      </c>
      <c r="I1925" s="13">
        <v>0</v>
      </c>
      <c r="J1925" s="13">
        <v>0</v>
      </c>
      <c r="K1925" s="13">
        <v>20.190560000000001</v>
      </c>
      <c r="L1925" s="13">
        <v>0</v>
      </c>
      <c r="M1925" s="5">
        <f>AllData_CategoryTribe!AX1926*4</f>
        <v>0</v>
      </c>
      <c r="N1925" s="5">
        <f>AllData_CategoryTribe!BA1926*9</f>
        <v>0</v>
      </c>
      <c r="O1925" s="5">
        <f>AllData_CategoryTribe!BB1926*4</f>
        <v>80.762240000000006</v>
      </c>
      <c r="P1925">
        <f t="shared" si="30"/>
        <v>1</v>
      </c>
      <c r="Q1925">
        <v>10.4</v>
      </c>
    </row>
    <row r="1926" spans="1:17" x14ac:dyDescent="0.3">
      <c r="A1926" s="8" t="s">
        <v>234</v>
      </c>
      <c r="B1926" s="8" t="s">
        <v>238</v>
      </c>
      <c r="C1926" s="8" t="s">
        <v>152</v>
      </c>
      <c r="D1926" s="8" t="s">
        <v>124</v>
      </c>
      <c r="E1926" s="12">
        <v>3</v>
      </c>
      <c r="F1926" s="12">
        <v>0.57099999999999995</v>
      </c>
      <c r="G1926" s="12">
        <v>1.7129999999999999</v>
      </c>
      <c r="H1926" s="13">
        <v>6.4408799999999999</v>
      </c>
      <c r="I1926" s="13">
        <v>0</v>
      </c>
      <c r="J1926" s="13">
        <v>0</v>
      </c>
      <c r="K1926" s="13">
        <v>1.6667489999999998</v>
      </c>
      <c r="L1926" s="13">
        <v>0</v>
      </c>
      <c r="M1926" s="5">
        <f>AllData_CategoryTribe!AX1927*4</f>
        <v>0</v>
      </c>
      <c r="N1926" s="5">
        <f>AllData_CategoryTribe!BA1927*9</f>
        <v>0</v>
      </c>
      <c r="O1926" s="5">
        <f>AllData_CategoryTribe!BB1927*4</f>
        <v>6.6669959999999993</v>
      </c>
      <c r="P1926">
        <f t="shared" si="30"/>
        <v>1</v>
      </c>
      <c r="Q1926">
        <v>97.3</v>
      </c>
    </row>
    <row r="1927" spans="1:17" x14ac:dyDescent="0.3">
      <c r="A1927" s="8" t="s">
        <v>232</v>
      </c>
      <c r="B1927" s="8" t="s">
        <v>238</v>
      </c>
      <c r="C1927" s="8" t="s">
        <v>154</v>
      </c>
      <c r="D1927" s="8" t="s">
        <v>13</v>
      </c>
      <c r="E1927" s="12">
        <v>112</v>
      </c>
      <c r="F1927" s="12">
        <v>3.3000000000000002E-2</v>
      </c>
      <c r="G1927" s="12">
        <v>3.6960000000000002</v>
      </c>
      <c r="H1927" s="13">
        <v>9.94224</v>
      </c>
      <c r="I1927" s="13">
        <v>0.92030400000000001</v>
      </c>
      <c r="J1927" s="13">
        <v>0.66528000000000009</v>
      </c>
      <c r="K1927" s="13">
        <v>0</v>
      </c>
      <c r="L1927" s="13">
        <v>0</v>
      </c>
      <c r="M1927" s="5">
        <f>AllData_CategoryTribe!AX1928*4</f>
        <v>3.681216</v>
      </c>
      <c r="N1927" s="5">
        <f>AllData_CategoryTribe!BA1928*9</f>
        <v>5.9875200000000008</v>
      </c>
      <c r="O1927" s="5">
        <f>AllData_CategoryTribe!BB1928*4</f>
        <v>0</v>
      </c>
      <c r="P1927">
        <f t="shared" si="30"/>
        <v>1</v>
      </c>
      <c r="Q1927">
        <v>42.9</v>
      </c>
    </row>
    <row r="1928" spans="1:17" x14ac:dyDescent="0.3">
      <c r="A1928" s="8" t="s">
        <v>232</v>
      </c>
      <c r="B1928" s="8" t="s">
        <v>238</v>
      </c>
      <c r="C1928" s="8" t="s">
        <v>154</v>
      </c>
      <c r="D1928" s="8" t="s">
        <v>15</v>
      </c>
      <c r="E1928" s="12"/>
      <c r="F1928" s="12">
        <v>0</v>
      </c>
      <c r="G1928" s="12">
        <v>0</v>
      </c>
      <c r="H1928" s="13">
        <v>0</v>
      </c>
      <c r="I1928" s="13">
        <v>0</v>
      </c>
      <c r="J1928" s="13">
        <v>0</v>
      </c>
      <c r="K1928" s="13">
        <v>0</v>
      </c>
      <c r="L1928" s="13">
        <v>0</v>
      </c>
      <c r="M1928" s="5">
        <f>AllData_CategoryTribe!AX1929*4</f>
        <v>0</v>
      </c>
      <c r="N1928" s="5">
        <f>AllData_CategoryTribe!BA1929*9</f>
        <v>0</v>
      </c>
      <c r="O1928" s="5">
        <f>AllData_CategoryTribe!BB1929*4</f>
        <v>0</v>
      </c>
      <c r="P1928">
        <f t="shared" si="30"/>
        <v>0</v>
      </c>
      <c r="Q1928">
        <v>44.3</v>
      </c>
    </row>
    <row r="1929" spans="1:17" x14ac:dyDescent="0.3">
      <c r="A1929" s="8" t="s">
        <v>232</v>
      </c>
      <c r="B1929" s="8" t="s">
        <v>238</v>
      </c>
      <c r="C1929" s="8" t="s">
        <v>154</v>
      </c>
      <c r="D1929" s="8" t="s">
        <v>17</v>
      </c>
      <c r="E1929" s="12"/>
      <c r="F1929" s="12">
        <v>0</v>
      </c>
      <c r="G1929" s="12">
        <v>0</v>
      </c>
      <c r="H1929" s="13">
        <v>0</v>
      </c>
      <c r="I1929" s="13">
        <v>0</v>
      </c>
      <c r="J1929" s="13">
        <v>0</v>
      </c>
      <c r="K1929" s="13">
        <v>0</v>
      </c>
      <c r="L1929" s="13">
        <v>0</v>
      </c>
      <c r="M1929" s="5">
        <f>AllData_CategoryTribe!AX1930*4</f>
        <v>0</v>
      </c>
      <c r="N1929" s="5">
        <f>AllData_CategoryTribe!BA1930*9</f>
        <v>0</v>
      </c>
      <c r="O1929" s="5">
        <f>AllData_CategoryTribe!BB1930*4</f>
        <v>0</v>
      </c>
      <c r="P1929">
        <f t="shared" si="30"/>
        <v>0</v>
      </c>
      <c r="Q1929">
        <v>38.299999999999997</v>
      </c>
    </row>
    <row r="1930" spans="1:17" x14ac:dyDescent="0.3">
      <c r="A1930" s="8" t="s">
        <v>232</v>
      </c>
      <c r="B1930" s="8" t="s">
        <v>238</v>
      </c>
      <c r="C1930" s="8" t="s">
        <v>154</v>
      </c>
      <c r="D1930" s="8" t="s">
        <v>18</v>
      </c>
      <c r="E1930" s="12"/>
      <c r="F1930" s="12">
        <v>0</v>
      </c>
      <c r="G1930" s="12">
        <v>0</v>
      </c>
      <c r="H1930" s="13">
        <v>0</v>
      </c>
      <c r="I1930" s="13">
        <v>0</v>
      </c>
      <c r="J1930" s="13">
        <v>0</v>
      </c>
      <c r="K1930" s="13">
        <v>0</v>
      </c>
      <c r="L1930" s="13">
        <v>0</v>
      </c>
      <c r="M1930" s="5">
        <f>AllData_CategoryTribe!AX1931*4</f>
        <v>0</v>
      </c>
      <c r="N1930" s="5">
        <f>AllData_CategoryTribe!BA1931*9</f>
        <v>0</v>
      </c>
      <c r="O1930" s="5">
        <f>AllData_CategoryTribe!BB1931*4</f>
        <v>0</v>
      </c>
      <c r="P1930">
        <f t="shared" si="30"/>
        <v>0</v>
      </c>
      <c r="Q1930">
        <v>39.900000000000006</v>
      </c>
    </row>
    <row r="1931" spans="1:17" x14ac:dyDescent="0.3">
      <c r="A1931" s="8" t="s">
        <v>232</v>
      </c>
      <c r="B1931" s="8" t="s">
        <v>238</v>
      </c>
      <c r="C1931" s="8" t="s">
        <v>154</v>
      </c>
      <c r="D1931" s="8" t="s">
        <v>19</v>
      </c>
      <c r="E1931" s="12">
        <v>112</v>
      </c>
      <c r="F1931" s="12">
        <v>6.7000000000000004E-2</v>
      </c>
      <c r="G1931" s="12">
        <v>7.5040000000000004</v>
      </c>
      <c r="H1931" s="13">
        <v>21.386400000000002</v>
      </c>
      <c r="I1931" s="13">
        <v>2.0185759999999999</v>
      </c>
      <c r="J1931" s="13">
        <v>1.4182560000000002</v>
      </c>
      <c r="K1931" s="13">
        <v>0</v>
      </c>
      <c r="L1931" s="13">
        <v>0</v>
      </c>
      <c r="M1931" s="5">
        <f>AllData_CategoryTribe!AX1932*4</f>
        <v>8.0743039999999997</v>
      </c>
      <c r="N1931" s="5">
        <f>AllData_CategoryTribe!BA1932*9</f>
        <v>12.764304000000001</v>
      </c>
      <c r="O1931" s="5">
        <f>AllData_CategoryTribe!BB1932*4</f>
        <v>0</v>
      </c>
      <c r="P1931">
        <f t="shared" si="30"/>
        <v>1</v>
      </c>
      <c r="Q1931">
        <v>45.8</v>
      </c>
    </row>
    <row r="1932" spans="1:17" x14ac:dyDescent="0.3">
      <c r="A1932" s="8" t="s">
        <v>232</v>
      </c>
      <c r="B1932" s="8" t="s">
        <v>238</v>
      </c>
      <c r="C1932" s="8" t="s">
        <v>154</v>
      </c>
      <c r="D1932" s="8" t="s">
        <v>22</v>
      </c>
      <c r="E1932" s="12"/>
      <c r="F1932" s="12">
        <v>0</v>
      </c>
      <c r="G1932" s="12">
        <v>0</v>
      </c>
      <c r="H1932" s="13">
        <v>0</v>
      </c>
      <c r="I1932" s="13">
        <v>0</v>
      </c>
      <c r="J1932" s="13">
        <v>0</v>
      </c>
      <c r="K1932" s="13">
        <v>0</v>
      </c>
      <c r="L1932" s="13">
        <v>0</v>
      </c>
      <c r="M1932" s="5">
        <f>AllData_CategoryTribe!AX1933*4</f>
        <v>0</v>
      </c>
      <c r="N1932" s="5">
        <f>AllData_CategoryTribe!BA1933*9</f>
        <v>0</v>
      </c>
      <c r="O1932" s="5">
        <f>AllData_CategoryTribe!BB1933*4</f>
        <v>0</v>
      </c>
      <c r="P1932">
        <f t="shared" si="30"/>
        <v>0</v>
      </c>
      <c r="Q1932">
        <v>45.8</v>
      </c>
    </row>
    <row r="1933" spans="1:17" x14ac:dyDescent="0.3">
      <c r="A1933" s="8" t="s">
        <v>232</v>
      </c>
      <c r="B1933" s="8" t="s">
        <v>238</v>
      </c>
      <c r="C1933" s="8" t="s">
        <v>154</v>
      </c>
      <c r="D1933" s="8" t="s">
        <v>23</v>
      </c>
      <c r="E1933" s="12">
        <v>64</v>
      </c>
      <c r="F1933" s="12">
        <v>0.14299999999999999</v>
      </c>
      <c r="G1933" s="12">
        <v>9.1519999999999992</v>
      </c>
      <c r="H1933" s="13">
        <v>14.185599999999999</v>
      </c>
      <c r="I1933" s="13">
        <v>1.153152</v>
      </c>
      <c r="J1933" s="13">
        <v>0.97011199999999986</v>
      </c>
      <c r="K1933" s="13">
        <v>0.100672</v>
      </c>
      <c r="L1933" s="13">
        <v>0</v>
      </c>
      <c r="M1933" s="5">
        <f>AllData_CategoryTribe!AX1934*4</f>
        <v>4.6126079999999998</v>
      </c>
      <c r="N1933" s="5">
        <f>AllData_CategoryTribe!BA1934*9</f>
        <v>8.7310079999999992</v>
      </c>
      <c r="O1933" s="5">
        <f>AllData_CategoryTribe!BB1934*4</f>
        <v>0.40268799999999999</v>
      </c>
      <c r="P1933">
        <f t="shared" si="30"/>
        <v>1</v>
      </c>
      <c r="Q1933">
        <v>24.3</v>
      </c>
    </row>
    <row r="1934" spans="1:17" x14ac:dyDescent="0.3">
      <c r="A1934" s="8" t="s">
        <v>232</v>
      </c>
      <c r="B1934" s="8" t="s">
        <v>238</v>
      </c>
      <c r="C1934" s="8" t="s">
        <v>154</v>
      </c>
      <c r="D1934" s="8" t="s">
        <v>24</v>
      </c>
      <c r="E1934" s="12">
        <v>184</v>
      </c>
      <c r="F1934" s="12">
        <v>1</v>
      </c>
      <c r="G1934" s="12">
        <v>184</v>
      </c>
      <c r="H1934" s="13">
        <v>126.96</v>
      </c>
      <c r="I1934" s="13">
        <v>6.6239999999999997</v>
      </c>
      <c r="J1934" s="13">
        <v>7.5439999999999996</v>
      </c>
      <c r="K1934" s="13">
        <v>8.2799999999999994</v>
      </c>
      <c r="L1934" s="13">
        <v>0</v>
      </c>
      <c r="M1934" s="5">
        <f>AllData_CategoryTribe!AX1935*4</f>
        <v>26.495999999999999</v>
      </c>
      <c r="N1934" s="5">
        <f>AllData_CategoryTribe!BA1935*9</f>
        <v>67.896000000000001</v>
      </c>
      <c r="O1934" s="5">
        <f>AllData_CategoryTribe!BB1935*4</f>
        <v>33.119999999999997</v>
      </c>
      <c r="P1934">
        <f t="shared" si="30"/>
        <v>1</v>
      </c>
      <c r="Q1934">
        <v>12.2</v>
      </c>
    </row>
    <row r="1935" spans="1:17" x14ac:dyDescent="0.3">
      <c r="A1935" s="8" t="s">
        <v>232</v>
      </c>
      <c r="B1935" s="8" t="s">
        <v>238</v>
      </c>
      <c r="C1935" s="8" t="s">
        <v>154</v>
      </c>
      <c r="D1935" s="8" t="s">
        <v>25</v>
      </c>
      <c r="E1935" s="12"/>
      <c r="F1935" s="12">
        <v>0</v>
      </c>
      <c r="G1935" s="12">
        <v>0</v>
      </c>
      <c r="H1935" s="13">
        <v>0</v>
      </c>
      <c r="I1935" s="13">
        <v>0</v>
      </c>
      <c r="J1935" s="13">
        <v>0</v>
      </c>
      <c r="K1935" s="13">
        <v>0</v>
      </c>
      <c r="L1935" s="13">
        <v>0</v>
      </c>
      <c r="M1935" s="5">
        <f>AllData_CategoryTribe!AX1936*4</f>
        <v>0</v>
      </c>
      <c r="N1935" s="5">
        <f>AllData_CategoryTribe!BA1936*9</f>
        <v>0</v>
      </c>
      <c r="O1935" s="5">
        <f>AllData_CategoryTribe!BB1936*4</f>
        <v>0</v>
      </c>
      <c r="P1935">
        <f t="shared" si="30"/>
        <v>0</v>
      </c>
      <c r="Q1935">
        <v>59.3</v>
      </c>
    </row>
    <row r="1936" spans="1:17" x14ac:dyDescent="0.3">
      <c r="A1936" s="8" t="s">
        <v>232</v>
      </c>
      <c r="B1936" s="8" t="s">
        <v>238</v>
      </c>
      <c r="C1936" s="8" t="s">
        <v>154</v>
      </c>
      <c r="D1936" s="8" t="s">
        <v>120</v>
      </c>
      <c r="E1936" s="12">
        <v>7</v>
      </c>
      <c r="F1936" s="12">
        <v>0.42899999999999999</v>
      </c>
      <c r="G1936" s="12">
        <v>3.0030000000000001</v>
      </c>
      <c r="H1936" s="13">
        <v>3.0030000000000001E-2</v>
      </c>
      <c r="I1936" s="13">
        <v>3.0030000000000001E-2</v>
      </c>
      <c r="J1936" s="13">
        <v>3.0030000000000001E-2</v>
      </c>
      <c r="K1936" s="13">
        <v>3.0030000000000001E-2</v>
      </c>
      <c r="L1936" s="13">
        <v>3.0030000000000001E-2</v>
      </c>
      <c r="M1936" s="5">
        <f>AllData_CategoryTribe!AX1937*4</f>
        <v>0.12012</v>
      </c>
      <c r="N1936" s="5">
        <f>AllData_CategoryTribe!BA1937*9</f>
        <v>0.27027000000000001</v>
      </c>
      <c r="O1936" s="5">
        <f>AllData_CategoryTribe!BB1937*4</f>
        <v>0.12012</v>
      </c>
      <c r="P1936">
        <f t="shared" si="30"/>
        <v>1</v>
      </c>
      <c r="Q1936">
        <v>0</v>
      </c>
    </row>
    <row r="1937" spans="1:17" x14ac:dyDescent="0.3">
      <c r="A1937" s="8" t="s">
        <v>20</v>
      </c>
      <c r="B1937" s="8" t="s">
        <v>238</v>
      </c>
      <c r="C1937" s="8" t="s">
        <v>154</v>
      </c>
      <c r="D1937" s="8" t="s">
        <v>20</v>
      </c>
      <c r="E1937" s="12">
        <v>112</v>
      </c>
      <c r="F1937" s="12">
        <v>0.14299999999999999</v>
      </c>
      <c r="G1937" s="12">
        <v>16.015999999999998</v>
      </c>
      <c r="H1937" s="13">
        <v>16.816799999999997</v>
      </c>
      <c r="I1937" s="13">
        <v>2.9629599999999998</v>
      </c>
      <c r="J1937" s="13">
        <v>0.46446399999999999</v>
      </c>
      <c r="K1937" s="13">
        <v>0</v>
      </c>
      <c r="L1937" s="13">
        <v>0</v>
      </c>
      <c r="M1937" s="5">
        <f>AllData_CategoryTribe!AX1938*4</f>
        <v>11.851839999999999</v>
      </c>
      <c r="N1937" s="5">
        <f>AllData_CategoryTribe!BA1938*9</f>
        <v>4.1801759999999994</v>
      </c>
      <c r="O1937" s="5">
        <f>AllData_CategoryTribe!BB1938*4</f>
        <v>0</v>
      </c>
      <c r="P1937">
        <f t="shared" si="30"/>
        <v>1</v>
      </c>
      <c r="Q1937">
        <v>21.4</v>
      </c>
    </row>
    <row r="1938" spans="1:17" x14ac:dyDescent="0.3">
      <c r="A1938" s="8" t="s">
        <v>233</v>
      </c>
      <c r="B1938" s="8" t="s">
        <v>238</v>
      </c>
      <c r="C1938" s="8" t="s">
        <v>154</v>
      </c>
      <c r="D1938" s="8" t="s">
        <v>26</v>
      </c>
      <c r="E1938" s="12">
        <v>175</v>
      </c>
      <c r="F1938" s="12">
        <v>0.28599999999999998</v>
      </c>
      <c r="G1938" s="12">
        <v>50.05</v>
      </c>
      <c r="H1938" s="13">
        <v>65.064999999999998</v>
      </c>
      <c r="I1938" s="13">
        <v>1.2011999999999998</v>
      </c>
      <c r="J1938" s="13">
        <v>0.10009999999999999</v>
      </c>
      <c r="K1938" s="13">
        <v>14.314300000000001</v>
      </c>
      <c r="L1938" s="13">
        <v>0.15014999999999998</v>
      </c>
      <c r="M1938" s="5">
        <f>AllData_CategoryTribe!AX1939*4</f>
        <v>4.8047999999999993</v>
      </c>
      <c r="N1938" s="5">
        <f>AllData_CategoryTribe!BA1939*9</f>
        <v>0.90089999999999992</v>
      </c>
      <c r="O1938" s="5">
        <f>AllData_CategoryTribe!BB1939*4</f>
        <v>57.257200000000005</v>
      </c>
      <c r="P1938">
        <f t="shared" si="30"/>
        <v>1</v>
      </c>
      <c r="Q1938">
        <v>31.200000000000003</v>
      </c>
    </row>
    <row r="1939" spans="1:17" x14ac:dyDescent="0.3">
      <c r="A1939" s="8" t="s">
        <v>233</v>
      </c>
      <c r="B1939" s="8" t="s">
        <v>238</v>
      </c>
      <c r="C1939" s="8" t="s">
        <v>154</v>
      </c>
      <c r="D1939" s="8" t="s">
        <v>28</v>
      </c>
      <c r="E1939" s="12">
        <v>185</v>
      </c>
      <c r="F1939" s="12">
        <v>0.28599999999999998</v>
      </c>
      <c r="G1939" s="12">
        <v>52.91</v>
      </c>
      <c r="H1939" s="13">
        <v>67.195700000000002</v>
      </c>
      <c r="I1939" s="13">
        <v>4.6031699999999995</v>
      </c>
      <c r="J1939" s="13">
        <v>0.26455000000000001</v>
      </c>
      <c r="K1939" s="13">
        <v>12.06348</v>
      </c>
      <c r="L1939" s="13">
        <v>3.3862400000000004</v>
      </c>
      <c r="M1939" s="5">
        <f>AllData_CategoryTribe!AX1940*4</f>
        <v>18.412679999999998</v>
      </c>
      <c r="N1939" s="5">
        <f>AllData_CategoryTribe!BA1940*9</f>
        <v>2.3809499999999999</v>
      </c>
      <c r="O1939" s="5">
        <f>AllData_CategoryTribe!BB1940*4</f>
        <v>48.253920000000001</v>
      </c>
      <c r="P1939">
        <f t="shared" si="30"/>
        <v>1</v>
      </c>
      <c r="Q1939">
        <v>32</v>
      </c>
    </row>
    <row r="1940" spans="1:17" x14ac:dyDescent="0.3">
      <c r="A1940" s="8" t="s">
        <v>233</v>
      </c>
      <c r="B1940" s="8" t="s">
        <v>238</v>
      </c>
      <c r="C1940" s="8" t="s">
        <v>154</v>
      </c>
      <c r="D1940" s="8" t="s">
        <v>29</v>
      </c>
      <c r="E1940" s="12">
        <v>60</v>
      </c>
      <c r="F1940" s="12">
        <v>3.3000000000000002E-2</v>
      </c>
      <c r="G1940" s="12">
        <v>1.98</v>
      </c>
      <c r="H1940" s="13">
        <v>0.43560000000000004</v>
      </c>
      <c r="I1940" s="13">
        <v>1.9799999999999998E-2</v>
      </c>
      <c r="J1940" s="13">
        <v>7.92E-3</v>
      </c>
      <c r="K1940" s="13">
        <v>8.9099999999999999E-2</v>
      </c>
      <c r="L1940" s="13">
        <v>5.5439999999999996E-2</v>
      </c>
      <c r="M1940" s="5">
        <f>AllData_CategoryTribe!AX1941*4</f>
        <v>7.9199999999999993E-2</v>
      </c>
      <c r="N1940" s="5">
        <f>AllData_CategoryTribe!BA1941*9</f>
        <v>7.1279999999999996E-2</v>
      </c>
      <c r="O1940" s="5">
        <f>AllData_CategoryTribe!BB1941*4</f>
        <v>0.35639999999999999</v>
      </c>
      <c r="P1940">
        <f t="shared" si="30"/>
        <v>1</v>
      </c>
      <c r="Q1940">
        <v>5.9</v>
      </c>
    </row>
    <row r="1941" spans="1:17" x14ac:dyDescent="0.3">
      <c r="A1941" s="8" t="s">
        <v>233</v>
      </c>
      <c r="B1941" s="8" t="s">
        <v>238</v>
      </c>
      <c r="C1941" s="8" t="s">
        <v>154</v>
      </c>
      <c r="D1941" s="8" t="s">
        <v>30</v>
      </c>
      <c r="E1941" s="12">
        <v>119</v>
      </c>
      <c r="F1941" s="12">
        <v>1</v>
      </c>
      <c r="G1941" s="12">
        <v>119</v>
      </c>
      <c r="H1941" s="13">
        <v>109.48</v>
      </c>
      <c r="I1941" s="13">
        <v>1.19</v>
      </c>
      <c r="J1941" s="13">
        <v>0.59499999999999997</v>
      </c>
      <c r="K1941" s="13">
        <v>27.846</v>
      </c>
      <c r="L1941" s="13">
        <v>2.8559999999999999</v>
      </c>
      <c r="M1941" s="5">
        <f>AllData_CategoryTribe!AX1942*4</f>
        <v>4.76</v>
      </c>
      <c r="N1941" s="5">
        <f>AllData_CategoryTribe!BA1942*9</f>
        <v>5.3549999999999995</v>
      </c>
      <c r="O1941" s="5">
        <f>AllData_CategoryTribe!BB1942*4</f>
        <v>111.384</v>
      </c>
      <c r="P1941">
        <f t="shared" si="30"/>
        <v>1</v>
      </c>
      <c r="Q1941">
        <v>24.9</v>
      </c>
    </row>
    <row r="1942" spans="1:17" x14ac:dyDescent="0.3">
      <c r="A1942" s="8" t="s">
        <v>233</v>
      </c>
      <c r="B1942" s="8" t="s">
        <v>238</v>
      </c>
      <c r="C1942" s="8" t="s">
        <v>154</v>
      </c>
      <c r="D1942" s="8" t="s">
        <v>31</v>
      </c>
      <c r="E1942" s="12">
        <v>122</v>
      </c>
      <c r="F1942" s="12">
        <v>0.28599999999999998</v>
      </c>
      <c r="G1942" s="12">
        <v>34.891999999999996</v>
      </c>
      <c r="H1942" s="13">
        <v>32.449559999999998</v>
      </c>
      <c r="I1942" s="13">
        <v>0.6978399999999999</v>
      </c>
      <c r="J1942" s="13">
        <v>3.4891999999999999E-2</v>
      </c>
      <c r="K1942" s="13">
        <v>7.5366719999999994</v>
      </c>
      <c r="L1942" s="13">
        <v>0.52337999999999996</v>
      </c>
      <c r="M1942" s="5">
        <f>AllData_CategoryTribe!AX1943*4</f>
        <v>2.7913599999999996</v>
      </c>
      <c r="N1942" s="5">
        <f>AllData_CategoryTribe!BA1943*9</f>
        <v>0.31402799999999997</v>
      </c>
      <c r="O1942" s="5">
        <f>AllData_CategoryTribe!BB1943*4</f>
        <v>30.146687999999997</v>
      </c>
      <c r="P1942">
        <f t="shared" si="30"/>
        <v>1</v>
      </c>
      <c r="Q1942">
        <v>23.700000000000003</v>
      </c>
    </row>
    <row r="1943" spans="1:17" x14ac:dyDescent="0.3">
      <c r="A1943" s="8" t="s">
        <v>233</v>
      </c>
      <c r="B1943" s="8" t="s">
        <v>238</v>
      </c>
      <c r="C1943" s="8" t="s">
        <v>154</v>
      </c>
      <c r="D1943" s="8" t="s">
        <v>87</v>
      </c>
      <c r="E1943" s="12">
        <v>171</v>
      </c>
      <c r="F1943" s="12">
        <v>1</v>
      </c>
      <c r="G1943" s="12">
        <v>171</v>
      </c>
      <c r="H1943" s="13">
        <v>198.36</v>
      </c>
      <c r="I1943" s="13">
        <v>13.167</v>
      </c>
      <c r="J1943" s="13">
        <v>0.85499999999999998</v>
      </c>
      <c r="K1943" s="13">
        <v>35.568000000000005</v>
      </c>
      <c r="L1943" s="13">
        <v>11.115</v>
      </c>
      <c r="M1943" s="5">
        <f>AllData_CategoryTribe!AX1944*4</f>
        <v>52.667999999999999</v>
      </c>
      <c r="N1943" s="5">
        <f>AllData_CategoryTribe!BA1944*9</f>
        <v>7.6950000000000003</v>
      </c>
      <c r="O1943" s="5">
        <f>AllData_CategoryTribe!BB1944*4</f>
        <v>142.27200000000002</v>
      </c>
      <c r="P1943">
        <f t="shared" si="30"/>
        <v>1</v>
      </c>
      <c r="Q1943">
        <v>29</v>
      </c>
    </row>
    <row r="1944" spans="1:17" x14ac:dyDescent="0.3">
      <c r="A1944" s="8" t="s">
        <v>233</v>
      </c>
      <c r="B1944" s="8" t="s">
        <v>238</v>
      </c>
      <c r="C1944" s="8" t="s">
        <v>154</v>
      </c>
      <c r="D1944" s="8" t="s">
        <v>121</v>
      </c>
      <c r="E1944" s="12">
        <v>94</v>
      </c>
      <c r="F1944" s="12">
        <v>0.14299999999999999</v>
      </c>
      <c r="G1944" s="12">
        <v>13.441999999999998</v>
      </c>
      <c r="H1944" s="13">
        <v>4.1670199999999991</v>
      </c>
      <c r="I1944" s="13">
        <v>0.14786199999999999</v>
      </c>
      <c r="J1944" s="13">
        <v>1.3441999999999999E-2</v>
      </c>
      <c r="K1944" s="13">
        <v>0.81996199999999986</v>
      </c>
      <c r="L1944" s="13">
        <v>0.10753599999999999</v>
      </c>
      <c r="M1944" s="5">
        <f>AllData_CategoryTribe!AX1945*4</f>
        <v>0.59144799999999997</v>
      </c>
      <c r="N1944" s="5">
        <f>AllData_CategoryTribe!BA1945*9</f>
        <v>0.12097799999999999</v>
      </c>
      <c r="O1944" s="5">
        <f>AllData_CategoryTribe!BB1945*4</f>
        <v>3.2798479999999994</v>
      </c>
      <c r="P1944">
        <f t="shared" si="30"/>
        <v>1</v>
      </c>
      <c r="Q1944">
        <v>7.3</v>
      </c>
    </row>
    <row r="1945" spans="1:17" x14ac:dyDescent="0.3">
      <c r="A1945" s="8" t="s">
        <v>233</v>
      </c>
      <c r="B1945" s="8" t="s">
        <v>238</v>
      </c>
      <c r="C1945" s="8" t="s">
        <v>154</v>
      </c>
      <c r="D1945" s="8" t="s">
        <v>150</v>
      </c>
      <c r="E1945" s="12">
        <v>114</v>
      </c>
      <c r="F1945" s="12">
        <v>0.14299999999999999</v>
      </c>
      <c r="G1945" s="12">
        <v>16.302</v>
      </c>
      <c r="H1945" s="13">
        <v>16.791060000000002</v>
      </c>
      <c r="I1945" s="13">
        <v>0.27713399999999999</v>
      </c>
      <c r="J1945" s="13">
        <v>1.6302000000000001E-2</v>
      </c>
      <c r="K1945" s="13">
        <v>3.9613860000000001</v>
      </c>
      <c r="L1945" s="13">
        <v>0.48905999999999999</v>
      </c>
      <c r="M1945" s="5">
        <f>AllData_CategoryTribe!AX1946*4</f>
        <v>1.108536</v>
      </c>
      <c r="N1945" s="5">
        <f>AllData_CategoryTribe!BA1946*9</f>
        <v>0.14671800000000002</v>
      </c>
      <c r="O1945" s="5">
        <f>AllData_CategoryTribe!BB1946*4</f>
        <v>15.845544</v>
      </c>
      <c r="P1945">
        <f t="shared" si="30"/>
        <v>1</v>
      </c>
      <c r="Q1945">
        <v>26.1</v>
      </c>
    </row>
    <row r="1946" spans="1:17" x14ac:dyDescent="0.3">
      <c r="A1946" s="8" t="s">
        <v>234</v>
      </c>
      <c r="B1946" s="8" t="s">
        <v>238</v>
      </c>
      <c r="C1946" s="8" t="s">
        <v>154</v>
      </c>
      <c r="D1946" s="8" t="s">
        <v>248</v>
      </c>
      <c r="E1946" s="12">
        <v>134</v>
      </c>
      <c r="F1946" s="12">
        <v>1</v>
      </c>
      <c r="G1946" s="12">
        <v>134</v>
      </c>
      <c r="H1946" s="13">
        <v>218.42</v>
      </c>
      <c r="I1946" s="13">
        <v>8.4420000000000002</v>
      </c>
      <c r="J1946" s="13">
        <v>1.8759999999999999</v>
      </c>
      <c r="K1946" s="13">
        <v>41.674000000000007</v>
      </c>
      <c r="L1946" s="13">
        <v>1.34</v>
      </c>
      <c r="M1946" s="5">
        <f>AllData_CategoryTribe!AX1947*4</f>
        <v>33.768000000000001</v>
      </c>
      <c r="N1946" s="5">
        <f>AllData_CategoryTribe!BA1947*9</f>
        <v>16.884</v>
      </c>
      <c r="O1946" s="5">
        <f>AllData_CategoryTribe!BB1947*4</f>
        <v>166.69600000000003</v>
      </c>
      <c r="P1946">
        <f t="shared" si="30"/>
        <v>1</v>
      </c>
      <c r="Q1946">
        <v>38.799999999999997</v>
      </c>
    </row>
    <row r="1947" spans="1:17" x14ac:dyDescent="0.3">
      <c r="A1947" s="8" t="s">
        <v>234</v>
      </c>
      <c r="B1947" s="8" t="s">
        <v>238</v>
      </c>
      <c r="C1947" s="8" t="s">
        <v>154</v>
      </c>
      <c r="D1947" s="8" t="s">
        <v>27</v>
      </c>
      <c r="E1947" s="12">
        <v>114</v>
      </c>
      <c r="F1947" s="12">
        <v>1</v>
      </c>
      <c r="G1947" s="12">
        <v>114</v>
      </c>
      <c r="H1947" s="13">
        <v>142.5</v>
      </c>
      <c r="I1947" s="13">
        <v>2.3940000000000001</v>
      </c>
      <c r="J1947" s="13">
        <v>1.4820000000000002</v>
      </c>
      <c r="K1947" s="13">
        <v>29.867999999999999</v>
      </c>
      <c r="L1947" s="13">
        <v>1.1399999999999999</v>
      </c>
      <c r="M1947" s="5">
        <f>AllData_CategoryTribe!AX1948*4</f>
        <v>9.5760000000000005</v>
      </c>
      <c r="N1947" s="5">
        <f>AllData_CategoryTribe!BA1948*9</f>
        <v>13.338000000000001</v>
      </c>
      <c r="O1947" s="5">
        <f>AllData_CategoryTribe!BB1948*4</f>
        <v>119.47199999999999</v>
      </c>
      <c r="P1947">
        <f t="shared" si="30"/>
        <v>1</v>
      </c>
      <c r="Q1947">
        <v>29.6</v>
      </c>
    </row>
    <row r="1948" spans="1:17" x14ac:dyDescent="0.3">
      <c r="A1948" s="8" t="s">
        <v>234</v>
      </c>
      <c r="B1948" s="8" t="s">
        <v>238</v>
      </c>
      <c r="C1948" s="8" t="s">
        <v>154</v>
      </c>
      <c r="D1948" s="8" t="s">
        <v>32</v>
      </c>
      <c r="E1948" s="12"/>
      <c r="F1948" s="12">
        <v>0</v>
      </c>
      <c r="G1948" s="12">
        <v>0</v>
      </c>
      <c r="H1948" s="13">
        <v>0</v>
      </c>
      <c r="I1948" s="13">
        <v>0</v>
      </c>
      <c r="J1948" s="13">
        <v>0</v>
      </c>
      <c r="K1948" s="13">
        <v>0</v>
      </c>
      <c r="L1948" s="13">
        <v>0</v>
      </c>
      <c r="M1948" s="5">
        <f>AllData_CategoryTribe!AX1949*4</f>
        <v>0</v>
      </c>
      <c r="N1948" s="5">
        <f>AllData_CategoryTribe!BA1949*9</f>
        <v>0</v>
      </c>
      <c r="O1948" s="5">
        <f>AllData_CategoryTribe!BB1949*4</f>
        <v>0</v>
      </c>
      <c r="P1948">
        <f t="shared" si="30"/>
        <v>0</v>
      </c>
      <c r="Q1948">
        <v>87</v>
      </c>
    </row>
    <row r="1949" spans="1:17" x14ac:dyDescent="0.3">
      <c r="A1949" s="8" t="s">
        <v>234</v>
      </c>
      <c r="B1949" s="8" t="s">
        <v>238</v>
      </c>
      <c r="C1949" s="8" t="s">
        <v>154</v>
      </c>
      <c r="D1949" s="8" t="s">
        <v>74</v>
      </c>
      <c r="E1949" s="12">
        <v>340</v>
      </c>
      <c r="F1949" s="12">
        <v>0.42899999999999999</v>
      </c>
      <c r="G1949" s="12">
        <v>145.85999999999999</v>
      </c>
      <c r="H1949" s="13">
        <v>59.802599999999991</v>
      </c>
      <c r="I1949" s="13">
        <v>0</v>
      </c>
      <c r="J1949" s="13">
        <v>0</v>
      </c>
      <c r="K1949" s="13">
        <v>15.16944</v>
      </c>
      <c r="L1949" s="13">
        <v>0</v>
      </c>
      <c r="M1949" s="5">
        <f>AllData_CategoryTribe!AX1950*4</f>
        <v>0</v>
      </c>
      <c r="N1949" s="5">
        <f>AllData_CategoryTribe!BA1950*9</f>
        <v>0</v>
      </c>
      <c r="O1949" s="5">
        <f>AllData_CategoryTribe!BB1950*4</f>
        <v>60.677759999999999</v>
      </c>
      <c r="P1949">
        <f t="shared" si="30"/>
        <v>1</v>
      </c>
      <c r="Q1949">
        <v>10.4</v>
      </c>
    </row>
    <row r="1950" spans="1:17" x14ac:dyDescent="0.3">
      <c r="A1950" s="8" t="s">
        <v>234</v>
      </c>
      <c r="B1950" s="8" t="s">
        <v>238</v>
      </c>
      <c r="C1950" s="8" t="s">
        <v>154</v>
      </c>
      <c r="D1950" s="8" t="s">
        <v>124</v>
      </c>
      <c r="E1950" s="12">
        <v>3</v>
      </c>
      <c r="F1950" s="12">
        <v>1</v>
      </c>
      <c r="G1950" s="12">
        <v>3</v>
      </c>
      <c r="H1950" s="13">
        <v>11.28</v>
      </c>
      <c r="I1950" s="13">
        <v>0</v>
      </c>
      <c r="J1950" s="13">
        <v>0</v>
      </c>
      <c r="K1950" s="13">
        <v>2.9189999999999996</v>
      </c>
      <c r="L1950" s="13">
        <v>0</v>
      </c>
      <c r="M1950" s="5">
        <f>AllData_CategoryTribe!AX1951*4</f>
        <v>0</v>
      </c>
      <c r="N1950" s="5">
        <f>AllData_CategoryTribe!BA1951*9</f>
        <v>0</v>
      </c>
      <c r="O1950" s="5">
        <f>AllData_CategoryTribe!BB1951*4</f>
        <v>11.675999999999998</v>
      </c>
      <c r="P1950">
        <f t="shared" si="30"/>
        <v>1</v>
      </c>
      <c r="Q1950">
        <v>97.3</v>
      </c>
    </row>
    <row r="1951" spans="1:17" x14ac:dyDescent="0.3">
      <c r="A1951" s="8" t="s">
        <v>232</v>
      </c>
      <c r="B1951" s="8" t="s">
        <v>238</v>
      </c>
      <c r="C1951" s="8" t="s">
        <v>155</v>
      </c>
      <c r="D1951" s="8" t="s">
        <v>13</v>
      </c>
      <c r="E1951" s="12">
        <v>112</v>
      </c>
      <c r="F1951" s="12">
        <v>0.14299999999999999</v>
      </c>
      <c r="G1951" s="12">
        <v>16.015999999999998</v>
      </c>
      <c r="H1951" s="13">
        <v>43.08303999999999</v>
      </c>
      <c r="I1951" s="13">
        <v>3.9879839999999995</v>
      </c>
      <c r="J1951" s="13">
        <v>2.8828799999999997</v>
      </c>
      <c r="K1951" s="13">
        <v>0</v>
      </c>
      <c r="L1951" s="13">
        <v>0</v>
      </c>
      <c r="M1951" s="5">
        <f>AllData_CategoryTribe!AX1952*4</f>
        <v>15.951935999999998</v>
      </c>
      <c r="N1951" s="5">
        <f>AllData_CategoryTribe!BA1952*9</f>
        <v>25.945919999999997</v>
      </c>
      <c r="O1951" s="5">
        <f>AllData_CategoryTribe!BB1952*4</f>
        <v>0</v>
      </c>
      <c r="P1951">
        <f t="shared" si="30"/>
        <v>1</v>
      </c>
      <c r="Q1951">
        <v>42.9</v>
      </c>
    </row>
    <row r="1952" spans="1:17" x14ac:dyDescent="0.3">
      <c r="A1952" s="8" t="s">
        <v>232</v>
      </c>
      <c r="B1952" s="8" t="s">
        <v>238</v>
      </c>
      <c r="C1952" s="8" t="s">
        <v>155</v>
      </c>
      <c r="D1952" s="8" t="s">
        <v>15</v>
      </c>
      <c r="E1952" s="12"/>
      <c r="F1952" s="12">
        <v>0</v>
      </c>
      <c r="G1952" s="12">
        <v>0</v>
      </c>
      <c r="H1952" s="13">
        <v>0</v>
      </c>
      <c r="I1952" s="13">
        <v>0</v>
      </c>
      <c r="J1952" s="13">
        <v>0</v>
      </c>
      <c r="K1952" s="13">
        <v>0</v>
      </c>
      <c r="L1952" s="13">
        <v>0</v>
      </c>
      <c r="M1952" s="5">
        <f>AllData_CategoryTribe!AX1953*4</f>
        <v>0</v>
      </c>
      <c r="N1952" s="5">
        <f>AllData_CategoryTribe!BA1953*9</f>
        <v>0</v>
      </c>
      <c r="O1952" s="5">
        <f>AllData_CategoryTribe!BB1953*4</f>
        <v>0</v>
      </c>
      <c r="P1952">
        <f t="shared" si="30"/>
        <v>0</v>
      </c>
      <c r="Q1952">
        <v>44.3</v>
      </c>
    </row>
    <row r="1953" spans="1:17" x14ac:dyDescent="0.3">
      <c r="A1953" s="8" t="s">
        <v>232</v>
      </c>
      <c r="B1953" s="8" t="s">
        <v>238</v>
      </c>
      <c r="C1953" s="8" t="s">
        <v>155</v>
      </c>
      <c r="D1953" s="8" t="s">
        <v>17</v>
      </c>
      <c r="E1953" s="12"/>
      <c r="F1953" s="12">
        <v>0</v>
      </c>
      <c r="G1953" s="12">
        <v>0</v>
      </c>
      <c r="H1953" s="13">
        <v>0</v>
      </c>
      <c r="I1953" s="13">
        <v>0</v>
      </c>
      <c r="J1953" s="13">
        <v>0</v>
      </c>
      <c r="K1953" s="13">
        <v>0</v>
      </c>
      <c r="L1953" s="13">
        <v>0</v>
      </c>
      <c r="M1953" s="5">
        <f>AllData_CategoryTribe!AX1954*4</f>
        <v>0</v>
      </c>
      <c r="N1953" s="5">
        <f>AllData_CategoryTribe!BA1954*9</f>
        <v>0</v>
      </c>
      <c r="O1953" s="5">
        <f>AllData_CategoryTribe!BB1954*4</f>
        <v>0</v>
      </c>
      <c r="P1953">
        <f t="shared" si="30"/>
        <v>0</v>
      </c>
      <c r="Q1953">
        <v>38.299999999999997</v>
      </c>
    </row>
    <row r="1954" spans="1:17" x14ac:dyDescent="0.3">
      <c r="A1954" s="8" t="s">
        <v>232</v>
      </c>
      <c r="B1954" s="8" t="s">
        <v>238</v>
      </c>
      <c r="C1954" s="8" t="s">
        <v>155</v>
      </c>
      <c r="D1954" s="8" t="s">
        <v>18</v>
      </c>
      <c r="E1954" s="12"/>
      <c r="F1954" s="12">
        <v>0</v>
      </c>
      <c r="G1954" s="12">
        <v>0</v>
      </c>
      <c r="H1954" s="13">
        <v>0</v>
      </c>
      <c r="I1954" s="13">
        <v>0</v>
      </c>
      <c r="J1954" s="13">
        <v>0</v>
      </c>
      <c r="K1954" s="13">
        <v>0</v>
      </c>
      <c r="L1954" s="13">
        <v>0</v>
      </c>
      <c r="M1954" s="5">
        <f>AllData_CategoryTribe!AX1955*4</f>
        <v>0</v>
      </c>
      <c r="N1954" s="5">
        <f>AllData_CategoryTribe!BA1955*9</f>
        <v>0</v>
      </c>
      <c r="O1954" s="5">
        <f>AllData_CategoryTribe!BB1955*4</f>
        <v>0</v>
      </c>
      <c r="P1954">
        <f t="shared" si="30"/>
        <v>0</v>
      </c>
      <c r="Q1954">
        <v>39.900000000000006</v>
      </c>
    </row>
    <row r="1955" spans="1:17" x14ac:dyDescent="0.3">
      <c r="A1955" s="8" t="s">
        <v>232</v>
      </c>
      <c r="B1955" s="8" t="s">
        <v>238</v>
      </c>
      <c r="C1955" s="8" t="s">
        <v>155</v>
      </c>
      <c r="D1955" s="8" t="s">
        <v>19</v>
      </c>
      <c r="E1955" s="12">
        <v>112</v>
      </c>
      <c r="F1955" s="12">
        <v>6.7000000000000004E-2</v>
      </c>
      <c r="G1955" s="12">
        <v>7.5040000000000004</v>
      </c>
      <c r="H1955" s="13">
        <v>21.386400000000002</v>
      </c>
      <c r="I1955" s="13">
        <v>2.0185759999999999</v>
      </c>
      <c r="J1955" s="13">
        <v>1.4182560000000002</v>
      </c>
      <c r="K1955" s="13">
        <v>0</v>
      </c>
      <c r="L1955" s="13">
        <v>0</v>
      </c>
      <c r="M1955" s="5">
        <f>AllData_CategoryTribe!AX1956*4</f>
        <v>8.0743039999999997</v>
      </c>
      <c r="N1955" s="5">
        <f>AllData_CategoryTribe!BA1956*9</f>
        <v>12.764304000000001</v>
      </c>
      <c r="O1955" s="5">
        <f>AllData_CategoryTribe!BB1956*4</f>
        <v>0</v>
      </c>
      <c r="P1955">
        <f t="shared" si="30"/>
        <v>1</v>
      </c>
      <c r="Q1955">
        <v>45.8</v>
      </c>
    </row>
    <row r="1956" spans="1:17" x14ac:dyDescent="0.3">
      <c r="A1956" s="8" t="s">
        <v>232</v>
      </c>
      <c r="B1956" s="8" t="s">
        <v>238</v>
      </c>
      <c r="C1956" s="8" t="s">
        <v>155</v>
      </c>
      <c r="D1956" s="8" t="s">
        <v>22</v>
      </c>
      <c r="E1956" s="12"/>
      <c r="F1956" s="12">
        <v>0</v>
      </c>
      <c r="G1956" s="12">
        <v>0</v>
      </c>
      <c r="H1956" s="13">
        <v>0</v>
      </c>
      <c r="I1956" s="13">
        <v>0</v>
      </c>
      <c r="J1956" s="13">
        <v>0</v>
      </c>
      <c r="K1956" s="13">
        <v>0</v>
      </c>
      <c r="L1956" s="13">
        <v>0</v>
      </c>
      <c r="M1956" s="5">
        <f>AllData_CategoryTribe!AX1957*4</f>
        <v>0</v>
      </c>
      <c r="N1956" s="5">
        <f>AllData_CategoryTribe!BA1957*9</f>
        <v>0</v>
      </c>
      <c r="O1956" s="5">
        <f>AllData_CategoryTribe!BB1957*4</f>
        <v>0</v>
      </c>
      <c r="P1956">
        <f t="shared" si="30"/>
        <v>0</v>
      </c>
      <c r="Q1956">
        <v>45.8</v>
      </c>
    </row>
    <row r="1957" spans="1:17" x14ac:dyDescent="0.3">
      <c r="A1957" s="8" t="s">
        <v>232</v>
      </c>
      <c r="B1957" s="8" t="s">
        <v>238</v>
      </c>
      <c r="C1957" s="8" t="s">
        <v>155</v>
      </c>
      <c r="D1957" s="8" t="s">
        <v>23</v>
      </c>
      <c r="E1957" s="12">
        <v>64</v>
      </c>
      <c r="F1957" s="12">
        <v>0.28599999999999998</v>
      </c>
      <c r="G1957" s="12">
        <v>18.303999999999998</v>
      </c>
      <c r="H1957" s="13">
        <v>28.371199999999998</v>
      </c>
      <c r="I1957" s="13">
        <v>2.3063039999999999</v>
      </c>
      <c r="J1957" s="13">
        <v>1.9402239999999997</v>
      </c>
      <c r="K1957" s="13">
        <v>0.201344</v>
      </c>
      <c r="L1957" s="13">
        <v>0</v>
      </c>
      <c r="M1957" s="5">
        <f>AllData_CategoryTribe!AX1958*4</f>
        <v>9.2252159999999996</v>
      </c>
      <c r="N1957" s="5">
        <f>AllData_CategoryTribe!BA1958*9</f>
        <v>17.462015999999998</v>
      </c>
      <c r="O1957" s="5">
        <f>AllData_CategoryTribe!BB1958*4</f>
        <v>0.80537599999999998</v>
      </c>
      <c r="P1957">
        <f t="shared" si="30"/>
        <v>1</v>
      </c>
      <c r="Q1957">
        <v>24.3</v>
      </c>
    </row>
    <row r="1958" spans="1:17" x14ac:dyDescent="0.3">
      <c r="A1958" s="8" t="s">
        <v>232</v>
      </c>
      <c r="B1958" s="8" t="s">
        <v>238</v>
      </c>
      <c r="C1958" s="8" t="s">
        <v>155</v>
      </c>
      <c r="D1958" s="8" t="s">
        <v>24</v>
      </c>
      <c r="E1958" s="12">
        <v>184</v>
      </c>
      <c r="F1958" s="12">
        <v>1</v>
      </c>
      <c r="G1958" s="12">
        <v>184</v>
      </c>
      <c r="H1958" s="13">
        <v>126.96</v>
      </c>
      <c r="I1958" s="13">
        <v>6.6239999999999997</v>
      </c>
      <c r="J1958" s="13">
        <v>7.5439999999999996</v>
      </c>
      <c r="K1958" s="13">
        <v>8.2799999999999994</v>
      </c>
      <c r="L1958" s="13">
        <v>0</v>
      </c>
      <c r="M1958" s="5">
        <f>AllData_CategoryTribe!AX1959*4</f>
        <v>26.495999999999999</v>
      </c>
      <c r="N1958" s="5">
        <f>AllData_CategoryTribe!BA1959*9</f>
        <v>67.896000000000001</v>
      </c>
      <c r="O1958" s="5">
        <f>AllData_CategoryTribe!BB1959*4</f>
        <v>33.119999999999997</v>
      </c>
      <c r="P1958">
        <f t="shared" si="30"/>
        <v>1</v>
      </c>
      <c r="Q1958">
        <v>12.2</v>
      </c>
    </row>
    <row r="1959" spans="1:17" x14ac:dyDescent="0.3">
      <c r="A1959" s="8" t="s">
        <v>232</v>
      </c>
      <c r="B1959" s="8" t="s">
        <v>238</v>
      </c>
      <c r="C1959" s="8" t="s">
        <v>155</v>
      </c>
      <c r="D1959" s="8" t="s">
        <v>25</v>
      </c>
      <c r="E1959" s="12"/>
      <c r="F1959" s="12">
        <v>0</v>
      </c>
      <c r="G1959" s="12">
        <v>0</v>
      </c>
      <c r="H1959" s="13">
        <v>0</v>
      </c>
      <c r="I1959" s="13">
        <v>0</v>
      </c>
      <c r="J1959" s="13">
        <v>0</v>
      </c>
      <c r="K1959" s="13">
        <v>0</v>
      </c>
      <c r="L1959" s="13">
        <v>0</v>
      </c>
      <c r="M1959" s="5">
        <f>AllData_CategoryTribe!AX1960*4</f>
        <v>0</v>
      </c>
      <c r="N1959" s="5">
        <f>AllData_CategoryTribe!BA1960*9</f>
        <v>0</v>
      </c>
      <c r="O1959" s="5">
        <f>AllData_CategoryTribe!BB1960*4</f>
        <v>0</v>
      </c>
      <c r="P1959">
        <f t="shared" si="30"/>
        <v>0</v>
      </c>
      <c r="Q1959">
        <v>59.3</v>
      </c>
    </row>
    <row r="1960" spans="1:17" x14ac:dyDescent="0.3">
      <c r="A1960" s="8" t="s">
        <v>20</v>
      </c>
      <c r="B1960" s="8" t="s">
        <v>238</v>
      </c>
      <c r="C1960" s="8" t="s">
        <v>155</v>
      </c>
      <c r="D1960" s="8" t="s">
        <v>20</v>
      </c>
      <c r="E1960" s="12">
        <v>112</v>
      </c>
      <c r="F1960" s="12">
        <v>0.14299999999999999</v>
      </c>
      <c r="G1960" s="12">
        <v>16.015999999999998</v>
      </c>
      <c r="H1960" s="13">
        <v>16.816799999999997</v>
      </c>
      <c r="I1960" s="13">
        <v>2.9629599999999998</v>
      </c>
      <c r="J1960" s="13">
        <v>0.46446399999999999</v>
      </c>
      <c r="K1960" s="13">
        <v>0</v>
      </c>
      <c r="L1960" s="13">
        <v>0</v>
      </c>
      <c r="M1960" s="5">
        <f>AllData_CategoryTribe!AX1961*4</f>
        <v>11.851839999999999</v>
      </c>
      <c r="N1960" s="5">
        <f>AllData_CategoryTribe!BA1961*9</f>
        <v>4.1801759999999994</v>
      </c>
      <c r="O1960" s="5">
        <f>AllData_CategoryTribe!BB1961*4</f>
        <v>0</v>
      </c>
      <c r="P1960">
        <f t="shared" si="30"/>
        <v>1</v>
      </c>
      <c r="Q1960">
        <v>21.4</v>
      </c>
    </row>
    <row r="1961" spans="1:17" x14ac:dyDescent="0.3">
      <c r="A1961" s="8" t="s">
        <v>233</v>
      </c>
      <c r="B1961" s="8" t="s">
        <v>238</v>
      </c>
      <c r="C1961" s="8" t="s">
        <v>155</v>
      </c>
      <c r="D1961" s="8" t="s">
        <v>26</v>
      </c>
      <c r="E1961" s="12">
        <v>175</v>
      </c>
      <c r="F1961" s="12">
        <v>0.28599999999999998</v>
      </c>
      <c r="G1961" s="12">
        <v>50.05</v>
      </c>
      <c r="H1961" s="13">
        <v>65.064999999999998</v>
      </c>
      <c r="I1961" s="13">
        <v>1.2011999999999998</v>
      </c>
      <c r="J1961" s="13">
        <v>0.10009999999999999</v>
      </c>
      <c r="K1961" s="13">
        <v>14.314300000000001</v>
      </c>
      <c r="L1961" s="13">
        <v>0.15014999999999998</v>
      </c>
      <c r="M1961" s="5">
        <f>AllData_CategoryTribe!AX1962*4</f>
        <v>4.8047999999999993</v>
      </c>
      <c r="N1961" s="5">
        <f>AllData_CategoryTribe!BA1962*9</f>
        <v>0.90089999999999992</v>
      </c>
      <c r="O1961" s="5">
        <f>AllData_CategoryTribe!BB1962*4</f>
        <v>57.257200000000005</v>
      </c>
      <c r="P1961">
        <f t="shared" si="30"/>
        <v>1</v>
      </c>
      <c r="Q1961">
        <v>31.200000000000003</v>
      </c>
    </row>
    <row r="1962" spans="1:17" x14ac:dyDescent="0.3">
      <c r="A1962" s="8" t="s">
        <v>233</v>
      </c>
      <c r="B1962" s="8" t="s">
        <v>238</v>
      </c>
      <c r="C1962" s="8" t="s">
        <v>155</v>
      </c>
      <c r="D1962" s="8" t="s">
        <v>28</v>
      </c>
      <c r="E1962" s="12">
        <v>185</v>
      </c>
      <c r="F1962" s="12">
        <v>1</v>
      </c>
      <c r="G1962" s="12">
        <v>185</v>
      </c>
      <c r="H1962" s="13">
        <v>234.95</v>
      </c>
      <c r="I1962" s="13">
        <v>16.094999999999999</v>
      </c>
      <c r="J1962" s="13">
        <v>0.92500000000000004</v>
      </c>
      <c r="K1962" s="13">
        <v>42.18</v>
      </c>
      <c r="L1962" s="13">
        <v>11.84</v>
      </c>
      <c r="M1962" s="5">
        <f>AllData_CategoryTribe!AX1963*4</f>
        <v>64.38</v>
      </c>
      <c r="N1962" s="5">
        <f>AllData_CategoryTribe!BA1963*9</f>
        <v>8.3250000000000011</v>
      </c>
      <c r="O1962" s="5">
        <f>AllData_CategoryTribe!BB1963*4</f>
        <v>168.72</v>
      </c>
      <c r="P1962">
        <f t="shared" si="30"/>
        <v>1</v>
      </c>
      <c r="Q1962">
        <v>32</v>
      </c>
    </row>
    <row r="1963" spans="1:17" x14ac:dyDescent="0.3">
      <c r="A1963" s="8" t="s">
        <v>233</v>
      </c>
      <c r="B1963" s="8" t="s">
        <v>238</v>
      </c>
      <c r="C1963" s="8" t="s">
        <v>155</v>
      </c>
      <c r="D1963" s="8" t="s">
        <v>29</v>
      </c>
      <c r="E1963" s="12">
        <v>60</v>
      </c>
      <c r="F1963" s="12">
        <v>0.14299999999999999</v>
      </c>
      <c r="G1963" s="12">
        <v>8.58</v>
      </c>
      <c r="H1963" s="13">
        <v>1.8875999999999999</v>
      </c>
      <c r="I1963" s="13">
        <v>8.5800000000000001E-2</v>
      </c>
      <c r="J1963" s="13">
        <v>3.4320000000000003E-2</v>
      </c>
      <c r="K1963" s="13">
        <v>0.3861</v>
      </c>
      <c r="L1963" s="13">
        <v>0.24023999999999998</v>
      </c>
      <c r="M1963" s="5">
        <f>AllData_CategoryTribe!AX1964*4</f>
        <v>0.34320000000000001</v>
      </c>
      <c r="N1963" s="5">
        <f>AllData_CategoryTribe!BA1964*9</f>
        <v>0.30888000000000004</v>
      </c>
      <c r="O1963" s="5">
        <f>AllData_CategoryTribe!BB1964*4</f>
        <v>1.5444</v>
      </c>
      <c r="P1963">
        <f t="shared" si="30"/>
        <v>1</v>
      </c>
      <c r="Q1963">
        <v>5.9</v>
      </c>
    </row>
    <row r="1964" spans="1:17" x14ac:dyDescent="0.3">
      <c r="A1964" s="8" t="s">
        <v>233</v>
      </c>
      <c r="B1964" s="8" t="s">
        <v>238</v>
      </c>
      <c r="C1964" s="8" t="s">
        <v>155</v>
      </c>
      <c r="D1964" s="8" t="s">
        <v>30</v>
      </c>
      <c r="E1964" s="12">
        <v>119</v>
      </c>
      <c r="F1964" s="12">
        <v>1</v>
      </c>
      <c r="G1964" s="12">
        <v>119</v>
      </c>
      <c r="H1964" s="13">
        <v>109.48</v>
      </c>
      <c r="I1964" s="13">
        <v>1.19</v>
      </c>
      <c r="J1964" s="13">
        <v>0.59499999999999997</v>
      </c>
      <c r="K1964" s="13">
        <v>27.846</v>
      </c>
      <c r="L1964" s="13">
        <v>2.8559999999999999</v>
      </c>
      <c r="M1964" s="5">
        <f>AllData_CategoryTribe!AX1965*4</f>
        <v>4.76</v>
      </c>
      <c r="N1964" s="5">
        <f>AllData_CategoryTribe!BA1965*9</f>
        <v>5.3549999999999995</v>
      </c>
      <c r="O1964" s="5">
        <f>AllData_CategoryTribe!BB1965*4</f>
        <v>111.384</v>
      </c>
      <c r="P1964">
        <f t="shared" si="30"/>
        <v>1</v>
      </c>
      <c r="Q1964">
        <v>24.9</v>
      </c>
    </row>
    <row r="1965" spans="1:17" x14ac:dyDescent="0.3">
      <c r="A1965" s="8" t="s">
        <v>233</v>
      </c>
      <c r="B1965" s="8" t="s">
        <v>238</v>
      </c>
      <c r="C1965" s="8" t="s">
        <v>155</v>
      </c>
      <c r="D1965" s="8" t="s">
        <v>31</v>
      </c>
      <c r="E1965" s="12">
        <v>119</v>
      </c>
      <c r="F1965" s="12">
        <v>0.28599999999999998</v>
      </c>
      <c r="G1965" s="12">
        <v>34.033999999999999</v>
      </c>
      <c r="H1965" s="13">
        <v>31.651619999999998</v>
      </c>
      <c r="I1965" s="13">
        <v>0.68067999999999995</v>
      </c>
      <c r="J1965" s="13">
        <v>3.4034000000000002E-2</v>
      </c>
      <c r="K1965" s="13">
        <v>7.3513440000000001</v>
      </c>
      <c r="L1965" s="13">
        <v>0.51051000000000002</v>
      </c>
      <c r="M1965" s="5">
        <f>AllData_CategoryTribe!AX1966*4</f>
        <v>2.7227199999999998</v>
      </c>
      <c r="N1965" s="5">
        <f>AllData_CategoryTribe!BA1966*9</f>
        <v>0.30630600000000002</v>
      </c>
      <c r="O1965" s="5">
        <f>AllData_CategoryTribe!BB1966*4</f>
        <v>29.405376</v>
      </c>
      <c r="P1965">
        <f t="shared" si="30"/>
        <v>1</v>
      </c>
      <c r="Q1965">
        <v>23.700000000000003</v>
      </c>
    </row>
    <row r="1966" spans="1:17" x14ac:dyDescent="0.3">
      <c r="A1966" s="8" t="s">
        <v>233</v>
      </c>
      <c r="B1966" s="8" t="s">
        <v>238</v>
      </c>
      <c r="C1966" s="8" t="s">
        <v>155</v>
      </c>
      <c r="D1966" s="8" t="s">
        <v>87</v>
      </c>
      <c r="E1966" s="12">
        <v>171</v>
      </c>
      <c r="F1966" s="12">
        <v>1</v>
      </c>
      <c r="G1966" s="12">
        <v>171</v>
      </c>
      <c r="H1966" s="13">
        <v>198.36</v>
      </c>
      <c r="I1966" s="13">
        <v>13.167</v>
      </c>
      <c r="J1966" s="13">
        <v>0.85499999999999998</v>
      </c>
      <c r="K1966" s="13">
        <v>35.568000000000005</v>
      </c>
      <c r="L1966" s="13">
        <v>11.115</v>
      </c>
      <c r="M1966" s="5">
        <f>AllData_CategoryTribe!AX1967*4</f>
        <v>52.667999999999999</v>
      </c>
      <c r="N1966" s="5">
        <f>AllData_CategoryTribe!BA1967*9</f>
        <v>7.6950000000000003</v>
      </c>
      <c r="O1966" s="5">
        <f>AllData_CategoryTribe!BB1967*4</f>
        <v>142.27200000000002</v>
      </c>
      <c r="P1966">
        <f t="shared" si="30"/>
        <v>1</v>
      </c>
      <c r="Q1966">
        <v>29</v>
      </c>
    </row>
    <row r="1967" spans="1:17" x14ac:dyDescent="0.3">
      <c r="A1967" s="8" t="s">
        <v>233</v>
      </c>
      <c r="B1967" s="8" t="s">
        <v>238</v>
      </c>
      <c r="C1967" s="8" t="s">
        <v>155</v>
      </c>
      <c r="D1967" s="8" t="s">
        <v>121</v>
      </c>
      <c r="E1967" s="12">
        <v>94</v>
      </c>
      <c r="F1967" s="12">
        <v>0.14299999999999999</v>
      </c>
      <c r="G1967" s="12">
        <v>13.441999999999998</v>
      </c>
      <c r="H1967" s="13">
        <v>4.1670199999999991</v>
      </c>
      <c r="I1967" s="13">
        <v>0.14786199999999999</v>
      </c>
      <c r="J1967" s="13">
        <v>1.3441999999999999E-2</v>
      </c>
      <c r="K1967" s="13">
        <v>0.81996199999999986</v>
      </c>
      <c r="L1967" s="13">
        <v>0.10753599999999999</v>
      </c>
      <c r="M1967" s="5">
        <f>AllData_CategoryTribe!AX1968*4</f>
        <v>0.59144799999999997</v>
      </c>
      <c r="N1967" s="5">
        <f>AllData_CategoryTribe!BA1968*9</f>
        <v>0.12097799999999999</v>
      </c>
      <c r="O1967" s="5">
        <f>AllData_CategoryTribe!BB1968*4</f>
        <v>3.2798479999999994</v>
      </c>
      <c r="P1967">
        <f t="shared" si="30"/>
        <v>1</v>
      </c>
      <c r="Q1967">
        <v>7.3</v>
      </c>
    </row>
    <row r="1968" spans="1:17" x14ac:dyDescent="0.3">
      <c r="A1968" s="8" t="s">
        <v>234</v>
      </c>
      <c r="B1968" s="8" t="s">
        <v>238</v>
      </c>
      <c r="C1968" s="8" t="s">
        <v>155</v>
      </c>
      <c r="D1968" s="8" t="s">
        <v>248</v>
      </c>
      <c r="E1968" s="12">
        <v>134</v>
      </c>
      <c r="F1968" s="12">
        <v>0.42899999999999999</v>
      </c>
      <c r="G1968" s="12">
        <v>57.485999999999997</v>
      </c>
      <c r="H1968" s="13">
        <v>93.702179999999984</v>
      </c>
      <c r="I1968" s="13">
        <v>3.6216179999999998</v>
      </c>
      <c r="J1968" s="13">
        <v>0.80480399999999985</v>
      </c>
      <c r="K1968" s="13">
        <v>17.878146000000001</v>
      </c>
      <c r="L1968" s="13">
        <v>0.57485999999999993</v>
      </c>
      <c r="M1968" s="5">
        <f>AllData_CategoryTribe!AX1969*4</f>
        <v>14.486471999999999</v>
      </c>
      <c r="N1968" s="5">
        <f>AllData_CategoryTribe!BA1969*9</f>
        <v>7.2432359999999987</v>
      </c>
      <c r="O1968" s="5">
        <f>AllData_CategoryTribe!BB1969*4</f>
        <v>71.512584000000004</v>
      </c>
      <c r="P1968">
        <f t="shared" si="30"/>
        <v>1</v>
      </c>
      <c r="Q1968">
        <v>38.799999999999997</v>
      </c>
    </row>
    <row r="1969" spans="1:17" x14ac:dyDescent="0.3">
      <c r="A1969" s="8" t="s">
        <v>234</v>
      </c>
      <c r="B1969" s="8" t="s">
        <v>238</v>
      </c>
      <c r="C1969" s="8" t="s">
        <v>155</v>
      </c>
      <c r="D1969" s="8" t="s">
        <v>27</v>
      </c>
      <c r="E1969" s="12">
        <v>114</v>
      </c>
      <c r="F1969" s="12">
        <v>1</v>
      </c>
      <c r="G1969" s="12">
        <v>114</v>
      </c>
      <c r="H1969" s="13">
        <v>142.5</v>
      </c>
      <c r="I1969" s="13">
        <v>2.3940000000000001</v>
      </c>
      <c r="J1969" s="13">
        <v>1.4820000000000002</v>
      </c>
      <c r="K1969" s="13">
        <v>29.867999999999999</v>
      </c>
      <c r="L1969" s="13">
        <v>1.1399999999999999</v>
      </c>
      <c r="M1969" s="5">
        <f>AllData_CategoryTribe!AX1970*4</f>
        <v>9.5760000000000005</v>
      </c>
      <c r="N1969" s="5">
        <f>AllData_CategoryTribe!BA1970*9</f>
        <v>13.338000000000001</v>
      </c>
      <c r="O1969" s="5">
        <f>AllData_CategoryTribe!BB1970*4</f>
        <v>119.47199999999999</v>
      </c>
      <c r="P1969">
        <f t="shared" si="30"/>
        <v>1</v>
      </c>
      <c r="Q1969">
        <v>29.6</v>
      </c>
    </row>
    <row r="1970" spans="1:17" x14ac:dyDescent="0.3">
      <c r="A1970" s="8" t="s">
        <v>234</v>
      </c>
      <c r="B1970" s="8" t="s">
        <v>238</v>
      </c>
      <c r="C1970" s="8" t="s">
        <v>155</v>
      </c>
      <c r="D1970" s="8" t="s">
        <v>32</v>
      </c>
      <c r="E1970" s="12"/>
      <c r="F1970" s="12">
        <v>0</v>
      </c>
      <c r="G1970" s="12">
        <v>0</v>
      </c>
      <c r="H1970" s="13">
        <v>0</v>
      </c>
      <c r="I1970" s="13">
        <v>0</v>
      </c>
      <c r="J1970" s="13">
        <v>0</v>
      </c>
      <c r="K1970" s="13">
        <v>0</v>
      </c>
      <c r="L1970" s="13">
        <v>0</v>
      </c>
      <c r="M1970" s="5">
        <f>AllData_CategoryTribe!AX1971*4</f>
        <v>0</v>
      </c>
      <c r="N1970" s="5">
        <f>AllData_CategoryTribe!BA1971*9</f>
        <v>0</v>
      </c>
      <c r="O1970" s="5">
        <f>AllData_CategoryTribe!BB1971*4</f>
        <v>0</v>
      </c>
      <c r="P1970">
        <f t="shared" si="30"/>
        <v>0</v>
      </c>
      <c r="Q1970">
        <v>87</v>
      </c>
    </row>
    <row r="1971" spans="1:17" x14ac:dyDescent="0.3">
      <c r="A1971" s="8" t="s">
        <v>234</v>
      </c>
      <c r="B1971" s="8" t="s">
        <v>238</v>
      </c>
      <c r="C1971" s="8" t="s">
        <v>155</v>
      </c>
      <c r="D1971" s="8" t="s">
        <v>74</v>
      </c>
      <c r="E1971" s="12">
        <v>340</v>
      </c>
      <c r="F1971" s="12">
        <v>0.28599999999999998</v>
      </c>
      <c r="G1971" s="12">
        <v>97.24</v>
      </c>
      <c r="H1971" s="13">
        <v>39.868399999999994</v>
      </c>
      <c r="I1971" s="13">
        <v>0</v>
      </c>
      <c r="J1971" s="13">
        <v>0</v>
      </c>
      <c r="K1971" s="13">
        <v>10.112959999999999</v>
      </c>
      <c r="L1971" s="13">
        <v>0</v>
      </c>
      <c r="M1971" s="5">
        <f>AllData_CategoryTribe!AX1972*4</f>
        <v>0</v>
      </c>
      <c r="N1971" s="5">
        <f>AllData_CategoryTribe!BA1972*9</f>
        <v>0</v>
      </c>
      <c r="O1971" s="5">
        <f>AllData_CategoryTribe!BB1972*4</f>
        <v>40.451839999999997</v>
      </c>
      <c r="P1971">
        <f t="shared" si="30"/>
        <v>1</v>
      </c>
      <c r="Q1971">
        <v>10.4</v>
      </c>
    </row>
    <row r="1972" spans="1:17" x14ac:dyDescent="0.3">
      <c r="A1972" s="8" t="s">
        <v>232</v>
      </c>
      <c r="B1972" s="8" t="s">
        <v>238</v>
      </c>
      <c r="C1972" s="8" t="s">
        <v>156</v>
      </c>
      <c r="D1972" s="8" t="s">
        <v>13</v>
      </c>
      <c r="E1972" s="12">
        <v>112</v>
      </c>
      <c r="F1972" s="12">
        <v>0.14299999999999999</v>
      </c>
      <c r="G1972" s="12">
        <v>16.015999999999998</v>
      </c>
      <c r="H1972" s="13">
        <v>43.08303999999999</v>
      </c>
      <c r="I1972" s="13">
        <v>3.9879839999999995</v>
      </c>
      <c r="J1972" s="13">
        <v>2.8828799999999997</v>
      </c>
      <c r="K1972" s="13">
        <v>0</v>
      </c>
      <c r="L1972" s="13">
        <v>0</v>
      </c>
      <c r="M1972" s="5">
        <f>AllData_CategoryTribe!AX1973*4</f>
        <v>15.951935999999998</v>
      </c>
      <c r="N1972" s="5">
        <f>AllData_CategoryTribe!BA1973*9</f>
        <v>25.945919999999997</v>
      </c>
      <c r="O1972" s="5">
        <f>AllData_CategoryTribe!BB1973*4</f>
        <v>0</v>
      </c>
      <c r="P1972">
        <f t="shared" si="30"/>
        <v>1</v>
      </c>
      <c r="Q1972">
        <v>42.9</v>
      </c>
    </row>
    <row r="1973" spans="1:17" x14ac:dyDescent="0.3">
      <c r="A1973" s="8" t="s">
        <v>232</v>
      </c>
      <c r="B1973" s="8" t="s">
        <v>238</v>
      </c>
      <c r="C1973" s="8" t="s">
        <v>156</v>
      </c>
      <c r="D1973" s="8" t="s">
        <v>15</v>
      </c>
      <c r="E1973" s="12">
        <v>85</v>
      </c>
      <c r="F1973" s="12">
        <v>3.0000000000000001E-3</v>
      </c>
      <c r="G1973" s="12">
        <v>0.255</v>
      </c>
      <c r="H1973" s="13">
        <v>0.61454999999999993</v>
      </c>
      <c r="I1973" s="13">
        <v>8.3894999999999997E-2</v>
      </c>
      <c r="J1973" s="13">
        <v>2.7795E-2</v>
      </c>
      <c r="K1973" s="13">
        <v>1.2750000000000001E-3</v>
      </c>
      <c r="L1973" s="13">
        <v>0</v>
      </c>
      <c r="M1973" s="5">
        <f>AllData_CategoryTribe!AX1974*4</f>
        <v>0.33557999999999999</v>
      </c>
      <c r="N1973" s="5">
        <f>AllData_CategoryTribe!BA1974*9</f>
        <v>0.25015500000000002</v>
      </c>
      <c r="O1973" s="5">
        <f>AllData_CategoryTribe!BB1974*4</f>
        <v>5.1000000000000004E-3</v>
      </c>
      <c r="P1973">
        <f t="shared" si="30"/>
        <v>1</v>
      </c>
      <c r="Q1973">
        <v>44.3</v>
      </c>
    </row>
    <row r="1974" spans="1:17" x14ac:dyDescent="0.3">
      <c r="A1974" s="8" t="s">
        <v>232</v>
      </c>
      <c r="B1974" s="8" t="s">
        <v>238</v>
      </c>
      <c r="C1974" s="8" t="s">
        <v>156</v>
      </c>
      <c r="D1974" s="8" t="s">
        <v>17</v>
      </c>
      <c r="E1974" s="12">
        <v>85</v>
      </c>
      <c r="F1974" s="12">
        <v>3.0000000000000001E-3</v>
      </c>
      <c r="G1974" s="12">
        <v>0.255</v>
      </c>
      <c r="H1974" s="13">
        <v>0.67575000000000007</v>
      </c>
      <c r="I1974" s="13">
        <v>4.3095000000000001E-2</v>
      </c>
      <c r="J1974" s="13">
        <v>5.457E-2</v>
      </c>
      <c r="K1974" s="13">
        <v>0</v>
      </c>
      <c r="L1974" s="13">
        <v>0</v>
      </c>
      <c r="M1974" s="5">
        <f>AllData_CategoryTribe!AX1975*4</f>
        <v>0.17238000000000001</v>
      </c>
      <c r="N1974" s="5">
        <f>AllData_CategoryTribe!BA1975*9</f>
        <v>0.49113000000000001</v>
      </c>
      <c r="O1974" s="5">
        <f>AllData_CategoryTribe!BB1975*4</f>
        <v>0</v>
      </c>
      <c r="P1974">
        <f t="shared" si="30"/>
        <v>1</v>
      </c>
      <c r="Q1974">
        <v>38.299999999999997</v>
      </c>
    </row>
    <row r="1975" spans="1:17" x14ac:dyDescent="0.3">
      <c r="A1975" s="8" t="s">
        <v>232</v>
      </c>
      <c r="B1975" s="8" t="s">
        <v>238</v>
      </c>
      <c r="C1975" s="8" t="s">
        <v>156</v>
      </c>
      <c r="D1975" s="8" t="s">
        <v>18</v>
      </c>
      <c r="E1975" s="12"/>
      <c r="F1975" s="12">
        <v>0</v>
      </c>
      <c r="G1975" s="12">
        <v>0</v>
      </c>
      <c r="H1975" s="13">
        <v>0</v>
      </c>
      <c r="I1975" s="13">
        <v>0</v>
      </c>
      <c r="J1975" s="13">
        <v>0</v>
      </c>
      <c r="K1975" s="13">
        <v>0</v>
      </c>
      <c r="L1975" s="13">
        <v>0</v>
      </c>
      <c r="M1975" s="5">
        <f>AllData_CategoryTribe!AX1976*4</f>
        <v>0</v>
      </c>
      <c r="N1975" s="5">
        <f>AllData_CategoryTribe!BA1976*9</f>
        <v>0</v>
      </c>
      <c r="O1975" s="5">
        <f>AllData_CategoryTribe!BB1976*4</f>
        <v>0</v>
      </c>
      <c r="P1975">
        <f t="shared" si="30"/>
        <v>0</v>
      </c>
      <c r="Q1975">
        <v>39.900000000000006</v>
      </c>
    </row>
    <row r="1976" spans="1:17" x14ac:dyDescent="0.3">
      <c r="A1976" s="8" t="s">
        <v>232</v>
      </c>
      <c r="B1976" s="8" t="s">
        <v>238</v>
      </c>
      <c r="C1976" s="8" t="s">
        <v>156</v>
      </c>
      <c r="D1976" s="8" t="s">
        <v>19</v>
      </c>
      <c r="E1976" s="12">
        <v>112</v>
      </c>
      <c r="F1976" s="12">
        <v>6.7000000000000004E-2</v>
      </c>
      <c r="G1976" s="12">
        <v>7.5040000000000004</v>
      </c>
      <c r="H1976" s="13">
        <v>21.386400000000002</v>
      </c>
      <c r="I1976" s="13">
        <v>2.0185759999999999</v>
      </c>
      <c r="J1976" s="13">
        <v>1.4182560000000002</v>
      </c>
      <c r="K1976" s="13">
        <v>0</v>
      </c>
      <c r="L1976" s="13">
        <v>0</v>
      </c>
      <c r="M1976" s="5">
        <f>AllData_CategoryTribe!AX1977*4</f>
        <v>8.0743039999999997</v>
      </c>
      <c r="N1976" s="5">
        <f>AllData_CategoryTribe!BA1977*9</f>
        <v>12.764304000000001</v>
      </c>
      <c r="O1976" s="5">
        <f>AllData_CategoryTribe!BB1977*4</f>
        <v>0</v>
      </c>
      <c r="P1976">
        <f t="shared" si="30"/>
        <v>1</v>
      </c>
      <c r="Q1976">
        <v>45.8</v>
      </c>
    </row>
    <row r="1977" spans="1:17" x14ac:dyDescent="0.3">
      <c r="A1977" s="8" t="s">
        <v>232</v>
      </c>
      <c r="B1977" s="8" t="s">
        <v>238</v>
      </c>
      <c r="C1977" s="8" t="s">
        <v>156</v>
      </c>
      <c r="D1977" s="8" t="s">
        <v>22</v>
      </c>
      <c r="E1977" s="12"/>
      <c r="F1977" s="12">
        <v>0</v>
      </c>
      <c r="G1977" s="12">
        <v>0</v>
      </c>
      <c r="H1977" s="13">
        <v>0</v>
      </c>
      <c r="I1977" s="13">
        <v>0</v>
      </c>
      <c r="J1977" s="13">
        <v>0</v>
      </c>
      <c r="K1977" s="13">
        <v>0</v>
      </c>
      <c r="L1977" s="13">
        <v>0</v>
      </c>
      <c r="M1977" s="5">
        <f>AllData_CategoryTribe!AX1978*4</f>
        <v>0</v>
      </c>
      <c r="N1977" s="5">
        <f>AllData_CategoryTribe!BA1978*9</f>
        <v>0</v>
      </c>
      <c r="O1977" s="5">
        <f>AllData_CategoryTribe!BB1978*4</f>
        <v>0</v>
      </c>
      <c r="P1977">
        <f t="shared" si="30"/>
        <v>0</v>
      </c>
      <c r="Q1977">
        <v>45.8</v>
      </c>
    </row>
    <row r="1978" spans="1:17" x14ac:dyDescent="0.3">
      <c r="A1978" s="8" t="s">
        <v>232</v>
      </c>
      <c r="B1978" s="8" t="s">
        <v>238</v>
      </c>
      <c r="C1978" s="8" t="s">
        <v>156</v>
      </c>
      <c r="D1978" s="8" t="s">
        <v>23</v>
      </c>
      <c r="E1978" s="12">
        <v>64</v>
      </c>
      <c r="F1978" s="12">
        <v>0.14299999999999999</v>
      </c>
      <c r="G1978" s="12">
        <v>9.1519999999999992</v>
      </c>
      <c r="H1978" s="13">
        <v>14.185599999999999</v>
      </c>
      <c r="I1978" s="13">
        <v>1.153152</v>
      </c>
      <c r="J1978" s="13">
        <v>0.97011199999999986</v>
      </c>
      <c r="K1978" s="13">
        <v>0.100672</v>
      </c>
      <c r="L1978" s="13">
        <v>0</v>
      </c>
      <c r="M1978" s="5">
        <f>AllData_CategoryTribe!AX1979*4</f>
        <v>4.6126079999999998</v>
      </c>
      <c r="N1978" s="5">
        <f>AllData_CategoryTribe!BA1979*9</f>
        <v>8.7310079999999992</v>
      </c>
      <c r="O1978" s="5">
        <f>AllData_CategoryTribe!BB1979*4</f>
        <v>0.40268799999999999</v>
      </c>
      <c r="P1978">
        <f t="shared" si="30"/>
        <v>1</v>
      </c>
      <c r="Q1978">
        <v>24.3</v>
      </c>
    </row>
    <row r="1979" spans="1:17" x14ac:dyDescent="0.3">
      <c r="A1979" s="8" t="s">
        <v>232</v>
      </c>
      <c r="B1979" s="8" t="s">
        <v>238</v>
      </c>
      <c r="C1979" s="8" t="s">
        <v>156</v>
      </c>
      <c r="D1979" s="8" t="s">
        <v>24</v>
      </c>
      <c r="E1979" s="12">
        <v>184</v>
      </c>
      <c r="F1979" s="12">
        <v>1</v>
      </c>
      <c r="G1979" s="12">
        <v>184</v>
      </c>
      <c r="H1979" s="13">
        <v>126.96</v>
      </c>
      <c r="I1979" s="13">
        <v>6.6239999999999997</v>
      </c>
      <c r="J1979" s="13">
        <v>7.5439999999999996</v>
      </c>
      <c r="K1979" s="13">
        <v>8.2799999999999994</v>
      </c>
      <c r="L1979" s="13">
        <v>0</v>
      </c>
      <c r="M1979" s="5">
        <f>AllData_CategoryTribe!AX1980*4</f>
        <v>26.495999999999999</v>
      </c>
      <c r="N1979" s="5">
        <f>AllData_CategoryTribe!BA1980*9</f>
        <v>67.896000000000001</v>
      </c>
      <c r="O1979" s="5">
        <f>AllData_CategoryTribe!BB1980*4</f>
        <v>33.119999999999997</v>
      </c>
      <c r="P1979">
        <f t="shared" si="30"/>
        <v>1</v>
      </c>
      <c r="Q1979">
        <v>12.2</v>
      </c>
    </row>
    <row r="1980" spans="1:17" x14ac:dyDescent="0.3">
      <c r="A1980" s="8" t="s">
        <v>232</v>
      </c>
      <c r="B1980" s="8" t="s">
        <v>238</v>
      </c>
      <c r="C1980" s="8" t="s">
        <v>156</v>
      </c>
      <c r="D1980" s="8" t="s">
        <v>25</v>
      </c>
      <c r="E1980" s="12"/>
      <c r="F1980" s="12">
        <v>0</v>
      </c>
      <c r="G1980" s="12">
        <v>0</v>
      </c>
      <c r="H1980" s="13">
        <v>0</v>
      </c>
      <c r="I1980" s="13">
        <v>0</v>
      </c>
      <c r="J1980" s="13">
        <v>0</v>
      </c>
      <c r="K1980" s="13">
        <v>0</v>
      </c>
      <c r="L1980" s="13">
        <v>0</v>
      </c>
      <c r="M1980" s="5">
        <f>AllData_CategoryTribe!AX1981*4</f>
        <v>0</v>
      </c>
      <c r="N1980" s="5">
        <f>AllData_CategoryTribe!BA1981*9</f>
        <v>0</v>
      </c>
      <c r="O1980" s="5">
        <f>AllData_CategoryTribe!BB1981*4</f>
        <v>0</v>
      </c>
      <c r="P1980">
        <f t="shared" si="30"/>
        <v>0</v>
      </c>
      <c r="Q1980">
        <v>59.3</v>
      </c>
    </row>
    <row r="1981" spans="1:17" x14ac:dyDescent="0.3">
      <c r="A1981" s="8" t="s">
        <v>20</v>
      </c>
      <c r="B1981" s="8" t="s">
        <v>238</v>
      </c>
      <c r="C1981" s="8" t="s">
        <v>156</v>
      </c>
      <c r="D1981" s="8" t="s">
        <v>20</v>
      </c>
      <c r="E1981" s="12">
        <v>112</v>
      </c>
      <c r="F1981" s="12">
        <v>0.42899999999999999</v>
      </c>
      <c r="G1981" s="12">
        <v>48.048000000000002</v>
      </c>
      <c r="H1981" s="13">
        <v>50.450400000000002</v>
      </c>
      <c r="I1981" s="13">
        <v>8.8888800000000003</v>
      </c>
      <c r="J1981" s="13">
        <v>1.393392</v>
      </c>
      <c r="K1981" s="13">
        <v>0</v>
      </c>
      <c r="L1981" s="13">
        <v>0</v>
      </c>
      <c r="M1981" s="5">
        <f>AllData_CategoryTribe!AX1982*4</f>
        <v>35.555520000000001</v>
      </c>
      <c r="N1981" s="5">
        <f>AllData_CategoryTribe!BA1982*9</f>
        <v>12.540528</v>
      </c>
      <c r="O1981" s="5">
        <f>AllData_CategoryTribe!BB1982*4</f>
        <v>0</v>
      </c>
      <c r="P1981">
        <f t="shared" si="30"/>
        <v>1</v>
      </c>
      <c r="Q1981">
        <v>21.4</v>
      </c>
    </row>
    <row r="1982" spans="1:17" x14ac:dyDescent="0.3">
      <c r="A1982" s="8" t="s">
        <v>233</v>
      </c>
      <c r="B1982" s="8" t="s">
        <v>238</v>
      </c>
      <c r="C1982" s="8" t="s">
        <v>156</v>
      </c>
      <c r="D1982" s="8" t="s">
        <v>26</v>
      </c>
      <c r="E1982" s="12">
        <v>175</v>
      </c>
      <c r="F1982" s="12">
        <v>0.28599999999999998</v>
      </c>
      <c r="G1982" s="12">
        <v>50.05</v>
      </c>
      <c r="H1982" s="13">
        <v>65.064999999999998</v>
      </c>
      <c r="I1982" s="13">
        <v>1.2011999999999998</v>
      </c>
      <c r="J1982" s="13">
        <v>0.10009999999999999</v>
      </c>
      <c r="K1982" s="13">
        <v>14.314300000000001</v>
      </c>
      <c r="L1982" s="13">
        <v>0.15014999999999998</v>
      </c>
      <c r="M1982" s="5">
        <f>AllData_CategoryTribe!AX1983*4</f>
        <v>4.8047999999999993</v>
      </c>
      <c r="N1982" s="5">
        <f>AllData_CategoryTribe!BA1983*9</f>
        <v>0.90089999999999992</v>
      </c>
      <c r="O1982" s="5">
        <f>AllData_CategoryTribe!BB1983*4</f>
        <v>57.257200000000005</v>
      </c>
      <c r="P1982">
        <f t="shared" si="30"/>
        <v>1</v>
      </c>
      <c r="Q1982">
        <v>31.200000000000003</v>
      </c>
    </row>
    <row r="1983" spans="1:17" x14ac:dyDescent="0.3">
      <c r="A1983" s="8" t="s">
        <v>233</v>
      </c>
      <c r="B1983" s="8" t="s">
        <v>238</v>
      </c>
      <c r="C1983" s="8" t="s">
        <v>156</v>
      </c>
      <c r="D1983" s="8" t="s">
        <v>28</v>
      </c>
      <c r="E1983" s="12">
        <v>185</v>
      </c>
      <c r="F1983" s="12">
        <v>1</v>
      </c>
      <c r="G1983" s="12">
        <v>185</v>
      </c>
      <c r="H1983" s="13">
        <v>234.95</v>
      </c>
      <c r="I1983" s="13">
        <v>16.094999999999999</v>
      </c>
      <c r="J1983" s="13">
        <v>0.92500000000000004</v>
      </c>
      <c r="K1983" s="13">
        <v>42.18</v>
      </c>
      <c r="L1983" s="13">
        <v>11.84</v>
      </c>
      <c r="M1983" s="5">
        <f>AllData_CategoryTribe!AX1984*4</f>
        <v>64.38</v>
      </c>
      <c r="N1983" s="5">
        <f>AllData_CategoryTribe!BA1984*9</f>
        <v>8.3250000000000011</v>
      </c>
      <c r="O1983" s="5">
        <f>AllData_CategoryTribe!BB1984*4</f>
        <v>168.72</v>
      </c>
      <c r="P1983">
        <f t="shared" si="30"/>
        <v>1</v>
      </c>
      <c r="Q1983">
        <v>32</v>
      </c>
    </row>
    <row r="1984" spans="1:17" x14ac:dyDescent="0.3">
      <c r="A1984" s="8" t="s">
        <v>233</v>
      </c>
      <c r="B1984" s="8" t="s">
        <v>238</v>
      </c>
      <c r="C1984" s="8" t="s">
        <v>156</v>
      </c>
      <c r="D1984" s="8" t="s">
        <v>29</v>
      </c>
      <c r="E1984" s="12">
        <v>60</v>
      </c>
      <c r="F1984" s="12">
        <v>0.14299999999999999</v>
      </c>
      <c r="G1984" s="12">
        <v>8.58</v>
      </c>
      <c r="H1984" s="13">
        <v>1.8875999999999999</v>
      </c>
      <c r="I1984" s="13">
        <v>8.5800000000000001E-2</v>
      </c>
      <c r="J1984" s="13">
        <v>3.4320000000000003E-2</v>
      </c>
      <c r="K1984" s="13">
        <v>0.3861</v>
      </c>
      <c r="L1984" s="13">
        <v>0.24023999999999998</v>
      </c>
      <c r="M1984" s="5">
        <f>AllData_CategoryTribe!AX1985*4</f>
        <v>0.34320000000000001</v>
      </c>
      <c r="N1984" s="5">
        <f>AllData_CategoryTribe!BA1985*9</f>
        <v>0.30888000000000004</v>
      </c>
      <c r="O1984" s="5">
        <f>AllData_CategoryTribe!BB1985*4</f>
        <v>1.5444</v>
      </c>
      <c r="P1984">
        <f t="shared" si="30"/>
        <v>1</v>
      </c>
      <c r="Q1984">
        <v>5.9</v>
      </c>
    </row>
    <row r="1985" spans="1:17" x14ac:dyDescent="0.3">
      <c r="A1985" s="8" t="s">
        <v>233</v>
      </c>
      <c r="B1985" s="8" t="s">
        <v>238</v>
      </c>
      <c r="C1985" s="8" t="s">
        <v>156</v>
      </c>
      <c r="D1985" s="8" t="s">
        <v>30</v>
      </c>
      <c r="E1985" s="12">
        <v>119</v>
      </c>
      <c r="F1985" s="12">
        <v>0.28599999999999998</v>
      </c>
      <c r="G1985" s="12">
        <v>34.033999999999999</v>
      </c>
      <c r="H1985" s="13">
        <v>31.311279999999996</v>
      </c>
      <c r="I1985" s="13">
        <v>0.34033999999999998</v>
      </c>
      <c r="J1985" s="13">
        <v>0.17016999999999999</v>
      </c>
      <c r="K1985" s="13">
        <v>7.9639559999999996</v>
      </c>
      <c r="L1985" s="13">
        <v>0.81681599999999988</v>
      </c>
      <c r="M1985" s="5">
        <f>AllData_CategoryTribe!AX1986*4</f>
        <v>1.3613599999999999</v>
      </c>
      <c r="N1985" s="5">
        <f>AllData_CategoryTribe!BA1986*9</f>
        <v>1.5315299999999998</v>
      </c>
      <c r="O1985" s="5">
        <f>AllData_CategoryTribe!BB1986*4</f>
        <v>31.855823999999998</v>
      </c>
      <c r="P1985">
        <f t="shared" si="30"/>
        <v>1</v>
      </c>
      <c r="Q1985">
        <v>24.9</v>
      </c>
    </row>
    <row r="1986" spans="1:17" x14ac:dyDescent="0.3">
      <c r="A1986" s="8" t="s">
        <v>233</v>
      </c>
      <c r="B1986" s="8" t="s">
        <v>238</v>
      </c>
      <c r="C1986" s="8" t="s">
        <v>156</v>
      </c>
      <c r="D1986" s="8" t="s">
        <v>31</v>
      </c>
      <c r="E1986" s="12">
        <v>122</v>
      </c>
      <c r="F1986" s="12">
        <v>5.0000000000000001E-3</v>
      </c>
      <c r="G1986" s="12">
        <v>0.61</v>
      </c>
      <c r="H1986" s="13">
        <v>0.56729999999999992</v>
      </c>
      <c r="I1986" s="13">
        <v>1.2199999999999999E-2</v>
      </c>
      <c r="J1986" s="13">
        <v>6.0999999999999997E-4</v>
      </c>
      <c r="K1986" s="13">
        <v>0.13175999999999999</v>
      </c>
      <c r="L1986" s="13">
        <v>9.1500000000000001E-3</v>
      </c>
      <c r="M1986" s="5">
        <f>AllData_CategoryTribe!AX1987*4</f>
        <v>4.8799999999999996E-2</v>
      </c>
      <c r="N1986" s="5">
        <f>AllData_CategoryTribe!BA1987*9</f>
        <v>5.4900000000000001E-3</v>
      </c>
      <c r="O1986" s="5">
        <f>AllData_CategoryTribe!BB1987*4</f>
        <v>0.52703999999999995</v>
      </c>
      <c r="P1986">
        <f t="shared" si="30"/>
        <v>1</v>
      </c>
      <c r="Q1986">
        <v>23.700000000000003</v>
      </c>
    </row>
    <row r="1987" spans="1:17" x14ac:dyDescent="0.3">
      <c r="A1987" s="8" t="s">
        <v>233</v>
      </c>
      <c r="B1987" s="8" t="s">
        <v>238</v>
      </c>
      <c r="C1987" s="8" t="s">
        <v>156</v>
      </c>
      <c r="D1987" s="8" t="s">
        <v>87</v>
      </c>
      <c r="E1987" s="12">
        <v>171</v>
      </c>
      <c r="F1987" s="12">
        <v>1</v>
      </c>
      <c r="G1987" s="12">
        <v>171</v>
      </c>
      <c r="H1987" s="13">
        <v>198.36</v>
      </c>
      <c r="I1987" s="13">
        <v>13.167</v>
      </c>
      <c r="J1987" s="13">
        <v>0.85499999999999998</v>
      </c>
      <c r="K1987" s="13">
        <v>35.568000000000005</v>
      </c>
      <c r="L1987" s="13">
        <v>11.115</v>
      </c>
      <c r="M1987" s="5">
        <f>AllData_CategoryTribe!AX1988*4</f>
        <v>52.667999999999999</v>
      </c>
      <c r="N1987" s="5">
        <f>AllData_CategoryTribe!BA1988*9</f>
        <v>7.6950000000000003</v>
      </c>
      <c r="O1987" s="5">
        <f>AllData_CategoryTribe!BB1988*4</f>
        <v>142.27200000000002</v>
      </c>
      <c r="P1987">
        <f t="shared" ref="P1987:P2050" si="31">IF($G$2:$G$3469&gt;0,1,0)</f>
        <v>1</v>
      </c>
      <c r="Q1987">
        <v>29</v>
      </c>
    </row>
    <row r="1988" spans="1:17" x14ac:dyDescent="0.3">
      <c r="A1988" s="8" t="s">
        <v>233</v>
      </c>
      <c r="B1988" s="8" t="s">
        <v>238</v>
      </c>
      <c r="C1988" s="8" t="s">
        <v>156</v>
      </c>
      <c r="D1988" s="8" t="s">
        <v>121</v>
      </c>
      <c r="E1988" s="12">
        <v>94</v>
      </c>
      <c r="F1988" s="12">
        <v>3.0000000000000001E-3</v>
      </c>
      <c r="G1988" s="12">
        <v>0.28200000000000003</v>
      </c>
      <c r="H1988" s="13">
        <v>8.7420000000000012E-2</v>
      </c>
      <c r="I1988" s="13">
        <v>3.1020000000000002E-3</v>
      </c>
      <c r="J1988" s="13">
        <v>2.8200000000000002E-4</v>
      </c>
      <c r="K1988" s="13">
        <v>1.7202000000000002E-2</v>
      </c>
      <c r="L1988" s="13">
        <v>2.2560000000000002E-3</v>
      </c>
      <c r="M1988" s="5">
        <f>AllData_CategoryTribe!AX1989*4</f>
        <v>1.2408000000000001E-2</v>
      </c>
      <c r="N1988" s="5">
        <f>AllData_CategoryTribe!BA1989*9</f>
        <v>2.5380000000000003E-3</v>
      </c>
      <c r="O1988" s="5">
        <f>AllData_CategoryTribe!BB1989*4</f>
        <v>6.8808000000000008E-2</v>
      </c>
      <c r="P1988">
        <f t="shared" si="31"/>
        <v>1</v>
      </c>
      <c r="Q1988">
        <v>7.3</v>
      </c>
    </row>
    <row r="1989" spans="1:17" x14ac:dyDescent="0.3">
      <c r="A1989" s="8" t="s">
        <v>233</v>
      </c>
      <c r="B1989" s="8" t="s">
        <v>238</v>
      </c>
      <c r="C1989" s="8" t="s">
        <v>156</v>
      </c>
      <c r="D1989" s="8" t="s">
        <v>147</v>
      </c>
      <c r="E1989" s="12">
        <v>114</v>
      </c>
      <c r="F1989" s="12">
        <v>3.3000000000000002E-2</v>
      </c>
      <c r="G1989" s="12">
        <v>3.762</v>
      </c>
      <c r="H1989" s="13">
        <v>3.87486</v>
      </c>
      <c r="I1989" s="13">
        <v>6.3953999999999997E-2</v>
      </c>
      <c r="J1989" s="13">
        <v>3.7620000000000002E-3</v>
      </c>
      <c r="K1989" s="13">
        <v>0.91416600000000003</v>
      </c>
      <c r="L1989" s="13">
        <v>0.11286</v>
      </c>
      <c r="M1989" s="5">
        <f>AllData_CategoryTribe!AX1990*4</f>
        <v>0.25581599999999999</v>
      </c>
      <c r="N1989" s="5">
        <f>AllData_CategoryTribe!BA1990*9</f>
        <v>3.3857999999999999E-2</v>
      </c>
      <c r="O1989" s="5">
        <f>AllData_CategoryTribe!BB1990*4</f>
        <v>3.6566640000000001</v>
      </c>
      <c r="P1989">
        <f t="shared" si="31"/>
        <v>1</v>
      </c>
      <c r="Q1989">
        <v>26.1</v>
      </c>
    </row>
    <row r="1990" spans="1:17" x14ac:dyDescent="0.3">
      <c r="A1990" s="8" t="s">
        <v>234</v>
      </c>
      <c r="B1990" s="8" t="s">
        <v>238</v>
      </c>
      <c r="C1990" s="8" t="s">
        <v>156</v>
      </c>
      <c r="D1990" s="8" t="s">
        <v>248</v>
      </c>
      <c r="E1990" s="12">
        <v>134</v>
      </c>
      <c r="F1990" s="12">
        <v>0.42899999999999999</v>
      </c>
      <c r="G1990" s="12">
        <v>57.485999999999997</v>
      </c>
      <c r="H1990" s="13">
        <v>93.702179999999984</v>
      </c>
      <c r="I1990" s="13">
        <v>3.6216179999999998</v>
      </c>
      <c r="J1990" s="13">
        <v>0.80480399999999985</v>
      </c>
      <c r="K1990" s="13">
        <v>17.878146000000001</v>
      </c>
      <c r="L1990" s="13">
        <v>0.57485999999999993</v>
      </c>
      <c r="M1990" s="5">
        <f>AllData_CategoryTribe!AX1991*4</f>
        <v>14.486471999999999</v>
      </c>
      <c r="N1990" s="5">
        <f>AllData_CategoryTribe!BA1991*9</f>
        <v>7.2432359999999987</v>
      </c>
      <c r="O1990" s="5">
        <f>AllData_CategoryTribe!BB1991*4</f>
        <v>71.512584000000004</v>
      </c>
      <c r="P1990">
        <f t="shared" si="31"/>
        <v>1</v>
      </c>
      <c r="Q1990">
        <v>38.799999999999997</v>
      </c>
    </row>
    <row r="1991" spans="1:17" x14ac:dyDescent="0.3">
      <c r="A1991" s="8" t="s">
        <v>234</v>
      </c>
      <c r="B1991" s="8" t="s">
        <v>238</v>
      </c>
      <c r="C1991" s="8" t="s">
        <v>156</v>
      </c>
      <c r="D1991" s="8" t="s">
        <v>27</v>
      </c>
      <c r="E1991" s="12">
        <v>114</v>
      </c>
      <c r="F1991" s="12">
        <v>1</v>
      </c>
      <c r="G1991" s="12">
        <v>114</v>
      </c>
      <c r="H1991" s="13">
        <v>142.5</v>
      </c>
      <c r="I1991" s="13">
        <v>2.3940000000000001</v>
      </c>
      <c r="J1991" s="13">
        <v>1.4820000000000002</v>
      </c>
      <c r="K1991" s="13">
        <v>29.867999999999999</v>
      </c>
      <c r="L1991" s="13">
        <v>1.1399999999999999</v>
      </c>
      <c r="M1991" s="5">
        <f>AllData_CategoryTribe!AX1992*4</f>
        <v>9.5760000000000005</v>
      </c>
      <c r="N1991" s="5">
        <f>AllData_CategoryTribe!BA1992*9</f>
        <v>13.338000000000001</v>
      </c>
      <c r="O1991" s="5">
        <f>AllData_CategoryTribe!BB1992*4</f>
        <v>119.47199999999999</v>
      </c>
      <c r="P1991">
        <f t="shared" si="31"/>
        <v>1</v>
      </c>
      <c r="Q1991">
        <v>29.6</v>
      </c>
    </row>
    <row r="1992" spans="1:17" x14ac:dyDescent="0.3">
      <c r="A1992" s="8" t="s">
        <v>234</v>
      </c>
      <c r="B1992" s="8" t="s">
        <v>238</v>
      </c>
      <c r="C1992" s="8" t="s">
        <v>156</v>
      </c>
      <c r="D1992" s="8" t="s">
        <v>32</v>
      </c>
      <c r="E1992" s="12"/>
      <c r="F1992" s="12">
        <v>0</v>
      </c>
      <c r="G1992" s="12">
        <v>0</v>
      </c>
      <c r="H1992" s="13">
        <v>0</v>
      </c>
      <c r="I1992" s="13">
        <v>0</v>
      </c>
      <c r="J1992" s="13">
        <v>0</v>
      </c>
      <c r="K1992" s="13">
        <v>0</v>
      </c>
      <c r="L1992" s="13">
        <v>0</v>
      </c>
      <c r="M1992" s="5">
        <f>AllData_CategoryTribe!AX1993*4</f>
        <v>0</v>
      </c>
      <c r="N1992" s="5">
        <f>AllData_CategoryTribe!BA1993*9</f>
        <v>0</v>
      </c>
      <c r="O1992" s="5">
        <f>AllData_CategoryTribe!BB1993*4</f>
        <v>0</v>
      </c>
      <c r="P1992">
        <f t="shared" si="31"/>
        <v>0</v>
      </c>
      <c r="Q1992">
        <v>87</v>
      </c>
    </row>
    <row r="1993" spans="1:17" x14ac:dyDescent="0.3">
      <c r="A1993" s="8" t="s">
        <v>234</v>
      </c>
      <c r="B1993" s="8" t="s">
        <v>238</v>
      </c>
      <c r="C1993" s="8" t="s">
        <v>156</v>
      </c>
      <c r="D1993" s="8" t="s">
        <v>74</v>
      </c>
      <c r="E1993" s="12">
        <v>340</v>
      </c>
      <c r="F1993" s="12">
        <v>0.28599999999999998</v>
      </c>
      <c r="G1993" s="12">
        <v>97.24</v>
      </c>
      <c r="H1993" s="13">
        <v>39.868399999999994</v>
      </c>
      <c r="I1993" s="13">
        <v>0</v>
      </c>
      <c r="J1993" s="13">
        <v>0</v>
      </c>
      <c r="K1993" s="13">
        <v>10.112959999999999</v>
      </c>
      <c r="L1993" s="13">
        <v>0</v>
      </c>
      <c r="M1993" s="5">
        <f>AllData_CategoryTribe!AX1994*4</f>
        <v>0</v>
      </c>
      <c r="N1993" s="5">
        <f>AllData_CategoryTribe!BA1994*9</f>
        <v>0</v>
      </c>
      <c r="O1993" s="5">
        <f>AllData_CategoryTribe!BB1994*4</f>
        <v>40.451839999999997</v>
      </c>
      <c r="P1993">
        <f t="shared" si="31"/>
        <v>1</v>
      </c>
      <c r="Q1993">
        <v>10.4</v>
      </c>
    </row>
    <row r="1994" spans="1:17" x14ac:dyDescent="0.3">
      <c r="A1994" s="8" t="s">
        <v>232</v>
      </c>
      <c r="B1994" s="8" t="s">
        <v>238</v>
      </c>
      <c r="C1994" s="8" t="s">
        <v>157</v>
      </c>
      <c r="D1994" s="8" t="s">
        <v>13</v>
      </c>
      <c r="E1994" s="12">
        <v>112</v>
      </c>
      <c r="F1994" s="12">
        <v>0.28599999999999998</v>
      </c>
      <c r="G1994" s="12">
        <v>32.031999999999996</v>
      </c>
      <c r="H1994" s="13">
        <v>86.16607999999998</v>
      </c>
      <c r="I1994" s="13">
        <v>7.9759679999999991</v>
      </c>
      <c r="J1994" s="13">
        <v>5.7657599999999993</v>
      </c>
      <c r="K1994" s="13">
        <v>0</v>
      </c>
      <c r="L1994" s="13">
        <v>0</v>
      </c>
      <c r="M1994" s="5">
        <f>AllData_CategoryTribe!AX1995*4</f>
        <v>31.903871999999996</v>
      </c>
      <c r="N1994" s="5">
        <f>AllData_CategoryTribe!BA1995*9</f>
        <v>51.891839999999995</v>
      </c>
      <c r="O1994" s="5">
        <f>AllData_CategoryTribe!BB1995*4</f>
        <v>0</v>
      </c>
      <c r="P1994">
        <f t="shared" si="31"/>
        <v>1</v>
      </c>
      <c r="Q1994">
        <v>42.9</v>
      </c>
    </row>
    <row r="1995" spans="1:17" x14ac:dyDescent="0.3">
      <c r="A1995" s="8" t="s">
        <v>232</v>
      </c>
      <c r="B1995" s="8" t="s">
        <v>238</v>
      </c>
      <c r="C1995" s="8" t="s">
        <v>157</v>
      </c>
      <c r="D1995" s="8" t="s">
        <v>15</v>
      </c>
      <c r="E1995" s="12">
        <v>85</v>
      </c>
      <c r="F1995" s="12">
        <v>0.14299999999999999</v>
      </c>
      <c r="G1995" s="12">
        <v>12.154999999999999</v>
      </c>
      <c r="H1995" s="13">
        <v>29.29355</v>
      </c>
      <c r="I1995" s="13">
        <v>3.9989949999999999</v>
      </c>
      <c r="J1995" s="13">
        <v>1.3248949999999999</v>
      </c>
      <c r="K1995" s="13">
        <v>6.0774999999999996E-2</v>
      </c>
      <c r="L1995" s="13">
        <v>0</v>
      </c>
      <c r="M1995" s="5">
        <f>AllData_CategoryTribe!AX1996*4</f>
        <v>15.995979999999999</v>
      </c>
      <c r="N1995" s="5">
        <f>AllData_CategoryTribe!BA1996*9</f>
        <v>11.924054999999999</v>
      </c>
      <c r="O1995" s="5">
        <f>AllData_CategoryTribe!BB1996*4</f>
        <v>0.24309999999999998</v>
      </c>
      <c r="P1995">
        <f t="shared" si="31"/>
        <v>1</v>
      </c>
      <c r="Q1995">
        <v>44.3</v>
      </c>
    </row>
    <row r="1996" spans="1:17" x14ac:dyDescent="0.3">
      <c r="A1996" s="8" t="s">
        <v>232</v>
      </c>
      <c r="B1996" s="8" t="s">
        <v>238</v>
      </c>
      <c r="C1996" s="8" t="s">
        <v>157</v>
      </c>
      <c r="D1996" s="8" t="s">
        <v>17</v>
      </c>
      <c r="E1996" s="12"/>
      <c r="F1996" s="12">
        <v>0</v>
      </c>
      <c r="G1996" s="12">
        <v>0</v>
      </c>
      <c r="H1996" s="13">
        <v>0</v>
      </c>
      <c r="I1996" s="13">
        <v>0</v>
      </c>
      <c r="J1996" s="13">
        <v>0</v>
      </c>
      <c r="K1996" s="13">
        <v>0</v>
      </c>
      <c r="L1996" s="13">
        <v>0</v>
      </c>
      <c r="M1996" s="5">
        <f>AllData_CategoryTribe!AX1997*4</f>
        <v>0</v>
      </c>
      <c r="N1996" s="5">
        <f>AllData_CategoryTribe!BA1997*9</f>
        <v>0</v>
      </c>
      <c r="O1996" s="5">
        <f>AllData_CategoryTribe!BB1997*4</f>
        <v>0</v>
      </c>
      <c r="P1996">
        <f t="shared" si="31"/>
        <v>0</v>
      </c>
      <c r="Q1996">
        <v>38.299999999999997</v>
      </c>
    </row>
    <row r="1997" spans="1:17" x14ac:dyDescent="0.3">
      <c r="A1997" s="8" t="s">
        <v>232</v>
      </c>
      <c r="B1997" s="8" t="s">
        <v>238</v>
      </c>
      <c r="C1997" s="8" t="s">
        <v>157</v>
      </c>
      <c r="D1997" s="8" t="s">
        <v>18</v>
      </c>
      <c r="E1997" s="12"/>
      <c r="F1997" s="12">
        <v>0</v>
      </c>
      <c r="G1997" s="12">
        <v>0</v>
      </c>
      <c r="H1997" s="13">
        <v>0</v>
      </c>
      <c r="I1997" s="13">
        <v>0</v>
      </c>
      <c r="J1997" s="13">
        <v>0</v>
      </c>
      <c r="K1997" s="13">
        <v>0</v>
      </c>
      <c r="L1997" s="13">
        <v>0</v>
      </c>
      <c r="M1997" s="5">
        <f>AllData_CategoryTribe!AX1998*4</f>
        <v>0</v>
      </c>
      <c r="N1997" s="5">
        <f>AllData_CategoryTribe!BA1998*9</f>
        <v>0</v>
      </c>
      <c r="O1997" s="5">
        <f>AllData_CategoryTribe!BB1998*4</f>
        <v>0</v>
      </c>
      <c r="P1997">
        <f t="shared" si="31"/>
        <v>0</v>
      </c>
      <c r="Q1997">
        <v>39.900000000000006</v>
      </c>
    </row>
    <row r="1998" spans="1:17" x14ac:dyDescent="0.3">
      <c r="A1998" s="8" t="s">
        <v>232</v>
      </c>
      <c r="B1998" s="8" t="s">
        <v>238</v>
      </c>
      <c r="C1998" s="8" t="s">
        <v>157</v>
      </c>
      <c r="D1998" s="8" t="s">
        <v>19</v>
      </c>
      <c r="E1998" s="12">
        <v>112</v>
      </c>
      <c r="F1998" s="12">
        <v>3.3000000000000002E-2</v>
      </c>
      <c r="G1998" s="12">
        <v>3.6960000000000002</v>
      </c>
      <c r="H1998" s="13">
        <v>10.533600000000002</v>
      </c>
      <c r="I1998" s="13">
        <v>0.994224</v>
      </c>
      <c r="J1998" s="13">
        <v>0.69854399999999994</v>
      </c>
      <c r="K1998" s="13">
        <v>0</v>
      </c>
      <c r="L1998" s="13">
        <v>0</v>
      </c>
      <c r="M1998" s="5">
        <f>AllData_CategoryTribe!AX1999*4</f>
        <v>3.976896</v>
      </c>
      <c r="N1998" s="5">
        <f>AllData_CategoryTribe!BA1999*9</f>
        <v>6.2868959999999996</v>
      </c>
      <c r="O1998" s="5">
        <f>AllData_CategoryTribe!BB1999*4</f>
        <v>0</v>
      </c>
      <c r="P1998">
        <f t="shared" si="31"/>
        <v>1</v>
      </c>
      <c r="Q1998">
        <v>45.8</v>
      </c>
    </row>
    <row r="1999" spans="1:17" x14ac:dyDescent="0.3">
      <c r="A1999" s="8" t="s">
        <v>232</v>
      </c>
      <c r="B1999" s="8" t="s">
        <v>238</v>
      </c>
      <c r="C1999" s="8" t="s">
        <v>157</v>
      </c>
      <c r="D1999" s="8" t="s">
        <v>22</v>
      </c>
      <c r="E1999" s="12"/>
      <c r="F1999" s="12">
        <v>0</v>
      </c>
      <c r="G1999" s="12">
        <v>0</v>
      </c>
      <c r="H1999" s="13">
        <v>0</v>
      </c>
      <c r="I1999" s="13">
        <v>0</v>
      </c>
      <c r="J1999" s="13">
        <v>0</v>
      </c>
      <c r="K1999" s="13">
        <v>0</v>
      </c>
      <c r="L1999" s="13">
        <v>0</v>
      </c>
      <c r="M1999" s="5">
        <f>AllData_CategoryTribe!AX2000*4</f>
        <v>0</v>
      </c>
      <c r="N1999" s="5">
        <f>AllData_CategoryTribe!BA2000*9</f>
        <v>0</v>
      </c>
      <c r="O1999" s="5">
        <f>AllData_CategoryTribe!BB2000*4</f>
        <v>0</v>
      </c>
      <c r="P1999">
        <f t="shared" si="31"/>
        <v>0</v>
      </c>
      <c r="Q1999">
        <v>45.8</v>
      </c>
    </row>
    <row r="2000" spans="1:17" x14ac:dyDescent="0.3">
      <c r="A2000" s="8" t="s">
        <v>232</v>
      </c>
      <c r="B2000" s="8" t="s">
        <v>238</v>
      </c>
      <c r="C2000" s="8" t="s">
        <v>157</v>
      </c>
      <c r="D2000" s="8" t="s">
        <v>23</v>
      </c>
      <c r="E2000" s="12">
        <v>64</v>
      </c>
      <c r="F2000" s="12">
        <v>1</v>
      </c>
      <c r="G2000" s="12">
        <v>64</v>
      </c>
      <c r="H2000" s="13">
        <v>99.2</v>
      </c>
      <c r="I2000" s="13">
        <v>8.0640000000000001</v>
      </c>
      <c r="J2000" s="13">
        <v>6.7839999999999998</v>
      </c>
      <c r="K2000" s="13">
        <v>0.70400000000000007</v>
      </c>
      <c r="L2000" s="13">
        <v>0</v>
      </c>
      <c r="M2000" s="5">
        <f>AllData_CategoryTribe!AX2001*4</f>
        <v>32.256</v>
      </c>
      <c r="N2000" s="5">
        <f>AllData_CategoryTribe!BA2001*9</f>
        <v>61.055999999999997</v>
      </c>
      <c r="O2000" s="5">
        <f>AllData_CategoryTribe!BB2001*4</f>
        <v>2.8160000000000003</v>
      </c>
      <c r="P2000">
        <f t="shared" si="31"/>
        <v>1</v>
      </c>
      <c r="Q2000">
        <v>24.3</v>
      </c>
    </row>
    <row r="2001" spans="1:17" x14ac:dyDescent="0.3">
      <c r="A2001" s="8" t="s">
        <v>232</v>
      </c>
      <c r="B2001" s="8" t="s">
        <v>238</v>
      </c>
      <c r="C2001" s="8" t="s">
        <v>157</v>
      </c>
      <c r="D2001" s="8" t="s">
        <v>24</v>
      </c>
      <c r="E2001" s="12">
        <v>184</v>
      </c>
      <c r="F2001" s="12">
        <v>1</v>
      </c>
      <c r="G2001" s="12">
        <v>184</v>
      </c>
      <c r="H2001" s="13">
        <v>126.96</v>
      </c>
      <c r="I2001" s="13">
        <v>6.6239999999999997</v>
      </c>
      <c r="J2001" s="13">
        <v>7.5439999999999996</v>
      </c>
      <c r="K2001" s="13">
        <v>8.2799999999999994</v>
      </c>
      <c r="L2001" s="13">
        <v>0</v>
      </c>
      <c r="M2001" s="5">
        <f>AllData_CategoryTribe!AX2002*4</f>
        <v>26.495999999999999</v>
      </c>
      <c r="N2001" s="5">
        <f>AllData_CategoryTribe!BA2002*9</f>
        <v>67.896000000000001</v>
      </c>
      <c r="O2001" s="5">
        <f>AllData_CategoryTribe!BB2002*4</f>
        <v>33.119999999999997</v>
      </c>
      <c r="P2001">
        <f t="shared" si="31"/>
        <v>1</v>
      </c>
      <c r="Q2001">
        <v>12.2</v>
      </c>
    </row>
    <row r="2002" spans="1:17" x14ac:dyDescent="0.3">
      <c r="A2002" s="8" t="s">
        <v>232</v>
      </c>
      <c r="B2002" s="8" t="s">
        <v>238</v>
      </c>
      <c r="C2002" s="8" t="s">
        <v>157</v>
      </c>
      <c r="D2002" s="8" t="s">
        <v>25</v>
      </c>
      <c r="E2002" s="12"/>
      <c r="F2002" s="12">
        <v>0</v>
      </c>
      <c r="G2002" s="12">
        <v>0</v>
      </c>
      <c r="H2002" s="13">
        <v>0</v>
      </c>
      <c r="I2002" s="13">
        <v>0</v>
      </c>
      <c r="J2002" s="13">
        <v>0</v>
      </c>
      <c r="K2002" s="13">
        <v>0</v>
      </c>
      <c r="L2002" s="13">
        <v>0</v>
      </c>
      <c r="M2002" s="5">
        <f>AllData_CategoryTribe!AX2003*4</f>
        <v>0</v>
      </c>
      <c r="N2002" s="5">
        <f>AllData_CategoryTribe!BA2003*9</f>
        <v>0</v>
      </c>
      <c r="O2002" s="5">
        <f>AllData_CategoryTribe!BB2003*4</f>
        <v>0</v>
      </c>
      <c r="P2002">
        <f t="shared" si="31"/>
        <v>0</v>
      </c>
      <c r="Q2002">
        <v>59.3</v>
      </c>
    </row>
    <row r="2003" spans="1:17" x14ac:dyDescent="0.3">
      <c r="A2003" s="8" t="s">
        <v>20</v>
      </c>
      <c r="B2003" s="8" t="s">
        <v>238</v>
      </c>
      <c r="C2003" s="8" t="s">
        <v>157</v>
      </c>
      <c r="D2003" s="8" t="s">
        <v>20</v>
      </c>
      <c r="E2003" s="12">
        <v>112</v>
      </c>
      <c r="F2003" s="12">
        <v>0.14299999999999999</v>
      </c>
      <c r="G2003" s="12">
        <v>16.015999999999998</v>
      </c>
      <c r="H2003" s="13">
        <v>16.816799999999997</v>
      </c>
      <c r="I2003" s="13">
        <v>2.9629599999999998</v>
      </c>
      <c r="J2003" s="13">
        <v>0.46446399999999999</v>
      </c>
      <c r="K2003" s="13">
        <v>0</v>
      </c>
      <c r="L2003" s="13">
        <v>0</v>
      </c>
      <c r="M2003" s="5">
        <f>AllData_CategoryTribe!AX2004*4</f>
        <v>11.851839999999999</v>
      </c>
      <c r="N2003" s="5">
        <f>AllData_CategoryTribe!BA2004*9</f>
        <v>4.1801759999999994</v>
      </c>
      <c r="O2003" s="5">
        <f>AllData_CategoryTribe!BB2004*4</f>
        <v>0</v>
      </c>
      <c r="P2003">
        <f t="shared" si="31"/>
        <v>1</v>
      </c>
      <c r="Q2003">
        <v>21.4</v>
      </c>
    </row>
    <row r="2004" spans="1:17" x14ac:dyDescent="0.3">
      <c r="A2004" s="8" t="s">
        <v>233</v>
      </c>
      <c r="B2004" s="8" t="s">
        <v>238</v>
      </c>
      <c r="C2004" s="8" t="s">
        <v>157</v>
      </c>
      <c r="D2004" s="8" t="s">
        <v>26</v>
      </c>
      <c r="E2004" s="12">
        <v>175</v>
      </c>
      <c r="F2004" s="12">
        <v>1</v>
      </c>
      <c r="G2004" s="12">
        <v>175</v>
      </c>
      <c r="H2004" s="13">
        <v>227.5</v>
      </c>
      <c r="I2004" s="13">
        <v>4.2</v>
      </c>
      <c r="J2004" s="13">
        <v>0.35</v>
      </c>
      <c r="K2004" s="13">
        <v>50.05</v>
      </c>
      <c r="L2004" s="13">
        <v>0.52500000000000002</v>
      </c>
      <c r="M2004" s="5">
        <f>AllData_CategoryTribe!AX2005*4</f>
        <v>16.8</v>
      </c>
      <c r="N2004" s="5">
        <f>AllData_CategoryTribe!BA2005*9</f>
        <v>3.15</v>
      </c>
      <c r="O2004" s="5">
        <f>AllData_CategoryTribe!BB2005*4</f>
        <v>200.2</v>
      </c>
      <c r="P2004">
        <f t="shared" si="31"/>
        <v>1</v>
      </c>
      <c r="Q2004">
        <v>31.200000000000003</v>
      </c>
    </row>
    <row r="2005" spans="1:17" x14ac:dyDescent="0.3">
      <c r="A2005" s="8" t="s">
        <v>233</v>
      </c>
      <c r="B2005" s="8" t="s">
        <v>238</v>
      </c>
      <c r="C2005" s="8" t="s">
        <v>157</v>
      </c>
      <c r="D2005" s="8" t="s">
        <v>28</v>
      </c>
      <c r="E2005" s="12">
        <v>185</v>
      </c>
      <c r="F2005" s="12">
        <v>0.14299999999999999</v>
      </c>
      <c r="G2005" s="12">
        <v>26.454999999999998</v>
      </c>
      <c r="H2005" s="13">
        <v>33.597850000000001</v>
      </c>
      <c r="I2005" s="13">
        <v>2.3015849999999998</v>
      </c>
      <c r="J2005" s="13">
        <v>0.132275</v>
      </c>
      <c r="K2005" s="13">
        <v>6.0317400000000001</v>
      </c>
      <c r="L2005" s="13">
        <v>1.6931200000000002</v>
      </c>
      <c r="M2005" s="5">
        <f>AllData_CategoryTribe!AX2006*4</f>
        <v>9.2063399999999991</v>
      </c>
      <c r="N2005" s="5">
        <f>AllData_CategoryTribe!BA2006*9</f>
        <v>1.1904749999999999</v>
      </c>
      <c r="O2005" s="5">
        <f>AllData_CategoryTribe!BB2006*4</f>
        <v>24.12696</v>
      </c>
      <c r="P2005">
        <f t="shared" si="31"/>
        <v>1</v>
      </c>
      <c r="Q2005">
        <v>32</v>
      </c>
    </row>
    <row r="2006" spans="1:17" x14ac:dyDescent="0.3">
      <c r="A2006" s="8" t="s">
        <v>233</v>
      </c>
      <c r="B2006" s="8" t="s">
        <v>238</v>
      </c>
      <c r="C2006" s="8" t="s">
        <v>157</v>
      </c>
      <c r="D2006" s="8" t="s">
        <v>29</v>
      </c>
      <c r="E2006" s="12">
        <v>60</v>
      </c>
      <c r="F2006" s="12">
        <v>0.14299999999999999</v>
      </c>
      <c r="G2006" s="12">
        <v>8.58</v>
      </c>
      <c r="H2006" s="13">
        <v>1.8875999999999999</v>
      </c>
      <c r="I2006" s="13">
        <v>8.5800000000000001E-2</v>
      </c>
      <c r="J2006" s="13">
        <v>3.4320000000000003E-2</v>
      </c>
      <c r="K2006" s="13">
        <v>0.3861</v>
      </c>
      <c r="L2006" s="13">
        <v>0.24023999999999998</v>
      </c>
      <c r="M2006" s="5">
        <f>AllData_CategoryTribe!AX2007*4</f>
        <v>0.34320000000000001</v>
      </c>
      <c r="N2006" s="5">
        <f>AllData_CategoryTribe!BA2007*9</f>
        <v>0.30888000000000004</v>
      </c>
      <c r="O2006" s="5">
        <f>AllData_CategoryTribe!BB2007*4</f>
        <v>1.5444</v>
      </c>
      <c r="P2006">
        <f t="shared" si="31"/>
        <v>1</v>
      </c>
      <c r="Q2006">
        <v>5.9</v>
      </c>
    </row>
    <row r="2007" spans="1:17" x14ac:dyDescent="0.3">
      <c r="A2007" s="8" t="s">
        <v>233</v>
      </c>
      <c r="B2007" s="8" t="s">
        <v>238</v>
      </c>
      <c r="C2007" s="8" t="s">
        <v>157</v>
      </c>
      <c r="D2007" s="8" t="s">
        <v>30</v>
      </c>
      <c r="E2007" s="12">
        <v>119</v>
      </c>
      <c r="F2007" s="12">
        <v>1</v>
      </c>
      <c r="G2007" s="12">
        <v>119</v>
      </c>
      <c r="H2007" s="13">
        <v>109.48</v>
      </c>
      <c r="I2007" s="13">
        <v>1.19</v>
      </c>
      <c r="J2007" s="13">
        <v>0.59499999999999997</v>
      </c>
      <c r="K2007" s="13">
        <v>27.846</v>
      </c>
      <c r="L2007" s="13">
        <v>2.8559999999999999</v>
      </c>
      <c r="M2007" s="5">
        <f>AllData_CategoryTribe!AX2008*4</f>
        <v>4.76</v>
      </c>
      <c r="N2007" s="5">
        <f>AllData_CategoryTribe!BA2008*9</f>
        <v>5.3549999999999995</v>
      </c>
      <c r="O2007" s="5">
        <f>AllData_CategoryTribe!BB2008*4</f>
        <v>111.384</v>
      </c>
      <c r="P2007">
        <f t="shared" si="31"/>
        <v>1</v>
      </c>
      <c r="Q2007">
        <v>24.9</v>
      </c>
    </row>
    <row r="2008" spans="1:17" x14ac:dyDescent="0.3">
      <c r="A2008" s="8" t="s">
        <v>233</v>
      </c>
      <c r="B2008" s="8" t="s">
        <v>238</v>
      </c>
      <c r="C2008" s="8" t="s">
        <v>157</v>
      </c>
      <c r="D2008" s="8" t="s">
        <v>31</v>
      </c>
      <c r="E2008" s="12"/>
      <c r="F2008" s="12">
        <v>0</v>
      </c>
      <c r="G2008" s="12">
        <v>0</v>
      </c>
      <c r="H2008" s="13">
        <v>0</v>
      </c>
      <c r="I2008" s="13">
        <v>0</v>
      </c>
      <c r="J2008" s="13">
        <v>0</v>
      </c>
      <c r="K2008" s="13">
        <v>0</v>
      </c>
      <c r="L2008" s="13">
        <v>0</v>
      </c>
      <c r="M2008" s="5">
        <f>AllData_CategoryTribe!AX2009*4</f>
        <v>0</v>
      </c>
      <c r="N2008" s="5">
        <f>AllData_CategoryTribe!BA2009*9</f>
        <v>0</v>
      </c>
      <c r="O2008" s="5">
        <f>AllData_CategoryTribe!BB2009*4</f>
        <v>0</v>
      </c>
      <c r="P2008">
        <f t="shared" si="31"/>
        <v>0</v>
      </c>
      <c r="Q2008">
        <v>23.700000000000003</v>
      </c>
    </row>
    <row r="2009" spans="1:17" x14ac:dyDescent="0.3">
      <c r="A2009" s="8" t="s">
        <v>233</v>
      </c>
      <c r="B2009" s="8" t="s">
        <v>238</v>
      </c>
      <c r="C2009" s="8" t="s">
        <v>157</v>
      </c>
      <c r="D2009" s="8" t="s">
        <v>128</v>
      </c>
      <c r="E2009" s="12">
        <v>62</v>
      </c>
      <c r="F2009" s="12">
        <v>0.14299999999999999</v>
      </c>
      <c r="G2009" s="12">
        <v>8.8659999999999997</v>
      </c>
      <c r="H2009" s="13">
        <v>3.9896999999999996</v>
      </c>
      <c r="I2009" s="13">
        <v>9.7526000000000015E-2</v>
      </c>
      <c r="J2009" s="13">
        <v>1.7732000000000001E-2</v>
      </c>
      <c r="K2009" s="13">
        <v>0.93092999999999992</v>
      </c>
      <c r="L2009" s="13">
        <v>0.29257799999999995</v>
      </c>
      <c r="M2009" s="5">
        <f>AllData_CategoryTribe!AX2010*4</f>
        <v>0.39010400000000006</v>
      </c>
      <c r="N2009" s="5">
        <f>AllData_CategoryTribe!BA2010*9</f>
        <v>0.15958800000000001</v>
      </c>
      <c r="O2009" s="5">
        <f>AllData_CategoryTribe!BB2010*4</f>
        <v>3.7237199999999997</v>
      </c>
      <c r="P2009">
        <f t="shared" si="31"/>
        <v>1</v>
      </c>
      <c r="Q2009">
        <v>11.8</v>
      </c>
    </row>
    <row r="2010" spans="1:17" x14ac:dyDescent="0.3">
      <c r="A2010" s="8" t="s">
        <v>233</v>
      </c>
      <c r="B2010" s="8" t="s">
        <v>238</v>
      </c>
      <c r="C2010" s="8" t="s">
        <v>157</v>
      </c>
      <c r="D2010" s="8" t="s">
        <v>44</v>
      </c>
      <c r="E2010" s="12">
        <v>250</v>
      </c>
      <c r="F2010" s="12">
        <v>0.71399999999999997</v>
      </c>
      <c r="G2010" s="12">
        <v>178.5</v>
      </c>
      <c r="H2010" s="13">
        <v>251.685</v>
      </c>
      <c r="I2010" s="13">
        <v>8.5679999999999996</v>
      </c>
      <c r="J2010" s="13">
        <v>1.2494999999999998</v>
      </c>
      <c r="K2010" s="13">
        <v>50.515500000000003</v>
      </c>
      <c r="L2010" s="13">
        <v>3.0345</v>
      </c>
      <c r="M2010" s="5">
        <f>AllData_CategoryTribe!AX2011*4</f>
        <v>34.271999999999998</v>
      </c>
      <c r="N2010" s="5">
        <f>AllData_CategoryTribe!BA2011*9</f>
        <v>11.245499999999998</v>
      </c>
      <c r="O2010" s="5">
        <f>AllData_CategoryTribe!BB2011*4</f>
        <v>202.06200000000001</v>
      </c>
      <c r="P2010">
        <f t="shared" si="31"/>
        <v>1</v>
      </c>
      <c r="Q2010">
        <v>33.799999999999997</v>
      </c>
    </row>
    <row r="2011" spans="1:17" x14ac:dyDescent="0.3">
      <c r="A2011" s="8" t="s">
        <v>234</v>
      </c>
      <c r="B2011" s="8" t="s">
        <v>238</v>
      </c>
      <c r="C2011" s="8" t="s">
        <v>157</v>
      </c>
      <c r="D2011" s="8" t="s">
        <v>248</v>
      </c>
      <c r="E2011" s="12">
        <v>134</v>
      </c>
      <c r="F2011" s="12">
        <v>0.14299999999999999</v>
      </c>
      <c r="G2011" s="12">
        <v>19.161999999999999</v>
      </c>
      <c r="H2011" s="13">
        <v>31.234059999999999</v>
      </c>
      <c r="I2011" s="13">
        <v>1.207206</v>
      </c>
      <c r="J2011" s="13">
        <v>0.26826800000000001</v>
      </c>
      <c r="K2011" s="13">
        <v>5.9593820000000006</v>
      </c>
      <c r="L2011" s="13">
        <v>0.19161999999999998</v>
      </c>
      <c r="M2011" s="5">
        <f>AllData_CategoryTribe!AX2012*4</f>
        <v>4.828824</v>
      </c>
      <c r="N2011" s="5">
        <f>AllData_CategoryTribe!BA2012*9</f>
        <v>2.414412</v>
      </c>
      <c r="O2011" s="5">
        <f>AllData_CategoryTribe!BB2012*4</f>
        <v>23.837528000000002</v>
      </c>
      <c r="P2011">
        <f t="shared" si="31"/>
        <v>1</v>
      </c>
      <c r="Q2011">
        <v>38.799999999999997</v>
      </c>
    </row>
    <row r="2012" spans="1:17" x14ac:dyDescent="0.3">
      <c r="A2012" s="8" t="s">
        <v>234</v>
      </c>
      <c r="B2012" s="8" t="s">
        <v>238</v>
      </c>
      <c r="C2012" s="8" t="s">
        <v>157</v>
      </c>
      <c r="D2012" s="8" t="s">
        <v>27</v>
      </c>
      <c r="E2012" s="12">
        <v>114</v>
      </c>
      <c r="F2012" s="12">
        <v>1</v>
      </c>
      <c r="G2012" s="12">
        <v>114</v>
      </c>
      <c r="H2012" s="13">
        <v>142.5</v>
      </c>
      <c r="I2012" s="13">
        <v>2.3940000000000001</v>
      </c>
      <c r="J2012" s="13">
        <v>1.4820000000000002</v>
      </c>
      <c r="K2012" s="13">
        <v>29.867999999999999</v>
      </c>
      <c r="L2012" s="13">
        <v>1.1399999999999999</v>
      </c>
      <c r="M2012" s="5">
        <f>AllData_CategoryTribe!AX2013*4</f>
        <v>9.5760000000000005</v>
      </c>
      <c r="N2012" s="5">
        <f>AllData_CategoryTribe!BA2013*9</f>
        <v>13.338000000000001</v>
      </c>
      <c r="O2012" s="5">
        <f>AllData_CategoryTribe!BB2013*4</f>
        <v>119.47199999999999</v>
      </c>
      <c r="P2012">
        <f t="shared" si="31"/>
        <v>1</v>
      </c>
      <c r="Q2012">
        <v>29.6</v>
      </c>
    </row>
    <row r="2013" spans="1:17" x14ac:dyDescent="0.3">
      <c r="A2013" s="8" t="s">
        <v>234</v>
      </c>
      <c r="B2013" s="8" t="s">
        <v>238</v>
      </c>
      <c r="C2013" s="8" t="s">
        <v>157</v>
      </c>
      <c r="D2013" s="8" t="s">
        <v>32</v>
      </c>
      <c r="E2013" s="12"/>
      <c r="F2013" s="12">
        <v>0</v>
      </c>
      <c r="G2013" s="12">
        <v>0</v>
      </c>
      <c r="H2013" s="13">
        <v>0</v>
      </c>
      <c r="I2013" s="13">
        <v>0</v>
      </c>
      <c r="J2013" s="13">
        <v>0</v>
      </c>
      <c r="K2013" s="13">
        <v>0</v>
      </c>
      <c r="L2013" s="13">
        <v>0</v>
      </c>
      <c r="M2013" s="5">
        <f>AllData_CategoryTribe!AX2014*4</f>
        <v>0</v>
      </c>
      <c r="N2013" s="5">
        <f>AllData_CategoryTribe!BA2014*9</f>
        <v>0</v>
      </c>
      <c r="O2013" s="5">
        <f>AllData_CategoryTribe!BB2014*4</f>
        <v>0</v>
      </c>
      <c r="P2013">
        <f t="shared" si="31"/>
        <v>0</v>
      </c>
      <c r="Q2013">
        <v>87</v>
      </c>
    </row>
    <row r="2014" spans="1:17" x14ac:dyDescent="0.3">
      <c r="A2014" s="8" t="s">
        <v>227</v>
      </c>
      <c r="B2014" s="8" t="s">
        <v>238</v>
      </c>
      <c r="C2014" s="8" t="s">
        <v>157</v>
      </c>
      <c r="D2014" s="8" t="s">
        <v>33</v>
      </c>
      <c r="E2014" s="12">
        <v>20</v>
      </c>
      <c r="F2014" s="12">
        <v>0.14299999999999999</v>
      </c>
      <c r="G2014" s="12">
        <v>2.86</v>
      </c>
      <c r="H2014" s="13">
        <v>8.6943999999999999</v>
      </c>
      <c r="I2014" s="13">
        <v>8.5799999999999991E-3</v>
      </c>
      <c r="J2014" s="13">
        <v>0</v>
      </c>
      <c r="K2014" s="13">
        <v>2.3566400000000001</v>
      </c>
      <c r="L2014" s="13">
        <v>0</v>
      </c>
      <c r="M2014" s="5">
        <f>AllData_CategoryTribe!AX2015*4</f>
        <v>3.4319999999999996E-2</v>
      </c>
      <c r="N2014" s="5">
        <f>AllData_CategoryTribe!BA2015*9</f>
        <v>0</v>
      </c>
      <c r="O2014" s="5">
        <f>AllData_CategoryTribe!BB2015*4</f>
        <v>9.4265600000000003</v>
      </c>
      <c r="P2014">
        <f t="shared" si="31"/>
        <v>1</v>
      </c>
      <c r="Q2014">
        <v>82.7</v>
      </c>
    </row>
    <row r="2015" spans="1:17" x14ac:dyDescent="0.3">
      <c r="A2015" s="8" t="s">
        <v>232</v>
      </c>
      <c r="B2015" s="8" t="s">
        <v>238</v>
      </c>
      <c r="C2015" s="8" t="s">
        <v>158</v>
      </c>
      <c r="D2015" s="8" t="s">
        <v>13</v>
      </c>
      <c r="E2015" s="12">
        <v>112</v>
      </c>
      <c r="F2015" s="12">
        <v>0.1</v>
      </c>
      <c r="G2015" s="12">
        <v>11.200000000000001</v>
      </c>
      <c r="H2015" s="13">
        <v>30.128</v>
      </c>
      <c r="I2015" s="13">
        <v>2.7888000000000002</v>
      </c>
      <c r="J2015" s="13">
        <v>2.016</v>
      </c>
      <c r="K2015" s="13">
        <v>0</v>
      </c>
      <c r="L2015" s="13">
        <v>0</v>
      </c>
      <c r="M2015" s="5">
        <f>AllData_CategoryTribe!AX2016*4</f>
        <v>11.155200000000001</v>
      </c>
      <c r="N2015" s="5">
        <f>AllData_CategoryTribe!BA2016*9</f>
        <v>18.143999999999998</v>
      </c>
      <c r="O2015" s="5">
        <f>AllData_CategoryTribe!BB2016*4</f>
        <v>0</v>
      </c>
      <c r="P2015">
        <f t="shared" si="31"/>
        <v>1</v>
      </c>
      <c r="Q2015">
        <v>42.9</v>
      </c>
    </row>
    <row r="2016" spans="1:17" x14ac:dyDescent="0.3">
      <c r="A2016" s="8" t="s">
        <v>232</v>
      </c>
      <c r="B2016" s="8" t="s">
        <v>238</v>
      </c>
      <c r="C2016" s="8" t="s">
        <v>158</v>
      </c>
      <c r="D2016" s="8" t="s">
        <v>15</v>
      </c>
      <c r="E2016" s="12">
        <v>85</v>
      </c>
      <c r="F2016" s="12">
        <v>5.0000000000000001E-3</v>
      </c>
      <c r="G2016" s="12">
        <v>0.42499999999999999</v>
      </c>
      <c r="H2016" s="13">
        <v>1.0242499999999999</v>
      </c>
      <c r="I2016" s="13">
        <v>0.13982499999999998</v>
      </c>
      <c r="J2016" s="13">
        <v>4.6325000000000005E-2</v>
      </c>
      <c r="K2016" s="13">
        <v>2.1250000000000002E-3</v>
      </c>
      <c r="L2016" s="13">
        <v>0</v>
      </c>
      <c r="M2016" s="5">
        <f>AllData_CategoryTribe!AX2017*4</f>
        <v>0.55929999999999991</v>
      </c>
      <c r="N2016" s="5">
        <f>AllData_CategoryTribe!BA2017*9</f>
        <v>0.41692500000000005</v>
      </c>
      <c r="O2016" s="5">
        <f>AllData_CategoryTribe!BB2017*4</f>
        <v>8.5000000000000006E-3</v>
      </c>
      <c r="P2016">
        <f t="shared" si="31"/>
        <v>1</v>
      </c>
      <c r="Q2016">
        <v>44.3</v>
      </c>
    </row>
    <row r="2017" spans="1:17" x14ac:dyDescent="0.3">
      <c r="A2017" s="8" t="s">
        <v>232</v>
      </c>
      <c r="B2017" s="8" t="s">
        <v>238</v>
      </c>
      <c r="C2017" s="8" t="s">
        <v>158</v>
      </c>
      <c r="D2017" s="8" t="s">
        <v>17</v>
      </c>
      <c r="E2017" s="12"/>
      <c r="F2017" s="12">
        <v>0</v>
      </c>
      <c r="G2017" s="12">
        <v>0</v>
      </c>
      <c r="H2017" s="13">
        <v>0</v>
      </c>
      <c r="I2017" s="13">
        <v>0</v>
      </c>
      <c r="J2017" s="13">
        <v>0</v>
      </c>
      <c r="K2017" s="13">
        <v>0</v>
      </c>
      <c r="L2017" s="13">
        <v>0</v>
      </c>
      <c r="M2017" s="5">
        <f>AllData_CategoryTribe!AX2018*4</f>
        <v>0</v>
      </c>
      <c r="N2017" s="5">
        <f>AllData_CategoryTribe!BA2018*9</f>
        <v>0</v>
      </c>
      <c r="O2017" s="5">
        <f>AllData_CategoryTribe!BB2018*4</f>
        <v>0</v>
      </c>
      <c r="P2017">
        <f t="shared" si="31"/>
        <v>0</v>
      </c>
      <c r="Q2017">
        <v>38.299999999999997</v>
      </c>
    </row>
    <row r="2018" spans="1:17" x14ac:dyDescent="0.3">
      <c r="A2018" s="8" t="s">
        <v>232</v>
      </c>
      <c r="B2018" s="8" t="s">
        <v>238</v>
      </c>
      <c r="C2018" s="8" t="s">
        <v>158</v>
      </c>
      <c r="D2018" s="8" t="s">
        <v>18</v>
      </c>
      <c r="E2018" s="12"/>
      <c r="F2018" s="12">
        <v>0</v>
      </c>
      <c r="G2018" s="12">
        <v>0</v>
      </c>
      <c r="H2018" s="13">
        <v>0</v>
      </c>
      <c r="I2018" s="13">
        <v>0</v>
      </c>
      <c r="J2018" s="13">
        <v>0</v>
      </c>
      <c r="K2018" s="13">
        <v>0</v>
      </c>
      <c r="L2018" s="13">
        <v>0</v>
      </c>
      <c r="M2018" s="5">
        <f>AllData_CategoryTribe!AX2019*4</f>
        <v>0</v>
      </c>
      <c r="N2018" s="5">
        <f>AllData_CategoryTribe!BA2019*9</f>
        <v>0</v>
      </c>
      <c r="O2018" s="5">
        <f>AllData_CategoryTribe!BB2019*4</f>
        <v>0</v>
      </c>
      <c r="P2018">
        <f t="shared" si="31"/>
        <v>0</v>
      </c>
      <c r="Q2018">
        <v>39.900000000000006</v>
      </c>
    </row>
    <row r="2019" spans="1:17" x14ac:dyDescent="0.3">
      <c r="A2019" s="8" t="s">
        <v>232</v>
      </c>
      <c r="B2019" s="8" t="s">
        <v>238</v>
      </c>
      <c r="C2019" s="8" t="s">
        <v>158</v>
      </c>
      <c r="D2019" s="8" t="s">
        <v>19</v>
      </c>
      <c r="E2019" s="12">
        <v>112</v>
      </c>
      <c r="F2019" s="12">
        <v>0.14299999999999999</v>
      </c>
      <c r="G2019" s="12">
        <v>16.015999999999998</v>
      </c>
      <c r="H2019" s="13">
        <v>45.645599999999995</v>
      </c>
      <c r="I2019" s="13">
        <v>4.3083039999999997</v>
      </c>
      <c r="J2019" s="13">
        <v>3.0270239999999995</v>
      </c>
      <c r="K2019" s="13">
        <v>0</v>
      </c>
      <c r="L2019" s="13">
        <v>0</v>
      </c>
      <c r="M2019" s="5">
        <f>AllData_CategoryTribe!AX2020*4</f>
        <v>17.233215999999999</v>
      </c>
      <c r="N2019" s="5">
        <f>AllData_CategoryTribe!BA2020*9</f>
        <v>27.243215999999997</v>
      </c>
      <c r="O2019" s="5">
        <f>AllData_CategoryTribe!BB2020*4</f>
        <v>0</v>
      </c>
      <c r="P2019">
        <f t="shared" si="31"/>
        <v>1</v>
      </c>
      <c r="Q2019">
        <v>45.8</v>
      </c>
    </row>
    <row r="2020" spans="1:17" x14ac:dyDescent="0.3">
      <c r="A2020" s="8" t="s">
        <v>232</v>
      </c>
      <c r="B2020" s="8" t="s">
        <v>238</v>
      </c>
      <c r="C2020" s="8" t="s">
        <v>158</v>
      </c>
      <c r="D2020" s="8" t="s">
        <v>22</v>
      </c>
      <c r="E2020" s="12"/>
      <c r="F2020" s="12">
        <v>0</v>
      </c>
      <c r="G2020" s="12">
        <v>0</v>
      </c>
      <c r="H2020" s="13">
        <v>0</v>
      </c>
      <c r="I2020" s="13">
        <v>0</v>
      </c>
      <c r="J2020" s="13">
        <v>0</v>
      </c>
      <c r="K2020" s="13">
        <v>0</v>
      </c>
      <c r="L2020" s="13">
        <v>0</v>
      </c>
      <c r="M2020" s="5">
        <f>AllData_CategoryTribe!AX2021*4</f>
        <v>0</v>
      </c>
      <c r="N2020" s="5">
        <f>AllData_CategoryTribe!BA2021*9</f>
        <v>0</v>
      </c>
      <c r="O2020" s="5">
        <f>AllData_CategoryTribe!BB2021*4</f>
        <v>0</v>
      </c>
      <c r="P2020">
        <f t="shared" si="31"/>
        <v>0</v>
      </c>
      <c r="Q2020">
        <v>45.8</v>
      </c>
    </row>
    <row r="2021" spans="1:17" x14ac:dyDescent="0.3">
      <c r="A2021" s="8" t="s">
        <v>232</v>
      </c>
      <c r="B2021" s="8" t="s">
        <v>238</v>
      </c>
      <c r="C2021" s="8" t="s">
        <v>158</v>
      </c>
      <c r="D2021" s="8" t="s">
        <v>23</v>
      </c>
      <c r="E2021" s="12">
        <v>64</v>
      </c>
      <c r="F2021" s="12">
        <v>1</v>
      </c>
      <c r="G2021" s="12">
        <v>64</v>
      </c>
      <c r="H2021" s="13">
        <v>99.2</v>
      </c>
      <c r="I2021" s="13">
        <v>8.0640000000000001</v>
      </c>
      <c r="J2021" s="13">
        <v>6.7839999999999998</v>
      </c>
      <c r="K2021" s="13">
        <v>0.70400000000000007</v>
      </c>
      <c r="L2021" s="13">
        <v>0</v>
      </c>
      <c r="M2021" s="5">
        <f>AllData_CategoryTribe!AX2022*4</f>
        <v>32.256</v>
      </c>
      <c r="N2021" s="5">
        <f>AllData_CategoryTribe!BA2022*9</f>
        <v>61.055999999999997</v>
      </c>
      <c r="O2021" s="5">
        <f>AllData_CategoryTribe!BB2022*4</f>
        <v>2.8160000000000003</v>
      </c>
      <c r="P2021">
        <f t="shared" si="31"/>
        <v>1</v>
      </c>
      <c r="Q2021">
        <v>24.3</v>
      </c>
    </row>
    <row r="2022" spans="1:17" x14ac:dyDescent="0.3">
      <c r="A2022" s="8" t="s">
        <v>232</v>
      </c>
      <c r="B2022" s="8" t="s">
        <v>238</v>
      </c>
      <c r="C2022" s="8" t="s">
        <v>158</v>
      </c>
      <c r="D2022" s="8" t="s">
        <v>24</v>
      </c>
      <c r="E2022" s="12">
        <v>184</v>
      </c>
      <c r="F2022" s="12">
        <v>1</v>
      </c>
      <c r="G2022" s="12">
        <v>184</v>
      </c>
      <c r="H2022" s="13">
        <v>126.96</v>
      </c>
      <c r="I2022" s="13">
        <v>6.6239999999999997</v>
      </c>
      <c r="J2022" s="13">
        <v>7.5439999999999996</v>
      </c>
      <c r="K2022" s="13">
        <v>8.2799999999999994</v>
      </c>
      <c r="L2022" s="13">
        <v>0</v>
      </c>
      <c r="M2022" s="5">
        <f>AllData_CategoryTribe!AX2023*4</f>
        <v>26.495999999999999</v>
      </c>
      <c r="N2022" s="5">
        <f>AllData_CategoryTribe!BA2023*9</f>
        <v>67.896000000000001</v>
      </c>
      <c r="O2022" s="5">
        <f>AllData_CategoryTribe!BB2023*4</f>
        <v>33.119999999999997</v>
      </c>
      <c r="P2022">
        <f t="shared" si="31"/>
        <v>1</v>
      </c>
      <c r="Q2022">
        <v>12.2</v>
      </c>
    </row>
    <row r="2023" spans="1:17" x14ac:dyDescent="0.3">
      <c r="A2023" s="8" t="s">
        <v>232</v>
      </c>
      <c r="B2023" s="8" t="s">
        <v>238</v>
      </c>
      <c r="C2023" s="8" t="s">
        <v>158</v>
      </c>
      <c r="D2023" s="8" t="s">
        <v>25</v>
      </c>
      <c r="E2023" s="12"/>
      <c r="F2023" s="12">
        <v>0</v>
      </c>
      <c r="G2023" s="12">
        <v>0</v>
      </c>
      <c r="H2023" s="13">
        <v>0</v>
      </c>
      <c r="I2023" s="13">
        <v>0</v>
      </c>
      <c r="J2023" s="13">
        <v>0</v>
      </c>
      <c r="K2023" s="13">
        <v>0</v>
      </c>
      <c r="L2023" s="13">
        <v>0</v>
      </c>
      <c r="M2023" s="5">
        <f>AllData_CategoryTribe!AX2024*4</f>
        <v>0</v>
      </c>
      <c r="N2023" s="5">
        <f>AllData_CategoryTribe!BA2024*9</f>
        <v>0</v>
      </c>
      <c r="O2023" s="5">
        <f>AllData_CategoryTribe!BB2024*4</f>
        <v>0</v>
      </c>
      <c r="P2023">
        <f t="shared" si="31"/>
        <v>0</v>
      </c>
      <c r="Q2023">
        <v>59.3</v>
      </c>
    </row>
    <row r="2024" spans="1:17" x14ac:dyDescent="0.3">
      <c r="A2024" s="8" t="s">
        <v>20</v>
      </c>
      <c r="B2024" s="8" t="s">
        <v>238</v>
      </c>
      <c r="C2024" s="8" t="s">
        <v>158</v>
      </c>
      <c r="D2024" s="8" t="s">
        <v>20</v>
      </c>
      <c r="E2024" s="12">
        <v>112</v>
      </c>
      <c r="F2024" s="12">
        <v>0.14299999999999999</v>
      </c>
      <c r="G2024" s="12">
        <v>16.015999999999998</v>
      </c>
      <c r="H2024" s="13">
        <v>16.816799999999997</v>
      </c>
      <c r="I2024" s="13">
        <v>2.9629599999999998</v>
      </c>
      <c r="J2024" s="13">
        <v>0.46446399999999999</v>
      </c>
      <c r="K2024" s="13">
        <v>0</v>
      </c>
      <c r="L2024" s="13">
        <v>0</v>
      </c>
      <c r="M2024" s="5">
        <f>AllData_CategoryTribe!AX2025*4</f>
        <v>11.851839999999999</v>
      </c>
      <c r="N2024" s="5">
        <f>AllData_CategoryTribe!BA2025*9</f>
        <v>4.1801759999999994</v>
      </c>
      <c r="O2024" s="5">
        <f>AllData_CategoryTribe!BB2025*4</f>
        <v>0</v>
      </c>
      <c r="P2024">
        <f t="shared" si="31"/>
        <v>1</v>
      </c>
      <c r="Q2024">
        <v>21.4</v>
      </c>
    </row>
    <row r="2025" spans="1:17" x14ac:dyDescent="0.3">
      <c r="A2025" s="8" t="s">
        <v>233</v>
      </c>
      <c r="B2025" s="8" t="s">
        <v>238</v>
      </c>
      <c r="C2025" s="8" t="s">
        <v>158</v>
      </c>
      <c r="D2025" s="8" t="s">
        <v>26</v>
      </c>
      <c r="E2025" s="12">
        <v>175</v>
      </c>
      <c r="F2025" s="12">
        <v>0.14299999999999999</v>
      </c>
      <c r="G2025" s="12">
        <v>25.024999999999999</v>
      </c>
      <c r="H2025" s="13">
        <v>32.532499999999999</v>
      </c>
      <c r="I2025" s="13">
        <v>0.60059999999999991</v>
      </c>
      <c r="J2025" s="13">
        <v>5.0049999999999997E-2</v>
      </c>
      <c r="K2025" s="13">
        <v>7.1571500000000006</v>
      </c>
      <c r="L2025" s="13">
        <v>7.5074999999999989E-2</v>
      </c>
      <c r="M2025" s="5">
        <f>AllData_CategoryTribe!AX2026*4</f>
        <v>2.4023999999999996</v>
      </c>
      <c r="N2025" s="5">
        <f>AllData_CategoryTribe!BA2026*9</f>
        <v>0.45044999999999996</v>
      </c>
      <c r="O2025" s="5">
        <f>AllData_CategoryTribe!BB2026*4</f>
        <v>28.628600000000002</v>
      </c>
      <c r="P2025">
        <f t="shared" si="31"/>
        <v>1</v>
      </c>
      <c r="Q2025">
        <v>31.200000000000003</v>
      </c>
    </row>
    <row r="2026" spans="1:17" x14ac:dyDescent="0.3">
      <c r="A2026" s="8" t="s">
        <v>233</v>
      </c>
      <c r="B2026" s="8" t="s">
        <v>238</v>
      </c>
      <c r="C2026" s="8" t="s">
        <v>158</v>
      </c>
      <c r="D2026" s="8" t="s">
        <v>28</v>
      </c>
      <c r="E2026" s="12">
        <v>185</v>
      </c>
      <c r="F2026" s="12">
        <v>0.5</v>
      </c>
      <c r="G2026" s="12">
        <v>92.5</v>
      </c>
      <c r="H2026" s="13">
        <v>117.47499999999999</v>
      </c>
      <c r="I2026" s="13">
        <v>8.0474999999999994</v>
      </c>
      <c r="J2026" s="13">
        <v>0.46250000000000002</v>
      </c>
      <c r="K2026" s="13">
        <v>21.09</v>
      </c>
      <c r="L2026" s="13">
        <v>5.92</v>
      </c>
      <c r="M2026" s="5">
        <f>AllData_CategoryTribe!AX2027*4</f>
        <v>32.19</v>
      </c>
      <c r="N2026" s="5">
        <f>AllData_CategoryTribe!BA2027*9</f>
        <v>4.1625000000000005</v>
      </c>
      <c r="O2026" s="5">
        <f>AllData_CategoryTribe!BB2027*4</f>
        <v>84.36</v>
      </c>
      <c r="P2026">
        <f t="shared" si="31"/>
        <v>1</v>
      </c>
      <c r="Q2026">
        <v>32</v>
      </c>
    </row>
    <row r="2027" spans="1:17" x14ac:dyDescent="0.3">
      <c r="A2027" s="8" t="s">
        <v>233</v>
      </c>
      <c r="B2027" s="8" t="s">
        <v>238</v>
      </c>
      <c r="C2027" s="8" t="s">
        <v>158</v>
      </c>
      <c r="D2027" s="8" t="s">
        <v>29</v>
      </c>
      <c r="E2027" s="12">
        <v>60</v>
      </c>
      <c r="F2027" s="12">
        <v>0.14299999999999999</v>
      </c>
      <c r="G2027" s="12">
        <v>8.58</v>
      </c>
      <c r="H2027" s="13">
        <v>1.8875999999999999</v>
      </c>
      <c r="I2027" s="13">
        <v>8.5800000000000001E-2</v>
      </c>
      <c r="J2027" s="13">
        <v>3.4320000000000003E-2</v>
      </c>
      <c r="K2027" s="13">
        <v>0.3861</v>
      </c>
      <c r="L2027" s="13">
        <v>0.24023999999999998</v>
      </c>
      <c r="M2027" s="5">
        <f>AllData_CategoryTribe!AX2028*4</f>
        <v>0.34320000000000001</v>
      </c>
      <c r="N2027" s="5">
        <f>AllData_CategoryTribe!BA2028*9</f>
        <v>0.30888000000000004</v>
      </c>
      <c r="O2027" s="5">
        <f>AllData_CategoryTribe!BB2028*4</f>
        <v>1.5444</v>
      </c>
      <c r="P2027">
        <f t="shared" si="31"/>
        <v>1</v>
      </c>
      <c r="Q2027">
        <v>5.9</v>
      </c>
    </row>
    <row r="2028" spans="1:17" x14ac:dyDescent="0.3">
      <c r="A2028" s="8" t="s">
        <v>233</v>
      </c>
      <c r="B2028" s="8" t="s">
        <v>238</v>
      </c>
      <c r="C2028" s="8" t="s">
        <v>158</v>
      </c>
      <c r="D2028" s="8" t="s">
        <v>30</v>
      </c>
      <c r="E2028" s="12">
        <v>119</v>
      </c>
      <c r="F2028" s="12">
        <v>0.14299999999999999</v>
      </c>
      <c r="G2028" s="12">
        <v>17.016999999999999</v>
      </c>
      <c r="H2028" s="13">
        <v>15.655639999999998</v>
      </c>
      <c r="I2028" s="13">
        <v>0.17016999999999999</v>
      </c>
      <c r="J2028" s="13">
        <v>8.5084999999999994E-2</v>
      </c>
      <c r="K2028" s="13">
        <v>3.9819779999999998</v>
      </c>
      <c r="L2028" s="13">
        <v>0.40840799999999994</v>
      </c>
      <c r="M2028" s="5">
        <f>AllData_CategoryTribe!AX2029*4</f>
        <v>0.68067999999999995</v>
      </c>
      <c r="N2028" s="5">
        <f>AllData_CategoryTribe!BA2029*9</f>
        <v>0.76576499999999992</v>
      </c>
      <c r="O2028" s="5">
        <f>AllData_CategoryTribe!BB2029*4</f>
        <v>15.927911999999999</v>
      </c>
      <c r="P2028">
        <f t="shared" si="31"/>
        <v>1</v>
      </c>
      <c r="Q2028">
        <v>24.9</v>
      </c>
    </row>
    <row r="2029" spans="1:17" x14ac:dyDescent="0.3">
      <c r="A2029" s="8" t="s">
        <v>233</v>
      </c>
      <c r="B2029" s="8" t="s">
        <v>238</v>
      </c>
      <c r="C2029" s="8" t="s">
        <v>158</v>
      </c>
      <c r="D2029" s="8" t="s">
        <v>31</v>
      </c>
      <c r="E2029" s="12">
        <v>122</v>
      </c>
      <c r="F2029" s="12">
        <v>0.14299999999999999</v>
      </c>
      <c r="G2029" s="12">
        <v>17.445999999999998</v>
      </c>
      <c r="H2029" s="13">
        <v>16.224779999999999</v>
      </c>
      <c r="I2029" s="13">
        <v>0.34891999999999995</v>
      </c>
      <c r="J2029" s="13">
        <v>1.7446E-2</v>
      </c>
      <c r="K2029" s="13">
        <v>3.7683359999999997</v>
      </c>
      <c r="L2029" s="13">
        <v>0.26168999999999998</v>
      </c>
      <c r="M2029" s="5">
        <f>AllData_CategoryTribe!AX2030*4</f>
        <v>1.3956799999999998</v>
      </c>
      <c r="N2029" s="5">
        <f>AllData_CategoryTribe!BA2030*9</f>
        <v>0.15701399999999999</v>
      </c>
      <c r="O2029" s="5">
        <f>AllData_CategoryTribe!BB2030*4</f>
        <v>15.073343999999999</v>
      </c>
      <c r="P2029">
        <f t="shared" si="31"/>
        <v>1</v>
      </c>
      <c r="Q2029">
        <v>23.700000000000003</v>
      </c>
    </row>
    <row r="2030" spans="1:17" x14ac:dyDescent="0.3">
      <c r="A2030" s="8" t="s">
        <v>233</v>
      </c>
      <c r="B2030" s="8" t="s">
        <v>238</v>
      </c>
      <c r="C2030" s="8" t="s">
        <v>158</v>
      </c>
      <c r="D2030" s="8" t="s">
        <v>87</v>
      </c>
      <c r="E2030" s="12">
        <v>171</v>
      </c>
      <c r="F2030" s="12">
        <v>3.3000000000000002E-2</v>
      </c>
      <c r="G2030" s="12">
        <v>5.6430000000000007</v>
      </c>
      <c r="H2030" s="13">
        <v>6.5458800000000004</v>
      </c>
      <c r="I2030" s="13">
        <v>0.43451100000000004</v>
      </c>
      <c r="J2030" s="13">
        <v>2.8215000000000004E-2</v>
      </c>
      <c r="K2030" s="13">
        <v>1.1737440000000001</v>
      </c>
      <c r="L2030" s="13">
        <v>0.36679500000000004</v>
      </c>
      <c r="M2030" s="5">
        <f>AllData_CategoryTribe!AX2031*4</f>
        <v>1.7380440000000001</v>
      </c>
      <c r="N2030" s="5">
        <f>AllData_CategoryTribe!BA2031*9</f>
        <v>0.25393500000000002</v>
      </c>
      <c r="O2030" s="5">
        <f>AllData_CategoryTribe!BB2031*4</f>
        <v>4.6949760000000005</v>
      </c>
      <c r="P2030">
        <f t="shared" si="31"/>
        <v>1</v>
      </c>
      <c r="Q2030">
        <v>29</v>
      </c>
    </row>
    <row r="2031" spans="1:17" x14ac:dyDescent="0.3">
      <c r="A2031" s="8" t="s">
        <v>233</v>
      </c>
      <c r="B2031" s="8" t="s">
        <v>238</v>
      </c>
      <c r="C2031" s="8" t="s">
        <v>158</v>
      </c>
      <c r="D2031" s="8" t="s">
        <v>121</v>
      </c>
      <c r="E2031" s="12">
        <v>94</v>
      </c>
      <c r="F2031" s="12">
        <v>0.14299999999999999</v>
      </c>
      <c r="G2031" s="12">
        <v>13.441999999999998</v>
      </c>
      <c r="H2031" s="13">
        <v>4.1670199999999991</v>
      </c>
      <c r="I2031" s="13">
        <v>0.14786199999999999</v>
      </c>
      <c r="J2031" s="13">
        <v>1.3441999999999999E-2</v>
      </c>
      <c r="K2031" s="13">
        <v>0.81996199999999986</v>
      </c>
      <c r="L2031" s="13">
        <v>0.10753599999999999</v>
      </c>
      <c r="M2031" s="5">
        <f>AllData_CategoryTribe!AX2032*4</f>
        <v>0.59144799999999997</v>
      </c>
      <c r="N2031" s="5">
        <f>AllData_CategoryTribe!BA2032*9</f>
        <v>0.12097799999999999</v>
      </c>
      <c r="O2031" s="5">
        <f>AllData_CategoryTribe!BB2032*4</f>
        <v>3.2798479999999994</v>
      </c>
      <c r="P2031">
        <f t="shared" si="31"/>
        <v>1</v>
      </c>
      <c r="Q2031">
        <v>7.3</v>
      </c>
    </row>
    <row r="2032" spans="1:17" x14ac:dyDescent="0.3">
      <c r="A2032" s="8" t="s">
        <v>233</v>
      </c>
      <c r="B2032" s="8" t="s">
        <v>238</v>
      </c>
      <c r="C2032" s="8" t="s">
        <v>158</v>
      </c>
      <c r="D2032" s="8" t="s">
        <v>153</v>
      </c>
      <c r="E2032" s="12">
        <v>114</v>
      </c>
      <c r="F2032" s="12">
        <v>3.3000000000000002E-2</v>
      </c>
      <c r="G2032" s="12">
        <v>3.762</v>
      </c>
      <c r="H2032" s="13">
        <v>4.9282199999999996</v>
      </c>
      <c r="I2032" s="13">
        <v>4.1382000000000002E-2</v>
      </c>
      <c r="J2032" s="13">
        <v>1.1286000000000001E-2</v>
      </c>
      <c r="K2032" s="13">
        <v>1.200078</v>
      </c>
      <c r="L2032" s="13">
        <v>5.6430000000000001E-2</v>
      </c>
      <c r="M2032" s="5">
        <f>AllData_CategoryTribe!AX2033*4</f>
        <v>0.16552800000000001</v>
      </c>
      <c r="N2032" s="5">
        <f>AllData_CategoryTribe!BA2033*9</f>
        <v>0.10157400000000001</v>
      </c>
      <c r="O2032" s="5">
        <f>AllData_CategoryTribe!BB2033*4</f>
        <v>4.8003119999999999</v>
      </c>
      <c r="P2032">
        <f t="shared" si="31"/>
        <v>1</v>
      </c>
      <c r="Q2032">
        <v>33.299999999999997</v>
      </c>
    </row>
    <row r="2033" spans="1:17" x14ac:dyDescent="0.3">
      <c r="A2033" s="8" t="s">
        <v>233</v>
      </c>
      <c r="B2033" s="8" t="s">
        <v>238</v>
      </c>
      <c r="C2033" s="8" t="s">
        <v>158</v>
      </c>
      <c r="D2033" s="8" t="s">
        <v>147</v>
      </c>
      <c r="E2033" s="12">
        <v>114</v>
      </c>
      <c r="F2033" s="12">
        <v>3.3000000000000002E-2</v>
      </c>
      <c r="G2033" s="12">
        <v>3.762</v>
      </c>
      <c r="H2033" s="13">
        <v>3.87486</v>
      </c>
      <c r="I2033" s="13">
        <v>6.3953999999999997E-2</v>
      </c>
      <c r="J2033" s="13">
        <v>3.7620000000000002E-3</v>
      </c>
      <c r="K2033" s="13">
        <v>0.91416600000000003</v>
      </c>
      <c r="L2033" s="13">
        <v>0.11286</v>
      </c>
      <c r="M2033" s="5">
        <f>AllData_CategoryTribe!AX2034*4</f>
        <v>0.25581599999999999</v>
      </c>
      <c r="N2033" s="5">
        <f>AllData_CategoryTribe!BA2034*9</f>
        <v>3.3857999999999999E-2</v>
      </c>
      <c r="O2033" s="5">
        <f>AllData_CategoryTribe!BB2034*4</f>
        <v>3.6566640000000001</v>
      </c>
      <c r="P2033">
        <f t="shared" si="31"/>
        <v>1</v>
      </c>
      <c r="Q2033">
        <v>26.1</v>
      </c>
    </row>
    <row r="2034" spans="1:17" x14ac:dyDescent="0.3">
      <c r="A2034" s="8" t="s">
        <v>233</v>
      </c>
      <c r="B2034" s="8" t="s">
        <v>238</v>
      </c>
      <c r="C2034" s="8" t="s">
        <v>158</v>
      </c>
      <c r="D2034" s="8" t="s">
        <v>44</v>
      </c>
      <c r="E2034" s="12">
        <v>250</v>
      </c>
      <c r="F2034" s="12">
        <v>3.3000000000000002E-2</v>
      </c>
      <c r="G2034" s="12">
        <v>8.25</v>
      </c>
      <c r="H2034" s="13">
        <v>11.6325</v>
      </c>
      <c r="I2034" s="13">
        <v>0.39600000000000002</v>
      </c>
      <c r="J2034" s="13">
        <v>5.7749999999999996E-2</v>
      </c>
      <c r="K2034" s="13">
        <v>2.3347500000000001</v>
      </c>
      <c r="L2034" s="13">
        <v>0.14025000000000001</v>
      </c>
      <c r="M2034" s="5">
        <f>AllData_CategoryTribe!AX2035*4</f>
        <v>1.5840000000000001</v>
      </c>
      <c r="N2034" s="5">
        <f>AllData_CategoryTribe!BA2035*9</f>
        <v>0.51974999999999993</v>
      </c>
      <c r="O2034" s="5">
        <f>AllData_CategoryTribe!BB2035*4</f>
        <v>9.3390000000000004</v>
      </c>
      <c r="P2034">
        <f t="shared" si="31"/>
        <v>1</v>
      </c>
      <c r="Q2034">
        <v>33.799999999999997</v>
      </c>
    </row>
    <row r="2035" spans="1:17" x14ac:dyDescent="0.3">
      <c r="A2035" s="8" t="s">
        <v>233</v>
      </c>
      <c r="B2035" s="8" t="s">
        <v>238</v>
      </c>
      <c r="C2035" s="8" t="s">
        <v>158</v>
      </c>
      <c r="D2035" s="8" t="s">
        <v>159</v>
      </c>
      <c r="E2035" s="12">
        <v>94</v>
      </c>
      <c r="F2035" s="12">
        <v>3.3000000000000002E-2</v>
      </c>
      <c r="G2035" s="12">
        <v>3.1020000000000003</v>
      </c>
      <c r="H2035" s="13">
        <v>1.3648800000000001</v>
      </c>
      <c r="I2035" s="13">
        <v>5.2113600000000003E-2</v>
      </c>
      <c r="J2035" s="13">
        <v>5.5836000000000011E-3</v>
      </c>
      <c r="K2035" s="13">
        <v>0.3089592000000001</v>
      </c>
      <c r="L2035" s="13">
        <v>6.2040000000000005E-2</v>
      </c>
      <c r="M2035" s="5">
        <f>AllData_CategoryTribe!AX2036*4</f>
        <v>0.20845440000000001</v>
      </c>
      <c r="N2035" s="5">
        <f>AllData_CategoryTribe!BA2036*9</f>
        <v>5.025240000000001E-2</v>
      </c>
      <c r="O2035" s="5">
        <f>AllData_CategoryTribe!BB2036*4</f>
        <v>1.2358368000000004</v>
      </c>
      <c r="P2035">
        <f t="shared" si="31"/>
        <v>1</v>
      </c>
      <c r="Q2035">
        <v>11.82</v>
      </c>
    </row>
    <row r="2036" spans="1:17" x14ac:dyDescent="0.3">
      <c r="A2036" s="8" t="s">
        <v>234</v>
      </c>
      <c r="B2036" s="8" t="s">
        <v>238</v>
      </c>
      <c r="C2036" s="8" t="s">
        <v>158</v>
      </c>
      <c r="D2036" s="8" t="s">
        <v>248</v>
      </c>
      <c r="E2036" s="12">
        <v>134</v>
      </c>
      <c r="F2036" s="12">
        <v>1</v>
      </c>
      <c r="G2036" s="12">
        <v>134</v>
      </c>
      <c r="H2036" s="13">
        <v>218.42</v>
      </c>
      <c r="I2036" s="13">
        <v>8.4420000000000002</v>
      </c>
      <c r="J2036" s="13">
        <v>1.8759999999999999</v>
      </c>
      <c r="K2036" s="13">
        <v>41.674000000000007</v>
      </c>
      <c r="L2036" s="13">
        <v>1.34</v>
      </c>
      <c r="M2036" s="5">
        <f>AllData_CategoryTribe!AX2037*4</f>
        <v>33.768000000000001</v>
      </c>
      <c r="N2036" s="5">
        <f>AllData_CategoryTribe!BA2037*9</f>
        <v>16.884</v>
      </c>
      <c r="O2036" s="5">
        <f>AllData_CategoryTribe!BB2037*4</f>
        <v>166.69600000000003</v>
      </c>
      <c r="P2036">
        <f t="shared" si="31"/>
        <v>1</v>
      </c>
      <c r="Q2036">
        <v>38.799999999999997</v>
      </c>
    </row>
    <row r="2037" spans="1:17" x14ac:dyDescent="0.3">
      <c r="A2037" s="8" t="s">
        <v>234</v>
      </c>
      <c r="B2037" s="8" t="s">
        <v>238</v>
      </c>
      <c r="C2037" s="8" t="s">
        <v>158</v>
      </c>
      <c r="D2037" s="8" t="s">
        <v>27</v>
      </c>
      <c r="E2037" s="12">
        <v>114</v>
      </c>
      <c r="F2037" s="12">
        <v>1</v>
      </c>
      <c r="G2037" s="12">
        <v>114</v>
      </c>
      <c r="H2037" s="13">
        <v>142.5</v>
      </c>
      <c r="I2037" s="13">
        <v>2.3940000000000001</v>
      </c>
      <c r="J2037" s="13">
        <v>1.4820000000000002</v>
      </c>
      <c r="K2037" s="13">
        <v>29.867999999999999</v>
      </c>
      <c r="L2037" s="13">
        <v>1.1399999999999999</v>
      </c>
      <c r="M2037" s="5">
        <f>AllData_CategoryTribe!AX2038*4</f>
        <v>9.5760000000000005</v>
      </c>
      <c r="N2037" s="5">
        <f>AllData_CategoryTribe!BA2038*9</f>
        <v>13.338000000000001</v>
      </c>
      <c r="O2037" s="5">
        <f>AllData_CategoryTribe!BB2038*4</f>
        <v>119.47199999999999</v>
      </c>
      <c r="P2037">
        <f t="shared" si="31"/>
        <v>1</v>
      </c>
      <c r="Q2037">
        <v>29.6</v>
      </c>
    </row>
    <row r="2038" spans="1:17" x14ac:dyDescent="0.3">
      <c r="A2038" s="8" t="s">
        <v>234</v>
      </c>
      <c r="B2038" s="8" t="s">
        <v>238</v>
      </c>
      <c r="C2038" s="8" t="s">
        <v>158</v>
      </c>
      <c r="D2038" s="8" t="s">
        <v>32</v>
      </c>
      <c r="E2038" s="12">
        <v>83</v>
      </c>
      <c r="F2038" s="12">
        <v>3.3000000000000002E-2</v>
      </c>
      <c r="G2038" s="12">
        <v>2.7390000000000003</v>
      </c>
      <c r="H2038" s="13">
        <v>9.0934800000000013</v>
      </c>
      <c r="I2038" s="13">
        <v>0.28211700000000006</v>
      </c>
      <c r="J2038" s="13">
        <v>8.2170000000000007E-2</v>
      </c>
      <c r="K2038" s="13">
        <v>2.0186430000000004</v>
      </c>
      <c r="L2038" s="13">
        <v>0.34785299999999997</v>
      </c>
      <c r="M2038" s="5">
        <f>AllData_CategoryTribe!AX2039*4</f>
        <v>1.1284680000000002</v>
      </c>
      <c r="N2038" s="5">
        <f>AllData_CategoryTribe!BA2039*9</f>
        <v>0.73953000000000002</v>
      </c>
      <c r="O2038" s="5">
        <f>AllData_CategoryTribe!BB2039*4</f>
        <v>8.0745720000000016</v>
      </c>
      <c r="P2038">
        <f t="shared" si="31"/>
        <v>1</v>
      </c>
      <c r="Q2038">
        <v>87</v>
      </c>
    </row>
    <row r="2039" spans="1:17" x14ac:dyDescent="0.3">
      <c r="A2039" s="8" t="s">
        <v>234</v>
      </c>
      <c r="B2039" s="8" t="s">
        <v>238</v>
      </c>
      <c r="C2039" s="8" t="s">
        <v>158</v>
      </c>
      <c r="D2039" s="8" t="s">
        <v>124</v>
      </c>
      <c r="E2039" s="12">
        <v>3</v>
      </c>
      <c r="F2039" s="12">
        <v>1</v>
      </c>
      <c r="G2039" s="12">
        <v>3</v>
      </c>
      <c r="H2039" s="13">
        <v>11.28</v>
      </c>
      <c r="I2039" s="13">
        <v>0</v>
      </c>
      <c r="J2039" s="13">
        <v>0</v>
      </c>
      <c r="K2039" s="13">
        <v>2.9189999999999996</v>
      </c>
      <c r="L2039" s="13">
        <v>0</v>
      </c>
      <c r="M2039" s="5">
        <f>AllData_CategoryTribe!AX2040*4</f>
        <v>0</v>
      </c>
      <c r="N2039" s="5">
        <f>AllData_CategoryTribe!BA2040*9</f>
        <v>0</v>
      </c>
      <c r="O2039" s="5">
        <f>AllData_CategoryTribe!BB2040*4</f>
        <v>11.675999999999998</v>
      </c>
      <c r="P2039">
        <f t="shared" si="31"/>
        <v>1</v>
      </c>
      <c r="Q2039">
        <v>97.3</v>
      </c>
    </row>
    <row r="2040" spans="1:17" x14ac:dyDescent="0.3">
      <c r="A2040" s="8" t="s">
        <v>234</v>
      </c>
      <c r="B2040" s="8" t="s">
        <v>238</v>
      </c>
      <c r="C2040" s="8" t="s">
        <v>158</v>
      </c>
      <c r="D2040" s="8" t="s">
        <v>74</v>
      </c>
      <c r="E2040" s="12">
        <v>340</v>
      </c>
      <c r="F2040" s="12">
        <v>0.14299999999999999</v>
      </c>
      <c r="G2040" s="12">
        <v>48.62</v>
      </c>
      <c r="H2040" s="13">
        <v>19.934199999999997</v>
      </c>
      <c r="I2040" s="13">
        <v>0</v>
      </c>
      <c r="J2040" s="13">
        <v>0</v>
      </c>
      <c r="K2040" s="13">
        <v>5.0564799999999996</v>
      </c>
      <c r="L2040" s="13">
        <v>0</v>
      </c>
      <c r="M2040" s="5">
        <f>AllData_CategoryTribe!AX2041*4</f>
        <v>0</v>
      </c>
      <c r="N2040" s="5">
        <f>AllData_CategoryTribe!BA2041*9</f>
        <v>0</v>
      </c>
      <c r="O2040" s="5">
        <f>AllData_CategoryTribe!BB2041*4</f>
        <v>20.225919999999999</v>
      </c>
      <c r="P2040">
        <f t="shared" si="31"/>
        <v>1</v>
      </c>
      <c r="Q2040">
        <v>10.4</v>
      </c>
    </row>
    <row r="2041" spans="1:17" x14ac:dyDescent="0.3">
      <c r="A2041" s="8" t="s">
        <v>227</v>
      </c>
      <c r="B2041" s="8" t="s">
        <v>238</v>
      </c>
      <c r="C2041" s="8" t="s">
        <v>158</v>
      </c>
      <c r="D2041" s="8" t="s">
        <v>33</v>
      </c>
      <c r="E2041" s="12">
        <v>20</v>
      </c>
      <c r="F2041" s="12">
        <v>6.7000000000000004E-2</v>
      </c>
      <c r="G2041" s="12">
        <v>1.34</v>
      </c>
      <c r="H2041" s="13">
        <v>4.0735999999999999</v>
      </c>
      <c r="I2041" s="13">
        <v>4.0200000000000001E-3</v>
      </c>
      <c r="J2041" s="13">
        <v>0</v>
      </c>
      <c r="K2041" s="13">
        <v>1.10416</v>
      </c>
      <c r="L2041" s="13">
        <v>0</v>
      </c>
      <c r="M2041" s="5">
        <f>AllData_CategoryTribe!AX2042*4</f>
        <v>1.6080000000000001E-2</v>
      </c>
      <c r="N2041" s="5">
        <f>AllData_CategoryTribe!BA2042*9</f>
        <v>0</v>
      </c>
      <c r="O2041" s="5">
        <f>AllData_CategoryTribe!BB2042*4</f>
        <v>4.4166400000000001</v>
      </c>
      <c r="P2041">
        <f t="shared" si="31"/>
        <v>1</v>
      </c>
      <c r="Q2041">
        <v>82.7</v>
      </c>
    </row>
    <row r="2042" spans="1:17" x14ac:dyDescent="0.3">
      <c r="A2042" s="8" t="s">
        <v>232</v>
      </c>
      <c r="B2042" s="8" t="s">
        <v>238</v>
      </c>
      <c r="C2042" s="8" t="s">
        <v>160</v>
      </c>
      <c r="D2042" s="8" t="s">
        <v>13</v>
      </c>
      <c r="E2042" s="12">
        <v>112</v>
      </c>
      <c r="F2042" s="12">
        <v>0.28599999999999998</v>
      </c>
      <c r="G2042" s="12">
        <v>32.031999999999996</v>
      </c>
      <c r="H2042" s="13">
        <v>86.16607999999998</v>
      </c>
      <c r="I2042" s="13">
        <v>7.9759679999999991</v>
      </c>
      <c r="J2042" s="13">
        <v>5.7657599999999993</v>
      </c>
      <c r="K2042" s="13">
        <v>0</v>
      </c>
      <c r="L2042" s="13">
        <v>0</v>
      </c>
      <c r="M2042" s="5">
        <f>AllData_CategoryTribe!AX2043*4</f>
        <v>31.903871999999996</v>
      </c>
      <c r="N2042" s="5">
        <f>AllData_CategoryTribe!BA2043*9</f>
        <v>51.891839999999995</v>
      </c>
      <c r="O2042" s="5">
        <f>AllData_CategoryTribe!BB2043*4</f>
        <v>0</v>
      </c>
      <c r="P2042">
        <f t="shared" si="31"/>
        <v>1</v>
      </c>
      <c r="Q2042">
        <v>42.9</v>
      </c>
    </row>
    <row r="2043" spans="1:17" x14ac:dyDescent="0.3">
      <c r="A2043" s="8" t="s">
        <v>232</v>
      </c>
      <c r="B2043" s="8" t="s">
        <v>238</v>
      </c>
      <c r="C2043" s="8" t="s">
        <v>160</v>
      </c>
      <c r="D2043" s="8" t="s">
        <v>15</v>
      </c>
      <c r="E2043" s="12">
        <v>85</v>
      </c>
      <c r="F2043" s="12">
        <v>3.3000000000000002E-2</v>
      </c>
      <c r="G2043" s="12">
        <v>2.8050000000000002</v>
      </c>
      <c r="H2043" s="13">
        <v>6.7600499999999997</v>
      </c>
      <c r="I2043" s="13">
        <v>0.92284499999999992</v>
      </c>
      <c r="J2043" s="13">
        <v>0.30574500000000004</v>
      </c>
      <c r="K2043" s="13">
        <v>1.4025000000000001E-2</v>
      </c>
      <c r="L2043" s="13">
        <v>0</v>
      </c>
      <c r="M2043" s="5">
        <f>AllData_CategoryTribe!AX2044*4</f>
        <v>3.6913799999999997</v>
      </c>
      <c r="N2043" s="5">
        <f>AllData_CategoryTribe!BA2044*9</f>
        <v>2.7517050000000003</v>
      </c>
      <c r="O2043" s="5">
        <f>AllData_CategoryTribe!BB2044*4</f>
        <v>5.6100000000000004E-2</v>
      </c>
      <c r="P2043">
        <f t="shared" si="31"/>
        <v>1</v>
      </c>
      <c r="Q2043">
        <v>44.3</v>
      </c>
    </row>
    <row r="2044" spans="1:17" x14ac:dyDescent="0.3">
      <c r="A2044" s="8" t="s">
        <v>232</v>
      </c>
      <c r="B2044" s="8" t="s">
        <v>238</v>
      </c>
      <c r="C2044" s="8" t="s">
        <v>160</v>
      </c>
      <c r="D2044" s="8" t="s">
        <v>17</v>
      </c>
      <c r="E2044" s="12"/>
      <c r="F2044" s="12">
        <v>0</v>
      </c>
      <c r="G2044" s="12">
        <v>0</v>
      </c>
      <c r="H2044" s="13">
        <v>0</v>
      </c>
      <c r="I2044" s="13">
        <v>0</v>
      </c>
      <c r="J2044" s="13">
        <v>0</v>
      </c>
      <c r="K2044" s="13">
        <v>0</v>
      </c>
      <c r="L2044" s="13">
        <v>0</v>
      </c>
      <c r="M2044" s="5">
        <f>AllData_CategoryTribe!AX2045*4</f>
        <v>0</v>
      </c>
      <c r="N2044" s="5">
        <f>AllData_CategoryTribe!BA2045*9</f>
        <v>0</v>
      </c>
      <c r="O2044" s="5">
        <f>AllData_CategoryTribe!BB2045*4</f>
        <v>0</v>
      </c>
      <c r="P2044">
        <f t="shared" si="31"/>
        <v>0</v>
      </c>
      <c r="Q2044">
        <v>38.299999999999997</v>
      </c>
    </row>
    <row r="2045" spans="1:17" x14ac:dyDescent="0.3">
      <c r="A2045" s="8" t="s">
        <v>232</v>
      </c>
      <c r="B2045" s="8" t="s">
        <v>238</v>
      </c>
      <c r="C2045" s="8" t="s">
        <v>160</v>
      </c>
      <c r="D2045" s="8" t="s">
        <v>18</v>
      </c>
      <c r="E2045" s="12"/>
      <c r="F2045" s="12">
        <v>0</v>
      </c>
      <c r="G2045" s="12">
        <v>0</v>
      </c>
      <c r="H2045" s="13">
        <v>0</v>
      </c>
      <c r="I2045" s="13">
        <v>0</v>
      </c>
      <c r="J2045" s="13">
        <v>0</v>
      </c>
      <c r="K2045" s="13">
        <v>0</v>
      </c>
      <c r="L2045" s="13">
        <v>0</v>
      </c>
      <c r="M2045" s="5">
        <f>AllData_CategoryTribe!AX2046*4</f>
        <v>0</v>
      </c>
      <c r="N2045" s="5">
        <f>AllData_CategoryTribe!BA2046*9</f>
        <v>0</v>
      </c>
      <c r="O2045" s="5">
        <f>AllData_CategoryTribe!BB2046*4</f>
        <v>0</v>
      </c>
      <c r="P2045">
        <f t="shared" si="31"/>
        <v>0</v>
      </c>
      <c r="Q2045">
        <v>39.900000000000006</v>
      </c>
    </row>
    <row r="2046" spans="1:17" x14ac:dyDescent="0.3">
      <c r="A2046" s="8" t="s">
        <v>232</v>
      </c>
      <c r="B2046" s="8" t="s">
        <v>238</v>
      </c>
      <c r="C2046" s="8" t="s">
        <v>160</v>
      </c>
      <c r="D2046" s="8" t="s">
        <v>19</v>
      </c>
      <c r="E2046" s="12">
        <v>112</v>
      </c>
      <c r="F2046" s="12">
        <v>0.28599999999999998</v>
      </c>
      <c r="G2046" s="12">
        <v>32.031999999999996</v>
      </c>
      <c r="H2046" s="13">
        <v>91.291199999999989</v>
      </c>
      <c r="I2046" s="13">
        <v>8.6166079999999994</v>
      </c>
      <c r="J2046" s="13">
        <v>6.054047999999999</v>
      </c>
      <c r="K2046" s="13">
        <v>0</v>
      </c>
      <c r="L2046" s="13">
        <v>0</v>
      </c>
      <c r="M2046" s="5">
        <f>AllData_CategoryTribe!AX2047*4</f>
        <v>34.466431999999998</v>
      </c>
      <c r="N2046" s="5">
        <f>AllData_CategoryTribe!BA2047*9</f>
        <v>54.486431999999994</v>
      </c>
      <c r="O2046" s="5">
        <f>AllData_CategoryTribe!BB2047*4</f>
        <v>0</v>
      </c>
      <c r="P2046">
        <f t="shared" si="31"/>
        <v>1</v>
      </c>
      <c r="Q2046">
        <v>45.8</v>
      </c>
    </row>
    <row r="2047" spans="1:17" x14ac:dyDescent="0.3">
      <c r="A2047" s="8" t="s">
        <v>232</v>
      </c>
      <c r="B2047" s="8" t="s">
        <v>238</v>
      </c>
      <c r="C2047" s="8" t="s">
        <v>160</v>
      </c>
      <c r="D2047" s="8" t="s">
        <v>22</v>
      </c>
      <c r="E2047" s="12"/>
      <c r="F2047" s="12">
        <v>0</v>
      </c>
      <c r="G2047" s="12">
        <v>0</v>
      </c>
      <c r="H2047" s="13">
        <v>0</v>
      </c>
      <c r="I2047" s="13">
        <v>0</v>
      </c>
      <c r="J2047" s="13">
        <v>0</v>
      </c>
      <c r="K2047" s="13">
        <v>0</v>
      </c>
      <c r="L2047" s="13">
        <v>0</v>
      </c>
      <c r="M2047" s="5">
        <f>AllData_CategoryTribe!AX2048*4</f>
        <v>0</v>
      </c>
      <c r="N2047" s="5">
        <f>AllData_CategoryTribe!BA2048*9</f>
        <v>0</v>
      </c>
      <c r="O2047" s="5">
        <f>AllData_CategoryTribe!BB2048*4</f>
        <v>0</v>
      </c>
      <c r="P2047">
        <f t="shared" si="31"/>
        <v>0</v>
      </c>
      <c r="Q2047">
        <v>45.8</v>
      </c>
    </row>
    <row r="2048" spans="1:17" x14ac:dyDescent="0.3">
      <c r="A2048" s="8" t="s">
        <v>232</v>
      </c>
      <c r="B2048" s="8" t="s">
        <v>238</v>
      </c>
      <c r="C2048" s="8" t="s">
        <v>160</v>
      </c>
      <c r="D2048" s="8" t="s">
        <v>23</v>
      </c>
      <c r="E2048" s="12">
        <v>64</v>
      </c>
      <c r="F2048" s="12">
        <v>0.28599999999999998</v>
      </c>
      <c r="G2048" s="12">
        <v>18.303999999999998</v>
      </c>
      <c r="H2048" s="13">
        <v>28.371199999999998</v>
      </c>
      <c r="I2048" s="13">
        <v>2.3063039999999999</v>
      </c>
      <c r="J2048" s="13">
        <v>1.9402239999999997</v>
      </c>
      <c r="K2048" s="13">
        <v>0.201344</v>
      </c>
      <c r="L2048" s="13">
        <v>0</v>
      </c>
      <c r="M2048" s="5">
        <f>AllData_CategoryTribe!AX2049*4</f>
        <v>9.2252159999999996</v>
      </c>
      <c r="N2048" s="5">
        <f>AllData_CategoryTribe!BA2049*9</f>
        <v>17.462015999999998</v>
      </c>
      <c r="O2048" s="5">
        <f>AllData_CategoryTribe!BB2049*4</f>
        <v>0.80537599999999998</v>
      </c>
      <c r="P2048">
        <f t="shared" si="31"/>
        <v>1</v>
      </c>
      <c r="Q2048">
        <v>24.3</v>
      </c>
    </row>
    <row r="2049" spans="1:17" x14ac:dyDescent="0.3">
      <c r="A2049" s="8" t="s">
        <v>232</v>
      </c>
      <c r="B2049" s="8" t="s">
        <v>238</v>
      </c>
      <c r="C2049" s="8" t="s">
        <v>160</v>
      </c>
      <c r="D2049" s="8" t="s">
        <v>24</v>
      </c>
      <c r="E2049" s="12">
        <v>184</v>
      </c>
      <c r="F2049" s="12">
        <v>1</v>
      </c>
      <c r="G2049" s="12">
        <v>184</v>
      </c>
      <c r="H2049" s="13">
        <v>126.96</v>
      </c>
      <c r="I2049" s="13">
        <v>6.6239999999999997</v>
      </c>
      <c r="J2049" s="13">
        <v>7.5439999999999996</v>
      </c>
      <c r="K2049" s="13">
        <v>8.2799999999999994</v>
      </c>
      <c r="L2049" s="13">
        <v>0</v>
      </c>
      <c r="M2049" s="5">
        <f>AllData_CategoryTribe!AX2050*4</f>
        <v>26.495999999999999</v>
      </c>
      <c r="N2049" s="5">
        <f>AllData_CategoryTribe!BA2050*9</f>
        <v>67.896000000000001</v>
      </c>
      <c r="O2049" s="5">
        <f>AllData_CategoryTribe!BB2050*4</f>
        <v>33.119999999999997</v>
      </c>
      <c r="P2049">
        <f t="shared" si="31"/>
        <v>1</v>
      </c>
      <c r="Q2049">
        <v>12.2</v>
      </c>
    </row>
    <row r="2050" spans="1:17" x14ac:dyDescent="0.3">
      <c r="A2050" s="8" t="s">
        <v>232</v>
      </c>
      <c r="B2050" s="8" t="s">
        <v>238</v>
      </c>
      <c r="C2050" s="8" t="s">
        <v>160</v>
      </c>
      <c r="D2050" s="8" t="s">
        <v>25</v>
      </c>
      <c r="E2050" s="12"/>
      <c r="F2050" s="12">
        <v>0</v>
      </c>
      <c r="G2050" s="12">
        <v>0</v>
      </c>
      <c r="H2050" s="13">
        <v>0</v>
      </c>
      <c r="I2050" s="13">
        <v>0</v>
      </c>
      <c r="J2050" s="13">
        <v>0</v>
      </c>
      <c r="K2050" s="13">
        <v>0</v>
      </c>
      <c r="L2050" s="13">
        <v>0</v>
      </c>
      <c r="M2050" s="5">
        <f>AllData_CategoryTribe!AX2051*4</f>
        <v>0</v>
      </c>
      <c r="N2050" s="5">
        <f>AllData_CategoryTribe!BA2051*9</f>
        <v>0</v>
      </c>
      <c r="O2050" s="5">
        <f>AllData_CategoryTribe!BB2051*4</f>
        <v>0</v>
      </c>
      <c r="P2050">
        <f t="shared" si="31"/>
        <v>0</v>
      </c>
      <c r="Q2050">
        <v>59.3</v>
      </c>
    </row>
    <row r="2051" spans="1:17" x14ac:dyDescent="0.3">
      <c r="A2051" s="8" t="s">
        <v>20</v>
      </c>
      <c r="B2051" s="8" t="s">
        <v>238</v>
      </c>
      <c r="C2051" s="8" t="s">
        <v>160</v>
      </c>
      <c r="D2051" s="8" t="s">
        <v>20</v>
      </c>
      <c r="E2051" s="12">
        <v>112</v>
      </c>
      <c r="F2051" s="12">
        <v>0.14299999999999999</v>
      </c>
      <c r="G2051" s="12">
        <v>16.015999999999998</v>
      </c>
      <c r="H2051" s="13">
        <v>16.816799999999997</v>
      </c>
      <c r="I2051" s="13">
        <v>2.9629599999999998</v>
      </c>
      <c r="J2051" s="13">
        <v>0.46446399999999999</v>
      </c>
      <c r="K2051" s="13">
        <v>0</v>
      </c>
      <c r="L2051" s="13">
        <v>0</v>
      </c>
      <c r="M2051" s="5">
        <f>AllData_CategoryTribe!AX2052*4</f>
        <v>11.851839999999999</v>
      </c>
      <c r="N2051" s="5">
        <f>AllData_CategoryTribe!BA2052*9</f>
        <v>4.1801759999999994</v>
      </c>
      <c r="O2051" s="5">
        <f>AllData_CategoryTribe!BB2052*4</f>
        <v>0</v>
      </c>
      <c r="P2051">
        <f t="shared" ref="P2051:P2114" si="32">IF($G$2:$G$3469&gt;0,1,0)</f>
        <v>1</v>
      </c>
      <c r="Q2051">
        <v>21.4</v>
      </c>
    </row>
    <row r="2052" spans="1:17" x14ac:dyDescent="0.3">
      <c r="A2052" s="8" t="s">
        <v>233</v>
      </c>
      <c r="B2052" s="8" t="s">
        <v>238</v>
      </c>
      <c r="C2052" s="8" t="s">
        <v>160</v>
      </c>
      <c r="D2052" s="8" t="s">
        <v>26</v>
      </c>
      <c r="E2052" s="12">
        <v>175</v>
      </c>
      <c r="F2052" s="12">
        <v>0.28599999999999998</v>
      </c>
      <c r="G2052" s="12">
        <v>50.05</v>
      </c>
      <c r="H2052" s="13">
        <v>65.064999999999998</v>
      </c>
      <c r="I2052" s="13">
        <v>1.2011999999999998</v>
      </c>
      <c r="J2052" s="13">
        <v>0.10009999999999999</v>
      </c>
      <c r="K2052" s="13">
        <v>14.314300000000001</v>
      </c>
      <c r="L2052" s="13">
        <v>0.15014999999999998</v>
      </c>
      <c r="M2052" s="5">
        <f>AllData_CategoryTribe!AX2053*4</f>
        <v>4.8047999999999993</v>
      </c>
      <c r="N2052" s="5">
        <f>AllData_CategoryTribe!BA2053*9</f>
        <v>0.90089999999999992</v>
      </c>
      <c r="O2052" s="5">
        <f>AllData_CategoryTribe!BB2053*4</f>
        <v>57.257200000000005</v>
      </c>
      <c r="P2052">
        <f t="shared" si="32"/>
        <v>1</v>
      </c>
      <c r="Q2052">
        <v>31.200000000000003</v>
      </c>
    </row>
    <row r="2053" spans="1:17" x14ac:dyDescent="0.3">
      <c r="A2053" s="8" t="s">
        <v>233</v>
      </c>
      <c r="B2053" s="8" t="s">
        <v>238</v>
      </c>
      <c r="C2053" s="8" t="s">
        <v>160</v>
      </c>
      <c r="D2053" s="8" t="s">
        <v>28</v>
      </c>
      <c r="E2053" s="12">
        <v>185</v>
      </c>
      <c r="F2053" s="12">
        <v>0.28599999999999998</v>
      </c>
      <c r="G2053" s="12">
        <v>52.91</v>
      </c>
      <c r="H2053" s="13">
        <v>67.195700000000002</v>
      </c>
      <c r="I2053" s="13">
        <v>4.6031699999999995</v>
      </c>
      <c r="J2053" s="13">
        <v>0.26455000000000001</v>
      </c>
      <c r="K2053" s="13">
        <v>12.06348</v>
      </c>
      <c r="L2053" s="13">
        <v>3.3862400000000004</v>
      </c>
      <c r="M2053" s="5">
        <f>AllData_CategoryTribe!AX2054*4</f>
        <v>18.412679999999998</v>
      </c>
      <c r="N2053" s="5">
        <f>AllData_CategoryTribe!BA2054*9</f>
        <v>2.3809499999999999</v>
      </c>
      <c r="O2053" s="5">
        <f>AllData_CategoryTribe!BB2054*4</f>
        <v>48.253920000000001</v>
      </c>
      <c r="P2053">
        <f t="shared" si="32"/>
        <v>1</v>
      </c>
      <c r="Q2053">
        <v>32</v>
      </c>
    </row>
    <row r="2054" spans="1:17" x14ac:dyDescent="0.3">
      <c r="A2054" s="8" t="s">
        <v>233</v>
      </c>
      <c r="B2054" s="8" t="s">
        <v>238</v>
      </c>
      <c r="C2054" s="8" t="s">
        <v>160</v>
      </c>
      <c r="D2054" s="8" t="s">
        <v>29</v>
      </c>
      <c r="E2054" s="12">
        <v>60</v>
      </c>
      <c r="F2054" s="12">
        <v>8.3000000000000004E-2</v>
      </c>
      <c r="G2054" s="12">
        <v>4.9800000000000004</v>
      </c>
      <c r="H2054" s="13">
        <v>1.0956000000000001</v>
      </c>
      <c r="I2054" s="13">
        <v>4.9800000000000004E-2</v>
      </c>
      <c r="J2054" s="13">
        <v>1.9920000000000004E-2</v>
      </c>
      <c r="K2054" s="13">
        <v>0.22410000000000005</v>
      </c>
      <c r="L2054" s="13">
        <v>0.13944000000000001</v>
      </c>
      <c r="M2054" s="5">
        <f>AllData_CategoryTribe!AX2055*4</f>
        <v>0.19920000000000002</v>
      </c>
      <c r="N2054" s="5">
        <f>AllData_CategoryTribe!BA2055*9</f>
        <v>0.17928000000000002</v>
      </c>
      <c r="O2054" s="5">
        <f>AllData_CategoryTribe!BB2055*4</f>
        <v>0.8964000000000002</v>
      </c>
      <c r="P2054">
        <f t="shared" si="32"/>
        <v>1</v>
      </c>
      <c r="Q2054">
        <v>5.9</v>
      </c>
    </row>
    <row r="2055" spans="1:17" x14ac:dyDescent="0.3">
      <c r="A2055" s="8" t="s">
        <v>233</v>
      </c>
      <c r="B2055" s="8" t="s">
        <v>238</v>
      </c>
      <c r="C2055" s="8" t="s">
        <v>160</v>
      </c>
      <c r="D2055" s="8" t="s">
        <v>30</v>
      </c>
      <c r="E2055" s="12">
        <v>119</v>
      </c>
      <c r="F2055" s="12">
        <v>1</v>
      </c>
      <c r="G2055" s="12">
        <v>119</v>
      </c>
      <c r="H2055" s="13">
        <v>109.48</v>
      </c>
      <c r="I2055" s="13">
        <v>1.19</v>
      </c>
      <c r="J2055" s="13">
        <v>0.59499999999999997</v>
      </c>
      <c r="K2055" s="13">
        <v>27.846</v>
      </c>
      <c r="L2055" s="13">
        <v>2.8559999999999999</v>
      </c>
      <c r="M2055" s="5">
        <f>AllData_CategoryTribe!AX2056*4</f>
        <v>4.76</v>
      </c>
      <c r="N2055" s="5">
        <f>AllData_CategoryTribe!BA2056*9</f>
        <v>5.3549999999999995</v>
      </c>
      <c r="O2055" s="5">
        <f>AllData_CategoryTribe!BB2056*4</f>
        <v>111.384</v>
      </c>
      <c r="P2055">
        <f t="shared" si="32"/>
        <v>1</v>
      </c>
      <c r="Q2055">
        <v>24.9</v>
      </c>
    </row>
    <row r="2056" spans="1:17" x14ac:dyDescent="0.3">
      <c r="A2056" s="8" t="s">
        <v>233</v>
      </c>
      <c r="B2056" s="8" t="s">
        <v>238</v>
      </c>
      <c r="C2056" s="8" t="s">
        <v>160</v>
      </c>
      <c r="D2056" s="8" t="s">
        <v>31</v>
      </c>
      <c r="E2056" s="12">
        <v>122</v>
      </c>
      <c r="F2056" s="12">
        <v>8.0000000000000002E-3</v>
      </c>
      <c r="G2056" s="12">
        <v>0.97599999999999998</v>
      </c>
      <c r="H2056" s="13">
        <v>0.90768000000000004</v>
      </c>
      <c r="I2056" s="13">
        <v>1.9519999999999999E-2</v>
      </c>
      <c r="J2056" s="13">
        <v>9.7600000000000009E-4</v>
      </c>
      <c r="K2056" s="13">
        <v>0.210816</v>
      </c>
      <c r="L2056" s="13">
        <v>1.464E-2</v>
      </c>
      <c r="M2056" s="5">
        <f>AllData_CategoryTribe!AX2057*4</f>
        <v>7.8079999999999997E-2</v>
      </c>
      <c r="N2056" s="5">
        <f>AllData_CategoryTribe!BA2057*9</f>
        <v>8.7840000000000001E-3</v>
      </c>
      <c r="O2056" s="5">
        <f>AllData_CategoryTribe!BB2057*4</f>
        <v>0.84326400000000001</v>
      </c>
      <c r="P2056">
        <f t="shared" si="32"/>
        <v>1</v>
      </c>
      <c r="Q2056">
        <v>23.700000000000003</v>
      </c>
    </row>
    <row r="2057" spans="1:17" x14ac:dyDescent="0.3">
      <c r="A2057" s="8" t="s">
        <v>233</v>
      </c>
      <c r="B2057" s="8" t="s">
        <v>238</v>
      </c>
      <c r="C2057" s="8" t="s">
        <v>160</v>
      </c>
      <c r="D2057" s="8" t="s">
        <v>87</v>
      </c>
      <c r="E2057" s="12">
        <v>171</v>
      </c>
      <c r="F2057" s="12">
        <v>0.71399999999999997</v>
      </c>
      <c r="G2057" s="12">
        <v>122.09399999999999</v>
      </c>
      <c r="H2057" s="13">
        <v>141.62903999999997</v>
      </c>
      <c r="I2057" s="13">
        <v>9.4012379999999993</v>
      </c>
      <c r="J2057" s="13">
        <v>0.61046999999999996</v>
      </c>
      <c r="K2057" s="13">
        <v>25.395551999999999</v>
      </c>
      <c r="L2057" s="13">
        <v>7.9361100000000002</v>
      </c>
      <c r="M2057" s="5">
        <f>AllData_CategoryTribe!AX2058*4</f>
        <v>37.604951999999997</v>
      </c>
      <c r="N2057" s="5">
        <f>AllData_CategoryTribe!BA2058*9</f>
        <v>5.4942299999999999</v>
      </c>
      <c r="O2057" s="5">
        <f>AllData_CategoryTribe!BB2058*4</f>
        <v>101.58220799999999</v>
      </c>
      <c r="P2057">
        <f t="shared" si="32"/>
        <v>1</v>
      </c>
      <c r="Q2057">
        <v>29</v>
      </c>
    </row>
    <row r="2058" spans="1:17" x14ac:dyDescent="0.3">
      <c r="A2058" s="8" t="s">
        <v>233</v>
      </c>
      <c r="B2058" s="8" t="s">
        <v>238</v>
      </c>
      <c r="C2058" s="8" t="s">
        <v>160</v>
      </c>
      <c r="D2058" s="8" t="s">
        <v>121</v>
      </c>
      <c r="E2058" s="12">
        <v>94</v>
      </c>
      <c r="F2058" s="12">
        <v>0.28599999999999998</v>
      </c>
      <c r="G2058" s="12">
        <v>26.883999999999997</v>
      </c>
      <c r="H2058" s="13">
        <v>8.3340399999999981</v>
      </c>
      <c r="I2058" s="13">
        <v>0.29572399999999999</v>
      </c>
      <c r="J2058" s="13">
        <v>2.6883999999999998E-2</v>
      </c>
      <c r="K2058" s="13">
        <v>1.6399239999999997</v>
      </c>
      <c r="L2058" s="13">
        <v>0.21507199999999999</v>
      </c>
      <c r="M2058" s="5">
        <f>AllData_CategoryTribe!AX2059*4</f>
        <v>1.1828959999999999</v>
      </c>
      <c r="N2058" s="5">
        <f>AllData_CategoryTribe!BA2059*9</f>
        <v>0.24195599999999998</v>
      </c>
      <c r="O2058" s="5">
        <f>AllData_CategoryTribe!BB2059*4</f>
        <v>6.5596959999999989</v>
      </c>
      <c r="P2058">
        <f t="shared" si="32"/>
        <v>1</v>
      </c>
      <c r="Q2058">
        <v>7.3</v>
      </c>
    </row>
    <row r="2059" spans="1:17" x14ac:dyDescent="0.3">
      <c r="A2059" s="8" t="s">
        <v>233</v>
      </c>
      <c r="B2059" s="8" t="s">
        <v>238</v>
      </c>
      <c r="C2059" s="8" t="s">
        <v>160</v>
      </c>
      <c r="D2059" s="8" t="s">
        <v>128</v>
      </c>
      <c r="E2059" s="12">
        <v>62</v>
      </c>
      <c r="F2059" s="12">
        <v>6.7000000000000004E-2</v>
      </c>
      <c r="G2059" s="12">
        <v>4.1539999999999999</v>
      </c>
      <c r="H2059" s="13">
        <v>1.8693</v>
      </c>
      <c r="I2059" s="13">
        <v>4.5693999999999999E-2</v>
      </c>
      <c r="J2059" s="13">
        <v>8.3079999999999994E-3</v>
      </c>
      <c r="K2059" s="13">
        <v>0.43616999999999995</v>
      </c>
      <c r="L2059" s="13">
        <v>0.13708200000000001</v>
      </c>
      <c r="M2059" s="5">
        <f>AllData_CategoryTribe!AX2060*4</f>
        <v>0.18277599999999999</v>
      </c>
      <c r="N2059" s="5">
        <f>AllData_CategoryTribe!BA2060*9</f>
        <v>7.4771999999999991E-2</v>
      </c>
      <c r="O2059" s="5">
        <f>AllData_CategoryTribe!BB2060*4</f>
        <v>1.7446799999999998</v>
      </c>
      <c r="P2059">
        <f t="shared" si="32"/>
        <v>1</v>
      </c>
      <c r="Q2059">
        <v>11.8</v>
      </c>
    </row>
    <row r="2060" spans="1:17" x14ac:dyDescent="0.3">
      <c r="A2060" s="8" t="s">
        <v>233</v>
      </c>
      <c r="B2060" s="8" t="s">
        <v>238</v>
      </c>
      <c r="C2060" s="8" t="s">
        <v>160</v>
      </c>
      <c r="D2060" s="8" t="s">
        <v>147</v>
      </c>
      <c r="E2060" s="12">
        <v>114</v>
      </c>
      <c r="F2060" s="12">
        <v>6.7000000000000004E-2</v>
      </c>
      <c r="G2060" s="12">
        <v>7.6380000000000008</v>
      </c>
      <c r="H2060" s="13">
        <v>7.8671400000000009</v>
      </c>
      <c r="I2060" s="13">
        <v>0.12984600000000002</v>
      </c>
      <c r="J2060" s="13">
        <v>7.6380000000000016E-3</v>
      </c>
      <c r="K2060" s="13">
        <v>1.8560340000000002</v>
      </c>
      <c r="L2060" s="13">
        <v>0.22914000000000001</v>
      </c>
      <c r="M2060" s="5">
        <f>AllData_CategoryTribe!AX2061*4</f>
        <v>0.51938400000000007</v>
      </c>
      <c r="N2060" s="5">
        <f>AllData_CategoryTribe!BA2061*9</f>
        <v>6.8742000000000011E-2</v>
      </c>
      <c r="O2060" s="5">
        <f>AllData_CategoryTribe!BB2061*4</f>
        <v>7.4241360000000007</v>
      </c>
      <c r="P2060">
        <f t="shared" si="32"/>
        <v>1</v>
      </c>
      <c r="Q2060">
        <v>26.1</v>
      </c>
    </row>
    <row r="2061" spans="1:17" x14ac:dyDescent="0.3">
      <c r="A2061" s="8" t="s">
        <v>233</v>
      </c>
      <c r="B2061" s="8" t="s">
        <v>238</v>
      </c>
      <c r="C2061" s="8" t="s">
        <v>160</v>
      </c>
      <c r="D2061" s="8" t="s">
        <v>44</v>
      </c>
      <c r="E2061" s="12">
        <v>250</v>
      </c>
      <c r="F2061" s="12">
        <v>3.3000000000000002E-2</v>
      </c>
      <c r="G2061" s="12">
        <v>8.25</v>
      </c>
      <c r="H2061" s="13">
        <v>11.6325</v>
      </c>
      <c r="I2061" s="13">
        <v>0.39600000000000002</v>
      </c>
      <c r="J2061" s="13">
        <v>5.7749999999999996E-2</v>
      </c>
      <c r="K2061" s="13">
        <v>2.3347500000000001</v>
      </c>
      <c r="L2061" s="13">
        <v>0.14025000000000001</v>
      </c>
      <c r="M2061" s="5">
        <f>AllData_CategoryTribe!AX2062*4</f>
        <v>1.5840000000000001</v>
      </c>
      <c r="N2061" s="5">
        <f>AllData_CategoryTribe!BA2062*9</f>
        <v>0.51974999999999993</v>
      </c>
      <c r="O2061" s="5">
        <f>AllData_CategoryTribe!BB2062*4</f>
        <v>9.3390000000000004</v>
      </c>
      <c r="P2061">
        <f t="shared" si="32"/>
        <v>1</v>
      </c>
      <c r="Q2061">
        <v>33.799999999999997</v>
      </c>
    </row>
    <row r="2062" spans="1:17" x14ac:dyDescent="0.3">
      <c r="A2062" s="8" t="s">
        <v>234</v>
      </c>
      <c r="B2062" s="8" t="s">
        <v>238</v>
      </c>
      <c r="C2062" s="8" t="s">
        <v>160</v>
      </c>
      <c r="D2062" s="8" t="s">
        <v>248</v>
      </c>
      <c r="E2062" s="12">
        <v>134</v>
      </c>
      <c r="F2062" s="12">
        <v>0.42899999999999999</v>
      </c>
      <c r="G2062" s="12">
        <v>57.485999999999997</v>
      </c>
      <c r="H2062" s="13">
        <v>93.702179999999984</v>
      </c>
      <c r="I2062" s="13">
        <v>3.6216179999999998</v>
      </c>
      <c r="J2062" s="13">
        <v>0.80480399999999985</v>
      </c>
      <c r="K2062" s="13">
        <v>17.878146000000001</v>
      </c>
      <c r="L2062" s="13">
        <v>0.57485999999999993</v>
      </c>
      <c r="M2062" s="5">
        <f>AllData_CategoryTribe!AX2063*4</f>
        <v>14.486471999999999</v>
      </c>
      <c r="N2062" s="5">
        <f>AllData_CategoryTribe!BA2063*9</f>
        <v>7.2432359999999987</v>
      </c>
      <c r="O2062" s="5">
        <f>AllData_CategoryTribe!BB2063*4</f>
        <v>71.512584000000004</v>
      </c>
      <c r="P2062">
        <f t="shared" si="32"/>
        <v>1</v>
      </c>
      <c r="Q2062">
        <v>38.799999999999997</v>
      </c>
    </row>
    <row r="2063" spans="1:17" x14ac:dyDescent="0.3">
      <c r="A2063" s="8" t="s">
        <v>234</v>
      </c>
      <c r="B2063" s="8" t="s">
        <v>238</v>
      </c>
      <c r="C2063" s="8" t="s">
        <v>160</v>
      </c>
      <c r="D2063" s="8" t="s">
        <v>27</v>
      </c>
      <c r="E2063" s="12">
        <v>114</v>
      </c>
      <c r="F2063" s="12">
        <v>1</v>
      </c>
      <c r="G2063" s="12">
        <v>114</v>
      </c>
      <c r="H2063" s="13">
        <v>142.5</v>
      </c>
      <c r="I2063" s="13">
        <v>2.3940000000000001</v>
      </c>
      <c r="J2063" s="13">
        <v>1.4820000000000002</v>
      </c>
      <c r="K2063" s="13">
        <v>29.867999999999999</v>
      </c>
      <c r="L2063" s="13">
        <v>1.1399999999999999</v>
      </c>
      <c r="M2063" s="5">
        <f>AllData_CategoryTribe!AX2064*4</f>
        <v>9.5760000000000005</v>
      </c>
      <c r="N2063" s="5">
        <f>AllData_CategoryTribe!BA2064*9</f>
        <v>13.338000000000001</v>
      </c>
      <c r="O2063" s="5">
        <f>AllData_CategoryTribe!BB2064*4</f>
        <v>119.47199999999999</v>
      </c>
      <c r="P2063">
        <f t="shared" si="32"/>
        <v>1</v>
      </c>
      <c r="Q2063">
        <v>29.6</v>
      </c>
    </row>
    <row r="2064" spans="1:17" x14ac:dyDescent="0.3">
      <c r="A2064" s="8" t="s">
        <v>234</v>
      </c>
      <c r="B2064" s="8" t="s">
        <v>238</v>
      </c>
      <c r="C2064" s="8" t="s">
        <v>160</v>
      </c>
      <c r="D2064" s="8" t="s">
        <v>32</v>
      </c>
      <c r="E2064" s="12"/>
      <c r="F2064" s="12">
        <v>0</v>
      </c>
      <c r="G2064" s="12">
        <v>0</v>
      </c>
      <c r="H2064" s="13">
        <v>0</v>
      </c>
      <c r="I2064" s="13">
        <v>0</v>
      </c>
      <c r="J2064" s="13">
        <v>0</v>
      </c>
      <c r="K2064" s="13">
        <v>0</v>
      </c>
      <c r="L2064" s="13">
        <v>0</v>
      </c>
      <c r="M2064" s="5">
        <f>AllData_CategoryTribe!AX2065*4</f>
        <v>0</v>
      </c>
      <c r="N2064" s="5">
        <f>AllData_CategoryTribe!BA2065*9</f>
        <v>0</v>
      </c>
      <c r="O2064" s="5">
        <f>AllData_CategoryTribe!BB2065*4</f>
        <v>0</v>
      </c>
      <c r="P2064">
        <f t="shared" si="32"/>
        <v>0</v>
      </c>
      <c r="Q2064">
        <v>87</v>
      </c>
    </row>
    <row r="2065" spans="1:17" x14ac:dyDescent="0.3">
      <c r="A2065" s="8" t="s">
        <v>234</v>
      </c>
      <c r="B2065" s="8" t="s">
        <v>238</v>
      </c>
      <c r="C2065" s="8" t="s">
        <v>160</v>
      </c>
      <c r="D2065" s="8" t="s">
        <v>124</v>
      </c>
      <c r="E2065" s="12">
        <v>3</v>
      </c>
      <c r="F2065" s="12">
        <v>1</v>
      </c>
      <c r="G2065" s="12">
        <v>3</v>
      </c>
      <c r="H2065" s="13">
        <v>11.28</v>
      </c>
      <c r="I2065" s="13">
        <v>0</v>
      </c>
      <c r="J2065" s="13">
        <v>0</v>
      </c>
      <c r="K2065" s="13">
        <v>2.9189999999999996</v>
      </c>
      <c r="L2065" s="13">
        <v>0</v>
      </c>
      <c r="M2065" s="5">
        <f>AllData_CategoryTribe!AX2066*4</f>
        <v>0</v>
      </c>
      <c r="N2065" s="5">
        <f>AllData_CategoryTribe!BA2066*9</f>
        <v>0</v>
      </c>
      <c r="O2065" s="5">
        <f>AllData_CategoryTribe!BB2066*4</f>
        <v>11.675999999999998</v>
      </c>
      <c r="P2065">
        <f t="shared" si="32"/>
        <v>1</v>
      </c>
      <c r="Q2065">
        <v>97.3</v>
      </c>
    </row>
    <row r="2066" spans="1:17" x14ac:dyDescent="0.3">
      <c r="A2066" s="8" t="s">
        <v>234</v>
      </c>
      <c r="B2066" s="8" t="s">
        <v>238</v>
      </c>
      <c r="C2066" s="8" t="s">
        <v>160</v>
      </c>
      <c r="D2066" s="8" t="s">
        <v>74</v>
      </c>
      <c r="E2066" s="12">
        <v>340</v>
      </c>
      <c r="F2066" s="12">
        <v>0.28599999999999998</v>
      </c>
      <c r="G2066" s="12">
        <v>97.24</v>
      </c>
      <c r="H2066" s="13">
        <v>39.868399999999994</v>
      </c>
      <c r="I2066" s="13">
        <v>0</v>
      </c>
      <c r="J2066" s="13">
        <v>0</v>
      </c>
      <c r="K2066" s="13">
        <v>10.112959999999999</v>
      </c>
      <c r="L2066" s="13">
        <v>0</v>
      </c>
      <c r="M2066" s="5">
        <f>AllData_CategoryTribe!AX2067*4</f>
        <v>0</v>
      </c>
      <c r="N2066" s="5">
        <f>AllData_CategoryTribe!BA2067*9</f>
        <v>0</v>
      </c>
      <c r="O2066" s="5">
        <f>AllData_CategoryTribe!BB2067*4</f>
        <v>40.451839999999997</v>
      </c>
      <c r="P2066">
        <f t="shared" si="32"/>
        <v>1</v>
      </c>
      <c r="Q2066">
        <v>10.4</v>
      </c>
    </row>
    <row r="2067" spans="1:17" x14ac:dyDescent="0.3">
      <c r="A2067" s="8" t="s">
        <v>232</v>
      </c>
      <c r="B2067" s="8" t="s">
        <v>238</v>
      </c>
      <c r="C2067" s="8" t="s">
        <v>161</v>
      </c>
      <c r="D2067" s="8" t="s">
        <v>13</v>
      </c>
      <c r="E2067" s="12">
        <v>112</v>
      </c>
      <c r="F2067" s="12">
        <v>6.7000000000000004E-2</v>
      </c>
      <c r="G2067" s="12">
        <v>7.5040000000000004</v>
      </c>
      <c r="H2067" s="13">
        <v>20.185760000000002</v>
      </c>
      <c r="I2067" s="13">
        <v>1.8684960000000002</v>
      </c>
      <c r="J2067" s="13">
        <v>1.3507199999999999</v>
      </c>
      <c r="K2067" s="13">
        <v>0</v>
      </c>
      <c r="L2067" s="13">
        <v>0</v>
      </c>
      <c r="M2067" s="5">
        <f>AllData_CategoryTribe!AX2068*4</f>
        <v>7.4739840000000006</v>
      </c>
      <c r="N2067" s="5">
        <f>AllData_CategoryTribe!BA2068*9</f>
        <v>12.156479999999998</v>
      </c>
      <c r="O2067" s="5">
        <f>AllData_CategoryTribe!BB2068*4</f>
        <v>0</v>
      </c>
      <c r="P2067">
        <f t="shared" si="32"/>
        <v>1</v>
      </c>
      <c r="Q2067">
        <v>42.9</v>
      </c>
    </row>
    <row r="2068" spans="1:17" x14ac:dyDescent="0.3">
      <c r="A2068" s="8" t="s">
        <v>232</v>
      </c>
      <c r="B2068" s="8" t="s">
        <v>238</v>
      </c>
      <c r="C2068" s="8" t="s">
        <v>161</v>
      </c>
      <c r="D2068" s="8" t="s">
        <v>15</v>
      </c>
      <c r="E2068" s="12"/>
      <c r="F2068" s="12">
        <v>0</v>
      </c>
      <c r="G2068" s="12">
        <v>0</v>
      </c>
      <c r="H2068" s="13">
        <v>0</v>
      </c>
      <c r="I2068" s="13">
        <v>0</v>
      </c>
      <c r="J2068" s="13">
        <v>0</v>
      </c>
      <c r="K2068" s="13">
        <v>0</v>
      </c>
      <c r="L2068" s="13">
        <v>0</v>
      </c>
      <c r="M2068" s="5">
        <f>AllData_CategoryTribe!AX2069*4</f>
        <v>0</v>
      </c>
      <c r="N2068" s="5">
        <f>AllData_CategoryTribe!BA2069*9</f>
        <v>0</v>
      </c>
      <c r="O2068" s="5">
        <f>AllData_CategoryTribe!BB2069*4</f>
        <v>0</v>
      </c>
      <c r="P2068">
        <f t="shared" si="32"/>
        <v>0</v>
      </c>
      <c r="Q2068">
        <v>44.3</v>
      </c>
    </row>
    <row r="2069" spans="1:17" x14ac:dyDescent="0.3">
      <c r="A2069" s="8" t="s">
        <v>232</v>
      </c>
      <c r="B2069" s="8" t="s">
        <v>238</v>
      </c>
      <c r="C2069" s="8" t="s">
        <v>161</v>
      </c>
      <c r="D2069" s="8" t="s">
        <v>17</v>
      </c>
      <c r="E2069" s="12"/>
      <c r="F2069" s="12">
        <v>0</v>
      </c>
      <c r="G2069" s="12">
        <v>0</v>
      </c>
      <c r="H2069" s="13">
        <v>0</v>
      </c>
      <c r="I2069" s="13">
        <v>0</v>
      </c>
      <c r="J2069" s="13">
        <v>0</v>
      </c>
      <c r="K2069" s="13">
        <v>0</v>
      </c>
      <c r="L2069" s="13">
        <v>0</v>
      </c>
      <c r="M2069" s="5">
        <f>AllData_CategoryTribe!AX2070*4</f>
        <v>0</v>
      </c>
      <c r="N2069" s="5">
        <f>AllData_CategoryTribe!BA2070*9</f>
        <v>0</v>
      </c>
      <c r="O2069" s="5">
        <f>AllData_CategoryTribe!BB2070*4</f>
        <v>0</v>
      </c>
      <c r="P2069">
        <f t="shared" si="32"/>
        <v>0</v>
      </c>
      <c r="Q2069">
        <v>38.299999999999997</v>
      </c>
    </row>
    <row r="2070" spans="1:17" x14ac:dyDescent="0.3">
      <c r="A2070" s="8" t="s">
        <v>232</v>
      </c>
      <c r="B2070" s="8" t="s">
        <v>238</v>
      </c>
      <c r="C2070" s="8" t="s">
        <v>161</v>
      </c>
      <c r="D2070" s="8" t="s">
        <v>18</v>
      </c>
      <c r="E2070" s="12"/>
      <c r="F2070" s="12">
        <v>0</v>
      </c>
      <c r="G2070" s="12">
        <v>0</v>
      </c>
      <c r="H2070" s="13">
        <v>0</v>
      </c>
      <c r="I2070" s="13">
        <v>0</v>
      </c>
      <c r="J2070" s="13">
        <v>0</v>
      </c>
      <c r="K2070" s="13">
        <v>0</v>
      </c>
      <c r="L2070" s="13">
        <v>0</v>
      </c>
      <c r="M2070" s="5">
        <f>AllData_CategoryTribe!AX2071*4</f>
        <v>0</v>
      </c>
      <c r="N2070" s="5">
        <f>AllData_CategoryTribe!BA2071*9</f>
        <v>0</v>
      </c>
      <c r="O2070" s="5">
        <f>AllData_CategoryTribe!BB2071*4</f>
        <v>0</v>
      </c>
      <c r="P2070">
        <f t="shared" si="32"/>
        <v>0</v>
      </c>
      <c r="Q2070">
        <v>39.900000000000006</v>
      </c>
    </row>
    <row r="2071" spans="1:17" x14ac:dyDescent="0.3">
      <c r="A2071" s="8" t="s">
        <v>232</v>
      </c>
      <c r="B2071" s="8" t="s">
        <v>238</v>
      </c>
      <c r="C2071" s="8" t="s">
        <v>161</v>
      </c>
      <c r="D2071" s="8" t="s">
        <v>19</v>
      </c>
      <c r="E2071" s="12">
        <v>112</v>
      </c>
      <c r="F2071" s="12">
        <v>3.3000000000000002E-2</v>
      </c>
      <c r="G2071" s="12">
        <v>3.6960000000000002</v>
      </c>
      <c r="H2071" s="13">
        <v>10.533600000000002</v>
      </c>
      <c r="I2071" s="13">
        <v>0.994224</v>
      </c>
      <c r="J2071" s="13">
        <v>0.69854399999999994</v>
      </c>
      <c r="K2071" s="13">
        <v>0</v>
      </c>
      <c r="L2071" s="13">
        <v>0</v>
      </c>
      <c r="M2071" s="5">
        <f>AllData_CategoryTribe!AX2072*4</f>
        <v>3.976896</v>
      </c>
      <c r="N2071" s="5">
        <f>AllData_CategoryTribe!BA2072*9</f>
        <v>6.2868959999999996</v>
      </c>
      <c r="O2071" s="5">
        <f>AllData_CategoryTribe!BB2072*4</f>
        <v>0</v>
      </c>
      <c r="P2071">
        <f t="shared" si="32"/>
        <v>1</v>
      </c>
      <c r="Q2071">
        <v>45.8</v>
      </c>
    </row>
    <row r="2072" spans="1:17" x14ac:dyDescent="0.3">
      <c r="A2072" s="8" t="s">
        <v>232</v>
      </c>
      <c r="B2072" s="8" t="s">
        <v>238</v>
      </c>
      <c r="C2072" s="8" t="s">
        <v>161</v>
      </c>
      <c r="D2072" s="8" t="s">
        <v>22</v>
      </c>
      <c r="E2072" s="12"/>
      <c r="F2072" s="12">
        <v>0</v>
      </c>
      <c r="G2072" s="12">
        <v>0</v>
      </c>
      <c r="H2072" s="13">
        <v>0</v>
      </c>
      <c r="I2072" s="13">
        <v>0</v>
      </c>
      <c r="J2072" s="13">
        <v>0</v>
      </c>
      <c r="K2072" s="13">
        <v>0</v>
      </c>
      <c r="L2072" s="13">
        <v>0</v>
      </c>
      <c r="M2072" s="5">
        <f>AllData_CategoryTribe!AX2073*4</f>
        <v>0</v>
      </c>
      <c r="N2072" s="5">
        <f>AllData_CategoryTribe!BA2073*9</f>
        <v>0</v>
      </c>
      <c r="O2072" s="5">
        <f>AllData_CategoryTribe!BB2073*4</f>
        <v>0</v>
      </c>
      <c r="P2072">
        <f t="shared" si="32"/>
        <v>0</v>
      </c>
      <c r="Q2072">
        <v>45.8</v>
      </c>
    </row>
    <row r="2073" spans="1:17" x14ac:dyDescent="0.3">
      <c r="A2073" s="8" t="s">
        <v>232</v>
      </c>
      <c r="B2073" s="8" t="s">
        <v>238</v>
      </c>
      <c r="C2073" s="8" t="s">
        <v>161</v>
      </c>
      <c r="D2073" s="8" t="s">
        <v>23</v>
      </c>
      <c r="E2073" s="12">
        <v>64</v>
      </c>
      <c r="F2073" s="12">
        <v>6.7000000000000004E-2</v>
      </c>
      <c r="G2073" s="12">
        <v>4.2880000000000003</v>
      </c>
      <c r="H2073" s="13">
        <v>6.6463999999999999</v>
      </c>
      <c r="I2073" s="13">
        <v>0.54028799999999999</v>
      </c>
      <c r="J2073" s="13">
        <v>0.45452800000000004</v>
      </c>
      <c r="K2073" s="13">
        <v>4.7168000000000009E-2</v>
      </c>
      <c r="L2073" s="13">
        <v>0</v>
      </c>
      <c r="M2073" s="5">
        <f>AllData_CategoryTribe!AX2074*4</f>
        <v>2.161152</v>
      </c>
      <c r="N2073" s="5">
        <f>AllData_CategoryTribe!BA2074*9</f>
        <v>4.0907520000000002</v>
      </c>
      <c r="O2073" s="5">
        <f>AllData_CategoryTribe!BB2074*4</f>
        <v>0.18867200000000003</v>
      </c>
      <c r="P2073">
        <f t="shared" si="32"/>
        <v>1</v>
      </c>
      <c r="Q2073">
        <v>24.3</v>
      </c>
    </row>
    <row r="2074" spans="1:17" x14ac:dyDescent="0.3">
      <c r="A2074" s="8" t="s">
        <v>232</v>
      </c>
      <c r="B2074" s="8" t="s">
        <v>238</v>
      </c>
      <c r="C2074" s="8" t="s">
        <v>161</v>
      </c>
      <c r="D2074" s="8" t="s">
        <v>24</v>
      </c>
      <c r="E2074" s="12">
        <v>184</v>
      </c>
      <c r="F2074" s="12">
        <v>1</v>
      </c>
      <c r="G2074" s="12">
        <v>184</v>
      </c>
      <c r="H2074" s="13">
        <v>126.96</v>
      </c>
      <c r="I2074" s="13">
        <v>6.6239999999999997</v>
      </c>
      <c r="J2074" s="13">
        <v>7.5439999999999996</v>
      </c>
      <c r="K2074" s="13">
        <v>8.2799999999999994</v>
      </c>
      <c r="L2074" s="13">
        <v>0</v>
      </c>
      <c r="M2074" s="5">
        <f>AllData_CategoryTribe!AX2075*4</f>
        <v>26.495999999999999</v>
      </c>
      <c r="N2074" s="5">
        <f>AllData_CategoryTribe!BA2075*9</f>
        <v>67.896000000000001</v>
      </c>
      <c r="O2074" s="5">
        <f>AllData_CategoryTribe!BB2075*4</f>
        <v>33.119999999999997</v>
      </c>
      <c r="P2074">
        <f t="shared" si="32"/>
        <v>1</v>
      </c>
      <c r="Q2074">
        <v>12.2</v>
      </c>
    </row>
    <row r="2075" spans="1:17" x14ac:dyDescent="0.3">
      <c r="A2075" s="8" t="s">
        <v>232</v>
      </c>
      <c r="B2075" s="8" t="s">
        <v>238</v>
      </c>
      <c r="C2075" s="8" t="s">
        <v>161</v>
      </c>
      <c r="D2075" s="8" t="s">
        <v>25</v>
      </c>
      <c r="E2075" s="12"/>
      <c r="F2075" s="12">
        <v>0</v>
      </c>
      <c r="G2075" s="12">
        <v>0</v>
      </c>
      <c r="H2075" s="13">
        <v>0</v>
      </c>
      <c r="I2075" s="13">
        <v>0</v>
      </c>
      <c r="J2075" s="13">
        <v>0</v>
      </c>
      <c r="K2075" s="13">
        <v>0</v>
      </c>
      <c r="L2075" s="13">
        <v>0</v>
      </c>
      <c r="M2075" s="5">
        <f>AllData_CategoryTribe!AX2076*4</f>
        <v>0</v>
      </c>
      <c r="N2075" s="5">
        <f>AllData_CategoryTribe!BA2076*9</f>
        <v>0</v>
      </c>
      <c r="O2075" s="5">
        <f>AllData_CategoryTribe!BB2076*4</f>
        <v>0</v>
      </c>
      <c r="P2075">
        <f t="shared" si="32"/>
        <v>0</v>
      </c>
      <c r="Q2075">
        <v>59.3</v>
      </c>
    </row>
    <row r="2076" spans="1:17" x14ac:dyDescent="0.3">
      <c r="A2076" s="8" t="s">
        <v>20</v>
      </c>
      <c r="B2076" s="8" t="s">
        <v>238</v>
      </c>
      <c r="C2076" s="8" t="s">
        <v>161</v>
      </c>
      <c r="D2076" s="8" t="s">
        <v>20</v>
      </c>
      <c r="E2076" s="12">
        <v>112</v>
      </c>
      <c r="F2076" s="12">
        <v>3.3000000000000002E-2</v>
      </c>
      <c r="G2076" s="12">
        <v>3.6960000000000002</v>
      </c>
      <c r="H2076" s="13">
        <v>3.8808000000000002</v>
      </c>
      <c r="I2076" s="13">
        <v>0.68376000000000003</v>
      </c>
      <c r="J2076" s="13">
        <v>0.107184</v>
      </c>
      <c r="K2076" s="13">
        <v>0</v>
      </c>
      <c r="L2076" s="13">
        <v>0</v>
      </c>
      <c r="M2076" s="5">
        <f>AllData_CategoryTribe!AX2077*4</f>
        <v>2.7350400000000001</v>
      </c>
      <c r="N2076" s="5">
        <f>AllData_CategoryTribe!BA2077*9</f>
        <v>0.96465599999999996</v>
      </c>
      <c r="O2076" s="5">
        <f>AllData_CategoryTribe!BB2077*4</f>
        <v>0</v>
      </c>
      <c r="P2076">
        <f t="shared" si="32"/>
        <v>1</v>
      </c>
      <c r="Q2076">
        <v>21.4</v>
      </c>
    </row>
    <row r="2077" spans="1:17" x14ac:dyDescent="0.3">
      <c r="A2077" s="8" t="s">
        <v>233</v>
      </c>
      <c r="B2077" s="8" t="s">
        <v>238</v>
      </c>
      <c r="C2077" s="8" t="s">
        <v>161</v>
      </c>
      <c r="D2077" s="8" t="s">
        <v>26</v>
      </c>
      <c r="E2077" s="12">
        <v>175</v>
      </c>
      <c r="F2077" s="12">
        <v>0.28599999999999998</v>
      </c>
      <c r="G2077" s="12">
        <v>50.05</v>
      </c>
      <c r="H2077" s="13">
        <v>65.064999999999998</v>
      </c>
      <c r="I2077" s="13">
        <v>1.2011999999999998</v>
      </c>
      <c r="J2077" s="13">
        <v>0.10009999999999999</v>
      </c>
      <c r="K2077" s="13">
        <v>14.314300000000001</v>
      </c>
      <c r="L2077" s="13">
        <v>0.15014999999999998</v>
      </c>
      <c r="M2077" s="5">
        <f>AllData_CategoryTribe!AX2078*4</f>
        <v>4.8047999999999993</v>
      </c>
      <c r="N2077" s="5">
        <f>AllData_CategoryTribe!BA2078*9</f>
        <v>0.90089999999999992</v>
      </c>
      <c r="O2077" s="5">
        <f>AllData_CategoryTribe!BB2078*4</f>
        <v>57.257200000000005</v>
      </c>
      <c r="P2077">
        <f t="shared" si="32"/>
        <v>1</v>
      </c>
      <c r="Q2077">
        <v>31.200000000000003</v>
      </c>
    </row>
    <row r="2078" spans="1:17" x14ac:dyDescent="0.3">
      <c r="A2078" s="8" t="s">
        <v>233</v>
      </c>
      <c r="B2078" s="8" t="s">
        <v>238</v>
      </c>
      <c r="C2078" s="8" t="s">
        <v>161</v>
      </c>
      <c r="D2078" s="8" t="s">
        <v>28</v>
      </c>
      <c r="E2078" s="12">
        <v>185</v>
      </c>
      <c r="F2078" s="12">
        <v>0.28599999999999998</v>
      </c>
      <c r="G2078" s="12">
        <v>52.91</v>
      </c>
      <c r="H2078" s="13">
        <v>67.195700000000002</v>
      </c>
      <c r="I2078" s="13">
        <v>4.6031699999999995</v>
      </c>
      <c r="J2078" s="13">
        <v>0.26455000000000001</v>
      </c>
      <c r="K2078" s="13">
        <v>12.06348</v>
      </c>
      <c r="L2078" s="13">
        <v>3.3862400000000004</v>
      </c>
      <c r="M2078" s="5">
        <f>AllData_CategoryTribe!AX2079*4</f>
        <v>18.412679999999998</v>
      </c>
      <c r="N2078" s="5">
        <f>AllData_CategoryTribe!BA2079*9</f>
        <v>2.3809499999999999</v>
      </c>
      <c r="O2078" s="5">
        <f>AllData_CategoryTribe!BB2079*4</f>
        <v>48.253920000000001</v>
      </c>
      <c r="P2078">
        <f t="shared" si="32"/>
        <v>1</v>
      </c>
      <c r="Q2078">
        <v>32</v>
      </c>
    </row>
    <row r="2079" spans="1:17" x14ac:dyDescent="0.3">
      <c r="A2079" s="8" t="s">
        <v>233</v>
      </c>
      <c r="B2079" s="8" t="s">
        <v>238</v>
      </c>
      <c r="C2079" s="8" t="s">
        <v>161</v>
      </c>
      <c r="D2079" s="8" t="s">
        <v>29</v>
      </c>
      <c r="E2079" s="12">
        <v>60</v>
      </c>
      <c r="F2079" s="12">
        <v>0.14299999999999999</v>
      </c>
      <c r="G2079" s="12">
        <v>8.58</v>
      </c>
      <c r="H2079" s="13">
        <v>1.8875999999999999</v>
      </c>
      <c r="I2079" s="13">
        <v>8.5800000000000001E-2</v>
      </c>
      <c r="J2079" s="13">
        <v>3.4320000000000003E-2</v>
      </c>
      <c r="K2079" s="13">
        <v>0.3861</v>
      </c>
      <c r="L2079" s="13">
        <v>0.24023999999999998</v>
      </c>
      <c r="M2079" s="5">
        <f>AllData_CategoryTribe!AX2080*4</f>
        <v>0.34320000000000001</v>
      </c>
      <c r="N2079" s="5">
        <f>AllData_CategoryTribe!BA2080*9</f>
        <v>0.30888000000000004</v>
      </c>
      <c r="O2079" s="5">
        <f>AllData_CategoryTribe!BB2080*4</f>
        <v>1.5444</v>
      </c>
      <c r="P2079">
        <f t="shared" si="32"/>
        <v>1</v>
      </c>
      <c r="Q2079">
        <v>5.9</v>
      </c>
    </row>
    <row r="2080" spans="1:17" x14ac:dyDescent="0.3">
      <c r="A2080" s="8" t="s">
        <v>233</v>
      </c>
      <c r="B2080" s="8" t="s">
        <v>238</v>
      </c>
      <c r="C2080" s="8" t="s">
        <v>161</v>
      </c>
      <c r="D2080" s="8" t="s">
        <v>30</v>
      </c>
      <c r="E2080" s="12">
        <v>119</v>
      </c>
      <c r="F2080" s="12">
        <v>1</v>
      </c>
      <c r="G2080" s="12">
        <v>119</v>
      </c>
      <c r="H2080" s="13">
        <v>109.48</v>
      </c>
      <c r="I2080" s="13">
        <v>1.19</v>
      </c>
      <c r="J2080" s="13">
        <v>0.59499999999999997</v>
      </c>
      <c r="K2080" s="13">
        <v>27.846</v>
      </c>
      <c r="L2080" s="13">
        <v>2.8559999999999999</v>
      </c>
      <c r="M2080" s="5">
        <f>AllData_CategoryTribe!AX2081*4</f>
        <v>4.76</v>
      </c>
      <c r="N2080" s="5">
        <f>AllData_CategoryTribe!BA2081*9</f>
        <v>5.3549999999999995</v>
      </c>
      <c r="O2080" s="5">
        <f>AllData_CategoryTribe!BB2081*4</f>
        <v>111.384</v>
      </c>
      <c r="P2080">
        <f t="shared" si="32"/>
        <v>1</v>
      </c>
      <c r="Q2080">
        <v>24.9</v>
      </c>
    </row>
    <row r="2081" spans="1:17" x14ac:dyDescent="0.3">
      <c r="A2081" s="8" t="s">
        <v>233</v>
      </c>
      <c r="B2081" s="8" t="s">
        <v>238</v>
      </c>
      <c r="C2081" s="8" t="s">
        <v>161</v>
      </c>
      <c r="D2081" s="8" t="s">
        <v>31</v>
      </c>
      <c r="E2081" s="12">
        <v>122</v>
      </c>
      <c r="F2081" s="12">
        <v>5.0000000000000001E-3</v>
      </c>
      <c r="G2081" s="12">
        <v>0.61</v>
      </c>
      <c r="H2081" s="13">
        <v>0.56729999999999992</v>
      </c>
      <c r="I2081" s="13">
        <v>1.2199999999999999E-2</v>
      </c>
      <c r="J2081" s="13">
        <v>6.0999999999999997E-4</v>
      </c>
      <c r="K2081" s="13">
        <v>0.13175999999999999</v>
      </c>
      <c r="L2081" s="13">
        <v>9.1500000000000001E-3</v>
      </c>
      <c r="M2081" s="5">
        <f>AllData_CategoryTribe!AX2082*4</f>
        <v>4.8799999999999996E-2</v>
      </c>
      <c r="N2081" s="5">
        <f>AllData_CategoryTribe!BA2082*9</f>
        <v>5.4900000000000001E-3</v>
      </c>
      <c r="O2081" s="5">
        <f>AllData_CategoryTribe!BB2082*4</f>
        <v>0.52703999999999995</v>
      </c>
      <c r="P2081">
        <f t="shared" si="32"/>
        <v>1</v>
      </c>
      <c r="Q2081">
        <v>23.700000000000003</v>
      </c>
    </row>
    <row r="2082" spans="1:17" x14ac:dyDescent="0.3">
      <c r="A2082" s="8" t="s">
        <v>233</v>
      </c>
      <c r="B2082" s="8" t="s">
        <v>238</v>
      </c>
      <c r="C2082" s="8" t="s">
        <v>161</v>
      </c>
      <c r="D2082" s="8" t="s">
        <v>87</v>
      </c>
      <c r="E2082" s="12">
        <v>171</v>
      </c>
      <c r="F2082" s="12">
        <v>0.57099999999999995</v>
      </c>
      <c r="G2082" s="12">
        <v>97.640999999999991</v>
      </c>
      <c r="H2082" s="13">
        <v>113.26356</v>
      </c>
      <c r="I2082" s="13">
        <v>7.518357</v>
      </c>
      <c r="J2082" s="13">
        <v>0.48820499999999994</v>
      </c>
      <c r="K2082" s="13">
        <v>20.309327999999997</v>
      </c>
      <c r="L2082" s="13">
        <v>6.3466649999999989</v>
      </c>
      <c r="M2082" s="5">
        <f>AllData_CategoryTribe!AX2083*4</f>
        <v>30.073428</v>
      </c>
      <c r="N2082" s="5">
        <f>AllData_CategoryTribe!BA2083*9</f>
        <v>4.3938449999999998</v>
      </c>
      <c r="O2082" s="5">
        <f>AllData_CategoryTribe!BB2083*4</f>
        <v>81.237311999999989</v>
      </c>
      <c r="P2082">
        <f t="shared" si="32"/>
        <v>1</v>
      </c>
      <c r="Q2082">
        <v>29</v>
      </c>
    </row>
    <row r="2083" spans="1:17" x14ac:dyDescent="0.3">
      <c r="A2083" s="8" t="s">
        <v>233</v>
      </c>
      <c r="B2083" s="8" t="s">
        <v>238</v>
      </c>
      <c r="C2083" s="8" t="s">
        <v>161</v>
      </c>
      <c r="D2083" s="8" t="s">
        <v>121</v>
      </c>
      <c r="E2083" s="12">
        <v>94</v>
      </c>
      <c r="F2083" s="12">
        <v>6.7000000000000004E-2</v>
      </c>
      <c r="G2083" s="12">
        <v>6.298</v>
      </c>
      <c r="H2083" s="13">
        <v>1.95238</v>
      </c>
      <c r="I2083" s="13">
        <v>6.9278000000000006E-2</v>
      </c>
      <c r="J2083" s="13">
        <v>6.2980000000000006E-3</v>
      </c>
      <c r="K2083" s="13">
        <v>0.38417800000000002</v>
      </c>
      <c r="L2083" s="13">
        <v>5.0384000000000005E-2</v>
      </c>
      <c r="M2083" s="5">
        <f>AllData_CategoryTribe!AX2084*4</f>
        <v>0.27711200000000002</v>
      </c>
      <c r="N2083" s="5">
        <f>AllData_CategoryTribe!BA2084*9</f>
        <v>5.6682000000000003E-2</v>
      </c>
      <c r="O2083" s="5">
        <f>AllData_CategoryTribe!BB2084*4</f>
        <v>1.5367120000000001</v>
      </c>
      <c r="P2083">
        <f t="shared" si="32"/>
        <v>1</v>
      </c>
      <c r="Q2083">
        <v>7.3</v>
      </c>
    </row>
    <row r="2084" spans="1:17" x14ac:dyDescent="0.3">
      <c r="A2084" s="8" t="s">
        <v>233</v>
      </c>
      <c r="B2084" s="8" t="s">
        <v>238</v>
      </c>
      <c r="C2084" s="8" t="s">
        <v>161</v>
      </c>
      <c r="D2084" s="8" t="s">
        <v>153</v>
      </c>
      <c r="E2084" s="12">
        <v>114</v>
      </c>
      <c r="F2084" s="12">
        <v>6.7000000000000004E-2</v>
      </c>
      <c r="G2084" s="12">
        <v>7.6380000000000008</v>
      </c>
      <c r="H2084" s="13">
        <v>10.005780000000001</v>
      </c>
      <c r="I2084" s="13">
        <v>8.4018000000000009E-2</v>
      </c>
      <c r="J2084" s="13">
        <v>2.2914000000000004E-2</v>
      </c>
      <c r="K2084" s="13">
        <v>2.4365220000000001</v>
      </c>
      <c r="L2084" s="13">
        <v>0.11457000000000001</v>
      </c>
      <c r="M2084" s="5">
        <f>AllData_CategoryTribe!AX2085*4</f>
        <v>0.33607200000000004</v>
      </c>
      <c r="N2084" s="5">
        <f>AllData_CategoryTribe!BA2085*9</f>
        <v>0.20622600000000002</v>
      </c>
      <c r="O2084" s="5">
        <f>AllData_CategoryTribe!BB2085*4</f>
        <v>9.7460880000000003</v>
      </c>
      <c r="P2084">
        <f t="shared" si="32"/>
        <v>1</v>
      </c>
      <c r="Q2084">
        <v>33.299999999999997</v>
      </c>
    </row>
    <row r="2085" spans="1:17" x14ac:dyDescent="0.3">
      <c r="A2085" s="8" t="s">
        <v>233</v>
      </c>
      <c r="B2085" s="8" t="s">
        <v>238</v>
      </c>
      <c r="C2085" s="8" t="s">
        <v>161</v>
      </c>
      <c r="D2085" s="8" t="s">
        <v>147</v>
      </c>
      <c r="E2085" s="12">
        <v>114</v>
      </c>
      <c r="F2085" s="12">
        <v>0.14299999999999999</v>
      </c>
      <c r="G2085" s="12">
        <v>16.302</v>
      </c>
      <c r="H2085" s="13">
        <v>16.791060000000002</v>
      </c>
      <c r="I2085" s="13">
        <v>0.27713399999999999</v>
      </c>
      <c r="J2085" s="13">
        <v>1.6302000000000001E-2</v>
      </c>
      <c r="K2085" s="13">
        <v>3.9613860000000001</v>
      </c>
      <c r="L2085" s="13">
        <v>0.48905999999999999</v>
      </c>
      <c r="M2085" s="5">
        <f>AllData_CategoryTribe!AX2086*4</f>
        <v>1.108536</v>
      </c>
      <c r="N2085" s="5">
        <f>AllData_CategoryTribe!BA2086*9</f>
        <v>0.14671800000000002</v>
      </c>
      <c r="O2085" s="5">
        <f>AllData_CategoryTribe!BB2086*4</f>
        <v>15.845544</v>
      </c>
      <c r="P2085">
        <f t="shared" si="32"/>
        <v>1</v>
      </c>
      <c r="Q2085">
        <v>26.1</v>
      </c>
    </row>
    <row r="2086" spans="1:17" x14ac:dyDescent="0.3">
      <c r="A2086" s="8" t="s">
        <v>234</v>
      </c>
      <c r="B2086" s="8" t="s">
        <v>238</v>
      </c>
      <c r="C2086" s="8" t="s">
        <v>161</v>
      </c>
      <c r="D2086" s="8" t="s">
        <v>248</v>
      </c>
      <c r="E2086" s="12">
        <v>134</v>
      </c>
      <c r="F2086" s="12">
        <v>0.42899999999999999</v>
      </c>
      <c r="G2086" s="12">
        <v>57.485999999999997</v>
      </c>
      <c r="H2086" s="13">
        <v>93.702179999999984</v>
      </c>
      <c r="I2086" s="13">
        <v>3.6216179999999998</v>
      </c>
      <c r="J2086" s="13">
        <v>0.80480399999999985</v>
      </c>
      <c r="K2086" s="13">
        <v>17.878146000000001</v>
      </c>
      <c r="L2086" s="13">
        <v>0.57485999999999993</v>
      </c>
      <c r="M2086" s="5">
        <f>AllData_CategoryTribe!AX2087*4</f>
        <v>14.486471999999999</v>
      </c>
      <c r="N2086" s="5">
        <f>AllData_CategoryTribe!BA2087*9</f>
        <v>7.2432359999999987</v>
      </c>
      <c r="O2086" s="5">
        <f>AllData_CategoryTribe!BB2087*4</f>
        <v>71.512584000000004</v>
      </c>
      <c r="P2086">
        <f t="shared" si="32"/>
        <v>1</v>
      </c>
      <c r="Q2086">
        <v>38.799999999999997</v>
      </c>
    </row>
    <row r="2087" spans="1:17" x14ac:dyDescent="0.3">
      <c r="A2087" s="8" t="s">
        <v>234</v>
      </c>
      <c r="B2087" s="8" t="s">
        <v>238</v>
      </c>
      <c r="C2087" s="8" t="s">
        <v>161</v>
      </c>
      <c r="D2087" s="8" t="s">
        <v>27</v>
      </c>
      <c r="E2087" s="12">
        <v>114</v>
      </c>
      <c r="F2087" s="12">
        <v>1</v>
      </c>
      <c r="G2087" s="12">
        <v>114</v>
      </c>
      <c r="H2087" s="13">
        <v>142.5</v>
      </c>
      <c r="I2087" s="13">
        <v>2.3940000000000001</v>
      </c>
      <c r="J2087" s="13">
        <v>1.4820000000000002</v>
      </c>
      <c r="K2087" s="13">
        <v>29.867999999999999</v>
      </c>
      <c r="L2087" s="13">
        <v>1.1399999999999999</v>
      </c>
      <c r="M2087" s="5">
        <f>AllData_CategoryTribe!AX2088*4</f>
        <v>9.5760000000000005</v>
      </c>
      <c r="N2087" s="5">
        <f>AllData_CategoryTribe!BA2088*9</f>
        <v>13.338000000000001</v>
      </c>
      <c r="O2087" s="5">
        <f>AllData_CategoryTribe!BB2088*4</f>
        <v>119.47199999999999</v>
      </c>
      <c r="P2087">
        <f t="shared" si="32"/>
        <v>1</v>
      </c>
      <c r="Q2087">
        <v>29.6</v>
      </c>
    </row>
    <row r="2088" spans="1:17" x14ac:dyDescent="0.3">
      <c r="A2088" s="8" t="s">
        <v>234</v>
      </c>
      <c r="B2088" s="8" t="s">
        <v>238</v>
      </c>
      <c r="C2088" s="8" t="s">
        <v>161</v>
      </c>
      <c r="D2088" s="8" t="s">
        <v>32</v>
      </c>
      <c r="E2088" s="12"/>
      <c r="F2088" s="12">
        <v>0</v>
      </c>
      <c r="G2088" s="12">
        <v>0</v>
      </c>
      <c r="H2088" s="13">
        <v>0</v>
      </c>
      <c r="I2088" s="13">
        <v>0</v>
      </c>
      <c r="J2088" s="13">
        <v>0</v>
      </c>
      <c r="K2088" s="13">
        <v>0</v>
      </c>
      <c r="L2088" s="13">
        <v>0</v>
      </c>
      <c r="M2088" s="5">
        <f>AllData_CategoryTribe!AX2089*4</f>
        <v>0</v>
      </c>
      <c r="N2088" s="5">
        <f>AllData_CategoryTribe!BA2089*9</f>
        <v>0</v>
      </c>
      <c r="O2088" s="5">
        <f>AllData_CategoryTribe!BB2089*4</f>
        <v>0</v>
      </c>
      <c r="P2088">
        <f t="shared" si="32"/>
        <v>0</v>
      </c>
      <c r="Q2088">
        <v>87</v>
      </c>
    </row>
    <row r="2089" spans="1:17" x14ac:dyDescent="0.3">
      <c r="A2089" s="8" t="s">
        <v>234</v>
      </c>
      <c r="B2089" s="8" t="s">
        <v>238</v>
      </c>
      <c r="C2089" s="8" t="s">
        <v>161</v>
      </c>
      <c r="D2089" s="8" t="s">
        <v>124</v>
      </c>
      <c r="E2089" s="12">
        <v>3</v>
      </c>
      <c r="F2089" s="12">
        <v>1</v>
      </c>
      <c r="G2089" s="12">
        <v>3</v>
      </c>
      <c r="H2089" s="13">
        <v>11.28</v>
      </c>
      <c r="I2089" s="13">
        <v>0</v>
      </c>
      <c r="J2089" s="13">
        <v>0</v>
      </c>
      <c r="K2089" s="13">
        <v>2.9189999999999996</v>
      </c>
      <c r="L2089" s="13">
        <v>0</v>
      </c>
      <c r="M2089" s="5">
        <f>AllData_CategoryTribe!AX2090*4</f>
        <v>0</v>
      </c>
      <c r="N2089" s="5">
        <f>AllData_CategoryTribe!BA2090*9</f>
        <v>0</v>
      </c>
      <c r="O2089" s="5">
        <f>AllData_CategoryTribe!BB2090*4</f>
        <v>11.675999999999998</v>
      </c>
      <c r="P2089">
        <f t="shared" si="32"/>
        <v>1</v>
      </c>
      <c r="Q2089">
        <v>97.3</v>
      </c>
    </row>
    <row r="2090" spans="1:17" x14ac:dyDescent="0.3">
      <c r="A2090" s="8" t="s">
        <v>234</v>
      </c>
      <c r="B2090" s="8" t="s">
        <v>238</v>
      </c>
      <c r="C2090" s="8" t="s">
        <v>161</v>
      </c>
      <c r="D2090" s="8" t="s">
        <v>74</v>
      </c>
      <c r="E2090" s="12">
        <v>340</v>
      </c>
      <c r="F2090" s="12">
        <v>0.14299999999999999</v>
      </c>
      <c r="G2090" s="12">
        <v>48.62</v>
      </c>
      <c r="H2090" s="13">
        <v>19.934199999999997</v>
      </c>
      <c r="I2090" s="13">
        <v>0</v>
      </c>
      <c r="J2090" s="13">
        <v>0</v>
      </c>
      <c r="K2090" s="13">
        <v>5.0564799999999996</v>
      </c>
      <c r="L2090" s="13">
        <v>0</v>
      </c>
      <c r="M2090" s="5">
        <f>AllData_CategoryTribe!AX2091*4</f>
        <v>0</v>
      </c>
      <c r="N2090" s="5">
        <f>AllData_CategoryTribe!BA2091*9</f>
        <v>0</v>
      </c>
      <c r="O2090" s="5">
        <f>AllData_CategoryTribe!BB2091*4</f>
        <v>20.225919999999999</v>
      </c>
      <c r="P2090">
        <f t="shared" si="32"/>
        <v>1</v>
      </c>
      <c r="Q2090">
        <v>10.4</v>
      </c>
    </row>
    <row r="2091" spans="1:17" x14ac:dyDescent="0.3">
      <c r="A2091" s="8" t="s">
        <v>232</v>
      </c>
      <c r="B2091" s="8" t="s">
        <v>238</v>
      </c>
      <c r="C2091" s="8" t="s">
        <v>162</v>
      </c>
      <c r="D2091" s="8" t="s">
        <v>13</v>
      </c>
      <c r="E2091" s="12">
        <v>112</v>
      </c>
      <c r="F2091" s="12">
        <v>3.3000000000000002E-2</v>
      </c>
      <c r="G2091" s="12">
        <v>3.6960000000000002</v>
      </c>
      <c r="H2091" s="13">
        <v>9.94224</v>
      </c>
      <c r="I2091" s="13">
        <v>0.92030400000000001</v>
      </c>
      <c r="J2091" s="13">
        <v>0.66528000000000009</v>
      </c>
      <c r="K2091" s="13">
        <v>0</v>
      </c>
      <c r="L2091" s="13">
        <v>0</v>
      </c>
      <c r="M2091" s="5">
        <f>AllData_CategoryTribe!AX2092*4</f>
        <v>3.681216</v>
      </c>
      <c r="N2091" s="5">
        <f>AllData_CategoryTribe!BA2092*9</f>
        <v>5.9875200000000008</v>
      </c>
      <c r="O2091" s="5">
        <f>AllData_CategoryTribe!BB2092*4</f>
        <v>0</v>
      </c>
      <c r="P2091">
        <f t="shared" si="32"/>
        <v>1</v>
      </c>
      <c r="Q2091">
        <v>42.9</v>
      </c>
    </row>
    <row r="2092" spans="1:17" x14ac:dyDescent="0.3">
      <c r="A2092" s="8" t="s">
        <v>232</v>
      </c>
      <c r="B2092" s="8" t="s">
        <v>238</v>
      </c>
      <c r="C2092" s="8" t="s">
        <v>162</v>
      </c>
      <c r="D2092" s="8" t="s">
        <v>15</v>
      </c>
      <c r="E2092" s="12"/>
      <c r="F2092" s="12">
        <v>0</v>
      </c>
      <c r="G2092" s="12">
        <v>0</v>
      </c>
      <c r="H2092" s="13">
        <v>0</v>
      </c>
      <c r="I2092" s="13">
        <v>0</v>
      </c>
      <c r="J2092" s="13">
        <v>0</v>
      </c>
      <c r="K2092" s="13">
        <v>0</v>
      </c>
      <c r="L2092" s="13">
        <v>0</v>
      </c>
      <c r="M2092" s="5">
        <f>AllData_CategoryTribe!AX2093*4</f>
        <v>0</v>
      </c>
      <c r="N2092" s="5">
        <f>AllData_CategoryTribe!BA2093*9</f>
        <v>0</v>
      </c>
      <c r="O2092" s="5">
        <f>AllData_CategoryTribe!BB2093*4</f>
        <v>0</v>
      </c>
      <c r="P2092">
        <f t="shared" si="32"/>
        <v>0</v>
      </c>
      <c r="Q2092">
        <v>44.3</v>
      </c>
    </row>
    <row r="2093" spans="1:17" x14ac:dyDescent="0.3">
      <c r="A2093" s="8" t="s">
        <v>232</v>
      </c>
      <c r="B2093" s="8" t="s">
        <v>238</v>
      </c>
      <c r="C2093" s="8" t="s">
        <v>162</v>
      </c>
      <c r="D2093" s="8" t="s">
        <v>17</v>
      </c>
      <c r="E2093" s="12"/>
      <c r="F2093" s="12">
        <v>0</v>
      </c>
      <c r="G2093" s="12">
        <v>0</v>
      </c>
      <c r="H2093" s="13">
        <v>0</v>
      </c>
      <c r="I2093" s="13">
        <v>0</v>
      </c>
      <c r="J2093" s="13">
        <v>0</v>
      </c>
      <c r="K2093" s="13">
        <v>0</v>
      </c>
      <c r="L2093" s="13">
        <v>0</v>
      </c>
      <c r="M2093" s="5">
        <f>AllData_CategoryTribe!AX2094*4</f>
        <v>0</v>
      </c>
      <c r="N2093" s="5">
        <f>AllData_CategoryTribe!BA2094*9</f>
        <v>0</v>
      </c>
      <c r="O2093" s="5">
        <f>AllData_CategoryTribe!BB2094*4</f>
        <v>0</v>
      </c>
      <c r="P2093">
        <f t="shared" si="32"/>
        <v>0</v>
      </c>
      <c r="Q2093">
        <v>38.299999999999997</v>
      </c>
    </row>
    <row r="2094" spans="1:17" x14ac:dyDescent="0.3">
      <c r="A2094" s="8" t="s">
        <v>232</v>
      </c>
      <c r="B2094" s="8" t="s">
        <v>238</v>
      </c>
      <c r="C2094" s="8" t="s">
        <v>162</v>
      </c>
      <c r="D2094" s="8" t="s">
        <v>18</v>
      </c>
      <c r="E2094" s="12"/>
      <c r="F2094" s="12">
        <v>0</v>
      </c>
      <c r="G2094" s="12">
        <v>0</v>
      </c>
      <c r="H2094" s="13">
        <v>0</v>
      </c>
      <c r="I2094" s="13">
        <v>0</v>
      </c>
      <c r="J2094" s="13">
        <v>0</v>
      </c>
      <c r="K2094" s="13">
        <v>0</v>
      </c>
      <c r="L2094" s="13">
        <v>0</v>
      </c>
      <c r="M2094" s="5">
        <f>AllData_CategoryTribe!AX2095*4</f>
        <v>0</v>
      </c>
      <c r="N2094" s="5">
        <f>AllData_CategoryTribe!BA2095*9</f>
        <v>0</v>
      </c>
      <c r="O2094" s="5">
        <f>AllData_CategoryTribe!BB2095*4</f>
        <v>0</v>
      </c>
      <c r="P2094">
        <f t="shared" si="32"/>
        <v>0</v>
      </c>
      <c r="Q2094">
        <v>39.900000000000006</v>
      </c>
    </row>
    <row r="2095" spans="1:17" x14ac:dyDescent="0.3">
      <c r="A2095" s="8" t="s">
        <v>232</v>
      </c>
      <c r="B2095" s="8" t="s">
        <v>238</v>
      </c>
      <c r="C2095" s="8" t="s">
        <v>162</v>
      </c>
      <c r="D2095" s="8" t="s">
        <v>19</v>
      </c>
      <c r="E2095" s="12">
        <v>112</v>
      </c>
      <c r="F2095" s="12">
        <v>3.3000000000000002E-2</v>
      </c>
      <c r="G2095" s="12">
        <v>3.6960000000000002</v>
      </c>
      <c r="H2095" s="13">
        <v>10.533600000000002</v>
      </c>
      <c r="I2095" s="13">
        <v>0.994224</v>
      </c>
      <c r="J2095" s="13">
        <v>0.69854399999999994</v>
      </c>
      <c r="K2095" s="13">
        <v>0</v>
      </c>
      <c r="L2095" s="13">
        <v>0</v>
      </c>
      <c r="M2095" s="5">
        <f>AllData_CategoryTribe!AX2096*4</f>
        <v>3.976896</v>
      </c>
      <c r="N2095" s="5">
        <f>AllData_CategoryTribe!BA2096*9</f>
        <v>6.2868959999999996</v>
      </c>
      <c r="O2095" s="5">
        <f>AllData_CategoryTribe!BB2096*4</f>
        <v>0</v>
      </c>
      <c r="P2095">
        <f t="shared" si="32"/>
        <v>1</v>
      </c>
      <c r="Q2095">
        <v>45.8</v>
      </c>
    </row>
    <row r="2096" spans="1:17" x14ac:dyDescent="0.3">
      <c r="A2096" s="8" t="s">
        <v>232</v>
      </c>
      <c r="B2096" s="8" t="s">
        <v>238</v>
      </c>
      <c r="C2096" s="8" t="s">
        <v>162</v>
      </c>
      <c r="D2096" s="8" t="s">
        <v>22</v>
      </c>
      <c r="E2096" s="12"/>
      <c r="F2096" s="12">
        <v>0</v>
      </c>
      <c r="G2096" s="12">
        <v>0</v>
      </c>
      <c r="H2096" s="13">
        <v>0</v>
      </c>
      <c r="I2096" s="13">
        <v>0</v>
      </c>
      <c r="J2096" s="13">
        <v>0</v>
      </c>
      <c r="K2096" s="13">
        <v>0</v>
      </c>
      <c r="L2096" s="13">
        <v>0</v>
      </c>
      <c r="M2096" s="5">
        <f>AllData_CategoryTribe!AX2097*4</f>
        <v>0</v>
      </c>
      <c r="N2096" s="5">
        <f>AllData_CategoryTribe!BA2097*9</f>
        <v>0</v>
      </c>
      <c r="O2096" s="5">
        <f>AllData_CategoryTribe!BB2097*4</f>
        <v>0</v>
      </c>
      <c r="P2096">
        <f t="shared" si="32"/>
        <v>0</v>
      </c>
      <c r="Q2096">
        <v>45.8</v>
      </c>
    </row>
    <row r="2097" spans="1:17" x14ac:dyDescent="0.3">
      <c r="A2097" s="8" t="s">
        <v>232</v>
      </c>
      <c r="B2097" s="8" t="s">
        <v>238</v>
      </c>
      <c r="C2097" s="8" t="s">
        <v>162</v>
      </c>
      <c r="D2097" s="8" t="s">
        <v>23</v>
      </c>
      <c r="E2097" s="12">
        <v>64</v>
      </c>
      <c r="F2097" s="12">
        <v>0.14299999999999999</v>
      </c>
      <c r="G2097" s="12">
        <v>9.1519999999999992</v>
      </c>
      <c r="H2097" s="13">
        <v>14.185599999999999</v>
      </c>
      <c r="I2097" s="13">
        <v>1.153152</v>
      </c>
      <c r="J2097" s="13">
        <v>0.97011199999999986</v>
      </c>
      <c r="K2097" s="13">
        <v>0.100672</v>
      </c>
      <c r="L2097" s="13">
        <v>0</v>
      </c>
      <c r="M2097" s="5">
        <f>AllData_CategoryTribe!AX2098*4</f>
        <v>4.6126079999999998</v>
      </c>
      <c r="N2097" s="5">
        <f>AllData_CategoryTribe!BA2098*9</f>
        <v>8.7310079999999992</v>
      </c>
      <c r="O2097" s="5">
        <f>AllData_CategoryTribe!BB2098*4</f>
        <v>0.40268799999999999</v>
      </c>
      <c r="P2097">
        <f t="shared" si="32"/>
        <v>1</v>
      </c>
      <c r="Q2097">
        <v>24.3</v>
      </c>
    </row>
    <row r="2098" spans="1:17" x14ac:dyDescent="0.3">
      <c r="A2098" s="8" t="s">
        <v>232</v>
      </c>
      <c r="B2098" s="8" t="s">
        <v>238</v>
      </c>
      <c r="C2098" s="8" t="s">
        <v>162</v>
      </c>
      <c r="D2098" s="8" t="s">
        <v>24</v>
      </c>
      <c r="E2098" s="12">
        <v>31</v>
      </c>
      <c r="F2098" s="12">
        <v>1</v>
      </c>
      <c r="G2098" s="12">
        <v>31</v>
      </c>
      <c r="H2098" s="13">
        <v>21.39</v>
      </c>
      <c r="I2098" s="13">
        <v>1.1160000000000001</v>
      </c>
      <c r="J2098" s="13">
        <v>1.2709999999999999</v>
      </c>
      <c r="K2098" s="13">
        <v>1.395</v>
      </c>
      <c r="L2098" s="13">
        <v>0</v>
      </c>
      <c r="M2098" s="5">
        <f>AllData_CategoryTribe!AX2099*4</f>
        <v>4.4640000000000004</v>
      </c>
      <c r="N2098" s="5">
        <f>AllData_CategoryTribe!BA2099*9</f>
        <v>11.439</v>
      </c>
      <c r="O2098" s="5">
        <f>AllData_CategoryTribe!BB2099*4</f>
        <v>5.58</v>
      </c>
      <c r="P2098">
        <f t="shared" si="32"/>
        <v>1</v>
      </c>
      <c r="Q2098">
        <v>12.2</v>
      </c>
    </row>
    <row r="2099" spans="1:17" x14ac:dyDescent="0.3">
      <c r="A2099" s="8" t="s">
        <v>232</v>
      </c>
      <c r="B2099" s="8" t="s">
        <v>238</v>
      </c>
      <c r="C2099" s="8" t="s">
        <v>162</v>
      </c>
      <c r="D2099" s="8" t="s">
        <v>25</v>
      </c>
      <c r="E2099" s="12"/>
      <c r="F2099" s="12">
        <v>0</v>
      </c>
      <c r="G2099" s="12">
        <v>0</v>
      </c>
      <c r="H2099" s="13">
        <v>0</v>
      </c>
      <c r="I2099" s="13">
        <v>0</v>
      </c>
      <c r="J2099" s="13">
        <v>0</v>
      </c>
      <c r="K2099" s="13">
        <v>0</v>
      </c>
      <c r="L2099" s="13">
        <v>0</v>
      </c>
      <c r="M2099" s="5">
        <f>AllData_CategoryTribe!AX2100*4</f>
        <v>0</v>
      </c>
      <c r="N2099" s="5">
        <f>AllData_CategoryTribe!BA2100*9</f>
        <v>0</v>
      </c>
      <c r="O2099" s="5">
        <f>AllData_CategoryTribe!BB2100*4</f>
        <v>0</v>
      </c>
      <c r="P2099">
        <f t="shared" si="32"/>
        <v>0</v>
      </c>
      <c r="Q2099">
        <v>59.3</v>
      </c>
    </row>
    <row r="2100" spans="1:17" x14ac:dyDescent="0.3">
      <c r="A2100" s="8" t="s">
        <v>20</v>
      </c>
      <c r="B2100" s="8" t="s">
        <v>238</v>
      </c>
      <c r="C2100" s="8" t="s">
        <v>162</v>
      </c>
      <c r="D2100" s="8" t="s">
        <v>20</v>
      </c>
      <c r="E2100" s="12"/>
      <c r="F2100" s="12">
        <v>0</v>
      </c>
      <c r="G2100" s="12">
        <v>0</v>
      </c>
      <c r="H2100" s="13">
        <v>0</v>
      </c>
      <c r="I2100" s="13">
        <v>0</v>
      </c>
      <c r="J2100" s="13">
        <v>0</v>
      </c>
      <c r="K2100" s="13">
        <v>0</v>
      </c>
      <c r="L2100" s="13">
        <v>0</v>
      </c>
      <c r="M2100" s="5">
        <f>AllData_CategoryTribe!AX2101*4</f>
        <v>0</v>
      </c>
      <c r="N2100" s="5">
        <f>AllData_CategoryTribe!BA2101*9</f>
        <v>0</v>
      </c>
      <c r="O2100" s="5">
        <f>AllData_CategoryTribe!BB2101*4</f>
        <v>0</v>
      </c>
      <c r="P2100">
        <f t="shared" si="32"/>
        <v>0</v>
      </c>
      <c r="Q2100">
        <v>21.4</v>
      </c>
    </row>
    <row r="2101" spans="1:17" x14ac:dyDescent="0.3">
      <c r="A2101" s="8" t="s">
        <v>233</v>
      </c>
      <c r="B2101" s="8" t="s">
        <v>238</v>
      </c>
      <c r="C2101" s="8" t="s">
        <v>162</v>
      </c>
      <c r="D2101" s="8" t="s">
        <v>26</v>
      </c>
      <c r="E2101" s="12">
        <v>175</v>
      </c>
      <c r="F2101" s="12">
        <v>0.14299999999999999</v>
      </c>
      <c r="G2101" s="12">
        <v>25.024999999999999</v>
      </c>
      <c r="H2101" s="13">
        <v>32.532499999999999</v>
      </c>
      <c r="I2101" s="13">
        <v>0.60059999999999991</v>
      </c>
      <c r="J2101" s="13">
        <v>5.0049999999999997E-2</v>
      </c>
      <c r="K2101" s="13">
        <v>7.1571500000000006</v>
      </c>
      <c r="L2101" s="13">
        <v>7.5074999999999989E-2</v>
      </c>
      <c r="M2101" s="5">
        <f>AllData_CategoryTribe!AX2102*4</f>
        <v>2.4023999999999996</v>
      </c>
      <c r="N2101" s="5">
        <f>AllData_CategoryTribe!BA2102*9</f>
        <v>0.45044999999999996</v>
      </c>
      <c r="O2101" s="5">
        <f>AllData_CategoryTribe!BB2102*4</f>
        <v>28.628600000000002</v>
      </c>
      <c r="P2101">
        <f t="shared" si="32"/>
        <v>1</v>
      </c>
      <c r="Q2101">
        <v>31.200000000000003</v>
      </c>
    </row>
    <row r="2102" spans="1:17" x14ac:dyDescent="0.3">
      <c r="A2102" s="8" t="s">
        <v>233</v>
      </c>
      <c r="B2102" s="8" t="s">
        <v>238</v>
      </c>
      <c r="C2102" s="8" t="s">
        <v>162</v>
      </c>
      <c r="D2102" s="8" t="s">
        <v>28</v>
      </c>
      <c r="E2102" s="12">
        <v>185</v>
      </c>
      <c r="F2102" s="12">
        <v>0</v>
      </c>
      <c r="G2102" s="12">
        <v>0</v>
      </c>
      <c r="H2102" s="13">
        <v>0</v>
      </c>
      <c r="I2102" s="13">
        <v>0</v>
      </c>
      <c r="J2102" s="13">
        <v>0</v>
      </c>
      <c r="K2102" s="13">
        <v>0</v>
      </c>
      <c r="L2102" s="13">
        <v>0</v>
      </c>
      <c r="M2102" s="5">
        <f>AllData_CategoryTribe!AX2103*4</f>
        <v>0</v>
      </c>
      <c r="N2102" s="5">
        <f>AllData_CategoryTribe!BA2103*9</f>
        <v>0</v>
      </c>
      <c r="O2102" s="5">
        <f>AllData_CategoryTribe!BB2103*4</f>
        <v>0</v>
      </c>
      <c r="P2102">
        <f t="shared" si="32"/>
        <v>0</v>
      </c>
      <c r="Q2102">
        <v>32</v>
      </c>
    </row>
    <row r="2103" spans="1:17" x14ac:dyDescent="0.3">
      <c r="A2103" s="8" t="s">
        <v>233</v>
      </c>
      <c r="B2103" s="8" t="s">
        <v>238</v>
      </c>
      <c r="C2103" s="8" t="s">
        <v>162</v>
      </c>
      <c r="D2103" s="8" t="s">
        <v>29</v>
      </c>
      <c r="E2103" s="12">
        <v>60</v>
      </c>
      <c r="F2103" s="12">
        <v>0.14299999999999999</v>
      </c>
      <c r="G2103" s="12">
        <v>8.58</v>
      </c>
      <c r="H2103" s="13">
        <v>1.8875999999999999</v>
      </c>
      <c r="I2103" s="13">
        <v>8.5800000000000001E-2</v>
      </c>
      <c r="J2103" s="13">
        <v>3.4320000000000003E-2</v>
      </c>
      <c r="K2103" s="13">
        <v>0.3861</v>
      </c>
      <c r="L2103" s="13">
        <v>0.24023999999999998</v>
      </c>
      <c r="M2103" s="5">
        <f>AllData_CategoryTribe!AX2104*4</f>
        <v>0.34320000000000001</v>
      </c>
      <c r="N2103" s="5">
        <f>AllData_CategoryTribe!BA2104*9</f>
        <v>0.30888000000000004</v>
      </c>
      <c r="O2103" s="5">
        <f>AllData_CategoryTribe!BB2104*4</f>
        <v>1.5444</v>
      </c>
      <c r="P2103">
        <f t="shared" si="32"/>
        <v>1</v>
      </c>
      <c r="Q2103">
        <v>5.9</v>
      </c>
    </row>
    <row r="2104" spans="1:17" x14ac:dyDescent="0.3">
      <c r="A2104" s="8" t="s">
        <v>233</v>
      </c>
      <c r="B2104" s="8" t="s">
        <v>238</v>
      </c>
      <c r="C2104" s="8" t="s">
        <v>162</v>
      </c>
      <c r="D2104" s="8" t="s">
        <v>30</v>
      </c>
      <c r="E2104" s="12">
        <v>119</v>
      </c>
      <c r="F2104" s="12">
        <v>0</v>
      </c>
      <c r="G2104" s="12">
        <v>0</v>
      </c>
      <c r="H2104" s="13">
        <v>0</v>
      </c>
      <c r="I2104" s="13">
        <v>0</v>
      </c>
      <c r="J2104" s="13">
        <v>0</v>
      </c>
      <c r="K2104" s="13">
        <v>0</v>
      </c>
      <c r="L2104" s="13">
        <v>0</v>
      </c>
      <c r="M2104" s="5">
        <f>AllData_CategoryTribe!AX2105*4</f>
        <v>0</v>
      </c>
      <c r="N2104" s="5">
        <f>AllData_CategoryTribe!BA2105*9</f>
        <v>0</v>
      </c>
      <c r="O2104" s="5">
        <f>AllData_CategoryTribe!BB2105*4</f>
        <v>0</v>
      </c>
      <c r="P2104">
        <f t="shared" si="32"/>
        <v>0</v>
      </c>
      <c r="Q2104">
        <v>24.9</v>
      </c>
    </row>
    <row r="2105" spans="1:17" x14ac:dyDescent="0.3">
      <c r="A2105" s="8" t="s">
        <v>233</v>
      </c>
      <c r="B2105" s="8" t="s">
        <v>238</v>
      </c>
      <c r="C2105" s="8" t="s">
        <v>162</v>
      </c>
      <c r="D2105" s="8" t="s">
        <v>31</v>
      </c>
      <c r="E2105" s="12"/>
      <c r="F2105" s="12">
        <v>0</v>
      </c>
      <c r="G2105" s="12">
        <v>0</v>
      </c>
      <c r="H2105" s="13">
        <v>0</v>
      </c>
      <c r="I2105" s="13">
        <v>0</v>
      </c>
      <c r="J2105" s="13">
        <v>0</v>
      </c>
      <c r="K2105" s="13">
        <v>0</v>
      </c>
      <c r="L2105" s="13">
        <v>0</v>
      </c>
      <c r="M2105" s="5">
        <f>AllData_CategoryTribe!AX2106*4</f>
        <v>0</v>
      </c>
      <c r="N2105" s="5">
        <f>AllData_CategoryTribe!BA2106*9</f>
        <v>0</v>
      </c>
      <c r="O2105" s="5">
        <f>AllData_CategoryTribe!BB2106*4</f>
        <v>0</v>
      </c>
      <c r="P2105">
        <f t="shared" si="32"/>
        <v>0</v>
      </c>
      <c r="Q2105">
        <v>23.700000000000003</v>
      </c>
    </row>
    <row r="2106" spans="1:17" x14ac:dyDescent="0.3">
      <c r="A2106" s="8" t="s">
        <v>233</v>
      </c>
      <c r="B2106" s="8" t="s">
        <v>238</v>
      </c>
      <c r="C2106" s="8" t="s">
        <v>162</v>
      </c>
      <c r="D2106" s="8" t="s">
        <v>87</v>
      </c>
      <c r="E2106" s="12">
        <v>171</v>
      </c>
      <c r="F2106" s="12">
        <v>0.28599999999999998</v>
      </c>
      <c r="G2106" s="12">
        <v>48.905999999999999</v>
      </c>
      <c r="H2106" s="13">
        <v>56.730959999999996</v>
      </c>
      <c r="I2106" s="13">
        <v>3.7657619999999996</v>
      </c>
      <c r="J2106" s="13">
        <v>0.24453</v>
      </c>
      <c r="K2106" s="13">
        <v>10.172448000000001</v>
      </c>
      <c r="L2106" s="13">
        <v>3.17889</v>
      </c>
      <c r="M2106" s="5">
        <f>AllData_CategoryTribe!AX2107*4</f>
        <v>15.063047999999998</v>
      </c>
      <c r="N2106" s="5">
        <f>AllData_CategoryTribe!BA2107*9</f>
        <v>2.2007699999999999</v>
      </c>
      <c r="O2106" s="5">
        <f>AllData_CategoryTribe!BB2107*4</f>
        <v>40.689792000000004</v>
      </c>
      <c r="P2106">
        <f t="shared" si="32"/>
        <v>1</v>
      </c>
      <c r="Q2106">
        <v>29</v>
      </c>
    </row>
    <row r="2107" spans="1:17" x14ac:dyDescent="0.3">
      <c r="A2107" s="8" t="s">
        <v>233</v>
      </c>
      <c r="B2107" s="8" t="s">
        <v>238</v>
      </c>
      <c r="C2107" s="8" t="s">
        <v>162</v>
      </c>
      <c r="D2107" s="8" t="s">
        <v>121</v>
      </c>
      <c r="E2107" s="12">
        <v>94</v>
      </c>
      <c r="F2107" s="12">
        <v>0.28599999999999998</v>
      </c>
      <c r="G2107" s="12">
        <v>26.883999999999997</v>
      </c>
      <c r="H2107" s="13">
        <v>8.3340399999999981</v>
      </c>
      <c r="I2107" s="13">
        <v>0.29572399999999999</v>
      </c>
      <c r="J2107" s="13">
        <v>2.6883999999999998E-2</v>
      </c>
      <c r="K2107" s="13">
        <v>1.6399239999999997</v>
      </c>
      <c r="L2107" s="13">
        <v>0.21507199999999999</v>
      </c>
      <c r="M2107" s="5">
        <f>AllData_CategoryTribe!AX2108*4</f>
        <v>1.1828959999999999</v>
      </c>
      <c r="N2107" s="5">
        <f>AllData_CategoryTribe!BA2108*9</f>
        <v>0.24195599999999998</v>
      </c>
      <c r="O2107" s="5">
        <f>AllData_CategoryTribe!BB2108*4</f>
        <v>6.5596959999999989</v>
      </c>
      <c r="P2107">
        <f t="shared" si="32"/>
        <v>1</v>
      </c>
      <c r="Q2107">
        <v>7.3</v>
      </c>
    </row>
    <row r="2108" spans="1:17" x14ac:dyDescent="0.3">
      <c r="A2108" s="8" t="s">
        <v>234</v>
      </c>
      <c r="B2108" s="8" t="s">
        <v>238</v>
      </c>
      <c r="C2108" s="8" t="s">
        <v>162</v>
      </c>
      <c r="D2108" s="8" t="s">
        <v>248</v>
      </c>
      <c r="E2108" s="12"/>
      <c r="F2108" s="12">
        <v>0</v>
      </c>
      <c r="G2108" s="12">
        <v>0</v>
      </c>
      <c r="H2108" s="13">
        <v>0</v>
      </c>
      <c r="I2108" s="13">
        <v>0</v>
      </c>
      <c r="J2108" s="13">
        <v>0</v>
      </c>
      <c r="K2108" s="13">
        <v>0</v>
      </c>
      <c r="L2108" s="13">
        <v>0</v>
      </c>
      <c r="M2108" s="5">
        <f>AllData_CategoryTribe!AX2109*4</f>
        <v>0</v>
      </c>
      <c r="N2108" s="5">
        <f>AllData_CategoryTribe!BA2109*9</f>
        <v>0</v>
      </c>
      <c r="O2108" s="5">
        <f>AllData_CategoryTribe!BB2109*4</f>
        <v>0</v>
      </c>
      <c r="P2108">
        <f t="shared" si="32"/>
        <v>0</v>
      </c>
      <c r="Q2108">
        <v>38.799999999999997</v>
      </c>
    </row>
    <row r="2109" spans="1:17" x14ac:dyDescent="0.3">
      <c r="A2109" s="8" t="s">
        <v>234</v>
      </c>
      <c r="B2109" s="8" t="s">
        <v>238</v>
      </c>
      <c r="C2109" s="8" t="s">
        <v>162</v>
      </c>
      <c r="D2109" s="8" t="s">
        <v>27</v>
      </c>
      <c r="E2109" s="12">
        <v>114</v>
      </c>
      <c r="F2109" s="12">
        <v>1</v>
      </c>
      <c r="G2109" s="12">
        <v>114</v>
      </c>
      <c r="H2109" s="13">
        <v>142.5</v>
      </c>
      <c r="I2109" s="13">
        <v>2.3940000000000001</v>
      </c>
      <c r="J2109" s="13">
        <v>1.4820000000000002</v>
      </c>
      <c r="K2109" s="13">
        <v>29.867999999999999</v>
      </c>
      <c r="L2109" s="13">
        <v>1.1399999999999999</v>
      </c>
      <c r="M2109" s="5">
        <f>AllData_CategoryTribe!AX2110*4</f>
        <v>9.5760000000000005</v>
      </c>
      <c r="N2109" s="5">
        <f>AllData_CategoryTribe!BA2110*9</f>
        <v>13.338000000000001</v>
      </c>
      <c r="O2109" s="5">
        <f>AllData_CategoryTribe!BB2110*4</f>
        <v>119.47199999999999</v>
      </c>
      <c r="P2109">
        <f t="shared" si="32"/>
        <v>1</v>
      </c>
      <c r="Q2109">
        <v>29.6</v>
      </c>
    </row>
    <row r="2110" spans="1:17" x14ac:dyDescent="0.3">
      <c r="A2110" s="8" t="s">
        <v>234</v>
      </c>
      <c r="B2110" s="8" t="s">
        <v>238</v>
      </c>
      <c r="C2110" s="8" t="s">
        <v>162</v>
      </c>
      <c r="D2110" s="8" t="s">
        <v>32</v>
      </c>
      <c r="E2110" s="12"/>
      <c r="F2110" s="12">
        <v>0</v>
      </c>
      <c r="G2110" s="12">
        <v>0</v>
      </c>
      <c r="H2110" s="13">
        <v>0</v>
      </c>
      <c r="I2110" s="13">
        <v>0</v>
      </c>
      <c r="J2110" s="13">
        <v>0</v>
      </c>
      <c r="K2110" s="13">
        <v>0</v>
      </c>
      <c r="L2110" s="13">
        <v>0</v>
      </c>
      <c r="M2110" s="5">
        <f>AllData_CategoryTribe!AX2111*4</f>
        <v>0</v>
      </c>
      <c r="N2110" s="5">
        <f>AllData_CategoryTribe!BA2111*9</f>
        <v>0</v>
      </c>
      <c r="O2110" s="5">
        <f>AllData_CategoryTribe!BB2111*4</f>
        <v>0</v>
      </c>
      <c r="P2110">
        <f t="shared" si="32"/>
        <v>0</v>
      </c>
      <c r="Q2110">
        <v>87</v>
      </c>
    </row>
    <row r="2111" spans="1:17" x14ac:dyDescent="0.3">
      <c r="A2111" s="8" t="s">
        <v>234</v>
      </c>
      <c r="B2111" s="8" t="s">
        <v>238</v>
      </c>
      <c r="C2111" s="8" t="s">
        <v>162</v>
      </c>
      <c r="D2111" s="8" t="s">
        <v>74</v>
      </c>
      <c r="E2111" s="12">
        <v>340</v>
      </c>
      <c r="F2111" s="12">
        <v>6.7000000000000004E-2</v>
      </c>
      <c r="G2111" s="12">
        <v>22.78</v>
      </c>
      <c r="H2111" s="13">
        <v>9.3398000000000003</v>
      </c>
      <c r="I2111" s="13">
        <v>0</v>
      </c>
      <c r="J2111" s="13">
        <v>0</v>
      </c>
      <c r="K2111" s="13">
        <v>2.3691200000000001</v>
      </c>
      <c r="L2111" s="13">
        <v>0</v>
      </c>
      <c r="M2111" s="5">
        <f>AllData_CategoryTribe!AX2112*4</f>
        <v>0</v>
      </c>
      <c r="N2111" s="5">
        <f>AllData_CategoryTribe!BA2112*9</f>
        <v>0</v>
      </c>
      <c r="O2111" s="5">
        <f>AllData_CategoryTribe!BB2112*4</f>
        <v>9.4764800000000005</v>
      </c>
      <c r="P2111">
        <f t="shared" si="32"/>
        <v>1</v>
      </c>
      <c r="Q2111">
        <v>10.4</v>
      </c>
    </row>
    <row r="2112" spans="1:17" x14ac:dyDescent="0.3">
      <c r="A2112" s="8" t="s">
        <v>232</v>
      </c>
      <c r="B2112" s="8" t="s">
        <v>238</v>
      </c>
      <c r="C2112" s="8" t="s">
        <v>163</v>
      </c>
      <c r="D2112" s="8" t="s">
        <v>13</v>
      </c>
      <c r="E2112" s="12">
        <v>112</v>
      </c>
      <c r="F2112" s="12">
        <v>0.14299999999999999</v>
      </c>
      <c r="G2112" s="12">
        <v>16.015999999999998</v>
      </c>
      <c r="H2112" s="13">
        <v>43.08303999999999</v>
      </c>
      <c r="I2112" s="13">
        <v>3.9879839999999995</v>
      </c>
      <c r="J2112" s="13">
        <v>2.8828799999999997</v>
      </c>
      <c r="K2112" s="13">
        <v>0</v>
      </c>
      <c r="L2112" s="13">
        <v>0</v>
      </c>
      <c r="M2112" s="5">
        <f>AllData_CategoryTribe!AX2113*4</f>
        <v>15.951935999999998</v>
      </c>
      <c r="N2112" s="5">
        <f>AllData_CategoryTribe!BA2113*9</f>
        <v>25.945919999999997</v>
      </c>
      <c r="O2112" s="5">
        <f>AllData_CategoryTribe!BB2113*4</f>
        <v>0</v>
      </c>
      <c r="P2112">
        <f t="shared" si="32"/>
        <v>1</v>
      </c>
      <c r="Q2112">
        <v>42.9</v>
      </c>
    </row>
    <row r="2113" spans="1:17" x14ac:dyDescent="0.3">
      <c r="A2113" s="8" t="s">
        <v>232</v>
      </c>
      <c r="B2113" s="8" t="s">
        <v>238</v>
      </c>
      <c r="C2113" s="8" t="s">
        <v>163</v>
      </c>
      <c r="D2113" s="8" t="s">
        <v>15</v>
      </c>
      <c r="E2113" s="12"/>
      <c r="F2113" s="12">
        <v>0</v>
      </c>
      <c r="G2113" s="12">
        <v>0</v>
      </c>
      <c r="H2113" s="13">
        <v>0</v>
      </c>
      <c r="I2113" s="13">
        <v>0</v>
      </c>
      <c r="J2113" s="13">
        <v>0</v>
      </c>
      <c r="K2113" s="13">
        <v>0</v>
      </c>
      <c r="L2113" s="13">
        <v>0</v>
      </c>
      <c r="M2113" s="5">
        <f>AllData_CategoryTribe!AX2114*4</f>
        <v>0</v>
      </c>
      <c r="N2113" s="5">
        <f>AllData_CategoryTribe!BA2114*9</f>
        <v>0</v>
      </c>
      <c r="O2113" s="5">
        <f>AllData_CategoryTribe!BB2114*4</f>
        <v>0</v>
      </c>
      <c r="P2113">
        <f t="shared" si="32"/>
        <v>0</v>
      </c>
      <c r="Q2113">
        <v>44.3</v>
      </c>
    </row>
    <row r="2114" spans="1:17" x14ac:dyDescent="0.3">
      <c r="A2114" s="8" t="s">
        <v>232</v>
      </c>
      <c r="B2114" s="8" t="s">
        <v>238</v>
      </c>
      <c r="C2114" s="8" t="s">
        <v>163</v>
      </c>
      <c r="D2114" s="8" t="s">
        <v>17</v>
      </c>
      <c r="E2114" s="12"/>
      <c r="F2114" s="12">
        <v>0</v>
      </c>
      <c r="G2114" s="12">
        <v>0</v>
      </c>
      <c r="H2114" s="13">
        <v>0</v>
      </c>
      <c r="I2114" s="13">
        <v>0</v>
      </c>
      <c r="J2114" s="13">
        <v>0</v>
      </c>
      <c r="K2114" s="13">
        <v>0</v>
      </c>
      <c r="L2114" s="13">
        <v>0</v>
      </c>
      <c r="M2114" s="5">
        <f>AllData_CategoryTribe!AX2115*4</f>
        <v>0</v>
      </c>
      <c r="N2114" s="5">
        <f>AllData_CategoryTribe!BA2115*9</f>
        <v>0</v>
      </c>
      <c r="O2114" s="5">
        <f>AllData_CategoryTribe!BB2115*4</f>
        <v>0</v>
      </c>
      <c r="P2114">
        <f t="shared" si="32"/>
        <v>0</v>
      </c>
      <c r="Q2114">
        <v>38.299999999999997</v>
      </c>
    </row>
    <row r="2115" spans="1:17" x14ac:dyDescent="0.3">
      <c r="A2115" s="8" t="s">
        <v>232</v>
      </c>
      <c r="B2115" s="8" t="s">
        <v>238</v>
      </c>
      <c r="C2115" s="8" t="s">
        <v>163</v>
      </c>
      <c r="D2115" s="8" t="s">
        <v>18</v>
      </c>
      <c r="E2115" s="12"/>
      <c r="F2115" s="12">
        <v>0</v>
      </c>
      <c r="G2115" s="12">
        <v>0</v>
      </c>
      <c r="H2115" s="13">
        <v>0</v>
      </c>
      <c r="I2115" s="13">
        <v>0</v>
      </c>
      <c r="J2115" s="13">
        <v>0</v>
      </c>
      <c r="K2115" s="13">
        <v>0</v>
      </c>
      <c r="L2115" s="13">
        <v>0</v>
      </c>
      <c r="M2115" s="5">
        <f>AllData_CategoryTribe!AX2116*4</f>
        <v>0</v>
      </c>
      <c r="N2115" s="5">
        <f>AllData_CategoryTribe!BA2116*9</f>
        <v>0</v>
      </c>
      <c r="O2115" s="5">
        <f>AllData_CategoryTribe!BB2116*4</f>
        <v>0</v>
      </c>
      <c r="P2115">
        <f t="shared" ref="P2115:P2178" si="33">IF($G$2:$G$3469&gt;0,1,0)</f>
        <v>0</v>
      </c>
      <c r="Q2115">
        <v>39.900000000000006</v>
      </c>
    </row>
    <row r="2116" spans="1:17" x14ac:dyDescent="0.3">
      <c r="A2116" s="8" t="s">
        <v>232</v>
      </c>
      <c r="B2116" s="8" t="s">
        <v>238</v>
      </c>
      <c r="C2116" s="8" t="s">
        <v>163</v>
      </c>
      <c r="D2116" s="8" t="s">
        <v>19</v>
      </c>
      <c r="E2116" s="12">
        <v>112</v>
      </c>
      <c r="F2116" s="12">
        <v>1.0999999999999999E-2</v>
      </c>
      <c r="G2116" s="12">
        <v>1.232</v>
      </c>
      <c r="H2116" s="13">
        <v>3.5112000000000001</v>
      </c>
      <c r="I2116" s="13">
        <v>0.33140799999999998</v>
      </c>
      <c r="J2116" s="13">
        <v>0.23284799999999997</v>
      </c>
      <c r="K2116" s="13">
        <v>0</v>
      </c>
      <c r="L2116" s="13">
        <v>0</v>
      </c>
      <c r="M2116" s="5">
        <f>AllData_CategoryTribe!AX2117*4</f>
        <v>1.3256319999999999</v>
      </c>
      <c r="N2116" s="5">
        <f>AllData_CategoryTribe!BA2117*9</f>
        <v>2.0956319999999997</v>
      </c>
      <c r="O2116" s="5">
        <f>AllData_CategoryTribe!BB2117*4</f>
        <v>0</v>
      </c>
      <c r="P2116">
        <f t="shared" si="33"/>
        <v>1</v>
      </c>
      <c r="Q2116">
        <v>45.8</v>
      </c>
    </row>
    <row r="2117" spans="1:17" x14ac:dyDescent="0.3">
      <c r="A2117" s="8" t="s">
        <v>232</v>
      </c>
      <c r="B2117" s="8" t="s">
        <v>238</v>
      </c>
      <c r="C2117" s="8" t="s">
        <v>163</v>
      </c>
      <c r="D2117" s="8" t="s">
        <v>22</v>
      </c>
      <c r="E2117" s="12"/>
      <c r="F2117" s="12">
        <v>0</v>
      </c>
      <c r="G2117" s="12">
        <v>0</v>
      </c>
      <c r="H2117" s="13">
        <v>0</v>
      </c>
      <c r="I2117" s="13">
        <v>0</v>
      </c>
      <c r="J2117" s="13">
        <v>0</v>
      </c>
      <c r="K2117" s="13">
        <v>0</v>
      </c>
      <c r="L2117" s="13">
        <v>0</v>
      </c>
      <c r="M2117" s="5">
        <f>AllData_CategoryTribe!AX2118*4</f>
        <v>0</v>
      </c>
      <c r="N2117" s="5">
        <f>AllData_CategoryTribe!BA2118*9</f>
        <v>0</v>
      </c>
      <c r="O2117" s="5">
        <f>AllData_CategoryTribe!BB2118*4</f>
        <v>0</v>
      </c>
      <c r="P2117">
        <f t="shared" si="33"/>
        <v>0</v>
      </c>
      <c r="Q2117">
        <v>45.8</v>
      </c>
    </row>
    <row r="2118" spans="1:17" x14ac:dyDescent="0.3">
      <c r="A2118" s="8" t="s">
        <v>232</v>
      </c>
      <c r="B2118" s="8" t="s">
        <v>238</v>
      </c>
      <c r="C2118" s="8" t="s">
        <v>163</v>
      </c>
      <c r="D2118" s="8" t="s">
        <v>23</v>
      </c>
      <c r="E2118" s="12">
        <v>64</v>
      </c>
      <c r="F2118" s="12">
        <v>3.3000000000000002E-2</v>
      </c>
      <c r="G2118" s="12">
        <v>2.1120000000000001</v>
      </c>
      <c r="H2118" s="13">
        <v>3.2736000000000001</v>
      </c>
      <c r="I2118" s="13">
        <v>0.26611200000000002</v>
      </c>
      <c r="J2118" s="13">
        <v>0.22387199999999999</v>
      </c>
      <c r="K2118" s="13">
        <v>2.3232000000000003E-2</v>
      </c>
      <c r="L2118" s="13">
        <v>0</v>
      </c>
      <c r="M2118" s="5">
        <f>AllData_CategoryTribe!AX2119*4</f>
        <v>1.0644480000000001</v>
      </c>
      <c r="N2118" s="5">
        <f>AllData_CategoryTribe!BA2119*9</f>
        <v>2.0148479999999998</v>
      </c>
      <c r="O2118" s="5">
        <f>AllData_CategoryTribe!BB2119*4</f>
        <v>9.2928000000000011E-2</v>
      </c>
      <c r="P2118">
        <f t="shared" si="33"/>
        <v>1</v>
      </c>
      <c r="Q2118">
        <v>24.3</v>
      </c>
    </row>
    <row r="2119" spans="1:17" x14ac:dyDescent="0.3">
      <c r="A2119" s="8" t="s">
        <v>232</v>
      </c>
      <c r="B2119" s="8" t="s">
        <v>238</v>
      </c>
      <c r="C2119" s="8" t="s">
        <v>163</v>
      </c>
      <c r="D2119" s="8" t="s">
        <v>24</v>
      </c>
      <c r="E2119" s="12">
        <v>184</v>
      </c>
      <c r="F2119" s="12">
        <v>1</v>
      </c>
      <c r="G2119" s="12">
        <v>184</v>
      </c>
      <c r="H2119" s="13">
        <v>126.96</v>
      </c>
      <c r="I2119" s="13">
        <v>6.6239999999999997</v>
      </c>
      <c r="J2119" s="13">
        <v>7.5439999999999996</v>
      </c>
      <c r="K2119" s="13">
        <v>8.2799999999999994</v>
      </c>
      <c r="L2119" s="13">
        <v>0</v>
      </c>
      <c r="M2119" s="5">
        <f>AllData_CategoryTribe!AX2120*4</f>
        <v>26.495999999999999</v>
      </c>
      <c r="N2119" s="5">
        <f>AllData_CategoryTribe!BA2120*9</f>
        <v>67.896000000000001</v>
      </c>
      <c r="O2119" s="5">
        <f>AllData_CategoryTribe!BB2120*4</f>
        <v>33.119999999999997</v>
      </c>
      <c r="P2119">
        <f t="shared" si="33"/>
        <v>1</v>
      </c>
      <c r="Q2119">
        <v>12.2</v>
      </c>
    </row>
    <row r="2120" spans="1:17" x14ac:dyDescent="0.3">
      <c r="A2120" s="8" t="s">
        <v>232</v>
      </c>
      <c r="B2120" s="8" t="s">
        <v>238</v>
      </c>
      <c r="C2120" s="8" t="s">
        <v>163</v>
      </c>
      <c r="D2120" s="8" t="s">
        <v>25</v>
      </c>
      <c r="E2120" s="12"/>
      <c r="F2120" s="12">
        <v>0</v>
      </c>
      <c r="G2120" s="12">
        <v>0</v>
      </c>
      <c r="H2120" s="13">
        <v>0</v>
      </c>
      <c r="I2120" s="13">
        <v>0</v>
      </c>
      <c r="J2120" s="13">
        <v>0</v>
      </c>
      <c r="K2120" s="13">
        <v>0</v>
      </c>
      <c r="L2120" s="13">
        <v>0</v>
      </c>
      <c r="M2120" s="5">
        <f>AllData_CategoryTribe!AX2121*4</f>
        <v>0</v>
      </c>
      <c r="N2120" s="5">
        <f>AllData_CategoryTribe!BA2121*9</f>
        <v>0</v>
      </c>
      <c r="O2120" s="5">
        <f>AllData_CategoryTribe!BB2121*4</f>
        <v>0</v>
      </c>
      <c r="P2120">
        <f t="shared" si="33"/>
        <v>0</v>
      </c>
      <c r="Q2120">
        <v>59.3</v>
      </c>
    </row>
    <row r="2121" spans="1:17" x14ac:dyDescent="0.3">
      <c r="A2121" s="8" t="s">
        <v>20</v>
      </c>
      <c r="B2121" s="8" t="s">
        <v>238</v>
      </c>
      <c r="C2121" s="8" t="s">
        <v>163</v>
      </c>
      <c r="D2121" s="8" t="s">
        <v>20</v>
      </c>
      <c r="E2121" s="12">
        <v>112</v>
      </c>
      <c r="F2121" s="12">
        <v>0.14299999999999999</v>
      </c>
      <c r="G2121" s="12">
        <v>16.015999999999998</v>
      </c>
      <c r="H2121" s="13">
        <v>16.816799999999997</v>
      </c>
      <c r="I2121" s="13">
        <v>2.9629599999999998</v>
      </c>
      <c r="J2121" s="13">
        <v>0.46446399999999999</v>
      </c>
      <c r="K2121" s="13">
        <v>0</v>
      </c>
      <c r="L2121" s="13">
        <v>0</v>
      </c>
      <c r="M2121" s="5">
        <f>AllData_CategoryTribe!AX2122*4</f>
        <v>11.851839999999999</v>
      </c>
      <c r="N2121" s="5">
        <f>AllData_CategoryTribe!BA2122*9</f>
        <v>4.1801759999999994</v>
      </c>
      <c r="O2121" s="5">
        <f>AllData_CategoryTribe!BB2122*4</f>
        <v>0</v>
      </c>
      <c r="P2121">
        <f t="shared" si="33"/>
        <v>1</v>
      </c>
      <c r="Q2121">
        <v>21.4</v>
      </c>
    </row>
    <row r="2122" spans="1:17" x14ac:dyDescent="0.3">
      <c r="A2122" s="8" t="s">
        <v>233</v>
      </c>
      <c r="B2122" s="8" t="s">
        <v>238</v>
      </c>
      <c r="C2122" s="8" t="s">
        <v>163</v>
      </c>
      <c r="D2122" s="8" t="s">
        <v>26</v>
      </c>
      <c r="E2122" s="12">
        <v>175</v>
      </c>
      <c r="F2122" s="12">
        <v>0.14299999999999999</v>
      </c>
      <c r="G2122" s="12">
        <v>25.024999999999999</v>
      </c>
      <c r="H2122" s="13">
        <v>32.532499999999999</v>
      </c>
      <c r="I2122" s="13">
        <v>0.60059999999999991</v>
      </c>
      <c r="J2122" s="13">
        <v>5.0049999999999997E-2</v>
      </c>
      <c r="K2122" s="13">
        <v>7.1571500000000006</v>
      </c>
      <c r="L2122" s="13">
        <v>7.5074999999999989E-2</v>
      </c>
      <c r="M2122" s="5">
        <f>AllData_CategoryTribe!AX2123*4</f>
        <v>2.4023999999999996</v>
      </c>
      <c r="N2122" s="5">
        <f>AllData_CategoryTribe!BA2123*9</f>
        <v>0.45044999999999996</v>
      </c>
      <c r="O2122" s="5">
        <f>AllData_CategoryTribe!BB2123*4</f>
        <v>28.628600000000002</v>
      </c>
      <c r="P2122">
        <f t="shared" si="33"/>
        <v>1</v>
      </c>
      <c r="Q2122">
        <v>31.200000000000003</v>
      </c>
    </row>
    <row r="2123" spans="1:17" x14ac:dyDescent="0.3">
      <c r="A2123" s="8" t="s">
        <v>233</v>
      </c>
      <c r="B2123" s="8" t="s">
        <v>238</v>
      </c>
      <c r="C2123" s="8" t="s">
        <v>163</v>
      </c>
      <c r="D2123" s="8" t="s">
        <v>28</v>
      </c>
      <c r="E2123" s="12">
        <v>185</v>
      </c>
      <c r="F2123" s="12">
        <v>0.42899999999999999</v>
      </c>
      <c r="G2123" s="12">
        <v>79.364999999999995</v>
      </c>
      <c r="H2123" s="13">
        <v>100.79355</v>
      </c>
      <c r="I2123" s="13">
        <v>6.9047549999999989</v>
      </c>
      <c r="J2123" s="13">
        <v>0.39682499999999998</v>
      </c>
      <c r="K2123" s="13">
        <v>18.095219999999998</v>
      </c>
      <c r="L2123" s="13">
        <v>5.0793599999999994</v>
      </c>
      <c r="M2123" s="5">
        <f>AllData_CategoryTribe!AX2124*4</f>
        <v>27.619019999999995</v>
      </c>
      <c r="N2123" s="5">
        <f>AllData_CategoryTribe!BA2124*9</f>
        <v>3.5714249999999996</v>
      </c>
      <c r="O2123" s="5">
        <f>AllData_CategoryTribe!BB2124*4</f>
        <v>72.380879999999991</v>
      </c>
      <c r="P2123">
        <f t="shared" si="33"/>
        <v>1</v>
      </c>
      <c r="Q2123">
        <v>32</v>
      </c>
    </row>
    <row r="2124" spans="1:17" x14ac:dyDescent="0.3">
      <c r="A2124" s="8" t="s">
        <v>233</v>
      </c>
      <c r="B2124" s="8" t="s">
        <v>238</v>
      </c>
      <c r="C2124" s="8" t="s">
        <v>163</v>
      </c>
      <c r="D2124" s="8" t="s">
        <v>29</v>
      </c>
      <c r="E2124" s="12"/>
      <c r="F2124" s="12">
        <v>0</v>
      </c>
      <c r="G2124" s="12">
        <v>0</v>
      </c>
      <c r="H2124" s="13">
        <v>0</v>
      </c>
      <c r="I2124" s="13">
        <v>0</v>
      </c>
      <c r="J2124" s="13">
        <v>0</v>
      </c>
      <c r="K2124" s="13">
        <v>0</v>
      </c>
      <c r="L2124" s="13">
        <v>0</v>
      </c>
      <c r="M2124" s="5">
        <f>AllData_CategoryTribe!AX2125*4</f>
        <v>0</v>
      </c>
      <c r="N2124" s="5">
        <f>AllData_CategoryTribe!BA2125*9</f>
        <v>0</v>
      </c>
      <c r="O2124" s="5">
        <f>AllData_CategoryTribe!BB2125*4</f>
        <v>0</v>
      </c>
      <c r="P2124">
        <f t="shared" si="33"/>
        <v>0</v>
      </c>
      <c r="Q2124">
        <v>5.9</v>
      </c>
    </row>
    <row r="2125" spans="1:17" x14ac:dyDescent="0.3">
      <c r="A2125" s="8" t="s">
        <v>233</v>
      </c>
      <c r="B2125" s="8" t="s">
        <v>238</v>
      </c>
      <c r="C2125" s="8" t="s">
        <v>163</v>
      </c>
      <c r="D2125" s="8" t="s">
        <v>30</v>
      </c>
      <c r="E2125" s="12">
        <v>119</v>
      </c>
      <c r="F2125" s="12">
        <v>0.28599999999999998</v>
      </c>
      <c r="G2125" s="12">
        <v>34.033999999999999</v>
      </c>
      <c r="H2125" s="13">
        <v>31.311279999999996</v>
      </c>
      <c r="I2125" s="13">
        <v>0.34033999999999998</v>
      </c>
      <c r="J2125" s="13">
        <v>0.17016999999999999</v>
      </c>
      <c r="K2125" s="13">
        <v>7.9639559999999996</v>
      </c>
      <c r="L2125" s="13">
        <v>0.81681599999999988</v>
      </c>
      <c r="M2125" s="5">
        <f>AllData_CategoryTribe!AX2126*4</f>
        <v>1.3613599999999999</v>
      </c>
      <c r="N2125" s="5">
        <f>AllData_CategoryTribe!BA2126*9</f>
        <v>1.5315299999999998</v>
      </c>
      <c r="O2125" s="5">
        <f>AllData_CategoryTribe!BB2126*4</f>
        <v>31.855823999999998</v>
      </c>
      <c r="P2125">
        <f t="shared" si="33"/>
        <v>1</v>
      </c>
      <c r="Q2125">
        <v>24.9</v>
      </c>
    </row>
    <row r="2126" spans="1:17" x14ac:dyDescent="0.3">
      <c r="A2126" s="8" t="s">
        <v>233</v>
      </c>
      <c r="B2126" s="8" t="s">
        <v>238</v>
      </c>
      <c r="C2126" s="8" t="s">
        <v>163</v>
      </c>
      <c r="D2126" s="8" t="s">
        <v>31</v>
      </c>
      <c r="E2126" s="12"/>
      <c r="F2126" s="12">
        <v>0</v>
      </c>
      <c r="G2126" s="12">
        <v>0</v>
      </c>
      <c r="H2126" s="13">
        <v>0</v>
      </c>
      <c r="I2126" s="13">
        <v>0</v>
      </c>
      <c r="J2126" s="13">
        <v>0</v>
      </c>
      <c r="K2126" s="13">
        <v>0</v>
      </c>
      <c r="L2126" s="13">
        <v>0</v>
      </c>
      <c r="M2126" s="5">
        <f>AllData_CategoryTribe!AX2127*4</f>
        <v>0</v>
      </c>
      <c r="N2126" s="5">
        <f>AllData_CategoryTribe!BA2127*9</f>
        <v>0</v>
      </c>
      <c r="O2126" s="5">
        <f>AllData_CategoryTribe!BB2127*4</f>
        <v>0</v>
      </c>
      <c r="P2126">
        <f t="shared" si="33"/>
        <v>0</v>
      </c>
      <c r="Q2126">
        <v>23.700000000000003</v>
      </c>
    </row>
    <row r="2127" spans="1:17" x14ac:dyDescent="0.3">
      <c r="A2127" s="8" t="s">
        <v>233</v>
      </c>
      <c r="B2127" s="8" t="s">
        <v>238</v>
      </c>
      <c r="C2127" s="8" t="s">
        <v>163</v>
      </c>
      <c r="D2127" s="8" t="s">
        <v>150</v>
      </c>
      <c r="E2127" s="12">
        <v>114</v>
      </c>
      <c r="F2127" s="12">
        <v>0.14299999999999999</v>
      </c>
      <c r="G2127" s="12">
        <v>16.302</v>
      </c>
      <c r="H2127" s="13">
        <v>16.791060000000002</v>
      </c>
      <c r="I2127" s="13">
        <v>0.27713399999999999</v>
      </c>
      <c r="J2127" s="13">
        <v>1.6302000000000001E-2</v>
      </c>
      <c r="K2127" s="13">
        <v>3.9613860000000001</v>
      </c>
      <c r="L2127" s="13">
        <v>0.48905999999999999</v>
      </c>
      <c r="M2127" s="5">
        <f>AllData_CategoryTribe!AX2128*4</f>
        <v>1.108536</v>
      </c>
      <c r="N2127" s="5">
        <f>AllData_CategoryTribe!BA2128*9</f>
        <v>0.14671800000000002</v>
      </c>
      <c r="O2127" s="5">
        <f>AllData_CategoryTribe!BB2128*4</f>
        <v>15.845544</v>
      </c>
      <c r="P2127">
        <f t="shared" si="33"/>
        <v>1</v>
      </c>
      <c r="Q2127">
        <v>26.1</v>
      </c>
    </row>
    <row r="2128" spans="1:17" x14ac:dyDescent="0.3">
      <c r="A2128" s="8" t="s">
        <v>234</v>
      </c>
      <c r="B2128" s="8" t="s">
        <v>238</v>
      </c>
      <c r="C2128" s="8" t="s">
        <v>163</v>
      </c>
      <c r="D2128" s="8" t="s">
        <v>248</v>
      </c>
      <c r="E2128" s="12">
        <v>134</v>
      </c>
      <c r="F2128" s="12">
        <v>1</v>
      </c>
      <c r="G2128" s="12">
        <v>134</v>
      </c>
      <c r="H2128" s="13">
        <v>218.42</v>
      </c>
      <c r="I2128" s="13">
        <v>8.4420000000000002</v>
      </c>
      <c r="J2128" s="13">
        <v>1.8759999999999999</v>
      </c>
      <c r="K2128" s="13">
        <v>41.674000000000007</v>
      </c>
      <c r="L2128" s="13">
        <v>1.34</v>
      </c>
      <c r="M2128" s="5">
        <f>AllData_CategoryTribe!AX2129*4</f>
        <v>33.768000000000001</v>
      </c>
      <c r="N2128" s="5">
        <f>AllData_CategoryTribe!BA2129*9</f>
        <v>16.884</v>
      </c>
      <c r="O2128" s="5">
        <f>AllData_CategoryTribe!BB2129*4</f>
        <v>166.69600000000003</v>
      </c>
      <c r="P2128">
        <f t="shared" si="33"/>
        <v>1</v>
      </c>
      <c r="Q2128">
        <v>38.799999999999997</v>
      </c>
    </row>
    <row r="2129" spans="1:17" x14ac:dyDescent="0.3">
      <c r="A2129" s="8" t="s">
        <v>234</v>
      </c>
      <c r="B2129" s="8" t="s">
        <v>238</v>
      </c>
      <c r="C2129" s="8" t="s">
        <v>163</v>
      </c>
      <c r="D2129" s="8" t="s">
        <v>27</v>
      </c>
      <c r="E2129" s="12">
        <v>114</v>
      </c>
      <c r="F2129" s="12">
        <v>1</v>
      </c>
      <c r="G2129" s="12">
        <v>114</v>
      </c>
      <c r="H2129" s="13">
        <v>142.5</v>
      </c>
      <c r="I2129" s="13">
        <v>2.3940000000000001</v>
      </c>
      <c r="J2129" s="13">
        <v>1.4820000000000002</v>
      </c>
      <c r="K2129" s="13">
        <v>29.867999999999999</v>
      </c>
      <c r="L2129" s="13">
        <v>1.1399999999999999</v>
      </c>
      <c r="M2129" s="5">
        <f>AllData_CategoryTribe!AX2130*4</f>
        <v>9.5760000000000005</v>
      </c>
      <c r="N2129" s="5">
        <f>AllData_CategoryTribe!BA2130*9</f>
        <v>13.338000000000001</v>
      </c>
      <c r="O2129" s="5">
        <f>AllData_CategoryTribe!BB2130*4</f>
        <v>119.47199999999999</v>
      </c>
      <c r="P2129">
        <f t="shared" si="33"/>
        <v>1</v>
      </c>
      <c r="Q2129">
        <v>29.6</v>
      </c>
    </row>
    <row r="2130" spans="1:17" x14ac:dyDescent="0.3">
      <c r="A2130" s="8" t="s">
        <v>234</v>
      </c>
      <c r="B2130" s="8" t="s">
        <v>238</v>
      </c>
      <c r="C2130" s="8" t="s">
        <v>163</v>
      </c>
      <c r="D2130" s="8" t="s">
        <v>32</v>
      </c>
      <c r="E2130" s="12"/>
      <c r="F2130" s="12">
        <v>0</v>
      </c>
      <c r="G2130" s="12">
        <v>0</v>
      </c>
      <c r="H2130" s="13">
        <v>0</v>
      </c>
      <c r="I2130" s="13">
        <v>0</v>
      </c>
      <c r="J2130" s="13">
        <v>0</v>
      </c>
      <c r="K2130" s="13">
        <v>0</v>
      </c>
      <c r="L2130" s="13">
        <v>0</v>
      </c>
      <c r="M2130" s="5">
        <f>AllData_CategoryTribe!AX2131*4</f>
        <v>0</v>
      </c>
      <c r="N2130" s="5">
        <f>AllData_CategoryTribe!BA2131*9</f>
        <v>0</v>
      </c>
      <c r="O2130" s="5">
        <f>AllData_CategoryTribe!BB2131*4</f>
        <v>0</v>
      </c>
      <c r="P2130">
        <f t="shared" si="33"/>
        <v>0</v>
      </c>
      <c r="Q2130">
        <v>87</v>
      </c>
    </row>
    <row r="2131" spans="1:17" x14ac:dyDescent="0.3">
      <c r="A2131" s="8" t="s">
        <v>234</v>
      </c>
      <c r="B2131" s="8" t="s">
        <v>238</v>
      </c>
      <c r="C2131" s="8" t="s">
        <v>163</v>
      </c>
      <c r="D2131" s="8" t="s">
        <v>74</v>
      </c>
      <c r="E2131" s="12">
        <v>340</v>
      </c>
      <c r="F2131" s="12">
        <v>0.14299999999999999</v>
      </c>
      <c r="G2131" s="12">
        <v>48.62</v>
      </c>
      <c r="H2131" s="13">
        <v>19.934199999999997</v>
      </c>
      <c r="I2131" s="13">
        <v>0</v>
      </c>
      <c r="J2131" s="13">
        <v>0</v>
      </c>
      <c r="K2131" s="13">
        <v>5.0564799999999996</v>
      </c>
      <c r="L2131" s="13">
        <v>0</v>
      </c>
      <c r="M2131" s="5">
        <f>AllData_CategoryTribe!AX2132*4</f>
        <v>0</v>
      </c>
      <c r="N2131" s="5">
        <f>AllData_CategoryTribe!BA2132*9</f>
        <v>0</v>
      </c>
      <c r="O2131" s="5">
        <f>AllData_CategoryTribe!BB2132*4</f>
        <v>20.225919999999999</v>
      </c>
      <c r="P2131">
        <f t="shared" si="33"/>
        <v>1</v>
      </c>
      <c r="Q2131">
        <v>10.4</v>
      </c>
    </row>
    <row r="2132" spans="1:17" x14ac:dyDescent="0.3">
      <c r="A2132" s="8" t="s">
        <v>232</v>
      </c>
      <c r="B2132" s="8" t="s">
        <v>239</v>
      </c>
      <c r="C2132" s="8" t="s">
        <v>164</v>
      </c>
      <c r="D2132" s="8" t="s">
        <v>13</v>
      </c>
      <c r="E2132" s="12">
        <v>112</v>
      </c>
      <c r="F2132" s="12">
        <v>3.3000000000000002E-2</v>
      </c>
      <c r="G2132" s="12">
        <v>3.6960000000000002</v>
      </c>
      <c r="H2132" s="13">
        <v>9.94224</v>
      </c>
      <c r="I2132" s="13">
        <v>0.92030400000000001</v>
      </c>
      <c r="J2132" s="13">
        <v>0.66528000000000009</v>
      </c>
      <c r="K2132" s="13">
        <v>0</v>
      </c>
      <c r="L2132" s="13">
        <v>0</v>
      </c>
      <c r="M2132" s="5">
        <f>AllData_CategoryTribe!AX2133*4</f>
        <v>3.681216</v>
      </c>
      <c r="N2132" s="5">
        <f>AllData_CategoryTribe!BA2133*9</f>
        <v>5.9875200000000008</v>
      </c>
      <c r="O2132" s="5">
        <f>AllData_CategoryTribe!BB2133*4</f>
        <v>0</v>
      </c>
      <c r="P2132">
        <f t="shared" si="33"/>
        <v>1</v>
      </c>
      <c r="Q2132">
        <v>42.9</v>
      </c>
    </row>
    <row r="2133" spans="1:17" x14ac:dyDescent="0.3">
      <c r="A2133" s="8" t="s">
        <v>232</v>
      </c>
      <c r="B2133" s="8" t="s">
        <v>239</v>
      </c>
      <c r="C2133" s="8" t="s">
        <v>164</v>
      </c>
      <c r="D2133" s="8" t="s">
        <v>15</v>
      </c>
      <c r="E2133" s="12"/>
      <c r="F2133" s="12">
        <v>0</v>
      </c>
      <c r="G2133" s="12">
        <v>0</v>
      </c>
      <c r="H2133" s="13">
        <v>0</v>
      </c>
      <c r="I2133" s="13">
        <v>0</v>
      </c>
      <c r="J2133" s="13">
        <v>0</v>
      </c>
      <c r="K2133" s="13">
        <v>0</v>
      </c>
      <c r="L2133" s="13">
        <v>0</v>
      </c>
      <c r="M2133" s="5">
        <f>AllData_CategoryTribe!AX2134*4</f>
        <v>0</v>
      </c>
      <c r="N2133" s="5">
        <f>AllData_CategoryTribe!BA2134*9</f>
        <v>0</v>
      </c>
      <c r="O2133" s="5">
        <f>AllData_CategoryTribe!BB2134*4</f>
        <v>0</v>
      </c>
      <c r="P2133">
        <f t="shared" si="33"/>
        <v>0</v>
      </c>
      <c r="Q2133">
        <v>44.3</v>
      </c>
    </row>
    <row r="2134" spans="1:17" x14ac:dyDescent="0.3">
      <c r="A2134" s="8" t="s">
        <v>232</v>
      </c>
      <c r="B2134" s="8" t="s">
        <v>239</v>
      </c>
      <c r="C2134" s="8" t="s">
        <v>164</v>
      </c>
      <c r="D2134" s="8" t="s">
        <v>17</v>
      </c>
      <c r="E2134" s="12"/>
      <c r="F2134" s="12">
        <v>0</v>
      </c>
      <c r="G2134" s="12">
        <v>0</v>
      </c>
      <c r="H2134" s="13">
        <v>0</v>
      </c>
      <c r="I2134" s="13">
        <v>0</v>
      </c>
      <c r="J2134" s="13">
        <v>0</v>
      </c>
      <c r="K2134" s="13">
        <v>0</v>
      </c>
      <c r="L2134" s="13">
        <v>0</v>
      </c>
      <c r="M2134" s="5">
        <f>AllData_CategoryTribe!AX2135*4</f>
        <v>0</v>
      </c>
      <c r="N2134" s="5">
        <f>AllData_CategoryTribe!BA2135*9</f>
        <v>0</v>
      </c>
      <c r="O2134" s="5">
        <f>AllData_CategoryTribe!BB2135*4</f>
        <v>0</v>
      </c>
      <c r="P2134">
        <f t="shared" si="33"/>
        <v>0</v>
      </c>
      <c r="Q2134">
        <v>38.299999999999997</v>
      </c>
    </row>
    <row r="2135" spans="1:17" x14ac:dyDescent="0.3">
      <c r="A2135" s="8" t="s">
        <v>232</v>
      </c>
      <c r="B2135" s="8" t="s">
        <v>239</v>
      </c>
      <c r="C2135" s="8" t="s">
        <v>164</v>
      </c>
      <c r="D2135" s="8" t="s">
        <v>18</v>
      </c>
      <c r="E2135" s="12"/>
      <c r="F2135" s="12">
        <v>0</v>
      </c>
      <c r="G2135" s="12">
        <v>0</v>
      </c>
      <c r="H2135" s="13">
        <v>0</v>
      </c>
      <c r="I2135" s="13">
        <v>0</v>
      </c>
      <c r="J2135" s="13">
        <v>0</v>
      </c>
      <c r="K2135" s="13">
        <v>0</v>
      </c>
      <c r="L2135" s="13">
        <v>0</v>
      </c>
      <c r="M2135" s="5">
        <f>AllData_CategoryTribe!AX2136*4</f>
        <v>0</v>
      </c>
      <c r="N2135" s="5">
        <f>AllData_CategoryTribe!BA2136*9</f>
        <v>0</v>
      </c>
      <c r="O2135" s="5">
        <f>AllData_CategoryTribe!BB2136*4</f>
        <v>0</v>
      </c>
      <c r="P2135">
        <f t="shared" si="33"/>
        <v>0</v>
      </c>
      <c r="Q2135">
        <v>39.900000000000006</v>
      </c>
    </row>
    <row r="2136" spans="1:17" x14ac:dyDescent="0.3">
      <c r="A2136" s="8" t="s">
        <v>232</v>
      </c>
      <c r="B2136" s="8" t="s">
        <v>239</v>
      </c>
      <c r="C2136" s="8" t="s">
        <v>164</v>
      </c>
      <c r="D2136" s="8" t="s">
        <v>19</v>
      </c>
      <c r="E2136" s="12">
        <v>112</v>
      </c>
      <c r="F2136" s="12">
        <v>1.0999999999999999E-2</v>
      </c>
      <c r="G2136" s="12">
        <v>1.232</v>
      </c>
      <c r="H2136" s="13">
        <v>3.5112000000000001</v>
      </c>
      <c r="I2136" s="13">
        <v>0.33140799999999998</v>
      </c>
      <c r="J2136" s="13">
        <v>0.23284799999999997</v>
      </c>
      <c r="K2136" s="13">
        <v>0</v>
      </c>
      <c r="L2136" s="13">
        <v>0</v>
      </c>
      <c r="M2136" s="5">
        <f>AllData_CategoryTribe!AX2137*4</f>
        <v>1.3256319999999999</v>
      </c>
      <c r="N2136" s="5">
        <f>AllData_CategoryTribe!BA2137*9</f>
        <v>2.0956319999999997</v>
      </c>
      <c r="O2136" s="5">
        <f>AllData_CategoryTribe!BB2137*4</f>
        <v>0</v>
      </c>
      <c r="P2136">
        <f t="shared" si="33"/>
        <v>1</v>
      </c>
      <c r="Q2136">
        <v>45.8</v>
      </c>
    </row>
    <row r="2137" spans="1:17" x14ac:dyDescent="0.3">
      <c r="A2137" s="8" t="s">
        <v>232</v>
      </c>
      <c r="B2137" s="8" t="s">
        <v>239</v>
      </c>
      <c r="C2137" s="8" t="s">
        <v>164</v>
      </c>
      <c r="D2137" s="8" t="s">
        <v>22</v>
      </c>
      <c r="E2137" s="12"/>
      <c r="F2137" s="12">
        <v>0</v>
      </c>
      <c r="G2137" s="12">
        <v>0</v>
      </c>
      <c r="H2137" s="13">
        <v>0</v>
      </c>
      <c r="I2137" s="13">
        <v>0</v>
      </c>
      <c r="J2137" s="13">
        <v>0</v>
      </c>
      <c r="K2137" s="13">
        <v>0</v>
      </c>
      <c r="L2137" s="13">
        <v>0</v>
      </c>
      <c r="M2137" s="5">
        <f>AllData_CategoryTribe!AX2138*4</f>
        <v>0</v>
      </c>
      <c r="N2137" s="5">
        <f>AllData_CategoryTribe!BA2138*9</f>
        <v>0</v>
      </c>
      <c r="O2137" s="5">
        <f>AllData_CategoryTribe!BB2138*4</f>
        <v>0</v>
      </c>
      <c r="P2137">
        <f t="shared" si="33"/>
        <v>0</v>
      </c>
      <c r="Q2137">
        <v>45.8</v>
      </c>
    </row>
    <row r="2138" spans="1:17" x14ac:dyDescent="0.3">
      <c r="A2138" s="8" t="s">
        <v>232</v>
      </c>
      <c r="B2138" s="8" t="s">
        <v>239</v>
      </c>
      <c r="C2138" s="8" t="s">
        <v>164</v>
      </c>
      <c r="D2138" s="8" t="s">
        <v>23</v>
      </c>
      <c r="E2138" s="12">
        <v>64</v>
      </c>
      <c r="F2138" s="12">
        <v>3.3000000000000002E-2</v>
      </c>
      <c r="G2138" s="12">
        <v>2.1120000000000001</v>
      </c>
      <c r="H2138" s="13">
        <v>3.2736000000000001</v>
      </c>
      <c r="I2138" s="13">
        <v>0.26611200000000002</v>
      </c>
      <c r="J2138" s="13">
        <v>0.22387199999999999</v>
      </c>
      <c r="K2138" s="13">
        <v>2.3232000000000003E-2</v>
      </c>
      <c r="L2138" s="13">
        <v>0</v>
      </c>
      <c r="M2138" s="5">
        <f>AllData_CategoryTribe!AX2139*4</f>
        <v>1.0644480000000001</v>
      </c>
      <c r="N2138" s="5">
        <f>AllData_CategoryTribe!BA2139*9</f>
        <v>2.0148479999999998</v>
      </c>
      <c r="O2138" s="5">
        <f>AllData_CategoryTribe!BB2139*4</f>
        <v>9.2928000000000011E-2</v>
      </c>
      <c r="P2138">
        <f t="shared" si="33"/>
        <v>1</v>
      </c>
      <c r="Q2138">
        <v>24.3</v>
      </c>
    </row>
    <row r="2139" spans="1:17" x14ac:dyDescent="0.3">
      <c r="A2139" s="8" t="s">
        <v>232</v>
      </c>
      <c r="B2139" s="8" t="s">
        <v>239</v>
      </c>
      <c r="C2139" s="8" t="s">
        <v>164</v>
      </c>
      <c r="D2139" s="8" t="s">
        <v>24</v>
      </c>
      <c r="E2139" s="12">
        <v>184</v>
      </c>
      <c r="F2139" s="12">
        <v>1</v>
      </c>
      <c r="G2139" s="12">
        <v>184</v>
      </c>
      <c r="H2139" s="13">
        <v>126.96</v>
      </c>
      <c r="I2139" s="13">
        <v>6.6239999999999997</v>
      </c>
      <c r="J2139" s="13">
        <v>7.5439999999999996</v>
      </c>
      <c r="K2139" s="13">
        <v>8.2799999999999994</v>
      </c>
      <c r="L2139" s="13">
        <v>0</v>
      </c>
      <c r="M2139" s="5">
        <f>AllData_CategoryTribe!AX2140*4</f>
        <v>26.495999999999999</v>
      </c>
      <c r="N2139" s="5">
        <f>AllData_CategoryTribe!BA2140*9</f>
        <v>67.896000000000001</v>
      </c>
      <c r="O2139" s="5">
        <f>AllData_CategoryTribe!BB2140*4</f>
        <v>33.119999999999997</v>
      </c>
      <c r="P2139">
        <f t="shared" si="33"/>
        <v>1</v>
      </c>
      <c r="Q2139">
        <v>12.2</v>
      </c>
    </row>
    <row r="2140" spans="1:17" x14ac:dyDescent="0.3">
      <c r="A2140" s="8" t="s">
        <v>232</v>
      </c>
      <c r="B2140" s="8" t="s">
        <v>239</v>
      </c>
      <c r="C2140" s="8" t="s">
        <v>164</v>
      </c>
      <c r="D2140" s="8" t="s">
        <v>25</v>
      </c>
      <c r="E2140" s="12"/>
      <c r="F2140" s="12">
        <v>0</v>
      </c>
      <c r="G2140" s="12">
        <v>0</v>
      </c>
      <c r="H2140" s="13">
        <v>0</v>
      </c>
      <c r="I2140" s="13">
        <v>0</v>
      </c>
      <c r="J2140" s="13">
        <v>0</v>
      </c>
      <c r="K2140" s="13">
        <v>0</v>
      </c>
      <c r="L2140" s="13">
        <v>0</v>
      </c>
      <c r="M2140" s="5">
        <f>AllData_CategoryTribe!AX2141*4</f>
        <v>0</v>
      </c>
      <c r="N2140" s="5">
        <f>AllData_CategoryTribe!BA2141*9</f>
        <v>0</v>
      </c>
      <c r="O2140" s="5">
        <f>AllData_CategoryTribe!BB2141*4</f>
        <v>0</v>
      </c>
      <c r="P2140">
        <f t="shared" si="33"/>
        <v>0</v>
      </c>
      <c r="Q2140">
        <v>59.3</v>
      </c>
    </row>
    <row r="2141" spans="1:17" x14ac:dyDescent="0.3">
      <c r="A2141" s="8" t="s">
        <v>20</v>
      </c>
      <c r="B2141" s="8" t="s">
        <v>239</v>
      </c>
      <c r="C2141" s="8" t="s">
        <v>164</v>
      </c>
      <c r="D2141" s="8" t="s">
        <v>20</v>
      </c>
      <c r="E2141" s="12">
        <v>112</v>
      </c>
      <c r="F2141" s="12">
        <v>1</v>
      </c>
      <c r="G2141" s="12">
        <v>112</v>
      </c>
      <c r="H2141" s="13">
        <v>117.6</v>
      </c>
      <c r="I2141" s="13">
        <v>20.72</v>
      </c>
      <c r="J2141" s="13">
        <v>3.2480000000000002</v>
      </c>
      <c r="K2141" s="13">
        <v>0</v>
      </c>
      <c r="L2141" s="13">
        <v>0</v>
      </c>
      <c r="M2141" s="5">
        <f>AllData_CategoryTribe!AX2142*4</f>
        <v>82.88</v>
      </c>
      <c r="N2141" s="5">
        <f>AllData_CategoryTribe!BA2142*9</f>
        <v>29.232000000000003</v>
      </c>
      <c r="O2141" s="5">
        <f>AllData_CategoryTribe!BB2142*4</f>
        <v>0</v>
      </c>
      <c r="P2141">
        <f t="shared" si="33"/>
        <v>1</v>
      </c>
      <c r="Q2141">
        <v>21.4</v>
      </c>
    </row>
    <row r="2142" spans="1:17" x14ac:dyDescent="0.3">
      <c r="A2142" s="8" t="s">
        <v>233</v>
      </c>
      <c r="B2142" s="8" t="s">
        <v>239</v>
      </c>
      <c r="C2142" s="8" t="s">
        <v>164</v>
      </c>
      <c r="D2142" s="8" t="s">
        <v>26</v>
      </c>
      <c r="E2142" s="12">
        <v>175</v>
      </c>
      <c r="F2142" s="12">
        <v>3.3000000000000002E-2</v>
      </c>
      <c r="G2142" s="12">
        <v>5.7750000000000004</v>
      </c>
      <c r="H2142" s="13">
        <v>7.5075000000000003</v>
      </c>
      <c r="I2142" s="13">
        <v>0.1386</v>
      </c>
      <c r="J2142" s="13">
        <v>1.155E-2</v>
      </c>
      <c r="K2142" s="13">
        <v>1.6516500000000003</v>
      </c>
      <c r="L2142" s="13">
        <v>1.7325E-2</v>
      </c>
      <c r="M2142" s="5">
        <f>AllData_CategoryTribe!AX2143*4</f>
        <v>0.5544</v>
      </c>
      <c r="N2142" s="5">
        <f>AllData_CategoryTribe!BA2143*9</f>
        <v>0.10395</v>
      </c>
      <c r="O2142" s="5">
        <f>AllData_CategoryTribe!BB2143*4</f>
        <v>6.6066000000000011</v>
      </c>
      <c r="P2142">
        <f t="shared" si="33"/>
        <v>1</v>
      </c>
      <c r="Q2142">
        <v>31.200000000000003</v>
      </c>
    </row>
    <row r="2143" spans="1:17" x14ac:dyDescent="0.3">
      <c r="A2143" s="8" t="s">
        <v>233</v>
      </c>
      <c r="B2143" s="8" t="s">
        <v>239</v>
      </c>
      <c r="C2143" s="8" t="s">
        <v>164</v>
      </c>
      <c r="D2143" s="8" t="s">
        <v>28</v>
      </c>
      <c r="E2143" s="12">
        <v>185</v>
      </c>
      <c r="F2143" s="12">
        <v>0.14299999999999999</v>
      </c>
      <c r="G2143" s="12">
        <v>26.454999999999998</v>
      </c>
      <c r="H2143" s="13">
        <v>33.597850000000001</v>
      </c>
      <c r="I2143" s="13">
        <v>2.3015849999999998</v>
      </c>
      <c r="J2143" s="13">
        <v>0.132275</v>
      </c>
      <c r="K2143" s="13">
        <v>6.0317400000000001</v>
      </c>
      <c r="L2143" s="13">
        <v>1.6931200000000002</v>
      </c>
      <c r="M2143" s="5">
        <f>AllData_CategoryTribe!AX2144*4</f>
        <v>9.2063399999999991</v>
      </c>
      <c r="N2143" s="5">
        <f>AllData_CategoryTribe!BA2144*9</f>
        <v>1.1904749999999999</v>
      </c>
      <c r="O2143" s="5">
        <f>AllData_CategoryTribe!BB2144*4</f>
        <v>24.12696</v>
      </c>
      <c r="P2143">
        <f t="shared" si="33"/>
        <v>1</v>
      </c>
      <c r="Q2143">
        <v>32</v>
      </c>
    </row>
    <row r="2144" spans="1:17" x14ac:dyDescent="0.3">
      <c r="A2144" s="8" t="s">
        <v>233</v>
      </c>
      <c r="B2144" s="8" t="s">
        <v>239</v>
      </c>
      <c r="C2144" s="8" t="s">
        <v>164</v>
      </c>
      <c r="D2144" s="8" t="s">
        <v>29</v>
      </c>
      <c r="E2144" s="12"/>
      <c r="F2144" s="12">
        <v>0</v>
      </c>
      <c r="G2144" s="12">
        <v>0</v>
      </c>
      <c r="H2144" s="13">
        <v>0</v>
      </c>
      <c r="I2144" s="13">
        <v>0</v>
      </c>
      <c r="J2144" s="13">
        <v>0</v>
      </c>
      <c r="K2144" s="13">
        <v>0</v>
      </c>
      <c r="L2144" s="13">
        <v>0</v>
      </c>
      <c r="M2144" s="5">
        <f>AllData_CategoryTribe!AX2145*4</f>
        <v>0</v>
      </c>
      <c r="N2144" s="5">
        <f>AllData_CategoryTribe!BA2145*9</f>
        <v>0</v>
      </c>
      <c r="O2144" s="5">
        <f>AllData_CategoryTribe!BB2145*4</f>
        <v>0</v>
      </c>
      <c r="P2144">
        <f t="shared" si="33"/>
        <v>0</v>
      </c>
      <c r="Q2144">
        <v>5.9</v>
      </c>
    </row>
    <row r="2145" spans="1:17" x14ac:dyDescent="0.3">
      <c r="A2145" s="8" t="s">
        <v>233</v>
      </c>
      <c r="B2145" s="8" t="s">
        <v>239</v>
      </c>
      <c r="C2145" s="8" t="s">
        <v>164</v>
      </c>
      <c r="D2145" s="8" t="s">
        <v>30</v>
      </c>
      <c r="E2145" s="12">
        <v>119</v>
      </c>
      <c r="F2145" s="12">
        <v>1</v>
      </c>
      <c r="G2145" s="12">
        <v>119</v>
      </c>
      <c r="H2145" s="13">
        <v>109.48</v>
      </c>
      <c r="I2145" s="13">
        <v>1.19</v>
      </c>
      <c r="J2145" s="13">
        <v>0.59499999999999997</v>
      </c>
      <c r="K2145" s="13">
        <v>27.846</v>
      </c>
      <c r="L2145" s="13">
        <v>2.8559999999999999</v>
      </c>
      <c r="M2145" s="5">
        <f>AllData_CategoryTribe!AX2146*4</f>
        <v>4.76</v>
      </c>
      <c r="N2145" s="5">
        <f>AllData_CategoryTribe!BA2146*9</f>
        <v>5.3549999999999995</v>
      </c>
      <c r="O2145" s="5">
        <f>AllData_CategoryTribe!BB2146*4</f>
        <v>111.384</v>
      </c>
      <c r="P2145">
        <f t="shared" si="33"/>
        <v>1</v>
      </c>
      <c r="Q2145">
        <v>24.9</v>
      </c>
    </row>
    <row r="2146" spans="1:17" x14ac:dyDescent="0.3">
      <c r="A2146" s="8" t="s">
        <v>233</v>
      </c>
      <c r="B2146" s="8" t="s">
        <v>239</v>
      </c>
      <c r="C2146" s="8" t="s">
        <v>164</v>
      </c>
      <c r="D2146" s="8" t="s">
        <v>31</v>
      </c>
      <c r="E2146" s="12">
        <v>122</v>
      </c>
      <c r="F2146" s="12">
        <v>0.14299999999999999</v>
      </c>
      <c r="G2146" s="12">
        <v>17.445999999999998</v>
      </c>
      <c r="H2146" s="13">
        <v>16.224779999999999</v>
      </c>
      <c r="I2146" s="13">
        <v>0.34891999999999995</v>
      </c>
      <c r="J2146" s="13">
        <v>1.7446E-2</v>
      </c>
      <c r="K2146" s="13">
        <v>3.7683359999999997</v>
      </c>
      <c r="L2146" s="13">
        <v>0.26168999999999998</v>
      </c>
      <c r="M2146" s="5">
        <f>AllData_CategoryTribe!AX2147*4</f>
        <v>1.3956799999999998</v>
      </c>
      <c r="N2146" s="5">
        <f>AllData_CategoryTribe!BA2147*9</f>
        <v>0.15701399999999999</v>
      </c>
      <c r="O2146" s="5">
        <f>AllData_CategoryTribe!BB2147*4</f>
        <v>15.073343999999999</v>
      </c>
      <c r="P2146">
        <f t="shared" si="33"/>
        <v>1</v>
      </c>
      <c r="Q2146">
        <v>23.700000000000003</v>
      </c>
    </row>
    <row r="2147" spans="1:17" x14ac:dyDescent="0.3">
      <c r="A2147" s="8" t="s">
        <v>233</v>
      </c>
      <c r="B2147" s="8" t="s">
        <v>239</v>
      </c>
      <c r="C2147" s="8" t="s">
        <v>164</v>
      </c>
      <c r="D2147" s="8" t="s">
        <v>128</v>
      </c>
      <c r="E2147" s="12">
        <v>62</v>
      </c>
      <c r="F2147" s="12">
        <v>0.14299999999999999</v>
      </c>
      <c r="G2147" s="12">
        <v>8.8659999999999997</v>
      </c>
      <c r="H2147" s="13">
        <v>3.9896999999999996</v>
      </c>
      <c r="I2147" s="13">
        <v>9.7526000000000015E-2</v>
      </c>
      <c r="J2147" s="13">
        <v>1.7732000000000001E-2</v>
      </c>
      <c r="K2147" s="13">
        <v>0.93092999999999992</v>
      </c>
      <c r="L2147" s="13">
        <v>0.29257799999999995</v>
      </c>
      <c r="M2147" s="5">
        <f>AllData_CategoryTribe!AX2148*4</f>
        <v>0.39010400000000006</v>
      </c>
      <c r="N2147" s="5">
        <f>AllData_CategoryTribe!BA2148*9</f>
        <v>0.15958800000000001</v>
      </c>
      <c r="O2147" s="5">
        <f>AllData_CategoryTribe!BB2148*4</f>
        <v>3.7237199999999997</v>
      </c>
      <c r="P2147">
        <f t="shared" si="33"/>
        <v>1</v>
      </c>
      <c r="Q2147">
        <v>11.8</v>
      </c>
    </row>
    <row r="2148" spans="1:17" x14ac:dyDescent="0.3">
      <c r="A2148" s="8" t="s">
        <v>234</v>
      </c>
      <c r="B2148" s="8" t="s">
        <v>239</v>
      </c>
      <c r="C2148" s="8" t="s">
        <v>164</v>
      </c>
      <c r="D2148" s="8" t="s">
        <v>248</v>
      </c>
      <c r="E2148" s="12">
        <v>134</v>
      </c>
      <c r="F2148" s="12">
        <v>1</v>
      </c>
      <c r="G2148" s="12">
        <v>134</v>
      </c>
      <c r="H2148" s="13">
        <v>218.42</v>
      </c>
      <c r="I2148" s="13">
        <v>8.4420000000000002</v>
      </c>
      <c r="J2148" s="13">
        <v>1.8759999999999999</v>
      </c>
      <c r="K2148" s="13">
        <v>41.674000000000007</v>
      </c>
      <c r="L2148" s="13">
        <v>1.34</v>
      </c>
      <c r="M2148" s="5">
        <f>AllData_CategoryTribe!AX2149*4</f>
        <v>33.768000000000001</v>
      </c>
      <c r="N2148" s="5">
        <f>AllData_CategoryTribe!BA2149*9</f>
        <v>16.884</v>
      </c>
      <c r="O2148" s="5">
        <f>AllData_CategoryTribe!BB2149*4</f>
        <v>166.69600000000003</v>
      </c>
      <c r="P2148">
        <f t="shared" si="33"/>
        <v>1</v>
      </c>
      <c r="Q2148">
        <v>38.799999999999997</v>
      </c>
    </row>
    <row r="2149" spans="1:17" x14ac:dyDescent="0.3">
      <c r="A2149" s="8" t="s">
        <v>234</v>
      </c>
      <c r="B2149" s="8" t="s">
        <v>239</v>
      </c>
      <c r="C2149" s="8" t="s">
        <v>164</v>
      </c>
      <c r="D2149" s="8" t="s">
        <v>27</v>
      </c>
      <c r="E2149" s="12">
        <v>114</v>
      </c>
      <c r="F2149" s="12">
        <v>1</v>
      </c>
      <c r="G2149" s="12">
        <v>114</v>
      </c>
      <c r="H2149" s="13">
        <v>142.5</v>
      </c>
      <c r="I2149" s="13">
        <v>2.3940000000000001</v>
      </c>
      <c r="J2149" s="13">
        <v>1.4820000000000002</v>
      </c>
      <c r="K2149" s="13">
        <v>29.867999999999999</v>
      </c>
      <c r="L2149" s="13">
        <v>1.1399999999999999</v>
      </c>
      <c r="M2149" s="5">
        <f>AllData_CategoryTribe!AX2150*4</f>
        <v>9.5760000000000005</v>
      </c>
      <c r="N2149" s="5">
        <f>AllData_CategoryTribe!BA2150*9</f>
        <v>13.338000000000001</v>
      </c>
      <c r="O2149" s="5">
        <f>AllData_CategoryTribe!BB2150*4</f>
        <v>119.47199999999999</v>
      </c>
      <c r="P2149">
        <f t="shared" si="33"/>
        <v>1</v>
      </c>
      <c r="Q2149">
        <v>29.6</v>
      </c>
    </row>
    <row r="2150" spans="1:17" x14ac:dyDescent="0.3">
      <c r="A2150" s="8" t="s">
        <v>234</v>
      </c>
      <c r="B2150" s="8" t="s">
        <v>239</v>
      </c>
      <c r="C2150" s="8" t="s">
        <v>164</v>
      </c>
      <c r="D2150" s="8" t="s">
        <v>32</v>
      </c>
      <c r="E2150" s="12">
        <v>83</v>
      </c>
      <c r="F2150" s="12">
        <v>3.3000000000000002E-2</v>
      </c>
      <c r="G2150" s="12">
        <v>2.7390000000000003</v>
      </c>
      <c r="H2150" s="13">
        <v>9.0934800000000013</v>
      </c>
      <c r="I2150" s="13">
        <v>0.28211700000000006</v>
      </c>
      <c r="J2150" s="13">
        <v>8.2170000000000007E-2</v>
      </c>
      <c r="K2150" s="13">
        <v>2.0186430000000004</v>
      </c>
      <c r="L2150" s="13">
        <v>0.34785299999999997</v>
      </c>
      <c r="M2150" s="5">
        <f>AllData_CategoryTribe!AX2151*4</f>
        <v>1.1284680000000002</v>
      </c>
      <c r="N2150" s="5">
        <f>AllData_CategoryTribe!BA2151*9</f>
        <v>0.73953000000000002</v>
      </c>
      <c r="O2150" s="5">
        <f>AllData_CategoryTribe!BB2151*4</f>
        <v>8.0745720000000016</v>
      </c>
      <c r="P2150">
        <f t="shared" si="33"/>
        <v>1</v>
      </c>
      <c r="Q2150">
        <v>87</v>
      </c>
    </row>
    <row r="2151" spans="1:17" x14ac:dyDescent="0.3">
      <c r="A2151" s="8" t="s">
        <v>234</v>
      </c>
      <c r="B2151" s="8" t="s">
        <v>239</v>
      </c>
      <c r="C2151" s="8" t="s">
        <v>164</v>
      </c>
      <c r="D2151" s="8" t="s">
        <v>74</v>
      </c>
      <c r="E2151" s="12">
        <v>340</v>
      </c>
      <c r="F2151" s="12">
        <v>0.14299999999999999</v>
      </c>
      <c r="G2151" s="12">
        <v>48.62</v>
      </c>
      <c r="H2151" s="13">
        <v>19.934199999999997</v>
      </c>
      <c r="I2151" s="13">
        <v>0</v>
      </c>
      <c r="J2151" s="13">
        <v>0</v>
      </c>
      <c r="K2151" s="13">
        <v>5.0564799999999996</v>
      </c>
      <c r="L2151" s="13">
        <v>0</v>
      </c>
      <c r="M2151" s="5">
        <f>AllData_CategoryTribe!AX2152*4</f>
        <v>0</v>
      </c>
      <c r="N2151" s="5">
        <f>AllData_CategoryTribe!BA2152*9</f>
        <v>0</v>
      </c>
      <c r="O2151" s="5">
        <f>AllData_CategoryTribe!BB2152*4</f>
        <v>20.225919999999999</v>
      </c>
      <c r="P2151">
        <f t="shared" si="33"/>
        <v>1</v>
      </c>
      <c r="Q2151">
        <v>10.4</v>
      </c>
    </row>
    <row r="2152" spans="1:17" x14ac:dyDescent="0.3">
      <c r="A2152" s="8" t="s">
        <v>232</v>
      </c>
      <c r="B2152" s="8" t="s">
        <v>240</v>
      </c>
      <c r="C2152" s="8" t="s">
        <v>165</v>
      </c>
      <c r="D2152" s="8" t="s">
        <v>13</v>
      </c>
      <c r="E2152" s="12">
        <v>112</v>
      </c>
      <c r="F2152" s="12">
        <v>8.3000000000000004E-2</v>
      </c>
      <c r="G2152" s="12">
        <v>9.2960000000000012</v>
      </c>
      <c r="H2152" s="13">
        <v>25.006240000000002</v>
      </c>
      <c r="I2152" s="13">
        <v>2.3147040000000003</v>
      </c>
      <c r="J2152" s="13">
        <v>1.6732800000000003</v>
      </c>
      <c r="K2152" s="13">
        <v>0</v>
      </c>
      <c r="L2152" s="13">
        <v>0</v>
      </c>
      <c r="M2152" s="5">
        <f>AllData_CategoryTribe!AX2153*4</f>
        <v>9.2588160000000013</v>
      </c>
      <c r="N2152" s="5">
        <f>AllData_CategoryTribe!BA2153*9</f>
        <v>15.059520000000003</v>
      </c>
      <c r="O2152" s="5">
        <f>AllData_CategoryTribe!BB2153*4</f>
        <v>0</v>
      </c>
      <c r="P2152">
        <f t="shared" si="33"/>
        <v>1</v>
      </c>
      <c r="Q2152">
        <v>42.9</v>
      </c>
    </row>
    <row r="2153" spans="1:17" x14ac:dyDescent="0.3">
      <c r="A2153" s="8" t="s">
        <v>232</v>
      </c>
      <c r="B2153" s="8" t="s">
        <v>240</v>
      </c>
      <c r="C2153" s="8" t="s">
        <v>165</v>
      </c>
      <c r="D2153" s="8" t="s">
        <v>15</v>
      </c>
      <c r="E2153" s="12"/>
      <c r="F2153" s="12">
        <v>0</v>
      </c>
      <c r="G2153" s="12">
        <v>0</v>
      </c>
      <c r="H2153" s="13">
        <v>0</v>
      </c>
      <c r="I2153" s="13">
        <v>0</v>
      </c>
      <c r="J2153" s="13">
        <v>0</v>
      </c>
      <c r="K2153" s="13">
        <v>0</v>
      </c>
      <c r="L2153" s="13">
        <v>0</v>
      </c>
      <c r="M2153" s="5">
        <f>AllData_CategoryTribe!AX2154*4</f>
        <v>0</v>
      </c>
      <c r="N2153" s="5">
        <f>AllData_CategoryTribe!BA2154*9</f>
        <v>0</v>
      </c>
      <c r="O2153" s="5">
        <f>AllData_CategoryTribe!BB2154*4</f>
        <v>0</v>
      </c>
      <c r="P2153">
        <f t="shared" si="33"/>
        <v>0</v>
      </c>
      <c r="Q2153">
        <v>44.3</v>
      </c>
    </row>
    <row r="2154" spans="1:17" x14ac:dyDescent="0.3">
      <c r="A2154" s="8" t="s">
        <v>232</v>
      </c>
      <c r="B2154" s="8" t="s">
        <v>240</v>
      </c>
      <c r="C2154" s="8" t="s">
        <v>165</v>
      </c>
      <c r="D2154" s="8" t="s">
        <v>17</v>
      </c>
      <c r="E2154" s="12"/>
      <c r="F2154" s="12">
        <v>0</v>
      </c>
      <c r="G2154" s="12">
        <v>0</v>
      </c>
      <c r="H2154" s="13">
        <v>0</v>
      </c>
      <c r="I2154" s="13">
        <v>0</v>
      </c>
      <c r="J2154" s="13">
        <v>0</v>
      </c>
      <c r="K2154" s="13">
        <v>0</v>
      </c>
      <c r="L2154" s="13">
        <v>0</v>
      </c>
      <c r="M2154" s="5">
        <f>AllData_CategoryTribe!AX2155*4</f>
        <v>0</v>
      </c>
      <c r="N2154" s="5">
        <f>AllData_CategoryTribe!BA2155*9</f>
        <v>0</v>
      </c>
      <c r="O2154" s="5">
        <f>AllData_CategoryTribe!BB2155*4</f>
        <v>0</v>
      </c>
      <c r="P2154">
        <f t="shared" si="33"/>
        <v>0</v>
      </c>
      <c r="Q2154">
        <v>38.299999999999997</v>
      </c>
    </row>
    <row r="2155" spans="1:17" x14ac:dyDescent="0.3">
      <c r="A2155" s="8" t="s">
        <v>232</v>
      </c>
      <c r="B2155" s="8" t="s">
        <v>240</v>
      </c>
      <c r="C2155" s="8" t="s">
        <v>165</v>
      </c>
      <c r="D2155" s="8" t="s">
        <v>18</v>
      </c>
      <c r="E2155" s="12"/>
      <c r="F2155" s="12">
        <v>0</v>
      </c>
      <c r="G2155" s="12">
        <v>0</v>
      </c>
      <c r="H2155" s="13">
        <v>0</v>
      </c>
      <c r="I2155" s="13">
        <v>0</v>
      </c>
      <c r="J2155" s="13">
        <v>0</v>
      </c>
      <c r="K2155" s="13">
        <v>0</v>
      </c>
      <c r="L2155" s="13">
        <v>0</v>
      </c>
      <c r="M2155" s="5">
        <f>AllData_CategoryTribe!AX2156*4</f>
        <v>0</v>
      </c>
      <c r="N2155" s="5">
        <f>AllData_CategoryTribe!BA2156*9</f>
        <v>0</v>
      </c>
      <c r="O2155" s="5">
        <f>AllData_CategoryTribe!BB2156*4</f>
        <v>0</v>
      </c>
      <c r="P2155">
        <f t="shared" si="33"/>
        <v>0</v>
      </c>
      <c r="Q2155">
        <v>39.900000000000006</v>
      </c>
    </row>
    <row r="2156" spans="1:17" x14ac:dyDescent="0.3">
      <c r="A2156" s="8" t="s">
        <v>232</v>
      </c>
      <c r="B2156" s="8" t="s">
        <v>240</v>
      </c>
      <c r="C2156" s="8" t="s">
        <v>165</v>
      </c>
      <c r="D2156" s="8" t="s">
        <v>19</v>
      </c>
      <c r="E2156" s="12">
        <v>112</v>
      </c>
      <c r="F2156" s="12">
        <v>3.3000000000000002E-2</v>
      </c>
      <c r="G2156" s="12">
        <v>3.6960000000000002</v>
      </c>
      <c r="H2156" s="13">
        <v>10.533600000000002</v>
      </c>
      <c r="I2156" s="13">
        <v>0.994224</v>
      </c>
      <c r="J2156" s="13">
        <v>0.69854399999999994</v>
      </c>
      <c r="K2156" s="13">
        <v>0</v>
      </c>
      <c r="L2156" s="13">
        <v>0</v>
      </c>
      <c r="M2156" s="5">
        <f>AllData_CategoryTribe!AX2157*4</f>
        <v>3.976896</v>
      </c>
      <c r="N2156" s="5">
        <f>AllData_CategoryTribe!BA2157*9</f>
        <v>6.2868959999999996</v>
      </c>
      <c r="O2156" s="5">
        <f>AllData_CategoryTribe!BB2157*4</f>
        <v>0</v>
      </c>
      <c r="P2156">
        <f t="shared" si="33"/>
        <v>1</v>
      </c>
      <c r="Q2156">
        <v>45.8</v>
      </c>
    </row>
    <row r="2157" spans="1:17" x14ac:dyDescent="0.3">
      <c r="A2157" s="8" t="s">
        <v>232</v>
      </c>
      <c r="B2157" s="8" t="s">
        <v>240</v>
      </c>
      <c r="C2157" s="8" t="s">
        <v>165</v>
      </c>
      <c r="D2157" s="8" t="s">
        <v>22</v>
      </c>
      <c r="E2157" s="12"/>
      <c r="F2157" s="12">
        <v>0</v>
      </c>
      <c r="G2157" s="12">
        <v>0</v>
      </c>
      <c r="H2157" s="13">
        <v>0</v>
      </c>
      <c r="I2157" s="13">
        <v>0</v>
      </c>
      <c r="J2157" s="13">
        <v>0</v>
      </c>
      <c r="K2157" s="13">
        <v>0</v>
      </c>
      <c r="L2157" s="13">
        <v>0</v>
      </c>
      <c r="M2157" s="5">
        <f>AllData_CategoryTribe!AX2158*4</f>
        <v>0</v>
      </c>
      <c r="N2157" s="5">
        <f>AllData_CategoryTribe!BA2158*9</f>
        <v>0</v>
      </c>
      <c r="O2157" s="5">
        <f>AllData_CategoryTribe!BB2158*4</f>
        <v>0</v>
      </c>
      <c r="P2157">
        <f t="shared" si="33"/>
        <v>0</v>
      </c>
      <c r="Q2157">
        <v>45.8</v>
      </c>
    </row>
    <row r="2158" spans="1:17" x14ac:dyDescent="0.3">
      <c r="A2158" s="8" t="s">
        <v>232</v>
      </c>
      <c r="B2158" s="8" t="s">
        <v>240</v>
      </c>
      <c r="C2158" s="8" t="s">
        <v>165</v>
      </c>
      <c r="D2158" s="8" t="s">
        <v>136</v>
      </c>
      <c r="E2158" s="12">
        <v>56</v>
      </c>
      <c r="F2158" s="12">
        <v>3.0000000000000001E-3</v>
      </c>
      <c r="G2158" s="12">
        <v>0.16800000000000001</v>
      </c>
      <c r="H2158" s="13">
        <v>0.45864000000000005</v>
      </c>
      <c r="I2158" s="13">
        <v>4.6368000000000006E-2</v>
      </c>
      <c r="J2158" s="13">
        <v>2.8896000000000002E-2</v>
      </c>
      <c r="K2158" s="13">
        <v>0</v>
      </c>
      <c r="L2158" s="13">
        <v>0</v>
      </c>
      <c r="M2158" s="5">
        <f>AllData_CategoryTribe!AX2159*4</f>
        <v>0.18547200000000003</v>
      </c>
      <c r="N2158" s="5">
        <f>AllData_CategoryTribe!BA2159*9</f>
        <v>0.26006400000000002</v>
      </c>
      <c r="O2158" s="5">
        <f>AllData_CategoryTribe!BB2159*4</f>
        <v>0</v>
      </c>
      <c r="P2158">
        <f t="shared" si="33"/>
        <v>1</v>
      </c>
      <c r="Q2158">
        <v>44.8</v>
      </c>
    </row>
    <row r="2159" spans="1:17" x14ac:dyDescent="0.3">
      <c r="A2159" s="8" t="s">
        <v>232</v>
      </c>
      <c r="B2159" s="8" t="s">
        <v>240</v>
      </c>
      <c r="C2159" s="8" t="s">
        <v>165</v>
      </c>
      <c r="D2159" s="8" t="s">
        <v>23</v>
      </c>
      <c r="E2159" s="12">
        <v>64</v>
      </c>
      <c r="F2159" s="12">
        <v>0.35699999999999998</v>
      </c>
      <c r="G2159" s="12">
        <v>22.847999999999999</v>
      </c>
      <c r="H2159" s="13">
        <v>35.414400000000001</v>
      </c>
      <c r="I2159" s="13">
        <v>2.8788479999999996</v>
      </c>
      <c r="J2159" s="13">
        <v>2.421888</v>
      </c>
      <c r="K2159" s="13">
        <v>0.251328</v>
      </c>
      <c r="L2159" s="13">
        <v>0</v>
      </c>
      <c r="M2159" s="5">
        <f>AllData_CategoryTribe!AX2160*4</f>
        <v>11.515391999999999</v>
      </c>
      <c r="N2159" s="5">
        <f>AllData_CategoryTribe!BA2160*9</f>
        <v>21.796991999999999</v>
      </c>
      <c r="O2159" s="5">
        <f>AllData_CategoryTribe!BB2160*4</f>
        <v>1.005312</v>
      </c>
      <c r="P2159">
        <f t="shared" si="33"/>
        <v>1</v>
      </c>
      <c r="Q2159">
        <v>24.3</v>
      </c>
    </row>
    <row r="2160" spans="1:17" x14ac:dyDescent="0.3">
      <c r="A2160" s="8" t="s">
        <v>232</v>
      </c>
      <c r="B2160" s="8" t="s">
        <v>240</v>
      </c>
      <c r="C2160" s="8" t="s">
        <v>165</v>
      </c>
      <c r="D2160" s="8" t="s">
        <v>24</v>
      </c>
      <c r="E2160" s="12">
        <v>184</v>
      </c>
      <c r="F2160" s="12">
        <v>0.42899999999999999</v>
      </c>
      <c r="G2160" s="12">
        <v>78.935999999999993</v>
      </c>
      <c r="H2160" s="13">
        <v>54.46584</v>
      </c>
      <c r="I2160" s="13">
        <v>2.8416960000000002</v>
      </c>
      <c r="J2160" s="13">
        <v>3.2363759999999995</v>
      </c>
      <c r="K2160" s="13">
        <v>3.5521199999999999</v>
      </c>
      <c r="L2160" s="13">
        <v>0</v>
      </c>
      <c r="M2160" s="5">
        <f>AllData_CategoryTribe!AX2161*4</f>
        <v>11.366784000000001</v>
      </c>
      <c r="N2160" s="5">
        <f>AllData_CategoryTribe!BA2161*9</f>
        <v>29.127383999999996</v>
      </c>
      <c r="O2160" s="5">
        <f>AllData_CategoryTribe!BB2161*4</f>
        <v>14.20848</v>
      </c>
      <c r="P2160">
        <f t="shared" si="33"/>
        <v>1</v>
      </c>
      <c r="Q2160">
        <v>12.2</v>
      </c>
    </row>
    <row r="2161" spans="1:17" x14ac:dyDescent="0.3">
      <c r="A2161" s="8" t="s">
        <v>232</v>
      </c>
      <c r="B2161" s="8" t="s">
        <v>240</v>
      </c>
      <c r="C2161" s="8" t="s">
        <v>165</v>
      </c>
      <c r="D2161" s="8" t="s">
        <v>25</v>
      </c>
      <c r="E2161" s="12"/>
      <c r="F2161" s="12">
        <v>0</v>
      </c>
      <c r="G2161" s="12">
        <v>0</v>
      </c>
      <c r="H2161" s="13">
        <v>0</v>
      </c>
      <c r="I2161" s="13">
        <v>0</v>
      </c>
      <c r="J2161" s="13">
        <v>0</v>
      </c>
      <c r="K2161" s="13">
        <v>0</v>
      </c>
      <c r="L2161" s="13">
        <v>0</v>
      </c>
      <c r="M2161" s="5">
        <f>AllData_CategoryTribe!AX2162*4</f>
        <v>0</v>
      </c>
      <c r="N2161" s="5">
        <f>AllData_CategoryTribe!BA2162*9</f>
        <v>0</v>
      </c>
      <c r="O2161" s="5">
        <f>AllData_CategoryTribe!BB2162*4</f>
        <v>0</v>
      </c>
      <c r="P2161">
        <f t="shared" si="33"/>
        <v>0</v>
      </c>
      <c r="Q2161">
        <v>59.3</v>
      </c>
    </row>
    <row r="2162" spans="1:17" x14ac:dyDescent="0.3">
      <c r="A2162" s="8" t="s">
        <v>20</v>
      </c>
      <c r="B2162" s="8" t="s">
        <v>240</v>
      </c>
      <c r="C2162" s="8" t="s">
        <v>165</v>
      </c>
      <c r="D2162" s="8" t="s">
        <v>20</v>
      </c>
      <c r="E2162" s="12">
        <v>112</v>
      </c>
      <c r="F2162" s="12">
        <v>1</v>
      </c>
      <c r="G2162" s="12">
        <v>112</v>
      </c>
      <c r="H2162" s="13">
        <v>117.6</v>
      </c>
      <c r="I2162" s="13">
        <v>20.72</v>
      </c>
      <c r="J2162" s="13">
        <v>3.2480000000000002</v>
      </c>
      <c r="K2162" s="13">
        <v>0</v>
      </c>
      <c r="L2162" s="13">
        <v>0</v>
      </c>
      <c r="M2162" s="5">
        <f>AllData_CategoryTribe!AX2163*4</f>
        <v>82.88</v>
      </c>
      <c r="N2162" s="5">
        <f>AllData_CategoryTribe!BA2163*9</f>
        <v>29.232000000000003</v>
      </c>
      <c r="O2162" s="5">
        <f>AllData_CategoryTribe!BB2163*4</f>
        <v>0</v>
      </c>
      <c r="P2162">
        <f t="shared" si="33"/>
        <v>1</v>
      </c>
      <c r="Q2162">
        <v>21.4</v>
      </c>
    </row>
    <row r="2163" spans="1:17" x14ac:dyDescent="0.3">
      <c r="A2163" s="8" t="s">
        <v>233</v>
      </c>
      <c r="B2163" s="8" t="s">
        <v>240</v>
      </c>
      <c r="C2163" s="8" t="s">
        <v>165</v>
      </c>
      <c r="D2163" s="8" t="s">
        <v>26</v>
      </c>
      <c r="E2163" s="12">
        <v>175</v>
      </c>
      <c r="F2163" s="12">
        <v>6.7000000000000004E-2</v>
      </c>
      <c r="G2163" s="12">
        <v>11.725000000000001</v>
      </c>
      <c r="H2163" s="13">
        <v>15.242500000000001</v>
      </c>
      <c r="I2163" s="13">
        <v>0.28140000000000004</v>
      </c>
      <c r="J2163" s="13">
        <v>2.3450000000000002E-2</v>
      </c>
      <c r="K2163" s="13">
        <v>3.3533500000000003</v>
      </c>
      <c r="L2163" s="13">
        <v>3.5175000000000005E-2</v>
      </c>
      <c r="M2163" s="5">
        <f>AllData_CategoryTribe!AX2164*4</f>
        <v>1.1256000000000002</v>
      </c>
      <c r="N2163" s="5">
        <f>AllData_CategoryTribe!BA2164*9</f>
        <v>0.21105000000000002</v>
      </c>
      <c r="O2163" s="5">
        <f>AllData_CategoryTribe!BB2164*4</f>
        <v>13.413400000000001</v>
      </c>
      <c r="P2163">
        <f t="shared" si="33"/>
        <v>1</v>
      </c>
      <c r="Q2163">
        <v>31.200000000000003</v>
      </c>
    </row>
    <row r="2164" spans="1:17" x14ac:dyDescent="0.3">
      <c r="A2164" s="8" t="s">
        <v>233</v>
      </c>
      <c r="B2164" s="8" t="s">
        <v>240</v>
      </c>
      <c r="C2164" s="8" t="s">
        <v>165</v>
      </c>
      <c r="D2164" s="8" t="s">
        <v>28</v>
      </c>
      <c r="E2164" s="12">
        <v>185</v>
      </c>
      <c r="F2164" s="12">
        <v>0.1</v>
      </c>
      <c r="G2164" s="12">
        <v>18.5</v>
      </c>
      <c r="H2164" s="13">
        <v>23.495000000000001</v>
      </c>
      <c r="I2164" s="13">
        <v>1.6094999999999999</v>
      </c>
      <c r="J2164" s="13">
        <v>9.2499999999999999E-2</v>
      </c>
      <c r="K2164" s="13">
        <v>4.218</v>
      </c>
      <c r="L2164" s="13">
        <v>1.1840000000000002</v>
      </c>
      <c r="M2164" s="5">
        <f>AllData_CategoryTribe!AX2165*4</f>
        <v>6.4379999999999997</v>
      </c>
      <c r="N2164" s="5">
        <f>AllData_CategoryTribe!BA2165*9</f>
        <v>0.83250000000000002</v>
      </c>
      <c r="O2164" s="5">
        <f>AllData_CategoryTribe!BB2165*4</f>
        <v>16.872</v>
      </c>
      <c r="P2164">
        <f t="shared" si="33"/>
        <v>1</v>
      </c>
      <c r="Q2164">
        <v>32</v>
      </c>
    </row>
    <row r="2165" spans="1:17" x14ac:dyDescent="0.3">
      <c r="A2165" s="8" t="s">
        <v>233</v>
      </c>
      <c r="B2165" s="8" t="s">
        <v>240</v>
      </c>
      <c r="C2165" s="8" t="s">
        <v>165</v>
      </c>
      <c r="D2165" s="8" t="s">
        <v>29</v>
      </c>
      <c r="E2165" s="12">
        <v>60</v>
      </c>
      <c r="F2165" s="12">
        <v>3.0000000000000001E-3</v>
      </c>
      <c r="G2165" s="12">
        <v>0.18</v>
      </c>
      <c r="H2165" s="13">
        <v>3.9599999999999996E-2</v>
      </c>
      <c r="I2165" s="13">
        <v>1.8E-3</v>
      </c>
      <c r="J2165" s="13">
        <v>7.1999999999999994E-4</v>
      </c>
      <c r="K2165" s="13">
        <v>8.0999999999999996E-3</v>
      </c>
      <c r="L2165" s="13">
        <v>5.0400000000000002E-3</v>
      </c>
      <c r="M2165" s="5">
        <f>AllData_CategoryTribe!AX2166*4</f>
        <v>7.1999999999999998E-3</v>
      </c>
      <c r="N2165" s="5">
        <f>AllData_CategoryTribe!BA2166*9</f>
        <v>6.4799999999999996E-3</v>
      </c>
      <c r="O2165" s="5">
        <f>AllData_CategoryTribe!BB2166*4</f>
        <v>3.2399999999999998E-2</v>
      </c>
      <c r="P2165">
        <f t="shared" si="33"/>
        <v>1</v>
      </c>
      <c r="Q2165">
        <v>5.9</v>
      </c>
    </row>
    <row r="2166" spans="1:17" x14ac:dyDescent="0.3">
      <c r="A2166" s="8" t="s">
        <v>233</v>
      </c>
      <c r="B2166" s="8" t="s">
        <v>240</v>
      </c>
      <c r="C2166" s="8" t="s">
        <v>165</v>
      </c>
      <c r="D2166" s="8" t="s">
        <v>30</v>
      </c>
      <c r="E2166" s="12">
        <v>119</v>
      </c>
      <c r="F2166" s="12">
        <v>1</v>
      </c>
      <c r="G2166" s="12">
        <v>119</v>
      </c>
      <c r="H2166" s="13">
        <v>109.48</v>
      </c>
      <c r="I2166" s="13">
        <v>1.19</v>
      </c>
      <c r="J2166" s="13">
        <v>0.59499999999999997</v>
      </c>
      <c r="K2166" s="13">
        <v>27.846</v>
      </c>
      <c r="L2166" s="13">
        <v>2.8559999999999999</v>
      </c>
      <c r="M2166" s="5">
        <f>AllData_CategoryTribe!AX2167*4</f>
        <v>4.76</v>
      </c>
      <c r="N2166" s="5">
        <f>AllData_CategoryTribe!BA2167*9</f>
        <v>5.3549999999999995</v>
      </c>
      <c r="O2166" s="5">
        <f>AllData_CategoryTribe!BB2167*4</f>
        <v>111.384</v>
      </c>
      <c r="P2166">
        <f t="shared" si="33"/>
        <v>1</v>
      </c>
      <c r="Q2166">
        <v>24.9</v>
      </c>
    </row>
    <row r="2167" spans="1:17" x14ac:dyDescent="0.3">
      <c r="A2167" s="8" t="s">
        <v>233</v>
      </c>
      <c r="B2167" s="8" t="s">
        <v>240</v>
      </c>
      <c r="C2167" s="8" t="s">
        <v>165</v>
      </c>
      <c r="D2167" s="8" t="s">
        <v>31</v>
      </c>
      <c r="E2167" s="12">
        <v>122</v>
      </c>
      <c r="F2167" s="12">
        <v>0.28599999999999998</v>
      </c>
      <c r="G2167" s="12">
        <v>34.891999999999996</v>
      </c>
      <c r="H2167" s="13">
        <v>32.449559999999998</v>
      </c>
      <c r="I2167" s="13">
        <v>0.6978399999999999</v>
      </c>
      <c r="J2167" s="13">
        <v>3.4891999999999999E-2</v>
      </c>
      <c r="K2167" s="13">
        <v>7.5366719999999994</v>
      </c>
      <c r="L2167" s="13">
        <v>0.52337999999999996</v>
      </c>
      <c r="M2167" s="5">
        <f>AllData_CategoryTribe!AX2168*4</f>
        <v>2.7913599999999996</v>
      </c>
      <c r="N2167" s="5">
        <f>AllData_CategoryTribe!BA2168*9</f>
        <v>0.31402799999999997</v>
      </c>
      <c r="O2167" s="5">
        <f>AllData_CategoryTribe!BB2168*4</f>
        <v>30.146687999999997</v>
      </c>
      <c r="P2167">
        <f t="shared" si="33"/>
        <v>1</v>
      </c>
      <c r="Q2167">
        <v>23.700000000000003</v>
      </c>
    </row>
    <row r="2168" spans="1:17" x14ac:dyDescent="0.3">
      <c r="A2168" s="8" t="s">
        <v>233</v>
      </c>
      <c r="B2168" s="8" t="s">
        <v>240</v>
      </c>
      <c r="C2168" s="8" t="s">
        <v>165</v>
      </c>
      <c r="D2168" s="8" t="s">
        <v>147</v>
      </c>
      <c r="E2168" s="12">
        <v>114</v>
      </c>
      <c r="F2168" s="12">
        <v>0.42899999999999999</v>
      </c>
      <c r="G2168" s="12">
        <v>48.905999999999999</v>
      </c>
      <c r="H2168" s="13">
        <v>50.373180000000005</v>
      </c>
      <c r="I2168" s="13">
        <v>0.83140199999999997</v>
      </c>
      <c r="J2168" s="13">
        <v>4.8905999999999998E-2</v>
      </c>
      <c r="K2168" s="13">
        <v>11.884157999999999</v>
      </c>
      <c r="L2168" s="13">
        <v>1.4671799999999999</v>
      </c>
      <c r="M2168" s="5">
        <f>AllData_CategoryTribe!AX2169*4</f>
        <v>3.3256079999999999</v>
      </c>
      <c r="N2168" s="5">
        <f>AllData_CategoryTribe!BA2169*9</f>
        <v>0.44015399999999999</v>
      </c>
      <c r="O2168" s="5">
        <f>AllData_CategoryTribe!BB2169*4</f>
        <v>47.536631999999997</v>
      </c>
      <c r="P2168">
        <f t="shared" si="33"/>
        <v>1</v>
      </c>
      <c r="Q2168">
        <v>26.1</v>
      </c>
    </row>
    <row r="2169" spans="1:17" x14ac:dyDescent="0.3">
      <c r="A2169" s="8" t="s">
        <v>234</v>
      </c>
      <c r="B2169" s="8" t="s">
        <v>240</v>
      </c>
      <c r="C2169" s="8" t="s">
        <v>165</v>
      </c>
      <c r="D2169" s="8" t="s">
        <v>248</v>
      </c>
      <c r="E2169" s="12">
        <v>134</v>
      </c>
      <c r="F2169" s="12">
        <v>1</v>
      </c>
      <c r="G2169" s="12">
        <v>134</v>
      </c>
      <c r="H2169" s="13">
        <v>218.42</v>
      </c>
      <c r="I2169" s="13">
        <v>8.4420000000000002</v>
      </c>
      <c r="J2169" s="13">
        <v>1.8759999999999999</v>
      </c>
      <c r="K2169" s="13">
        <v>41.674000000000007</v>
      </c>
      <c r="L2169" s="13">
        <v>1.34</v>
      </c>
      <c r="M2169" s="5">
        <f>AllData_CategoryTribe!AX2170*4</f>
        <v>33.768000000000001</v>
      </c>
      <c r="N2169" s="5">
        <f>AllData_CategoryTribe!BA2170*9</f>
        <v>16.884</v>
      </c>
      <c r="O2169" s="5">
        <f>AllData_CategoryTribe!BB2170*4</f>
        <v>166.69600000000003</v>
      </c>
      <c r="P2169">
        <f t="shared" si="33"/>
        <v>1</v>
      </c>
      <c r="Q2169">
        <v>38.799999999999997</v>
      </c>
    </row>
    <row r="2170" spans="1:17" x14ac:dyDescent="0.3">
      <c r="A2170" s="8" t="s">
        <v>234</v>
      </c>
      <c r="B2170" s="8" t="s">
        <v>240</v>
      </c>
      <c r="C2170" s="8" t="s">
        <v>165</v>
      </c>
      <c r="D2170" s="8" t="s">
        <v>27</v>
      </c>
      <c r="E2170" s="12">
        <v>114</v>
      </c>
      <c r="F2170" s="12">
        <v>1</v>
      </c>
      <c r="G2170" s="12">
        <v>114</v>
      </c>
      <c r="H2170" s="13">
        <v>142.5</v>
      </c>
      <c r="I2170" s="13">
        <v>2.3940000000000001</v>
      </c>
      <c r="J2170" s="13">
        <v>1.4820000000000002</v>
      </c>
      <c r="K2170" s="13">
        <v>29.867999999999999</v>
      </c>
      <c r="L2170" s="13">
        <v>1.1399999999999999</v>
      </c>
      <c r="M2170" s="5">
        <f>AllData_CategoryTribe!AX2171*4</f>
        <v>9.5760000000000005</v>
      </c>
      <c r="N2170" s="5">
        <f>AllData_CategoryTribe!BA2171*9</f>
        <v>13.338000000000001</v>
      </c>
      <c r="O2170" s="5">
        <f>AllData_CategoryTribe!BB2171*4</f>
        <v>119.47199999999999</v>
      </c>
      <c r="P2170">
        <f t="shared" si="33"/>
        <v>1</v>
      </c>
      <c r="Q2170">
        <v>29.6</v>
      </c>
    </row>
    <row r="2171" spans="1:17" x14ac:dyDescent="0.3">
      <c r="A2171" s="8" t="s">
        <v>234</v>
      </c>
      <c r="B2171" s="8" t="s">
        <v>240</v>
      </c>
      <c r="C2171" s="8" t="s">
        <v>165</v>
      </c>
      <c r="D2171" s="8" t="s">
        <v>32</v>
      </c>
      <c r="E2171" s="12">
        <v>83</v>
      </c>
      <c r="F2171" s="12">
        <v>3.3000000000000002E-2</v>
      </c>
      <c r="G2171" s="12">
        <v>2.7390000000000003</v>
      </c>
      <c r="H2171" s="13">
        <v>9.0934800000000013</v>
      </c>
      <c r="I2171" s="13">
        <v>0.28211700000000006</v>
      </c>
      <c r="J2171" s="13">
        <v>8.2170000000000007E-2</v>
      </c>
      <c r="K2171" s="13">
        <v>2.0186430000000004</v>
      </c>
      <c r="L2171" s="13">
        <v>0.34785299999999997</v>
      </c>
      <c r="M2171" s="5">
        <f>AllData_CategoryTribe!AX2172*4</f>
        <v>1.1284680000000002</v>
      </c>
      <c r="N2171" s="5">
        <f>AllData_CategoryTribe!BA2172*9</f>
        <v>0.73953000000000002</v>
      </c>
      <c r="O2171" s="5">
        <f>AllData_CategoryTribe!BB2172*4</f>
        <v>8.0745720000000016</v>
      </c>
      <c r="P2171">
        <f t="shared" si="33"/>
        <v>1</v>
      </c>
      <c r="Q2171">
        <v>87</v>
      </c>
    </row>
    <row r="2172" spans="1:17" x14ac:dyDescent="0.3">
      <c r="A2172" s="8" t="s">
        <v>232</v>
      </c>
      <c r="B2172" s="8" t="s">
        <v>240</v>
      </c>
      <c r="C2172" s="8" t="s">
        <v>166</v>
      </c>
      <c r="D2172" s="8" t="s">
        <v>13</v>
      </c>
      <c r="E2172" s="12">
        <v>112</v>
      </c>
      <c r="F2172" s="12">
        <v>0.14299999999999999</v>
      </c>
      <c r="G2172" s="12">
        <v>16.015999999999998</v>
      </c>
      <c r="H2172" s="13">
        <v>43.08303999999999</v>
      </c>
      <c r="I2172" s="13">
        <v>3.9879839999999995</v>
      </c>
      <c r="J2172" s="13">
        <v>2.8828799999999997</v>
      </c>
      <c r="K2172" s="13">
        <v>0</v>
      </c>
      <c r="L2172" s="13">
        <v>0</v>
      </c>
      <c r="M2172" s="5">
        <f>AllData_CategoryTribe!AX2173*4</f>
        <v>15.951935999999998</v>
      </c>
      <c r="N2172" s="5">
        <f>AllData_CategoryTribe!BA2173*9</f>
        <v>25.945919999999997</v>
      </c>
      <c r="O2172" s="5">
        <f>AllData_CategoryTribe!BB2173*4</f>
        <v>0</v>
      </c>
      <c r="P2172">
        <f t="shared" si="33"/>
        <v>1</v>
      </c>
      <c r="Q2172">
        <v>42.9</v>
      </c>
    </row>
    <row r="2173" spans="1:17" x14ac:dyDescent="0.3">
      <c r="A2173" s="8" t="s">
        <v>232</v>
      </c>
      <c r="B2173" s="8" t="s">
        <v>240</v>
      </c>
      <c r="C2173" s="8" t="s">
        <v>166</v>
      </c>
      <c r="D2173" s="8" t="s">
        <v>15</v>
      </c>
      <c r="E2173" s="12"/>
      <c r="F2173" s="12">
        <v>0</v>
      </c>
      <c r="G2173" s="12">
        <v>0</v>
      </c>
      <c r="H2173" s="13">
        <v>0</v>
      </c>
      <c r="I2173" s="13">
        <v>0</v>
      </c>
      <c r="J2173" s="13">
        <v>0</v>
      </c>
      <c r="K2173" s="13">
        <v>0</v>
      </c>
      <c r="L2173" s="13">
        <v>0</v>
      </c>
      <c r="M2173" s="5">
        <f>AllData_CategoryTribe!AX2174*4</f>
        <v>0</v>
      </c>
      <c r="N2173" s="5">
        <f>AllData_CategoryTribe!BA2174*9</f>
        <v>0</v>
      </c>
      <c r="O2173" s="5">
        <f>AllData_CategoryTribe!BB2174*4</f>
        <v>0</v>
      </c>
      <c r="P2173">
        <f t="shared" si="33"/>
        <v>0</v>
      </c>
      <c r="Q2173">
        <v>44.3</v>
      </c>
    </row>
    <row r="2174" spans="1:17" x14ac:dyDescent="0.3">
      <c r="A2174" s="8" t="s">
        <v>232</v>
      </c>
      <c r="B2174" s="8" t="s">
        <v>240</v>
      </c>
      <c r="C2174" s="8" t="s">
        <v>166</v>
      </c>
      <c r="D2174" s="8" t="s">
        <v>17</v>
      </c>
      <c r="E2174" s="12"/>
      <c r="F2174" s="12">
        <v>0</v>
      </c>
      <c r="G2174" s="12">
        <v>0</v>
      </c>
      <c r="H2174" s="13">
        <v>0</v>
      </c>
      <c r="I2174" s="13">
        <v>0</v>
      </c>
      <c r="J2174" s="13">
        <v>0</v>
      </c>
      <c r="K2174" s="13">
        <v>0</v>
      </c>
      <c r="L2174" s="13">
        <v>0</v>
      </c>
      <c r="M2174" s="5">
        <f>AllData_CategoryTribe!AX2175*4</f>
        <v>0</v>
      </c>
      <c r="N2174" s="5">
        <f>AllData_CategoryTribe!BA2175*9</f>
        <v>0</v>
      </c>
      <c r="O2174" s="5">
        <f>AllData_CategoryTribe!BB2175*4</f>
        <v>0</v>
      </c>
      <c r="P2174">
        <f t="shared" si="33"/>
        <v>0</v>
      </c>
      <c r="Q2174">
        <v>38.299999999999997</v>
      </c>
    </row>
    <row r="2175" spans="1:17" x14ac:dyDescent="0.3">
      <c r="A2175" s="8" t="s">
        <v>232</v>
      </c>
      <c r="B2175" s="8" t="s">
        <v>240</v>
      </c>
      <c r="C2175" s="8" t="s">
        <v>166</v>
      </c>
      <c r="D2175" s="8" t="s">
        <v>18</v>
      </c>
      <c r="E2175" s="12"/>
      <c r="F2175" s="12">
        <v>0</v>
      </c>
      <c r="G2175" s="12">
        <v>0</v>
      </c>
      <c r="H2175" s="13">
        <v>0</v>
      </c>
      <c r="I2175" s="13">
        <v>0</v>
      </c>
      <c r="J2175" s="13">
        <v>0</v>
      </c>
      <c r="K2175" s="13">
        <v>0</v>
      </c>
      <c r="L2175" s="13">
        <v>0</v>
      </c>
      <c r="M2175" s="5">
        <f>AllData_CategoryTribe!AX2176*4</f>
        <v>0</v>
      </c>
      <c r="N2175" s="5">
        <f>AllData_CategoryTribe!BA2176*9</f>
        <v>0</v>
      </c>
      <c r="O2175" s="5">
        <f>AllData_CategoryTribe!BB2176*4</f>
        <v>0</v>
      </c>
      <c r="P2175">
        <f t="shared" si="33"/>
        <v>0</v>
      </c>
      <c r="Q2175">
        <v>39.900000000000006</v>
      </c>
    </row>
    <row r="2176" spans="1:17" x14ac:dyDescent="0.3">
      <c r="A2176" s="8" t="s">
        <v>232</v>
      </c>
      <c r="B2176" s="8" t="s">
        <v>240</v>
      </c>
      <c r="C2176" s="8" t="s">
        <v>166</v>
      </c>
      <c r="D2176" s="8" t="s">
        <v>19</v>
      </c>
      <c r="E2176" s="12">
        <v>112</v>
      </c>
      <c r="F2176" s="12">
        <v>3.3000000000000002E-2</v>
      </c>
      <c r="G2176" s="12">
        <v>3.6960000000000002</v>
      </c>
      <c r="H2176" s="13">
        <v>10.533600000000002</v>
      </c>
      <c r="I2176" s="13">
        <v>0.994224</v>
      </c>
      <c r="J2176" s="13">
        <v>0.69854399999999994</v>
      </c>
      <c r="K2176" s="13">
        <v>0</v>
      </c>
      <c r="L2176" s="13">
        <v>0</v>
      </c>
      <c r="M2176" s="5">
        <f>AllData_CategoryTribe!AX2177*4</f>
        <v>3.976896</v>
      </c>
      <c r="N2176" s="5">
        <f>AllData_CategoryTribe!BA2177*9</f>
        <v>6.2868959999999996</v>
      </c>
      <c r="O2176" s="5">
        <f>AllData_CategoryTribe!BB2177*4</f>
        <v>0</v>
      </c>
      <c r="P2176">
        <f t="shared" si="33"/>
        <v>1</v>
      </c>
      <c r="Q2176">
        <v>45.8</v>
      </c>
    </row>
    <row r="2177" spans="1:17" x14ac:dyDescent="0.3">
      <c r="A2177" s="8" t="s">
        <v>232</v>
      </c>
      <c r="B2177" s="8" t="s">
        <v>240</v>
      </c>
      <c r="C2177" s="8" t="s">
        <v>166</v>
      </c>
      <c r="D2177" s="8" t="s">
        <v>22</v>
      </c>
      <c r="E2177" s="12"/>
      <c r="F2177" s="12">
        <v>0</v>
      </c>
      <c r="G2177" s="12">
        <v>0</v>
      </c>
      <c r="H2177" s="13">
        <v>0</v>
      </c>
      <c r="I2177" s="13">
        <v>0</v>
      </c>
      <c r="J2177" s="13">
        <v>0</v>
      </c>
      <c r="K2177" s="13">
        <v>0</v>
      </c>
      <c r="L2177" s="13">
        <v>0</v>
      </c>
      <c r="M2177" s="5">
        <f>AllData_CategoryTribe!AX2178*4</f>
        <v>0</v>
      </c>
      <c r="N2177" s="5">
        <f>AllData_CategoryTribe!BA2178*9</f>
        <v>0</v>
      </c>
      <c r="O2177" s="5">
        <f>AllData_CategoryTribe!BB2178*4</f>
        <v>0</v>
      </c>
      <c r="P2177">
        <f t="shared" si="33"/>
        <v>0</v>
      </c>
      <c r="Q2177">
        <v>45.8</v>
      </c>
    </row>
    <row r="2178" spans="1:17" x14ac:dyDescent="0.3">
      <c r="A2178" s="8" t="s">
        <v>232</v>
      </c>
      <c r="B2178" s="8" t="s">
        <v>240</v>
      </c>
      <c r="C2178" s="8" t="s">
        <v>166</v>
      </c>
      <c r="D2178" s="8" t="s">
        <v>23</v>
      </c>
      <c r="E2178" s="12">
        <v>64</v>
      </c>
      <c r="F2178" s="12">
        <v>0.14299999999999999</v>
      </c>
      <c r="G2178" s="12">
        <v>9.1519999999999992</v>
      </c>
      <c r="H2178" s="13">
        <v>14.185599999999999</v>
      </c>
      <c r="I2178" s="13">
        <v>1.153152</v>
      </c>
      <c r="J2178" s="13">
        <v>0.97011199999999986</v>
      </c>
      <c r="K2178" s="13">
        <v>0.100672</v>
      </c>
      <c r="L2178" s="13">
        <v>0</v>
      </c>
      <c r="M2178" s="5">
        <f>AllData_CategoryTribe!AX2179*4</f>
        <v>4.6126079999999998</v>
      </c>
      <c r="N2178" s="5">
        <f>AllData_CategoryTribe!BA2179*9</f>
        <v>8.7310079999999992</v>
      </c>
      <c r="O2178" s="5">
        <f>AllData_CategoryTribe!BB2179*4</f>
        <v>0.40268799999999999</v>
      </c>
      <c r="P2178">
        <f t="shared" si="33"/>
        <v>1</v>
      </c>
      <c r="Q2178">
        <v>24.3</v>
      </c>
    </row>
    <row r="2179" spans="1:17" x14ac:dyDescent="0.3">
      <c r="A2179" s="8" t="s">
        <v>232</v>
      </c>
      <c r="B2179" s="8" t="s">
        <v>240</v>
      </c>
      <c r="C2179" s="8" t="s">
        <v>166</v>
      </c>
      <c r="D2179" s="8" t="s">
        <v>24</v>
      </c>
      <c r="E2179" s="12">
        <v>184</v>
      </c>
      <c r="F2179" s="12">
        <v>0.42899999999999999</v>
      </c>
      <c r="G2179" s="12">
        <v>78.935999999999993</v>
      </c>
      <c r="H2179" s="13">
        <v>54.46584</v>
      </c>
      <c r="I2179" s="13">
        <v>2.8416960000000002</v>
      </c>
      <c r="J2179" s="13">
        <v>3.2363759999999995</v>
      </c>
      <c r="K2179" s="13">
        <v>3.5521199999999999</v>
      </c>
      <c r="L2179" s="13">
        <v>0</v>
      </c>
      <c r="M2179" s="5">
        <f>AllData_CategoryTribe!AX2180*4</f>
        <v>11.366784000000001</v>
      </c>
      <c r="N2179" s="5">
        <f>AllData_CategoryTribe!BA2180*9</f>
        <v>29.127383999999996</v>
      </c>
      <c r="O2179" s="5">
        <f>AllData_CategoryTribe!BB2180*4</f>
        <v>14.20848</v>
      </c>
      <c r="P2179">
        <f t="shared" ref="P2179:P2242" si="34">IF($G$2:$G$3469&gt;0,1,0)</f>
        <v>1</v>
      </c>
      <c r="Q2179">
        <v>12.2</v>
      </c>
    </row>
    <row r="2180" spans="1:17" x14ac:dyDescent="0.3">
      <c r="A2180" s="8" t="s">
        <v>232</v>
      </c>
      <c r="B2180" s="8" t="s">
        <v>240</v>
      </c>
      <c r="C2180" s="8" t="s">
        <v>166</v>
      </c>
      <c r="D2180" s="8" t="s">
        <v>25</v>
      </c>
      <c r="E2180" s="12"/>
      <c r="F2180" s="12">
        <v>0</v>
      </c>
      <c r="G2180" s="12">
        <v>0</v>
      </c>
      <c r="H2180" s="13">
        <v>0</v>
      </c>
      <c r="I2180" s="13">
        <v>0</v>
      </c>
      <c r="J2180" s="13">
        <v>0</v>
      </c>
      <c r="K2180" s="13">
        <v>0</v>
      </c>
      <c r="L2180" s="13">
        <v>0</v>
      </c>
      <c r="M2180" s="5">
        <f>AllData_CategoryTribe!AX2181*4</f>
        <v>0</v>
      </c>
      <c r="N2180" s="5">
        <f>AllData_CategoryTribe!BA2181*9</f>
        <v>0</v>
      </c>
      <c r="O2180" s="5">
        <f>AllData_CategoryTribe!BB2181*4</f>
        <v>0</v>
      </c>
      <c r="P2180">
        <f t="shared" si="34"/>
        <v>0</v>
      </c>
      <c r="Q2180">
        <v>59.3</v>
      </c>
    </row>
    <row r="2181" spans="1:17" x14ac:dyDescent="0.3">
      <c r="A2181" s="8" t="s">
        <v>20</v>
      </c>
      <c r="B2181" s="8" t="s">
        <v>240</v>
      </c>
      <c r="C2181" s="8" t="s">
        <v>166</v>
      </c>
      <c r="D2181" s="8" t="s">
        <v>20</v>
      </c>
      <c r="E2181" s="12">
        <v>112</v>
      </c>
      <c r="F2181" s="12">
        <v>1</v>
      </c>
      <c r="G2181" s="12">
        <v>112</v>
      </c>
      <c r="H2181" s="13">
        <v>117.6</v>
      </c>
      <c r="I2181" s="13">
        <v>20.72</v>
      </c>
      <c r="J2181" s="13">
        <v>3.2480000000000002</v>
      </c>
      <c r="K2181" s="13">
        <v>0</v>
      </c>
      <c r="L2181" s="13">
        <v>0</v>
      </c>
      <c r="M2181" s="5">
        <f>AllData_CategoryTribe!AX2182*4</f>
        <v>82.88</v>
      </c>
      <c r="N2181" s="5">
        <f>AllData_CategoryTribe!BA2182*9</f>
        <v>29.232000000000003</v>
      </c>
      <c r="O2181" s="5">
        <f>AllData_CategoryTribe!BB2182*4</f>
        <v>0</v>
      </c>
      <c r="P2181">
        <f t="shared" si="34"/>
        <v>1</v>
      </c>
      <c r="Q2181">
        <v>21.4</v>
      </c>
    </row>
    <row r="2182" spans="1:17" x14ac:dyDescent="0.3">
      <c r="A2182" s="8" t="s">
        <v>233</v>
      </c>
      <c r="B2182" s="8" t="s">
        <v>240</v>
      </c>
      <c r="C2182" s="8" t="s">
        <v>166</v>
      </c>
      <c r="D2182" s="8" t="s">
        <v>26</v>
      </c>
      <c r="E2182" s="12">
        <v>175</v>
      </c>
      <c r="F2182" s="12">
        <v>0.57099999999999995</v>
      </c>
      <c r="G2182" s="12">
        <v>99.924999999999997</v>
      </c>
      <c r="H2182" s="13">
        <v>129.9025</v>
      </c>
      <c r="I2182" s="13">
        <v>2.3982000000000001</v>
      </c>
      <c r="J2182" s="13">
        <v>0.19985</v>
      </c>
      <c r="K2182" s="13">
        <v>28.57855</v>
      </c>
      <c r="L2182" s="13">
        <v>0.29977500000000001</v>
      </c>
      <c r="M2182" s="5">
        <f>AllData_CategoryTribe!AX2183*4</f>
        <v>9.5928000000000004</v>
      </c>
      <c r="N2182" s="5">
        <f>AllData_CategoryTribe!BA2183*9</f>
        <v>1.7986500000000001</v>
      </c>
      <c r="O2182" s="5">
        <f>AllData_CategoryTribe!BB2183*4</f>
        <v>114.3142</v>
      </c>
      <c r="P2182">
        <f t="shared" si="34"/>
        <v>1</v>
      </c>
      <c r="Q2182">
        <v>31.200000000000003</v>
      </c>
    </row>
    <row r="2183" spans="1:17" x14ac:dyDescent="0.3">
      <c r="A2183" s="8" t="s">
        <v>233</v>
      </c>
      <c r="B2183" s="8" t="s">
        <v>240</v>
      </c>
      <c r="C2183" s="8" t="s">
        <v>166</v>
      </c>
      <c r="D2183" s="8" t="s">
        <v>28</v>
      </c>
      <c r="E2183" s="12">
        <v>185</v>
      </c>
      <c r="F2183" s="12">
        <v>0.14299999999999999</v>
      </c>
      <c r="G2183" s="12">
        <v>26.454999999999998</v>
      </c>
      <c r="H2183" s="13">
        <v>33.597850000000001</v>
      </c>
      <c r="I2183" s="13">
        <v>2.3015849999999998</v>
      </c>
      <c r="J2183" s="13">
        <v>0.132275</v>
      </c>
      <c r="K2183" s="13">
        <v>6.0317400000000001</v>
      </c>
      <c r="L2183" s="13">
        <v>1.6931200000000002</v>
      </c>
      <c r="M2183" s="5">
        <f>AllData_CategoryTribe!AX2184*4</f>
        <v>9.2063399999999991</v>
      </c>
      <c r="N2183" s="5">
        <f>AllData_CategoryTribe!BA2184*9</f>
        <v>1.1904749999999999</v>
      </c>
      <c r="O2183" s="5">
        <f>AllData_CategoryTribe!BB2184*4</f>
        <v>24.12696</v>
      </c>
      <c r="P2183">
        <f t="shared" si="34"/>
        <v>1</v>
      </c>
      <c r="Q2183">
        <v>32</v>
      </c>
    </row>
    <row r="2184" spans="1:17" x14ac:dyDescent="0.3">
      <c r="A2184" s="8" t="s">
        <v>233</v>
      </c>
      <c r="B2184" s="8" t="s">
        <v>240</v>
      </c>
      <c r="C2184" s="8" t="s">
        <v>166</v>
      </c>
      <c r="D2184" s="8" t="s">
        <v>29</v>
      </c>
      <c r="E2184" s="12">
        <v>60</v>
      </c>
      <c r="F2184" s="12">
        <v>1</v>
      </c>
      <c r="G2184" s="12">
        <v>60</v>
      </c>
      <c r="H2184" s="13">
        <v>13.2</v>
      </c>
      <c r="I2184" s="13">
        <v>0.6</v>
      </c>
      <c r="J2184" s="13">
        <v>0.24</v>
      </c>
      <c r="K2184" s="13">
        <v>2.7</v>
      </c>
      <c r="L2184" s="13">
        <v>1.68</v>
      </c>
      <c r="M2184" s="5">
        <f>AllData_CategoryTribe!AX2185*4</f>
        <v>2.4</v>
      </c>
      <c r="N2184" s="5">
        <f>AllData_CategoryTribe!BA2185*9</f>
        <v>2.16</v>
      </c>
      <c r="O2184" s="5">
        <f>AllData_CategoryTribe!BB2185*4</f>
        <v>10.8</v>
      </c>
      <c r="P2184">
        <f t="shared" si="34"/>
        <v>1</v>
      </c>
      <c r="Q2184">
        <v>5.9</v>
      </c>
    </row>
    <row r="2185" spans="1:17" x14ac:dyDescent="0.3">
      <c r="A2185" s="8" t="s">
        <v>233</v>
      </c>
      <c r="B2185" s="8" t="s">
        <v>240</v>
      </c>
      <c r="C2185" s="8" t="s">
        <v>166</v>
      </c>
      <c r="D2185" s="8" t="s">
        <v>30</v>
      </c>
      <c r="E2185" s="12">
        <v>119</v>
      </c>
      <c r="F2185" s="12">
        <v>1</v>
      </c>
      <c r="G2185" s="12">
        <v>119</v>
      </c>
      <c r="H2185" s="13">
        <v>109.48</v>
      </c>
      <c r="I2185" s="13">
        <v>1.19</v>
      </c>
      <c r="J2185" s="13">
        <v>0.59499999999999997</v>
      </c>
      <c r="K2185" s="13">
        <v>27.846</v>
      </c>
      <c r="L2185" s="13">
        <v>2.8559999999999999</v>
      </c>
      <c r="M2185" s="5">
        <f>AllData_CategoryTribe!AX2186*4</f>
        <v>4.76</v>
      </c>
      <c r="N2185" s="5">
        <f>AllData_CategoryTribe!BA2186*9</f>
        <v>5.3549999999999995</v>
      </c>
      <c r="O2185" s="5">
        <f>AllData_CategoryTribe!BB2186*4</f>
        <v>111.384</v>
      </c>
      <c r="P2185">
        <f t="shared" si="34"/>
        <v>1</v>
      </c>
      <c r="Q2185">
        <v>24.9</v>
      </c>
    </row>
    <row r="2186" spans="1:17" x14ac:dyDescent="0.3">
      <c r="A2186" s="8" t="s">
        <v>233</v>
      </c>
      <c r="B2186" s="8" t="s">
        <v>240</v>
      </c>
      <c r="C2186" s="8" t="s">
        <v>166</v>
      </c>
      <c r="D2186" s="8" t="s">
        <v>31</v>
      </c>
      <c r="E2186" s="12">
        <v>122</v>
      </c>
      <c r="F2186" s="12">
        <v>0.28599999999999998</v>
      </c>
      <c r="G2186" s="12">
        <v>34.891999999999996</v>
      </c>
      <c r="H2186" s="13">
        <v>32.449559999999998</v>
      </c>
      <c r="I2186" s="13">
        <v>0.6978399999999999</v>
      </c>
      <c r="J2186" s="13">
        <v>3.4891999999999999E-2</v>
      </c>
      <c r="K2186" s="13">
        <v>7.5366719999999994</v>
      </c>
      <c r="L2186" s="13">
        <v>0.52337999999999996</v>
      </c>
      <c r="M2186" s="5">
        <f>AllData_CategoryTribe!AX2187*4</f>
        <v>2.7913599999999996</v>
      </c>
      <c r="N2186" s="5">
        <f>AllData_CategoryTribe!BA2187*9</f>
        <v>0.31402799999999997</v>
      </c>
      <c r="O2186" s="5">
        <f>AllData_CategoryTribe!BB2187*4</f>
        <v>30.146687999999997</v>
      </c>
      <c r="P2186">
        <f t="shared" si="34"/>
        <v>1</v>
      </c>
      <c r="Q2186">
        <v>23.700000000000003</v>
      </c>
    </row>
    <row r="2187" spans="1:17" x14ac:dyDescent="0.3">
      <c r="A2187" s="8" t="s">
        <v>233</v>
      </c>
      <c r="B2187" s="8" t="s">
        <v>240</v>
      </c>
      <c r="C2187" s="8" t="s">
        <v>166</v>
      </c>
      <c r="D2187" s="8" t="s">
        <v>167</v>
      </c>
      <c r="E2187" s="12">
        <v>62</v>
      </c>
      <c r="F2187" s="12">
        <v>0.14299999999999999</v>
      </c>
      <c r="G2187" s="12">
        <v>8.8659999999999997</v>
      </c>
      <c r="H2187" s="13">
        <v>1.8618599999999998</v>
      </c>
      <c r="I2187" s="13">
        <v>7.9794000000000004E-2</v>
      </c>
      <c r="J2187" s="13">
        <v>2.6597999999999997E-2</v>
      </c>
      <c r="K2187" s="13">
        <v>0.40783599999999992</v>
      </c>
      <c r="L2187" s="13">
        <v>9.7526000000000015E-2</v>
      </c>
      <c r="M2187" s="5">
        <f>AllData_CategoryTribe!AX2188*4</f>
        <v>0.31917600000000002</v>
      </c>
      <c r="N2187" s="5">
        <f>AllData_CategoryTribe!BA2188*9</f>
        <v>0.23938199999999998</v>
      </c>
      <c r="O2187" s="5">
        <f>AllData_CategoryTribe!BB2188*4</f>
        <v>1.6313439999999997</v>
      </c>
      <c r="P2187">
        <f t="shared" si="34"/>
        <v>1</v>
      </c>
      <c r="Q2187">
        <v>5.8</v>
      </c>
    </row>
    <row r="2188" spans="1:17" x14ac:dyDescent="0.3">
      <c r="A2188" s="8" t="s">
        <v>233</v>
      </c>
      <c r="B2188" s="8" t="s">
        <v>240</v>
      </c>
      <c r="C2188" s="8" t="s">
        <v>166</v>
      </c>
      <c r="D2188" s="8" t="s">
        <v>128</v>
      </c>
      <c r="E2188" s="12">
        <v>62</v>
      </c>
      <c r="F2188" s="12">
        <v>0.14299999999999999</v>
      </c>
      <c r="G2188" s="12">
        <v>8.8659999999999997</v>
      </c>
      <c r="H2188" s="13">
        <v>3.9896999999999996</v>
      </c>
      <c r="I2188" s="13">
        <v>9.7526000000000015E-2</v>
      </c>
      <c r="J2188" s="13">
        <v>1.7732000000000001E-2</v>
      </c>
      <c r="K2188" s="13">
        <v>0.93092999999999992</v>
      </c>
      <c r="L2188" s="13">
        <v>0.29257799999999995</v>
      </c>
      <c r="M2188" s="5">
        <f>AllData_CategoryTribe!AX2189*4</f>
        <v>0.39010400000000006</v>
      </c>
      <c r="N2188" s="5">
        <f>AllData_CategoryTribe!BA2189*9</f>
        <v>0.15958800000000001</v>
      </c>
      <c r="O2188" s="5">
        <f>AllData_CategoryTribe!BB2189*4</f>
        <v>3.7237199999999997</v>
      </c>
      <c r="P2188">
        <f t="shared" si="34"/>
        <v>1</v>
      </c>
      <c r="Q2188">
        <v>11.8</v>
      </c>
    </row>
    <row r="2189" spans="1:17" x14ac:dyDescent="0.3">
      <c r="A2189" s="8" t="s">
        <v>234</v>
      </c>
      <c r="B2189" s="8" t="s">
        <v>240</v>
      </c>
      <c r="C2189" s="8" t="s">
        <v>166</v>
      </c>
      <c r="D2189" s="8" t="s">
        <v>248</v>
      </c>
      <c r="E2189" s="12"/>
      <c r="F2189" s="12">
        <v>0</v>
      </c>
      <c r="G2189" s="12">
        <v>0</v>
      </c>
      <c r="H2189" s="13">
        <v>0</v>
      </c>
      <c r="I2189" s="13">
        <v>0</v>
      </c>
      <c r="J2189" s="13">
        <v>0</v>
      </c>
      <c r="K2189" s="13">
        <v>0</v>
      </c>
      <c r="L2189" s="13">
        <v>0</v>
      </c>
      <c r="M2189" s="5">
        <f>AllData_CategoryTribe!AX2190*4</f>
        <v>0</v>
      </c>
      <c r="N2189" s="5">
        <f>AllData_CategoryTribe!BA2190*9</f>
        <v>0</v>
      </c>
      <c r="O2189" s="5">
        <f>AllData_CategoryTribe!BB2190*4</f>
        <v>0</v>
      </c>
      <c r="P2189">
        <f t="shared" si="34"/>
        <v>0</v>
      </c>
      <c r="Q2189">
        <v>38.799999999999997</v>
      </c>
    </row>
    <row r="2190" spans="1:17" x14ac:dyDescent="0.3">
      <c r="A2190" s="8" t="s">
        <v>234</v>
      </c>
      <c r="B2190" s="8" t="s">
        <v>240</v>
      </c>
      <c r="C2190" s="8" t="s">
        <v>166</v>
      </c>
      <c r="D2190" s="8" t="s">
        <v>27</v>
      </c>
      <c r="E2190" s="12">
        <v>114</v>
      </c>
      <c r="F2190" s="12">
        <v>1</v>
      </c>
      <c r="G2190" s="12">
        <v>114</v>
      </c>
      <c r="H2190" s="13">
        <v>142.5</v>
      </c>
      <c r="I2190" s="13">
        <v>2.3940000000000001</v>
      </c>
      <c r="J2190" s="13">
        <v>1.4820000000000002</v>
      </c>
      <c r="K2190" s="13">
        <v>29.867999999999999</v>
      </c>
      <c r="L2190" s="13">
        <v>1.1399999999999999</v>
      </c>
      <c r="M2190" s="5">
        <f>AllData_CategoryTribe!AX2191*4</f>
        <v>9.5760000000000005</v>
      </c>
      <c r="N2190" s="5">
        <f>AllData_CategoryTribe!BA2191*9</f>
        <v>13.338000000000001</v>
      </c>
      <c r="O2190" s="5">
        <f>AllData_CategoryTribe!BB2191*4</f>
        <v>119.47199999999999</v>
      </c>
      <c r="P2190">
        <f t="shared" si="34"/>
        <v>1</v>
      </c>
      <c r="Q2190">
        <v>29.6</v>
      </c>
    </row>
    <row r="2191" spans="1:17" x14ac:dyDescent="0.3">
      <c r="A2191" s="8" t="s">
        <v>234</v>
      </c>
      <c r="B2191" s="8" t="s">
        <v>240</v>
      </c>
      <c r="C2191" s="8" t="s">
        <v>166</v>
      </c>
      <c r="D2191" s="8" t="s">
        <v>32</v>
      </c>
      <c r="E2191" s="12"/>
      <c r="F2191" s="12">
        <v>0</v>
      </c>
      <c r="G2191" s="12">
        <v>0</v>
      </c>
      <c r="H2191" s="13">
        <v>0</v>
      </c>
      <c r="I2191" s="13">
        <v>0</v>
      </c>
      <c r="J2191" s="13">
        <v>0</v>
      </c>
      <c r="K2191" s="13">
        <v>0</v>
      </c>
      <c r="L2191" s="13">
        <v>0</v>
      </c>
      <c r="M2191" s="5">
        <f>AllData_CategoryTribe!AX2192*4</f>
        <v>0</v>
      </c>
      <c r="N2191" s="5">
        <f>AllData_CategoryTribe!BA2192*9</f>
        <v>0</v>
      </c>
      <c r="O2191" s="5">
        <f>AllData_CategoryTribe!BB2192*4</f>
        <v>0</v>
      </c>
      <c r="P2191">
        <f t="shared" si="34"/>
        <v>0</v>
      </c>
      <c r="Q2191">
        <v>87</v>
      </c>
    </row>
    <row r="2192" spans="1:17" x14ac:dyDescent="0.3">
      <c r="A2192" s="8" t="s">
        <v>234</v>
      </c>
      <c r="B2192" s="8" t="s">
        <v>240</v>
      </c>
      <c r="C2192" s="8" t="s">
        <v>166</v>
      </c>
      <c r="D2192" s="8" t="s">
        <v>74</v>
      </c>
      <c r="E2192" s="12">
        <v>340</v>
      </c>
      <c r="F2192" s="12">
        <v>1</v>
      </c>
      <c r="G2192" s="12">
        <v>340</v>
      </c>
      <c r="H2192" s="13">
        <v>139.4</v>
      </c>
      <c r="I2192" s="13">
        <v>0</v>
      </c>
      <c r="J2192" s="13">
        <v>0</v>
      </c>
      <c r="K2192" s="13">
        <v>35.36</v>
      </c>
      <c r="L2192" s="13">
        <v>0</v>
      </c>
      <c r="M2192" s="5">
        <f>AllData_CategoryTribe!AX2193*4</f>
        <v>0</v>
      </c>
      <c r="N2192" s="5">
        <f>AllData_CategoryTribe!BA2193*9</f>
        <v>0</v>
      </c>
      <c r="O2192" s="5">
        <f>AllData_CategoryTribe!BB2193*4</f>
        <v>141.44</v>
      </c>
      <c r="P2192">
        <f t="shared" si="34"/>
        <v>1</v>
      </c>
      <c r="Q2192">
        <v>10.4</v>
      </c>
    </row>
    <row r="2193" spans="1:17" x14ac:dyDescent="0.3">
      <c r="A2193" s="8" t="s">
        <v>232</v>
      </c>
      <c r="B2193" s="8" t="s">
        <v>240</v>
      </c>
      <c r="C2193" s="8" t="s">
        <v>168</v>
      </c>
      <c r="D2193" s="8" t="s">
        <v>13</v>
      </c>
      <c r="E2193" s="12">
        <v>112</v>
      </c>
      <c r="F2193" s="12">
        <v>3.3000000000000002E-2</v>
      </c>
      <c r="G2193" s="12">
        <v>3.6960000000000002</v>
      </c>
      <c r="H2193" s="13">
        <v>9.94224</v>
      </c>
      <c r="I2193" s="13">
        <v>0.92030400000000001</v>
      </c>
      <c r="J2193" s="13">
        <v>0.66528000000000009</v>
      </c>
      <c r="K2193" s="13">
        <v>0</v>
      </c>
      <c r="L2193" s="13">
        <v>0</v>
      </c>
      <c r="M2193" s="5">
        <f>AllData_CategoryTribe!AX2194*4</f>
        <v>3.681216</v>
      </c>
      <c r="N2193" s="5">
        <f>AllData_CategoryTribe!BA2194*9</f>
        <v>5.9875200000000008</v>
      </c>
      <c r="O2193" s="5">
        <f>AllData_CategoryTribe!BB2194*4</f>
        <v>0</v>
      </c>
      <c r="P2193">
        <f t="shared" si="34"/>
        <v>1</v>
      </c>
      <c r="Q2193">
        <v>42.9</v>
      </c>
    </row>
    <row r="2194" spans="1:17" x14ac:dyDescent="0.3">
      <c r="A2194" s="8" t="s">
        <v>232</v>
      </c>
      <c r="B2194" s="8" t="s">
        <v>240</v>
      </c>
      <c r="C2194" s="8" t="s">
        <v>168</v>
      </c>
      <c r="D2194" s="8" t="s">
        <v>15</v>
      </c>
      <c r="E2194" s="12">
        <v>85</v>
      </c>
      <c r="F2194" s="12">
        <v>3.0000000000000001E-3</v>
      </c>
      <c r="G2194" s="12">
        <v>0.255</v>
      </c>
      <c r="H2194" s="13">
        <v>0.61454999999999993</v>
      </c>
      <c r="I2194" s="13">
        <v>8.3894999999999997E-2</v>
      </c>
      <c r="J2194" s="13">
        <v>2.7795E-2</v>
      </c>
      <c r="K2194" s="13">
        <v>1.2750000000000001E-3</v>
      </c>
      <c r="L2194" s="13">
        <v>0</v>
      </c>
      <c r="M2194" s="5">
        <f>AllData_CategoryTribe!AX2195*4</f>
        <v>0.33557999999999999</v>
      </c>
      <c r="N2194" s="5">
        <f>AllData_CategoryTribe!BA2195*9</f>
        <v>0.25015500000000002</v>
      </c>
      <c r="O2194" s="5">
        <f>AllData_CategoryTribe!BB2195*4</f>
        <v>5.1000000000000004E-3</v>
      </c>
      <c r="P2194">
        <f t="shared" si="34"/>
        <v>1</v>
      </c>
      <c r="Q2194">
        <v>44.3</v>
      </c>
    </row>
    <row r="2195" spans="1:17" x14ac:dyDescent="0.3">
      <c r="A2195" s="8" t="s">
        <v>232</v>
      </c>
      <c r="B2195" s="8" t="s">
        <v>240</v>
      </c>
      <c r="C2195" s="8" t="s">
        <v>168</v>
      </c>
      <c r="D2195" s="8" t="s">
        <v>17</v>
      </c>
      <c r="E2195" s="12"/>
      <c r="F2195" s="12">
        <v>3.0000000000000001E-3</v>
      </c>
      <c r="G2195" s="12">
        <v>0</v>
      </c>
      <c r="H2195" s="13">
        <v>0</v>
      </c>
      <c r="I2195" s="13">
        <v>0</v>
      </c>
      <c r="J2195" s="13">
        <v>0</v>
      </c>
      <c r="K2195" s="13">
        <v>0</v>
      </c>
      <c r="L2195" s="13">
        <v>0</v>
      </c>
      <c r="M2195" s="5">
        <f>AllData_CategoryTribe!AX2196*4</f>
        <v>0</v>
      </c>
      <c r="N2195" s="5">
        <f>AllData_CategoryTribe!BA2196*9</f>
        <v>0</v>
      </c>
      <c r="O2195" s="5">
        <f>AllData_CategoryTribe!BB2196*4</f>
        <v>0</v>
      </c>
      <c r="P2195">
        <f t="shared" si="34"/>
        <v>0</v>
      </c>
      <c r="Q2195">
        <v>38.299999999999997</v>
      </c>
    </row>
    <row r="2196" spans="1:17" x14ac:dyDescent="0.3">
      <c r="A2196" s="8" t="s">
        <v>232</v>
      </c>
      <c r="B2196" s="8" t="s">
        <v>240</v>
      </c>
      <c r="C2196" s="8" t="s">
        <v>168</v>
      </c>
      <c r="D2196" s="8" t="s">
        <v>18</v>
      </c>
      <c r="E2196" s="12"/>
      <c r="F2196" s="12">
        <v>3.0000000000000001E-3</v>
      </c>
      <c r="G2196" s="12">
        <v>0</v>
      </c>
      <c r="H2196" s="13">
        <v>0</v>
      </c>
      <c r="I2196" s="13">
        <v>0</v>
      </c>
      <c r="J2196" s="13">
        <v>0</v>
      </c>
      <c r="K2196" s="13">
        <v>0</v>
      </c>
      <c r="L2196" s="13">
        <v>0</v>
      </c>
      <c r="M2196" s="5">
        <f>AllData_CategoryTribe!AX2197*4</f>
        <v>0</v>
      </c>
      <c r="N2196" s="5">
        <f>AllData_CategoryTribe!BA2197*9</f>
        <v>0</v>
      </c>
      <c r="O2196" s="5">
        <f>AllData_CategoryTribe!BB2197*4</f>
        <v>0</v>
      </c>
      <c r="P2196">
        <f t="shared" si="34"/>
        <v>0</v>
      </c>
      <c r="Q2196">
        <v>39.900000000000006</v>
      </c>
    </row>
    <row r="2197" spans="1:17" x14ac:dyDescent="0.3">
      <c r="A2197" s="8" t="s">
        <v>232</v>
      </c>
      <c r="B2197" s="8" t="s">
        <v>240</v>
      </c>
      <c r="C2197" s="8" t="s">
        <v>168</v>
      </c>
      <c r="D2197" s="8" t="s">
        <v>19</v>
      </c>
      <c r="E2197" s="12">
        <v>112</v>
      </c>
      <c r="F2197" s="12">
        <v>3.3000000000000002E-2</v>
      </c>
      <c r="G2197" s="12">
        <v>3.6960000000000002</v>
      </c>
      <c r="H2197" s="13">
        <v>10.533600000000002</v>
      </c>
      <c r="I2197" s="13">
        <v>0.994224</v>
      </c>
      <c r="J2197" s="13">
        <v>0.69854399999999994</v>
      </c>
      <c r="K2197" s="13">
        <v>0</v>
      </c>
      <c r="L2197" s="13">
        <v>0</v>
      </c>
      <c r="M2197" s="5">
        <f>AllData_CategoryTribe!AX2198*4</f>
        <v>3.976896</v>
      </c>
      <c r="N2197" s="5">
        <f>AllData_CategoryTribe!BA2198*9</f>
        <v>6.2868959999999996</v>
      </c>
      <c r="O2197" s="5">
        <f>AllData_CategoryTribe!BB2198*4</f>
        <v>0</v>
      </c>
      <c r="P2197">
        <f t="shared" si="34"/>
        <v>1</v>
      </c>
      <c r="Q2197">
        <v>45.8</v>
      </c>
    </row>
    <row r="2198" spans="1:17" x14ac:dyDescent="0.3">
      <c r="A2198" s="8" t="s">
        <v>232</v>
      </c>
      <c r="B2198" s="8" t="s">
        <v>240</v>
      </c>
      <c r="C2198" s="8" t="s">
        <v>168</v>
      </c>
      <c r="D2198" s="8" t="s">
        <v>22</v>
      </c>
      <c r="E2198" s="12"/>
      <c r="F2198" s="12">
        <v>0</v>
      </c>
      <c r="G2198" s="12">
        <v>0</v>
      </c>
      <c r="H2198" s="13">
        <v>0</v>
      </c>
      <c r="I2198" s="13">
        <v>0</v>
      </c>
      <c r="J2198" s="13">
        <v>0</v>
      </c>
      <c r="K2198" s="13">
        <v>0</v>
      </c>
      <c r="L2198" s="13">
        <v>0</v>
      </c>
      <c r="M2198" s="5">
        <f>AllData_CategoryTribe!AX2199*4</f>
        <v>0</v>
      </c>
      <c r="N2198" s="5">
        <f>AllData_CategoryTribe!BA2199*9</f>
        <v>0</v>
      </c>
      <c r="O2198" s="5">
        <f>AllData_CategoryTribe!BB2199*4</f>
        <v>0</v>
      </c>
      <c r="P2198">
        <f t="shared" si="34"/>
        <v>0</v>
      </c>
      <c r="Q2198">
        <v>45.8</v>
      </c>
    </row>
    <row r="2199" spans="1:17" x14ac:dyDescent="0.3">
      <c r="A2199" s="8" t="s">
        <v>232</v>
      </c>
      <c r="B2199" s="8" t="s">
        <v>240</v>
      </c>
      <c r="C2199" s="8" t="s">
        <v>168</v>
      </c>
      <c r="D2199" s="8" t="s">
        <v>136</v>
      </c>
      <c r="E2199" s="12">
        <v>56</v>
      </c>
      <c r="F2199" s="12">
        <v>0.14299999999999999</v>
      </c>
      <c r="G2199" s="12">
        <v>8.0079999999999991</v>
      </c>
      <c r="H2199" s="13">
        <v>21.861839999999997</v>
      </c>
      <c r="I2199" s="13">
        <v>2.2102079999999997</v>
      </c>
      <c r="J2199" s="13">
        <v>1.3773759999999999</v>
      </c>
      <c r="K2199" s="13">
        <v>0</v>
      </c>
      <c r="L2199" s="13">
        <v>0</v>
      </c>
      <c r="M2199" s="5">
        <f>AllData_CategoryTribe!AX2200*4</f>
        <v>8.8408319999999989</v>
      </c>
      <c r="N2199" s="5">
        <f>AllData_CategoryTribe!BA2200*9</f>
        <v>12.396383999999999</v>
      </c>
      <c r="O2199" s="5">
        <f>AllData_CategoryTribe!BB2200*4</f>
        <v>0</v>
      </c>
      <c r="P2199">
        <f t="shared" si="34"/>
        <v>1</v>
      </c>
      <c r="Q2199">
        <v>44.8</v>
      </c>
    </row>
    <row r="2200" spans="1:17" x14ac:dyDescent="0.3">
      <c r="A2200" s="8" t="s">
        <v>232</v>
      </c>
      <c r="B2200" s="8" t="s">
        <v>240</v>
      </c>
      <c r="C2200" s="8" t="s">
        <v>168</v>
      </c>
      <c r="D2200" s="8" t="s">
        <v>23</v>
      </c>
      <c r="E2200" s="12">
        <v>64</v>
      </c>
      <c r="F2200" s="12">
        <v>3.3000000000000002E-2</v>
      </c>
      <c r="G2200" s="12">
        <v>2.1120000000000001</v>
      </c>
      <c r="H2200" s="13">
        <v>3.2736000000000001</v>
      </c>
      <c r="I2200" s="13">
        <v>0.26611200000000002</v>
      </c>
      <c r="J2200" s="13">
        <v>0.22387199999999999</v>
      </c>
      <c r="K2200" s="13">
        <v>2.3232000000000003E-2</v>
      </c>
      <c r="L2200" s="13">
        <v>0</v>
      </c>
      <c r="M2200" s="5">
        <f>AllData_CategoryTribe!AX2201*4</f>
        <v>1.0644480000000001</v>
      </c>
      <c r="N2200" s="5">
        <f>AllData_CategoryTribe!BA2201*9</f>
        <v>2.0148479999999998</v>
      </c>
      <c r="O2200" s="5">
        <f>AllData_CategoryTribe!BB2201*4</f>
        <v>9.2928000000000011E-2</v>
      </c>
      <c r="P2200">
        <f t="shared" si="34"/>
        <v>1</v>
      </c>
      <c r="Q2200">
        <v>24.3</v>
      </c>
    </row>
    <row r="2201" spans="1:17" x14ac:dyDescent="0.3">
      <c r="A2201" s="8" t="s">
        <v>232</v>
      </c>
      <c r="B2201" s="8" t="s">
        <v>240</v>
      </c>
      <c r="C2201" s="8" t="s">
        <v>168</v>
      </c>
      <c r="D2201" s="8" t="s">
        <v>24</v>
      </c>
      <c r="E2201" s="12"/>
      <c r="F2201" s="12">
        <v>0</v>
      </c>
      <c r="G2201" s="12">
        <v>0</v>
      </c>
      <c r="H2201" s="13">
        <v>0</v>
      </c>
      <c r="I2201" s="13">
        <v>0</v>
      </c>
      <c r="J2201" s="13">
        <v>0</v>
      </c>
      <c r="K2201" s="13">
        <v>0</v>
      </c>
      <c r="L2201" s="13">
        <v>0</v>
      </c>
      <c r="M2201" s="5">
        <f>AllData_CategoryTribe!AX2202*4</f>
        <v>0</v>
      </c>
      <c r="N2201" s="5">
        <f>AllData_CategoryTribe!BA2202*9</f>
        <v>0</v>
      </c>
      <c r="O2201" s="5">
        <f>AllData_CategoryTribe!BB2202*4</f>
        <v>0</v>
      </c>
      <c r="P2201">
        <f t="shared" si="34"/>
        <v>0</v>
      </c>
      <c r="Q2201">
        <v>12.2</v>
      </c>
    </row>
    <row r="2202" spans="1:17" x14ac:dyDescent="0.3">
      <c r="A2202" s="8" t="s">
        <v>232</v>
      </c>
      <c r="B2202" s="8" t="s">
        <v>240</v>
      </c>
      <c r="C2202" s="8" t="s">
        <v>168</v>
      </c>
      <c r="D2202" s="8" t="s">
        <v>25</v>
      </c>
      <c r="E2202" s="12"/>
      <c r="F2202" s="12">
        <v>0</v>
      </c>
      <c r="G2202" s="12">
        <v>0</v>
      </c>
      <c r="H2202" s="13">
        <v>0</v>
      </c>
      <c r="I2202" s="13">
        <v>0</v>
      </c>
      <c r="J2202" s="13">
        <v>0</v>
      </c>
      <c r="K2202" s="13">
        <v>0</v>
      </c>
      <c r="L2202" s="13">
        <v>0</v>
      </c>
      <c r="M2202" s="5">
        <f>AllData_CategoryTribe!AX2203*4</f>
        <v>0</v>
      </c>
      <c r="N2202" s="5">
        <f>AllData_CategoryTribe!BA2203*9</f>
        <v>0</v>
      </c>
      <c r="O2202" s="5">
        <f>AllData_CategoryTribe!BB2203*4</f>
        <v>0</v>
      </c>
      <c r="P2202">
        <f t="shared" si="34"/>
        <v>0</v>
      </c>
      <c r="Q2202">
        <v>59.3</v>
      </c>
    </row>
    <row r="2203" spans="1:17" x14ac:dyDescent="0.3">
      <c r="A2203" s="8" t="s">
        <v>20</v>
      </c>
      <c r="B2203" s="8" t="s">
        <v>240</v>
      </c>
      <c r="C2203" s="8" t="s">
        <v>168</v>
      </c>
      <c r="D2203" s="8" t="s">
        <v>20</v>
      </c>
      <c r="E2203" s="12">
        <v>112</v>
      </c>
      <c r="F2203" s="12">
        <v>1</v>
      </c>
      <c r="G2203" s="12">
        <v>112</v>
      </c>
      <c r="H2203" s="13">
        <v>117.6</v>
      </c>
      <c r="I2203" s="13">
        <v>20.72</v>
      </c>
      <c r="J2203" s="13">
        <v>3.2480000000000002</v>
      </c>
      <c r="K2203" s="13">
        <v>0</v>
      </c>
      <c r="L2203" s="13">
        <v>0</v>
      </c>
      <c r="M2203" s="5">
        <f>AllData_CategoryTribe!AX2204*4</f>
        <v>82.88</v>
      </c>
      <c r="N2203" s="5">
        <f>AllData_CategoryTribe!BA2204*9</f>
        <v>29.232000000000003</v>
      </c>
      <c r="O2203" s="5">
        <f>AllData_CategoryTribe!BB2204*4</f>
        <v>0</v>
      </c>
      <c r="P2203">
        <f t="shared" si="34"/>
        <v>1</v>
      </c>
      <c r="Q2203">
        <v>21.4</v>
      </c>
    </row>
    <row r="2204" spans="1:17" x14ac:dyDescent="0.3">
      <c r="A2204" s="8" t="s">
        <v>233</v>
      </c>
      <c r="B2204" s="8" t="s">
        <v>240</v>
      </c>
      <c r="C2204" s="8" t="s">
        <v>168</v>
      </c>
      <c r="D2204" s="8" t="s">
        <v>26</v>
      </c>
      <c r="E2204" s="12"/>
      <c r="F2204" s="12">
        <v>0</v>
      </c>
      <c r="G2204" s="12">
        <v>0</v>
      </c>
      <c r="H2204" s="13">
        <v>0</v>
      </c>
      <c r="I2204" s="13">
        <v>0</v>
      </c>
      <c r="J2204" s="13">
        <v>0</v>
      </c>
      <c r="K2204" s="13">
        <v>0</v>
      </c>
      <c r="L2204" s="13">
        <v>0</v>
      </c>
      <c r="M2204" s="5">
        <f>AllData_CategoryTribe!AX2205*4</f>
        <v>0</v>
      </c>
      <c r="N2204" s="5">
        <f>AllData_CategoryTribe!BA2205*9</f>
        <v>0</v>
      </c>
      <c r="O2204" s="5">
        <f>AllData_CategoryTribe!BB2205*4</f>
        <v>0</v>
      </c>
      <c r="P2204">
        <f t="shared" si="34"/>
        <v>0</v>
      </c>
      <c r="Q2204">
        <v>31.200000000000003</v>
      </c>
    </row>
    <row r="2205" spans="1:17" x14ac:dyDescent="0.3">
      <c r="A2205" s="8" t="s">
        <v>233</v>
      </c>
      <c r="B2205" s="8" t="s">
        <v>240</v>
      </c>
      <c r="C2205" s="8" t="s">
        <v>168</v>
      </c>
      <c r="D2205" s="8" t="s">
        <v>28</v>
      </c>
      <c r="E2205" s="12"/>
      <c r="F2205" s="12">
        <v>0</v>
      </c>
      <c r="G2205" s="12">
        <v>0</v>
      </c>
      <c r="H2205" s="13">
        <v>0</v>
      </c>
      <c r="I2205" s="13">
        <v>0</v>
      </c>
      <c r="J2205" s="13">
        <v>0</v>
      </c>
      <c r="K2205" s="13">
        <v>0</v>
      </c>
      <c r="L2205" s="13">
        <v>0</v>
      </c>
      <c r="M2205" s="5">
        <f>AllData_CategoryTribe!AX2206*4</f>
        <v>0</v>
      </c>
      <c r="N2205" s="5">
        <f>AllData_CategoryTribe!BA2206*9</f>
        <v>0</v>
      </c>
      <c r="O2205" s="5">
        <f>AllData_CategoryTribe!BB2206*4</f>
        <v>0</v>
      </c>
      <c r="P2205">
        <f t="shared" si="34"/>
        <v>0</v>
      </c>
      <c r="Q2205">
        <v>32</v>
      </c>
    </row>
    <row r="2206" spans="1:17" x14ac:dyDescent="0.3">
      <c r="A2206" s="8" t="s">
        <v>233</v>
      </c>
      <c r="B2206" s="8" t="s">
        <v>240</v>
      </c>
      <c r="C2206" s="8" t="s">
        <v>168</v>
      </c>
      <c r="D2206" s="8" t="s">
        <v>29</v>
      </c>
      <c r="E2206" s="12">
        <v>60</v>
      </c>
      <c r="F2206" s="12">
        <v>1</v>
      </c>
      <c r="G2206" s="12">
        <v>60</v>
      </c>
      <c r="H2206" s="13">
        <v>13.2</v>
      </c>
      <c r="I2206" s="13">
        <v>0.6</v>
      </c>
      <c r="J2206" s="13">
        <v>0.24</v>
      </c>
      <c r="K2206" s="13">
        <v>2.7</v>
      </c>
      <c r="L2206" s="13">
        <v>1.68</v>
      </c>
      <c r="M2206" s="5">
        <f>AllData_CategoryTribe!AX2207*4</f>
        <v>2.4</v>
      </c>
      <c r="N2206" s="5">
        <f>AllData_CategoryTribe!BA2207*9</f>
        <v>2.16</v>
      </c>
      <c r="O2206" s="5">
        <f>AllData_CategoryTribe!BB2207*4</f>
        <v>10.8</v>
      </c>
      <c r="P2206">
        <f t="shared" si="34"/>
        <v>1</v>
      </c>
      <c r="Q2206">
        <v>5.9</v>
      </c>
    </row>
    <row r="2207" spans="1:17" x14ac:dyDescent="0.3">
      <c r="A2207" s="8" t="s">
        <v>233</v>
      </c>
      <c r="B2207" s="8" t="s">
        <v>240</v>
      </c>
      <c r="C2207" s="8" t="s">
        <v>168</v>
      </c>
      <c r="D2207" s="8" t="s">
        <v>30</v>
      </c>
      <c r="E2207" s="12">
        <v>119</v>
      </c>
      <c r="F2207" s="12">
        <v>0.14299999999999999</v>
      </c>
      <c r="G2207" s="12">
        <v>17.016999999999999</v>
      </c>
      <c r="H2207" s="13">
        <v>15.655639999999998</v>
      </c>
      <c r="I2207" s="13">
        <v>0.17016999999999999</v>
      </c>
      <c r="J2207" s="13">
        <v>8.5084999999999994E-2</v>
      </c>
      <c r="K2207" s="13">
        <v>3.9819779999999998</v>
      </c>
      <c r="L2207" s="13">
        <v>0.40840799999999994</v>
      </c>
      <c r="M2207" s="5">
        <f>AllData_CategoryTribe!AX2208*4</f>
        <v>0.68067999999999995</v>
      </c>
      <c r="N2207" s="5">
        <f>AllData_CategoryTribe!BA2208*9</f>
        <v>0.76576499999999992</v>
      </c>
      <c r="O2207" s="5">
        <f>AllData_CategoryTribe!BB2208*4</f>
        <v>15.927911999999999</v>
      </c>
      <c r="P2207">
        <f t="shared" si="34"/>
        <v>1</v>
      </c>
      <c r="Q2207">
        <v>24.9</v>
      </c>
    </row>
    <row r="2208" spans="1:17" x14ac:dyDescent="0.3">
      <c r="A2208" s="8" t="s">
        <v>233</v>
      </c>
      <c r="B2208" s="8" t="s">
        <v>240</v>
      </c>
      <c r="C2208" s="8" t="s">
        <v>168</v>
      </c>
      <c r="D2208" s="8" t="s">
        <v>31</v>
      </c>
      <c r="E2208" s="12"/>
      <c r="F2208" s="12">
        <v>0</v>
      </c>
      <c r="G2208" s="12">
        <v>0</v>
      </c>
      <c r="H2208" s="13">
        <v>0</v>
      </c>
      <c r="I2208" s="13">
        <v>0</v>
      </c>
      <c r="J2208" s="13">
        <v>0</v>
      </c>
      <c r="K2208" s="13">
        <v>0</v>
      </c>
      <c r="L2208" s="13">
        <v>0</v>
      </c>
      <c r="M2208" s="5">
        <f>AllData_CategoryTribe!AX2209*4</f>
        <v>0</v>
      </c>
      <c r="N2208" s="5">
        <f>AllData_CategoryTribe!BA2209*9</f>
        <v>0</v>
      </c>
      <c r="O2208" s="5">
        <f>AllData_CategoryTribe!BB2209*4</f>
        <v>0</v>
      </c>
      <c r="P2208">
        <f t="shared" si="34"/>
        <v>0</v>
      </c>
      <c r="Q2208">
        <v>23.700000000000003</v>
      </c>
    </row>
    <row r="2209" spans="1:17" x14ac:dyDescent="0.3">
      <c r="A2209" s="8" t="s">
        <v>233</v>
      </c>
      <c r="B2209" s="8" t="s">
        <v>240</v>
      </c>
      <c r="C2209" s="8" t="s">
        <v>168</v>
      </c>
      <c r="D2209" s="8" t="s">
        <v>128</v>
      </c>
      <c r="E2209" s="12">
        <v>62</v>
      </c>
      <c r="F2209" s="12">
        <v>0.14299999999999999</v>
      </c>
      <c r="G2209" s="12">
        <v>8.8659999999999997</v>
      </c>
      <c r="H2209" s="13">
        <v>3.9896999999999996</v>
      </c>
      <c r="I2209" s="13">
        <v>9.7526000000000015E-2</v>
      </c>
      <c r="J2209" s="13">
        <v>1.7732000000000001E-2</v>
      </c>
      <c r="K2209" s="13">
        <v>0.93092999999999992</v>
      </c>
      <c r="L2209" s="13">
        <v>0.29257799999999995</v>
      </c>
      <c r="M2209" s="5">
        <f>AllData_CategoryTribe!AX2210*4</f>
        <v>0.39010400000000006</v>
      </c>
      <c r="N2209" s="5">
        <f>AllData_CategoryTribe!BA2210*9</f>
        <v>0.15958800000000001</v>
      </c>
      <c r="O2209" s="5">
        <f>AllData_CategoryTribe!BB2210*4</f>
        <v>3.7237199999999997</v>
      </c>
      <c r="P2209">
        <f t="shared" si="34"/>
        <v>1</v>
      </c>
      <c r="Q2209">
        <v>11.8</v>
      </c>
    </row>
    <row r="2210" spans="1:17" x14ac:dyDescent="0.3">
      <c r="A2210" s="8" t="s">
        <v>233</v>
      </c>
      <c r="B2210" s="8" t="s">
        <v>240</v>
      </c>
      <c r="C2210" s="8" t="s">
        <v>168</v>
      </c>
      <c r="D2210" s="8" t="s">
        <v>167</v>
      </c>
      <c r="E2210" s="12">
        <v>62</v>
      </c>
      <c r="F2210" s="12">
        <v>0.28599999999999998</v>
      </c>
      <c r="G2210" s="12">
        <v>17.731999999999999</v>
      </c>
      <c r="H2210" s="13">
        <v>3.7237199999999997</v>
      </c>
      <c r="I2210" s="13">
        <v>0.15958800000000001</v>
      </c>
      <c r="J2210" s="13">
        <v>5.3195999999999993E-2</v>
      </c>
      <c r="K2210" s="13">
        <v>0.81567199999999984</v>
      </c>
      <c r="L2210" s="13">
        <v>0.19505200000000003</v>
      </c>
      <c r="M2210" s="5">
        <f>AllData_CategoryTribe!AX2211*4</f>
        <v>0.63835200000000003</v>
      </c>
      <c r="N2210" s="5">
        <f>AllData_CategoryTribe!BA2211*9</f>
        <v>0.47876399999999997</v>
      </c>
      <c r="O2210" s="5">
        <f>AllData_CategoryTribe!BB2211*4</f>
        <v>3.2626879999999994</v>
      </c>
      <c r="P2210">
        <f t="shared" si="34"/>
        <v>1</v>
      </c>
      <c r="Q2210">
        <v>5.8</v>
      </c>
    </row>
    <row r="2211" spans="1:17" x14ac:dyDescent="0.3">
      <c r="A2211" s="8" t="s">
        <v>234</v>
      </c>
      <c r="B2211" s="8" t="s">
        <v>240</v>
      </c>
      <c r="C2211" s="8" t="s">
        <v>168</v>
      </c>
      <c r="D2211" s="8" t="s">
        <v>248</v>
      </c>
      <c r="E2211" s="12">
        <v>134</v>
      </c>
      <c r="F2211" s="12">
        <v>1</v>
      </c>
      <c r="G2211" s="12">
        <v>134</v>
      </c>
      <c r="H2211" s="13">
        <v>218.42</v>
      </c>
      <c r="I2211" s="13">
        <v>8.4420000000000002</v>
      </c>
      <c r="J2211" s="13">
        <v>1.8759999999999999</v>
      </c>
      <c r="K2211" s="13">
        <v>41.674000000000007</v>
      </c>
      <c r="L2211" s="13">
        <v>1.34</v>
      </c>
      <c r="M2211" s="5">
        <f>AllData_CategoryTribe!AX2212*4</f>
        <v>33.768000000000001</v>
      </c>
      <c r="N2211" s="5">
        <f>AllData_CategoryTribe!BA2212*9</f>
        <v>16.884</v>
      </c>
      <c r="O2211" s="5">
        <f>AllData_CategoryTribe!BB2212*4</f>
        <v>166.69600000000003</v>
      </c>
      <c r="P2211">
        <f t="shared" si="34"/>
        <v>1</v>
      </c>
      <c r="Q2211">
        <v>38.799999999999997</v>
      </c>
    </row>
    <row r="2212" spans="1:17" x14ac:dyDescent="0.3">
      <c r="A2212" s="8" t="s">
        <v>234</v>
      </c>
      <c r="B2212" s="8" t="s">
        <v>240</v>
      </c>
      <c r="C2212" s="8" t="s">
        <v>168</v>
      </c>
      <c r="D2212" s="8" t="s">
        <v>27</v>
      </c>
      <c r="E2212" s="12">
        <v>114</v>
      </c>
      <c r="F2212" s="12">
        <v>1</v>
      </c>
      <c r="G2212" s="12">
        <v>114</v>
      </c>
      <c r="H2212" s="13">
        <v>142.5</v>
      </c>
      <c r="I2212" s="13">
        <v>2.3940000000000001</v>
      </c>
      <c r="J2212" s="13">
        <v>1.4820000000000002</v>
      </c>
      <c r="K2212" s="13">
        <v>29.867999999999999</v>
      </c>
      <c r="L2212" s="13">
        <v>1.1399999999999999</v>
      </c>
      <c r="M2212" s="5">
        <f>AllData_CategoryTribe!AX2213*4</f>
        <v>9.5760000000000005</v>
      </c>
      <c r="N2212" s="5">
        <f>AllData_CategoryTribe!BA2213*9</f>
        <v>13.338000000000001</v>
      </c>
      <c r="O2212" s="5">
        <f>AllData_CategoryTribe!BB2213*4</f>
        <v>119.47199999999999</v>
      </c>
      <c r="P2212">
        <f t="shared" si="34"/>
        <v>1</v>
      </c>
      <c r="Q2212">
        <v>29.6</v>
      </c>
    </row>
    <row r="2213" spans="1:17" x14ac:dyDescent="0.3">
      <c r="A2213" s="8" t="s">
        <v>234</v>
      </c>
      <c r="B2213" s="8" t="s">
        <v>240</v>
      </c>
      <c r="C2213" s="8" t="s">
        <v>168</v>
      </c>
      <c r="D2213" s="8" t="s">
        <v>32</v>
      </c>
      <c r="E2213" s="12"/>
      <c r="F2213" s="12">
        <v>0</v>
      </c>
      <c r="G2213" s="12">
        <v>0</v>
      </c>
      <c r="H2213" s="13">
        <v>0</v>
      </c>
      <c r="I2213" s="13">
        <v>0</v>
      </c>
      <c r="J2213" s="13">
        <v>0</v>
      </c>
      <c r="K2213" s="13">
        <v>0</v>
      </c>
      <c r="L2213" s="13">
        <v>0</v>
      </c>
      <c r="M2213" s="5">
        <f>AllData_CategoryTribe!AX2214*4</f>
        <v>0</v>
      </c>
      <c r="N2213" s="5">
        <f>AllData_CategoryTribe!BA2214*9</f>
        <v>0</v>
      </c>
      <c r="O2213" s="5">
        <f>AllData_CategoryTribe!BB2214*4</f>
        <v>0</v>
      </c>
      <c r="P2213">
        <f t="shared" si="34"/>
        <v>0</v>
      </c>
      <c r="Q2213">
        <v>87</v>
      </c>
    </row>
    <row r="2214" spans="1:17" x14ac:dyDescent="0.3">
      <c r="A2214" s="8" t="s">
        <v>234</v>
      </c>
      <c r="B2214" s="8" t="s">
        <v>240</v>
      </c>
      <c r="C2214" s="8" t="s">
        <v>168</v>
      </c>
      <c r="D2214" s="8" t="s">
        <v>74</v>
      </c>
      <c r="E2214" s="12">
        <v>340</v>
      </c>
      <c r="F2214" s="12">
        <v>0.28599999999999998</v>
      </c>
      <c r="G2214" s="12">
        <v>97.24</v>
      </c>
      <c r="H2214" s="13">
        <v>39.868399999999994</v>
      </c>
      <c r="I2214" s="13">
        <v>0</v>
      </c>
      <c r="J2214" s="13">
        <v>0</v>
      </c>
      <c r="K2214" s="13">
        <v>10.112959999999999</v>
      </c>
      <c r="L2214" s="13">
        <v>0</v>
      </c>
      <c r="M2214" s="5">
        <f>AllData_CategoryTribe!AX2215*4</f>
        <v>0</v>
      </c>
      <c r="N2214" s="5">
        <f>AllData_CategoryTribe!BA2215*9</f>
        <v>0</v>
      </c>
      <c r="O2214" s="5">
        <f>AllData_CategoryTribe!BB2215*4</f>
        <v>40.451839999999997</v>
      </c>
      <c r="P2214">
        <f t="shared" si="34"/>
        <v>1</v>
      </c>
      <c r="Q2214">
        <v>10.4</v>
      </c>
    </row>
    <row r="2215" spans="1:17" x14ac:dyDescent="0.3">
      <c r="A2215" s="8" t="s">
        <v>232</v>
      </c>
      <c r="B2215" s="8" t="s">
        <v>240</v>
      </c>
      <c r="C2215" s="8" t="s">
        <v>169</v>
      </c>
      <c r="D2215" s="8" t="s">
        <v>13</v>
      </c>
      <c r="E2215" s="12">
        <v>112</v>
      </c>
      <c r="F2215" s="12">
        <v>3.3000000000000002E-2</v>
      </c>
      <c r="G2215" s="12">
        <v>3.6960000000000002</v>
      </c>
      <c r="H2215" s="13">
        <v>9.94224</v>
      </c>
      <c r="I2215" s="13">
        <v>0.92030400000000001</v>
      </c>
      <c r="J2215" s="13">
        <v>0.66528000000000009</v>
      </c>
      <c r="K2215" s="13">
        <v>0</v>
      </c>
      <c r="L2215" s="13">
        <v>0</v>
      </c>
      <c r="M2215" s="5">
        <f>AllData_CategoryTribe!AX2216*4</f>
        <v>3.681216</v>
      </c>
      <c r="N2215" s="5">
        <f>AllData_CategoryTribe!BA2216*9</f>
        <v>5.9875200000000008</v>
      </c>
      <c r="O2215" s="5">
        <f>AllData_CategoryTribe!BB2216*4</f>
        <v>0</v>
      </c>
      <c r="P2215">
        <f t="shared" si="34"/>
        <v>1</v>
      </c>
      <c r="Q2215">
        <v>42.9</v>
      </c>
    </row>
    <row r="2216" spans="1:17" x14ac:dyDescent="0.3">
      <c r="A2216" s="8" t="s">
        <v>232</v>
      </c>
      <c r="B2216" s="8" t="s">
        <v>240</v>
      </c>
      <c r="C2216" s="8" t="s">
        <v>169</v>
      </c>
      <c r="D2216" s="8" t="s">
        <v>15</v>
      </c>
      <c r="E2216" s="12"/>
      <c r="F2216" s="12">
        <v>0</v>
      </c>
      <c r="G2216" s="12">
        <v>0</v>
      </c>
      <c r="H2216" s="13">
        <v>0</v>
      </c>
      <c r="I2216" s="13">
        <v>0</v>
      </c>
      <c r="J2216" s="13">
        <v>0</v>
      </c>
      <c r="K2216" s="13">
        <v>0</v>
      </c>
      <c r="L2216" s="13">
        <v>0</v>
      </c>
      <c r="M2216" s="5">
        <f>AllData_CategoryTribe!AX2217*4</f>
        <v>0</v>
      </c>
      <c r="N2216" s="5">
        <f>AllData_CategoryTribe!BA2217*9</f>
        <v>0</v>
      </c>
      <c r="O2216" s="5">
        <f>AllData_CategoryTribe!BB2217*4</f>
        <v>0</v>
      </c>
      <c r="P2216">
        <f t="shared" si="34"/>
        <v>0</v>
      </c>
      <c r="Q2216">
        <v>44.3</v>
      </c>
    </row>
    <row r="2217" spans="1:17" x14ac:dyDescent="0.3">
      <c r="A2217" s="8" t="s">
        <v>232</v>
      </c>
      <c r="B2217" s="8" t="s">
        <v>240</v>
      </c>
      <c r="C2217" s="8" t="s">
        <v>169</v>
      </c>
      <c r="D2217" s="8" t="s">
        <v>17</v>
      </c>
      <c r="E2217" s="12"/>
      <c r="F2217" s="12">
        <v>0</v>
      </c>
      <c r="G2217" s="12">
        <v>0</v>
      </c>
      <c r="H2217" s="13">
        <v>0</v>
      </c>
      <c r="I2217" s="13">
        <v>0</v>
      </c>
      <c r="J2217" s="13">
        <v>0</v>
      </c>
      <c r="K2217" s="13">
        <v>0</v>
      </c>
      <c r="L2217" s="13">
        <v>0</v>
      </c>
      <c r="M2217" s="5">
        <f>AllData_CategoryTribe!AX2218*4</f>
        <v>0</v>
      </c>
      <c r="N2217" s="5">
        <f>AllData_CategoryTribe!BA2218*9</f>
        <v>0</v>
      </c>
      <c r="O2217" s="5">
        <f>AllData_CategoryTribe!BB2218*4</f>
        <v>0</v>
      </c>
      <c r="P2217">
        <f t="shared" si="34"/>
        <v>0</v>
      </c>
      <c r="Q2217">
        <v>38.299999999999997</v>
      </c>
    </row>
    <row r="2218" spans="1:17" x14ac:dyDescent="0.3">
      <c r="A2218" s="8" t="s">
        <v>232</v>
      </c>
      <c r="B2218" s="8" t="s">
        <v>240</v>
      </c>
      <c r="C2218" s="8" t="s">
        <v>169</v>
      </c>
      <c r="D2218" s="8" t="s">
        <v>18</v>
      </c>
      <c r="E2218" s="12"/>
      <c r="F2218" s="12">
        <v>0</v>
      </c>
      <c r="G2218" s="12">
        <v>0</v>
      </c>
      <c r="H2218" s="13">
        <v>0</v>
      </c>
      <c r="I2218" s="13">
        <v>0</v>
      </c>
      <c r="J2218" s="13">
        <v>0</v>
      </c>
      <c r="K2218" s="13">
        <v>0</v>
      </c>
      <c r="L2218" s="13">
        <v>0</v>
      </c>
      <c r="M2218" s="5">
        <f>AllData_CategoryTribe!AX2219*4</f>
        <v>0</v>
      </c>
      <c r="N2218" s="5">
        <f>AllData_CategoryTribe!BA2219*9</f>
        <v>0</v>
      </c>
      <c r="O2218" s="5">
        <f>AllData_CategoryTribe!BB2219*4</f>
        <v>0</v>
      </c>
      <c r="P2218">
        <f t="shared" si="34"/>
        <v>0</v>
      </c>
      <c r="Q2218">
        <v>39.900000000000006</v>
      </c>
    </row>
    <row r="2219" spans="1:17" x14ac:dyDescent="0.3">
      <c r="A2219" s="8" t="s">
        <v>232</v>
      </c>
      <c r="B2219" s="8" t="s">
        <v>240</v>
      </c>
      <c r="C2219" s="8" t="s">
        <v>169</v>
      </c>
      <c r="D2219" s="8" t="s">
        <v>19</v>
      </c>
      <c r="E2219" s="12">
        <v>112</v>
      </c>
      <c r="F2219" s="12">
        <v>6.7000000000000004E-2</v>
      </c>
      <c r="G2219" s="12">
        <v>7.5040000000000004</v>
      </c>
      <c r="H2219" s="13">
        <v>21.386400000000002</v>
      </c>
      <c r="I2219" s="13">
        <v>2.0185759999999999</v>
      </c>
      <c r="J2219" s="13">
        <v>1.4182560000000002</v>
      </c>
      <c r="K2219" s="13">
        <v>0</v>
      </c>
      <c r="L2219" s="13">
        <v>0</v>
      </c>
      <c r="M2219" s="5">
        <f>AllData_CategoryTribe!AX2220*4</f>
        <v>8.0743039999999997</v>
      </c>
      <c r="N2219" s="5">
        <f>AllData_CategoryTribe!BA2220*9</f>
        <v>12.764304000000001</v>
      </c>
      <c r="O2219" s="5">
        <f>AllData_CategoryTribe!BB2220*4</f>
        <v>0</v>
      </c>
      <c r="P2219">
        <f t="shared" si="34"/>
        <v>1</v>
      </c>
      <c r="Q2219">
        <v>45.8</v>
      </c>
    </row>
    <row r="2220" spans="1:17" x14ac:dyDescent="0.3">
      <c r="A2220" s="8" t="s">
        <v>232</v>
      </c>
      <c r="B2220" s="8" t="s">
        <v>240</v>
      </c>
      <c r="C2220" s="8" t="s">
        <v>169</v>
      </c>
      <c r="D2220" s="8" t="s">
        <v>22</v>
      </c>
      <c r="E2220" s="12"/>
      <c r="F2220" s="12">
        <v>0</v>
      </c>
      <c r="G2220" s="12">
        <v>0</v>
      </c>
      <c r="H2220" s="13">
        <v>0</v>
      </c>
      <c r="I2220" s="13">
        <v>0</v>
      </c>
      <c r="J2220" s="13">
        <v>0</v>
      </c>
      <c r="K2220" s="13">
        <v>0</v>
      </c>
      <c r="L2220" s="13">
        <v>0</v>
      </c>
      <c r="M2220" s="5">
        <f>AllData_CategoryTribe!AX2221*4</f>
        <v>0</v>
      </c>
      <c r="N2220" s="5">
        <f>AllData_CategoryTribe!BA2221*9</f>
        <v>0</v>
      </c>
      <c r="O2220" s="5">
        <f>AllData_CategoryTribe!BB2221*4</f>
        <v>0</v>
      </c>
      <c r="P2220">
        <f t="shared" si="34"/>
        <v>0</v>
      </c>
      <c r="Q2220">
        <v>45.8</v>
      </c>
    </row>
    <row r="2221" spans="1:17" x14ac:dyDescent="0.3">
      <c r="A2221" s="8" t="s">
        <v>232</v>
      </c>
      <c r="B2221" s="8" t="s">
        <v>240</v>
      </c>
      <c r="C2221" s="8" t="s">
        <v>169</v>
      </c>
      <c r="D2221" s="8" t="s">
        <v>23</v>
      </c>
      <c r="E2221" s="12">
        <v>64</v>
      </c>
      <c r="F2221" s="12">
        <v>0.28599999999999998</v>
      </c>
      <c r="G2221" s="12">
        <v>18.303999999999998</v>
      </c>
      <c r="H2221" s="13">
        <v>28.371199999999998</v>
      </c>
      <c r="I2221" s="13">
        <v>2.3063039999999999</v>
      </c>
      <c r="J2221" s="13">
        <v>1.9402239999999997</v>
      </c>
      <c r="K2221" s="13">
        <v>0.201344</v>
      </c>
      <c r="L2221" s="13">
        <v>0</v>
      </c>
      <c r="M2221" s="5">
        <f>AllData_CategoryTribe!AX2222*4</f>
        <v>9.2252159999999996</v>
      </c>
      <c r="N2221" s="5">
        <f>AllData_CategoryTribe!BA2222*9</f>
        <v>17.462015999999998</v>
      </c>
      <c r="O2221" s="5">
        <f>AllData_CategoryTribe!BB2222*4</f>
        <v>0.80537599999999998</v>
      </c>
      <c r="P2221">
        <f t="shared" si="34"/>
        <v>1</v>
      </c>
      <c r="Q2221">
        <v>24.3</v>
      </c>
    </row>
    <row r="2222" spans="1:17" x14ac:dyDescent="0.3">
      <c r="A2222" s="8" t="s">
        <v>232</v>
      </c>
      <c r="B2222" s="8" t="s">
        <v>240</v>
      </c>
      <c r="C2222" s="8" t="s">
        <v>169</v>
      </c>
      <c r="D2222" s="8" t="s">
        <v>24</v>
      </c>
      <c r="E2222" s="12">
        <v>184</v>
      </c>
      <c r="F2222" s="12">
        <v>0.28599999999999998</v>
      </c>
      <c r="G2222" s="12">
        <v>52.623999999999995</v>
      </c>
      <c r="H2222" s="13">
        <v>36.310559999999995</v>
      </c>
      <c r="I2222" s="13">
        <v>1.8944639999999999</v>
      </c>
      <c r="J2222" s="13">
        <v>2.1575839999999995</v>
      </c>
      <c r="K2222" s="13">
        <v>2.36808</v>
      </c>
      <c r="L2222" s="13">
        <v>0</v>
      </c>
      <c r="M2222" s="5">
        <f>AllData_CategoryTribe!AX2223*4</f>
        <v>7.5778559999999997</v>
      </c>
      <c r="N2222" s="5">
        <f>AllData_CategoryTribe!BA2223*9</f>
        <v>19.418255999999996</v>
      </c>
      <c r="O2222" s="5">
        <f>AllData_CategoryTribe!BB2223*4</f>
        <v>9.4723199999999999</v>
      </c>
      <c r="P2222">
        <f t="shared" si="34"/>
        <v>1</v>
      </c>
      <c r="Q2222">
        <v>12.2</v>
      </c>
    </row>
    <row r="2223" spans="1:17" x14ac:dyDescent="0.3">
      <c r="A2223" s="8" t="s">
        <v>232</v>
      </c>
      <c r="B2223" s="8" t="s">
        <v>240</v>
      </c>
      <c r="C2223" s="8" t="s">
        <v>169</v>
      </c>
      <c r="D2223" s="8" t="s">
        <v>25</v>
      </c>
      <c r="E2223" s="12"/>
      <c r="F2223" s="12">
        <v>0</v>
      </c>
      <c r="G2223" s="12">
        <v>0</v>
      </c>
      <c r="H2223" s="13">
        <v>0</v>
      </c>
      <c r="I2223" s="13">
        <v>0</v>
      </c>
      <c r="J2223" s="13">
        <v>0</v>
      </c>
      <c r="K2223" s="13">
        <v>0</v>
      </c>
      <c r="L2223" s="13">
        <v>0</v>
      </c>
      <c r="M2223" s="5">
        <f>AllData_CategoryTribe!AX2224*4</f>
        <v>0</v>
      </c>
      <c r="N2223" s="5">
        <f>AllData_CategoryTribe!BA2224*9</f>
        <v>0</v>
      </c>
      <c r="O2223" s="5">
        <f>AllData_CategoryTribe!BB2224*4</f>
        <v>0</v>
      </c>
      <c r="P2223">
        <f t="shared" si="34"/>
        <v>0</v>
      </c>
      <c r="Q2223">
        <v>59.3</v>
      </c>
    </row>
    <row r="2224" spans="1:17" x14ac:dyDescent="0.3">
      <c r="A2224" s="8" t="s">
        <v>20</v>
      </c>
      <c r="B2224" s="8" t="s">
        <v>240</v>
      </c>
      <c r="C2224" s="8" t="s">
        <v>169</v>
      </c>
      <c r="D2224" s="8" t="s">
        <v>20</v>
      </c>
      <c r="E2224" s="12"/>
      <c r="F2224" s="12">
        <v>0</v>
      </c>
      <c r="G2224" s="12">
        <v>0</v>
      </c>
      <c r="H2224" s="13">
        <v>0</v>
      </c>
      <c r="I2224" s="13">
        <v>0</v>
      </c>
      <c r="J2224" s="13">
        <v>0</v>
      </c>
      <c r="K2224" s="13">
        <v>0</v>
      </c>
      <c r="L2224" s="13">
        <v>0</v>
      </c>
      <c r="M2224" s="5">
        <f>AllData_CategoryTribe!AX2225*4</f>
        <v>0</v>
      </c>
      <c r="N2224" s="5">
        <f>AllData_CategoryTribe!BA2225*9</f>
        <v>0</v>
      </c>
      <c r="O2224" s="5">
        <f>AllData_CategoryTribe!BB2225*4</f>
        <v>0</v>
      </c>
      <c r="P2224">
        <f t="shared" si="34"/>
        <v>0</v>
      </c>
      <c r="Q2224">
        <v>21.4</v>
      </c>
    </row>
    <row r="2225" spans="1:17" x14ac:dyDescent="0.3">
      <c r="A2225" s="8" t="s">
        <v>233</v>
      </c>
      <c r="B2225" s="8" t="s">
        <v>240</v>
      </c>
      <c r="C2225" s="8" t="s">
        <v>169</v>
      </c>
      <c r="D2225" s="8" t="s">
        <v>26</v>
      </c>
      <c r="E2225" s="12">
        <v>175</v>
      </c>
      <c r="F2225" s="12">
        <v>0.42899999999999999</v>
      </c>
      <c r="G2225" s="12">
        <v>75.075000000000003</v>
      </c>
      <c r="H2225" s="13">
        <v>97.597499999999997</v>
      </c>
      <c r="I2225" s="13">
        <v>1.8018000000000001</v>
      </c>
      <c r="J2225" s="13">
        <v>0.15015000000000001</v>
      </c>
      <c r="K2225" s="13">
        <v>21.471450000000001</v>
      </c>
      <c r="L2225" s="13">
        <v>0.22522500000000001</v>
      </c>
      <c r="M2225" s="5">
        <f>AllData_CategoryTribe!AX2226*4</f>
        <v>7.2072000000000003</v>
      </c>
      <c r="N2225" s="5">
        <f>AllData_CategoryTribe!BA2226*9</f>
        <v>1.3513500000000001</v>
      </c>
      <c r="O2225" s="5">
        <f>AllData_CategoryTribe!BB2226*4</f>
        <v>85.885800000000003</v>
      </c>
      <c r="P2225">
        <f t="shared" si="34"/>
        <v>1</v>
      </c>
      <c r="Q2225">
        <v>31.200000000000003</v>
      </c>
    </row>
    <row r="2226" spans="1:17" x14ac:dyDescent="0.3">
      <c r="A2226" s="8" t="s">
        <v>233</v>
      </c>
      <c r="B2226" s="8" t="s">
        <v>240</v>
      </c>
      <c r="C2226" s="8" t="s">
        <v>169</v>
      </c>
      <c r="D2226" s="8" t="s">
        <v>28</v>
      </c>
      <c r="E2226" s="12">
        <v>185</v>
      </c>
      <c r="F2226" s="12">
        <v>1</v>
      </c>
      <c r="G2226" s="12">
        <v>185</v>
      </c>
      <c r="H2226" s="13">
        <v>234.95</v>
      </c>
      <c r="I2226" s="13">
        <v>16.094999999999999</v>
      </c>
      <c r="J2226" s="13">
        <v>0.92500000000000004</v>
      </c>
      <c r="K2226" s="13">
        <v>42.18</v>
      </c>
      <c r="L2226" s="13">
        <v>11.84</v>
      </c>
      <c r="M2226" s="5">
        <f>AllData_CategoryTribe!AX2227*4</f>
        <v>64.38</v>
      </c>
      <c r="N2226" s="5">
        <f>AllData_CategoryTribe!BA2227*9</f>
        <v>8.3250000000000011</v>
      </c>
      <c r="O2226" s="5">
        <f>AllData_CategoryTribe!BB2227*4</f>
        <v>168.72</v>
      </c>
      <c r="P2226">
        <f t="shared" si="34"/>
        <v>1</v>
      </c>
      <c r="Q2226">
        <v>32</v>
      </c>
    </row>
    <row r="2227" spans="1:17" x14ac:dyDescent="0.3">
      <c r="A2227" s="8" t="s">
        <v>233</v>
      </c>
      <c r="B2227" s="8" t="s">
        <v>240</v>
      </c>
      <c r="C2227" s="8" t="s">
        <v>169</v>
      </c>
      <c r="D2227" s="8" t="s">
        <v>29</v>
      </c>
      <c r="E2227" s="12">
        <v>60</v>
      </c>
      <c r="F2227" s="12">
        <v>0.42899999999999999</v>
      </c>
      <c r="G2227" s="12">
        <v>25.74</v>
      </c>
      <c r="H2227" s="13">
        <v>5.6627999999999998</v>
      </c>
      <c r="I2227" s="13">
        <v>0.25739999999999996</v>
      </c>
      <c r="J2227" s="13">
        <v>0.10296</v>
      </c>
      <c r="K2227" s="13">
        <v>1.1582999999999999</v>
      </c>
      <c r="L2227" s="13">
        <v>0.72071999999999992</v>
      </c>
      <c r="M2227" s="5">
        <f>AllData_CategoryTribe!AX2228*4</f>
        <v>1.0295999999999998</v>
      </c>
      <c r="N2227" s="5">
        <f>AllData_CategoryTribe!BA2228*9</f>
        <v>0.92663999999999991</v>
      </c>
      <c r="O2227" s="5">
        <f>AllData_CategoryTribe!BB2228*4</f>
        <v>4.6331999999999995</v>
      </c>
      <c r="P2227">
        <f t="shared" si="34"/>
        <v>1</v>
      </c>
      <c r="Q2227">
        <v>5.9</v>
      </c>
    </row>
    <row r="2228" spans="1:17" x14ac:dyDescent="0.3">
      <c r="A2228" s="8" t="s">
        <v>233</v>
      </c>
      <c r="B2228" s="8" t="s">
        <v>240</v>
      </c>
      <c r="C2228" s="8" t="s">
        <v>169</v>
      </c>
      <c r="D2228" s="8" t="s">
        <v>30</v>
      </c>
      <c r="E2228" s="12">
        <v>119</v>
      </c>
      <c r="F2228" s="12">
        <v>0.14299999999999999</v>
      </c>
      <c r="G2228" s="12">
        <v>17.016999999999999</v>
      </c>
      <c r="H2228" s="13">
        <v>15.655639999999998</v>
      </c>
      <c r="I2228" s="13">
        <v>0.17016999999999999</v>
      </c>
      <c r="J2228" s="13">
        <v>8.5084999999999994E-2</v>
      </c>
      <c r="K2228" s="13">
        <v>3.9819779999999998</v>
      </c>
      <c r="L2228" s="13">
        <v>0.40840799999999994</v>
      </c>
      <c r="M2228" s="5">
        <f>AllData_CategoryTribe!AX2229*4</f>
        <v>0.68067999999999995</v>
      </c>
      <c r="N2228" s="5">
        <f>AllData_CategoryTribe!BA2229*9</f>
        <v>0.76576499999999992</v>
      </c>
      <c r="O2228" s="5">
        <f>AllData_CategoryTribe!BB2229*4</f>
        <v>15.927911999999999</v>
      </c>
      <c r="P2228">
        <f t="shared" si="34"/>
        <v>1</v>
      </c>
      <c r="Q2228">
        <v>24.9</v>
      </c>
    </row>
    <row r="2229" spans="1:17" x14ac:dyDescent="0.3">
      <c r="A2229" s="8" t="s">
        <v>233</v>
      </c>
      <c r="B2229" s="8" t="s">
        <v>240</v>
      </c>
      <c r="C2229" s="8" t="s">
        <v>169</v>
      </c>
      <c r="D2229" s="8" t="s">
        <v>31</v>
      </c>
      <c r="E2229" s="12">
        <v>122</v>
      </c>
      <c r="F2229" s="12">
        <v>3.3000000000000002E-2</v>
      </c>
      <c r="G2229" s="12">
        <v>4.0259999999999998</v>
      </c>
      <c r="H2229" s="13">
        <v>3.7441800000000001</v>
      </c>
      <c r="I2229" s="13">
        <v>8.0519999999999994E-2</v>
      </c>
      <c r="J2229" s="13">
        <v>4.0260000000000001E-3</v>
      </c>
      <c r="K2229" s="13">
        <v>0.86961600000000006</v>
      </c>
      <c r="L2229" s="13">
        <v>6.0389999999999999E-2</v>
      </c>
      <c r="M2229" s="5">
        <f>AllData_CategoryTribe!AX2230*4</f>
        <v>0.32207999999999998</v>
      </c>
      <c r="N2229" s="5">
        <f>AllData_CategoryTribe!BA2230*9</f>
        <v>3.6234000000000002E-2</v>
      </c>
      <c r="O2229" s="5">
        <f>AllData_CategoryTribe!BB2230*4</f>
        <v>3.4784640000000002</v>
      </c>
      <c r="P2229">
        <f t="shared" si="34"/>
        <v>1</v>
      </c>
      <c r="Q2229">
        <v>23.700000000000003</v>
      </c>
    </row>
    <row r="2230" spans="1:17" x14ac:dyDescent="0.3">
      <c r="A2230" s="8" t="s">
        <v>234</v>
      </c>
      <c r="B2230" s="8" t="s">
        <v>240</v>
      </c>
      <c r="C2230" s="8" t="s">
        <v>169</v>
      </c>
      <c r="D2230" s="8" t="s">
        <v>248</v>
      </c>
      <c r="E2230" s="12">
        <v>134</v>
      </c>
      <c r="F2230" s="12">
        <v>3.3000000000000002E-2</v>
      </c>
      <c r="G2230" s="12">
        <v>4.4220000000000006</v>
      </c>
      <c r="H2230" s="13">
        <v>7.2078600000000002</v>
      </c>
      <c r="I2230" s="13">
        <v>0.278586</v>
      </c>
      <c r="J2230" s="13">
        <v>6.1908000000000005E-2</v>
      </c>
      <c r="K2230" s="13">
        <v>1.3752420000000003</v>
      </c>
      <c r="L2230" s="13">
        <v>4.4220000000000009E-2</v>
      </c>
      <c r="M2230" s="5">
        <f>AllData_CategoryTribe!AX2231*4</f>
        <v>1.114344</v>
      </c>
      <c r="N2230" s="5">
        <f>AllData_CategoryTribe!BA2231*9</f>
        <v>0.557172</v>
      </c>
      <c r="O2230" s="5">
        <f>AllData_CategoryTribe!BB2231*4</f>
        <v>5.5009680000000012</v>
      </c>
      <c r="P2230">
        <f t="shared" si="34"/>
        <v>1</v>
      </c>
      <c r="Q2230">
        <v>38.799999999999997</v>
      </c>
    </row>
    <row r="2231" spans="1:17" x14ac:dyDescent="0.3">
      <c r="A2231" s="8" t="s">
        <v>234</v>
      </c>
      <c r="B2231" s="8" t="s">
        <v>240</v>
      </c>
      <c r="C2231" s="8" t="s">
        <v>169</v>
      </c>
      <c r="D2231" s="8" t="s">
        <v>27</v>
      </c>
      <c r="E2231" s="12">
        <v>114</v>
      </c>
      <c r="F2231" s="12">
        <v>1</v>
      </c>
      <c r="G2231" s="12">
        <v>114</v>
      </c>
      <c r="H2231" s="13">
        <v>142.5</v>
      </c>
      <c r="I2231" s="13">
        <v>2.3940000000000001</v>
      </c>
      <c r="J2231" s="13">
        <v>1.4820000000000002</v>
      </c>
      <c r="K2231" s="13">
        <v>29.867999999999999</v>
      </c>
      <c r="L2231" s="13">
        <v>1.1399999999999999</v>
      </c>
      <c r="M2231" s="5">
        <f>AllData_CategoryTribe!AX2232*4</f>
        <v>9.5760000000000005</v>
      </c>
      <c r="N2231" s="5">
        <f>AllData_CategoryTribe!BA2232*9</f>
        <v>13.338000000000001</v>
      </c>
      <c r="O2231" s="5">
        <f>AllData_CategoryTribe!BB2232*4</f>
        <v>119.47199999999999</v>
      </c>
      <c r="P2231">
        <f t="shared" si="34"/>
        <v>1</v>
      </c>
      <c r="Q2231">
        <v>29.6</v>
      </c>
    </row>
    <row r="2232" spans="1:17" x14ac:dyDescent="0.3">
      <c r="A2232" s="8" t="s">
        <v>234</v>
      </c>
      <c r="B2232" s="8" t="s">
        <v>240</v>
      </c>
      <c r="C2232" s="8" t="s">
        <v>169</v>
      </c>
      <c r="D2232" s="8" t="s">
        <v>32</v>
      </c>
      <c r="E2232" s="12">
        <v>83</v>
      </c>
      <c r="F2232" s="12">
        <v>1</v>
      </c>
      <c r="G2232" s="12">
        <v>83</v>
      </c>
      <c r="H2232" s="13">
        <v>275.56</v>
      </c>
      <c r="I2232" s="13">
        <v>8.5490000000000013</v>
      </c>
      <c r="J2232" s="13">
        <v>2.4900000000000002</v>
      </c>
      <c r="K2232" s="13">
        <v>61.171000000000006</v>
      </c>
      <c r="L2232" s="13">
        <v>10.540999999999999</v>
      </c>
      <c r="M2232" s="5">
        <f>AllData_CategoryTribe!AX2233*4</f>
        <v>34.196000000000005</v>
      </c>
      <c r="N2232" s="5">
        <f>AllData_CategoryTribe!BA2233*9</f>
        <v>22.410000000000004</v>
      </c>
      <c r="O2232" s="5">
        <f>AllData_CategoryTribe!BB2233*4</f>
        <v>244.68400000000003</v>
      </c>
      <c r="P2232">
        <f t="shared" si="34"/>
        <v>1</v>
      </c>
      <c r="Q2232">
        <v>87</v>
      </c>
    </row>
    <row r="2233" spans="1:17" x14ac:dyDescent="0.3">
      <c r="A2233" s="8" t="s">
        <v>234</v>
      </c>
      <c r="B2233" s="8" t="s">
        <v>240</v>
      </c>
      <c r="C2233" s="8" t="s">
        <v>169</v>
      </c>
      <c r="D2233" s="8" t="s">
        <v>74</v>
      </c>
      <c r="E2233" s="12">
        <v>340</v>
      </c>
      <c r="F2233" s="12">
        <v>0.42899999999999999</v>
      </c>
      <c r="G2233" s="12">
        <v>145.85999999999999</v>
      </c>
      <c r="H2233" s="13">
        <v>59.802599999999991</v>
      </c>
      <c r="I2233" s="13">
        <v>0</v>
      </c>
      <c r="J2233" s="13">
        <v>0</v>
      </c>
      <c r="K2233" s="13">
        <v>15.16944</v>
      </c>
      <c r="L2233" s="13">
        <v>0</v>
      </c>
      <c r="M2233" s="5">
        <f>AllData_CategoryTribe!AX2234*4</f>
        <v>0</v>
      </c>
      <c r="N2233" s="5">
        <f>AllData_CategoryTribe!BA2234*9</f>
        <v>0</v>
      </c>
      <c r="O2233" s="5">
        <f>AllData_CategoryTribe!BB2234*4</f>
        <v>60.677759999999999</v>
      </c>
      <c r="P2233">
        <f t="shared" si="34"/>
        <v>1</v>
      </c>
      <c r="Q2233">
        <v>10.4</v>
      </c>
    </row>
    <row r="2234" spans="1:17" x14ac:dyDescent="0.3">
      <c r="A2234" s="8" t="s">
        <v>232</v>
      </c>
      <c r="B2234" s="8" t="s">
        <v>240</v>
      </c>
      <c r="C2234" s="8" t="s">
        <v>170</v>
      </c>
      <c r="D2234" s="8" t="s">
        <v>13</v>
      </c>
      <c r="E2234" s="12">
        <v>112</v>
      </c>
      <c r="F2234" s="12">
        <v>6.7000000000000004E-2</v>
      </c>
      <c r="G2234" s="12">
        <v>7.5040000000000004</v>
      </c>
      <c r="H2234" s="13">
        <v>20.185760000000002</v>
      </c>
      <c r="I2234" s="13">
        <v>1.8684960000000002</v>
      </c>
      <c r="J2234" s="13">
        <v>1.3507199999999999</v>
      </c>
      <c r="K2234" s="13">
        <v>0</v>
      </c>
      <c r="L2234" s="13">
        <v>0</v>
      </c>
      <c r="M2234" s="5">
        <f>AllData_CategoryTribe!AX2235*4</f>
        <v>7.4739840000000006</v>
      </c>
      <c r="N2234" s="5">
        <f>AllData_CategoryTribe!BA2235*9</f>
        <v>12.156479999999998</v>
      </c>
      <c r="O2234" s="5">
        <f>AllData_CategoryTribe!BB2235*4</f>
        <v>0</v>
      </c>
      <c r="P2234">
        <f t="shared" si="34"/>
        <v>1</v>
      </c>
      <c r="Q2234">
        <v>42.9</v>
      </c>
    </row>
    <row r="2235" spans="1:17" x14ac:dyDescent="0.3">
      <c r="A2235" s="8" t="s">
        <v>232</v>
      </c>
      <c r="B2235" s="8" t="s">
        <v>240</v>
      </c>
      <c r="C2235" s="8" t="s">
        <v>170</v>
      </c>
      <c r="D2235" s="8" t="s">
        <v>15</v>
      </c>
      <c r="E2235" s="12"/>
      <c r="F2235" s="12">
        <v>0</v>
      </c>
      <c r="G2235" s="12">
        <v>0</v>
      </c>
      <c r="H2235" s="13">
        <v>0</v>
      </c>
      <c r="I2235" s="13">
        <v>0</v>
      </c>
      <c r="J2235" s="13">
        <v>0</v>
      </c>
      <c r="K2235" s="13">
        <v>0</v>
      </c>
      <c r="L2235" s="13">
        <v>0</v>
      </c>
      <c r="M2235" s="5">
        <f>AllData_CategoryTribe!AX2236*4</f>
        <v>0</v>
      </c>
      <c r="N2235" s="5">
        <f>AllData_CategoryTribe!BA2236*9</f>
        <v>0</v>
      </c>
      <c r="O2235" s="5">
        <f>AllData_CategoryTribe!BB2236*4</f>
        <v>0</v>
      </c>
      <c r="P2235">
        <f t="shared" si="34"/>
        <v>0</v>
      </c>
      <c r="Q2235">
        <v>44.3</v>
      </c>
    </row>
    <row r="2236" spans="1:17" x14ac:dyDescent="0.3">
      <c r="A2236" s="8" t="s">
        <v>232</v>
      </c>
      <c r="B2236" s="8" t="s">
        <v>240</v>
      </c>
      <c r="C2236" s="8" t="s">
        <v>170</v>
      </c>
      <c r="D2236" s="8" t="s">
        <v>17</v>
      </c>
      <c r="E2236" s="12"/>
      <c r="F2236" s="12">
        <v>0</v>
      </c>
      <c r="G2236" s="12">
        <v>0</v>
      </c>
      <c r="H2236" s="13">
        <v>0</v>
      </c>
      <c r="I2236" s="13">
        <v>0</v>
      </c>
      <c r="J2236" s="13">
        <v>0</v>
      </c>
      <c r="K2236" s="13">
        <v>0</v>
      </c>
      <c r="L2236" s="13">
        <v>0</v>
      </c>
      <c r="M2236" s="5">
        <f>AllData_CategoryTribe!AX2237*4</f>
        <v>0</v>
      </c>
      <c r="N2236" s="5">
        <f>AllData_CategoryTribe!BA2237*9</f>
        <v>0</v>
      </c>
      <c r="O2236" s="5">
        <f>AllData_CategoryTribe!BB2237*4</f>
        <v>0</v>
      </c>
      <c r="P2236">
        <f t="shared" si="34"/>
        <v>0</v>
      </c>
      <c r="Q2236">
        <v>38.299999999999997</v>
      </c>
    </row>
    <row r="2237" spans="1:17" x14ac:dyDescent="0.3">
      <c r="A2237" s="8" t="s">
        <v>232</v>
      </c>
      <c r="B2237" s="8" t="s">
        <v>240</v>
      </c>
      <c r="C2237" s="8" t="s">
        <v>170</v>
      </c>
      <c r="D2237" s="8" t="s">
        <v>18</v>
      </c>
      <c r="E2237" s="12"/>
      <c r="F2237" s="12">
        <v>0</v>
      </c>
      <c r="G2237" s="12">
        <v>0</v>
      </c>
      <c r="H2237" s="13">
        <v>0</v>
      </c>
      <c r="I2237" s="13">
        <v>0</v>
      </c>
      <c r="J2237" s="13">
        <v>0</v>
      </c>
      <c r="K2237" s="13">
        <v>0</v>
      </c>
      <c r="L2237" s="13">
        <v>0</v>
      </c>
      <c r="M2237" s="5">
        <f>AllData_CategoryTribe!AX2238*4</f>
        <v>0</v>
      </c>
      <c r="N2237" s="5">
        <f>AllData_CategoryTribe!BA2238*9</f>
        <v>0</v>
      </c>
      <c r="O2237" s="5">
        <f>AllData_CategoryTribe!BB2238*4</f>
        <v>0</v>
      </c>
      <c r="P2237">
        <f t="shared" si="34"/>
        <v>0</v>
      </c>
      <c r="Q2237">
        <v>39.900000000000006</v>
      </c>
    </row>
    <row r="2238" spans="1:17" x14ac:dyDescent="0.3">
      <c r="A2238" s="8" t="s">
        <v>232</v>
      </c>
      <c r="B2238" s="8" t="s">
        <v>240</v>
      </c>
      <c r="C2238" s="8" t="s">
        <v>170</v>
      </c>
      <c r="D2238" s="8" t="s">
        <v>19</v>
      </c>
      <c r="E2238" s="12"/>
      <c r="F2238" s="12">
        <v>0</v>
      </c>
      <c r="G2238" s="12">
        <v>0</v>
      </c>
      <c r="H2238" s="13">
        <v>0</v>
      </c>
      <c r="I2238" s="13">
        <v>0</v>
      </c>
      <c r="J2238" s="13">
        <v>0</v>
      </c>
      <c r="K2238" s="13">
        <v>0</v>
      </c>
      <c r="L2238" s="13">
        <v>0</v>
      </c>
      <c r="M2238" s="5">
        <f>AllData_CategoryTribe!AX2239*4</f>
        <v>0</v>
      </c>
      <c r="N2238" s="5">
        <f>AllData_CategoryTribe!BA2239*9</f>
        <v>0</v>
      </c>
      <c r="O2238" s="5">
        <f>AllData_CategoryTribe!BB2239*4</f>
        <v>0</v>
      </c>
      <c r="P2238">
        <f t="shared" si="34"/>
        <v>0</v>
      </c>
      <c r="Q2238">
        <v>45.8</v>
      </c>
    </row>
    <row r="2239" spans="1:17" x14ac:dyDescent="0.3">
      <c r="A2239" s="8" t="s">
        <v>232</v>
      </c>
      <c r="B2239" s="8" t="s">
        <v>240</v>
      </c>
      <c r="C2239" s="8" t="s">
        <v>170</v>
      </c>
      <c r="D2239" s="8" t="s">
        <v>22</v>
      </c>
      <c r="E2239" s="12"/>
      <c r="F2239" s="12">
        <v>0</v>
      </c>
      <c r="G2239" s="12">
        <v>0</v>
      </c>
      <c r="H2239" s="13">
        <v>0</v>
      </c>
      <c r="I2239" s="13">
        <v>0</v>
      </c>
      <c r="J2239" s="13">
        <v>0</v>
      </c>
      <c r="K2239" s="13">
        <v>0</v>
      </c>
      <c r="L2239" s="13">
        <v>0</v>
      </c>
      <c r="M2239" s="5">
        <f>AllData_CategoryTribe!AX2240*4</f>
        <v>0</v>
      </c>
      <c r="N2239" s="5">
        <f>AllData_CategoryTribe!BA2240*9</f>
        <v>0</v>
      </c>
      <c r="O2239" s="5">
        <f>AllData_CategoryTribe!BB2240*4</f>
        <v>0</v>
      </c>
      <c r="P2239">
        <f t="shared" si="34"/>
        <v>0</v>
      </c>
      <c r="Q2239">
        <v>45.8</v>
      </c>
    </row>
    <row r="2240" spans="1:17" x14ac:dyDescent="0.3">
      <c r="A2240" s="8" t="s">
        <v>232</v>
      </c>
      <c r="B2240" s="8" t="s">
        <v>240</v>
      </c>
      <c r="C2240" s="8" t="s">
        <v>170</v>
      </c>
      <c r="D2240" s="8" t="s">
        <v>23</v>
      </c>
      <c r="E2240" s="12">
        <v>64</v>
      </c>
      <c r="F2240" s="12">
        <v>0.57099999999999995</v>
      </c>
      <c r="G2240" s="12">
        <v>36.543999999999997</v>
      </c>
      <c r="H2240" s="13">
        <v>56.6432</v>
      </c>
      <c r="I2240" s="13">
        <v>4.6045439999999997</v>
      </c>
      <c r="J2240" s="13">
        <v>3.8736639999999993</v>
      </c>
      <c r="K2240" s="13">
        <v>0.40198400000000001</v>
      </c>
      <c r="L2240" s="13">
        <v>0</v>
      </c>
      <c r="M2240" s="5">
        <f>AllData_CategoryTribe!AX2241*4</f>
        <v>18.418175999999999</v>
      </c>
      <c r="N2240" s="5">
        <f>AllData_CategoryTribe!BA2241*9</f>
        <v>34.862975999999996</v>
      </c>
      <c r="O2240" s="5">
        <f>AllData_CategoryTribe!BB2241*4</f>
        <v>1.607936</v>
      </c>
      <c r="P2240">
        <f t="shared" si="34"/>
        <v>1</v>
      </c>
      <c r="Q2240">
        <v>24.3</v>
      </c>
    </row>
    <row r="2241" spans="1:17" x14ac:dyDescent="0.3">
      <c r="A2241" s="8" t="s">
        <v>232</v>
      </c>
      <c r="B2241" s="8" t="s">
        <v>240</v>
      </c>
      <c r="C2241" s="8" t="s">
        <v>170</v>
      </c>
      <c r="D2241" s="8" t="s">
        <v>24</v>
      </c>
      <c r="E2241" s="12">
        <v>184</v>
      </c>
      <c r="F2241" s="12">
        <v>1</v>
      </c>
      <c r="G2241" s="12">
        <v>184</v>
      </c>
      <c r="H2241" s="13">
        <v>126.96</v>
      </c>
      <c r="I2241" s="13">
        <v>6.6239999999999997</v>
      </c>
      <c r="J2241" s="13">
        <v>7.5439999999999996</v>
      </c>
      <c r="K2241" s="13">
        <v>8.2799999999999994</v>
      </c>
      <c r="L2241" s="13">
        <v>0</v>
      </c>
      <c r="M2241" s="5">
        <f>AllData_CategoryTribe!AX2242*4</f>
        <v>26.495999999999999</v>
      </c>
      <c r="N2241" s="5">
        <f>AllData_CategoryTribe!BA2242*9</f>
        <v>67.896000000000001</v>
      </c>
      <c r="O2241" s="5">
        <f>AllData_CategoryTribe!BB2242*4</f>
        <v>33.119999999999997</v>
      </c>
      <c r="P2241">
        <f t="shared" si="34"/>
        <v>1</v>
      </c>
      <c r="Q2241">
        <v>12.2</v>
      </c>
    </row>
    <row r="2242" spans="1:17" x14ac:dyDescent="0.3">
      <c r="A2242" s="8" t="s">
        <v>232</v>
      </c>
      <c r="B2242" s="8" t="s">
        <v>240</v>
      </c>
      <c r="C2242" s="8" t="s">
        <v>170</v>
      </c>
      <c r="D2242" s="8" t="s">
        <v>25</v>
      </c>
      <c r="E2242" s="12"/>
      <c r="F2242" s="12">
        <v>0</v>
      </c>
      <c r="G2242" s="12">
        <v>0</v>
      </c>
      <c r="H2242" s="13">
        <v>0</v>
      </c>
      <c r="I2242" s="13">
        <v>0</v>
      </c>
      <c r="J2242" s="13">
        <v>0</v>
      </c>
      <c r="K2242" s="13">
        <v>0</v>
      </c>
      <c r="L2242" s="13">
        <v>0</v>
      </c>
      <c r="M2242" s="5">
        <f>AllData_CategoryTribe!AX2243*4</f>
        <v>0</v>
      </c>
      <c r="N2242" s="5">
        <f>AllData_CategoryTribe!BA2243*9</f>
        <v>0</v>
      </c>
      <c r="O2242" s="5">
        <f>AllData_CategoryTribe!BB2243*4</f>
        <v>0</v>
      </c>
      <c r="P2242">
        <f t="shared" si="34"/>
        <v>0</v>
      </c>
      <c r="Q2242">
        <v>59.3</v>
      </c>
    </row>
    <row r="2243" spans="1:17" x14ac:dyDescent="0.3">
      <c r="A2243" s="8" t="s">
        <v>20</v>
      </c>
      <c r="B2243" s="8" t="s">
        <v>240</v>
      </c>
      <c r="C2243" s="8" t="s">
        <v>170</v>
      </c>
      <c r="D2243" s="8" t="s">
        <v>20</v>
      </c>
      <c r="E2243" s="12">
        <v>112</v>
      </c>
      <c r="F2243" s="12">
        <v>1</v>
      </c>
      <c r="G2243" s="12">
        <v>112</v>
      </c>
      <c r="H2243" s="13">
        <v>117.6</v>
      </c>
      <c r="I2243" s="13">
        <v>20.72</v>
      </c>
      <c r="J2243" s="13">
        <v>3.2480000000000002</v>
      </c>
      <c r="K2243" s="13">
        <v>0</v>
      </c>
      <c r="L2243" s="13">
        <v>0</v>
      </c>
      <c r="M2243" s="5">
        <f>AllData_CategoryTribe!AX2244*4</f>
        <v>82.88</v>
      </c>
      <c r="N2243" s="5">
        <f>AllData_CategoryTribe!BA2244*9</f>
        <v>29.232000000000003</v>
      </c>
      <c r="O2243" s="5">
        <f>AllData_CategoryTribe!BB2244*4</f>
        <v>0</v>
      </c>
      <c r="P2243">
        <f t="shared" ref="P2243:P2306" si="35">IF($G$2:$G$3469&gt;0,1,0)</f>
        <v>1</v>
      </c>
      <c r="Q2243">
        <v>21.4</v>
      </c>
    </row>
    <row r="2244" spans="1:17" x14ac:dyDescent="0.3">
      <c r="A2244" s="8" t="s">
        <v>233</v>
      </c>
      <c r="B2244" s="8" t="s">
        <v>240</v>
      </c>
      <c r="C2244" s="8" t="s">
        <v>170</v>
      </c>
      <c r="D2244" s="8" t="s">
        <v>26</v>
      </c>
      <c r="E2244" s="12">
        <v>175</v>
      </c>
      <c r="F2244" s="12">
        <v>0.71399999999999997</v>
      </c>
      <c r="G2244" s="12">
        <v>124.94999999999999</v>
      </c>
      <c r="H2244" s="13">
        <v>162.43499999999997</v>
      </c>
      <c r="I2244" s="13">
        <v>2.9987999999999992</v>
      </c>
      <c r="J2244" s="13">
        <v>0.24989999999999998</v>
      </c>
      <c r="K2244" s="13">
        <v>35.735699999999994</v>
      </c>
      <c r="L2244" s="13">
        <v>0.37484999999999991</v>
      </c>
      <c r="M2244" s="5">
        <f>AllData_CategoryTribe!AX2245*4</f>
        <v>11.995199999999997</v>
      </c>
      <c r="N2244" s="5">
        <f>AllData_CategoryTribe!BA2245*9</f>
        <v>2.2490999999999999</v>
      </c>
      <c r="O2244" s="5">
        <f>AllData_CategoryTribe!BB2245*4</f>
        <v>142.94279999999998</v>
      </c>
      <c r="P2244">
        <f t="shared" si="35"/>
        <v>1</v>
      </c>
      <c r="Q2244">
        <v>31.200000000000003</v>
      </c>
    </row>
    <row r="2245" spans="1:17" x14ac:dyDescent="0.3">
      <c r="A2245" s="8" t="s">
        <v>233</v>
      </c>
      <c r="B2245" s="8" t="s">
        <v>240</v>
      </c>
      <c r="C2245" s="8" t="s">
        <v>170</v>
      </c>
      <c r="D2245" s="8" t="s">
        <v>28</v>
      </c>
      <c r="E2245" s="12">
        <v>185</v>
      </c>
      <c r="F2245" s="12">
        <v>1</v>
      </c>
      <c r="G2245" s="12">
        <v>185</v>
      </c>
      <c r="H2245" s="13">
        <v>234.95</v>
      </c>
      <c r="I2245" s="13">
        <v>16.094999999999999</v>
      </c>
      <c r="J2245" s="13">
        <v>0.92500000000000004</v>
      </c>
      <c r="K2245" s="13">
        <v>42.18</v>
      </c>
      <c r="L2245" s="13">
        <v>11.84</v>
      </c>
      <c r="M2245" s="5">
        <f>AllData_CategoryTribe!AX2246*4</f>
        <v>64.38</v>
      </c>
      <c r="N2245" s="5">
        <f>AllData_CategoryTribe!BA2246*9</f>
        <v>8.3250000000000011</v>
      </c>
      <c r="O2245" s="5">
        <f>AllData_CategoryTribe!BB2246*4</f>
        <v>168.72</v>
      </c>
      <c r="P2245">
        <f t="shared" si="35"/>
        <v>1</v>
      </c>
      <c r="Q2245">
        <v>32</v>
      </c>
    </row>
    <row r="2246" spans="1:17" x14ac:dyDescent="0.3">
      <c r="A2246" s="8" t="s">
        <v>233</v>
      </c>
      <c r="B2246" s="8" t="s">
        <v>240</v>
      </c>
      <c r="C2246" s="8" t="s">
        <v>170</v>
      </c>
      <c r="D2246" s="8" t="s">
        <v>29</v>
      </c>
      <c r="E2246" s="12">
        <v>60</v>
      </c>
      <c r="F2246" s="12">
        <v>0.1</v>
      </c>
      <c r="G2246" s="12">
        <v>6</v>
      </c>
      <c r="H2246" s="13">
        <v>1.32</v>
      </c>
      <c r="I2246" s="13">
        <v>0.06</v>
      </c>
      <c r="J2246" s="13">
        <v>2.4000000000000004E-2</v>
      </c>
      <c r="K2246" s="13">
        <v>0.27</v>
      </c>
      <c r="L2246" s="13">
        <v>0.16799999999999998</v>
      </c>
      <c r="M2246" s="5">
        <f>AllData_CategoryTribe!AX2247*4</f>
        <v>0.24</v>
      </c>
      <c r="N2246" s="5">
        <f>AllData_CategoryTribe!BA2247*9</f>
        <v>0.21600000000000003</v>
      </c>
      <c r="O2246" s="5">
        <f>AllData_CategoryTribe!BB2247*4</f>
        <v>1.08</v>
      </c>
      <c r="P2246">
        <f t="shared" si="35"/>
        <v>1</v>
      </c>
      <c r="Q2246">
        <v>5.9</v>
      </c>
    </row>
    <row r="2247" spans="1:17" x14ac:dyDescent="0.3">
      <c r="A2247" s="8" t="s">
        <v>233</v>
      </c>
      <c r="B2247" s="8" t="s">
        <v>240</v>
      </c>
      <c r="C2247" s="8" t="s">
        <v>170</v>
      </c>
      <c r="D2247" s="8" t="s">
        <v>30</v>
      </c>
      <c r="E2247" s="12"/>
      <c r="F2247" s="12">
        <v>0</v>
      </c>
      <c r="G2247" s="12">
        <v>0</v>
      </c>
      <c r="H2247" s="13">
        <v>0</v>
      </c>
      <c r="I2247" s="13">
        <v>0</v>
      </c>
      <c r="J2247" s="13">
        <v>0</v>
      </c>
      <c r="K2247" s="13">
        <v>0</v>
      </c>
      <c r="L2247" s="13">
        <v>0</v>
      </c>
      <c r="M2247" s="5">
        <f>AllData_CategoryTribe!AX2248*4</f>
        <v>0</v>
      </c>
      <c r="N2247" s="5">
        <f>AllData_CategoryTribe!BA2248*9</f>
        <v>0</v>
      </c>
      <c r="O2247" s="5">
        <f>AllData_CategoryTribe!BB2248*4</f>
        <v>0</v>
      </c>
      <c r="P2247">
        <f t="shared" si="35"/>
        <v>0</v>
      </c>
      <c r="Q2247">
        <v>24.9</v>
      </c>
    </row>
    <row r="2248" spans="1:17" x14ac:dyDescent="0.3">
      <c r="A2248" s="8" t="s">
        <v>233</v>
      </c>
      <c r="B2248" s="8" t="s">
        <v>240</v>
      </c>
      <c r="C2248" s="8" t="s">
        <v>170</v>
      </c>
      <c r="D2248" s="8" t="s">
        <v>31</v>
      </c>
      <c r="E2248" s="12"/>
      <c r="F2248" s="12">
        <v>0</v>
      </c>
      <c r="G2248" s="12">
        <v>0</v>
      </c>
      <c r="H2248" s="13">
        <v>0</v>
      </c>
      <c r="I2248" s="13">
        <v>0</v>
      </c>
      <c r="J2248" s="13">
        <v>0</v>
      </c>
      <c r="K2248" s="13">
        <v>0</v>
      </c>
      <c r="L2248" s="13">
        <v>0</v>
      </c>
      <c r="M2248" s="5">
        <f>AllData_CategoryTribe!AX2249*4</f>
        <v>0</v>
      </c>
      <c r="N2248" s="5">
        <f>AllData_CategoryTribe!BA2249*9</f>
        <v>0</v>
      </c>
      <c r="O2248" s="5">
        <f>AllData_CategoryTribe!BB2249*4</f>
        <v>0</v>
      </c>
      <c r="P2248">
        <f t="shared" si="35"/>
        <v>0</v>
      </c>
      <c r="Q2248">
        <v>23.700000000000003</v>
      </c>
    </row>
    <row r="2249" spans="1:17" x14ac:dyDescent="0.3">
      <c r="A2249" s="8" t="s">
        <v>233</v>
      </c>
      <c r="B2249" s="8" t="s">
        <v>240</v>
      </c>
      <c r="C2249" s="8" t="s">
        <v>170</v>
      </c>
      <c r="D2249" s="8" t="s">
        <v>171</v>
      </c>
      <c r="E2249" s="12">
        <v>44</v>
      </c>
      <c r="F2249" s="12">
        <v>0.1</v>
      </c>
      <c r="G2249" s="12">
        <v>4.4000000000000004</v>
      </c>
      <c r="H2249" s="13">
        <v>12.056000000000001</v>
      </c>
      <c r="I2249" s="13">
        <v>0.38720000000000004</v>
      </c>
      <c r="J2249" s="13">
        <v>0.13200000000000001</v>
      </c>
      <c r="K2249" s="13">
        <v>2.2836000000000003</v>
      </c>
      <c r="L2249" s="13">
        <v>0.1232</v>
      </c>
      <c r="M2249" s="5">
        <f>AllData_CategoryTribe!AX2250*4</f>
        <v>1.5488000000000002</v>
      </c>
      <c r="N2249" s="5">
        <f>AllData_CategoryTribe!BA2250*9</f>
        <v>1.1880000000000002</v>
      </c>
      <c r="O2249" s="5">
        <f>AllData_CategoryTribe!BB2250*4</f>
        <v>9.1344000000000012</v>
      </c>
      <c r="P2249">
        <f t="shared" si="35"/>
        <v>1</v>
      </c>
      <c r="Q2249">
        <v>63.7</v>
      </c>
    </row>
    <row r="2250" spans="1:17" x14ac:dyDescent="0.3">
      <c r="A2250" s="8" t="s">
        <v>233</v>
      </c>
      <c r="B2250" s="8" t="s">
        <v>240</v>
      </c>
      <c r="C2250" s="8" t="s">
        <v>170</v>
      </c>
      <c r="D2250" s="8" t="s">
        <v>167</v>
      </c>
      <c r="E2250" s="12">
        <v>62</v>
      </c>
      <c r="F2250" s="12">
        <v>1</v>
      </c>
      <c r="G2250" s="12">
        <v>62</v>
      </c>
      <c r="H2250" s="13">
        <v>13.02</v>
      </c>
      <c r="I2250" s="13">
        <v>0.55800000000000005</v>
      </c>
      <c r="J2250" s="13">
        <v>0.18599999999999997</v>
      </c>
      <c r="K2250" s="13">
        <v>2.8519999999999999</v>
      </c>
      <c r="L2250" s="13">
        <v>0.68200000000000005</v>
      </c>
      <c r="M2250" s="5">
        <f>AllData_CategoryTribe!AX2251*4</f>
        <v>2.2320000000000002</v>
      </c>
      <c r="N2250" s="5">
        <f>AllData_CategoryTribe!BA2251*9</f>
        <v>1.6739999999999997</v>
      </c>
      <c r="O2250" s="5">
        <f>AllData_CategoryTribe!BB2251*4</f>
        <v>11.407999999999999</v>
      </c>
      <c r="P2250">
        <f t="shared" si="35"/>
        <v>1</v>
      </c>
      <c r="Q2250">
        <v>5.8</v>
      </c>
    </row>
    <row r="2251" spans="1:17" x14ac:dyDescent="0.3">
      <c r="A2251" s="8" t="s">
        <v>234</v>
      </c>
      <c r="B2251" s="8" t="s">
        <v>240</v>
      </c>
      <c r="C2251" s="8" t="s">
        <v>170</v>
      </c>
      <c r="D2251" s="8" t="s">
        <v>248</v>
      </c>
      <c r="E2251" s="12"/>
      <c r="F2251" s="12">
        <v>0</v>
      </c>
      <c r="G2251" s="12">
        <v>0</v>
      </c>
      <c r="H2251" s="13">
        <v>0</v>
      </c>
      <c r="I2251" s="13">
        <v>0</v>
      </c>
      <c r="J2251" s="13">
        <v>0</v>
      </c>
      <c r="K2251" s="13">
        <v>0</v>
      </c>
      <c r="L2251" s="13">
        <v>0</v>
      </c>
      <c r="M2251" s="5">
        <f>AllData_CategoryTribe!AX2252*4</f>
        <v>0</v>
      </c>
      <c r="N2251" s="5">
        <f>AllData_CategoryTribe!BA2252*9</f>
        <v>0</v>
      </c>
      <c r="O2251" s="5">
        <f>AllData_CategoryTribe!BB2252*4</f>
        <v>0</v>
      </c>
      <c r="P2251">
        <f t="shared" si="35"/>
        <v>0</v>
      </c>
      <c r="Q2251">
        <v>38.799999999999997</v>
      </c>
    </row>
    <row r="2252" spans="1:17" x14ac:dyDescent="0.3">
      <c r="A2252" s="8" t="s">
        <v>234</v>
      </c>
      <c r="B2252" s="8" t="s">
        <v>240</v>
      </c>
      <c r="C2252" s="8" t="s">
        <v>170</v>
      </c>
      <c r="D2252" s="8" t="s">
        <v>27</v>
      </c>
      <c r="E2252" s="12">
        <v>114</v>
      </c>
      <c r="F2252" s="12">
        <v>1</v>
      </c>
      <c r="G2252" s="12">
        <v>114</v>
      </c>
      <c r="H2252" s="13">
        <v>142.5</v>
      </c>
      <c r="I2252" s="13">
        <v>2.3940000000000001</v>
      </c>
      <c r="J2252" s="13">
        <v>1.4820000000000002</v>
      </c>
      <c r="K2252" s="13">
        <v>29.867999999999999</v>
      </c>
      <c r="L2252" s="13">
        <v>1.1399999999999999</v>
      </c>
      <c r="M2252" s="5">
        <f>AllData_CategoryTribe!AX2253*4</f>
        <v>9.5760000000000005</v>
      </c>
      <c r="N2252" s="5">
        <f>AllData_CategoryTribe!BA2253*9</f>
        <v>13.338000000000001</v>
      </c>
      <c r="O2252" s="5">
        <f>AllData_CategoryTribe!BB2253*4</f>
        <v>119.47199999999999</v>
      </c>
      <c r="P2252">
        <f t="shared" si="35"/>
        <v>1</v>
      </c>
      <c r="Q2252">
        <v>29.6</v>
      </c>
    </row>
    <row r="2253" spans="1:17" x14ac:dyDescent="0.3">
      <c r="A2253" s="8" t="s">
        <v>234</v>
      </c>
      <c r="B2253" s="8" t="s">
        <v>240</v>
      </c>
      <c r="C2253" s="8" t="s">
        <v>170</v>
      </c>
      <c r="D2253" s="8" t="s">
        <v>32</v>
      </c>
      <c r="E2253" s="12">
        <v>83</v>
      </c>
      <c r="F2253" s="12">
        <v>0.14299999999999999</v>
      </c>
      <c r="G2253" s="12">
        <v>11.869</v>
      </c>
      <c r="H2253" s="13">
        <v>39.405079999999998</v>
      </c>
      <c r="I2253" s="13">
        <v>1.222507</v>
      </c>
      <c r="J2253" s="13">
        <v>0.35607</v>
      </c>
      <c r="K2253" s="13">
        <v>8.7474530000000001</v>
      </c>
      <c r="L2253" s="13">
        <v>1.507363</v>
      </c>
      <c r="M2253" s="5">
        <f>AllData_CategoryTribe!AX2254*4</f>
        <v>4.890028</v>
      </c>
      <c r="N2253" s="5">
        <f>AllData_CategoryTribe!BA2254*9</f>
        <v>3.2046299999999999</v>
      </c>
      <c r="O2253" s="5">
        <f>AllData_CategoryTribe!BB2254*4</f>
        <v>34.989812000000001</v>
      </c>
      <c r="P2253">
        <f t="shared" si="35"/>
        <v>1</v>
      </c>
      <c r="Q2253">
        <v>87</v>
      </c>
    </row>
    <row r="2254" spans="1:17" x14ac:dyDescent="0.3">
      <c r="A2254" s="8" t="s">
        <v>234</v>
      </c>
      <c r="B2254" s="8" t="s">
        <v>240</v>
      </c>
      <c r="C2254" s="8" t="s">
        <v>170</v>
      </c>
      <c r="D2254" s="8" t="s">
        <v>74</v>
      </c>
      <c r="E2254" s="12">
        <v>340</v>
      </c>
      <c r="F2254" s="12">
        <v>0.42899999999999999</v>
      </c>
      <c r="G2254" s="12">
        <v>145.85999999999999</v>
      </c>
      <c r="H2254" s="13">
        <v>59.802599999999991</v>
      </c>
      <c r="I2254" s="13">
        <v>0</v>
      </c>
      <c r="J2254" s="13">
        <v>0</v>
      </c>
      <c r="K2254" s="13">
        <v>15.16944</v>
      </c>
      <c r="L2254" s="13">
        <v>0</v>
      </c>
      <c r="M2254" s="5">
        <f>AllData_CategoryTribe!AX2255*4</f>
        <v>0</v>
      </c>
      <c r="N2254" s="5">
        <f>AllData_CategoryTribe!BA2255*9</f>
        <v>0</v>
      </c>
      <c r="O2254" s="5">
        <f>AllData_CategoryTribe!BB2255*4</f>
        <v>60.677759999999999</v>
      </c>
      <c r="P2254">
        <f t="shared" si="35"/>
        <v>1</v>
      </c>
      <c r="Q2254">
        <v>10.4</v>
      </c>
    </row>
    <row r="2255" spans="1:17" x14ac:dyDescent="0.3">
      <c r="A2255" s="8" t="s">
        <v>232</v>
      </c>
      <c r="B2255" s="8" t="s">
        <v>239</v>
      </c>
      <c r="C2255" s="8" t="s">
        <v>172</v>
      </c>
      <c r="D2255" s="8" t="s">
        <v>13</v>
      </c>
      <c r="E2255" s="12">
        <v>112</v>
      </c>
      <c r="F2255" s="12">
        <v>8.3000000000000004E-2</v>
      </c>
      <c r="G2255" s="12">
        <v>9.2960000000000012</v>
      </c>
      <c r="H2255" s="13">
        <v>25.006240000000002</v>
      </c>
      <c r="I2255" s="13">
        <v>2.3147040000000003</v>
      </c>
      <c r="J2255" s="13">
        <v>1.6732800000000003</v>
      </c>
      <c r="K2255" s="13">
        <v>0</v>
      </c>
      <c r="L2255" s="13">
        <v>0</v>
      </c>
      <c r="M2255" s="5">
        <f>AllData_CategoryTribe!AX2256*4</f>
        <v>9.2588160000000013</v>
      </c>
      <c r="N2255" s="5">
        <f>AllData_CategoryTribe!BA2256*9</f>
        <v>15.059520000000003</v>
      </c>
      <c r="O2255" s="5">
        <f>AllData_CategoryTribe!BB2256*4</f>
        <v>0</v>
      </c>
      <c r="P2255">
        <f t="shared" si="35"/>
        <v>1</v>
      </c>
      <c r="Q2255">
        <v>42.9</v>
      </c>
    </row>
    <row r="2256" spans="1:17" x14ac:dyDescent="0.3">
      <c r="A2256" s="8" t="s">
        <v>232</v>
      </c>
      <c r="B2256" s="8" t="s">
        <v>239</v>
      </c>
      <c r="C2256" s="8" t="s">
        <v>172</v>
      </c>
      <c r="D2256" s="8" t="s">
        <v>15</v>
      </c>
      <c r="E2256" s="12">
        <v>85</v>
      </c>
      <c r="F2256" s="12">
        <v>0.13300000000000001</v>
      </c>
      <c r="G2256" s="12">
        <v>11.305</v>
      </c>
      <c r="H2256" s="13">
        <v>27.245050000000003</v>
      </c>
      <c r="I2256" s="13">
        <v>3.7193449999999997</v>
      </c>
      <c r="J2256" s="13">
        <v>1.232245</v>
      </c>
      <c r="K2256" s="13">
        <v>5.6524999999999999E-2</v>
      </c>
      <c r="L2256" s="13">
        <v>0</v>
      </c>
      <c r="M2256" s="5">
        <f>AllData_CategoryTribe!AX2257*4</f>
        <v>14.877379999999999</v>
      </c>
      <c r="N2256" s="5">
        <f>AllData_CategoryTribe!BA2257*9</f>
        <v>11.090205000000001</v>
      </c>
      <c r="O2256" s="5">
        <f>AllData_CategoryTribe!BB2257*4</f>
        <v>0.2261</v>
      </c>
      <c r="P2256">
        <f t="shared" si="35"/>
        <v>1</v>
      </c>
      <c r="Q2256">
        <v>44.3</v>
      </c>
    </row>
    <row r="2257" spans="1:17" x14ac:dyDescent="0.3">
      <c r="A2257" s="8" t="s">
        <v>232</v>
      </c>
      <c r="B2257" s="8" t="s">
        <v>239</v>
      </c>
      <c r="C2257" s="8" t="s">
        <v>172</v>
      </c>
      <c r="D2257" s="8" t="s">
        <v>17</v>
      </c>
      <c r="E2257" s="12"/>
      <c r="F2257" s="12">
        <v>0</v>
      </c>
      <c r="G2257" s="12">
        <v>0</v>
      </c>
      <c r="H2257" s="13">
        <v>0</v>
      </c>
      <c r="I2257" s="13">
        <v>0</v>
      </c>
      <c r="J2257" s="13">
        <v>0</v>
      </c>
      <c r="K2257" s="13">
        <v>0</v>
      </c>
      <c r="L2257" s="13">
        <v>0</v>
      </c>
      <c r="M2257" s="5">
        <f>AllData_CategoryTribe!AX2258*4</f>
        <v>0</v>
      </c>
      <c r="N2257" s="5">
        <f>AllData_CategoryTribe!BA2258*9</f>
        <v>0</v>
      </c>
      <c r="O2257" s="5">
        <f>AllData_CategoryTribe!BB2258*4</f>
        <v>0</v>
      </c>
      <c r="P2257">
        <f t="shared" si="35"/>
        <v>0</v>
      </c>
      <c r="Q2257">
        <v>38.299999999999997</v>
      </c>
    </row>
    <row r="2258" spans="1:17" x14ac:dyDescent="0.3">
      <c r="A2258" s="8" t="s">
        <v>232</v>
      </c>
      <c r="B2258" s="8" t="s">
        <v>239</v>
      </c>
      <c r="C2258" s="8" t="s">
        <v>172</v>
      </c>
      <c r="D2258" s="8" t="s">
        <v>18</v>
      </c>
      <c r="E2258" s="12"/>
      <c r="F2258" s="12">
        <v>0</v>
      </c>
      <c r="G2258" s="12">
        <v>0</v>
      </c>
      <c r="H2258" s="13">
        <v>0</v>
      </c>
      <c r="I2258" s="13">
        <v>0</v>
      </c>
      <c r="J2258" s="13">
        <v>0</v>
      </c>
      <c r="K2258" s="13">
        <v>0</v>
      </c>
      <c r="L2258" s="13">
        <v>0</v>
      </c>
      <c r="M2258" s="5">
        <f>AllData_CategoryTribe!AX2259*4</f>
        <v>0</v>
      </c>
      <c r="N2258" s="5">
        <f>AllData_CategoryTribe!BA2259*9</f>
        <v>0</v>
      </c>
      <c r="O2258" s="5">
        <f>AllData_CategoryTribe!BB2259*4</f>
        <v>0</v>
      </c>
      <c r="P2258">
        <f t="shared" si="35"/>
        <v>0</v>
      </c>
      <c r="Q2258">
        <v>39.900000000000006</v>
      </c>
    </row>
    <row r="2259" spans="1:17" x14ac:dyDescent="0.3">
      <c r="A2259" s="8" t="s">
        <v>232</v>
      </c>
      <c r="B2259" s="8" t="s">
        <v>239</v>
      </c>
      <c r="C2259" s="8" t="s">
        <v>172</v>
      </c>
      <c r="D2259" s="8" t="s">
        <v>19</v>
      </c>
      <c r="E2259" s="12">
        <v>112</v>
      </c>
      <c r="F2259" s="12">
        <v>8.0000000000000002E-3</v>
      </c>
      <c r="G2259" s="12">
        <v>0.89600000000000002</v>
      </c>
      <c r="H2259" s="13">
        <v>2.5536000000000003</v>
      </c>
      <c r="I2259" s="13">
        <v>0.24102399999999999</v>
      </c>
      <c r="J2259" s="13">
        <v>0.16934399999999999</v>
      </c>
      <c r="K2259" s="13">
        <v>0</v>
      </c>
      <c r="L2259" s="13">
        <v>0</v>
      </c>
      <c r="M2259" s="5">
        <f>AllData_CategoryTribe!AX2260*4</f>
        <v>0.96409599999999995</v>
      </c>
      <c r="N2259" s="5">
        <f>AllData_CategoryTribe!BA2260*9</f>
        <v>1.5240959999999999</v>
      </c>
      <c r="O2259" s="5">
        <f>AllData_CategoryTribe!BB2260*4</f>
        <v>0</v>
      </c>
      <c r="P2259">
        <f t="shared" si="35"/>
        <v>1</v>
      </c>
      <c r="Q2259">
        <v>45.8</v>
      </c>
    </row>
    <row r="2260" spans="1:17" x14ac:dyDescent="0.3">
      <c r="A2260" s="8" t="s">
        <v>232</v>
      </c>
      <c r="B2260" s="8" t="s">
        <v>239</v>
      </c>
      <c r="C2260" s="8" t="s">
        <v>172</v>
      </c>
      <c r="D2260" s="8" t="s">
        <v>22</v>
      </c>
      <c r="E2260" s="12"/>
      <c r="F2260" s="12">
        <v>0</v>
      </c>
      <c r="G2260" s="12">
        <v>0</v>
      </c>
      <c r="H2260" s="13">
        <v>0</v>
      </c>
      <c r="I2260" s="13">
        <v>0</v>
      </c>
      <c r="J2260" s="13">
        <v>0</v>
      </c>
      <c r="K2260" s="13">
        <v>0</v>
      </c>
      <c r="L2260" s="13">
        <v>0</v>
      </c>
      <c r="M2260" s="5">
        <f>AllData_CategoryTribe!AX2261*4</f>
        <v>0</v>
      </c>
      <c r="N2260" s="5">
        <f>AllData_CategoryTribe!BA2261*9</f>
        <v>0</v>
      </c>
      <c r="O2260" s="5">
        <f>AllData_CategoryTribe!BB2261*4</f>
        <v>0</v>
      </c>
      <c r="P2260">
        <f t="shared" si="35"/>
        <v>0</v>
      </c>
      <c r="Q2260">
        <v>45.8</v>
      </c>
    </row>
    <row r="2261" spans="1:17" x14ac:dyDescent="0.3">
      <c r="A2261" s="8" t="s">
        <v>232</v>
      </c>
      <c r="B2261" s="8" t="s">
        <v>239</v>
      </c>
      <c r="C2261" s="8" t="s">
        <v>172</v>
      </c>
      <c r="D2261" s="8" t="s">
        <v>136</v>
      </c>
      <c r="E2261" s="12">
        <v>56</v>
      </c>
      <c r="F2261" s="12">
        <v>3.3000000000000002E-2</v>
      </c>
      <c r="G2261" s="12">
        <v>1.8480000000000001</v>
      </c>
      <c r="H2261" s="13">
        <v>5.0450400000000002</v>
      </c>
      <c r="I2261" s="13">
        <v>0.51004800000000006</v>
      </c>
      <c r="J2261" s="13">
        <v>0.31785599999999997</v>
      </c>
      <c r="K2261" s="13">
        <v>0</v>
      </c>
      <c r="L2261" s="13">
        <v>0</v>
      </c>
      <c r="M2261" s="5">
        <f>AllData_CategoryTribe!AX2262*4</f>
        <v>2.0401920000000002</v>
      </c>
      <c r="N2261" s="5">
        <f>AllData_CategoryTribe!BA2262*9</f>
        <v>2.8607039999999997</v>
      </c>
      <c r="O2261" s="5">
        <f>AllData_CategoryTribe!BB2262*4</f>
        <v>0</v>
      </c>
      <c r="P2261">
        <f t="shared" si="35"/>
        <v>1</v>
      </c>
      <c r="Q2261">
        <v>44.8</v>
      </c>
    </row>
    <row r="2262" spans="1:17" x14ac:dyDescent="0.3">
      <c r="A2262" s="8" t="s">
        <v>232</v>
      </c>
      <c r="B2262" s="8" t="s">
        <v>239</v>
      </c>
      <c r="C2262" s="8" t="s">
        <v>172</v>
      </c>
      <c r="D2262" s="8" t="s">
        <v>23</v>
      </c>
      <c r="E2262" s="12">
        <v>64</v>
      </c>
      <c r="F2262" s="12">
        <v>3.3000000000000002E-2</v>
      </c>
      <c r="G2262" s="12">
        <v>2.1120000000000001</v>
      </c>
      <c r="H2262" s="13">
        <v>3.2736000000000001</v>
      </c>
      <c r="I2262" s="13">
        <v>0.26611200000000002</v>
      </c>
      <c r="J2262" s="13">
        <v>0.22387199999999999</v>
      </c>
      <c r="K2262" s="13">
        <v>2.3232000000000003E-2</v>
      </c>
      <c r="L2262" s="13">
        <v>0</v>
      </c>
      <c r="M2262" s="5">
        <f>AllData_CategoryTribe!AX2263*4</f>
        <v>1.0644480000000001</v>
      </c>
      <c r="N2262" s="5">
        <f>AllData_CategoryTribe!BA2263*9</f>
        <v>2.0148479999999998</v>
      </c>
      <c r="O2262" s="5">
        <f>AllData_CategoryTribe!BB2263*4</f>
        <v>9.2928000000000011E-2</v>
      </c>
      <c r="P2262">
        <f t="shared" si="35"/>
        <v>1</v>
      </c>
      <c r="Q2262">
        <v>24.3</v>
      </c>
    </row>
    <row r="2263" spans="1:17" x14ac:dyDescent="0.3">
      <c r="A2263" s="8" t="s">
        <v>232</v>
      </c>
      <c r="B2263" s="8" t="s">
        <v>239</v>
      </c>
      <c r="C2263" s="8" t="s">
        <v>172</v>
      </c>
      <c r="D2263" s="8" t="s">
        <v>24</v>
      </c>
      <c r="E2263" s="12">
        <v>184</v>
      </c>
      <c r="F2263" s="12">
        <v>0.57099999999999995</v>
      </c>
      <c r="G2263" s="12">
        <v>105.06399999999999</v>
      </c>
      <c r="H2263" s="13">
        <v>72.494159999999994</v>
      </c>
      <c r="I2263" s="13">
        <v>3.7823039999999999</v>
      </c>
      <c r="J2263" s="13">
        <v>4.3076239999999997</v>
      </c>
      <c r="K2263" s="13">
        <v>4.7278799999999999</v>
      </c>
      <c r="L2263" s="13">
        <v>0</v>
      </c>
      <c r="M2263" s="5">
        <f>AllData_CategoryTribe!AX2264*4</f>
        <v>15.129216</v>
      </c>
      <c r="N2263" s="5">
        <f>AllData_CategoryTribe!BA2264*9</f>
        <v>38.768615999999994</v>
      </c>
      <c r="O2263" s="5">
        <f>AllData_CategoryTribe!BB2264*4</f>
        <v>18.911519999999999</v>
      </c>
      <c r="P2263">
        <f t="shared" si="35"/>
        <v>1</v>
      </c>
      <c r="Q2263">
        <v>12.2</v>
      </c>
    </row>
    <row r="2264" spans="1:17" x14ac:dyDescent="0.3">
      <c r="A2264" s="8" t="s">
        <v>232</v>
      </c>
      <c r="B2264" s="8" t="s">
        <v>239</v>
      </c>
      <c r="C2264" s="8" t="s">
        <v>172</v>
      </c>
      <c r="D2264" s="8" t="s">
        <v>25</v>
      </c>
      <c r="E2264" s="12"/>
      <c r="F2264" s="12">
        <v>0</v>
      </c>
      <c r="G2264" s="12">
        <v>0</v>
      </c>
      <c r="H2264" s="13">
        <v>0</v>
      </c>
      <c r="I2264" s="13">
        <v>0</v>
      </c>
      <c r="J2264" s="13">
        <v>0</v>
      </c>
      <c r="K2264" s="13">
        <v>0</v>
      </c>
      <c r="L2264" s="13">
        <v>0</v>
      </c>
      <c r="M2264" s="5">
        <f>AllData_CategoryTribe!AX2265*4</f>
        <v>0</v>
      </c>
      <c r="N2264" s="5">
        <f>AllData_CategoryTribe!BA2265*9</f>
        <v>0</v>
      </c>
      <c r="O2264" s="5">
        <f>AllData_CategoryTribe!BB2265*4</f>
        <v>0</v>
      </c>
      <c r="P2264">
        <f t="shared" si="35"/>
        <v>0</v>
      </c>
      <c r="Q2264">
        <v>59.3</v>
      </c>
    </row>
    <row r="2265" spans="1:17" x14ac:dyDescent="0.3">
      <c r="A2265" s="8" t="s">
        <v>20</v>
      </c>
      <c r="B2265" s="8" t="s">
        <v>239</v>
      </c>
      <c r="C2265" s="8" t="s">
        <v>172</v>
      </c>
      <c r="D2265" s="8" t="s">
        <v>20</v>
      </c>
      <c r="E2265" s="12">
        <v>112</v>
      </c>
      <c r="F2265" s="12">
        <v>1</v>
      </c>
      <c r="G2265" s="12">
        <v>112</v>
      </c>
      <c r="H2265" s="13">
        <v>117.6</v>
      </c>
      <c r="I2265" s="13">
        <v>20.72</v>
      </c>
      <c r="J2265" s="13">
        <v>3.2480000000000002</v>
      </c>
      <c r="K2265" s="13">
        <v>0</v>
      </c>
      <c r="L2265" s="13">
        <v>0</v>
      </c>
      <c r="M2265" s="5">
        <f>AllData_CategoryTribe!AX2266*4</f>
        <v>82.88</v>
      </c>
      <c r="N2265" s="5">
        <f>AllData_CategoryTribe!BA2266*9</f>
        <v>29.232000000000003</v>
      </c>
      <c r="O2265" s="5">
        <f>AllData_CategoryTribe!BB2266*4</f>
        <v>0</v>
      </c>
      <c r="P2265">
        <f t="shared" si="35"/>
        <v>1</v>
      </c>
      <c r="Q2265">
        <v>21.4</v>
      </c>
    </row>
    <row r="2266" spans="1:17" x14ac:dyDescent="0.3">
      <c r="A2266" s="8" t="s">
        <v>233</v>
      </c>
      <c r="B2266" s="8" t="s">
        <v>239</v>
      </c>
      <c r="C2266" s="8" t="s">
        <v>172</v>
      </c>
      <c r="D2266" s="8" t="s">
        <v>26</v>
      </c>
      <c r="E2266" s="12">
        <v>175</v>
      </c>
      <c r="F2266" s="12">
        <v>6.7000000000000004E-2</v>
      </c>
      <c r="G2266" s="12">
        <v>11.725000000000001</v>
      </c>
      <c r="H2266" s="13">
        <v>15.242500000000001</v>
      </c>
      <c r="I2266" s="13">
        <v>0.28140000000000004</v>
      </c>
      <c r="J2266" s="13">
        <v>2.3450000000000002E-2</v>
      </c>
      <c r="K2266" s="13">
        <v>3.3533500000000003</v>
      </c>
      <c r="L2266" s="13">
        <v>3.5175000000000005E-2</v>
      </c>
      <c r="M2266" s="5">
        <f>AllData_CategoryTribe!AX2267*4</f>
        <v>1.1256000000000002</v>
      </c>
      <c r="N2266" s="5">
        <f>AllData_CategoryTribe!BA2267*9</f>
        <v>0.21105000000000002</v>
      </c>
      <c r="O2266" s="5">
        <f>AllData_CategoryTribe!BB2267*4</f>
        <v>13.413400000000001</v>
      </c>
      <c r="P2266">
        <f t="shared" si="35"/>
        <v>1</v>
      </c>
      <c r="Q2266">
        <v>31.200000000000003</v>
      </c>
    </row>
    <row r="2267" spans="1:17" x14ac:dyDescent="0.3">
      <c r="A2267" s="8" t="s">
        <v>233</v>
      </c>
      <c r="B2267" s="8" t="s">
        <v>239</v>
      </c>
      <c r="C2267" s="8" t="s">
        <v>172</v>
      </c>
      <c r="D2267" s="8" t="s">
        <v>28</v>
      </c>
      <c r="E2267" s="12">
        <v>185</v>
      </c>
      <c r="F2267" s="12">
        <v>0.42899999999999999</v>
      </c>
      <c r="G2267" s="12">
        <v>79.364999999999995</v>
      </c>
      <c r="H2267" s="13">
        <v>100.79355</v>
      </c>
      <c r="I2267" s="13">
        <v>6.9047549999999989</v>
      </c>
      <c r="J2267" s="13">
        <v>0.39682499999999998</v>
      </c>
      <c r="K2267" s="13">
        <v>18.095219999999998</v>
      </c>
      <c r="L2267" s="13">
        <v>5.0793599999999994</v>
      </c>
      <c r="M2267" s="5">
        <f>AllData_CategoryTribe!AX2268*4</f>
        <v>27.619019999999995</v>
      </c>
      <c r="N2267" s="5">
        <f>AllData_CategoryTribe!BA2268*9</f>
        <v>3.5714249999999996</v>
      </c>
      <c r="O2267" s="5">
        <f>AllData_CategoryTribe!BB2268*4</f>
        <v>72.380879999999991</v>
      </c>
      <c r="P2267">
        <f t="shared" si="35"/>
        <v>1</v>
      </c>
      <c r="Q2267">
        <v>32</v>
      </c>
    </row>
    <row r="2268" spans="1:17" x14ac:dyDescent="0.3">
      <c r="A2268" s="8" t="s">
        <v>233</v>
      </c>
      <c r="B2268" s="8" t="s">
        <v>239</v>
      </c>
      <c r="C2268" s="8" t="s">
        <v>172</v>
      </c>
      <c r="D2268" s="8" t="s">
        <v>29</v>
      </c>
      <c r="E2268" s="12">
        <v>60</v>
      </c>
      <c r="F2268" s="12">
        <v>0.57099999999999995</v>
      </c>
      <c r="G2268" s="12">
        <v>34.26</v>
      </c>
      <c r="H2268" s="13">
        <v>7.5371999999999995</v>
      </c>
      <c r="I2268" s="13">
        <v>0.34259999999999996</v>
      </c>
      <c r="J2268" s="13">
        <v>0.13704</v>
      </c>
      <c r="K2268" s="13">
        <v>1.5416999999999998</v>
      </c>
      <c r="L2268" s="13">
        <v>0.9592799999999998</v>
      </c>
      <c r="M2268" s="5">
        <f>AllData_CategoryTribe!AX2269*4</f>
        <v>1.3703999999999998</v>
      </c>
      <c r="N2268" s="5">
        <f>AllData_CategoryTribe!BA2269*9</f>
        <v>1.23336</v>
      </c>
      <c r="O2268" s="5">
        <f>AllData_CategoryTribe!BB2269*4</f>
        <v>6.1667999999999994</v>
      </c>
      <c r="P2268">
        <f t="shared" si="35"/>
        <v>1</v>
      </c>
      <c r="Q2268">
        <v>5.9</v>
      </c>
    </row>
    <row r="2269" spans="1:17" x14ac:dyDescent="0.3">
      <c r="A2269" s="8" t="s">
        <v>233</v>
      </c>
      <c r="B2269" s="8" t="s">
        <v>239</v>
      </c>
      <c r="C2269" s="8" t="s">
        <v>172</v>
      </c>
      <c r="D2269" s="8" t="s">
        <v>30</v>
      </c>
      <c r="E2269" s="12">
        <v>119</v>
      </c>
      <c r="F2269" s="12">
        <v>0.57099999999999995</v>
      </c>
      <c r="G2269" s="12">
        <v>67.948999999999998</v>
      </c>
      <c r="H2269" s="13">
        <v>62.513080000000002</v>
      </c>
      <c r="I2269" s="13">
        <v>0.67948999999999993</v>
      </c>
      <c r="J2269" s="13">
        <v>0.33974499999999996</v>
      </c>
      <c r="K2269" s="13">
        <v>15.900065999999999</v>
      </c>
      <c r="L2269" s="13">
        <v>1.630776</v>
      </c>
      <c r="M2269" s="5">
        <f>AllData_CategoryTribe!AX2270*4</f>
        <v>2.7179599999999997</v>
      </c>
      <c r="N2269" s="5">
        <f>AllData_CategoryTribe!BA2270*9</f>
        <v>3.0577049999999995</v>
      </c>
      <c r="O2269" s="5">
        <f>AllData_CategoryTribe!BB2270*4</f>
        <v>63.600263999999996</v>
      </c>
      <c r="P2269">
        <f t="shared" si="35"/>
        <v>1</v>
      </c>
      <c r="Q2269">
        <v>24.9</v>
      </c>
    </row>
    <row r="2270" spans="1:17" x14ac:dyDescent="0.3">
      <c r="A2270" s="8" t="s">
        <v>233</v>
      </c>
      <c r="B2270" s="8" t="s">
        <v>239</v>
      </c>
      <c r="C2270" s="8" t="s">
        <v>172</v>
      </c>
      <c r="D2270" s="8" t="s">
        <v>31</v>
      </c>
      <c r="E2270" s="12">
        <v>122</v>
      </c>
      <c r="F2270" s="12">
        <v>3.3000000000000002E-2</v>
      </c>
      <c r="G2270" s="12">
        <v>4.0259999999999998</v>
      </c>
      <c r="H2270" s="13">
        <v>3.7441800000000001</v>
      </c>
      <c r="I2270" s="13">
        <v>8.0519999999999994E-2</v>
      </c>
      <c r="J2270" s="13">
        <v>4.0260000000000001E-3</v>
      </c>
      <c r="K2270" s="13">
        <v>0.86961600000000006</v>
      </c>
      <c r="L2270" s="13">
        <v>6.0389999999999999E-2</v>
      </c>
      <c r="M2270" s="5">
        <f>AllData_CategoryTribe!AX2271*4</f>
        <v>0.32207999999999998</v>
      </c>
      <c r="N2270" s="5">
        <f>AllData_CategoryTribe!BA2271*9</f>
        <v>3.6234000000000002E-2</v>
      </c>
      <c r="O2270" s="5">
        <f>AllData_CategoryTribe!BB2271*4</f>
        <v>3.4784640000000002</v>
      </c>
      <c r="P2270">
        <f t="shared" si="35"/>
        <v>1</v>
      </c>
      <c r="Q2270">
        <v>23.700000000000003</v>
      </c>
    </row>
    <row r="2271" spans="1:17" x14ac:dyDescent="0.3">
      <c r="A2271" s="8" t="s">
        <v>233</v>
      </c>
      <c r="B2271" s="8" t="s">
        <v>239</v>
      </c>
      <c r="C2271" s="8" t="s">
        <v>172</v>
      </c>
      <c r="D2271" s="8" t="s">
        <v>167</v>
      </c>
      <c r="E2271" s="12">
        <v>62</v>
      </c>
      <c r="F2271" s="12">
        <v>1</v>
      </c>
      <c r="G2271" s="12">
        <v>62</v>
      </c>
      <c r="H2271" s="13">
        <v>13.02</v>
      </c>
      <c r="I2271" s="13">
        <v>0.55800000000000005</v>
      </c>
      <c r="J2271" s="13">
        <v>0.18599999999999997</v>
      </c>
      <c r="K2271" s="13">
        <v>2.8519999999999999</v>
      </c>
      <c r="L2271" s="13">
        <v>0.68200000000000005</v>
      </c>
      <c r="M2271" s="5">
        <f>AllData_CategoryTribe!AX2272*4</f>
        <v>2.2320000000000002</v>
      </c>
      <c r="N2271" s="5">
        <f>AllData_CategoryTribe!BA2272*9</f>
        <v>1.6739999999999997</v>
      </c>
      <c r="O2271" s="5">
        <f>AllData_CategoryTribe!BB2272*4</f>
        <v>11.407999999999999</v>
      </c>
      <c r="P2271">
        <f t="shared" si="35"/>
        <v>1</v>
      </c>
      <c r="Q2271">
        <v>5.8</v>
      </c>
    </row>
    <row r="2272" spans="1:17" x14ac:dyDescent="0.3">
      <c r="A2272" s="8" t="s">
        <v>234</v>
      </c>
      <c r="B2272" s="8" t="s">
        <v>239</v>
      </c>
      <c r="C2272" s="8" t="s">
        <v>172</v>
      </c>
      <c r="D2272" s="8" t="s">
        <v>248</v>
      </c>
      <c r="E2272" s="12"/>
      <c r="F2272" s="12">
        <v>0</v>
      </c>
      <c r="G2272" s="12">
        <v>0</v>
      </c>
      <c r="H2272" s="13">
        <v>0</v>
      </c>
      <c r="I2272" s="13">
        <v>0</v>
      </c>
      <c r="J2272" s="13">
        <v>0</v>
      </c>
      <c r="K2272" s="13">
        <v>0</v>
      </c>
      <c r="L2272" s="13">
        <v>0</v>
      </c>
      <c r="M2272" s="5">
        <f>AllData_CategoryTribe!AX2273*4</f>
        <v>0</v>
      </c>
      <c r="N2272" s="5">
        <f>AllData_CategoryTribe!BA2273*9</f>
        <v>0</v>
      </c>
      <c r="O2272" s="5">
        <f>AllData_CategoryTribe!BB2273*4</f>
        <v>0</v>
      </c>
      <c r="P2272">
        <f t="shared" si="35"/>
        <v>0</v>
      </c>
      <c r="Q2272">
        <v>38.799999999999997</v>
      </c>
    </row>
    <row r="2273" spans="1:17" x14ac:dyDescent="0.3">
      <c r="A2273" s="8" t="s">
        <v>234</v>
      </c>
      <c r="B2273" s="8" t="s">
        <v>239</v>
      </c>
      <c r="C2273" s="8" t="s">
        <v>172</v>
      </c>
      <c r="D2273" s="8" t="s">
        <v>27</v>
      </c>
      <c r="E2273" s="12">
        <v>114</v>
      </c>
      <c r="F2273" s="12">
        <v>1</v>
      </c>
      <c r="G2273" s="12">
        <v>114</v>
      </c>
      <c r="H2273" s="13">
        <v>142.5</v>
      </c>
      <c r="I2273" s="13">
        <v>2.3940000000000001</v>
      </c>
      <c r="J2273" s="13">
        <v>1.4820000000000002</v>
      </c>
      <c r="K2273" s="13">
        <v>29.867999999999999</v>
      </c>
      <c r="L2273" s="13">
        <v>1.1399999999999999</v>
      </c>
      <c r="M2273" s="5">
        <f>AllData_CategoryTribe!AX2274*4</f>
        <v>9.5760000000000005</v>
      </c>
      <c r="N2273" s="5">
        <f>AllData_CategoryTribe!BA2274*9</f>
        <v>13.338000000000001</v>
      </c>
      <c r="O2273" s="5">
        <f>AllData_CategoryTribe!BB2274*4</f>
        <v>119.47199999999999</v>
      </c>
      <c r="P2273">
        <f t="shared" si="35"/>
        <v>1</v>
      </c>
      <c r="Q2273">
        <v>29.6</v>
      </c>
    </row>
    <row r="2274" spans="1:17" x14ac:dyDescent="0.3">
      <c r="A2274" s="8" t="s">
        <v>234</v>
      </c>
      <c r="B2274" s="8" t="s">
        <v>239</v>
      </c>
      <c r="C2274" s="8" t="s">
        <v>172</v>
      </c>
      <c r="D2274" s="8" t="s">
        <v>32</v>
      </c>
      <c r="E2274" s="12"/>
      <c r="F2274" s="12">
        <v>0</v>
      </c>
      <c r="G2274" s="12">
        <v>0</v>
      </c>
      <c r="H2274" s="13">
        <v>0</v>
      </c>
      <c r="I2274" s="13">
        <v>0</v>
      </c>
      <c r="J2274" s="13">
        <v>0</v>
      </c>
      <c r="K2274" s="13">
        <v>0</v>
      </c>
      <c r="L2274" s="13">
        <v>0</v>
      </c>
      <c r="M2274" s="5">
        <f>AllData_CategoryTribe!AX2275*4</f>
        <v>0</v>
      </c>
      <c r="N2274" s="5">
        <f>AllData_CategoryTribe!BA2275*9</f>
        <v>0</v>
      </c>
      <c r="O2274" s="5">
        <f>AllData_CategoryTribe!BB2275*4</f>
        <v>0</v>
      </c>
      <c r="P2274">
        <f t="shared" si="35"/>
        <v>0</v>
      </c>
      <c r="Q2274">
        <v>87</v>
      </c>
    </row>
    <row r="2275" spans="1:17" x14ac:dyDescent="0.3">
      <c r="A2275" s="8" t="s">
        <v>234</v>
      </c>
      <c r="B2275" s="8" t="s">
        <v>239</v>
      </c>
      <c r="C2275" s="8" t="s">
        <v>172</v>
      </c>
      <c r="D2275" s="8" t="s">
        <v>74</v>
      </c>
      <c r="E2275" s="12">
        <v>340</v>
      </c>
      <c r="F2275" s="12">
        <v>1</v>
      </c>
      <c r="G2275" s="12">
        <v>340</v>
      </c>
      <c r="H2275" s="13">
        <v>139.4</v>
      </c>
      <c r="I2275" s="13">
        <v>0</v>
      </c>
      <c r="J2275" s="13">
        <v>0</v>
      </c>
      <c r="K2275" s="13">
        <v>35.36</v>
      </c>
      <c r="L2275" s="13">
        <v>0</v>
      </c>
      <c r="M2275" s="5">
        <f>AllData_CategoryTribe!AX2276*4</f>
        <v>0</v>
      </c>
      <c r="N2275" s="5">
        <f>AllData_CategoryTribe!BA2276*9</f>
        <v>0</v>
      </c>
      <c r="O2275" s="5">
        <f>AllData_CategoryTribe!BB2276*4</f>
        <v>141.44</v>
      </c>
      <c r="P2275">
        <f t="shared" si="35"/>
        <v>1</v>
      </c>
      <c r="Q2275">
        <v>10.4</v>
      </c>
    </row>
    <row r="2276" spans="1:17" x14ac:dyDescent="0.3">
      <c r="A2276" s="8" t="s">
        <v>232</v>
      </c>
      <c r="B2276" s="8" t="s">
        <v>239</v>
      </c>
      <c r="C2276" s="8" t="s">
        <v>173</v>
      </c>
      <c r="D2276" s="8" t="s">
        <v>13</v>
      </c>
      <c r="E2276" s="12">
        <v>112</v>
      </c>
      <c r="F2276" s="12">
        <v>0.28599999999999998</v>
      </c>
      <c r="G2276" s="12">
        <v>32.031999999999996</v>
      </c>
      <c r="H2276" s="13">
        <v>86.16607999999998</v>
      </c>
      <c r="I2276" s="13">
        <v>7.9759679999999991</v>
      </c>
      <c r="J2276" s="13">
        <v>5.7657599999999993</v>
      </c>
      <c r="K2276" s="13">
        <v>0</v>
      </c>
      <c r="L2276" s="13">
        <v>0</v>
      </c>
      <c r="M2276" s="5">
        <f>AllData_CategoryTribe!AX2277*4</f>
        <v>31.903871999999996</v>
      </c>
      <c r="N2276" s="5">
        <f>AllData_CategoryTribe!BA2277*9</f>
        <v>51.891839999999995</v>
      </c>
      <c r="O2276" s="5">
        <f>AllData_CategoryTribe!BB2277*4</f>
        <v>0</v>
      </c>
      <c r="P2276">
        <f t="shared" si="35"/>
        <v>1</v>
      </c>
      <c r="Q2276">
        <v>42.9</v>
      </c>
    </row>
    <row r="2277" spans="1:17" x14ac:dyDescent="0.3">
      <c r="A2277" s="8" t="s">
        <v>232</v>
      </c>
      <c r="B2277" s="8" t="s">
        <v>239</v>
      </c>
      <c r="C2277" s="8" t="s">
        <v>173</v>
      </c>
      <c r="D2277" s="8" t="s">
        <v>15</v>
      </c>
      <c r="E2277" s="12"/>
      <c r="F2277" s="12">
        <v>0</v>
      </c>
      <c r="G2277" s="12">
        <v>0</v>
      </c>
      <c r="H2277" s="13">
        <v>0</v>
      </c>
      <c r="I2277" s="13">
        <v>0</v>
      </c>
      <c r="J2277" s="13">
        <v>0</v>
      </c>
      <c r="K2277" s="13">
        <v>0</v>
      </c>
      <c r="L2277" s="13">
        <v>0</v>
      </c>
      <c r="M2277" s="5">
        <f>AllData_CategoryTribe!AX2278*4</f>
        <v>0</v>
      </c>
      <c r="N2277" s="5">
        <f>AllData_CategoryTribe!BA2278*9</f>
        <v>0</v>
      </c>
      <c r="O2277" s="5">
        <f>AllData_CategoryTribe!BB2278*4</f>
        <v>0</v>
      </c>
      <c r="P2277">
        <f t="shared" si="35"/>
        <v>0</v>
      </c>
      <c r="Q2277">
        <v>44.3</v>
      </c>
    </row>
    <row r="2278" spans="1:17" x14ac:dyDescent="0.3">
      <c r="A2278" s="8" t="s">
        <v>232</v>
      </c>
      <c r="B2278" s="8" t="s">
        <v>239</v>
      </c>
      <c r="C2278" s="8" t="s">
        <v>173</v>
      </c>
      <c r="D2278" s="8" t="s">
        <v>17</v>
      </c>
      <c r="E2278" s="12"/>
      <c r="F2278" s="12">
        <v>0</v>
      </c>
      <c r="G2278" s="12">
        <v>0</v>
      </c>
      <c r="H2278" s="13">
        <v>0</v>
      </c>
      <c r="I2278" s="13">
        <v>0</v>
      </c>
      <c r="J2278" s="13">
        <v>0</v>
      </c>
      <c r="K2278" s="13">
        <v>0</v>
      </c>
      <c r="L2278" s="13">
        <v>0</v>
      </c>
      <c r="M2278" s="5">
        <f>AllData_CategoryTribe!AX2279*4</f>
        <v>0</v>
      </c>
      <c r="N2278" s="5">
        <f>AllData_CategoryTribe!BA2279*9</f>
        <v>0</v>
      </c>
      <c r="O2278" s="5">
        <f>AllData_CategoryTribe!BB2279*4</f>
        <v>0</v>
      </c>
      <c r="P2278">
        <f t="shared" si="35"/>
        <v>0</v>
      </c>
      <c r="Q2278">
        <v>38.299999999999997</v>
      </c>
    </row>
    <row r="2279" spans="1:17" x14ac:dyDescent="0.3">
      <c r="A2279" s="8" t="s">
        <v>232</v>
      </c>
      <c r="B2279" s="8" t="s">
        <v>239</v>
      </c>
      <c r="C2279" s="8" t="s">
        <v>173</v>
      </c>
      <c r="D2279" s="8" t="s">
        <v>18</v>
      </c>
      <c r="E2279" s="12"/>
      <c r="F2279" s="12">
        <v>0</v>
      </c>
      <c r="G2279" s="12">
        <v>0</v>
      </c>
      <c r="H2279" s="13">
        <v>0</v>
      </c>
      <c r="I2279" s="13">
        <v>0</v>
      </c>
      <c r="J2279" s="13">
        <v>0</v>
      </c>
      <c r="K2279" s="13">
        <v>0</v>
      </c>
      <c r="L2279" s="13">
        <v>0</v>
      </c>
      <c r="M2279" s="5">
        <f>AllData_CategoryTribe!AX2280*4</f>
        <v>0</v>
      </c>
      <c r="N2279" s="5">
        <f>AllData_CategoryTribe!BA2280*9</f>
        <v>0</v>
      </c>
      <c r="O2279" s="5">
        <f>AllData_CategoryTribe!BB2280*4</f>
        <v>0</v>
      </c>
      <c r="P2279">
        <f t="shared" si="35"/>
        <v>0</v>
      </c>
      <c r="Q2279">
        <v>39.900000000000006</v>
      </c>
    </row>
    <row r="2280" spans="1:17" x14ac:dyDescent="0.3">
      <c r="A2280" s="8" t="s">
        <v>232</v>
      </c>
      <c r="B2280" s="8" t="s">
        <v>239</v>
      </c>
      <c r="C2280" s="8" t="s">
        <v>173</v>
      </c>
      <c r="D2280" s="8" t="s">
        <v>19</v>
      </c>
      <c r="E2280" s="12">
        <v>112</v>
      </c>
      <c r="F2280" s="12">
        <v>3.3000000000000002E-2</v>
      </c>
      <c r="G2280" s="12">
        <v>3.6960000000000002</v>
      </c>
      <c r="H2280" s="13">
        <v>10.533600000000002</v>
      </c>
      <c r="I2280" s="13">
        <v>0.994224</v>
      </c>
      <c r="J2280" s="13">
        <v>0.69854399999999994</v>
      </c>
      <c r="K2280" s="13">
        <v>0</v>
      </c>
      <c r="L2280" s="13">
        <v>0</v>
      </c>
      <c r="M2280" s="5">
        <f>AllData_CategoryTribe!AX2281*4</f>
        <v>3.976896</v>
      </c>
      <c r="N2280" s="5">
        <f>AllData_CategoryTribe!BA2281*9</f>
        <v>6.2868959999999996</v>
      </c>
      <c r="O2280" s="5">
        <f>AllData_CategoryTribe!BB2281*4</f>
        <v>0</v>
      </c>
      <c r="P2280">
        <f t="shared" si="35"/>
        <v>1</v>
      </c>
      <c r="Q2280">
        <v>45.8</v>
      </c>
    </row>
    <row r="2281" spans="1:17" x14ac:dyDescent="0.3">
      <c r="A2281" s="8" t="s">
        <v>232</v>
      </c>
      <c r="B2281" s="8" t="s">
        <v>239</v>
      </c>
      <c r="C2281" s="8" t="s">
        <v>173</v>
      </c>
      <c r="D2281" s="8" t="s">
        <v>22</v>
      </c>
      <c r="E2281" s="12"/>
      <c r="F2281" s="12">
        <v>0</v>
      </c>
      <c r="G2281" s="12">
        <v>0</v>
      </c>
      <c r="H2281" s="13">
        <v>0</v>
      </c>
      <c r="I2281" s="13">
        <v>0</v>
      </c>
      <c r="J2281" s="13">
        <v>0</v>
      </c>
      <c r="K2281" s="13">
        <v>0</v>
      </c>
      <c r="L2281" s="13">
        <v>0</v>
      </c>
      <c r="M2281" s="5">
        <f>AllData_CategoryTribe!AX2282*4</f>
        <v>0</v>
      </c>
      <c r="N2281" s="5">
        <f>AllData_CategoryTribe!BA2282*9</f>
        <v>0</v>
      </c>
      <c r="O2281" s="5">
        <f>AllData_CategoryTribe!BB2282*4</f>
        <v>0</v>
      </c>
      <c r="P2281">
        <f t="shared" si="35"/>
        <v>0</v>
      </c>
      <c r="Q2281">
        <v>45.8</v>
      </c>
    </row>
    <row r="2282" spans="1:17" x14ac:dyDescent="0.3">
      <c r="A2282" s="8" t="s">
        <v>232</v>
      </c>
      <c r="B2282" s="8" t="s">
        <v>239</v>
      </c>
      <c r="C2282" s="8" t="s">
        <v>173</v>
      </c>
      <c r="D2282" s="8" t="s">
        <v>136</v>
      </c>
      <c r="E2282" s="12">
        <v>56</v>
      </c>
      <c r="F2282" s="12">
        <v>0.14299999999999999</v>
      </c>
      <c r="G2282" s="12">
        <v>8.0079999999999991</v>
      </c>
      <c r="H2282" s="13">
        <v>21.861839999999997</v>
      </c>
      <c r="I2282" s="13">
        <v>2.2102079999999997</v>
      </c>
      <c r="J2282" s="13">
        <v>1.3773759999999999</v>
      </c>
      <c r="K2282" s="13">
        <v>0</v>
      </c>
      <c r="L2282" s="13">
        <v>0</v>
      </c>
      <c r="M2282" s="5">
        <f>AllData_CategoryTribe!AX2283*4</f>
        <v>8.8408319999999989</v>
      </c>
      <c r="N2282" s="5">
        <f>AllData_CategoryTribe!BA2283*9</f>
        <v>12.396383999999999</v>
      </c>
      <c r="O2282" s="5">
        <f>AllData_CategoryTribe!BB2283*4</f>
        <v>0</v>
      </c>
      <c r="P2282">
        <f t="shared" si="35"/>
        <v>1</v>
      </c>
      <c r="Q2282">
        <v>44.8</v>
      </c>
    </row>
    <row r="2283" spans="1:17" x14ac:dyDescent="0.3">
      <c r="A2283" s="8" t="s">
        <v>232</v>
      </c>
      <c r="B2283" s="8" t="s">
        <v>239</v>
      </c>
      <c r="C2283" s="8" t="s">
        <v>173</v>
      </c>
      <c r="D2283" s="8" t="s">
        <v>23</v>
      </c>
      <c r="E2283" s="12">
        <v>64</v>
      </c>
      <c r="F2283" s="12">
        <v>0.14299999999999999</v>
      </c>
      <c r="G2283" s="12">
        <v>9.1519999999999992</v>
      </c>
      <c r="H2283" s="13">
        <v>14.185599999999999</v>
      </c>
      <c r="I2283" s="13">
        <v>1.153152</v>
      </c>
      <c r="J2283" s="13">
        <v>0.97011199999999986</v>
      </c>
      <c r="K2283" s="13">
        <v>0.100672</v>
      </c>
      <c r="L2283" s="13">
        <v>0</v>
      </c>
      <c r="M2283" s="5">
        <f>AllData_CategoryTribe!AX2284*4</f>
        <v>4.6126079999999998</v>
      </c>
      <c r="N2283" s="5">
        <f>AllData_CategoryTribe!BA2284*9</f>
        <v>8.7310079999999992</v>
      </c>
      <c r="O2283" s="5">
        <f>AllData_CategoryTribe!BB2284*4</f>
        <v>0.40268799999999999</v>
      </c>
      <c r="P2283">
        <f t="shared" si="35"/>
        <v>1</v>
      </c>
      <c r="Q2283">
        <v>24.3</v>
      </c>
    </row>
    <row r="2284" spans="1:17" x14ac:dyDescent="0.3">
      <c r="A2284" s="8" t="s">
        <v>232</v>
      </c>
      <c r="B2284" s="8" t="s">
        <v>239</v>
      </c>
      <c r="C2284" s="8" t="s">
        <v>173</v>
      </c>
      <c r="D2284" s="8" t="s">
        <v>24</v>
      </c>
      <c r="E2284" s="12">
        <v>184</v>
      </c>
      <c r="F2284" s="12">
        <v>1</v>
      </c>
      <c r="G2284" s="12">
        <v>184</v>
      </c>
      <c r="H2284" s="13">
        <v>126.96</v>
      </c>
      <c r="I2284" s="13">
        <v>6.6239999999999997</v>
      </c>
      <c r="J2284" s="13">
        <v>7.5439999999999996</v>
      </c>
      <c r="K2284" s="13">
        <v>8.2799999999999994</v>
      </c>
      <c r="L2284" s="13">
        <v>0</v>
      </c>
      <c r="M2284" s="5">
        <f>AllData_CategoryTribe!AX2285*4</f>
        <v>26.495999999999999</v>
      </c>
      <c r="N2284" s="5">
        <f>AllData_CategoryTribe!BA2285*9</f>
        <v>67.896000000000001</v>
      </c>
      <c r="O2284" s="5">
        <f>AllData_CategoryTribe!BB2285*4</f>
        <v>33.119999999999997</v>
      </c>
      <c r="P2284">
        <f t="shared" si="35"/>
        <v>1</v>
      </c>
      <c r="Q2284">
        <v>12.2</v>
      </c>
    </row>
    <row r="2285" spans="1:17" x14ac:dyDescent="0.3">
      <c r="A2285" s="8" t="s">
        <v>232</v>
      </c>
      <c r="B2285" s="8" t="s">
        <v>239</v>
      </c>
      <c r="C2285" s="8" t="s">
        <v>173</v>
      </c>
      <c r="D2285" s="8" t="s">
        <v>25</v>
      </c>
      <c r="E2285" s="12"/>
      <c r="F2285" s="12">
        <v>0</v>
      </c>
      <c r="G2285" s="12">
        <v>0</v>
      </c>
      <c r="H2285" s="13">
        <v>0</v>
      </c>
      <c r="I2285" s="13">
        <v>0</v>
      </c>
      <c r="J2285" s="13">
        <v>0</v>
      </c>
      <c r="K2285" s="13">
        <v>0</v>
      </c>
      <c r="L2285" s="13">
        <v>0</v>
      </c>
      <c r="M2285" s="5">
        <f>AllData_CategoryTribe!AX2286*4</f>
        <v>0</v>
      </c>
      <c r="N2285" s="5">
        <f>AllData_CategoryTribe!BA2286*9</f>
        <v>0</v>
      </c>
      <c r="O2285" s="5">
        <f>AllData_CategoryTribe!BB2286*4</f>
        <v>0</v>
      </c>
      <c r="P2285">
        <f t="shared" si="35"/>
        <v>0</v>
      </c>
      <c r="Q2285">
        <v>59.3</v>
      </c>
    </row>
    <row r="2286" spans="1:17" x14ac:dyDescent="0.3">
      <c r="A2286" s="8" t="s">
        <v>20</v>
      </c>
      <c r="B2286" s="8" t="s">
        <v>239</v>
      </c>
      <c r="C2286" s="8" t="s">
        <v>173</v>
      </c>
      <c r="D2286" s="8" t="s">
        <v>20</v>
      </c>
      <c r="E2286" s="12">
        <v>112</v>
      </c>
      <c r="F2286" s="12">
        <v>1</v>
      </c>
      <c r="G2286" s="12">
        <v>112</v>
      </c>
      <c r="H2286" s="13">
        <v>117.6</v>
      </c>
      <c r="I2286" s="13">
        <v>20.72</v>
      </c>
      <c r="J2286" s="13">
        <v>3.2480000000000002</v>
      </c>
      <c r="K2286" s="13">
        <v>0</v>
      </c>
      <c r="L2286" s="13">
        <v>0</v>
      </c>
      <c r="M2286" s="5">
        <f>AllData_CategoryTribe!AX2287*4</f>
        <v>82.88</v>
      </c>
      <c r="N2286" s="5">
        <f>AllData_CategoryTribe!BA2287*9</f>
        <v>29.232000000000003</v>
      </c>
      <c r="O2286" s="5">
        <f>AllData_CategoryTribe!BB2287*4</f>
        <v>0</v>
      </c>
      <c r="P2286">
        <f t="shared" si="35"/>
        <v>1</v>
      </c>
      <c r="Q2286">
        <v>21.4</v>
      </c>
    </row>
    <row r="2287" spans="1:17" x14ac:dyDescent="0.3">
      <c r="A2287" s="8" t="s">
        <v>233</v>
      </c>
      <c r="B2287" s="8" t="s">
        <v>239</v>
      </c>
      <c r="C2287" s="8" t="s">
        <v>173</v>
      </c>
      <c r="D2287" s="8" t="s">
        <v>26</v>
      </c>
      <c r="E2287" s="12">
        <v>175</v>
      </c>
      <c r="F2287" s="12">
        <v>0.14299999999999999</v>
      </c>
      <c r="G2287" s="12">
        <v>25.024999999999999</v>
      </c>
      <c r="H2287" s="13">
        <v>32.532499999999999</v>
      </c>
      <c r="I2287" s="13">
        <v>0.60059999999999991</v>
      </c>
      <c r="J2287" s="13">
        <v>5.0049999999999997E-2</v>
      </c>
      <c r="K2287" s="13">
        <v>7.1571500000000006</v>
      </c>
      <c r="L2287" s="13">
        <v>7.5074999999999989E-2</v>
      </c>
      <c r="M2287" s="5">
        <f>AllData_CategoryTribe!AX2288*4</f>
        <v>2.4023999999999996</v>
      </c>
      <c r="N2287" s="5">
        <f>AllData_CategoryTribe!BA2288*9</f>
        <v>0.45044999999999996</v>
      </c>
      <c r="O2287" s="5">
        <f>AllData_CategoryTribe!BB2288*4</f>
        <v>28.628600000000002</v>
      </c>
      <c r="P2287">
        <f t="shared" si="35"/>
        <v>1</v>
      </c>
      <c r="Q2287">
        <v>31.200000000000003</v>
      </c>
    </row>
    <row r="2288" spans="1:17" x14ac:dyDescent="0.3">
      <c r="A2288" s="8" t="s">
        <v>233</v>
      </c>
      <c r="B2288" s="8" t="s">
        <v>239</v>
      </c>
      <c r="C2288" s="8" t="s">
        <v>173</v>
      </c>
      <c r="D2288" s="8" t="s">
        <v>28</v>
      </c>
      <c r="E2288" s="12">
        <v>185</v>
      </c>
      <c r="F2288" s="12">
        <v>0.42899999999999999</v>
      </c>
      <c r="G2288" s="12">
        <v>79.364999999999995</v>
      </c>
      <c r="H2288" s="13">
        <v>100.79355</v>
      </c>
      <c r="I2288" s="13">
        <v>6.9047549999999989</v>
      </c>
      <c r="J2288" s="13">
        <v>0.39682499999999998</v>
      </c>
      <c r="K2288" s="13">
        <v>18.095219999999998</v>
      </c>
      <c r="L2288" s="13">
        <v>5.0793599999999994</v>
      </c>
      <c r="M2288" s="5">
        <f>AllData_CategoryTribe!AX2289*4</f>
        <v>27.619019999999995</v>
      </c>
      <c r="N2288" s="5">
        <f>AllData_CategoryTribe!BA2289*9</f>
        <v>3.5714249999999996</v>
      </c>
      <c r="O2288" s="5">
        <f>AllData_CategoryTribe!BB2289*4</f>
        <v>72.380879999999991</v>
      </c>
      <c r="P2288">
        <f t="shared" si="35"/>
        <v>1</v>
      </c>
      <c r="Q2288">
        <v>32</v>
      </c>
    </row>
    <row r="2289" spans="1:17" x14ac:dyDescent="0.3">
      <c r="A2289" s="8" t="s">
        <v>233</v>
      </c>
      <c r="B2289" s="8" t="s">
        <v>239</v>
      </c>
      <c r="C2289" s="8" t="s">
        <v>173</v>
      </c>
      <c r="D2289" s="8" t="s">
        <v>29</v>
      </c>
      <c r="E2289" s="12">
        <v>60</v>
      </c>
      <c r="F2289" s="12">
        <v>1</v>
      </c>
      <c r="G2289" s="12">
        <v>60</v>
      </c>
      <c r="H2289" s="13">
        <v>13.2</v>
      </c>
      <c r="I2289" s="13">
        <v>0.6</v>
      </c>
      <c r="J2289" s="13">
        <v>0.24</v>
      </c>
      <c r="K2289" s="13">
        <v>2.7</v>
      </c>
      <c r="L2289" s="13">
        <v>1.68</v>
      </c>
      <c r="M2289" s="5">
        <f>AllData_CategoryTribe!AX2290*4</f>
        <v>2.4</v>
      </c>
      <c r="N2289" s="5">
        <f>AllData_CategoryTribe!BA2290*9</f>
        <v>2.16</v>
      </c>
      <c r="O2289" s="5">
        <f>AllData_CategoryTribe!BB2290*4</f>
        <v>10.8</v>
      </c>
      <c r="P2289">
        <f t="shared" si="35"/>
        <v>1</v>
      </c>
      <c r="Q2289">
        <v>5.9</v>
      </c>
    </row>
    <row r="2290" spans="1:17" x14ac:dyDescent="0.3">
      <c r="A2290" s="8" t="s">
        <v>233</v>
      </c>
      <c r="B2290" s="8" t="s">
        <v>239</v>
      </c>
      <c r="C2290" s="8" t="s">
        <v>173</v>
      </c>
      <c r="D2290" s="8" t="s">
        <v>30</v>
      </c>
      <c r="E2290" s="12">
        <v>119</v>
      </c>
      <c r="F2290" s="12">
        <v>1</v>
      </c>
      <c r="G2290" s="12">
        <v>119</v>
      </c>
      <c r="H2290" s="13">
        <v>109.48</v>
      </c>
      <c r="I2290" s="13">
        <v>1.19</v>
      </c>
      <c r="J2290" s="13">
        <v>0.59499999999999997</v>
      </c>
      <c r="K2290" s="13">
        <v>27.846</v>
      </c>
      <c r="L2290" s="13">
        <v>2.8559999999999999</v>
      </c>
      <c r="M2290" s="5">
        <f>AllData_CategoryTribe!AX2291*4</f>
        <v>4.76</v>
      </c>
      <c r="N2290" s="5">
        <f>AllData_CategoryTribe!BA2291*9</f>
        <v>5.3549999999999995</v>
      </c>
      <c r="O2290" s="5">
        <f>AllData_CategoryTribe!BB2291*4</f>
        <v>111.384</v>
      </c>
      <c r="P2290">
        <f t="shared" si="35"/>
        <v>1</v>
      </c>
      <c r="Q2290">
        <v>24.9</v>
      </c>
    </row>
    <row r="2291" spans="1:17" x14ac:dyDescent="0.3">
      <c r="A2291" s="8" t="s">
        <v>233</v>
      </c>
      <c r="B2291" s="8" t="s">
        <v>239</v>
      </c>
      <c r="C2291" s="8" t="s">
        <v>173</v>
      </c>
      <c r="D2291" s="8" t="s">
        <v>31</v>
      </c>
      <c r="E2291" s="12">
        <v>122</v>
      </c>
      <c r="F2291" s="12">
        <v>0.14299999999999999</v>
      </c>
      <c r="G2291" s="12">
        <v>17.445999999999998</v>
      </c>
      <c r="H2291" s="13">
        <v>16.224779999999999</v>
      </c>
      <c r="I2291" s="13">
        <v>0.34891999999999995</v>
      </c>
      <c r="J2291" s="13">
        <v>1.7446E-2</v>
      </c>
      <c r="K2291" s="13">
        <v>3.7683359999999997</v>
      </c>
      <c r="L2291" s="13">
        <v>0.26168999999999998</v>
      </c>
      <c r="M2291" s="5">
        <f>AllData_CategoryTribe!AX2292*4</f>
        <v>1.3956799999999998</v>
      </c>
      <c r="N2291" s="5">
        <f>AllData_CategoryTribe!BA2292*9</f>
        <v>0.15701399999999999</v>
      </c>
      <c r="O2291" s="5">
        <f>AllData_CategoryTribe!BB2292*4</f>
        <v>15.073343999999999</v>
      </c>
      <c r="P2291">
        <f t="shared" si="35"/>
        <v>1</v>
      </c>
      <c r="Q2291">
        <v>23.700000000000003</v>
      </c>
    </row>
    <row r="2292" spans="1:17" x14ac:dyDescent="0.3">
      <c r="A2292" s="8" t="s">
        <v>233</v>
      </c>
      <c r="B2292" s="8" t="s">
        <v>239</v>
      </c>
      <c r="C2292" s="8" t="s">
        <v>173</v>
      </c>
      <c r="D2292" s="8" t="s">
        <v>87</v>
      </c>
      <c r="E2292" s="12">
        <v>171</v>
      </c>
      <c r="F2292" s="12">
        <v>0.14299999999999999</v>
      </c>
      <c r="G2292" s="12">
        <v>24.452999999999999</v>
      </c>
      <c r="H2292" s="13">
        <v>28.365479999999998</v>
      </c>
      <c r="I2292" s="13">
        <v>1.8828809999999998</v>
      </c>
      <c r="J2292" s="13">
        <v>0.122265</v>
      </c>
      <c r="K2292" s="13">
        <v>5.0862240000000005</v>
      </c>
      <c r="L2292" s="13">
        <v>1.589445</v>
      </c>
      <c r="M2292" s="5">
        <f>AllData_CategoryTribe!AX2293*4</f>
        <v>7.5315239999999992</v>
      </c>
      <c r="N2292" s="5">
        <f>AllData_CategoryTribe!BA2293*9</f>
        <v>1.1003849999999999</v>
      </c>
      <c r="O2292" s="5">
        <f>AllData_CategoryTribe!BB2293*4</f>
        <v>20.344896000000002</v>
      </c>
      <c r="P2292">
        <f t="shared" si="35"/>
        <v>1</v>
      </c>
      <c r="Q2292">
        <v>29</v>
      </c>
    </row>
    <row r="2293" spans="1:17" x14ac:dyDescent="0.3">
      <c r="A2293" s="8" t="s">
        <v>233</v>
      </c>
      <c r="B2293" s="8" t="s">
        <v>239</v>
      </c>
      <c r="C2293" s="8" t="s">
        <v>173</v>
      </c>
      <c r="D2293" s="8" t="s">
        <v>128</v>
      </c>
      <c r="E2293" s="12">
        <v>62</v>
      </c>
      <c r="F2293" s="12">
        <v>3.3000000000000002E-2</v>
      </c>
      <c r="G2293" s="12">
        <v>2.0460000000000003</v>
      </c>
      <c r="H2293" s="13">
        <v>0.92070000000000007</v>
      </c>
      <c r="I2293" s="13">
        <v>2.2506000000000005E-2</v>
      </c>
      <c r="J2293" s="13">
        <v>4.092000000000001E-3</v>
      </c>
      <c r="K2293" s="13">
        <v>0.21483000000000005</v>
      </c>
      <c r="L2293" s="13">
        <v>6.7518000000000009E-2</v>
      </c>
      <c r="M2293" s="5">
        <f>AllData_CategoryTribe!AX2294*4</f>
        <v>9.0024000000000021E-2</v>
      </c>
      <c r="N2293" s="5">
        <f>AllData_CategoryTribe!BA2294*9</f>
        <v>3.6828000000000007E-2</v>
      </c>
      <c r="O2293" s="5">
        <f>AllData_CategoryTribe!BB2294*4</f>
        <v>0.85932000000000019</v>
      </c>
      <c r="P2293">
        <f t="shared" si="35"/>
        <v>1</v>
      </c>
      <c r="Q2293">
        <v>11.8</v>
      </c>
    </row>
    <row r="2294" spans="1:17" x14ac:dyDescent="0.3">
      <c r="A2294" s="8" t="s">
        <v>233</v>
      </c>
      <c r="B2294" s="8" t="s">
        <v>239</v>
      </c>
      <c r="C2294" s="8" t="s">
        <v>173</v>
      </c>
      <c r="D2294" s="8" t="s">
        <v>167</v>
      </c>
      <c r="E2294" s="12">
        <v>62</v>
      </c>
      <c r="F2294" s="12">
        <v>1</v>
      </c>
      <c r="G2294" s="12">
        <v>62</v>
      </c>
      <c r="H2294" s="13">
        <v>13.02</v>
      </c>
      <c r="I2294" s="13">
        <v>0.55800000000000005</v>
      </c>
      <c r="J2294" s="13">
        <v>0.18599999999999997</v>
      </c>
      <c r="K2294" s="13">
        <v>2.8519999999999999</v>
      </c>
      <c r="L2294" s="13">
        <v>0.68200000000000005</v>
      </c>
      <c r="M2294" s="5">
        <f>AllData_CategoryTribe!AX2295*4</f>
        <v>2.2320000000000002</v>
      </c>
      <c r="N2294" s="5">
        <f>AllData_CategoryTribe!BA2295*9</f>
        <v>1.6739999999999997</v>
      </c>
      <c r="O2294" s="5">
        <f>AllData_CategoryTribe!BB2295*4</f>
        <v>11.407999999999999</v>
      </c>
      <c r="P2294">
        <f t="shared" si="35"/>
        <v>1</v>
      </c>
      <c r="Q2294">
        <v>5.8</v>
      </c>
    </row>
    <row r="2295" spans="1:17" x14ac:dyDescent="0.3">
      <c r="A2295" s="8" t="s">
        <v>233</v>
      </c>
      <c r="B2295" s="8" t="s">
        <v>239</v>
      </c>
      <c r="C2295" s="8" t="s">
        <v>173</v>
      </c>
      <c r="D2295" s="8" t="s">
        <v>171</v>
      </c>
      <c r="E2295" s="12">
        <v>44</v>
      </c>
      <c r="F2295" s="12">
        <v>1</v>
      </c>
      <c r="G2295" s="12">
        <v>44</v>
      </c>
      <c r="H2295" s="13">
        <v>120.56</v>
      </c>
      <c r="I2295" s="13">
        <v>3.8720000000000003</v>
      </c>
      <c r="J2295" s="13">
        <v>1.32</v>
      </c>
      <c r="K2295" s="13">
        <v>22.835999999999999</v>
      </c>
      <c r="L2295" s="13">
        <v>1.232</v>
      </c>
      <c r="M2295" s="5">
        <f>AllData_CategoryTribe!AX2296*4</f>
        <v>15.488000000000001</v>
      </c>
      <c r="N2295" s="5">
        <f>AllData_CategoryTribe!BA2296*9</f>
        <v>11.88</v>
      </c>
      <c r="O2295" s="5">
        <f>AllData_CategoryTribe!BB2296*4</f>
        <v>91.343999999999994</v>
      </c>
      <c r="P2295">
        <f t="shared" si="35"/>
        <v>1</v>
      </c>
      <c r="Q2295">
        <v>63.7</v>
      </c>
    </row>
    <row r="2296" spans="1:17" x14ac:dyDescent="0.3">
      <c r="A2296" s="8" t="s">
        <v>234</v>
      </c>
      <c r="B2296" s="8" t="s">
        <v>239</v>
      </c>
      <c r="C2296" s="8" t="s">
        <v>173</v>
      </c>
      <c r="D2296" s="8" t="s">
        <v>248</v>
      </c>
      <c r="E2296" s="12">
        <v>134</v>
      </c>
      <c r="F2296" s="12">
        <v>0.71399999999999997</v>
      </c>
      <c r="G2296" s="12">
        <v>95.676000000000002</v>
      </c>
      <c r="H2296" s="13">
        <v>155.95187999999999</v>
      </c>
      <c r="I2296" s="13">
        <v>6.0275879999999997</v>
      </c>
      <c r="J2296" s="13">
        <v>1.3394639999999998</v>
      </c>
      <c r="K2296" s="13">
        <v>29.755236</v>
      </c>
      <c r="L2296" s="13">
        <v>0.95676000000000005</v>
      </c>
      <c r="M2296" s="5">
        <f>AllData_CategoryTribe!AX2297*4</f>
        <v>24.110351999999999</v>
      </c>
      <c r="N2296" s="5">
        <f>AllData_CategoryTribe!BA2297*9</f>
        <v>12.055175999999998</v>
      </c>
      <c r="O2296" s="5">
        <f>AllData_CategoryTribe!BB2297*4</f>
        <v>119.020944</v>
      </c>
      <c r="P2296">
        <f t="shared" si="35"/>
        <v>1</v>
      </c>
      <c r="Q2296">
        <v>38.799999999999997</v>
      </c>
    </row>
    <row r="2297" spans="1:17" x14ac:dyDescent="0.3">
      <c r="A2297" s="8" t="s">
        <v>234</v>
      </c>
      <c r="B2297" s="8" t="s">
        <v>239</v>
      </c>
      <c r="C2297" s="8" t="s">
        <v>173</v>
      </c>
      <c r="D2297" s="8" t="s">
        <v>27</v>
      </c>
      <c r="E2297" s="12">
        <v>114</v>
      </c>
      <c r="F2297" s="12">
        <v>1</v>
      </c>
      <c r="G2297" s="12">
        <v>114</v>
      </c>
      <c r="H2297" s="13">
        <v>142.5</v>
      </c>
      <c r="I2297" s="13">
        <v>2.3940000000000001</v>
      </c>
      <c r="J2297" s="13">
        <v>1.4820000000000002</v>
      </c>
      <c r="K2297" s="13">
        <v>29.867999999999999</v>
      </c>
      <c r="L2297" s="13">
        <v>1.1399999999999999</v>
      </c>
      <c r="M2297" s="5">
        <f>AllData_CategoryTribe!AX2298*4</f>
        <v>9.5760000000000005</v>
      </c>
      <c r="N2297" s="5">
        <f>AllData_CategoryTribe!BA2298*9</f>
        <v>13.338000000000001</v>
      </c>
      <c r="O2297" s="5">
        <f>AllData_CategoryTribe!BB2298*4</f>
        <v>119.47199999999999</v>
      </c>
      <c r="P2297">
        <f t="shared" si="35"/>
        <v>1</v>
      </c>
      <c r="Q2297">
        <v>29.6</v>
      </c>
    </row>
    <row r="2298" spans="1:17" x14ac:dyDescent="0.3">
      <c r="A2298" s="8" t="s">
        <v>234</v>
      </c>
      <c r="B2298" s="8" t="s">
        <v>239</v>
      </c>
      <c r="C2298" s="8" t="s">
        <v>173</v>
      </c>
      <c r="D2298" s="8" t="s">
        <v>32</v>
      </c>
      <c r="E2298" s="12">
        <v>83</v>
      </c>
      <c r="F2298" s="12">
        <v>1</v>
      </c>
      <c r="G2298" s="12">
        <v>83</v>
      </c>
      <c r="H2298" s="13">
        <v>275.56</v>
      </c>
      <c r="I2298" s="13">
        <v>8.5490000000000013</v>
      </c>
      <c r="J2298" s="13">
        <v>2.4900000000000002</v>
      </c>
      <c r="K2298" s="13">
        <v>61.171000000000006</v>
      </c>
      <c r="L2298" s="13">
        <v>10.540999999999999</v>
      </c>
      <c r="M2298" s="5">
        <f>AllData_CategoryTribe!AX2299*4</f>
        <v>34.196000000000005</v>
      </c>
      <c r="N2298" s="5">
        <f>AllData_CategoryTribe!BA2299*9</f>
        <v>22.410000000000004</v>
      </c>
      <c r="O2298" s="5">
        <f>AllData_CategoryTribe!BB2299*4</f>
        <v>244.68400000000003</v>
      </c>
      <c r="P2298">
        <f t="shared" si="35"/>
        <v>1</v>
      </c>
      <c r="Q2298">
        <v>87</v>
      </c>
    </row>
    <row r="2299" spans="1:17" x14ac:dyDescent="0.3">
      <c r="A2299" s="8" t="s">
        <v>234</v>
      </c>
      <c r="B2299" s="8" t="s">
        <v>239</v>
      </c>
      <c r="C2299" s="8" t="s">
        <v>173</v>
      </c>
      <c r="D2299" s="8" t="s">
        <v>74</v>
      </c>
      <c r="E2299" s="12">
        <v>340</v>
      </c>
      <c r="F2299" s="12">
        <v>1</v>
      </c>
      <c r="G2299" s="12">
        <v>340</v>
      </c>
      <c r="H2299" s="13">
        <v>139.4</v>
      </c>
      <c r="I2299" s="13">
        <v>0</v>
      </c>
      <c r="J2299" s="13">
        <v>0</v>
      </c>
      <c r="K2299" s="13">
        <v>35.36</v>
      </c>
      <c r="L2299" s="13">
        <v>0</v>
      </c>
      <c r="M2299" s="5">
        <f>AllData_CategoryTribe!AX2300*4</f>
        <v>0</v>
      </c>
      <c r="N2299" s="5">
        <f>AllData_CategoryTribe!BA2300*9</f>
        <v>0</v>
      </c>
      <c r="O2299" s="5">
        <f>AllData_CategoryTribe!BB2300*4</f>
        <v>141.44</v>
      </c>
      <c r="P2299">
        <f t="shared" si="35"/>
        <v>1</v>
      </c>
      <c r="Q2299">
        <v>10.4</v>
      </c>
    </row>
    <row r="2300" spans="1:17" x14ac:dyDescent="0.3">
      <c r="A2300" s="8" t="s">
        <v>232</v>
      </c>
      <c r="B2300" s="8" t="s">
        <v>240</v>
      </c>
      <c r="C2300" s="8" t="s">
        <v>174</v>
      </c>
      <c r="D2300" s="8" t="s">
        <v>13</v>
      </c>
      <c r="E2300" s="12"/>
      <c r="F2300" s="12">
        <v>0</v>
      </c>
      <c r="G2300" s="12">
        <v>0</v>
      </c>
      <c r="H2300" s="13">
        <v>0</v>
      </c>
      <c r="I2300" s="13">
        <v>0</v>
      </c>
      <c r="J2300" s="13">
        <v>0</v>
      </c>
      <c r="K2300" s="13">
        <v>0</v>
      </c>
      <c r="L2300" s="13">
        <v>0</v>
      </c>
      <c r="M2300" s="5">
        <f>AllData_CategoryTribe!AX2301*4</f>
        <v>0</v>
      </c>
      <c r="N2300" s="5">
        <f>AllData_CategoryTribe!BA2301*9</f>
        <v>0</v>
      </c>
      <c r="O2300" s="5">
        <f>AllData_CategoryTribe!BB2301*4</f>
        <v>0</v>
      </c>
      <c r="P2300">
        <f t="shared" si="35"/>
        <v>0</v>
      </c>
      <c r="Q2300">
        <v>42.9</v>
      </c>
    </row>
    <row r="2301" spans="1:17" x14ac:dyDescent="0.3">
      <c r="A2301" s="8" t="s">
        <v>232</v>
      </c>
      <c r="B2301" s="8" t="s">
        <v>240</v>
      </c>
      <c r="C2301" s="8" t="s">
        <v>174</v>
      </c>
      <c r="D2301" s="8" t="s">
        <v>15</v>
      </c>
      <c r="E2301" s="12"/>
      <c r="F2301" s="12">
        <v>0</v>
      </c>
      <c r="G2301" s="12">
        <v>0</v>
      </c>
      <c r="H2301" s="13">
        <v>0</v>
      </c>
      <c r="I2301" s="13">
        <v>0</v>
      </c>
      <c r="J2301" s="13">
        <v>0</v>
      </c>
      <c r="K2301" s="13">
        <v>0</v>
      </c>
      <c r="L2301" s="13">
        <v>0</v>
      </c>
      <c r="M2301" s="5">
        <f>AllData_CategoryTribe!AX2302*4</f>
        <v>0</v>
      </c>
      <c r="N2301" s="5">
        <f>AllData_CategoryTribe!BA2302*9</f>
        <v>0</v>
      </c>
      <c r="O2301" s="5">
        <f>AllData_CategoryTribe!BB2302*4</f>
        <v>0</v>
      </c>
      <c r="P2301">
        <f t="shared" si="35"/>
        <v>0</v>
      </c>
      <c r="Q2301">
        <v>44.3</v>
      </c>
    </row>
    <row r="2302" spans="1:17" x14ac:dyDescent="0.3">
      <c r="A2302" s="8" t="s">
        <v>232</v>
      </c>
      <c r="B2302" s="8" t="s">
        <v>240</v>
      </c>
      <c r="C2302" s="8" t="s">
        <v>174</v>
      </c>
      <c r="D2302" s="8" t="s">
        <v>17</v>
      </c>
      <c r="E2302" s="12"/>
      <c r="F2302" s="12">
        <v>0</v>
      </c>
      <c r="G2302" s="12">
        <v>0</v>
      </c>
      <c r="H2302" s="13">
        <v>0</v>
      </c>
      <c r="I2302" s="13">
        <v>0</v>
      </c>
      <c r="J2302" s="13">
        <v>0</v>
      </c>
      <c r="K2302" s="13">
        <v>0</v>
      </c>
      <c r="L2302" s="13">
        <v>0</v>
      </c>
      <c r="M2302" s="5">
        <f>AllData_CategoryTribe!AX2303*4</f>
        <v>0</v>
      </c>
      <c r="N2302" s="5">
        <f>AllData_CategoryTribe!BA2303*9</f>
        <v>0</v>
      </c>
      <c r="O2302" s="5">
        <f>AllData_CategoryTribe!BB2303*4</f>
        <v>0</v>
      </c>
      <c r="P2302">
        <f t="shared" si="35"/>
        <v>0</v>
      </c>
      <c r="Q2302">
        <v>38.299999999999997</v>
      </c>
    </row>
    <row r="2303" spans="1:17" x14ac:dyDescent="0.3">
      <c r="A2303" s="8" t="s">
        <v>232</v>
      </c>
      <c r="B2303" s="8" t="s">
        <v>240</v>
      </c>
      <c r="C2303" s="8" t="s">
        <v>174</v>
      </c>
      <c r="D2303" s="8" t="s">
        <v>18</v>
      </c>
      <c r="E2303" s="12"/>
      <c r="F2303" s="12">
        <v>0</v>
      </c>
      <c r="G2303" s="12">
        <v>0</v>
      </c>
      <c r="H2303" s="13">
        <v>0</v>
      </c>
      <c r="I2303" s="13">
        <v>0</v>
      </c>
      <c r="J2303" s="13">
        <v>0</v>
      </c>
      <c r="K2303" s="13">
        <v>0</v>
      </c>
      <c r="L2303" s="13">
        <v>0</v>
      </c>
      <c r="M2303" s="5">
        <f>AllData_CategoryTribe!AX2304*4</f>
        <v>0</v>
      </c>
      <c r="N2303" s="5">
        <f>AllData_CategoryTribe!BA2304*9</f>
        <v>0</v>
      </c>
      <c r="O2303" s="5">
        <f>AllData_CategoryTribe!BB2304*4</f>
        <v>0</v>
      </c>
      <c r="P2303">
        <f t="shared" si="35"/>
        <v>0</v>
      </c>
      <c r="Q2303">
        <v>39.900000000000006</v>
      </c>
    </row>
    <row r="2304" spans="1:17" x14ac:dyDescent="0.3">
      <c r="A2304" s="8" t="s">
        <v>232</v>
      </c>
      <c r="B2304" s="8" t="s">
        <v>240</v>
      </c>
      <c r="C2304" s="8" t="s">
        <v>174</v>
      </c>
      <c r="D2304" s="8" t="s">
        <v>19</v>
      </c>
      <c r="E2304" s="12">
        <v>112</v>
      </c>
      <c r="F2304" s="12">
        <v>0.01</v>
      </c>
      <c r="G2304" s="12">
        <v>1.1200000000000001</v>
      </c>
      <c r="H2304" s="13">
        <v>3.1920000000000006</v>
      </c>
      <c r="I2304" s="13">
        <v>0.30127999999999999</v>
      </c>
      <c r="J2304" s="13">
        <v>0.21167999999999998</v>
      </c>
      <c r="K2304" s="13">
        <v>0</v>
      </c>
      <c r="L2304" s="13">
        <v>0</v>
      </c>
      <c r="M2304" s="5">
        <f>AllData_CategoryTribe!AX2305*4</f>
        <v>1.20512</v>
      </c>
      <c r="N2304" s="5">
        <f>AllData_CategoryTribe!BA2305*9</f>
        <v>1.9051199999999997</v>
      </c>
      <c r="O2304" s="5">
        <f>AllData_CategoryTribe!BB2305*4</f>
        <v>0</v>
      </c>
      <c r="P2304">
        <f t="shared" si="35"/>
        <v>1</v>
      </c>
      <c r="Q2304">
        <v>45.8</v>
      </c>
    </row>
    <row r="2305" spans="1:17" x14ac:dyDescent="0.3">
      <c r="A2305" s="8" t="s">
        <v>232</v>
      </c>
      <c r="B2305" s="8" t="s">
        <v>240</v>
      </c>
      <c r="C2305" s="8" t="s">
        <v>174</v>
      </c>
      <c r="D2305" s="8" t="s">
        <v>22</v>
      </c>
      <c r="E2305" s="12"/>
      <c r="F2305" s="12">
        <v>0</v>
      </c>
      <c r="G2305" s="12">
        <v>0</v>
      </c>
      <c r="H2305" s="13">
        <v>0</v>
      </c>
      <c r="I2305" s="13">
        <v>0</v>
      </c>
      <c r="J2305" s="13">
        <v>0</v>
      </c>
      <c r="K2305" s="13">
        <v>0</v>
      </c>
      <c r="L2305" s="13">
        <v>0</v>
      </c>
      <c r="M2305" s="5">
        <f>AllData_CategoryTribe!AX2306*4</f>
        <v>0</v>
      </c>
      <c r="N2305" s="5">
        <f>AllData_CategoryTribe!BA2306*9</f>
        <v>0</v>
      </c>
      <c r="O2305" s="5">
        <f>AllData_CategoryTribe!BB2306*4</f>
        <v>0</v>
      </c>
      <c r="P2305">
        <f t="shared" si="35"/>
        <v>0</v>
      </c>
      <c r="Q2305">
        <v>45.8</v>
      </c>
    </row>
    <row r="2306" spans="1:17" x14ac:dyDescent="0.3">
      <c r="A2306" s="8" t="s">
        <v>232</v>
      </c>
      <c r="B2306" s="8" t="s">
        <v>240</v>
      </c>
      <c r="C2306" s="8" t="s">
        <v>174</v>
      </c>
      <c r="D2306" s="8" t="s">
        <v>23</v>
      </c>
      <c r="E2306" s="12">
        <v>64</v>
      </c>
      <c r="F2306" s="12">
        <v>3.3000000000000002E-2</v>
      </c>
      <c r="G2306" s="12">
        <v>2.1120000000000001</v>
      </c>
      <c r="H2306" s="13">
        <v>3.2736000000000001</v>
      </c>
      <c r="I2306" s="13">
        <v>0.26611200000000002</v>
      </c>
      <c r="J2306" s="13">
        <v>0.22387199999999999</v>
      </c>
      <c r="K2306" s="13">
        <v>2.3232000000000003E-2</v>
      </c>
      <c r="L2306" s="13">
        <v>0</v>
      </c>
      <c r="M2306" s="5">
        <f>AllData_CategoryTribe!AX2307*4</f>
        <v>1.0644480000000001</v>
      </c>
      <c r="N2306" s="5">
        <f>AllData_CategoryTribe!BA2307*9</f>
        <v>2.0148479999999998</v>
      </c>
      <c r="O2306" s="5">
        <f>AllData_CategoryTribe!BB2307*4</f>
        <v>9.2928000000000011E-2</v>
      </c>
      <c r="P2306">
        <f t="shared" si="35"/>
        <v>1</v>
      </c>
      <c r="Q2306">
        <v>24.3</v>
      </c>
    </row>
    <row r="2307" spans="1:17" x14ac:dyDescent="0.3">
      <c r="A2307" s="8" t="s">
        <v>232</v>
      </c>
      <c r="B2307" s="8" t="s">
        <v>240</v>
      </c>
      <c r="C2307" s="8" t="s">
        <v>174</v>
      </c>
      <c r="D2307" s="8" t="s">
        <v>24</v>
      </c>
      <c r="E2307" s="12">
        <v>184</v>
      </c>
      <c r="F2307" s="12">
        <v>0.28599999999999998</v>
      </c>
      <c r="G2307" s="12">
        <v>52.623999999999995</v>
      </c>
      <c r="H2307" s="13">
        <v>36.310559999999995</v>
      </c>
      <c r="I2307" s="13">
        <v>1.8944639999999999</v>
      </c>
      <c r="J2307" s="13">
        <v>2.1575839999999995</v>
      </c>
      <c r="K2307" s="13">
        <v>2.36808</v>
      </c>
      <c r="L2307" s="13">
        <v>0</v>
      </c>
      <c r="M2307" s="5">
        <f>AllData_CategoryTribe!AX2308*4</f>
        <v>7.5778559999999997</v>
      </c>
      <c r="N2307" s="5">
        <f>AllData_CategoryTribe!BA2308*9</f>
        <v>19.418255999999996</v>
      </c>
      <c r="O2307" s="5">
        <f>AllData_CategoryTribe!BB2308*4</f>
        <v>9.4723199999999999</v>
      </c>
      <c r="P2307">
        <f t="shared" ref="P2307:P2370" si="36">IF($G$2:$G$3469&gt;0,1,0)</f>
        <v>1</v>
      </c>
      <c r="Q2307">
        <v>12.2</v>
      </c>
    </row>
    <row r="2308" spans="1:17" x14ac:dyDescent="0.3">
      <c r="A2308" s="8" t="s">
        <v>232</v>
      </c>
      <c r="B2308" s="8" t="s">
        <v>240</v>
      </c>
      <c r="C2308" s="8" t="s">
        <v>174</v>
      </c>
      <c r="D2308" s="8" t="s">
        <v>25</v>
      </c>
      <c r="E2308" s="12"/>
      <c r="F2308" s="12">
        <v>0</v>
      </c>
      <c r="G2308" s="12">
        <v>0</v>
      </c>
      <c r="H2308" s="13">
        <v>0</v>
      </c>
      <c r="I2308" s="13">
        <v>0</v>
      </c>
      <c r="J2308" s="13">
        <v>0</v>
      </c>
      <c r="K2308" s="13">
        <v>0</v>
      </c>
      <c r="L2308" s="13">
        <v>0</v>
      </c>
      <c r="M2308" s="5">
        <f>AllData_CategoryTribe!AX2309*4</f>
        <v>0</v>
      </c>
      <c r="N2308" s="5">
        <f>AllData_CategoryTribe!BA2309*9</f>
        <v>0</v>
      </c>
      <c r="O2308" s="5">
        <f>AllData_CategoryTribe!BB2309*4</f>
        <v>0</v>
      </c>
      <c r="P2308">
        <f t="shared" si="36"/>
        <v>0</v>
      </c>
      <c r="Q2308">
        <v>59.3</v>
      </c>
    </row>
    <row r="2309" spans="1:17" x14ac:dyDescent="0.3">
      <c r="A2309" s="8" t="s">
        <v>20</v>
      </c>
      <c r="B2309" s="8" t="s">
        <v>240</v>
      </c>
      <c r="C2309" s="8" t="s">
        <v>174</v>
      </c>
      <c r="D2309" s="8" t="s">
        <v>20</v>
      </c>
      <c r="E2309" s="12">
        <v>112</v>
      </c>
      <c r="F2309" s="12">
        <v>1</v>
      </c>
      <c r="G2309" s="12">
        <v>112</v>
      </c>
      <c r="H2309" s="13">
        <v>117.6</v>
      </c>
      <c r="I2309" s="13">
        <v>20.72</v>
      </c>
      <c r="J2309" s="13">
        <v>3.2480000000000002</v>
      </c>
      <c r="K2309" s="13">
        <v>0</v>
      </c>
      <c r="L2309" s="13">
        <v>0</v>
      </c>
      <c r="M2309" s="5">
        <f>AllData_CategoryTribe!AX2310*4</f>
        <v>82.88</v>
      </c>
      <c r="N2309" s="5">
        <f>AllData_CategoryTribe!BA2310*9</f>
        <v>29.232000000000003</v>
      </c>
      <c r="O2309" s="5">
        <f>AllData_CategoryTribe!BB2310*4</f>
        <v>0</v>
      </c>
      <c r="P2309">
        <f t="shared" si="36"/>
        <v>1</v>
      </c>
      <c r="Q2309">
        <v>21.4</v>
      </c>
    </row>
    <row r="2310" spans="1:17" x14ac:dyDescent="0.3">
      <c r="A2310" s="8" t="s">
        <v>233</v>
      </c>
      <c r="B2310" s="8" t="s">
        <v>240</v>
      </c>
      <c r="C2310" s="8" t="s">
        <v>174</v>
      </c>
      <c r="D2310" s="8" t="s">
        <v>26</v>
      </c>
      <c r="E2310" s="12">
        <v>175</v>
      </c>
      <c r="F2310" s="12">
        <v>3.3000000000000002E-2</v>
      </c>
      <c r="G2310" s="12">
        <v>5.7750000000000004</v>
      </c>
      <c r="H2310" s="13">
        <v>7.5075000000000003</v>
      </c>
      <c r="I2310" s="13">
        <v>0.1386</v>
      </c>
      <c r="J2310" s="13">
        <v>1.155E-2</v>
      </c>
      <c r="K2310" s="13">
        <v>1.6516500000000003</v>
      </c>
      <c r="L2310" s="13">
        <v>1.7325E-2</v>
      </c>
      <c r="M2310" s="5">
        <f>AllData_CategoryTribe!AX2311*4</f>
        <v>0.5544</v>
      </c>
      <c r="N2310" s="5">
        <f>AllData_CategoryTribe!BA2311*9</f>
        <v>0.10395</v>
      </c>
      <c r="O2310" s="5">
        <f>AllData_CategoryTribe!BB2311*4</f>
        <v>6.6066000000000011</v>
      </c>
      <c r="P2310">
        <f t="shared" si="36"/>
        <v>1</v>
      </c>
      <c r="Q2310">
        <v>31.200000000000003</v>
      </c>
    </row>
    <row r="2311" spans="1:17" x14ac:dyDescent="0.3">
      <c r="A2311" s="8" t="s">
        <v>233</v>
      </c>
      <c r="B2311" s="8" t="s">
        <v>240</v>
      </c>
      <c r="C2311" s="8" t="s">
        <v>174</v>
      </c>
      <c r="D2311" s="8" t="s">
        <v>28</v>
      </c>
      <c r="E2311" s="12">
        <v>185</v>
      </c>
      <c r="F2311" s="12">
        <v>6.7000000000000004E-2</v>
      </c>
      <c r="G2311" s="12">
        <v>12.395000000000001</v>
      </c>
      <c r="H2311" s="13">
        <v>15.741650000000002</v>
      </c>
      <c r="I2311" s="13">
        <v>1.078365</v>
      </c>
      <c r="J2311" s="13">
        <v>6.1975000000000009E-2</v>
      </c>
      <c r="K2311" s="13">
        <v>2.8260600000000005</v>
      </c>
      <c r="L2311" s="13">
        <v>0.79328000000000021</v>
      </c>
      <c r="M2311" s="5">
        <f>AllData_CategoryTribe!AX2312*4</f>
        <v>4.3134600000000001</v>
      </c>
      <c r="N2311" s="5">
        <f>AllData_CategoryTribe!BA2312*9</f>
        <v>0.55777500000000013</v>
      </c>
      <c r="O2311" s="5">
        <f>AllData_CategoryTribe!BB2312*4</f>
        <v>11.304240000000002</v>
      </c>
      <c r="P2311">
        <f t="shared" si="36"/>
        <v>1</v>
      </c>
      <c r="Q2311">
        <v>32</v>
      </c>
    </row>
    <row r="2312" spans="1:17" x14ac:dyDescent="0.3">
      <c r="A2312" s="8" t="s">
        <v>233</v>
      </c>
      <c r="B2312" s="8" t="s">
        <v>240</v>
      </c>
      <c r="C2312" s="8" t="s">
        <v>174</v>
      </c>
      <c r="D2312" s="8" t="s">
        <v>29</v>
      </c>
      <c r="E2312" s="12">
        <v>60</v>
      </c>
      <c r="F2312" s="12">
        <v>0.57099999999999995</v>
      </c>
      <c r="G2312" s="12">
        <v>34.26</v>
      </c>
      <c r="H2312" s="13">
        <v>7.5371999999999995</v>
      </c>
      <c r="I2312" s="13">
        <v>0.34259999999999996</v>
      </c>
      <c r="J2312" s="13">
        <v>0.13704</v>
      </c>
      <c r="K2312" s="13">
        <v>1.5416999999999998</v>
      </c>
      <c r="L2312" s="13">
        <v>0.9592799999999998</v>
      </c>
      <c r="M2312" s="5">
        <f>AllData_CategoryTribe!AX2313*4</f>
        <v>1.3703999999999998</v>
      </c>
      <c r="N2312" s="5">
        <f>AllData_CategoryTribe!BA2313*9</f>
        <v>1.23336</v>
      </c>
      <c r="O2312" s="5">
        <f>AllData_CategoryTribe!BB2313*4</f>
        <v>6.1667999999999994</v>
      </c>
      <c r="P2312">
        <f t="shared" si="36"/>
        <v>1</v>
      </c>
      <c r="Q2312">
        <v>5.9</v>
      </c>
    </row>
    <row r="2313" spans="1:17" x14ac:dyDescent="0.3">
      <c r="A2313" s="8" t="s">
        <v>233</v>
      </c>
      <c r="B2313" s="8" t="s">
        <v>240</v>
      </c>
      <c r="C2313" s="8" t="s">
        <v>174</v>
      </c>
      <c r="D2313" s="8" t="s">
        <v>30</v>
      </c>
      <c r="E2313" s="12"/>
      <c r="F2313" s="12">
        <v>0</v>
      </c>
      <c r="G2313" s="12">
        <v>0</v>
      </c>
      <c r="H2313" s="13">
        <v>0</v>
      </c>
      <c r="I2313" s="13">
        <v>0</v>
      </c>
      <c r="J2313" s="13">
        <v>0</v>
      </c>
      <c r="K2313" s="13">
        <v>0</v>
      </c>
      <c r="L2313" s="13">
        <v>0</v>
      </c>
      <c r="M2313" s="5">
        <f>AllData_CategoryTribe!AX2314*4</f>
        <v>0</v>
      </c>
      <c r="N2313" s="5">
        <f>AllData_CategoryTribe!BA2314*9</f>
        <v>0</v>
      </c>
      <c r="O2313" s="5">
        <f>AllData_CategoryTribe!BB2314*4</f>
        <v>0</v>
      </c>
      <c r="P2313">
        <f t="shared" si="36"/>
        <v>0</v>
      </c>
      <c r="Q2313">
        <v>24.9</v>
      </c>
    </row>
    <row r="2314" spans="1:17" x14ac:dyDescent="0.3">
      <c r="A2314" s="8" t="s">
        <v>233</v>
      </c>
      <c r="B2314" s="8" t="s">
        <v>240</v>
      </c>
      <c r="C2314" s="8" t="s">
        <v>174</v>
      </c>
      <c r="D2314" s="8" t="s">
        <v>31</v>
      </c>
      <c r="E2314" s="12"/>
      <c r="F2314" s="12">
        <v>0</v>
      </c>
      <c r="G2314" s="12">
        <v>0</v>
      </c>
      <c r="H2314" s="13">
        <v>0</v>
      </c>
      <c r="I2314" s="13">
        <v>0</v>
      </c>
      <c r="J2314" s="13">
        <v>0</v>
      </c>
      <c r="K2314" s="13">
        <v>0</v>
      </c>
      <c r="L2314" s="13">
        <v>0</v>
      </c>
      <c r="M2314" s="5">
        <f>AllData_CategoryTribe!AX2315*4</f>
        <v>0</v>
      </c>
      <c r="N2314" s="5">
        <f>AllData_CategoryTribe!BA2315*9</f>
        <v>0</v>
      </c>
      <c r="O2314" s="5">
        <f>AllData_CategoryTribe!BB2315*4</f>
        <v>0</v>
      </c>
      <c r="P2314">
        <f t="shared" si="36"/>
        <v>0</v>
      </c>
      <c r="Q2314">
        <v>23.700000000000003</v>
      </c>
    </row>
    <row r="2315" spans="1:17" x14ac:dyDescent="0.3">
      <c r="A2315" s="8" t="s">
        <v>233</v>
      </c>
      <c r="B2315" s="8" t="s">
        <v>240</v>
      </c>
      <c r="C2315" s="8" t="s">
        <v>174</v>
      </c>
      <c r="D2315" s="8" t="s">
        <v>87</v>
      </c>
      <c r="E2315" s="12">
        <v>171</v>
      </c>
      <c r="F2315" s="12">
        <v>1.0999999999999999E-2</v>
      </c>
      <c r="G2315" s="12">
        <v>1.8809999999999998</v>
      </c>
      <c r="H2315" s="13">
        <v>2.1819599999999997</v>
      </c>
      <c r="I2315" s="13">
        <v>0.14483699999999999</v>
      </c>
      <c r="J2315" s="13">
        <v>9.4049999999999984E-3</v>
      </c>
      <c r="K2315" s="13">
        <v>0.39124799999999993</v>
      </c>
      <c r="L2315" s="13">
        <v>0.12226499999999998</v>
      </c>
      <c r="M2315" s="5">
        <f>AllData_CategoryTribe!AX2316*4</f>
        <v>0.57934799999999997</v>
      </c>
      <c r="N2315" s="5">
        <f>AllData_CategoryTribe!BA2316*9</f>
        <v>8.4644999999999984E-2</v>
      </c>
      <c r="O2315" s="5">
        <f>AllData_CategoryTribe!BB2316*4</f>
        <v>1.5649919999999997</v>
      </c>
      <c r="P2315">
        <f t="shared" si="36"/>
        <v>1</v>
      </c>
      <c r="Q2315">
        <v>29</v>
      </c>
    </row>
    <row r="2316" spans="1:17" x14ac:dyDescent="0.3">
      <c r="A2316" s="8" t="s">
        <v>233</v>
      </c>
      <c r="B2316" s="8" t="s">
        <v>240</v>
      </c>
      <c r="C2316" s="8" t="s">
        <v>174</v>
      </c>
      <c r="D2316" s="8" t="s">
        <v>128</v>
      </c>
      <c r="E2316" s="12">
        <v>62</v>
      </c>
      <c r="F2316" s="12">
        <v>3.3000000000000002E-2</v>
      </c>
      <c r="G2316" s="12">
        <v>2.0460000000000003</v>
      </c>
      <c r="H2316" s="13">
        <v>0.92070000000000007</v>
      </c>
      <c r="I2316" s="13">
        <v>2.2506000000000005E-2</v>
      </c>
      <c r="J2316" s="13">
        <v>4.092000000000001E-3</v>
      </c>
      <c r="K2316" s="13">
        <v>0.21483000000000005</v>
      </c>
      <c r="L2316" s="13">
        <v>6.7518000000000009E-2</v>
      </c>
      <c r="M2316" s="5">
        <f>AllData_CategoryTribe!AX2317*4</f>
        <v>9.0024000000000021E-2</v>
      </c>
      <c r="N2316" s="5">
        <f>AllData_CategoryTribe!BA2317*9</f>
        <v>3.6828000000000007E-2</v>
      </c>
      <c r="O2316" s="5">
        <f>AllData_CategoryTribe!BB2317*4</f>
        <v>0.85932000000000019</v>
      </c>
      <c r="P2316">
        <f t="shared" si="36"/>
        <v>1</v>
      </c>
      <c r="Q2316">
        <v>11.8</v>
      </c>
    </row>
    <row r="2317" spans="1:17" x14ac:dyDescent="0.3">
      <c r="A2317" s="8" t="s">
        <v>234</v>
      </c>
      <c r="B2317" s="8" t="s">
        <v>240</v>
      </c>
      <c r="C2317" s="8" t="s">
        <v>174</v>
      </c>
      <c r="D2317" s="8" t="s">
        <v>248</v>
      </c>
      <c r="E2317" s="12">
        <v>134</v>
      </c>
      <c r="F2317" s="12">
        <v>0.35699999999999998</v>
      </c>
      <c r="G2317" s="12">
        <v>47.838000000000001</v>
      </c>
      <c r="H2317" s="13">
        <v>77.975939999999994</v>
      </c>
      <c r="I2317" s="13">
        <v>3.0137939999999999</v>
      </c>
      <c r="J2317" s="13">
        <v>0.66973199999999988</v>
      </c>
      <c r="K2317" s="13">
        <v>14.877618</v>
      </c>
      <c r="L2317" s="13">
        <v>0.47838000000000003</v>
      </c>
      <c r="M2317" s="5">
        <f>AllData_CategoryTribe!AX2318*4</f>
        <v>12.055175999999999</v>
      </c>
      <c r="N2317" s="5">
        <f>AllData_CategoryTribe!BA2318*9</f>
        <v>6.0275879999999988</v>
      </c>
      <c r="O2317" s="5">
        <f>AllData_CategoryTribe!BB2318*4</f>
        <v>59.510472</v>
      </c>
      <c r="P2317">
        <f t="shared" si="36"/>
        <v>1</v>
      </c>
      <c r="Q2317">
        <v>38.799999999999997</v>
      </c>
    </row>
    <row r="2318" spans="1:17" x14ac:dyDescent="0.3">
      <c r="A2318" s="8" t="s">
        <v>234</v>
      </c>
      <c r="B2318" s="8" t="s">
        <v>240</v>
      </c>
      <c r="C2318" s="8" t="s">
        <v>174</v>
      </c>
      <c r="D2318" s="8" t="s">
        <v>27</v>
      </c>
      <c r="E2318" s="12">
        <v>114</v>
      </c>
      <c r="F2318" s="12">
        <v>1</v>
      </c>
      <c r="G2318" s="12">
        <v>114</v>
      </c>
      <c r="H2318" s="13">
        <v>142.5</v>
      </c>
      <c r="I2318" s="13">
        <v>2.3940000000000001</v>
      </c>
      <c r="J2318" s="13">
        <v>1.4820000000000002</v>
      </c>
      <c r="K2318" s="13">
        <v>29.867999999999999</v>
      </c>
      <c r="L2318" s="13">
        <v>1.1399999999999999</v>
      </c>
      <c r="M2318" s="5">
        <f>AllData_CategoryTribe!AX2319*4</f>
        <v>9.5760000000000005</v>
      </c>
      <c r="N2318" s="5">
        <f>AllData_CategoryTribe!BA2319*9</f>
        <v>13.338000000000001</v>
      </c>
      <c r="O2318" s="5">
        <f>AllData_CategoryTribe!BB2319*4</f>
        <v>119.47199999999999</v>
      </c>
      <c r="P2318">
        <f t="shared" si="36"/>
        <v>1</v>
      </c>
      <c r="Q2318">
        <v>29.6</v>
      </c>
    </row>
    <row r="2319" spans="1:17" x14ac:dyDescent="0.3">
      <c r="A2319" s="8" t="s">
        <v>234</v>
      </c>
      <c r="B2319" s="8" t="s">
        <v>240</v>
      </c>
      <c r="C2319" s="8" t="s">
        <v>174</v>
      </c>
      <c r="D2319" s="8" t="s">
        <v>32</v>
      </c>
      <c r="E2319" s="12"/>
      <c r="F2319" s="12">
        <v>0</v>
      </c>
      <c r="G2319" s="12">
        <v>0</v>
      </c>
      <c r="H2319" s="13">
        <v>0</v>
      </c>
      <c r="I2319" s="13">
        <v>0</v>
      </c>
      <c r="J2319" s="13">
        <v>0</v>
      </c>
      <c r="K2319" s="13">
        <v>0</v>
      </c>
      <c r="L2319" s="13">
        <v>0</v>
      </c>
      <c r="M2319" s="5">
        <f>AllData_CategoryTribe!AX2320*4</f>
        <v>0</v>
      </c>
      <c r="N2319" s="5">
        <f>AllData_CategoryTribe!BA2320*9</f>
        <v>0</v>
      </c>
      <c r="O2319" s="5">
        <f>AllData_CategoryTribe!BB2320*4</f>
        <v>0</v>
      </c>
      <c r="P2319">
        <f t="shared" si="36"/>
        <v>0</v>
      </c>
      <c r="Q2319">
        <v>87</v>
      </c>
    </row>
    <row r="2320" spans="1:17" x14ac:dyDescent="0.3">
      <c r="A2320" s="8" t="s">
        <v>234</v>
      </c>
      <c r="B2320" s="8" t="s">
        <v>240</v>
      </c>
      <c r="C2320" s="8" t="s">
        <v>174</v>
      </c>
      <c r="D2320" s="8" t="s">
        <v>74</v>
      </c>
      <c r="E2320" s="12">
        <v>340</v>
      </c>
      <c r="F2320" s="12">
        <v>0.05</v>
      </c>
      <c r="G2320" s="12">
        <v>17</v>
      </c>
      <c r="H2320" s="13">
        <v>6.97</v>
      </c>
      <c r="I2320" s="13">
        <v>0</v>
      </c>
      <c r="J2320" s="13">
        <v>0</v>
      </c>
      <c r="K2320" s="13">
        <v>1.768</v>
      </c>
      <c r="L2320" s="13">
        <v>0</v>
      </c>
      <c r="M2320" s="5">
        <f>AllData_CategoryTribe!AX2321*4</f>
        <v>0</v>
      </c>
      <c r="N2320" s="5">
        <f>AllData_CategoryTribe!BA2321*9</f>
        <v>0</v>
      </c>
      <c r="O2320" s="5">
        <f>AllData_CategoryTribe!BB2321*4</f>
        <v>7.0720000000000001</v>
      </c>
      <c r="P2320">
        <f t="shared" si="36"/>
        <v>1</v>
      </c>
      <c r="Q2320">
        <v>10.4</v>
      </c>
    </row>
    <row r="2321" spans="1:17" x14ac:dyDescent="0.3">
      <c r="A2321" s="8" t="s">
        <v>232</v>
      </c>
      <c r="B2321" s="8" t="s">
        <v>240</v>
      </c>
      <c r="C2321" s="8" t="s">
        <v>175</v>
      </c>
      <c r="D2321" s="8" t="s">
        <v>13</v>
      </c>
      <c r="E2321" s="12">
        <v>112</v>
      </c>
      <c r="F2321" s="12">
        <v>0.28599999999999998</v>
      </c>
      <c r="G2321" s="12">
        <v>32.031999999999996</v>
      </c>
      <c r="H2321" s="13">
        <v>86.16607999999998</v>
      </c>
      <c r="I2321" s="13">
        <v>7.9759679999999991</v>
      </c>
      <c r="J2321" s="13">
        <v>5.7657599999999993</v>
      </c>
      <c r="K2321" s="13">
        <v>0</v>
      </c>
      <c r="L2321" s="13">
        <v>0</v>
      </c>
      <c r="M2321" s="5">
        <f>AllData_CategoryTribe!AX2322*4</f>
        <v>31.903871999999996</v>
      </c>
      <c r="N2321" s="5">
        <f>AllData_CategoryTribe!BA2322*9</f>
        <v>51.891839999999995</v>
      </c>
      <c r="O2321" s="5">
        <f>AllData_CategoryTribe!BB2322*4</f>
        <v>0</v>
      </c>
      <c r="P2321">
        <f t="shared" si="36"/>
        <v>1</v>
      </c>
      <c r="Q2321">
        <v>42.9</v>
      </c>
    </row>
    <row r="2322" spans="1:17" x14ac:dyDescent="0.3">
      <c r="A2322" s="8" t="s">
        <v>232</v>
      </c>
      <c r="B2322" s="8" t="s">
        <v>240</v>
      </c>
      <c r="C2322" s="8" t="s">
        <v>175</v>
      </c>
      <c r="D2322" s="8" t="s">
        <v>15</v>
      </c>
      <c r="E2322" s="12">
        <v>85</v>
      </c>
      <c r="F2322" s="12">
        <v>3.3000000000000002E-2</v>
      </c>
      <c r="G2322" s="12">
        <v>2.8050000000000002</v>
      </c>
      <c r="H2322" s="13">
        <v>6.7600499999999997</v>
      </c>
      <c r="I2322" s="13">
        <v>0.92284499999999992</v>
      </c>
      <c r="J2322" s="13">
        <v>0.30574500000000004</v>
      </c>
      <c r="K2322" s="13">
        <v>1.4025000000000001E-2</v>
      </c>
      <c r="L2322" s="13">
        <v>0</v>
      </c>
      <c r="M2322" s="5">
        <f>AllData_CategoryTribe!AX2323*4</f>
        <v>3.6913799999999997</v>
      </c>
      <c r="N2322" s="5">
        <f>AllData_CategoryTribe!BA2323*9</f>
        <v>2.7517050000000003</v>
      </c>
      <c r="O2322" s="5">
        <f>AllData_CategoryTribe!BB2323*4</f>
        <v>5.6100000000000004E-2</v>
      </c>
      <c r="P2322">
        <f t="shared" si="36"/>
        <v>1</v>
      </c>
      <c r="Q2322">
        <v>44.3</v>
      </c>
    </row>
    <row r="2323" spans="1:17" x14ac:dyDescent="0.3">
      <c r="A2323" s="8" t="s">
        <v>232</v>
      </c>
      <c r="B2323" s="8" t="s">
        <v>240</v>
      </c>
      <c r="C2323" s="8" t="s">
        <v>175</v>
      </c>
      <c r="D2323" s="8" t="s">
        <v>17</v>
      </c>
      <c r="E2323" s="12"/>
      <c r="F2323" s="12">
        <v>0</v>
      </c>
      <c r="G2323" s="12">
        <v>0</v>
      </c>
      <c r="H2323" s="13">
        <v>0</v>
      </c>
      <c r="I2323" s="13">
        <v>0</v>
      </c>
      <c r="J2323" s="13">
        <v>0</v>
      </c>
      <c r="K2323" s="13">
        <v>0</v>
      </c>
      <c r="L2323" s="13">
        <v>0</v>
      </c>
      <c r="M2323" s="5">
        <f>AllData_CategoryTribe!AX2324*4</f>
        <v>0</v>
      </c>
      <c r="N2323" s="5">
        <f>AllData_CategoryTribe!BA2324*9</f>
        <v>0</v>
      </c>
      <c r="O2323" s="5">
        <f>AllData_CategoryTribe!BB2324*4</f>
        <v>0</v>
      </c>
      <c r="P2323">
        <f t="shared" si="36"/>
        <v>0</v>
      </c>
      <c r="Q2323">
        <v>38.299999999999997</v>
      </c>
    </row>
    <row r="2324" spans="1:17" x14ac:dyDescent="0.3">
      <c r="A2324" s="8" t="s">
        <v>232</v>
      </c>
      <c r="B2324" s="8" t="s">
        <v>240</v>
      </c>
      <c r="C2324" s="8" t="s">
        <v>175</v>
      </c>
      <c r="D2324" s="8" t="s">
        <v>18</v>
      </c>
      <c r="E2324" s="12"/>
      <c r="F2324" s="12">
        <v>0</v>
      </c>
      <c r="G2324" s="12">
        <v>0</v>
      </c>
      <c r="H2324" s="13">
        <v>0</v>
      </c>
      <c r="I2324" s="13">
        <v>0</v>
      </c>
      <c r="J2324" s="13">
        <v>0</v>
      </c>
      <c r="K2324" s="13">
        <v>0</v>
      </c>
      <c r="L2324" s="13">
        <v>0</v>
      </c>
      <c r="M2324" s="5">
        <f>AllData_CategoryTribe!AX2325*4</f>
        <v>0</v>
      </c>
      <c r="N2324" s="5">
        <f>AllData_CategoryTribe!BA2325*9</f>
        <v>0</v>
      </c>
      <c r="O2324" s="5">
        <f>AllData_CategoryTribe!BB2325*4</f>
        <v>0</v>
      </c>
      <c r="P2324">
        <f t="shared" si="36"/>
        <v>0</v>
      </c>
      <c r="Q2324">
        <v>39.900000000000006</v>
      </c>
    </row>
    <row r="2325" spans="1:17" x14ac:dyDescent="0.3">
      <c r="A2325" s="8" t="s">
        <v>232</v>
      </c>
      <c r="B2325" s="8" t="s">
        <v>240</v>
      </c>
      <c r="C2325" s="8" t="s">
        <v>175</v>
      </c>
      <c r="D2325" s="8" t="s">
        <v>19</v>
      </c>
      <c r="E2325" s="12">
        <v>112</v>
      </c>
      <c r="F2325" s="12">
        <v>6.7000000000000004E-2</v>
      </c>
      <c r="G2325" s="12">
        <v>7.5040000000000004</v>
      </c>
      <c r="H2325" s="13">
        <v>21.386400000000002</v>
      </c>
      <c r="I2325" s="13">
        <v>2.0185759999999999</v>
      </c>
      <c r="J2325" s="13">
        <v>1.4182560000000002</v>
      </c>
      <c r="K2325" s="13">
        <v>0</v>
      </c>
      <c r="L2325" s="13">
        <v>0</v>
      </c>
      <c r="M2325" s="5">
        <f>AllData_CategoryTribe!AX2326*4</f>
        <v>8.0743039999999997</v>
      </c>
      <c r="N2325" s="5">
        <f>AllData_CategoryTribe!BA2326*9</f>
        <v>12.764304000000001</v>
      </c>
      <c r="O2325" s="5">
        <f>AllData_CategoryTribe!BB2326*4</f>
        <v>0</v>
      </c>
      <c r="P2325">
        <f t="shared" si="36"/>
        <v>1</v>
      </c>
      <c r="Q2325">
        <v>45.8</v>
      </c>
    </row>
    <row r="2326" spans="1:17" x14ac:dyDescent="0.3">
      <c r="A2326" s="8" t="s">
        <v>232</v>
      </c>
      <c r="B2326" s="8" t="s">
        <v>240</v>
      </c>
      <c r="C2326" s="8" t="s">
        <v>175</v>
      </c>
      <c r="D2326" s="8" t="s">
        <v>22</v>
      </c>
      <c r="E2326" s="12"/>
      <c r="F2326" s="12">
        <v>0</v>
      </c>
      <c r="G2326" s="12">
        <v>0</v>
      </c>
      <c r="H2326" s="13">
        <v>0</v>
      </c>
      <c r="I2326" s="13">
        <v>0</v>
      </c>
      <c r="J2326" s="13">
        <v>0</v>
      </c>
      <c r="K2326" s="13">
        <v>0</v>
      </c>
      <c r="L2326" s="13">
        <v>0</v>
      </c>
      <c r="M2326" s="5">
        <f>AllData_CategoryTribe!AX2327*4</f>
        <v>0</v>
      </c>
      <c r="N2326" s="5">
        <f>AllData_CategoryTribe!BA2327*9</f>
        <v>0</v>
      </c>
      <c r="O2326" s="5">
        <f>AllData_CategoryTribe!BB2327*4</f>
        <v>0</v>
      </c>
      <c r="P2326">
        <f t="shared" si="36"/>
        <v>0</v>
      </c>
      <c r="Q2326">
        <v>45.8</v>
      </c>
    </row>
    <row r="2327" spans="1:17" x14ac:dyDescent="0.3">
      <c r="A2327" s="8" t="s">
        <v>232</v>
      </c>
      <c r="B2327" s="8" t="s">
        <v>240</v>
      </c>
      <c r="C2327" s="8" t="s">
        <v>175</v>
      </c>
      <c r="D2327" s="8" t="s">
        <v>136</v>
      </c>
      <c r="E2327" s="12">
        <v>56</v>
      </c>
      <c r="F2327" s="12">
        <v>6.7000000000000004E-2</v>
      </c>
      <c r="G2327" s="12">
        <v>3.7520000000000002</v>
      </c>
      <c r="H2327" s="13">
        <v>10.24296</v>
      </c>
      <c r="I2327" s="13">
        <v>1.035552</v>
      </c>
      <c r="J2327" s="13">
        <v>0.64534400000000003</v>
      </c>
      <c r="K2327" s="13">
        <v>0</v>
      </c>
      <c r="L2327" s="13">
        <v>0</v>
      </c>
      <c r="M2327" s="5">
        <f>AllData_CategoryTribe!AX2328*4</f>
        <v>4.1422080000000001</v>
      </c>
      <c r="N2327" s="5">
        <f>AllData_CategoryTribe!BA2328*9</f>
        <v>5.8080959999999999</v>
      </c>
      <c r="O2327" s="5">
        <f>AllData_CategoryTribe!BB2328*4</f>
        <v>0</v>
      </c>
      <c r="P2327">
        <f t="shared" si="36"/>
        <v>1</v>
      </c>
      <c r="Q2327">
        <v>44.8</v>
      </c>
    </row>
    <row r="2328" spans="1:17" x14ac:dyDescent="0.3">
      <c r="A2328" s="8" t="s">
        <v>232</v>
      </c>
      <c r="B2328" s="8" t="s">
        <v>240</v>
      </c>
      <c r="C2328" s="8" t="s">
        <v>175</v>
      </c>
      <c r="D2328" s="8" t="s">
        <v>23</v>
      </c>
      <c r="E2328" s="12"/>
      <c r="F2328" s="12">
        <v>0</v>
      </c>
      <c r="G2328" s="12">
        <v>0</v>
      </c>
      <c r="H2328" s="13">
        <v>0</v>
      </c>
      <c r="I2328" s="13">
        <v>0</v>
      </c>
      <c r="J2328" s="13">
        <v>0</v>
      </c>
      <c r="K2328" s="13">
        <v>0</v>
      </c>
      <c r="L2328" s="13">
        <v>0</v>
      </c>
      <c r="M2328" s="5">
        <f>AllData_CategoryTribe!AX2329*4</f>
        <v>0</v>
      </c>
      <c r="N2328" s="5">
        <f>AllData_CategoryTribe!BA2329*9</f>
        <v>0</v>
      </c>
      <c r="O2328" s="5">
        <f>AllData_CategoryTribe!BB2329*4</f>
        <v>0</v>
      </c>
      <c r="P2328">
        <f t="shared" si="36"/>
        <v>0</v>
      </c>
      <c r="Q2328">
        <v>24.3</v>
      </c>
    </row>
    <row r="2329" spans="1:17" x14ac:dyDescent="0.3">
      <c r="A2329" s="8" t="s">
        <v>232</v>
      </c>
      <c r="B2329" s="8" t="s">
        <v>240</v>
      </c>
      <c r="C2329" s="8" t="s">
        <v>175</v>
      </c>
      <c r="D2329" s="8" t="s">
        <v>24</v>
      </c>
      <c r="E2329" s="12">
        <v>184</v>
      </c>
      <c r="F2329" s="12">
        <v>0.14299999999999999</v>
      </c>
      <c r="G2329" s="12">
        <v>26.311999999999998</v>
      </c>
      <c r="H2329" s="13">
        <v>18.155279999999998</v>
      </c>
      <c r="I2329" s="13">
        <v>0.94723199999999996</v>
      </c>
      <c r="J2329" s="13">
        <v>1.0787919999999998</v>
      </c>
      <c r="K2329" s="13">
        <v>1.18404</v>
      </c>
      <c r="L2329" s="13">
        <v>0</v>
      </c>
      <c r="M2329" s="5">
        <f>AllData_CategoryTribe!AX2330*4</f>
        <v>3.7889279999999999</v>
      </c>
      <c r="N2329" s="5">
        <f>AllData_CategoryTribe!BA2330*9</f>
        <v>9.709127999999998</v>
      </c>
      <c r="O2329" s="5">
        <f>AllData_CategoryTribe!BB2330*4</f>
        <v>4.7361599999999999</v>
      </c>
      <c r="P2329">
        <f t="shared" si="36"/>
        <v>1</v>
      </c>
      <c r="Q2329">
        <v>12.2</v>
      </c>
    </row>
    <row r="2330" spans="1:17" x14ac:dyDescent="0.3">
      <c r="A2330" s="8" t="s">
        <v>232</v>
      </c>
      <c r="B2330" s="8" t="s">
        <v>240</v>
      </c>
      <c r="C2330" s="8" t="s">
        <v>175</v>
      </c>
      <c r="D2330" s="8" t="s">
        <v>25</v>
      </c>
      <c r="E2330" s="12"/>
      <c r="F2330" s="12">
        <v>0</v>
      </c>
      <c r="G2330" s="12">
        <v>0</v>
      </c>
      <c r="H2330" s="13">
        <v>0</v>
      </c>
      <c r="I2330" s="13">
        <v>0</v>
      </c>
      <c r="J2330" s="13">
        <v>0</v>
      </c>
      <c r="K2330" s="13">
        <v>0</v>
      </c>
      <c r="L2330" s="13">
        <v>0</v>
      </c>
      <c r="M2330" s="5">
        <f>AllData_CategoryTribe!AX2331*4</f>
        <v>0</v>
      </c>
      <c r="N2330" s="5">
        <f>AllData_CategoryTribe!BA2331*9</f>
        <v>0</v>
      </c>
      <c r="O2330" s="5">
        <f>AllData_CategoryTribe!BB2331*4</f>
        <v>0</v>
      </c>
      <c r="P2330">
        <f t="shared" si="36"/>
        <v>0</v>
      </c>
      <c r="Q2330">
        <v>59.3</v>
      </c>
    </row>
    <row r="2331" spans="1:17" x14ac:dyDescent="0.3">
      <c r="A2331" s="8" t="s">
        <v>20</v>
      </c>
      <c r="B2331" s="8" t="s">
        <v>240</v>
      </c>
      <c r="C2331" s="8" t="s">
        <v>175</v>
      </c>
      <c r="D2331" s="8" t="s">
        <v>20</v>
      </c>
      <c r="E2331" s="12">
        <v>112</v>
      </c>
      <c r="F2331" s="12">
        <v>0.71399999999999997</v>
      </c>
      <c r="G2331" s="12">
        <v>79.967999999999989</v>
      </c>
      <c r="H2331" s="13">
        <v>83.966399999999993</v>
      </c>
      <c r="I2331" s="13">
        <v>14.794079999999999</v>
      </c>
      <c r="J2331" s="13">
        <v>2.3190719999999998</v>
      </c>
      <c r="K2331" s="13">
        <v>0</v>
      </c>
      <c r="L2331" s="13">
        <v>0</v>
      </c>
      <c r="M2331" s="5">
        <f>AllData_CategoryTribe!AX2332*4</f>
        <v>59.176319999999997</v>
      </c>
      <c r="N2331" s="5">
        <f>AllData_CategoryTribe!BA2332*9</f>
        <v>20.871647999999997</v>
      </c>
      <c r="O2331" s="5">
        <f>AllData_CategoryTribe!BB2332*4</f>
        <v>0</v>
      </c>
      <c r="P2331">
        <f t="shared" si="36"/>
        <v>1</v>
      </c>
      <c r="Q2331">
        <v>21.4</v>
      </c>
    </row>
    <row r="2332" spans="1:17" x14ac:dyDescent="0.3">
      <c r="A2332" s="8" t="s">
        <v>233</v>
      </c>
      <c r="B2332" s="8" t="s">
        <v>240</v>
      </c>
      <c r="C2332" s="8" t="s">
        <v>175</v>
      </c>
      <c r="D2332" s="8" t="s">
        <v>26</v>
      </c>
      <c r="E2332" s="12">
        <v>175</v>
      </c>
      <c r="F2332" s="12">
        <v>3.3000000000000002E-2</v>
      </c>
      <c r="G2332" s="12">
        <v>5.7750000000000004</v>
      </c>
      <c r="H2332" s="13">
        <v>7.5075000000000003</v>
      </c>
      <c r="I2332" s="13">
        <v>0.1386</v>
      </c>
      <c r="J2332" s="13">
        <v>1.155E-2</v>
      </c>
      <c r="K2332" s="13">
        <v>1.6516500000000003</v>
      </c>
      <c r="L2332" s="13">
        <v>1.7325E-2</v>
      </c>
      <c r="M2332" s="5">
        <f>AllData_CategoryTribe!AX2333*4</f>
        <v>0.5544</v>
      </c>
      <c r="N2332" s="5">
        <f>AllData_CategoryTribe!BA2333*9</f>
        <v>0.10395</v>
      </c>
      <c r="O2332" s="5">
        <f>AllData_CategoryTribe!BB2333*4</f>
        <v>6.6066000000000011</v>
      </c>
      <c r="P2332">
        <f t="shared" si="36"/>
        <v>1</v>
      </c>
      <c r="Q2332">
        <v>31.200000000000003</v>
      </c>
    </row>
    <row r="2333" spans="1:17" x14ac:dyDescent="0.3">
      <c r="A2333" s="8" t="s">
        <v>233</v>
      </c>
      <c r="B2333" s="8" t="s">
        <v>240</v>
      </c>
      <c r="C2333" s="8" t="s">
        <v>175</v>
      </c>
      <c r="D2333" s="8" t="s">
        <v>28</v>
      </c>
      <c r="E2333" s="12">
        <v>185</v>
      </c>
      <c r="F2333" s="12">
        <v>0.28599999999999998</v>
      </c>
      <c r="G2333" s="12">
        <v>52.91</v>
      </c>
      <c r="H2333" s="13">
        <v>67.195700000000002</v>
      </c>
      <c r="I2333" s="13">
        <v>4.6031699999999995</v>
      </c>
      <c r="J2333" s="13">
        <v>0.26455000000000001</v>
      </c>
      <c r="K2333" s="13">
        <v>12.06348</v>
      </c>
      <c r="L2333" s="13">
        <v>3.3862400000000004</v>
      </c>
      <c r="M2333" s="5">
        <f>AllData_CategoryTribe!AX2334*4</f>
        <v>18.412679999999998</v>
      </c>
      <c r="N2333" s="5">
        <f>AllData_CategoryTribe!BA2334*9</f>
        <v>2.3809499999999999</v>
      </c>
      <c r="O2333" s="5">
        <f>AllData_CategoryTribe!BB2334*4</f>
        <v>48.253920000000001</v>
      </c>
      <c r="P2333">
        <f t="shared" si="36"/>
        <v>1</v>
      </c>
      <c r="Q2333">
        <v>32</v>
      </c>
    </row>
    <row r="2334" spans="1:17" x14ac:dyDescent="0.3">
      <c r="A2334" s="8" t="s">
        <v>233</v>
      </c>
      <c r="B2334" s="8" t="s">
        <v>240</v>
      </c>
      <c r="C2334" s="8" t="s">
        <v>175</v>
      </c>
      <c r="D2334" s="8" t="s">
        <v>29</v>
      </c>
      <c r="E2334" s="12">
        <v>60</v>
      </c>
      <c r="F2334" s="12">
        <v>1</v>
      </c>
      <c r="G2334" s="12">
        <v>60</v>
      </c>
      <c r="H2334" s="13">
        <v>13.2</v>
      </c>
      <c r="I2334" s="13">
        <v>0.6</v>
      </c>
      <c r="J2334" s="13">
        <v>0.24</v>
      </c>
      <c r="K2334" s="13">
        <v>2.7</v>
      </c>
      <c r="L2334" s="13">
        <v>1.68</v>
      </c>
      <c r="M2334" s="5">
        <f>AllData_CategoryTribe!AX2335*4</f>
        <v>2.4</v>
      </c>
      <c r="N2334" s="5">
        <f>AllData_CategoryTribe!BA2335*9</f>
        <v>2.16</v>
      </c>
      <c r="O2334" s="5">
        <f>AllData_CategoryTribe!BB2335*4</f>
        <v>10.8</v>
      </c>
      <c r="P2334">
        <f t="shared" si="36"/>
        <v>1</v>
      </c>
      <c r="Q2334">
        <v>5.9</v>
      </c>
    </row>
    <row r="2335" spans="1:17" x14ac:dyDescent="0.3">
      <c r="A2335" s="8" t="s">
        <v>233</v>
      </c>
      <c r="B2335" s="8" t="s">
        <v>240</v>
      </c>
      <c r="C2335" s="8" t="s">
        <v>175</v>
      </c>
      <c r="D2335" s="8" t="s">
        <v>30</v>
      </c>
      <c r="E2335" s="12">
        <v>119</v>
      </c>
      <c r="F2335" s="12">
        <v>0.28599999999999998</v>
      </c>
      <c r="G2335" s="12">
        <v>34.033999999999999</v>
      </c>
      <c r="H2335" s="13">
        <v>31.311279999999996</v>
      </c>
      <c r="I2335" s="13">
        <v>0.34033999999999998</v>
      </c>
      <c r="J2335" s="13">
        <v>0.17016999999999999</v>
      </c>
      <c r="K2335" s="13">
        <v>7.9639559999999996</v>
      </c>
      <c r="L2335" s="13">
        <v>0.81681599999999988</v>
      </c>
      <c r="M2335" s="5">
        <f>AllData_CategoryTribe!AX2336*4</f>
        <v>1.3613599999999999</v>
      </c>
      <c r="N2335" s="5">
        <f>AllData_CategoryTribe!BA2336*9</f>
        <v>1.5315299999999998</v>
      </c>
      <c r="O2335" s="5">
        <f>AllData_CategoryTribe!BB2336*4</f>
        <v>31.855823999999998</v>
      </c>
      <c r="P2335">
        <f t="shared" si="36"/>
        <v>1</v>
      </c>
      <c r="Q2335">
        <v>24.9</v>
      </c>
    </row>
    <row r="2336" spans="1:17" x14ac:dyDescent="0.3">
      <c r="A2336" s="8" t="s">
        <v>233</v>
      </c>
      <c r="B2336" s="8" t="s">
        <v>240</v>
      </c>
      <c r="C2336" s="8" t="s">
        <v>175</v>
      </c>
      <c r="D2336" s="8" t="s">
        <v>31</v>
      </c>
      <c r="E2336" s="12"/>
      <c r="F2336" s="12">
        <v>0</v>
      </c>
      <c r="G2336" s="12">
        <v>0</v>
      </c>
      <c r="H2336" s="13">
        <v>0</v>
      </c>
      <c r="I2336" s="13">
        <v>0</v>
      </c>
      <c r="J2336" s="13">
        <v>0</v>
      </c>
      <c r="K2336" s="13">
        <v>0</v>
      </c>
      <c r="L2336" s="13">
        <v>0</v>
      </c>
      <c r="M2336" s="5">
        <f>AllData_CategoryTribe!AX2337*4</f>
        <v>0</v>
      </c>
      <c r="N2336" s="5">
        <f>AllData_CategoryTribe!BA2337*9</f>
        <v>0</v>
      </c>
      <c r="O2336" s="5">
        <f>AllData_CategoryTribe!BB2337*4</f>
        <v>0</v>
      </c>
      <c r="P2336">
        <f t="shared" si="36"/>
        <v>0</v>
      </c>
      <c r="Q2336">
        <v>23.700000000000003</v>
      </c>
    </row>
    <row r="2337" spans="1:17" x14ac:dyDescent="0.3">
      <c r="A2337" s="8" t="s">
        <v>233</v>
      </c>
      <c r="B2337" s="8" t="s">
        <v>240</v>
      </c>
      <c r="C2337" s="8" t="s">
        <v>175</v>
      </c>
      <c r="D2337" s="8" t="s">
        <v>167</v>
      </c>
      <c r="E2337" s="12">
        <v>62</v>
      </c>
      <c r="F2337" s="12">
        <v>1</v>
      </c>
      <c r="G2337" s="12">
        <v>62</v>
      </c>
      <c r="H2337" s="13">
        <v>13.02</v>
      </c>
      <c r="I2337" s="13">
        <v>0.55800000000000005</v>
      </c>
      <c r="J2337" s="13">
        <v>0.18599999999999997</v>
      </c>
      <c r="K2337" s="13">
        <v>2.8519999999999999</v>
      </c>
      <c r="L2337" s="13">
        <v>0.68200000000000005</v>
      </c>
      <c r="M2337" s="5">
        <f>AllData_CategoryTribe!AX2338*4</f>
        <v>2.2320000000000002</v>
      </c>
      <c r="N2337" s="5">
        <f>AllData_CategoryTribe!BA2338*9</f>
        <v>1.6739999999999997</v>
      </c>
      <c r="O2337" s="5">
        <f>AllData_CategoryTribe!BB2338*4</f>
        <v>11.407999999999999</v>
      </c>
      <c r="P2337">
        <f t="shared" si="36"/>
        <v>1</v>
      </c>
      <c r="Q2337">
        <v>5.8</v>
      </c>
    </row>
    <row r="2338" spans="1:17" x14ac:dyDescent="0.3">
      <c r="A2338" s="8" t="s">
        <v>233</v>
      </c>
      <c r="B2338" s="8" t="s">
        <v>240</v>
      </c>
      <c r="C2338" s="8" t="s">
        <v>175</v>
      </c>
      <c r="D2338" s="8" t="s">
        <v>171</v>
      </c>
      <c r="E2338" s="12">
        <v>44</v>
      </c>
      <c r="F2338" s="12">
        <v>0.28599999999999998</v>
      </c>
      <c r="G2338" s="12">
        <v>12.584</v>
      </c>
      <c r="H2338" s="13">
        <v>34.480159999999998</v>
      </c>
      <c r="I2338" s="13">
        <v>1.1073920000000002</v>
      </c>
      <c r="J2338" s="13">
        <v>0.37751999999999997</v>
      </c>
      <c r="K2338" s="13">
        <v>6.5310959999999998</v>
      </c>
      <c r="L2338" s="13">
        <v>0.352352</v>
      </c>
      <c r="M2338" s="5">
        <f>AllData_CategoryTribe!AX2339*4</f>
        <v>4.4295680000000006</v>
      </c>
      <c r="N2338" s="5">
        <f>AllData_CategoryTribe!BA2339*9</f>
        <v>3.3976799999999998</v>
      </c>
      <c r="O2338" s="5">
        <f>AllData_CategoryTribe!BB2339*4</f>
        <v>26.124383999999999</v>
      </c>
      <c r="P2338">
        <f t="shared" si="36"/>
        <v>1</v>
      </c>
      <c r="Q2338">
        <v>63.7</v>
      </c>
    </row>
    <row r="2339" spans="1:17" x14ac:dyDescent="0.3">
      <c r="A2339" s="8" t="s">
        <v>234</v>
      </c>
      <c r="B2339" s="8" t="s">
        <v>240</v>
      </c>
      <c r="C2339" s="8" t="s">
        <v>175</v>
      </c>
      <c r="D2339" s="8" t="s">
        <v>248</v>
      </c>
      <c r="E2339" s="12">
        <v>134</v>
      </c>
      <c r="F2339" s="12">
        <v>3.3000000000000002E-2</v>
      </c>
      <c r="G2339" s="12">
        <v>4.4220000000000006</v>
      </c>
      <c r="H2339" s="13">
        <v>7.2078600000000002</v>
      </c>
      <c r="I2339" s="13">
        <v>0.278586</v>
      </c>
      <c r="J2339" s="13">
        <v>6.1908000000000005E-2</v>
      </c>
      <c r="K2339" s="13">
        <v>1.3752420000000003</v>
      </c>
      <c r="L2339" s="13">
        <v>4.4220000000000009E-2</v>
      </c>
      <c r="M2339" s="5">
        <f>AllData_CategoryTribe!AX2340*4</f>
        <v>1.114344</v>
      </c>
      <c r="N2339" s="5">
        <f>AllData_CategoryTribe!BA2340*9</f>
        <v>0.557172</v>
      </c>
      <c r="O2339" s="5">
        <f>AllData_CategoryTribe!BB2340*4</f>
        <v>5.5009680000000012</v>
      </c>
      <c r="P2339">
        <f t="shared" si="36"/>
        <v>1</v>
      </c>
      <c r="Q2339">
        <v>38.799999999999997</v>
      </c>
    </row>
    <row r="2340" spans="1:17" x14ac:dyDescent="0.3">
      <c r="A2340" s="8" t="s">
        <v>234</v>
      </c>
      <c r="B2340" s="8" t="s">
        <v>240</v>
      </c>
      <c r="C2340" s="8" t="s">
        <v>175</v>
      </c>
      <c r="D2340" s="8" t="s">
        <v>27</v>
      </c>
      <c r="E2340" s="12">
        <v>114</v>
      </c>
      <c r="F2340" s="12">
        <v>1</v>
      </c>
      <c r="G2340" s="12">
        <v>114</v>
      </c>
      <c r="H2340" s="13">
        <v>142.5</v>
      </c>
      <c r="I2340" s="13">
        <v>2.3940000000000001</v>
      </c>
      <c r="J2340" s="13">
        <v>1.4820000000000002</v>
      </c>
      <c r="K2340" s="13">
        <v>29.867999999999999</v>
      </c>
      <c r="L2340" s="13">
        <v>1.1399999999999999</v>
      </c>
      <c r="M2340" s="5">
        <f>AllData_CategoryTribe!AX2341*4</f>
        <v>9.5760000000000005</v>
      </c>
      <c r="N2340" s="5">
        <f>AllData_CategoryTribe!BA2341*9</f>
        <v>13.338000000000001</v>
      </c>
      <c r="O2340" s="5">
        <f>AllData_CategoryTribe!BB2341*4</f>
        <v>119.47199999999999</v>
      </c>
      <c r="P2340">
        <f t="shared" si="36"/>
        <v>1</v>
      </c>
      <c r="Q2340">
        <v>29.6</v>
      </c>
    </row>
    <row r="2341" spans="1:17" x14ac:dyDescent="0.3">
      <c r="A2341" s="8" t="s">
        <v>234</v>
      </c>
      <c r="B2341" s="8" t="s">
        <v>240</v>
      </c>
      <c r="C2341" s="8" t="s">
        <v>175</v>
      </c>
      <c r="D2341" s="8" t="s">
        <v>32</v>
      </c>
      <c r="E2341" s="12">
        <v>83</v>
      </c>
      <c r="F2341" s="12">
        <v>0.28599999999999998</v>
      </c>
      <c r="G2341" s="12">
        <v>23.738</v>
      </c>
      <c r="H2341" s="13">
        <v>78.810159999999996</v>
      </c>
      <c r="I2341" s="13">
        <v>2.445014</v>
      </c>
      <c r="J2341" s="13">
        <v>0.71214</v>
      </c>
      <c r="K2341" s="13">
        <v>17.494906</v>
      </c>
      <c r="L2341" s="13">
        <v>3.014726</v>
      </c>
      <c r="M2341" s="5">
        <f>AllData_CategoryTribe!AX2342*4</f>
        <v>9.7800560000000001</v>
      </c>
      <c r="N2341" s="5">
        <f>AllData_CategoryTribe!BA2342*9</f>
        <v>6.4092599999999997</v>
      </c>
      <c r="O2341" s="5">
        <f>AllData_CategoryTribe!BB2342*4</f>
        <v>69.979624000000001</v>
      </c>
      <c r="P2341">
        <f t="shared" si="36"/>
        <v>1</v>
      </c>
      <c r="Q2341">
        <v>87</v>
      </c>
    </row>
    <row r="2342" spans="1:17" x14ac:dyDescent="0.3">
      <c r="A2342" s="8" t="s">
        <v>234</v>
      </c>
      <c r="B2342" s="8" t="s">
        <v>240</v>
      </c>
      <c r="C2342" s="8" t="s">
        <v>175</v>
      </c>
      <c r="D2342" s="8" t="s">
        <v>74</v>
      </c>
      <c r="E2342" s="12">
        <v>340</v>
      </c>
      <c r="F2342" s="12">
        <v>0.28599999999999998</v>
      </c>
      <c r="G2342" s="12">
        <v>97.24</v>
      </c>
      <c r="H2342" s="13">
        <v>39.868399999999994</v>
      </c>
      <c r="I2342" s="13">
        <v>0</v>
      </c>
      <c r="J2342" s="13">
        <v>0</v>
      </c>
      <c r="K2342" s="13">
        <v>10.112959999999999</v>
      </c>
      <c r="L2342" s="13">
        <v>0</v>
      </c>
      <c r="M2342" s="5">
        <f>AllData_CategoryTribe!AX2343*4</f>
        <v>0</v>
      </c>
      <c r="N2342" s="5">
        <f>AllData_CategoryTribe!BA2343*9</f>
        <v>0</v>
      </c>
      <c r="O2342" s="5">
        <f>AllData_CategoryTribe!BB2343*4</f>
        <v>40.451839999999997</v>
      </c>
      <c r="P2342">
        <f t="shared" si="36"/>
        <v>1</v>
      </c>
      <c r="Q2342">
        <v>10.4</v>
      </c>
    </row>
    <row r="2343" spans="1:17" x14ac:dyDescent="0.3">
      <c r="A2343" s="8" t="s">
        <v>227</v>
      </c>
      <c r="B2343" s="8" t="s">
        <v>240</v>
      </c>
      <c r="C2343" s="8" t="s">
        <v>175</v>
      </c>
      <c r="D2343" s="8" t="s">
        <v>33</v>
      </c>
      <c r="E2343" s="12">
        <v>20</v>
      </c>
      <c r="F2343" s="12">
        <v>3.3000000000000002E-2</v>
      </c>
      <c r="G2343" s="12">
        <v>0.66</v>
      </c>
      <c r="H2343" s="13">
        <v>2.0064000000000002</v>
      </c>
      <c r="I2343" s="13">
        <v>1.98E-3</v>
      </c>
      <c r="J2343" s="13">
        <v>0</v>
      </c>
      <c r="K2343" s="13">
        <v>0.5438400000000001</v>
      </c>
      <c r="L2343" s="13">
        <v>0</v>
      </c>
      <c r="M2343" s="5">
        <f>AllData_CategoryTribe!AX2344*4</f>
        <v>7.92E-3</v>
      </c>
      <c r="N2343" s="5">
        <f>AllData_CategoryTribe!BA2344*9</f>
        <v>0</v>
      </c>
      <c r="O2343" s="5">
        <f>AllData_CategoryTribe!BB2344*4</f>
        <v>2.1753600000000004</v>
      </c>
      <c r="P2343">
        <f t="shared" si="36"/>
        <v>1</v>
      </c>
      <c r="Q2343">
        <v>82.7</v>
      </c>
    </row>
    <row r="2344" spans="1:17" x14ac:dyDescent="0.3">
      <c r="A2344" s="8" t="s">
        <v>232</v>
      </c>
      <c r="B2344" s="8" t="s">
        <v>240</v>
      </c>
      <c r="C2344" s="8" t="s">
        <v>176</v>
      </c>
      <c r="D2344" s="8" t="s">
        <v>13</v>
      </c>
      <c r="E2344" s="12">
        <v>112</v>
      </c>
      <c r="F2344" s="12">
        <v>6.7000000000000004E-2</v>
      </c>
      <c r="G2344" s="12">
        <v>7.5040000000000004</v>
      </c>
      <c r="H2344" s="13">
        <v>20.185760000000002</v>
      </c>
      <c r="I2344" s="13">
        <v>1.8684960000000002</v>
      </c>
      <c r="J2344" s="13">
        <v>1.3507199999999999</v>
      </c>
      <c r="K2344" s="13">
        <v>0</v>
      </c>
      <c r="L2344" s="13">
        <v>0</v>
      </c>
      <c r="M2344" s="5">
        <f>AllData_CategoryTribe!AX2345*4</f>
        <v>7.4739840000000006</v>
      </c>
      <c r="N2344" s="5">
        <f>AllData_CategoryTribe!BA2345*9</f>
        <v>12.156479999999998</v>
      </c>
      <c r="O2344" s="5">
        <f>AllData_CategoryTribe!BB2345*4</f>
        <v>0</v>
      </c>
      <c r="P2344">
        <f t="shared" si="36"/>
        <v>1</v>
      </c>
      <c r="Q2344">
        <v>42.9</v>
      </c>
    </row>
    <row r="2345" spans="1:17" x14ac:dyDescent="0.3">
      <c r="A2345" s="8" t="s">
        <v>232</v>
      </c>
      <c r="B2345" s="8" t="s">
        <v>240</v>
      </c>
      <c r="C2345" s="8" t="s">
        <v>176</v>
      </c>
      <c r="D2345" s="8" t="s">
        <v>15</v>
      </c>
      <c r="E2345" s="12">
        <v>85</v>
      </c>
      <c r="F2345" s="12">
        <v>3.0000000000000001E-3</v>
      </c>
      <c r="G2345" s="12">
        <v>0.255</v>
      </c>
      <c r="H2345" s="13">
        <v>0.61454999999999993</v>
      </c>
      <c r="I2345" s="13">
        <v>8.3894999999999997E-2</v>
      </c>
      <c r="J2345" s="13">
        <v>2.7795E-2</v>
      </c>
      <c r="K2345" s="13">
        <v>1.2750000000000001E-3</v>
      </c>
      <c r="L2345" s="13">
        <v>0</v>
      </c>
      <c r="M2345" s="5">
        <f>AllData_CategoryTribe!AX2346*4</f>
        <v>0.33557999999999999</v>
      </c>
      <c r="N2345" s="5">
        <f>AllData_CategoryTribe!BA2346*9</f>
        <v>0.25015500000000002</v>
      </c>
      <c r="O2345" s="5">
        <f>AllData_CategoryTribe!BB2346*4</f>
        <v>5.1000000000000004E-3</v>
      </c>
      <c r="P2345">
        <f t="shared" si="36"/>
        <v>1</v>
      </c>
      <c r="Q2345">
        <v>44.3</v>
      </c>
    </row>
    <row r="2346" spans="1:17" x14ac:dyDescent="0.3">
      <c r="A2346" s="8" t="s">
        <v>232</v>
      </c>
      <c r="B2346" s="8" t="s">
        <v>240</v>
      </c>
      <c r="C2346" s="8" t="s">
        <v>176</v>
      </c>
      <c r="D2346" s="8" t="s">
        <v>17</v>
      </c>
      <c r="E2346" s="12">
        <v>85</v>
      </c>
      <c r="F2346" s="12">
        <v>3.0000000000000001E-3</v>
      </c>
      <c r="G2346" s="12">
        <v>0.255</v>
      </c>
      <c r="H2346" s="13">
        <v>0.67575000000000007</v>
      </c>
      <c r="I2346" s="13">
        <v>4.3095000000000001E-2</v>
      </c>
      <c r="J2346" s="13">
        <v>5.457E-2</v>
      </c>
      <c r="K2346" s="13">
        <v>0</v>
      </c>
      <c r="L2346" s="13">
        <v>0</v>
      </c>
      <c r="M2346" s="5">
        <f>AllData_CategoryTribe!AX2347*4</f>
        <v>0.17238000000000001</v>
      </c>
      <c r="N2346" s="5">
        <f>AllData_CategoryTribe!BA2347*9</f>
        <v>0.49113000000000001</v>
      </c>
      <c r="O2346" s="5">
        <f>AllData_CategoryTribe!BB2347*4</f>
        <v>0</v>
      </c>
      <c r="P2346">
        <f t="shared" si="36"/>
        <v>1</v>
      </c>
      <c r="Q2346">
        <v>38.299999999999997</v>
      </c>
    </row>
    <row r="2347" spans="1:17" x14ac:dyDescent="0.3">
      <c r="A2347" s="8" t="s">
        <v>232</v>
      </c>
      <c r="B2347" s="8" t="s">
        <v>240</v>
      </c>
      <c r="C2347" s="8" t="s">
        <v>176</v>
      </c>
      <c r="D2347" s="8" t="s">
        <v>18</v>
      </c>
      <c r="E2347" s="12"/>
      <c r="F2347" s="12">
        <v>0</v>
      </c>
      <c r="G2347" s="12">
        <v>0</v>
      </c>
      <c r="H2347" s="13">
        <v>0</v>
      </c>
      <c r="I2347" s="13">
        <v>0</v>
      </c>
      <c r="J2347" s="13">
        <v>0</v>
      </c>
      <c r="K2347" s="13">
        <v>0</v>
      </c>
      <c r="L2347" s="13">
        <v>0</v>
      </c>
      <c r="M2347" s="5">
        <f>AllData_CategoryTribe!AX2348*4</f>
        <v>0</v>
      </c>
      <c r="N2347" s="5">
        <f>AllData_CategoryTribe!BA2348*9</f>
        <v>0</v>
      </c>
      <c r="O2347" s="5">
        <f>AllData_CategoryTribe!BB2348*4</f>
        <v>0</v>
      </c>
      <c r="P2347">
        <f t="shared" si="36"/>
        <v>0</v>
      </c>
      <c r="Q2347">
        <v>39.900000000000006</v>
      </c>
    </row>
    <row r="2348" spans="1:17" x14ac:dyDescent="0.3">
      <c r="A2348" s="8" t="s">
        <v>232</v>
      </c>
      <c r="B2348" s="8" t="s">
        <v>240</v>
      </c>
      <c r="C2348" s="8" t="s">
        <v>176</v>
      </c>
      <c r="D2348" s="8" t="s">
        <v>19</v>
      </c>
      <c r="E2348" s="12">
        <v>112</v>
      </c>
      <c r="F2348" s="12">
        <v>8.0000000000000002E-3</v>
      </c>
      <c r="G2348" s="12">
        <v>0.89600000000000002</v>
      </c>
      <c r="H2348" s="13">
        <v>2.5536000000000003</v>
      </c>
      <c r="I2348" s="13">
        <v>0.24102399999999999</v>
      </c>
      <c r="J2348" s="13">
        <v>0.16934399999999999</v>
      </c>
      <c r="K2348" s="13">
        <v>0</v>
      </c>
      <c r="L2348" s="13">
        <v>0</v>
      </c>
      <c r="M2348" s="5">
        <f>AllData_CategoryTribe!AX2349*4</f>
        <v>0.96409599999999995</v>
      </c>
      <c r="N2348" s="5">
        <f>AllData_CategoryTribe!BA2349*9</f>
        <v>1.5240959999999999</v>
      </c>
      <c r="O2348" s="5">
        <f>AllData_CategoryTribe!BB2349*4</f>
        <v>0</v>
      </c>
      <c r="P2348">
        <f t="shared" si="36"/>
        <v>1</v>
      </c>
      <c r="Q2348">
        <v>45.8</v>
      </c>
    </row>
    <row r="2349" spans="1:17" x14ac:dyDescent="0.3">
      <c r="A2349" s="8" t="s">
        <v>232</v>
      </c>
      <c r="B2349" s="8" t="s">
        <v>240</v>
      </c>
      <c r="C2349" s="8" t="s">
        <v>176</v>
      </c>
      <c r="D2349" s="8" t="s">
        <v>22</v>
      </c>
      <c r="E2349" s="12"/>
      <c r="F2349" s="12">
        <v>0</v>
      </c>
      <c r="G2349" s="12">
        <v>0</v>
      </c>
      <c r="H2349" s="13">
        <v>0</v>
      </c>
      <c r="I2349" s="13">
        <v>0</v>
      </c>
      <c r="J2349" s="13">
        <v>0</v>
      </c>
      <c r="K2349" s="13">
        <v>0</v>
      </c>
      <c r="L2349" s="13">
        <v>0</v>
      </c>
      <c r="M2349" s="5">
        <f>AllData_CategoryTribe!AX2350*4</f>
        <v>0</v>
      </c>
      <c r="N2349" s="5">
        <f>AllData_CategoryTribe!BA2350*9</f>
        <v>0</v>
      </c>
      <c r="O2349" s="5">
        <f>AllData_CategoryTribe!BB2350*4</f>
        <v>0</v>
      </c>
      <c r="P2349">
        <f t="shared" si="36"/>
        <v>0</v>
      </c>
      <c r="Q2349">
        <v>45.8</v>
      </c>
    </row>
    <row r="2350" spans="1:17" x14ac:dyDescent="0.3">
      <c r="A2350" s="8" t="s">
        <v>232</v>
      </c>
      <c r="B2350" s="8" t="s">
        <v>240</v>
      </c>
      <c r="C2350" s="8" t="s">
        <v>176</v>
      </c>
      <c r="D2350" s="8" t="s">
        <v>136</v>
      </c>
      <c r="E2350" s="12">
        <v>56</v>
      </c>
      <c r="F2350" s="12">
        <v>3.3000000000000002E-2</v>
      </c>
      <c r="G2350" s="12">
        <v>1.8480000000000001</v>
      </c>
      <c r="H2350" s="13">
        <v>5.0450400000000002</v>
      </c>
      <c r="I2350" s="13">
        <v>0.51004800000000006</v>
      </c>
      <c r="J2350" s="13">
        <v>0.31785599999999997</v>
      </c>
      <c r="K2350" s="13">
        <v>0</v>
      </c>
      <c r="L2350" s="13">
        <v>0</v>
      </c>
      <c r="M2350" s="5">
        <f>AllData_CategoryTribe!AX2351*4</f>
        <v>2.0401920000000002</v>
      </c>
      <c r="N2350" s="5">
        <f>AllData_CategoryTribe!BA2351*9</f>
        <v>2.8607039999999997</v>
      </c>
      <c r="O2350" s="5">
        <f>AllData_CategoryTribe!BB2351*4</f>
        <v>0</v>
      </c>
      <c r="P2350">
        <f t="shared" si="36"/>
        <v>1</v>
      </c>
      <c r="Q2350">
        <v>44.8</v>
      </c>
    </row>
    <row r="2351" spans="1:17" x14ac:dyDescent="0.3">
      <c r="A2351" s="8" t="s">
        <v>232</v>
      </c>
      <c r="B2351" s="8" t="s">
        <v>240</v>
      </c>
      <c r="C2351" s="8" t="s">
        <v>176</v>
      </c>
      <c r="D2351" s="8" t="s">
        <v>23</v>
      </c>
      <c r="E2351" s="12">
        <v>64</v>
      </c>
      <c r="F2351" s="12">
        <v>0.14299999999999999</v>
      </c>
      <c r="G2351" s="12">
        <v>9.1519999999999992</v>
      </c>
      <c r="H2351" s="13">
        <v>14.185599999999999</v>
      </c>
      <c r="I2351" s="13">
        <v>1.153152</v>
      </c>
      <c r="J2351" s="13">
        <v>0.97011199999999986</v>
      </c>
      <c r="K2351" s="13">
        <v>0.100672</v>
      </c>
      <c r="L2351" s="13">
        <v>0</v>
      </c>
      <c r="M2351" s="5">
        <f>AllData_CategoryTribe!AX2352*4</f>
        <v>4.6126079999999998</v>
      </c>
      <c r="N2351" s="5">
        <f>AllData_CategoryTribe!BA2352*9</f>
        <v>8.7310079999999992</v>
      </c>
      <c r="O2351" s="5">
        <f>AllData_CategoryTribe!BB2352*4</f>
        <v>0.40268799999999999</v>
      </c>
      <c r="P2351">
        <f t="shared" si="36"/>
        <v>1</v>
      </c>
      <c r="Q2351">
        <v>24.3</v>
      </c>
    </row>
    <row r="2352" spans="1:17" x14ac:dyDescent="0.3">
      <c r="A2352" s="8" t="s">
        <v>232</v>
      </c>
      <c r="B2352" s="8" t="s">
        <v>240</v>
      </c>
      <c r="C2352" s="8" t="s">
        <v>176</v>
      </c>
      <c r="D2352" s="8" t="s">
        <v>24</v>
      </c>
      <c r="E2352" s="12">
        <v>184</v>
      </c>
      <c r="F2352" s="12">
        <v>0.14299999999999999</v>
      </c>
      <c r="G2352" s="12">
        <v>26.311999999999998</v>
      </c>
      <c r="H2352" s="13">
        <v>18.155279999999998</v>
      </c>
      <c r="I2352" s="13">
        <v>0.94723199999999996</v>
      </c>
      <c r="J2352" s="13">
        <v>1.0787919999999998</v>
      </c>
      <c r="K2352" s="13">
        <v>1.18404</v>
      </c>
      <c r="L2352" s="13">
        <v>0</v>
      </c>
      <c r="M2352" s="5">
        <f>AllData_CategoryTribe!AX2353*4</f>
        <v>3.7889279999999999</v>
      </c>
      <c r="N2352" s="5">
        <f>AllData_CategoryTribe!BA2353*9</f>
        <v>9.709127999999998</v>
      </c>
      <c r="O2352" s="5">
        <f>AllData_CategoryTribe!BB2353*4</f>
        <v>4.7361599999999999</v>
      </c>
      <c r="P2352">
        <f t="shared" si="36"/>
        <v>1</v>
      </c>
      <c r="Q2352">
        <v>12.2</v>
      </c>
    </row>
    <row r="2353" spans="1:17" x14ac:dyDescent="0.3">
      <c r="A2353" s="8" t="s">
        <v>232</v>
      </c>
      <c r="B2353" s="8" t="s">
        <v>240</v>
      </c>
      <c r="C2353" s="8" t="s">
        <v>176</v>
      </c>
      <c r="D2353" s="8" t="s">
        <v>25</v>
      </c>
      <c r="E2353" s="12"/>
      <c r="F2353" s="12">
        <v>0</v>
      </c>
      <c r="G2353" s="12">
        <v>0</v>
      </c>
      <c r="H2353" s="13">
        <v>0</v>
      </c>
      <c r="I2353" s="13">
        <v>0</v>
      </c>
      <c r="J2353" s="13">
        <v>0</v>
      </c>
      <c r="K2353" s="13">
        <v>0</v>
      </c>
      <c r="L2353" s="13">
        <v>0</v>
      </c>
      <c r="M2353" s="5">
        <f>AllData_CategoryTribe!AX2354*4</f>
        <v>0</v>
      </c>
      <c r="N2353" s="5">
        <f>AllData_CategoryTribe!BA2354*9</f>
        <v>0</v>
      </c>
      <c r="O2353" s="5">
        <f>AllData_CategoryTribe!BB2354*4</f>
        <v>0</v>
      </c>
      <c r="P2353">
        <f t="shared" si="36"/>
        <v>0</v>
      </c>
      <c r="Q2353">
        <v>59.3</v>
      </c>
    </row>
    <row r="2354" spans="1:17" x14ac:dyDescent="0.3">
      <c r="A2354" s="8" t="s">
        <v>20</v>
      </c>
      <c r="B2354" s="8" t="s">
        <v>240</v>
      </c>
      <c r="C2354" s="8" t="s">
        <v>176</v>
      </c>
      <c r="D2354" s="8" t="s">
        <v>20</v>
      </c>
      <c r="E2354" s="12">
        <v>112</v>
      </c>
      <c r="F2354" s="12">
        <v>1</v>
      </c>
      <c r="G2354" s="12">
        <v>112</v>
      </c>
      <c r="H2354" s="13">
        <v>117.6</v>
      </c>
      <c r="I2354" s="13">
        <v>20.72</v>
      </c>
      <c r="J2354" s="13">
        <v>3.2480000000000002</v>
      </c>
      <c r="K2354" s="13">
        <v>0</v>
      </c>
      <c r="L2354" s="13">
        <v>0</v>
      </c>
      <c r="M2354" s="5">
        <f>AllData_CategoryTribe!AX2355*4</f>
        <v>82.88</v>
      </c>
      <c r="N2354" s="5">
        <f>AllData_CategoryTribe!BA2355*9</f>
        <v>29.232000000000003</v>
      </c>
      <c r="O2354" s="5">
        <f>AllData_CategoryTribe!BB2355*4</f>
        <v>0</v>
      </c>
      <c r="P2354">
        <f t="shared" si="36"/>
        <v>1</v>
      </c>
      <c r="Q2354">
        <v>21.4</v>
      </c>
    </row>
    <row r="2355" spans="1:17" x14ac:dyDescent="0.3">
      <c r="A2355" s="8" t="s">
        <v>233</v>
      </c>
      <c r="B2355" s="8" t="s">
        <v>240</v>
      </c>
      <c r="C2355" s="8" t="s">
        <v>176</v>
      </c>
      <c r="D2355" s="8" t="s">
        <v>26</v>
      </c>
      <c r="E2355" s="12">
        <v>175</v>
      </c>
      <c r="F2355" s="12">
        <v>0.28599999999999998</v>
      </c>
      <c r="G2355" s="12">
        <v>50.05</v>
      </c>
      <c r="H2355" s="13">
        <v>65.064999999999998</v>
      </c>
      <c r="I2355" s="13">
        <v>1.2011999999999998</v>
      </c>
      <c r="J2355" s="13">
        <v>0.10009999999999999</v>
      </c>
      <c r="K2355" s="13">
        <v>14.314300000000001</v>
      </c>
      <c r="L2355" s="13">
        <v>0.15014999999999998</v>
      </c>
      <c r="M2355" s="5">
        <f>AllData_CategoryTribe!AX2356*4</f>
        <v>4.8047999999999993</v>
      </c>
      <c r="N2355" s="5">
        <f>AllData_CategoryTribe!BA2356*9</f>
        <v>0.90089999999999992</v>
      </c>
      <c r="O2355" s="5">
        <f>AllData_CategoryTribe!BB2356*4</f>
        <v>57.257200000000005</v>
      </c>
      <c r="P2355">
        <f t="shared" si="36"/>
        <v>1</v>
      </c>
      <c r="Q2355">
        <v>31.200000000000003</v>
      </c>
    </row>
    <row r="2356" spans="1:17" x14ac:dyDescent="0.3">
      <c r="A2356" s="8" t="s">
        <v>233</v>
      </c>
      <c r="B2356" s="8" t="s">
        <v>240</v>
      </c>
      <c r="C2356" s="8" t="s">
        <v>176</v>
      </c>
      <c r="D2356" s="8" t="s">
        <v>28</v>
      </c>
      <c r="E2356" s="12">
        <v>185</v>
      </c>
      <c r="F2356" s="12">
        <v>0.28599999999999998</v>
      </c>
      <c r="G2356" s="12">
        <v>52.91</v>
      </c>
      <c r="H2356" s="13">
        <v>67.195700000000002</v>
      </c>
      <c r="I2356" s="13">
        <v>4.6031699999999995</v>
      </c>
      <c r="J2356" s="13">
        <v>0.26455000000000001</v>
      </c>
      <c r="K2356" s="13">
        <v>12.06348</v>
      </c>
      <c r="L2356" s="13">
        <v>3.3862400000000004</v>
      </c>
      <c r="M2356" s="5">
        <f>AllData_CategoryTribe!AX2357*4</f>
        <v>18.412679999999998</v>
      </c>
      <c r="N2356" s="5">
        <f>AllData_CategoryTribe!BA2357*9</f>
        <v>2.3809499999999999</v>
      </c>
      <c r="O2356" s="5">
        <f>AllData_CategoryTribe!BB2357*4</f>
        <v>48.253920000000001</v>
      </c>
      <c r="P2356">
        <f t="shared" si="36"/>
        <v>1</v>
      </c>
      <c r="Q2356">
        <v>32</v>
      </c>
    </row>
    <row r="2357" spans="1:17" x14ac:dyDescent="0.3">
      <c r="A2357" s="8" t="s">
        <v>233</v>
      </c>
      <c r="B2357" s="8" t="s">
        <v>240</v>
      </c>
      <c r="C2357" s="8" t="s">
        <v>176</v>
      </c>
      <c r="D2357" s="8" t="s">
        <v>29</v>
      </c>
      <c r="E2357" s="12">
        <v>60</v>
      </c>
      <c r="F2357" s="12">
        <v>0.14299999999999999</v>
      </c>
      <c r="G2357" s="12">
        <v>8.58</v>
      </c>
      <c r="H2357" s="13">
        <v>1.8875999999999999</v>
      </c>
      <c r="I2357" s="13">
        <v>8.5800000000000001E-2</v>
      </c>
      <c r="J2357" s="13">
        <v>3.4320000000000003E-2</v>
      </c>
      <c r="K2357" s="13">
        <v>0.3861</v>
      </c>
      <c r="L2357" s="13">
        <v>0.24023999999999998</v>
      </c>
      <c r="M2357" s="5">
        <f>AllData_CategoryTribe!AX2358*4</f>
        <v>0.34320000000000001</v>
      </c>
      <c r="N2357" s="5">
        <f>AllData_CategoryTribe!BA2358*9</f>
        <v>0.30888000000000004</v>
      </c>
      <c r="O2357" s="5">
        <f>AllData_CategoryTribe!BB2358*4</f>
        <v>1.5444</v>
      </c>
      <c r="P2357">
        <f t="shared" si="36"/>
        <v>1</v>
      </c>
      <c r="Q2357">
        <v>5.9</v>
      </c>
    </row>
    <row r="2358" spans="1:17" x14ac:dyDescent="0.3">
      <c r="A2358" s="8" t="s">
        <v>233</v>
      </c>
      <c r="B2358" s="8" t="s">
        <v>240</v>
      </c>
      <c r="C2358" s="8" t="s">
        <v>176</v>
      </c>
      <c r="D2358" s="8" t="s">
        <v>30</v>
      </c>
      <c r="E2358" s="12">
        <v>119</v>
      </c>
      <c r="F2358" s="12">
        <v>0.28599999999999998</v>
      </c>
      <c r="G2358" s="12">
        <v>34.033999999999999</v>
      </c>
      <c r="H2358" s="13">
        <v>31.311279999999996</v>
      </c>
      <c r="I2358" s="13">
        <v>0.34033999999999998</v>
      </c>
      <c r="J2358" s="13">
        <v>0.17016999999999999</v>
      </c>
      <c r="K2358" s="13">
        <v>7.9639559999999996</v>
      </c>
      <c r="L2358" s="13">
        <v>0.81681599999999988</v>
      </c>
      <c r="M2358" s="5">
        <f>AllData_CategoryTribe!AX2359*4</f>
        <v>1.3613599999999999</v>
      </c>
      <c r="N2358" s="5">
        <f>AllData_CategoryTribe!BA2359*9</f>
        <v>1.5315299999999998</v>
      </c>
      <c r="O2358" s="5">
        <f>AllData_CategoryTribe!BB2359*4</f>
        <v>31.855823999999998</v>
      </c>
      <c r="P2358">
        <f t="shared" si="36"/>
        <v>1</v>
      </c>
      <c r="Q2358">
        <v>24.9</v>
      </c>
    </row>
    <row r="2359" spans="1:17" x14ac:dyDescent="0.3">
      <c r="A2359" s="8" t="s">
        <v>233</v>
      </c>
      <c r="B2359" s="8" t="s">
        <v>240</v>
      </c>
      <c r="C2359" s="8" t="s">
        <v>176</v>
      </c>
      <c r="D2359" s="8" t="s">
        <v>31</v>
      </c>
      <c r="E2359" s="12"/>
      <c r="F2359" s="12">
        <v>0</v>
      </c>
      <c r="G2359" s="12">
        <v>0</v>
      </c>
      <c r="H2359" s="13">
        <v>0</v>
      </c>
      <c r="I2359" s="13">
        <v>0</v>
      </c>
      <c r="J2359" s="13">
        <v>0</v>
      </c>
      <c r="K2359" s="13">
        <v>0</v>
      </c>
      <c r="L2359" s="13">
        <v>0</v>
      </c>
      <c r="M2359" s="5">
        <f>AllData_CategoryTribe!AX2360*4</f>
        <v>0</v>
      </c>
      <c r="N2359" s="5">
        <f>AllData_CategoryTribe!BA2360*9</f>
        <v>0</v>
      </c>
      <c r="O2359" s="5">
        <f>AllData_CategoryTribe!BB2360*4</f>
        <v>0</v>
      </c>
      <c r="P2359">
        <f t="shared" si="36"/>
        <v>0</v>
      </c>
      <c r="Q2359">
        <v>23.700000000000003</v>
      </c>
    </row>
    <row r="2360" spans="1:17" x14ac:dyDescent="0.3">
      <c r="A2360" s="8" t="s">
        <v>233</v>
      </c>
      <c r="B2360" s="8" t="s">
        <v>240</v>
      </c>
      <c r="C2360" s="8" t="s">
        <v>176</v>
      </c>
      <c r="D2360" s="8" t="s">
        <v>167</v>
      </c>
      <c r="E2360" s="12">
        <v>62</v>
      </c>
      <c r="F2360" s="12">
        <v>1</v>
      </c>
      <c r="G2360" s="12">
        <v>62</v>
      </c>
      <c r="H2360" s="13">
        <v>13.02</v>
      </c>
      <c r="I2360" s="13">
        <v>0.55800000000000005</v>
      </c>
      <c r="J2360" s="13">
        <v>0.18599999999999997</v>
      </c>
      <c r="K2360" s="13">
        <v>2.8519999999999999</v>
      </c>
      <c r="L2360" s="13">
        <v>0.68200000000000005</v>
      </c>
      <c r="M2360" s="5">
        <f>AllData_CategoryTribe!AX2361*4</f>
        <v>2.2320000000000002</v>
      </c>
      <c r="N2360" s="5">
        <f>AllData_CategoryTribe!BA2361*9</f>
        <v>1.6739999999999997</v>
      </c>
      <c r="O2360" s="5">
        <f>AllData_CategoryTribe!BB2361*4</f>
        <v>11.407999999999999</v>
      </c>
      <c r="P2360">
        <f t="shared" si="36"/>
        <v>1</v>
      </c>
      <c r="Q2360">
        <v>5.8</v>
      </c>
    </row>
    <row r="2361" spans="1:17" x14ac:dyDescent="0.3">
      <c r="A2361" s="8" t="s">
        <v>233</v>
      </c>
      <c r="B2361" s="8" t="s">
        <v>240</v>
      </c>
      <c r="C2361" s="8" t="s">
        <v>176</v>
      </c>
      <c r="D2361" s="8" t="s">
        <v>87</v>
      </c>
      <c r="E2361" s="12">
        <v>171</v>
      </c>
      <c r="F2361" s="12">
        <v>6.7000000000000004E-2</v>
      </c>
      <c r="G2361" s="12">
        <v>11.457000000000001</v>
      </c>
      <c r="H2361" s="13">
        <v>13.290120000000002</v>
      </c>
      <c r="I2361" s="13">
        <v>0.882189</v>
      </c>
      <c r="J2361" s="13">
        <v>5.7285000000000003E-2</v>
      </c>
      <c r="K2361" s="13">
        <v>2.3830560000000003</v>
      </c>
      <c r="L2361" s="13">
        <v>0.74470500000000006</v>
      </c>
      <c r="M2361" s="5">
        <f>AllData_CategoryTribe!AX2362*4</f>
        <v>3.528756</v>
      </c>
      <c r="N2361" s="5">
        <f>AllData_CategoryTribe!BA2362*9</f>
        <v>0.51556500000000005</v>
      </c>
      <c r="O2361" s="5">
        <f>AllData_CategoryTribe!BB2362*4</f>
        <v>9.5322240000000011</v>
      </c>
      <c r="P2361">
        <f t="shared" si="36"/>
        <v>1</v>
      </c>
      <c r="Q2361">
        <v>29</v>
      </c>
    </row>
    <row r="2362" spans="1:17" x14ac:dyDescent="0.3">
      <c r="A2362" s="8" t="s">
        <v>233</v>
      </c>
      <c r="B2362" s="8" t="s">
        <v>240</v>
      </c>
      <c r="C2362" s="8" t="s">
        <v>176</v>
      </c>
      <c r="D2362" s="8" t="s">
        <v>171</v>
      </c>
      <c r="E2362" s="12">
        <v>44</v>
      </c>
      <c r="F2362" s="12">
        <v>1</v>
      </c>
      <c r="G2362" s="12">
        <v>44</v>
      </c>
      <c r="H2362" s="13">
        <v>120.56</v>
      </c>
      <c r="I2362" s="13">
        <v>3.8720000000000003</v>
      </c>
      <c r="J2362" s="13">
        <v>1.32</v>
      </c>
      <c r="K2362" s="13">
        <v>22.835999999999999</v>
      </c>
      <c r="L2362" s="13">
        <v>1.232</v>
      </c>
      <c r="M2362" s="5">
        <f>AllData_CategoryTribe!AX2363*4</f>
        <v>15.488000000000001</v>
      </c>
      <c r="N2362" s="5">
        <f>AllData_CategoryTribe!BA2363*9</f>
        <v>11.88</v>
      </c>
      <c r="O2362" s="5">
        <f>AllData_CategoryTribe!BB2363*4</f>
        <v>91.343999999999994</v>
      </c>
      <c r="P2362">
        <f t="shared" si="36"/>
        <v>1</v>
      </c>
      <c r="Q2362">
        <v>63.7</v>
      </c>
    </row>
    <row r="2363" spans="1:17" x14ac:dyDescent="0.3">
      <c r="A2363" s="8" t="s">
        <v>233</v>
      </c>
      <c r="B2363" s="8" t="s">
        <v>240</v>
      </c>
      <c r="C2363" s="8" t="s">
        <v>176</v>
      </c>
      <c r="D2363" s="8" t="s">
        <v>44</v>
      </c>
      <c r="E2363" s="12">
        <v>250</v>
      </c>
      <c r="F2363" s="12">
        <v>0.28599999999999998</v>
      </c>
      <c r="G2363" s="12">
        <v>71.5</v>
      </c>
      <c r="H2363" s="13">
        <v>100.815</v>
      </c>
      <c r="I2363" s="13">
        <v>3.4319999999999999</v>
      </c>
      <c r="J2363" s="13">
        <v>0.50049999999999994</v>
      </c>
      <c r="K2363" s="13">
        <v>20.234500000000001</v>
      </c>
      <c r="L2363" s="13">
        <v>1.2155</v>
      </c>
      <c r="M2363" s="5">
        <f>AllData_CategoryTribe!AX2364*4</f>
        <v>13.728</v>
      </c>
      <c r="N2363" s="5">
        <f>AllData_CategoryTribe!BA2364*9</f>
        <v>4.5044999999999993</v>
      </c>
      <c r="O2363" s="5">
        <f>AllData_CategoryTribe!BB2364*4</f>
        <v>80.938000000000002</v>
      </c>
      <c r="P2363">
        <f t="shared" si="36"/>
        <v>1</v>
      </c>
      <c r="Q2363">
        <v>33.799999999999997</v>
      </c>
    </row>
    <row r="2364" spans="1:17" x14ac:dyDescent="0.3">
      <c r="A2364" s="8" t="s">
        <v>234</v>
      </c>
      <c r="B2364" s="8" t="s">
        <v>240</v>
      </c>
      <c r="C2364" s="8" t="s">
        <v>176</v>
      </c>
      <c r="D2364" s="8" t="s">
        <v>248</v>
      </c>
      <c r="E2364" s="12">
        <v>134</v>
      </c>
      <c r="F2364" s="12">
        <v>0.42899999999999999</v>
      </c>
      <c r="G2364" s="12">
        <v>57.485999999999997</v>
      </c>
      <c r="H2364" s="13">
        <v>93.702179999999984</v>
      </c>
      <c r="I2364" s="13">
        <v>3.6216179999999998</v>
      </c>
      <c r="J2364" s="13">
        <v>0.80480399999999985</v>
      </c>
      <c r="K2364" s="13">
        <v>17.878146000000001</v>
      </c>
      <c r="L2364" s="13">
        <v>0.57485999999999993</v>
      </c>
      <c r="M2364" s="5">
        <f>AllData_CategoryTribe!AX2365*4</f>
        <v>14.486471999999999</v>
      </c>
      <c r="N2364" s="5">
        <f>AllData_CategoryTribe!BA2365*9</f>
        <v>7.2432359999999987</v>
      </c>
      <c r="O2364" s="5">
        <f>AllData_CategoryTribe!BB2365*4</f>
        <v>71.512584000000004</v>
      </c>
      <c r="P2364">
        <f t="shared" si="36"/>
        <v>1</v>
      </c>
      <c r="Q2364">
        <v>38.799999999999997</v>
      </c>
    </row>
    <row r="2365" spans="1:17" x14ac:dyDescent="0.3">
      <c r="A2365" s="8" t="s">
        <v>234</v>
      </c>
      <c r="B2365" s="8" t="s">
        <v>240</v>
      </c>
      <c r="C2365" s="8" t="s">
        <v>176</v>
      </c>
      <c r="D2365" s="8" t="s">
        <v>27</v>
      </c>
      <c r="E2365" s="12">
        <v>114</v>
      </c>
      <c r="F2365" s="12">
        <v>1</v>
      </c>
      <c r="G2365" s="12">
        <v>114</v>
      </c>
      <c r="H2365" s="13">
        <v>142.5</v>
      </c>
      <c r="I2365" s="13">
        <v>2.3940000000000001</v>
      </c>
      <c r="J2365" s="13">
        <v>1.4820000000000002</v>
      </c>
      <c r="K2365" s="13">
        <v>29.867999999999999</v>
      </c>
      <c r="L2365" s="13">
        <v>1.1399999999999999</v>
      </c>
      <c r="M2365" s="5">
        <f>AllData_CategoryTribe!AX2366*4</f>
        <v>9.5760000000000005</v>
      </c>
      <c r="N2365" s="5">
        <f>AllData_CategoryTribe!BA2366*9</f>
        <v>13.338000000000001</v>
      </c>
      <c r="O2365" s="5">
        <f>AllData_CategoryTribe!BB2366*4</f>
        <v>119.47199999999999</v>
      </c>
      <c r="P2365">
        <f t="shared" si="36"/>
        <v>1</v>
      </c>
      <c r="Q2365">
        <v>29.6</v>
      </c>
    </row>
    <row r="2366" spans="1:17" x14ac:dyDescent="0.3">
      <c r="A2366" s="8" t="s">
        <v>234</v>
      </c>
      <c r="B2366" s="8" t="s">
        <v>240</v>
      </c>
      <c r="C2366" s="8" t="s">
        <v>176</v>
      </c>
      <c r="D2366" s="8" t="s">
        <v>32</v>
      </c>
      <c r="E2366" s="12">
        <v>83</v>
      </c>
      <c r="F2366" s="12">
        <v>1</v>
      </c>
      <c r="G2366" s="12">
        <v>83</v>
      </c>
      <c r="H2366" s="13">
        <v>275.56</v>
      </c>
      <c r="I2366" s="13">
        <v>8.5490000000000013</v>
      </c>
      <c r="J2366" s="13">
        <v>2.4900000000000002</v>
      </c>
      <c r="K2366" s="13">
        <v>61.171000000000006</v>
      </c>
      <c r="L2366" s="13">
        <v>10.540999999999999</v>
      </c>
      <c r="M2366" s="5">
        <f>AllData_CategoryTribe!AX2367*4</f>
        <v>34.196000000000005</v>
      </c>
      <c r="N2366" s="5">
        <f>AllData_CategoryTribe!BA2367*9</f>
        <v>22.410000000000004</v>
      </c>
      <c r="O2366" s="5">
        <f>AllData_CategoryTribe!BB2367*4</f>
        <v>244.68400000000003</v>
      </c>
      <c r="P2366">
        <f t="shared" si="36"/>
        <v>1</v>
      </c>
      <c r="Q2366">
        <v>87</v>
      </c>
    </row>
    <row r="2367" spans="1:17" x14ac:dyDescent="0.3">
      <c r="A2367" s="8" t="s">
        <v>232</v>
      </c>
      <c r="B2367" s="8" t="s">
        <v>240</v>
      </c>
      <c r="C2367" s="8" t="s">
        <v>177</v>
      </c>
      <c r="D2367" s="8" t="s">
        <v>13</v>
      </c>
      <c r="E2367" s="12"/>
      <c r="F2367" s="12">
        <v>0</v>
      </c>
      <c r="G2367" s="12">
        <v>0</v>
      </c>
      <c r="H2367" s="13">
        <v>0</v>
      </c>
      <c r="I2367" s="13">
        <v>0</v>
      </c>
      <c r="J2367" s="13">
        <v>0</v>
      </c>
      <c r="K2367" s="13">
        <v>0</v>
      </c>
      <c r="L2367" s="13">
        <v>0</v>
      </c>
      <c r="M2367" s="5">
        <f>AllData_CategoryTribe!AX2368*4</f>
        <v>0</v>
      </c>
      <c r="N2367" s="5">
        <f>AllData_CategoryTribe!BA2368*9</f>
        <v>0</v>
      </c>
      <c r="O2367" s="5">
        <f>AllData_CategoryTribe!BB2368*4</f>
        <v>0</v>
      </c>
      <c r="P2367">
        <f t="shared" si="36"/>
        <v>0</v>
      </c>
      <c r="Q2367">
        <v>42.9</v>
      </c>
    </row>
    <row r="2368" spans="1:17" x14ac:dyDescent="0.3">
      <c r="A2368" s="8" t="s">
        <v>232</v>
      </c>
      <c r="B2368" s="8" t="s">
        <v>240</v>
      </c>
      <c r="C2368" s="8" t="s">
        <v>177</v>
      </c>
      <c r="D2368" s="8" t="s">
        <v>15</v>
      </c>
      <c r="E2368" s="12">
        <v>85</v>
      </c>
      <c r="F2368" s="12">
        <v>1</v>
      </c>
      <c r="G2368" s="12">
        <v>85</v>
      </c>
      <c r="H2368" s="13">
        <v>204.85</v>
      </c>
      <c r="I2368" s="13">
        <v>27.965</v>
      </c>
      <c r="J2368" s="13">
        <v>9.2650000000000006</v>
      </c>
      <c r="K2368" s="13">
        <v>0.42499999999999999</v>
      </c>
      <c r="L2368" s="13">
        <v>0</v>
      </c>
      <c r="M2368" s="5">
        <f>AllData_CategoryTribe!AX2369*4</f>
        <v>111.86</v>
      </c>
      <c r="N2368" s="5">
        <f>AllData_CategoryTribe!BA2369*9</f>
        <v>83.385000000000005</v>
      </c>
      <c r="O2368" s="5">
        <f>AllData_CategoryTribe!BB2369*4</f>
        <v>1.7</v>
      </c>
      <c r="P2368">
        <f t="shared" si="36"/>
        <v>1</v>
      </c>
      <c r="Q2368">
        <v>44.3</v>
      </c>
    </row>
    <row r="2369" spans="1:17" x14ac:dyDescent="0.3">
      <c r="A2369" s="8" t="s">
        <v>232</v>
      </c>
      <c r="B2369" s="8" t="s">
        <v>240</v>
      </c>
      <c r="C2369" s="8" t="s">
        <v>177</v>
      </c>
      <c r="D2369" s="8" t="s">
        <v>17</v>
      </c>
      <c r="E2369" s="12"/>
      <c r="F2369" s="12">
        <v>0</v>
      </c>
      <c r="G2369" s="12">
        <v>0</v>
      </c>
      <c r="H2369" s="13">
        <v>0</v>
      </c>
      <c r="I2369" s="13">
        <v>0</v>
      </c>
      <c r="J2369" s="13">
        <v>0</v>
      </c>
      <c r="K2369" s="13">
        <v>0</v>
      </c>
      <c r="L2369" s="13">
        <v>0</v>
      </c>
      <c r="M2369" s="5">
        <f>AllData_CategoryTribe!AX2370*4</f>
        <v>0</v>
      </c>
      <c r="N2369" s="5">
        <f>AllData_CategoryTribe!BA2370*9</f>
        <v>0</v>
      </c>
      <c r="O2369" s="5">
        <f>AllData_CategoryTribe!BB2370*4</f>
        <v>0</v>
      </c>
      <c r="P2369">
        <f t="shared" si="36"/>
        <v>0</v>
      </c>
      <c r="Q2369">
        <v>38.299999999999997</v>
      </c>
    </row>
    <row r="2370" spans="1:17" x14ac:dyDescent="0.3">
      <c r="A2370" s="8" t="s">
        <v>232</v>
      </c>
      <c r="B2370" s="8" t="s">
        <v>240</v>
      </c>
      <c r="C2370" s="8" t="s">
        <v>177</v>
      </c>
      <c r="D2370" s="8" t="s">
        <v>18</v>
      </c>
      <c r="E2370" s="12"/>
      <c r="F2370" s="12">
        <v>0</v>
      </c>
      <c r="G2370" s="12">
        <v>0</v>
      </c>
      <c r="H2370" s="13">
        <v>0</v>
      </c>
      <c r="I2370" s="13">
        <v>0</v>
      </c>
      <c r="J2370" s="13">
        <v>0</v>
      </c>
      <c r="K2370" s="13">
        <v>0</v>
      </c>
      <c r="L2370" s="13">
        <v>0</v>
      </c>
      <c r="M2370" s="5">
        <f>AllData_CategoryTribe!AX2371*4</f>
        <v>0</v>
      </c>
      <c r="N2370" s="5">
        <f>AllData_CategoryTribe!BA2371*9</f>
        <v>0</v>
      </c>
      <c r="O2370" s="5">
        <f>AllData_CategoryTribe!BB2371*4</f>
        <v>0</v>
      </c>
      <c r="P2370">
        <f t="shared" si="36"/>
        <v>0</v>
      </c>
      <c r="Q2370">
        <v>39.900000000000006</v>
      </c>
    </row>
    <row r="2371" spans="1:17" x14ac:dyDescent="0.3">
      <c r="A2371" s="8" t="s">
        <v>232</v>
      </c>
      <c r="B2371" s="8" t="s">
        <v>240</v>
      </c>
      <c r="C2371" s="8" t="s">
        <v>177</v>
      </c>
      <c r="D2371" s="8" t="s">
        <v>19</v>
      </c>
      <c r="E2371" s="12">
        <v>112</v>
      </c>
      <c r="F2371" s="12">
        <v>3.3000000000000002E-2</v>
      </c>
      <c r="G2371" s="12">
        <v>3.6960000000000002</v>
      </c>
      <c r="H2371" s="13">
        <v>10.533600000000002</v>
      </c>
      <c r="I2371" s="13">
        <v>0.994224</v>
      </c>
      <c r="J2371" s="13">
        <v>0.69854399999999994</v>
      </c>
      <c r="K2371" s="13">
        <v>0</v>
      </c>
      <c r="L2371" s="13">
        <v>0</v>
      </c>
      <c r="M2371" s="5">
        <f>AllData_CategoryTribe!AX2372*4</f>
        <v>3.976896</v>
      </c>
      <c r="N2371" s="5">
        <f>AllData_CategoryTribe!BA2372*9</f>
        <v>6.2868959999999996</v>
      </c>
      <c r="O2371" s="5">
        <f>AllData_CategoryTribe!BB2372*4</f>
        <v>0</v>
      </c>
      <c r="P2371">
        <f t="shared" ref="P2371:P2434" si="37">IF($G$2:$G$3469&gt;0,1,0)</f>
        <v>1</v>
      </c>
      <c r="Q2371">
        <v>45.8</v>
      </c>
    </row>
    <row r="2372" spans="1:17" x14ac:dyDescent="0.3">
      <c r="A2372" s="8" t="s">
        <v>232</v>
      </c>
      <c r="B2372" s="8" t="s">
        <v>240</v>
      </c>
      <c r="C2372" s="8" t="s">
        <v>177</v>
      </c>
      <c r="D2372" s="8" t="s">
        <v>22</v>
      </c>
      <c r="E2372" s="12"/>
      <c r="F2372" s="12">
        <v>0</v>
      </c>
      <c r="G2372" s="12">
        <v>0</v>
      </c>
      <c r="H2372" s="13">
        <v>0</v>
      </c>
      <c r="I2372" s="13">
        <v>0</v>
      </c>
      <c r="J2372" s="13">
        <v>0</v>
      </c>
      <c r="K2372" s="13">
        <v>0</v>
      </c>
      <c r="L2372" s="13">
        <v>0</v>
      </c>
      <c r="M2372" s="5">
        <f>AllData_CategoryTribe!AX2373*4</f>
        <v>0</v>
      </c>
      <c r="N2372" s="5">
        <f>AllData_CategoryTribe!BA2373*9</f>
        <v>0</v>
      </c>
      <c r="O2372" s="5">
        <f>AllData_CategoryTribe!BB2373*4</f>
        <v>0</v>
      </c>
      <c r="P2372">
        <f t="shared" si="37"/>
        <v>0</v>
      </c>
      <c r="Q2372">
        <v>45.8</v>
      </c>
    </row>
    <row r="2373" spans="1:17" x14ac:dyDescent="0.3">
      <c r="A2373" s="8" t="s">
        <v>232</v>
      </c>
      <c r="B2373" s="8" t="s">
        <v>240</v>
      </c>
      <c r="C2373" s="8" t="s">
        <v>177</v>
      </c>
      <c r="D2373" s="8" t="s">
        <v>23</v>
      </c>
      <c r="E2373" s="12">
        <v>64</v>
      </c>
      <c r="F2373" s="12">
        <v>0.14299999999999999</v>
      </c>
      <c r="G2373" s="12">
        <v>9.1519999999999992</v>
      </c>
      <c r="H2373" s="13">
        <v>14.185599999999999</v>
      </c>
      <c r="I2373" s="13">
        <v>1.153152</v>
      </c>
      <c r="J2373" s="13">
        <v>0.97011199999999986</v>
      </c>
      <c r="K2373" s="13">
        <v>0.100672</v>
      </c>
      <c r="L2373" s="13">
        <v>0</v>
      </c>
      <c r="M2373" s="5">
        <f>AllData_CategoryTribe!AX2374*4</f>
        <v>4.6126079999999998</v>
      </c>
      <c r="N2373" s="5">
        <f>AllData_CategoryTribe!BA2374*9</f>
        <v>8.7310079999999992</v>
      </c>
      <c r="O2373" s="5">
        <f>AllData_CategoryTribe!BB2374*4</f>
        <v>0.40268799999999999</v>
      </c>
      <c r="P2373">
        <f t="shared" si="37"/>
        <v>1</v>
      </c>
      <c r="Q2373">
        <v>24.3</v>
      </c>
    </row>
    <row r="2374" spans="1:17" x14ac:dyDescent="0.3">
      <c r="A2374" s="8" t="s">
        <v>232</v>
      </c>
      <c r="B2374" s="8" t="s">
        <v>240</v>
      </c>
      <c r="C2374" s="8" t="s">
        <v>177</v>
      </c>
      <c r="D2374" s="8" t="s">
        <v>24</v>
      </c>
      <c r="E2374" s="12">
        <v>184</v>
      </c>
      <c r="F2374" s="12">
        <v>1</v>
      </c>
      <c r="G2374" s="12">
        <v>184</v>
      </c>
      <c r="H2374" s="13">
        <v>126.96</v>
      </c>
      <c r="I2374" s="13">
        <v>6.6239999999999997</v>
      </c>
      <c r="J2374" s="13">
        <v>7.5439999999999996</v>
      </c>
      <c r="K2374" s="13">
        <v>8.2799999999999994</v>
      </c>
      <c r="L2374" s="13">
        <v>0</v>
      </c>
      <c r="M2374" s="5">
        <f>AllData_CategoryTribe!AX2375*4</f>
        <v>26.495999999999999</v>
      </c>
      <c r="N2374" s="5">
        <f>AllData_CategoryTribe!BA2375*9</f>
        <v>67.896000000000001</v>
      </c>
      <c r="O2374" s="5">
        <f>AllData_CategoryTribe!BB2375*4</f>
        <v>33.119999999999997</v>
      </c>
      <c r="P2374">
        <f t="shared" si="37"/>
        <v>1</v>
      </c>
      <c r="Q2374">
        <v>12.2</v>
      </c>
    </row>
    <row r="2375" spans="1:17" x14ac:dyDescent="0.3">
      <c r="A2375" s="8" t="s">
        <v>232</v>
      </c>
      <c r="B2375" s="8" t="s">
        <v>240</v>
      </c>
      <c r="C2375" s="8" t="s">
        <v>177</v>
      </c>
      <c r="D2375" s="8" t="s">
        <v>25</v>
      </c>
      <c r="E2375" s="12"/>
      <c r="F2375" s="12">
        <v>0</v>
      </c>
      <c r="G2375" s="12">
        <v>0</v>
      </c>
      <c r="H2375" s="13">
        <v>0</v>
      </c>
      <c r="I2375" s="13">
        <v>0</v>
      </c>
      <c r="J2375" s="13">
        <v>0</v>
      </c>
      <c r="K2375" s="13">
        <v>0</v>
      </c>
      <c r="L2375" s="13">
        <v>0</v>
      </c>
      <c r="M2375" s="5">
        <f>AllData_CategoryTribe!AX2376*4</f>
        <v>0</v>
      </c>
      <c r="N2375" s="5">
        <f>AllData_CategoryTribe!BA2376*9</f>
        <v>0</v>
      </c>
      <c r="O2375" s="5">
        <f>AllData_CategoryTribe!BB2376*4</f>
        <v>0</v>
      </c>
      <c r="P2375">
        <f t="shared" si="37"/>
        <v>0</v>
      </c>
      <c r="Q2375">
        <v>59.3</v>
      </c>
    </row>
    <row r="2376" spans="1:17" x14ac:dyDescent="0.3">
      <c r="A2376" s="8" t="s">
        <v>20</v>
      </c>
      <c r="B2376" s="8" t="s">
        <v>240</v>
      </c>
      <c r="C2376" s="8" t="s">
        <v>177</v>
      </c>
      <c r="D2376" s="8" t="s">
        <v>20</v>
      </c>
      <c r="E2376" s="12">
        <v>112</v>
      </c>
      <c r="F2376" s="12">
        <v>1</v>
      </c>
      <c r="G2376" s="12">
        <v>112</v>
      </c>
      <c r="H2376" s="13">
        <v>117.6</v>
      </c>
      <c r="I2376" s="13">
        <v>20.72</v>
      </c>
      <c r="J2376" s="13">
        <v>3.2480000000000002</v>
      </c>
      <c r="K2376" s="13">
        <v>0</v>
      </c>
      <c r="L2376" s="13">
        <v>0</v>
      </c>
      <c r="M2376" s="5">
        <f>AllData_CategoryTribe!AX2377*4</f>
        <v>82.88</v>
      </c>
      <c r="N2376" s="5">
        <f>AllData_CategoryTribe!BA2377*9</f>
        <v>29.232000000000003</v>
      </c>
      <c r="O2376" s="5">
        <f>AllData_CategoryTribe!BB2377*4</f>
        <v>0</v>
      </c>
      <c r="P2376">
        <f t="shared" si="37"/>
        <v>1</v>
      </c>
      <c r="Q2376">
        <v>21.4</v>
      </c>
    </row>
    <row r="2377" spans="1:17" x14ac:dyDescent="0.3">
      <c r="A2377" s="8" t="s">
        <v>233</v>
      </c>
      <c r="B2377" s="8" t="s">
        <v>240</v>
      </c>
      <c r="C2377" s="8" t="s">
        <v>177</v>
      </c>
      <c r="D2377" s="8" t="s">
        <v>26</v>
      </c>
      <c r="E2377" s="12">
        <v>175</v>
      </c>
      <c r="F2377" s="12">
        <v>3.3000000000000002E-2</v>
      </c>
      <c r="G2377" s="12">
        <v>5.7750000000000004</v>
      </c>
      <c r="H2377" s="13">
        <v>7.5075000000000003</v>
      </c>
      <c r="I2377" s="13">
        <v>0.1386</v>
      </c>
      <c r="J2377" s="13">
        <v>1.155E-2</v>
      </c>
      <c r="K2377" s="13">
        <v>1.6516500000000003</v>
      </c>
      <c r="L2377" s="13">
        <v>1.7325E-2</v>
      </c>
      <c r="M2377" s="5">
        <f>AllData_CategoryTribe!AX2378*4</f>
        <v>0.5544</v>
      </c>
      <c r="N2377" s="5">
        <f>AllData_CategoryTribe!BA2378*9</f>
        <v>0.10395</v>
      </c>
      <c r="O2377" s="5">
        <f>AllData_CategoryTribe!BB2378*4</f>
        <v>6.6066000000000011</v>
      </c>
      <c r="P2377">
        <f t="shared" si="37"/>
        <v>1</v>
      </c>
      <c r="Q2377">
        <v>31.200000000000003</v>
      </c>
    </row>
    <row r="2378" spans="1:17" x14ac:dyDescent="0.3">
      <c r="A2378" s="8" t="s">
        <v>233</v>
      </c>
      <c r="B2378" s="8" t="s">
        <v>240</v>
      </c>
      <c r="C2378" s="8" t="s">
        <v>177</v>
      </c>
      <c r="D2378" s="8" t="s">
        <v>28</v>
      </c>
      <c r="E2378" s="12">
        <v>185</v>
      </c>
      <c r="F2378" s="12">
        <v>3.3000000000000002E-2</v>
      </c>
      <c r="G2378" s="12">
        <v>6.1050000000000004</v>
      </c>
      <c r="H2378" s="13">
        <v>7.7533500000000002</v>
      </c>
      <c r="I2378" s="13">
        <v>0.53113500000000002</v>
      </c>
      <c r="J2378" s="13">
        <v>3.0525000000000004E-2</v>
      </c>
      <c r="K2378" s="13">
        <v>1.3919400000000002</v>
      </c>
      <c r="L2378" s="13">
        <v>0.39072000000000001</v>
      </c>
      <c r="M2378" s="5">
        <f>AllData_CategoryTribe!AX2379*4</f>
        <v>2.1245400000000001</v>
      </c>
      <c r="N2378" s="5">
        <f>AllData_CategoryTribe!BA2379*9</f>
        <v>0.27472500000000005</v>
      </c>
      <c r="O2378" s="5">
        <f>AllData_CategoryTribe!BB2379*4</f>
        <v>5.5677600000000007</v>
      </c>
      <c r="P2378">
        <f t="shared" si="37"/>
        <v>1</v>
      </c>
      <c r="Q2378">
        <v>32</v>
      </c>
    </row>
    <row r="2379" spans="1:17" x14ac:dyDescent="0.3">
      <c r="A2379" s="8" t="s">
        <v>233</v>
      </c>
      <c r="B2379" s="8" t="s">
        <v>240</v>
      </c>
      <c r="C2379" s="8" t="s">
        <v>177</v>
      </c>
      <c r="D2379" s="8" t="s">
        <v>29</v>
      </c>
      <c r="E2379" s="12"/>
      <c r="F2379" s="12">
        <v>0</v>
      </c>
      <c r="G2379" s="12">
        <v>0</v>
      </c>
      <c r="H2379" s="13">
        <v>0</v>
      </c>
      <c r="I2379" s="13">
        <v>0</v>
      </c>
      <c r="J2379" s="13">
        <v>0</v>
      </c>
      <c r="K2379" s="13">
        <v>0</v>
      </c>
      <c r="L2379" s="13">
        <v>0</v>
      </c>
      <c r="M2379" s="5">
        <f>AllData_CategoryTribe!AX2380*4</f>
        <v>0</v>
      </c>
      <c r="N2379" s="5">
        <f>AllData_CategoryTribe!BA2380*9</f>
        <v>0</v>
      </c>
      <c r="O2379" s="5">
        <f>AllData_CategoryTribe!BB2380*4</f>
        <v>0</v>
      </c>
      <c r="P2379">
        <f t="shared" si="37"/>
        <v>0</v>
      </c>
      <c r="Q2379">
        <v>5.9</v>
      </c>
    </row>
    <row r="2380" spans="1:17" x14ac:dyDescent="0.3">
      <c r="A2380" s="8" t="s">
        <v>233</v>
      </c>
      <c r="B2380" s="8" t="s">
        <v>240</v>
      </c>
      <c r="C2380" s="8" t="s">
        <v>177</v>
      </c>
      <c r="D2380" s="8" t="s">
        <v>30</v>
      </c>
      <c r="E2380" s="12">
        <v>119</v>
      </c>
      <c r="F2380" s="12">
        <v>0.14299999999999999</v>
      </c>
      <c r="G2380" s="12">
        <v>17.016999999999999</v>
      </c>
      <c r="H2380" s="13">
        <v>15.655639999999998</v>
      </c>
      <c r="I2380" s="13">
        <v>0.17016999999999999</v>
      </c>
      <c r="J2380" s="13">
        <v>8.5084999999999994E-2</v>
      </c>
      <c r="K2380" s="13">
        <v>3.9819779999999998</v>
      </c>
      <c r="L2380" s="13">
        <v>0.40840799999999994</v>
      </c>
      <c r="M2380" s="5">
        <f>AllData_CategoryTribe!AX2381*4</f>
        <v>0.68067999999999995</v>
      </c>
      <c r="N2380" s="5">
        <f>AllData_CategoryTribe!BA2381*9</f>
        <v>0.76576499999999992</v>
      </c>
      <c r="O2380" s="5">
        <f>AllData_CategoryTribe!BB2381*4</f>
        <v>15.927911999999999</v>
      </c>
      <c r="P2380">
        <f t="shared" si="37"/>
        <v>1</v>
      </c>
      <c r="Q2380">
        <v>24.9</v>
      </c>
    </row>
    <row r="2381" spans="1:17" x14ac:dyDescent="0.3">
      <c r="A2381" s="8" t="s">
        <v>233</v>
      </c>
      <c r="B2381" s="8" t="s">
        <v>240</v>
      </c>
      <c r="C2381" s="8" t="s">
        <v>177</v>
      </c>
      <c r="D2381" s="8" t="s">
        <v>31</v>
      </c>
      <c r="E2381" s="12">
        <v>122</v>
      </c>
      <c r="F2381" s="12">
        <v>3.3000000000000002E-2</v>
      </c>
      <c r="G2381" s="12">
        <v>4.0259999999999998</v>
      </c>
      <c r="H2381" s="13">
        <v>3.7441800000000001</v>
      </c>
      <c r="I2381" s="13">
        <v>8.0519999999999994E-2</v>
      </c>
      <c r="J2381" s="13">
        <v>4.0260000000000001E-3</v>
      </c>
      <c r="K2381" s="13">
        <v>0.86961600000000006</v>
      </c>
      <c r="L2381" s="13">
        <v>6.0389999999999999E-2</v>
      </c>
      <c r="M2381" s="5">
        <f>AllData_CategoryTribe!AX2382*4</f>
        <v>0.32207999999999998</v>
      </c>
      <c r="N2381" s="5">
        <f>AllData_CategoryTribe!BA2382*9</f>
        <v>3.6234000000000002E-2</v>
      </c>
      <c r="O2381" s="5">
        <f>AllData_CategoryTribe!BB2382*4</f>
        <v>3.4784640000000002</v>
      </c>
      <c r="P2381">
        <f t="shared" si="37"/>
        <v>1</v>
      </c>
      <c r="Q2381">
        <v>23.700000000000003</v>
      </c>
    </row>
    <row r="2382" spans="1:17" x14ac:dyDescent="0.3">
      <c r="A2382" s="8" t="s">
        <v>233</v>
      </c>
      <c r="B2382" s="8" t="s">
        <v>240</v>
      </c>
      <c r="C2382" s="8" t="s">
        <v>177</v>
      </c>
      <c r="D2382" s="8" t="s">
        <v>87</v>
      </c>
      <c r="E2382" s="12">
        <v>171</v>
      </c>
      <c r="F2382" s="12">
        <v>3.0000000000000001E-3</v>
      </c>
      <c r="G2382" s="12">
        <v>0.51300000000000001</v>
      </c>
      <c r="H2382" s="13">
        <v>0.59508000000000005</v>
      </c>
      <c r="I2382" s="13">
        <v>3.9501000000000001E-2</v>
      </c>
      <c r="J2382" s="13">
        <v>2.565E-3</v>
      </c>
      <c r="K2382" s="13">
        <v>0.10670400000000001</v>
      </c>
      <c r="L2382" s="13">
        <v>3.3345E-2</v>
      </c>
      <c r="M2382" s="5">
        <f>AllData_CategoryTribe!AX2383*4</f>
        <v>0.15800400000000001</v>
      </c>
      <c r="N2382" s="5">
        <f>AllData_CategoryTribe!BA2383*9</f>
        <v>2.3085000000000001E-2</v>
      </c>
      <c r="O2382" s="5">
        <f>AllData_CategoryTribe!BB2383*4</f>
        <v>0.42681600000000003</v>
      </c>
      <c r="P2382">
        <f t="shared" si="37"/>
        <v>1</v>
      </c>
      <c r="Q2382">
        <v>29</v>
      </c>
    </row>
    <row r="2383" spans="1:17" x14ac:dyDescent="0.3">
      <c r="A2383" s="8" t="s">
        <v>233</v>
      </c>
      <c r="B2383" s="8" t="s">
        <v>240</v>
      </c>
      <c r="C2383" s="8" t="s">
        <v>177</v>
      </c>
      <c r="D2383" s="8" t="s">
        <v>128</v>
      </c>
      <c r="E2383" s="12">
        <v>62</v>
      </c>
      <c r="F2383" s="12">
        <v>3.0000000000000001E-3</v>
      </c>
      <c r="G2383" s="12">
        <v>0.186</v>
      </c>
      <c r="H2383" s="13">
        <v>8.3699999999999997E-2</v>
      </c>
      <c r="I2383" s="13">
        <v>2.0460000000000001E-3</v>
      </c>
      <c r="J2383" s="13">
        <v>3.7200000000000004E-4</v>
      </c>
      <c r="K2383" s="13">
        <v>1.9530000000000002E-2</v>
      </c>
      <c r="L2383" s="13">
        <v>6.1380000000000002E-3</v>
      </c>
      <c r="M2383" s="5">
        <f>AllData_CategoryTribe!AX2384*4</f>
        <v>8.1840000000000003E-3</v>
      </c>
      <c r="N2383" s="5">
        <f>AllData_CategoryTribe!BA2384*9</f>
        <v>3.3480000000000003E-3</v>
      </c>
      <c r="O2383" s="5">
        <f>AllData_CategoryTribe!BB2384*4</f>
        <v>7.8120000000000009E-2</v>
      </c>
      <c r="P2383">
        <f t="shared" si="37"/>
        <v>1</v>
      </c>
      <c r="Q2383">
        <v>11.8</v>
      </c>
    </row>
    <row r="2384" spans="1:17" x14ac:dyDescent="0.3">
      <c r="A2384" s="8" t="s">
        <v>233</v>
      </c>
      <c r="B2384" s="8" t="s">
        <v>240</v>
      </c>
      <c r="C2384" s="8" t="s">
        <v>177</v>
      </c>
      <c r="D2384" s="8" t="s">
        <v>171</v>
      </c>
      <c r="E2384" s="12">
        <v>44</v>
      </c>
      <c r="F2384" s="12">
        <v>0.28599999999999998</v>
      </c>
      <c r="G2384" s="12">
        <v>12.584</v>
      </c>
      <c r="H2384" s="13">
        <v>34.480159999999998</v>
      </c>
      <c r="I2384" s="13">
        <v>1.1073920000000002</v>
      </c>
      <c r="J2384" s="13">
        <v>0.37751999999999997</v>
      </c>
      <c r="K2384" s="13">
        <v>6.5310959999999998</v>
      </c>
      <c r="L2384" s="13">
        <v>0.352352</v>
      </c>
      <c r="M2384" s="5">
        <f>AllData_CategoryTribe!AX2385*4</f>
        <v>4.4295680000000006</v>
      </c>
      <c r="N2384" s="5">
        <f>AllData_CategoryTribe!BA2385*9</f>
        <v>3.3976799999999998</v>
      </c>
      <c r="O2384" s="5">
        <f>AllData_CategoryTribe!BB2385*4</f>
        <v>26.124383999999999</v>
      </c>
      <c r="P2384">
        <f t="shared" si="37"/>
        <v>1</v>
      </c>
      <c r="Q2384">
        <v>63.7</v>
      </c>
    </row>
    <row r="2385" spans="1:17" x14ac:dyDescent="0.3">
      <c r="A2385" s="8" t="s">
        <v>234</v>
      </c>
      <c r="B2385" s="8" t="s">
        <v>240</v>
      </c>
      <c r="C2385" s="8" t="s">
        <v>177</v>
      </c>
      <c r="D2385" s="8" t="s">
        <v>248</v>
      </c>
      <c r="E2385" s="12">
        <v>134</v>
      </c>
      <c r="F2385" s="12">
        <v>0.14299999999999999</v>
      </c>
      <c r="G2385" s="12">
        <v>19.161999999999999</v>
      </c>
      <c r="H2385" s="13">
        <v>31.234059999999999</v>
      </c>
      <c r="I2385" s="13">
        <v>1.207206</v>
      </c>
      <c r="J2385" s="13">
        <v>0.26826800000000001</v>
      </c>
      <c r="K2385" s="13">
        <v>5.9593820000000006</v>
      </c>
      <c r="L2385" s="13">
        <v>0.19161999999999998</v>
      </c>
      <c r="M2385" s="5">
        <f>AllData_CategoryTribe!AX2386*4</f>
        <v>4.828824</v>
      </c>
      <c r="N2385" s="5">
        <f>AllData_CategoryTribe!BA2386*9</f>
        <v>2.414412</v>
      </c>
      <c r="O2385" s="5">
        <f>AllData_CategoryTribe!BB2386*4</f>
        <v>23.837528000000002</v>
      </c>
      <c r="P2385">
        <f t="shared" si="37"/>
        <v>1</v>
      </c>
      <c r="Q2385">
        <v>38.799999999999997</v>
      </c>
    </row>
    <row r="2386" spans="1:17" x14ac:dyDescent="0.3">
      <c r="A2386" s="8" t="s">
        <v>234</v>
      </c>
      <c r="B2386" s="8" t="s">
        <v>240</v>
      </c>
      <c r="C2386" s="8" t="s">
        <v>177</v>
      </c>
      <c r="D2386" s="8" t="s">
        <v>27</v>
      </c>
      <c r="E2386" s="12">
        <v>114</v>
      </c>
      <c r="F2386" s="12">
        <v>1</v>
      </c>
      <c r="G2386" s="12">
        <v>114</v>
      </c>
      <c r="H2386" s="13">
        <v>142.5</v>
      </c>
      <c r="I2386" s="13">
        <v>2.3940000000000001</v>
      </c>
      <c r="J2386" s="13">
        <v>1.4820000000000002</v>
      </c>
      <c r="K2386" s="13">
        <v>29.867999999999999</v>
      </c>
      <c r="L2386" s="13">
        <v>1.1399999999999999</v>
      </c>
      <c r="M2386" s="5">
        <f>AllData_CategoryTribe!AX2387*4</f>
        <v>9.5760000000000005</v>
      </c>
      <c r="N2386" s="5">
        <f>AllData_CategoryTribe!BA2387*9</f>
        <v>13.338000000000001</v>
      </c>
      <c r="O2386" s="5">
        <f>AllData_CategoryTribe!BB2387*4</f>
        <v>119.47199999999999</v>
      </c>
      <c r="P2386">
        <f t="shared" si="37"/>
        <v>1</v>
      </c>
      <c r="Q2386">
        <v>29.6</v>
      </c>
    </row>
    <row r="2387" spans="1:17" x14ac:dyDescent="0.3">
      <c r="A2387" s="8" t="s">
        <v>234</v>
      </c>
      <c r="B2387" s="8" t="s">
        <v>240</v>
      </c>
      <c r="C2387" s="8" t="s">
        <v>177</v>
      </c>
      <c r="D2387" s="8" t="s">
        <v>32</v>
      </c>
      <c r="E2387" s="12">
        <v>83</v>
      </c>
      <c r="F2387" s="12">
        <v>1</v>
      </c>
      <c r="G2387" s="12">
        <v>83</v>
      </c>
      <c r="H2387" s="13">
        <v>275.56</v>
      </c>
      <c r="I2387" s="13">
        <v>8.5490000000000013</v>
      </c>
      <c r="J2387" s="13">
        <v>2.4900000000000002</v>
      </c>
      <c r="K2387" s="13">
        <v>61.171000000000006</v>
      </c>
      <c r="L2387" s="13">
        <v>10.540999999999999</v>
      </c>
      <c r="M2387" s="5">
        <f>AllData_CategoryTribe!AX2388*4</f>
        <v>34.196000000000005</v>
      </c>
      <c r="N2387" s="5">
        <f>AllData_CategoryTribe!BA2388*9</f>
        <v>22.410000000000004</v>
      </c>
      <c r="O2387" s="5">
        <f>AllData_CategoryTribe!BB2388*4</f>
        <v>244.68400000000003</v>
      </c>
      <c r="P2387">
        <f t="shared" si="37"/>
        <v>1</v>
      </c>
      <c r="Q2387">
        <v>87</v>
      </c>
    </row>
    <row r="2388" spans="1:17" x14ac:dyDescent="0.3">
      <c r="A2388" s="8" t="s">
        <v>234</v>
      </c>
      <c r="B2388" s="8" t="s">
        <v>240</v>
      </c>
      <c r="C2388" s="8" t="s">
        <v>177</v>
      </c>
      <c r="D2388" s="8" t="s">
        <v>74</v>
      </c>
      <c r="E2388" s="12">
        <v>340</v>
      </c>
      <c r="F2388" s="12">
        <v>1</v>
      </c>
      <c r="G2388" s="12">
        <v>340</v>
      </c>
      <c r="H2388" s="13">
        <v>139.4</v>
      </c>
      <c r="I2388" s="13">
        <v>0</v>
      </c>
      <c r="J2388" s="13">
        <v>0</v>
      </c>
      <c r="K2388" s="13">
        <v>35.36</v>
      </c>
      <c r="L2388" s="13">
        <v>0</v>
      </c>
      <c r="M2388" s="5">
        <f>AllData_CategoryTribe!AX2389*4</f>
        <v>0</v>
      </c>
      <c r="N2388" s="5">
        <f>AllData_CategoryTribe!BA2389*9</f>
        <v>0</v>
      </c>
      <c r="O2388" s="5">
        <f>AllData_CategoryTribe!BB2389*4</f>
        <v>141.44</v>
      </c>
      <c r="P2388">
        <f t="shared" si="37"/>
        <v>1</v>
      </c>
      <c r="Q2388">
        <v>10.4</v>
      </c>
    </row>
    <row r="2389" spans="1:17" x14ac:dyDescent="0.3">
      <c r="A2389" s="8" t="s">
        <v>234</v>
      </c>
      <c r="B2389" s="8" t="s">
        <v>240</v>
      </c>
      <c r="C2389" s="8" t="s">
        <v>177</v>
      </c>
      <c r="D2389" s="8" t="s">
        <v>33</v>
      </c>
      <c r="E2389" s="12">
        <v>20</v>
      </c>
      <c r="F2389" s="12">
        <v>3.0000000000000001E-3</v>
      </c>
      <c r="G2389" s="12">
        <v>0.06</v>
      </c>
      <c r="H2389" s="13">
        <v>0.18239999999999998</v>
      </c>
      <c r="I2389" s="13">
        <v>1.7999999999999998E-4</v>
      </c>
      <c r="J2389" s="13">
        <v>0</v>
      </c>
      <c r="K2389" s="13">
        <v>4.9439999999999998E-2</v>
      </c>
      <c r="L2389" s="13">
        <v>0</v>
      </c>
      <c r="M2389" s="5">
        <f>AllData_CategoryTribe!AX2390*4</f>
        <v>7.1999999999999994E-4</v>
      </c>
      <c r="N2389" s="5">
        <f>AllData_CategoryTribe!BA2390*9</f>
        <v>0</v>
      </c>
      <c r="O2389" s="5">
        <f>AllData_CategoryTribe!BB2390*4</f>
        <v>0.19775999999999999</v>
      </c>
      <c r="P2389">
        <f t="shared" si="37"/>
        <v>1</v>
      </c>
      <c r="Q2389">
        <v>82.7</v>
      </c>
    </row>
    <row r="2390" spans="1:17" x14ac:dyDescent="0.3">
      <c r="A2390" s="8" t="s">
        <v>232</v>
      </c>
      <c r="B2390" s="8" t="s">
        <v>240</v>
      </c>
      <c r="C2390" s="8" t="s">
        <v>178</v>
      </c>
      <c r="D2390" s="8" t="s">
        <v>13</v>
      </c>
      <c r="E2390" s="12"/>
      <c r="F2390" s="12">
        <v>0</v>
      </c>
      <c r="G2390" s="12">
        <v>0</v>
      </c>
      <c r="H2390" s="13">
        <v>0</v>
      </c>
      <c r="I2390" s="13">
        <v>0</v>
      </c>
      <c r="J2390" s="13">
        <v>0</v>
      </c>
      <c r="K2390" s="13">
        <v>0</v>
      </c>
      <c r="L2390" s="13">
        <v>0</v>
      </c>
      <c r="M2390" s="5">
        <f>AllData_CategoryTribe!AX2391*4</f>
        <v>0</v>
      </c>
      <c r="N2390" s="5">
        <f>AllData_CategoryTribe!BA2391*9</f>
        <v>0</v>
      </c>
      <c r="O2390" s="5">
        <f>AllData_CategoryTribe!BB2391*4</f>
        <v>0</v>
      </c>
      <c r="P2390">
        <f t="shared" si="37"/>
        <v>0</v>
      </c>
      <c r="Q2390">
        <v>42.9</v>
      </c>
    </row>
    <row r="2391" spans="1:17" x14ac:dyDescent="0.3">
      <c r="A2391" s="8" t="s">
        <v>232</v>
      </c>
      <c r="B2391" s="8" t="s">
        <v>240</v>
      </c>
      <c r="C2391" s="8" t="s">
        <v>178</v>
      </c>
      <c r="D2391" s="8" t="s">
        <v>15</v>
      </c>
      <c r="E2391" s="12">
        <v>85</v>
      </c>
      <c r="F2391" s="12">
        <v>0.42899999999999999</v>
      </c>
      <c r="G2391" s="12">
        <v>36.464999999999996</v>
      </c>
      <c r="H2391" s="13">
        <v>87.880649999999989</v>
      </c>
      <c r="I2391" s="13">
        <v>11.996984999999997</v>
      </c>
      <c r="J2391" s="13">
        <v>3.9746849999999996</v>
      </c>
      <c r="K2391" s="13">
        <v>0.18232499999999999</v>
      </c>
      <c r="L2391" s="13">
        <v>0</v>
      </c>
      <c r="M2391" s="5">
        <f>AllData_CategoryTribe!AX2392*4</f>
        <v>47.987939999999988</v>
      </c>
      <c r="N2391" s="5">
        <f>AllData_CategoryTribe!BA2392*9</f>
        <v>35.772164999999994</v>
      </c>
      <c r="O2391" s="5">
        <f>AllData_CategoryTribe!BB2392*4</f>
        <v>0.72929999999999995</v>
      </c>
      <c r="P2391">
        <f t="shared" si="37"/>
        <v>1</v>
      </c>
      <c r="Q2391">
        <v>44.3</v>
      </c>
    </row>
    <row r="2392" spans="1:17" x14ac:dyDescent="0.3">
      <c r="A2392" s="8" t="s">
        <v>232</v>
      </c>
      <c r="B2392" s="8" t="s">
        <v>240</v>
      </c>
      <c r="C2392" s="8" t="s">
        <v>178</v>
      </c>
      <c r="D2392" s="8" t="s">
        <v>17</v>
      </c>
      <c r="E2392" s="12"/>
      <c r="F2392" s="12">
        <v>0</v>
      </c>
      <c r="G2392" s="12">
        <v>0</v>
      </c>
      <c r="H2392" s="13">
        <v>0</v>
      </c>
      <c r="I2392" s="13">
        <v>0</v>
      </c>
      <c r="J2392" s="13">
        <v>0</v>
      </c>
      <c r="K2392" s="13">
        <v>0</v>
      </c>
      <c r="L2392" s="13">
        <v>0</v>
      </c>
      <c r="M2392" s="5">
        <f>AllData_CategoryTribe!AX2393*4</f>
        <v>0</v>
      </c>
      <c r="N2392" s="5">
        <f>AllData_CategoryTribe!BA2393*9</f>
        <v>0</v>
      </c>
      <c r="O2392" s="5">
        <f>AllData_CategoryTribe!BB2393*4</f>
        <v>0</v>
      </c>
      <c r="P2392">
        <f t="shared" si="37"/>
        <v>0</v>
      </c>
      <c r="Q2392">
        <v>38.299999999999997</v>
      </c>
    </row>
    <row r="2393" spans="1:17" x14ac:dyDescent="0.3">
      <c r="A2393" s="8" t="s">
        <v>232</v>
      </c>
      <c r="B2393" s="8" t="s">
        <v>240</v>
      </c>
      <c r="C2393" s="8" t="s">
        <v>178</v>
      </c>
      <c r="D2393" s="8" t="s">
        <v>18</v>
      </c>
      <c r="E2393" s="12"/>
      <c r="F2393" s="12">
        <v>0</v>
      </c>
      <c r="G2393" s="12">
        <v>0</v>
      </c>
      <c r="H2393" s="13">
        <v>0</v>
      </c>
      <c r="I2393" s="13">
        <v>0</v>
      </c>
      <c r="J2393" s="13">
        <v>0</v>
      </c>
      <c r="K2393" s="13">
        <v>0</v>
      </c>
      <c r="L2393" s="13">
        <v>0</v>
      </c>
      <c r="M2393" s="5">
        <f>AllData_CategoryTribe!AX2394*4</f>
        <v>0</v>
      </c>
      <c r="N2393" s="5">
        <f>AllData_CategoryTribe!BA2394*9</f>
        <v>0</v>
      </c>
      <c r="O2393" s="5">
        <f>AllData_CategoryTribe!BB2394*4</f>
        <v>0</v>
      </c>
      <c r="P2393">
        <f t="shared" si="37"/>
        <v>0</v>
      </c>
      <c r="Q2393">
        <v>39.900000000000006</v>
      </c>
    </row>
    <row r="2394" spans="1:17" x14ac:dyDescent="0.3">
      <c r="A2394" s="8" t="s">
        <v>232</v>
      </c>
      <c r="B2394" s="8" t="s">
        <v>240</v>
      </c>
      <c r="C2394" s="8" t="s">
        <v>178</v>
      </c>
      <c r="D2394" s="8" t="s">
        <v>19</v>
      </c>
      <c r="E2394" s="12">
        <v>112</v>
      </c>
      <c r="F2394" s="12">
        <v>0.42899999999999999</v>
      </c>
      <c r="G2394" s="12">
        <v>48.048000000000002</v>
      </c>
      <c r="H2394" s="13">
        <v>136.93680000000001</v>
      </c>
      <c r="I2394" s="13">
        <v>12.924911999999999</v>
      </c>
      <c r="J2394" s="13">
        <v>9.0810719999999989</v>
      </c>
      <c r="K2394" s="13">
        <v>0</v>
      </c>
      <c r="L2394" s="13">
        <v>0</v>
      </c>
      <c r="M2394" s="5">
        <f>AllData_CategoryTribe!AX2395*4</f>
        <v>51.699647999999996</v>
      </c>
      <c r="N2394" s="5">
        <f>AllData_CategoryTribe!BA2395*9</f>
        <v>81.729647999999997</v>
      </c>
      <c r="O2394" s="5">
        <f>AllData_CategoryTribe!BB2395*4</f>
        <v>0</v>
      </c>
      <c r="P2394">
        <f t="shared" si="37"/>
        <v>1</v>
      </c>
      <c r="Q2394">
        <v>45.8</v>
      </c>
    </row>
    <row r="2395" spans="1:17" x14ac:dyDescent="0.3">
      <c r="A2395" s="8" t="s">
        <v>232</v>
      </c>
      <c r="B2395" s="8" t="s">
        <v>240</v>
      </c>
      <c r="C2395" s="8" t="s">
        <v>178</v>
      </c>
      <c r="D2395" s="8" t="s">
        <v>22</v>
      </c>
      <c r="E2395" s="12"/>
      <c r="F2395" s="12">
        <v>0</v>
      </c>
      <c r="G2395" s="12">
        <v>0</v>
      </c>
      <c r="H2395" s="13">
        <v>0</v>
      </c>
      <c r="I2395" s="13">
        <v>0</v>
      </c>
      <c r="J2395" s="13">
        <v>0</v>
      </c>
      <c r="K2395" s="13">
        <v>0</v>
      </c>
      <c r="L2395" s="13">
        <v>0</v>
      </c>
      <c r="M2395" s="5">
        <f>AllData_CategoryTribe!AX2396*4</f>
        <v>0</v>
      </c>
      <c r="N2395" s="5">
        <f>AllData_CategoryTribe!BA2396*9</f>
        <v>0</v>
      </c>
      <c r="O2395" s="5">
        <f>AllData_CategoryTribe!BB2396*4</f>
        <v>0</v>
      </c>
      <c r="P2395">
        <f t="shared" si="37"/>
        <v>0</v>
      </c>
      <c r="Q2395">
        <v>45.8</v>
      </c>
    </row>
    <row r="2396" spans="1:17" x14ac:dyDescent="0.3">
      <c r="A2396" s="8" t="s">
        <v>232</v>
      </c>
      <c r="B2396" s="8" t="s">
        <v>240</v>
      </c>
      <c r="C2396" s="8" t="s">
        <v>178</v>
      </c>
      <c r="D2396" s="8" t="s">
        <v>136</v>
      </c>
      <c r="E2396" s="12">
        <v>56</v>
      </c>
      <c r="F2396" s="12">
        <v>0.57099999999999995</v>
      </c>
      <c r="G2396" s="12">
        <v>31.975999999999999</v>
      </c>
      <c r="H2396" s="13">
        <v>87.294480000000007</v>
      </c>
      <c r="I2396" s="13">
        <v>8.8253760000000003</v>
      </c>
      <c r="J2396" s="13">
        <v>5.499871999999999</v>
      </c>
      <c r="K2396" s="13">
        <v>0</v>
      </c>
      <c r="L2396" s="13">
        <v>0</v>
      </c>
      <c r="M2396" s="5">
        <f>AllData_CategoryTribe!AX2397*4</f>
        <v>35.301504000000001</v>
      </c>
      <c r="N2396" s="5">
        <f>AllData_CategoryTribe!BA2397*9</f>
        <v>49.498847999999988</v>
      </c>
      <c r="O2396" s="5">
        <f>AllData_CategoryTribe!BB2397*4</f>
        <v>0</v>
      </c>
      <c r="P2396">
        <f t="shared" si="37"/>
        <v>1</v>
      </c>
      <c r="Q2396">
        <v>44.8</v>
      </c>
    </row>
    <row r="2397" spans="1:17" x14ac:dyDescent="0.3">
      <c r="A2397" s="8" t="s">
        <v>232</v>
      </c>
      <c r="B2397" s="8" t="s">
        <v>240</v>
      </c>
      <c r="C2397" s="8" t="s">
        <v>178</v>
      </c>
      <c r="D2397" s="8" t="s">
        <v>23</v>
      </c>
      <c r="E2397" s="12">
        <v>64</v>
      </c>
      <c r="F2397" s="12">
        <v>0.14299999999999999</v>
      </c>
      <c r="G2397" s="12">
        <v>9.1519999999999992</v>
      </c>
      <c r="H2397" s="13">
        <v>14.185599999999999</v>
      </c>
      <c r="I2397" s="13">
        <v>1.153152</v>
      </c>
      <c r="J2397" s="13">
        <v>0.97011199999999986</v>
      </c>
      <c r="K2397" s="13">
        <v>0.100672</v>
      </c>
      <c r="L2397" s="13">
        <v>0</v>
      </c>
      <c r="M2397" s="5">
        <f>AllData_CategoryTribe!AX2398*4</f>
        <v>4.6126079999999998</v>
      </c>
      <c r="N2397" s="5">
        <f>AllData_CategoryTribe!BA2398*9</f>
        <v>8.7310079999999992</v>
      </c>
      <c r="O2397" s="5">
        <f>AllData_CategoryTribe!BB2398*4</f>
        <v>0.40268799999999999</v>
      </c>
      <c r="P2397">
        <f t="shared" si="37"/>
        <v>1</v>
      </c>
      <c r="Q2397">
        <v>24.3</v>
      </c>
    </row>
    <row r="2398" spans="1:17" x14ac:dyDescent="0.3">
      <c r="A2398" s="8" t="s">
        <v>232</v>
      </c>
      <c r="B2398" s="8" t="s">
        <v>240</v>
      </c>
      <c r="C2398" s="8" t="s">
        <v>178</v>
      </c>
      <c r="D2398" s="8" t="s">
        <v>24</v>
      </c>
      <c r="E2398" s="12">
        <v>184</v>
      </c>
      <c r="F2398" s="12">
        <v>1</v>
      </c>
      <c r="G2398" s="12">
        <v>184</v>
      </c>
      <c r="H2398" s="13">
        <v>126.96</v>
      </c>
      <c r="I2398" s="13">
        <v>6.6239999999999997</v>
      </c>
      <c r="J2398" s="13">
        <v>7.5439999999999996</v>
      </c>
      <c r="K2398" s="13">
        <v>8.2799999999999994</v>
      </c>
      <c r="L2398" s="13">
        <v>0</v>
      </c>
      <c r="M2398" s="5">
        <f>AllData_CategoryTribe!AX2399*4</f>
        <v>26.495999999999999</v>
      </c>
      <c r="N2398" s="5">
        <f>AllData_CategoryTribe!BA2399*9</f>
        <v>67.896000000000001</v>
      </c>
      <c r="O2398" s="5">
        <f>AllData_CategoryTribe!BB2399*4</f>
        <v>33.119999999999997</v>
      </c>
      <c r="P2398">
        <f t="shared" si="37"/>
        <v>1</v>
      </c>
      <c r="Q2398">
        <v>12.2</v>
      </c>
    </row>
    <row r="2399" spans="1:17" x14ac:dyDescent="0.3">
      <c r="A2399" s="8" t="s">
        <v>232</v>
      </c>
      <c r="B2399" s="8" t="s">
        <v>240</v>
      </c>
      <c r="C2399" s="8" t="s">
        <v>178</v>
      </c>
      <c r="D2399" s="8" t="s">
        <v>25</v>
      </c>
      <c r="E2399" s="12"/>
      <c r="F2399" s="12">
        <v>0</v>
      </c>
      <c r="G2399" s="12">
        <v>0</v>
      </c>
      <c r="H2399" s="13">
        <v>0</v>
      </c>
      <c r="I2399" s="13">
        <v>0</v>
      </c>
      <c r="J2399" s="13">
        <v>0</v>
      </c>
      <c r="K2399" s="13">
        <v>0</v>
      </c>
      <c r="L2399" s="13">
        <v>0</v>
      </c>
      <c r="M2399" s="5">
        <f>AllData_CategoryTribe!AX2400*4</f>
        <v>0</v>
      </c>
      <c r="N2399" s="5">
        <f>AllData_CategoryTribe!BA2400*9</f>
        <v>0</v>
      </c>
      <c r="O2399" s="5">
        <f>AllData_CategoryTribe!BB2400*4</f>
        <v>0</v>
      </c>
      <c r="P2399">
        <f t="shared" si="37"/>
        <v>0</v>
      </c>
      <c r="Q2399">
        <v>59.3</v>
      </c>
    </row>
    <row r="2400" spans="1:17" x14ac:dyDescent="0.3">
      <c r="A2400" s="8" t="s">
        <v>20</v>
      </c>
      <c r="B2400" s="8" t="s">
        <v>240</v>
      </c>
      <c r="C2400" s="8" t="s">
        <v>178</v>
      </c>
      <c r="D2400" s="8" t="s">
        <v>20</v>
      </c>
      <c r="E2400" s="12">
        <v>112</v>
      </c>
      <c r="F2400" s="12">
        <v>1</v>
      </c>
      <c r="G2400" s="12">
        <v>112</v>
      </c>
      <c r="H2400" s="13">
        <v>117.6</v>
      </c>
      <c r="I2400" s="13">
        <v>20.72</v>
      </c>
      <c r="J2400" s="13">
        <v>3.2480000000000002</v>
      </c>
      <c r="K2400" s="13">
        <v>0</v>
      </c>
      <c r="L2400" s="13">
        <v>0</v>
      </c>
      <c r="M2400" s="5">
        <f>AllData_CategoryTribe!AX2401*4</f>
        <v>82.88</v>
      </c>
      <c r="N2400" s="5">
        <f>AllData_CategoryTribe!BA2401*9</f>
        <v>29.232000000000003</v>
      </c>
      <c r="O2400" s="5">
        <f>AllData_CategoryTribe!BB2401*4</f>
        <v>0</v>
      </c>
      <c r="P2400">
        <f t="shared" si="37"/>
        <v>1</v>
      </c>
      <c r="Q2400">
        <v>21.4</v>
      </c>
    </row>
    <row r="2401" spans="1:17" x14ac:dyDescent="0.3">
      <c r="A2401" s="8" t="s">
        <v>233</v>
      </c>
      <c r="B2401" s="8" t="s">
        <v>240</v>
      </c>
      <c r="C2401" s="8" t="s">
        <v>178</v>
      </c>
      <c r="D2401" s="8" t="s">
        <v>26</v>
      </c>
      <c r="E2401" s="12">
        <v>175</v>
      </c>
      <c r="F2401" s="12">
        <v>1</v>
      </c>
      <c r="G2401" s="12">
        <v>175</v>
      </c>
      <c r="H2401" s="13">
        <v>227.5</v>
      </c>
      <c r="I2401" s="13">
        <v>4.2</v>
      </c>
      <c r="J2401" s="13">
        <v>0.35</v>
      </c>
      <c r="K2401" s="13">
        <v>50.05</v>
      </c>
      <c r="L2401" s="13">
        <v>0.52500000000000002</v>
      </c>
      <c r="M2401" s="5">
        <f>AllData_CategoryTribe!AX2402*4</f>
        <v>16.8</v>
      </c>
      <c r="N2401" s="5">
        <f>AllData_CategoryTribe!BA2402*9</f>
        <v>3.15</v>
      </c>
      <c r="O2401" s="5">
        <f>AllData_CategoryTribe!BB2402*4</f>
        <v>200.2</v>
      </c>
      <c r="P2401">
        <f t="shared" si="37"/>
        <v>1</v>
      </c>
      <c r="Q2401">
        <v>31.200000000000003</v>
      </c>
    </row>
    <row r="2402" spans="1:17" x14ac:dyDescent="0.3">
      <c r="A2402" s="8" t="s">
        <v>233</v>
      </c>
      <c r="B2402" s="8" t="s">
        <v>240</v>
      </c>
      <c r="C2402" s="8" t="s">
        <v>178</v>
      </c>
      <c r="D2402" s="8" t="s">
        <v>28</v>
      </c>
      <c r="E2402" s="12">
        <v>185</v>
      </c>
      <c r="F2402" s="12">
        <v>0.42899999999999999</v>
      </c>
      <c r="G2402" s="12">
        <v>79.364999999999995</v>
      </c>
      <c r="H2402" s="13">
        <v>100.79355</v>
      </c>
      <c r="I2402" s="13">
        <v>6.9047549999999989</v>
      </c>
      <c r="J2402" s="13">
        <v>0.39682499999999998</v>
      </c>
      <c r="K2402" s="13">
        <v>18.095219999999998</v>
      </c>
      <c r="L2402" s="13">
        <v>5.0793599999999994</v>
      </c>
      <c r="M2402" s="5">
        <f>AllData_CategoryTribe!AX2403*4</f>
        <v>27.619019999999995</v>
      </c>
      <c r="N2402" s="5">
        <f>AllData_CategoryTribe!BA2403*9</f>
        <v>3.5714249999999996</v>
      </c>
      <c r="O2402" s="5">
        <f>AllData_CategoryTribe!BB2403*4</f>
        <v>72.380879999999991</v>
      </c>
      <c r="P2402">
        <f t="shared" si="37"/>
        <v>1</v>
      </c>
      <c r="Q2402">
        <v>32</v>
      </c>
    </row>
    <row r="2403" spans="1:17" x14ac:dyDescent="0.3">
      <c r="A2403" s="8" t="s">
        <v>233</v>
      </c>
      <c r="B2403" s="8" t="s">
        <v>240</v>
      </c>
      <c r="C2403" s="8" t="s">
        <v>178</v>
      </c>
      <c r="D2403" s="8" t="s">
        <v>29</v>
      </c>
      <c r="E2403" s="12">
        <v>60</v>
      </c>
      <c r="F2403" s="12">
        <v>1</v>
      </c>
      <c r="G2403" s="12">
        <v>60</v>
      </c>
      <c r="H2403" s="13">
        <v>13.2</v>
      </c>
      <c r="I2403" s="13">
        <v>0.6</v>
      </c>
      <c r="J2403" s="13">
        <v>0.24</v>
      </c>
      <c r="K2403" s="13">
        <v>2.7</v>
      </c>
      <c r="L2403" s="13">
        <v>1.68</v>
      </c>
      <c r="M2403" s="5">
        <f>AllData_CategoryTribe!AX2404*4</f>
        <v>2.4</v>
      </c>
      <c r="N2403" s="5">
        <f>AllData_CategoryTribe!BA2404*9</f>
        <v>2.16</v>
      </c>
      <c r="O2403" s="5">
        <f>AllData_CategoryTribe!BB2404*4</f>
        <v>10.8</v>
      </c>
      <c r="P2403">
        <f t="shared" si="37"/>
        <v>1</v>
      </c>
      <c r="Q2403">
        <v>5.9</v>
      </c>
    </row>
    <row r="2404" spans="1:17" x14ac:dyDescent="0.3">
      <c r="A2404" s="8" t="s">
        <v>233</v>
      </c>
      <c r="B2404" s="8" t="s">
        <v>240</v>
      </c>
      <c r="C2404" s="8" t="s">
        <v>178</v>
      </c>
      <c r="D2404" s="8" t="s">
        <v>30</v>
      </c>
      <c r="E2404" s="12">
        <v>119</v>
      </c>
      <c r="F2404" s="12">
        <v>1</v>
      </c>
      <c r="G2404" s="12">
        <v>119</v>
      </c>
      <c r="H2404" s="13">
        <v>109.48</v>
      </c>
      <c r="I2404" s="13">
        <v>1.19</v>
      </c>
      <c r="J2404" s="13">
        <v>0.59499999999999997</v>
      </c>
      <c r="K2404" s="13">
        <v>27.846</v>
      </c>
      <c r="L2404" s="13">
        <v>2.8559999999999999</v>
      </c>
      <c r="M2404" s="5">
        <f>AllData_CategoryTribe!AX2405*4</f>
        <v>4.76</v>
      </c>
      <c r="N2404" s="5">
        <f>AllData_CategoryTribe!BA2405*9</f>
        <v>5.3549999999999995</v>
      </c>
      <c r="O2404" s="5">
        <f>AllData_CategoryTribe!BB2405*4</f>
        <v>111.384</v>
      </c>
      <c r="P2404">
        <f t="shared" si="37"/>
        <v>1</v>
      </c>
      <c r="Q2404">
        <v>24.9</v>
      </c>
    </row>
    <row r="2405" spans="1:17" x14ac:dyDescent="0.3">
      <c r="A2405" s="8" t="s">
        <v>233</v>
      </c>
      <c r="B2405" s="8" t="s">
        <v>240</v>
      </c>
      <c r="C2405" s="8" t="s">
        <v>178</v>
      </c>
      <c r="D2405" s="8" t="s">
        <v>31</v>
      </c>
      <c r="E2405" s="12">
        <v>122</v>
      </c>
      <c r="F2405" s="12">
        <v>0.57099999999999995</v>
      </c>
      <c r="G2405" s="12">
        <v>69.661999999999992</v>
      </c>
      <c r="H2405" s="13">
        <v>64.785659999999993</v>
      </c>
      <c r="I2405" s="13">
        <v>1.3932399999999998</v>
      </c>
      <c r="J2405" s="13">
        <v>6.9662000000000002E-2</v>
      </c>
      <c r="K2405" s="13">
        <v>15.046991999999999</v>
      </c>
      <c r="L2405" s="13">
        <v>1.0449299999999999</v>
      </c>
      <c r="M2405" s="5">
        <f>AllData_CategoryTribe!AX2406*4</f>
        <v>5.5729599999999992</v>
      </c>
      <c r="N2405" s="5">
        <f>AllData_CategoryTribe!BA2406*9</f>
        <v>0.62695800000000002</v>
      </c>
      <c r="O2405" s="5">
        <f>AllData_CategoryTribe!BB2406*4</f>
        <v>60.187967999999998</v>
      </c>
      <c r="P2405">
        <f t="shared" si="37"/>
        <v>1</v>
      </c>
      <c r="Q2405">
        <v>23.700000000000003</v>
      </c>
    </row>
    <row r="2406" spans="1:17" x14ac:dyDescent="0.3">
      <c r="A2406" s="8" t="s">
        <v>233</v>
      </c>
      <c r="B2406" s="8" t="s">
        <v>240</v>
      </c>
      <c r="C2406" s="8" t="s">
        <v>178</v>
      </c>
      <c r="D2406" s="8" t="s">
        <v>128</v>
      </c>
      <c r="E2406" s="12">
        <v>62</v>
      </c>
      <c r="F2406" s="12">
        <v>0.42899999999999999</v>
      </c>
      <c r="G2406" s="12">
        <v>26.597999999999999</v>
      </c>
      <c r="H2406" s="13">
        <v>11.969099999999999</v>
      </c>
      <c r="I2406" s="13">
        <v>0.292578</v>
      </c>
      <c r="J2406" s="13">
        <v>5.3196E-2</v>
      </c>
      <c r="K2406" s="13">
        <v>2.7927900000000001</v>
      </c>
      <c r="L2406" s="13">
        <v>0.8777339999999999</v>
      </c>
      <c r="M2406" s="5">
        <f>AllData_CategoryTribe!AX2407*4</f>
        <v>1.170312</v>
      </c>
      <c r="N2406" s="5">
        <f>AllData_CategoryTribe!BA2407*9</f>
        <v>0.47876400000000002</v>
      </c>
      <c r="O2406" s="5">
        <f>AllData_CategoryTribe!BB2407*4</f>
        <v>11.17116</v>
      </c>
      <c r="P2406">
        <f t="shared" si="37"/>
        <v>1</v>
      </c>
      <c r="Q2406">
        <v>11.8</v>
      </c>
    </row>
    <row r="2407" spans="1:17" x14ac:dyDescent="0.3">
      <c r="A2407" s="8" t="s">
        <v>233</v>
      </c>
      <c r="B2407" s="8" t="s">
        <v>240</v>
      </c>
      <c r="C2407" s="8" t="s">
        <v>178</v>
      </c>
      <c r="D2407" s="8" t="s">
        <v>87</v>
      </c>
      <c r="E2407" s="12">
        <v>171</v>
      </c>
      <c r="F2407" s="12">
        <v>1</v>
      </c>
      <c r="G2407" s="12">
        <v>171</v>
      </c>
      <c r="H2407" s="13">
        <v>198.36</v>
      </c>
      <c r="I2407" s="13">
        <v>13.167</v>
      </c>
      <c r="J2407" s="13">
        <v>0.85499999999999998</v>
      </c>
      <c r="K2407" s="13">
        <v>35.568000000000005</v>
      </c>
      <c r="L2407" s="13">
        <v>11.115</v>
      </c>
      <c r="M2407" s="5">
        <f>AllData_CategoryTribe!AX2408*4</f>
        <v>52.667999999999999</v>
      </c>
      <c r="N2407" s="5">
        <f>AllData_CategoryTribe!BA2408*9</f>
        <v>7.6950000000000003</v>
      </c>
      <c r="O2407" s="5">
        <f>AllData_CategoryTribe!BB2408*4</f>
        <v>142.27200000000002</v>
      </c>
      <c r="P2407">
        <f t="shared" si="37"/>
        <v>1</v>
      </c>
      <c r="Q2407">
        <v>29</v>
      </c>
    </row>
    <row r="2408" spans="1:17" x14ac:dyDescent="0.3">
      <c r="A2408" s="8" t="s">
        <v>233</v>
      </c>
      <c r="B2408" s="8" t="s">
        <v>240</v>
      </c>
      <c r="C2408" s="8" t="s">
        <v>178</v>
      </c>
      <c r="D2408" s="8" t="s">
        <v>171</v>
      </c>
      <c r="E2408" s="12">
        <v>44</v>
      </c>
      <c r="F2408" s="12">
        <v>0.214</v>
      </c>
      <c r="G2408" s="12">
        <v>9.4160000000000004</v>
      </c>
      <c r="H2408" s="13">
        <v>25.79984</v>
      </c>
      <c r="I2408" s="13">
        <v>0.82860800000000012</v>
      </c>
      <c r="J2408" s="13">
        <v>0.28248000000000001</v>
      </c>
      <c r="K2408" s="13">
        <v>4.8869040000000004</v>
      </c>
      <c r="L2408" s="13">
        <v>0.26364799999999999</v>
      </c>
      <c r="M2408" s="5">
        <f>AllData_CategoryTribe!AX2409*4</f>
        <v>3.3144320000000005</v>
      </c>
      <c r="N2408" s="5">
        <f>AllData_CategoryTribe!BA2409*9</f>
        <v>2.5423200000000001</v>
      </c>
      <c r="O2408" s="5">
        <f>AllData_CategoryTribe!BB2409*4</f>
        <v>19.547616000000001</v>
      </c>
      <c r="P2408">
        <f t="shared" si="37"/>
        <v>1</v>
      </c>
      <c r="Q2408">
        <v>63.7</v>
      </c>
    </row>
    <row r="2409" spans="1:17" x14ac:dyDescent="0.3">
      <c r="A2409" s="8" t="s">
        <v>234</v>
      </c>
      <c r="B2409" s="8" t="s">
        <v>240</v>
      </c>
      <c r="C2409" s="8" t="s">
        <v>178</v>
      </c>
      <c r="D2409" s="8" t="s">
        <v>248</v>
      </c>
      <c r="E2409" s="12">
        <v>134</v>
      </c>
      <c r="F2409" s="12">
        <v>0.42899999999999999</v>
      </c>
      <c r="G2409" s="12">
        <v>57.485999999999997</v>
      </c>
      <c r="H2409" s="13">
        <v>93.702179999999984</v>
      </c>
      <c r="I2409" s="13">
        <v>3.6216179999999998</v>
      </c>
      <c r="J2409" s="13">
        <v>0.80480399999999985</v>
      </c>
      <c r="K2409" s="13">
        <v>17.878146000000001</v>
      </c>
      <c r="L2409" s="13">
        <v>0.57485999999999993</v>
      </c>
      <c r="M2409" s="5">
        <f>AllData_CategoryTribe!AX2410*4</f>
        <v>14.486471999999999</v>
      </c>
      <c r="N2409" s="5">
        <f>AllData_CategoryTribe!BA2410*9</f>
        <v>7.2432359999999987</v>
      </c>
      <c r="O2409" s="5">
        <f>AllData_CategoryTribe!BB2410*4</f>
        <v>71.512584000000004</v>
      </c>
      <c r="P2409">
        <f t="shared" si="37"/>
        <v>1</v>
      </c>
      <c r="Q2409">
        <v>38.799999999999997</v>
      </c>
    </row>
    <row r="2410" spans="1:17" x14ac:dyDescent="0.3">
      <c r="A2410" s="8" t="s">
        <v>234</v>
      </c>
      <c r="B2410" s="8" t="s">
        <v>240</v>
      </c>
      <c r="C2410" s="8" t="s">
        <v>178</v>
      </c>
      <c r="D2410" s="8" t="s">
        <v>27</v>
      </c>
      <c r="E2410" s="12">
        <v>114</v>
      </c>
      <c r="F2410" s="12">
        <v>1</v>
      </c>
      <c r="G2410" s="12">
        <v>114</v>
      </c>
      <c r="H2410" s="13">
        <v>142.5</v>
      </c>
      <c r="I2410" s="13">
        <v>2.3940000000000001</v>
      </c>
      <c r="J2410" s="13">
        <v>1.4820000000000002</v>
      </c>
      <c r="K2410" s="13">
        <v>29.867999999999999</v>
      </c>
      <c r="L2410" s="13">
        <v>1.1399999999999999</v>
      </c>
      <c r="M2410" s="5">
        <f>AllData_CategoryTribe!AX2411*4</f>
        <v>9.5760000000000005</v>
      </c>
      <c r="N2410" s="5">
        <f>AllData_CategoryTribe!BA2411*9</f>
        <v>13.338000000000001</v>
      </c>
      <c r="O2410" s="5">
        <f>AllData_CategoryTribe!BB2411*4</f>
        <v>119.47199999999999</v>
      </c>
      <c r="P2410">
        <f t="shared" si="37"/>
        <v>1</v>
      </c>
      <c r="Q2410">
        <v>29.6</v>
      </c>
    </row>
    <row r="2411" spans="1:17" x14ac:dyDescent="0.3">
      <c r="A2411" s="8" t="s">
        <v>234</v>
      </c>
      <c r="B2411" s="8" t="s">
        <v>240</v>
      </c>
      <c r="C2411" s="8" t="s">
        <v>178</v>
      </c>
      <c r="D2411" s="8" t="s">
        <v>32</v>
      </c>
      <c r="E2411" s="12">
        <v>83</v>
      </c>
      <c r="F2411" s="12">
        <v>1</v>
      </c>
      <c r="G2411" s="12">
        <v>83</v>
      </c>
      <c r="H2411" s="13">
        <v>275.56</v>
      </c>
      <c r="I2411" s="13">
        <v>8.5490000000000013</v>
      </c>
      <c r="J2411" s="13">
        <v>2.4900000000000002</v>
      </c>
      <c r="K2411" s="13">
        <v>61.171000000000006</v>
      </c>
      <c r="L2411" s="13">
        <v>10.540999999999999</v>
      </c>
      <c r="M2411" s="5">
        <f>AllData_CategoryTribe!AX2412*4</f>
        <v>34.196000000000005</v>
      </c>
      <c r="N2411" s="5">
        <f>AllData_CategoryTribe!BA2412*9</f>
        <v>22.410000000000004</v>
      </c>
      <c r="O2411" s="5">
        <f>AllData_CategoryTribe!BB2412*4</f>
        <v>244.68400000000003</v>
      </c>
      <c r="P2411">
        <f t="shared" si="37"/>
        <v>1</v>
      </c>
      <c r="Q2411">
        <v>87</v>
      </c>
    </row>
    <row r="2412" spans="1:17" x14ac:dyDescent="0.3">
      <c r="A2412" s="8" t="s">
        <v>234</v>
      </c>
      <c r="B2412" s="8" t="s">
        <v>240</v>
      </c>
      <c r="C2412" s="8" t="s">
        <v>178</v>
      </c>
      <c r="D2412" s="8" t="s">
        <v>74</v>
      </c>
      <c r="E2412" s="12">
        <v>340</v>
      </c>
      <c r="F2412" s="12">
        <v>1</v>
      </c>
      <c r="G2412" s="12">
        <v>340</v>
      </c>
      <c r="H2412" s="13">
        <v>139.4</v>
      </c>
      <c r="I2412" s="13">
        <v>0</v>
      </c>
      <c r="J2412" s="13">
        <v>0</v>
      </c>
      <c r="K2412" s="13">
        <v>35.36</v>
      </c>
      <c r="L2412" s="13">
        <v>0</v>
      </c>
      <c r="M2412" s="5">
        <f>AllData_CategoryTribe!AX2413*4</f>
        <v>0</v>
      </c>
      <c r="N2412" s="5">
        <f>AllData_CategoryTribe!BA2413*9</f>
        <v>0</v>
      </c>
      <c r="O2412" s="5">
        <f>AllData_CategoryTribe!BB2413*4</f>
        <v>141.44</v>
      </c>
      <c r="P2412">
        <f t="shared" si="37"/>
        <v>1</v>
      </c>
      <c r="Q2412">
        <v>10.4</v>
      </c>
    </row>
    <row r="2413" spans="1:17" x14ac:dyDescent="0.3">
      <c r="A2413" s="8" t="s">
        <v>234</v>
      </c>
      <c r="B2413" s="8" t="s">
        <v>240</v>
      </c>
      <c r="C2413" s="8" t="s">
        <v>178</v>
      </c>
      <c r="D2413" s="8" t="s">
        <v>33</v>
      </c>
      <c r="E2413" s="12">
        <v>20</v>
      </c>
      <c r="F2413" s="12">
        <v>0.14299999999999999</v>
      </c>
      <c r="G2413" s="12">
        <v>2.86</v>
      </c>
      <c r="H2413" s="13">
        <v>8.6943999999999999</v>
      </c>
      <c r="I2413" s="13">
        <v>8.5799999999999991E-3</v>
      </c>
      <c r="J2413" s="13">
        <v>0</v>
      </c>
      <c r="K2413" s="13">
        <v>2.3566400000000001</v>
      </c>
      <c r="L2413" s="13">
        <v>0</v>
      </c>
      <c r="M2413" s="5">
        <f>AllData_CategoryTribe!AX2414*4</f>
        <v>3.4319999999999996E-2</v>
      </c>
      <c r="N2413" s="5">
        <f>AllData_CategoryTribe!BA2414*9</f>
        <v>0</v>
      </c>
      <c r="O2413" s="5">
        <f>AllData_CategoryTribe!BB2414*4</f>
        <v>9.4265600000000003</v>
      </c>
      <c r="P2413">
        <f t="shared" si="37"/>
        <v>1</v>
      </c>
      <c r="Q2413">
        <v>82.7</v>
      </c>
    </row>
    <row r="2414" spans="1:17" x14ac:dyDescent="0.3">
      <c r="A2414" s="8" t="s">
        <v>232</v>
      </c>
      <c r="B2414" s="8" t="s">
        <v>240</v>
      </c>
      <c r="C2414" s="8" t="s">
        <v>179</v>
      </c>
      <c r="D2414" s="8" t="s">
        <v>13</v>
      </c>
      <c r="E2414" s="12">
        <v>112</v>
      </c>
      <c r="F2414" s="12">
        <v>6.7000000000000004E-2</v>
      </c>
      <c r="G2414" s="12">
        <v>7.5040000000000004</v>
      </c>
      <c r="H2414" s="13">
        <v>20.185760000000002</v>
      </c>
      <c r="I2414" s="13">
        <v>1.8684960000000002</v>
      </c>
      <c r="J2414" s="13">
        <v>1.3507199999999999</v>
      </c>
      <c r="K2414" s="13">
        <v>0</v>
      </c>
      <c r="L2414" s="13">
        <v>0</v>
      </c>
      <c r="M2414" s="5">
        <f>AllData_CategoryTribe!AX2415*4</f>
        <v>7.4739840000000006</v>
      </c>
      <c r="N2414" s="5">
        <f>AllData_CategoryTribe!BA2415*9</f>
        <v>12.156479999999998</v>
      </c>
      <c r="O2414" s="5">
        <f>AllData_CategoryTribe!BB2415*4</f>
        <v>0</v>
      </c>
      <c r="P2414">
        <f t="shared" si="37"/>
        <v>1</v>
      </c>
      <c r="Q2414">
        <v>42.9</v>
      </c>
    </row>
    <row r="2415" spans="1:17" x14ac:dyDescent="0.3">
      <c r="A2415" s="8" t="s">
        <v>232</v>
      </c>
      <c r="B2415" s="8" t="s">
        <v>240</v>
      </c>
      <c r="C2415" s="8" t="s">
        <v>179</v>
      </c>
      <c r="D2415" s="8" t="s">
        <v>15</v>
      </c>
      <c r="E2415" s="12">
        <v>85</v>
      </c>
      <c r="F2415" s="12">
        <v>6.7000000000000004E-2</v>
      </c>
      <c r="G2415" s="12">
        <v>5.6950000000000003</v>
      </c>
      <c r="H2415" s="13">
        <v>13.724950000000002</v>
      </c>
      <c r="I2415" s="13">
        <v>1.8736550000000001</v>
      </c>
      <c r="J2415" s="13">
        <v>0.62075500000000006</v>
      </c>
      <c r="K2415" s="13">
        <v>2.8475E-2</v>
      </c>
      <c r="L2415" s="13">
        <v>0</v>
      </c>
      <c r="M2415" s="5">
        <f>AllData_CategoryTribe!AX2416*4</f>
        <v>7.4946200000000003</v>
      </c>
      <c r="N2415" s="5">
        <f>AllData_CategoryTribe!BA2416*9</f>
        <v>5.5867950000000004</v>
      </c>
      <c r="O2415" s="5">
        <f>AllData_CategoryTribe!BB2416*4</f>
        <v>0.1139</v>
      </c>
      <c r="P2415">
        <f t="shared" si="37"/>
        <v>1</v>
      </c>
      <c r="Q2415">
        <v>44.3</v>
      </c>
    </row>
    <row r="2416" spans="1:17" x14ac:dyDescent="0.3">
      <c r="A2416" s="8" t="s">
        <v>232</v>
      </c>
      <c r="B2416" s="8" t="s">
        <v>240</v>
      </c>
      <c r="C2416" s="8" t="s">
        <v>179</v>
      </c>
      <c r="D2416" s="8" t="s">
        <v>17</v>
      </c>
      <c r="E2416" s="12">
        <v>85</v>
      </c>
      <c r="F2416" s="12">
        <v>6.7000000000000004E-2</v>
      </c>
      <c r="G2416" s="12">
        <v>5.6950000000000003</v>
      </c>
      <c r="H2416" s="13">
        <v>15.091750000000001</v>
      </c>
      <c r="I2416" s="13">
        <v>0.96245499999999995</v>
      </c>
      <c r="J2416" s="13">
        <v>1.2187300000000001</v>
      </c>
      <c r="K2416" s="13">
        <v>0</v>
      </c>
      <c r="L2416" s="13">
        <v>0</v>
      </c>
      <c r="M2416" s="5">
        <f>AllData_CategoryTribe!AX2417*4</f>
        <v>3.8498199999999998</v>
      </c>
      <c r="N2416" s="5">
        <f>AllData_CategoryTribe!BA2417*9</f>
        <v>10.968570000000001</v>
      </c>
      <c r="O2416" s="5">
        <f>AllData_CategoryTribe!BB2417*4</f>
        <v>0</v>
      </c>
      <c r="P2416">
        <f t="shared" si="37"/>
        <v>1</v>
      </c>
      <c r="Q2416">
        <v>38.299999999999997</v>
      </c>
    </row>
    <row r="2417" spans="1:17" x14ac:dyDescent="0.3">
      <c r="A2417" s="8" t="s">
        <v>232</v>
      </c>
      <c r="B2417" s="8" t="s">
        <v>240</v>
      </c>
      <c r="C2417" s="8" t="s">
        <v>179</v>
      </c>
      <c r="D2417" s="8" t="s">
        <v>18</v>
      </c>
      <c r="E2417" s="12"/>
      <c r="F2417" s="12">
        <v>0</v>
      </c>
      <c r="G2417" s="12">
        <v>0</v>
      </c>
      <c r="H2417" s="13">
        <v>0</v>
      </c>
      <c r="I2417" s="13">
        <v>0</v>
      </c>
      <c r="J2417" s="13">
        <v>0</v>
      </c>
      <c r="K2417" s="13">
        <v>0</v>
      </c>
      <c r="L2417" s="13">
        <v>0</v>
      </c>
      <c r="M2417" s="5">
        <f>AllData_CategoryTribe!AX2418*4</f>
        <v>0</v>
      </c>
      <c r="N2417" s="5">
        <f>AllData_CategoryTribe!BA2418*9</f>
        <v>0</v>
      </c>
      <c r="O2417" s="5">
        <f>AllData_CategoryTribe!BB2418*4</f>
        <v>0</v>
      </c>
      <c r="P2417">
        <f t="shared" si="37"/>
        <v>0</v>
      </c>
      <c r="Q2417">
        <v>39.900000000000006</v>
      </c>
    </row>
    <row r="2418" spans="1:17" x14ac:dyDescent="0.3">
      <c r="A2418" s="8" t="s">
        <v>232</v>
      </c>
      <c r="B2418" s="8" t="s">
        <v>240</v>
      </c>
      <c r="C2418" s="8" t="s">
        <v>179</v>
      </c>
      <c r="D2418" s="8" t="s">
        <v>19</v>
      </c>
      <c r="E2418" s="12">
        <v>112</v>
      </c>
      <c r="F2418" s="12">
        <v>0.14299999999999999</v>
      </c>
      <c r="G2418" s="12">
        <v>16.015999999999998</v>
      </c>
      <c r="H2418" s="13">
        <v>45.645599999999995</v>
      </c>
      <c r="I2418" s="13">
        <v>4.3083039999999997</v>
      </c>
      <c r="J2418" s="13">
        <v>3.0270239999999995</v>
      </c>
      <c r="K2418" s="13">
        <v>0</v>
      </c>
      <c r="L2418" s="13">
        <v>0</v>
      </c>
      <c r="M2418" s="5">
        <f>AllData_CategoryTribe!AX2419*4</f>
        <v>17.233215999999999</v>
      </c>
      <c r="N2418" s="5">
        <f>AllData_CategoryTribe!BA2419*9</f>
        <v>27.243215999999997</v>
      </c>
      <c r="O2418" s="5">
        <f>AllData_CategoryTribe!BB2419*4</f>
        <v>0</v>
      </c>
      <c r="P2418">
        <f t="shared" si="37"/>
        <v>1</v>
      </c>
      <c r="Q2418">
        <v>45.8</v>
      </c>
    </row>
    <row r="2419" spans="1:17" x14ac:dyDescent="0.3">
      <c r="A2419" s="8" t="s">
        <v>232</v>
      </c>
      <c r="B2419" s="8" t="s">
        <v>240</v>
      </c>
      <c r="C2419" s="8" t="s">
        <v>179</v>
      </c>
      <c r="D2419" s="8" t="s">
        <v>22</v>
      </c>
      <c r="E2419" s="12"/>
      <c r="F2419" s="12">
        <v>0</v>
      </c>
      <c r="G2419" s="12">
        <v>0</v>
      </c>
      <c r="H2419" s="13">
        <v>0</v>
      </c>
      <c r="I2419" s="13">
        <v>0</v>
      </c>
      <c r="J2419" s="13">
        <v>0</v>
      </c>
      <c r="K2419" s="13">
        <v>0</v>
      </c>
      <c r="L2419" s="13">
        <v>0</v>
      </c>
      <c r="M2419" s="5">
        <f>AllData_CategoryTribe!AX2420*4</f>
        <v>0</v>
      </c>
      <c r="N2419" s="5">
        <f>AllData_CategoryTribe!BA2420*9</f>
        <v>0</v>
      </c>
      <c r="O2419" s="5">
        <f>AllData_CategoryTribe!BB2420*4</f>
        <v>0</v>
      </c>
      <c r="P2419">
        <f t="shared" si="37"/>
        <v>0</v>
      </c>
      <c r="Q2419">
        <v>45.8</v>
      </c>
    </row>
    <row r="2420" spans="1:17" x14ac:dyDescent="0.3">
      <c r="A2420" s="8" t="s">
        <v>232</v>
      </c>
      <c r="B2420" s="8" t="s">
        <v>240</v>
      </c>
      <c r="C2420" s="8" t="s">
        <v>179</v>
      </c>
      <c r="D2420" s="8" t="s">
        <v>136</v>
      </c>
      <c r="E2420" s="12">
        <v>56</v>
      </c>
      <c r="F2420" s="12">
        <v>0.14299999999999999</v>
      </c>
      <c r="G2420" s="12">
        <v>8.0079999999999991</v>
      </c>
      <c r="H2420" s="13">
        <v>21.861839999999997</v>
      </c>
      <c r="I2420" s="13">
        <v>2.2102079999999997</v>
      </c>
      <c r="J2420" s="13">
        <v>1.3773759999999999</v>
      </c>
      <c r="K2420" s="13">
        <v>0</v>
      </c>
      <c r="L2420" s="13">
        <v>0</v>
      </c>
      <c r="M2420" s="5">
        <f>AllData_CategoryTribe!AX2421*4</f>
        <v>8.8408319999999989</v>
      </c>
      <c r="N2420" s="5">
        <f>AllData_CategoryTribe!BA2421*9</f>
        <v>12.396383999999999</v>
      </c>
      <c r="O2420" s="5">
        <f>AllData_CategoryTribe!BB2421*4</f>
        <v>0</v>
      </c>
      <c r="P2420">
        <f t="shared" si="37"/>
        <v>1</v>
      </c>
      <c r="Q2420">
        <v>44.8</v>
      </c>
    </row>
    <row r="2421" spans="1:17" x14ac:dyDescent="0.3">
      <c r="A2421" s="8" t="s">
        <v>232</v>
      </c>
      <c r="B2421" s="8" t="s">
        <v>240</v>
      </c>
      <c r="C2421" s="8" t="s">
        <v>179</v>
      </c>
      <c r="D2421" s="8" t="s">
        <v>23</v>
      </c>
      <c r="E2421" s="12">
        <v>64</v>
      </c>
      <c r="F2421" s="12">
        <v>0.14299999999999999</v>
      </c>
      <c r="G2421" s="12">
        <v>9.1519999999999992</v>
      </c>
      <c r="H2421" s="13">
        <v>14.185599999999999</v>
      </c>
      <c r="I2421" s="13">
        <v>1.153152</v>
      </c>
      <c r="J2421" s="13">
        <v>0.97011199999999986</v>
      </c>
      <c r="K2421" s="13">
        <v>0.100672</v>
      </c>
      <c r="L2421" s="13">
        <v>0</v>
      </c>
      <c r="M2421" s="5">
        <f>AllData_CategoryTribe!AX2422*4</f>
        <v>4.6126079999999998</v>
      </c>
      <c r="N2421" s="5">
        <f>AllData_CategoryTribe!BA2422*9</f>
        <v>8.7310079999999992</v>
      </c>
      <c r="O2421" s="5">
        <f>AllData_CategoryTribe!BB2422*4</f>
        <v>0.40268799999999999</v>
      </c>
      <c r="P2421">
        <f t="shared" si="37"/>
        <v>1</v>
      </c>
      <c r="Q2421">
        <v>24.3</v>
      </c>
    </row>
    <row r="2422" spans="1:17" x14ac:dyDescent="0.3">
      <c r="A2422" s="8" t="s">
        <v>232</v>
      </c>
      <c r="B2422" s="8" t="s">
        <v>240</v>
      </c>
      <c r="C2422" s="8" t="s">
        <v>179</v>
      </c>
      <c r="D2422" s="8" t="s">
        <v>24</v>
      </c>
      <c r="E2422" s="12">
        <v>184</v>
      </c>
      <c r="F2422" s="12">
        <v>0.57099999999999995</v>
      </c>
      <c r="G2422" s="12">
        <v>105.06399999999999</v>
      </c>
      <c r="H2422" s="13">
        <v>72.494159999999994</v>
      </c>
      <c r="I2422" s="13">
        <v>3.7823039999999999</v>
      </c>
      <c r="J2422" s="13">
        <v>4.3076239999999997</v>
      </c>
      <c r="K2422" s="13">
        <v>4.7278799999999999</v>
      </c>
      <c r="L2422" s="13">
        <v>0</v>
      </c>
      <c r="M2422" s="5">
        <f>AllData_CategoryTribe!AX2423*4</f>
        <v>15.129216</v>
      </c>
      <c r="N2422" s="5">
        <f>AllData_CategoryTribe!BA2423*9</f>
        <v>38.768615999999994</v>
      </c>
      <c r="O2422" s="5">
        <f>AllData_CategoryTribe!BB2423*4</f>
        <v>18.911519999999999</v>
      </c>
      <c r="P2422">
        <f t="shared" si="37"/>
        <v>1</v>
      </c>
      <c r="Q2422">
        <v>12.2</v>
      </c>
    </row>
    <row r="2423" spans="1:17" x14ac:dyDescent="0.3">
      <c r="A2423" s="8" t="s">
        <v>232</v>
      </c>
      <c r="B2423" s="8" t="s">
        <v>240</v>
      </c>
      <c r="C2423" s="8" t="s">
        <v>179</v>
      </c>
      <c r="D2423" s="8" t="s">
        <v>25</v>
      </c>
      <c r="E2423" s="12"/>
      <c r="F2423" s="12">
        <v>0</v>
      </c>
      <c r="G2423" s="12">
        <v>0</v>
      </c>
      <c r="H2423" s="13">
        <v>0</v>
      </c>
      <c r="I2423" s="13">
        <v>0</v>
      </c>
      <c r="J2423" s="13">
        <v>0</v>
      </c>
      <c r="K2423" s="13">
        <v>0</v>
      </c>
      <c r="L2423" s="13">
        <v>0</v>
      </c>
      <c r="M2423" s="5">
        <f>AllData_CategoryTribe!AX2424*4</f>
        <v>0</v>
      </c>
      <c r="N2423" s="5">
        <f>AllData_CategoryTribe!BA2424*9</f>
        <v>0</v>
      </c>
      <c r="O2423" s="5">
        <f>AllData_CategoryTribe!BB2424*4</f>
        <v>0</v>
      </c>
      <c r="P2423">
        <f t="shared" si="37"/>
        <v>0</v>
      </c>
      <c r="Q2423">
        <v>59.3</v>
      </c>
    </row>
    <row r="2424" spans="1:17" x14ac:dyDescent="0.3">
      <c r="A2424" s="8" t="s">
        <v>20</v>
      </c>
      <c r="B2424" s="8" t="s">
        <v>240</v>
      </c>
      <c r="C2424" s="8" t="s">
        <v>179</v>
      </c>
      <c r="D2424" s="8" t="s">
        <v>20</v>
      </c>
      <c r="E2424" s="12"/>
      <c r="F2424" s="12">
        <v>0</v>
      </c>
      <c r="G2424" s="12">
        <v>0</v>
      </c>
      <c r="H2424" s="13">
        <v>0</v>
      </c>
      <c r="I2424" s="13">
        <v>0</v>
      </c>
      <c r="J2424" s="13">
        <v>0</v>
      </c>
      <c r="K2424" s="13">
        <v>0</v>
      </c>
      <c r="L2424" s="13">
        <v>0</v>
      </c>
      <c r="M2424" s="5">
        <f>AllData_CategoryTribe!AX2425*4</f>
        <v>0</v>
      </c>
      <c r="N2424" s="5">
        <f>AllData_CategoryTribe!BA2425*9</f>
        <v>0</v>
      </c>
      <c r="O2424" s="5">
        <f>AllData_CategoryTribe!BB2425*4</f>
        <v>0</v>
      </c>
      <c r="P2424">
        <f t="shared" si="37"/>
        <v>0</v>
      </c>
      <c r="Q2424">
        <v>21.4</v>
      </c>
    </row>
    <row r="2425" spans="1:17" x14ac:dyDescent="0.3">
      <c r="A2425" s="8" t="s">
        <v>233</v>
      </c>
      <c r="B2425" s="8" t="s">
        <v>240</v>
      </c>
      <c r="C2425" s="8" t="s">
        <v>179</v>
      </c>
      <c r="D2425" s="8" t="s">
        <v>26</v>
      </c>
      <c r="E2425" s="12">
        <v>175</v>
      </c>
      <c r="F2425" s="12">
        <v>0.14299999999999999</v>
      </c>
      <c r="G2425" s="12">
        <v>25.024999999999999</v>
      </c>
      <c r="H2425" s="13">
        <v>32.532499999999999</v>
      </c>
      <c r="I2425" s="13">
        <v>0.60059999999999991</v>
      </c>
      <c r="J2425" s="13">
        <v>5.0049999999999997E-2</v>
      </c>
      <c r="K2425" s="13">
        <v>7.1571500000000006</v>
      </c>
      <c r="L2425" s="13">
        <v>7.5074999999999989E-2</v>
      </c>
      <c r="M2425" s="5">
        <f>AllData_CategoryTribe!AX2426*4</f>
        <v>2.4023999999999996</v>
      </c>
      <c r="N2425" s="5">
        <f>AllData_CategoryTribe!BA2426*9</f>
        <v>0.45044999999999996</v>
      </c>
      <c r="O2425" s="5">
        <f>AllData_CategoryTribe!BB2426*4</f>
        <v>28.628600000000002</v>
      </c>
      <c r="P2425">
        <f t="shared" si="37"/>
        <v>1</v>
      </c>
      <c r="Q2425">
        <v>31.200000000000003</v>
      </c>
    </row>
    <row r="2426" spans="1:17" x14ac:dyDescent="0.3">
      <c r="A2426" s="8" t="s">
        <v>233</v>
      </c>
      <c r="B2426" s="8" t="s">
        <v>240</v>
      </c>
      <c r="C2426" s="8" t="s">
        <v>179</v>
      </c>
      <c r="D2426" s="8" t="s">
        <v>28</v>
      </c>
      <c r="E2426" s="12">
        <v>185</v>
      </c>
      <c r="F2426" s="12">
        <v>0.14299999999999999</v>
      </c>
      <c r="G2426" s="12">
        <v>26.454999999999998</v>
      </c>
      <c r="H2426" s="13">
        <v>33.597850000000001</v>
      </c>
      <c r="I2426" s="13">
        <v>2.3015849999999998</v>
      </c>
      <c r="J2426" s="13">
        <v>0.132275</v>
      </c>
      <c r="K2426" s="13">
        <v>6.0317400000000001</v>
      </c>
      <c r="L2426" s="13">
        <v>1.6931200000000002</v>
      </c>
      <c r="M2426" s="5">
        <f>AllData_CategoryTribe!AX2427*4</f>
        <v>9.2063399999999991</v>
      </c>
      <c r="N2426" s="5">
        <f>AllData_CategoryTribe!BA2427*9</f>
        <v>1.1904749999999999</v>
      </c>
      <c r="O2426" s="5">
        <f>AllData_CategoryTribe!BB2427*4</f>
        <v>24.12696</v>
      </c>
      <c r="P2426">
        <f t="shared" si="37"/>
        <v>1</v>
      </c>
      <c r="Q2426">
        <v>32</v>
      </c>
    </row>
    <row r="2427" spans="1:17" x14ac:dyDescent="0.3">
      <c r="A2427" s="8" t="s">
        <v>233</v>
      </c>
      <c r="B2427" s="8" t="s">
        <v>240</v>
      </c>
      <c r="C2427" s="8" t="s">
        <v>179</v>
      </c>
      <c r="D2427" s="8" t="s">
        <v>29</v>
      </c>
      <c r="E2427" s="12">
        <v>60</v>
      </c>
      <c r="F2427" s="12">
        <v>1</v>
      </c>
      <c r="G2427" s="12">
        <v>60</v>
      </c>
      <c r="H2427" s="13">
        <v>13.2</v>
      </c>
      <c r="I2427" s="13">
        <v>0.6</v>
      </c>
      <c r="J2427" s="13">
        <v>0.24</v>
      </c>
      <c r="K2427" s="13">
        <v>2.7</v>
      </c>
      <c r="L2427" s="13">
        <v>1.68</v>
      </c>
      <c r="M2427" s="5">
        <f>AllData_CategoryTribe!AX2428*4</f>
        <v>2.4</v>
      </c>
      <c r="N2427" s="5">
        <f>AllData_CategoryTribe!BA2428*9</f>
        <v>2.16</v>
      </c>
      <c r="O2427" s="5">
        <f>AllData_CategoryTribe!BB2428*4</f>
        <v>10.8</v>
      </c>
      <c r="P2427">
        <f t="shared" si="37"/>
        <v>1</v>
      </c>
      <c r="Q2427">
        <v>5.9</v>
      </c>
    </row>
    <row r="2428" spans="1:17" x14ac:dyDescent="0.3">
      <c r="A2428" s="8" t="s">
        <v>233</v>
      </c>
      <c r="B2428" s="8" t="s">
        <v>240</v>
      </c>
      <c r="C2428" s="8" t="s">
        <v>179</v>
      </c>
      <c r="D2428" s="8" t="s">
        <v>30</v>
      </c>
      <c r="E2428" s="12">
        <v>119</v>
      </c>
      <c r="F2428" s="12">
        <v>1</v>
      </c>
      <c r="G2428" s="12">
        <v>119</v>
      </c>
      <c r="H2428" s="13">
        <v>109.48</v>
      </c>
      <c r="I2428" s="13">
        <v>1.19</v>
      </c>
      <c r="J2428" s="13">
        <v>0.59499999999999997</v>
      </c>
      <c r="K2428" s="13">
        <v>27.846</v>
      </c>
      <c r="L2428" s="13">
        <v>2.8559999999999999</v>
      </c>
      <c r="M2428" s="5">
        <f>AllData_CategoryTribe!AX2429*4</f>
        <v>4.76</v>
      </c>
      <c r="N2428" s="5">
        <f>AllData_CategoryTribe!BA2429*9</f>
        <v>5.3549999999999995</v>
      </c>
      <c r="O2428" s="5">
        <f>AllData_CategoryTribe!BB2429*4</f>
        <v>111.384</v>
      </c>
      <c r="P2428">
        <f t="shared" si="37"/>
        <v>1</v>
      </c>
      <c r="Q2428">
        <v>24.9</v>
      </c>
    </row>
    <row r="2429" spans="1:17" x14ac:dyDescent="0.3">
      <c r="A2429" s="8" t="s">
        <v>233</v>
      </c>
      <c r="B2429" s="8" t="s">
        <v>240</v>
      </c>
      <c r="C2429" s="8" t="s">
        <v>179</v>
      </c>
      <c r="D2429" s="8" t="s">
        <v>31</v>
      </c>
      <c r="E2429" s="12">
        <v>122</v>
      </c>
      <c r="F2429" s="12">
        <v>6.7000000000000004E-2</v>
      </c>
      <c r="G2429" s="12">
        <v>8.1740000000000013</v>
      </c>
      <c r="H2429" s="13">
        <v>7.6018200000000009</v>
      </c>
      <c r="I2429" s="13">
        <v>0.16348000000000001</v>
      </c>
      <c r="J2429" s="13">
        <v>8.1740000000000007E-3</v>
      </c>
      <c r="K2429" s="13">
        <v>1.7655840000000003</v>
      </c>
      <c r="L2429" s="13">
        <v>0.12261000000000002</v>
      </c>
      <c r="M2429" s="5">
        <f>AllData_CategoryTribe!AX2430*4</f>
        <v>0.65392000000000006</v>
      </c>
      <c r="N2429" s="5">
        <f>AllData_CategoryTribe!BA2430*9</f>
        <v>7.3566000000000006E-2</v>
      </c>
      <c r="O2429" s="5">
        <f>AllData_CategoryTribe!BB2430*4</f>
        <v>7.0623360000000011</v>
      </c>
      <c r="P2429">
        <f t="shared" si="37"/>
        <v>1</v>
      </c>
      <c r="Q2429">
        <v>23.700000000000003</v>
      </c>
    </row>
    <row r="2430" spans="1:17" x14ac:dyDescent="0.3">
      <c r="A2430" s="8" t="s">
        <v>233</v>
      </c>
      <c r="B2430" s="8" t="s">
        <v>240</v>
      </c>
      <c r="C2430" s="8" t="s">
        <v>179</v>
      </c>
      <c r="D2430" s="8" t="s">
        <v>128</v>
      </c>
      <c r="E2430" s="12">
        <v>62</v>
      </c>
      <c r="F2430" s="12">
        <v>6.7000000000000004E-2</v>
      </c>
      <c r="G2430" s="12">
        <v>4.1539999999999999</v>
      </c>
      <c r="H2430" s="13">
        <v>1.8693</v>
      </c>
      <c r="I2430" s="13">
        <v>4.5693999999999999E-2</v>
      </c>
      <c r="J2430" s="13">
        <v>8.3079999999999994E-3</v>
      </c>
      <c r="K2430" s="13">
        <v>0.43616999999999995</v>
      </c>
      <c r="L2430" s="13">
        <v>0.13708200000000001</v>
      </c>
      <c r="M2430" s="5">
        <f>AllData_CategoryTribe!AX2431*4</f>
        <v>0.18277599999999999</v>
      </c>
      <c r="N2430" s="5">
        <f>AllData_CategoryTribe!BA2431*9</f>
        <v>7.4771999999999991E-2</v>
      </c>
      <c r="O2430" s="5">
        <f>AllData_CategoryTribe!BB2431*4</f>
        <v>1.7446799999999998</v>
      </c>
      <c r="P2430">
        <f t="shared" si="37"/>
        <v>1</v>
      </c>
      <c r="Q2430">
        <v>11.8</v>
      </c>
    </row>
    <row r="2431" spans="1:17" x14ac:dyDescent="0.3">
      <c r="A2431" s="8" t="s">
        <v>233</v>
      </c>
      <c r="B2431" s="8" t="s">
        <v>240</v>
      </c>
      <c r="C2431" s="8" t="s">
        <v>179</v>
      </c>
      <c r="D2431" s="8" t="s">
        <v>87</v>
      </c>
      <c r="E2431" s="12">
        <v>171</v>
      </c>
      <c r="F2431" s="12">
        <v>6.7000000000000004E-2</v>
      </c>
      <c r="G2431" s="12">
        <v>11.457000000000001</v>
      </c>
      <c r="H2431" s="13">
        <v>13.290120000000002</v>
      </c>
      <c r="I2431" s="13">
        <v>0.882189</v>
      </c>
      <c r="J2431" s="13">
        <v>5.7285000000000003E-2</v>
      </c>
      <c r="K2431" s="13">
        <v>2.3830560000000003</v>
      </c>
      <c r="L2431" s="13">
        <v>0.74470500000000006</v>
      </c>
      <c r="M2431" s="5">
        <f>AllData_CategoryTribe!AX2432*4</f>
        <v>3.528756</v>
      </c>
      <c r="N2431" s="5">
        <f>AllData_CategoryTribe!BA2432*9</f>
        <v>0.51556500000000005</v>
      </c>
      <c r="O2431" s="5">
        <f>AllData_CategoryTribe!BB2432*4</f>
        <v>9.5322240000000011</v>
      </c>
      <c r="P2431">
        <f t="shared" si="37"/>
        <v>1</v>
      </c>
      <c r="Q2431">
        <v>29</v>
      </c>
    </row>
    <row r="2432" spans="1:17" x14ac:dyDescent="0.3">
      <c r="A2432" s="8" t="s">
        <v>233</v>
      </c>
      <c r="B2432" s="8" t="s">
        <v>240</v>
      </c>
      <c r="C2432" s="8" t="s">
        <v>179</v>
      </c>
      <c r="D2432" s="8" t="s">
        <v>171</v>
      </c>
      <c r="E2432" s="12">
        <v>44</v>
      </c>
      <c r="F2432" s="12">
        <v>1</v>
      </c>
      <c r="G2432" s="12">
        <v>44</v>
      </c>
      <c r="H2432" s="13">
        <v>120.56</v>
      </c>
      <c r="I2432" s="13">
        <v>3.8720000000000003</v>
      </c>
      <c r="J2432" s="13">
        <v>1.32</v>
      </c>
      <c r="K2432" s="13">
        <v>22.835999999999999</v>
      </c>
      <c r="L2432" s="13">
        <v>1.232</v>
      </c>
      <c r="M2432" s="5">
        <f>AllData_CategoryTribe!AX2433*4</f>
        <v>15.488000000000001</v>
      </c>
      <c r="N2432" s="5">
        <f>AllData_CategoryTribe!BA2433*9</f>
        <v>11.88</v>
      </c>
      <c r="O2432" s="5">
        <f>AllData_CategoryTribe!BB2433*4</f>
        <v>91.343999999999994</v>
      </c>
      <c r="P2432">
        <f t="shared" si="37"/>
        <v>1</v>
      </c>
      <c r="Q2432">
        <v>63.7</v>
      </c>
    </row>
    <row r="2433" spans="1:17" x14ac:dyDescent="0.3">
      <c r="A2433" s="8" t="s">
        <v>234</v>
      </c>
      <c r="B2433" s="8" t="s">
        <v>240</v>
      </c>
      <c r="C2433" s="8" t="s">
        <v>179</v>
      </c>
      <c r="D2433" s="8" t="s">
        <v>248</v>
      </c>
      <c r="E2433" s="12">
        <v>134</v>
      </c>
      <c r="F2433" s="12">
        <v>0.57099999999999995</v>
      </c>
      <c r="G2433" s="12">
        <v>76.513999999999996</v>
      </c>
      <c r="H2433" s="13">
        <v>124.71781999999999</v>
      </c>
      <c r="I2433" s="13">
        <v>4.8203819999999995</v>
      </c>
      <c r="J2433" s="13">
        <v>1.0711959999999998</v>
      </c>
      <c r="K2433" s="13">
        <v>23.795853999999999</v>
      </c>
      <c r="L2433" s="13">
        <v>0.76513999999999993</v>
      </c>
      <c r="M2433" s="5">
        <f>AllData_CategoryTribe!AX2434*4</f>
        <v>19.281527999999998</v>
      </c>
      <c r="N2433" s="5">
        <f>AllData_CategoryTribe!BA2434*9</f>
        <v>9.640763999999999</v>
      </c>
      <c r="O2433" s="5">
        <f>AllData_CategoryTribe!BB2434*4</f>
        <v>95.183415999999994</v>
      </c>
      <c r="P2433">
        <f t="shared" si="37"/>
        <v>1</v>
      </c>
      <c r="Q2433">
        <v>38.799999999999997</v>
      </c>
    </row>
    <row r="2434" spans="1:17" x14ac:dyDescent="0.3">
      <c r="A2434" s="8" t="s">
        <v>234</v>
      </c>
      <c r="B2434" s="8" t="s">
        <v>240</v>
      </c>
      <c r="C2434" s="8" t="s">
        <v>179</v>
      </c>
      <c r="D2434" s="8" t="s">
        <v>27</v>
      </c>
      <c r="E2434" s="12">
        <v>114</v>
      </c>
      <c r="F2434" s="12">
        <v>1</v>
      </c>
      <c r="G2434" s="12">
        <v>114</v>
      </c>
      <c r="H2434" s="13">
        <v>142.5</v>
      </c>
      <c r="I2434" s="13">
        <v>2.3940000000000001</v>
      </c>
      <c r="J2434" s="13">
        <v>1.4820000000000002</v>
      </c>
      <c r="K2434" s="13">
        <v>29.867999999999999</v>
      </c>
      <c r="L2434" s="13">
        <v>1.1399999999999999</v>
      </c>
      <c r="M2434" s="5">
        <f>AllData_CategoryTribe!AX2435*4</f>
        <v>9.5760000000000005</v>
      </c>
      <c r="N2434" s="5">
        <f>AllData_CategoryTribe!BA2435*9</f>
        <v>13.338000000000001</v>
      </c>
      <c r="O2434" s="5">
        <f>AllData_CategoryTribe!BB2435*4</f>
        <v>119.47199999999999</v>
      </c>
      <c r="P2434">
        <f t="shared" si="37"/>
        <v>1</v>
      </c>
      <c r="Q2434">
        <v>29.6</v>
      </c>
    </row>
    <row r="2435" spans="1:17" x14ac:dyDescent="0.3">
      <c r="A2435" s="8" t="s">
        <v>234</v>
      </c>
      <c r="B2435" s="8" t="s">
        <v>240</v>
      </c>
      <c r="C2435" s="8" t="s">
        <v>179</v>
      </c>
      <c r="D2435" s="8" t="s">
        <v>32</v>
      </c>
      <c r="E2435" s="12">
        <v>83</v>
      </c>
      <c r="F2435" s="12">
        <v>1</v>
      </c>
      <c r="G2435" s="12">
        <v>83</v>
      </c>
      <c r="H2435" s="13">
        <v>275.56</v>
      </c>
      <c r="I2435" s="13">
        <v>8.5490000000000013</v>
      </c>
      <c r="J2435" s="13">
        <v>2.4900000000000002</v>
      </c>
      <c r="K2435" s="13">
        <v>61.171000000000006</v>
      </c>
      <c r="L2435" s="13">
        <v>10.540999999999999</v>
      </c>
      <c r="M2435" s="5">
        <f>AllData_CategoryTribe!AX2436*4</f>
        <v>34.196000000000005</v>
      </c>
      <c r="N2435" s="5">
        <f>AllData_CategoryTribe!BA2436*9</f>
        <v>22.410000000000004</v>
      </c>
      <c r="O2435" s="5">
        <f>AllData_CategoryTribe!BB2436*4</f>
        <v>244.68400000000003</v>
      </c>
      <c r="P2435">
        <f t="shared" ref="P2435:P2498" si="38">IF($G$2:$G$3469&gt;0,1,0)</f>
        <v>1</v>
      </c>
      <c r="Q2435">
        <v>87</v>
      </c>
    </row>
    <row r="2436" spans="1:17" x14ac:dyDescent="0.3">
      <c r="A2436" s="8" t="s">
        <v>234</v>
      </c>
      <c r="B2436" s="8" t="s">
        <v>240</v>
      </c>
      <c r="C2436" s="8" t="s">
        <v>179</v>
      </c>
      <c r="D2436" s="8" t="s">
        <v>74</v>
      </c>
      <c r="E2436" s="12">
        <v>340</v>
      </c>
      <c r="F2436" s="12">
        <v>1</v>
      </c>
      <c r="G2436" s="12">
        <v>340</v>
      </c>
      <c r="H2436" s="13">
        <v>139.4</v>
      </c>
      <c r="I2436" s="13">
        <v>0</v>
      </c>
      <c r="J2436" s="13">
        <v>0</v>
      </c>
      <c r="K2436" s="13">
        <v>35.36</v>
      </c>
      <c r="L2436" s="13">
        <v>0</v>
      </c>
      <c r="M2436" s="5">
        <f>AllData_CategoryTribe!AX2437*4</f>
        <v>0</v>
      </c>
      <c r="N2436" s="5">
        <f>AllData_CategoryTribe!BA2437*9</f>
        <v>0</v>
      </c>
      <c r="O2436" s="5">
        <f>AllData_CategoryTribe!BB2437*4</f>
        <v>141.44</v>
      </c>
      <c r="P2436">
        <f t="shared" si="38"/>
        <v>1</v>
      </c>
      <c r="Q2436">
        <v>10.4</v>
      </c>
    </row>
    <row r="2437" spans="1:17" x14ac:dyDescent="0.3">
      <c r="A2437" s="8" t="s">
        <v>227</v>
      </c>
      <c r="B2437" s="8" t="s">
        <v>240</v>
      </c>
      <c r="C2437" s="8" t="s">
        <v>179</v>
      </c>
      <c r="D2437" s="8" t="s">
        <v>33</v>
      </c>
      <c r="E2437" s="12">
        <v>20</v>
      </c>
      <c r="F2437" s="12">
        <v>3.3000000000000002E-2</v>
      </c>
      <c r="G2437" s="12">
        <v>0.66</v>
      </c>
      <c r="H2437" s="13">
        <v>2.0064000000000002</v>
      </c>
      <c r="I2437" s="13">
        <v>1.98E-3</v>
      </c>
      <c r="J2437" s="13">
        <v>0</v>
      </c>
      <c r="K2437" s="13">
        <v>0.5438400000000001</v>
      </c>
      <c r="L2437" s="13">
        <v>0</v>
      </c>
      <c r="M2437" s="5">
        <f>AllData_CategoryTribe!AX2438*4</f>
        <v>7.92E-3</v>
      </c>
      <c r="N2437" s="5">
        <f>AllData_CategoryTribe!BA2438*9</f>
        <v>0</v>
      </c>
      <c r="O2437" s="5">
        <f>AllData_CategoryTribe!BB2438*4</f>
        <v>2.1753600000000004</v>
      </c>
      <c r="P2437">
        <f t="shared" si="38"/>
        <v>1</v>
      </c>
      <c r="Q2437">
        <v>82.7</v>
      </c>
    </row>
    <row r="2438" spans="1:17" x14ac:dyDescent="0.3">
      <c r="A2438" s="8" t="s">
        <v>232</v>
      </c>
      <c r="B2438" s="8" t="s">
        <v>240</v>
      </c>
      <c r="C2438" s="8" t="s">
        <v>180</v>
      </c>
      <c r="D2438" s="8" t="s">
        <v>13</v>
      </c>
      <c r="E2438" s="12">
        <v>112</v>
      </c>
      <c r="F2438" s="12">
        <v>0.42899999999999999</v>
      </c>
      <c r="G2438" s="12">
        <v>48.048000000000002</v>
      </c>
      <c r="H2438" s="13">
        <v>129.24912</v>
      </c>
      <c r="I2438" s="13">
        <v>11.963951999999999</v>
      </c>
      <c r="J2438" s="13">
        <v>8.6486400000000003</v>
      </c>
      <c r="K2438" s="13">
        <v>0</v>
      </c>
      <c r="L2438" s="13">
        <v>0</v>
      </c>
      <c r="M2438" s="5">
        <f>AllData_CategoryTribe!AX2439*4</f>
        <v>47.855807999999996</v>
      </c>
      <c r="N2438" s="5">
        <f>AllData_CategoryTribe!BA2439*9</f>
        <v>77.837760000000003</v>
      </c>
      <c r="O2438" s="5">
        <f>AllData_CategoryTribe!BB2439*4</f>
        <v>0</v>
      </c>
      <c r="P2438">
        <f t="shared" si="38"/>
        <v>1</v>
      </c>
      <c r="Q2438">
        <v>42.9</v>
      </c>
    </row>
    <row r="2439" spans="1:17" x14ac:dyDescent="0.3">
      <c r="A2439" s="8" t="s">
        <v>232</v>
      </c>
      <c r="B2439" s="8" t="s">
        <v>240</v>
      </c>
      <c r="C2439" s="8" t="s">
        <v>180</v>
      </c>
      <c r="D2439" s="8" t="s">
        <v>15</v>
      </c>
      <c r="E2439" s="12">
        <v>85</v>
      </c>
      <c r="F2439" s="12">
        <v>3.3000000000000002E-2</v>
      </c>
      <c r="G2439" s="12">
        <v>2.8050000000000002</v>
      </c>
      <c r="H2439" s="13">
        <v>6.7600499999999997</v>
      </c>
      <c r="I2439" s="13">
        <v>0.92284499999999992</v>
      </c>
      <c r="J2439" s="13">
        <v>0.30574500000000004</v>
      </c>
      <c r="K2439" s="13">
        <v>1.4025000000000001E-2</v>
      </c>
      <c r="L2439" s="13">
        <v>0</v>
      </c>
      <c r="M2439" s="5">
        <f>AllData_CategoryTribe!AX2440*4</f>
        <v>3.6913799999999997</v>
      </c>
      <c r="N2439" s="5">
        <f>AllData_CategoryTribe!BA2440*9</f>
        <v>2.7517050000000003</v>
      </c>
      <c r="O2439" s="5">
        <f>AllData_CategoryTribe!BB2440*4</f>
        <v>5.6100000000000004E-2</v>
      </c>
      <c r="P2439">
        <f t="shared" si="38"/>
        <v>1</v>
      </c>
      <c r="Q2439">
        <v>44.3</v>
      </c>
    </row>
    <row r="2440" spans="1:17" x14ac:dyDescent="0.3">
      <c r="A2440" s="8" t="s">
        <v>232</v>
      </c>
      <c r="B2440" s="8" t="s">
        <v>240</v>
      </c>
      <c r="C2440" s="8" t="s">
        <v>180</v>
      </c>
      <c r="D2440" s="8" t="s">
        <v>17</v>
      </c>
      <c r="E2440" s="12">
        <v>85</v>
      </c>
      <c r="F2440" s="12">
        <v>6.7000000000000004E-2</v>
      </c>
      <c r="G2440" s="12">
        <v>5.6950000000000003</v>
      </c>
      <c r="H2440" s="13">
        <v>15.091750000000001</v>
      </c>
      <c r="I2440" s="13">
        <v>0.96245499999999995</v>
      </c>
      <c r="J2440" s="13">
        <v>1.2187300000000001</v>
      </c>
      <c r="K2440" s="13">
        <v>0</v>
      </c>
      <c r="L2440" s="13">
        <v>0</v>
      </c>
      <c r="M2440" s="5">
        <f>AllData_CategoryTribe!AX2441*4</f>
        <v>3.8498199999999998</v>
      </c>
      <c r="N2440" s="5">
        <f>AllData_CategoryTribe!BA2441*9</f>
        <v>10.968570000000001</v>
      </c>
      <c r="O2440" s="5">
        <f>AllData_CategoryTribe!BB2441*4</f>
        <v>0</v>
      </c>
      <c r="P2440">
        <f t="shared" si="38"/>
        <v>1</v>
      </c>
      <c r="Q2440">
        <v>38.299999999999997</v>
      </c>
    </row>
    <row r="2441" spans="1:17" x14ac:dyDescent="0.3">
      <c r="A2441" s="8" t="s">
        <v>232</v>
      </c>
      <c r="B2441" s="8" t="s">
        <v>240</v>
      </c>
      <c r="C2441" s="8" t="s">
        <v>180</v>
      </c>
      <c r="D2441" s="8" t="s">
        <v>18</v>
      </c>
      <c r="E2441" s="12"/>
      <c r="F2441" s="12">
        <v>0</v>
      </c>
      <c r="G2441" s="12">
        <v>0</v>
      </c>
      <c r="H2441" s="13">
        <v>0</v>
      </c>
      <c r="I2441" s="13">
        <v>0</v>
      </c>
      <c r="J2441" s="13">
        <v>0</v>
      </c>
      <c r="K2441" s="13">
        <v>0</v>
      </c>
      <c r="L2441" s="13">
        <v>0</v>
      </c>
      <c r="M2441" s="5">
        <f>AllData_CategoryTribe!AX2442*4</f>
        <v>0</v>
      </c>
      <c r="N2441" s="5">
        <f>AllData_CategoryTribe!BA2442*9</f>
        <v>0</v>
      </c>
      <c r="O2441" s="5">
        <f>AllData_CategoryTribe!BB2442*4</f>
        <v>0</v>
      </c>
      <c r="P2441">
        <f t="shared" si="38"/>
        <v>0</v>
      </c>
      <c r="Q2441">
        <v>39.900000000000006</v>
      </c>
    </row>
    <row r="2442" spans="1:17" x14ac:dyDescent="0.3">
      <c r="A2442" s="8" t="s">
        <v>232</v>
      </c>
      <c r="B2442" s="8" t="s">
        <v>240</v>
      </c>
      <c r="C2442" s="8" t="s">
        <v>180</v>
      </c>
      <c r="D2442" s="8" t="s">
        <v>19</v>
      </c>
      <c r="E2442" s="12">
        <v>112</v>
      </c>
      <c r="F2442" s="12">
        <v>0.14299999999999999</v>
      </c>
      <c r="G2442" s="12">
        <v>16.015999999999998</v>
      </c>
      <c r="H2442" s="13">
        <v>45.645599999999995</v>
      </c>
      <c r="I2442" s="13">
        <v>4.3083039999999997</v>
      </c>
      <c r="J2442" s="13">
        <v>3.0270239999999995</v>
      </c>
      <c r="K2442" s="13">
        <v>0</v>
      </c>
      <c r="L2442" s="13">
        <v>0</v>
      </c>
      <c r="M2442" s="5">
        <f>AllData_CategoryTribe!AX2443*4</f>
        <v>17.233215999999999</v>
      </c>
      <c r="N2442" s="5">
        <f>AllData_CategoryTribe!BA2443*9</f>
        <v>27.243215999999997</v>
      </c>
      <c r="O2442" s="5">
        <f>AllData_CategoryTribe!BB2443*4</f>
        <v>0</v>
      </c>
      <c r="P2442">
        <f t="shared" si="38"/>
        <v>1</v>
      </c>
      <c r="Q2442">
        <v>45.8</v>
      </c>
    </row>
    <row r="2443" spans="1:17" x14ac:dyDescent="0.3">
      <c r="A2443" s="8" t="s">
        <v>232</v>
      </c>
      <c r="B2443" s="8" t="s">
        <v>240</v>
      </c>
      <c r="C2443" s="8" t="s">
        <v>180</v>
      </c>
      <c r="D2443" s="8" t="s">
        <v>22</v>
      </c>
      <c r="E2443" s="12"/>
      <c r="F2443" s="12">
        <v>0</v>
      </c>
      <c r="G2443" s="12">
        <v>0</v>
      </c>
      <c r="H2443" s="13">
        <v>0</v>
      </c>
      <c r="I2443" s="13">
        <v>0</v>
      </c>
      <c r="J2443" s="13">
        <v>0</v>
      </c>
      <c r="K2443" s="13">
        <v>0</v>
      </c>
      <c r="L2443" s="13">
        <v>0</v>
      </c>
      <c r="M2443" s="5">
        <f>AllData_CategoryTribe!AX2444*4</f>
        <v>0</v>
      </c>
      <c r="N2443" s="5">
        <f>AllData_CategoryTribe!BA2444*9</f>
        <v>0</v>
      </c>
      <c r="O2443" s="5">
        <f>AllData_CategoryTribe!BB2444*4</f>
        <v>0</v>
      </c>
      <c r="P2443">
        <f t="shared" si="38"/>
        <v>0</v>
      </c>
      <c r="Q2443">
        <v>45.8</v>
      </c>
    </row>
    <row r="2444" spans="1:17" x14ac:dyDescent="0.3">
      <c r="A2444" s="8" t="s">
        <v>232</v>
      </c>
      <c r="B2444" s="8" t="s">
        <v>240</v>
      </c>
      <c r="C2444" s="8" t="s">
        <v>180</v>
      </c>
      <c r="D2444" s="8" t="s">
        <v>23</v>
      </c>
      <c r="E2444" s="12">
        <v>64</v>
      </c>
      <c r="F2444" s="12">
        <v>0.42899999999999999</v>
      </c>
      <c r="G2444" s="12">
        <v>27.456</v>
      </c>
      <c r="H2444" s="13">
        <v>42.556800000000003</v>
      </c>
      <c r="I2444" s="13">
        <v>3.4594559999999994</v>
      </c>
      <c r="J2444" s="13">
        <v>2.9103359999999996</v>
      </c>
      <c r="K2444" s="13">
        <v>0.30201600000000001</v>
      </c>
      <c r="L2444" s="13">
        <v>0</v>
      </c>
      <c r="M2444" s="5">
        <f>AllData_CategoryTribe!AX2445*4</f>
        <v>13.837823999999998</v>
      </c>
      <c r="N2444" s="5">
        <f>AllData_CategoryTribe!BA2445*9</f>
        <v>26.193023999999998</v>
      </c>
      <c r="O2444" s="5">
        <f>AllData_CategoryTribe!BB2445*4</f>
        <v>1.208064</v>
      </c>
      <c r="P2444">
        <f t="shared" si="38"/>
        <v>1</v>
      </c>
      <c r="Q2444">
        <v>24.3</v>
      </c>
    </row>
    <row r="2445" spans="1:17" x14ac:dyDescent="0.3">
      <c r="A2445" s="8" t="s">
        <v>232</v>
      </c>
      <c r="B2445" s="8" t="s">
        <v>240</v>
      </c>
      <c r="C2445" s="8" t="s">
        <v>180</v>
      </c>
      <c r="D2445" s="8" t="s">
        <v>24</v>
      </c>
      <c r="E2445" s="12">
        <v>184</v>
      </c>
      <c r="F2445" s="12">
        <v>1</v>
      </c>
      <c r="G2445" s="12">
        <v>184</v>
      </c>
      <c r="H2445" s="13">
        <v>126.96</v>
      </c>
      <c r="I2445" s="13">
        <v>6.6239999999999997</v>
      </c>
      <c r="J2445" s="13">
        <v>7.5439999999999996</v>
      </c>
      <c r="K2445" s="13">
        <v>8.2799999999999994</v>
      </c>
      <c r="L2445" s="13">
        <v>0</v>
      </c>
      <c r="M2445" s="5">
        <f>AllData_CategoryTribe!AX2446*4</f>
        <v>26.495999999999999</v>
      </c>
      <c r="N2445" s="5">
        <f>AllData_CategoryTribe!BA2446*9</f>
        <v>67.896000000000001</v>
      </c>
      <c r="O2445" s="5">
        <f>AllData_CategoryTribe!BB2446*4</f>
        <v>33.119999999999997</v>
      </c>
      <c r="P2445">
        <f t="shared" si="38"/>
        <v>1</v>
      </c>
      <c r="Q2445">
        <v>12.2</v>
      </c>
    </row>
    <row r="2446" spans="1:17" x14ac:dyDescent="0.3">
      <c r="A2446" s="8" t="s">
        <v>232</v>
      </c>
      <c r="B2446" s="8" t="s">
        <v>240</v>
      </c>
      <c r="C2446" s="8" t="s">
        <v>180</v>
      </c>
      <c r="D2446" s="8" t="s">
        <v>25</v>
      </c>
      <c r="E2446" s="12"/>
      <c r="F2446" s="12">
        <v>0</v>
      </c>
      <c r="G2446" s="12">
        <v>0</v>
      </c>
      <c r="H2446" s="13">
        <v>0</v>
      </c>
      <c r="I2446" s="13">
        <v>0</v>
      </c>
      <c r="J2446" s="13">
        <v>0</v>
      </c>
      <c r="K2446" s="13">
        <v>0</v>
      </c>
      <c r="L2446" s="13">
        <v>0</v>
      </c>
      <c r="M2446" s="5">
        <f>AllData_CategoryTribe!AX2447*4</f>
        <v>0</v>
      </c>
      <c r="N2446" s="5">
        <f>AllData_CategoryTribe!BA2447*9</f>
        <v>0</v>
      </c>
      <c r="O2446" s="5">
        <f>AllData_CategoryTribe!BB2447*4</f>
        <v>0</v>
      </c>
      <c r="P2446">
        <f t="shared" si="38"/>
        <v>0</v>
      </c>
      <c r="Q2446">
        <v>59.3</v>
      </c>
    </row>
    <row r="2447" spans="1:17" x14ac:dyDescent="0.3">
      <c r="A2447" s="8" t="s">
        <v>20</v>
      </c>
      <c r="B2447" s="8" t="s">
        <v>240</v>
      </c>
      <c r="C2447" s="8" t="s">
        <v>180</v>
      </c>
      <c r="D2447" s="8" t="s">
        <v>20</v>
      </c>
      <c r="E2447" s="12">
        <v>112</v>
      </c>
      <c r="F2447" s="12">
        <v>1</v>
      </c>
      <c r="G2447" s="12">
        <v>112</v>
      </c>
      <c r="H2447" s="13">
        <v>117.6</v>
      </c>
      <c r="I2447" s="13">
        <v>20.72</v>
      </c>
      <c r="J2447" s="13">
        <v>3.2480000000000002</v>
      </c>
      <c r="K2447" s="13">
        <v>0</v>
      </c>
      <c r="L2447" s="13">
        <v>0</v>
      </c>
      <c r="M2447" s="5">
        <f>AllData_CategoryTribe!AX2448*4</f>
        <v>82.88</v>
      </c>
      <c r="N2447" s="5">
        <f>AllData_CategoryTribe!BA2448*9</f>
        <v>29.232000000000003</v>
      </c>
      <c r="O2447" s="5">
        <f>AllData_CategoryTribe!BB2448*4</f>
        <v>0</v>
      </c>
      <c r="P2447">
        <f t="shared" si="38"/>
        <v>1</v>
      </c>
      <c r="Q2447">
        <v>21.4</v>
      </c>
    </row>
    <row r="2448" spans="1:17" x14ac:dyDescent="0.3">
      <c r="A2448" s="8" t="s">
        <v>233</v>
      </c>
      <c r="B2448" s="8" t="s">
        <v>240</v>
      </c>
      <c r="C2448" s="8" t="s">
        <v>180</v>
      </c>
      <c r="D2448" s="8" t="s">
        <v>26</v>
      </c>
      <c r="E2448" s="12">
        <v>175</v>
      </c>
      <c r="F2448" s="12">
        <v>0.57099999999999995</v>
      </c>
      <c r="G2448" s="12">
        <v>99.924999999999997</v>
      </c>
      <c r="H2448" s="13">
        <v>129.9025</v>
      </c>
      <c r="I2448" s="13">
        <v>2.3982000000000001</v>
      </c>
      <c r="J2448" s="13">
        <v>0.19985</v>
      </c>
      <c r="K2448" s="13">
        <v>28.57855</v>
      </c>
      <c r="L2448" s="13">
        <v>0.29977500000000001</v>
      </c>
      <c r="M2448" s="5">
        <f>AllData_CategoryTribe!AX2449*4</f>
        <v>9.5928000000000004</v>
      </c>
      <c r="N2448" s="5">
        <f>AllData_CategoryTribe!BA2449*9</f>
        <v>1.7986500000000001</v>
      </c>
      <c r="O2448" s="5">
        <f>AllData_CategoryTribe!BB2449*4</f>
        <v>114.3142</v>
      </c>
      <c r="P2448">
        <f t="shared" si="38"/>
        <v>1</v>
      </c>
      <c r="Q2448">
        <v>31.200000000000003</v>
      </c>
    </row>
    <row r="2449" spans="1:17" x14ac:dyDescent="0.3">
      <c r="A2449" s="8" t="s">
        <v>233</v>
      </c>
      <c r="B2449" s="8" t="s">
        <v>240</v>
      </c>
      <c r="C2449" s="8" t="s">
        <v>180</v>
      </c>
      <c r="D2449" s="8" t="s">
        <v>28</v>
      </c>
      <c r="E2449" s="12">
        <v>185</v>
      </c>
      <c r="F2449" s="12">
        <v>1</v>
      </c>
      <c r="G2449" s="12">
        <v>185</v>
      </c>
      <c r="H2449" s="13">
        <v>234.95</v>
      </c>
      <c r="I2449" s="13">
        <v>16.094999999999999</v>
      </c>
      <c r="J2449" s="13">
        <v>0.92500000000000004</v>
      </c>
      <c r="K2449" s="13">
        <v>42.18</v>
      </c>
      <c r="L2449" s="13">
        <v>11.84</v>
      </c>
      <c r="M2449" s="5">
        <f>AllData_CategoryTribe!AX2450*4</f>
        <v>64.38</v>
      </c>
      <c r="N2449" s="5">
        <f>AllData_CategoryTribe!BA2450*9</f>
        <v>8.3250000000000011</v>
      </c>
      <c r="O2449" s="5">
        <f>AllData_CategoryTribe!BB2450*4</f>
        <v>168.72</v>
      </c>
      <c r="P2449">
        <f t="shared" si="38"/>
        <v>1</v>
      </c>
      <c r="Q2449">
        <v>32</v>
      </c>
    </row>
    <row r="2450" spans="1:17" x14ac:dyDescent="0.3">
      <c r="A2450" s="8" t="s">
        <v>233</v>
      </c>
      <c r="B2450" s="8" t="s">
        <v>240</v>
      </c>
      <c r="C2450" s="8" t="s">
        <v>180</v>
      </c>
      <c r="D2450" s="8" t="s">
        <v>29</v>
      </c>
      <c r="E2450" s="12">
        <v>60</v>
      </c>
      <c r="F2450" s="12">
        <v>1</v>
      </c>
      <c r="G2450" s="12">
        <v>60</v>
      </c>
      <c r="H2450" s="13">
        <v>13.2</v>
      </c>
      <c r="I2450" s="13">
        <v>0.6</v>
      </c>
      <c r="J2450" s="13">
        <v>0.24</v>
      </c>
      <c r="K2450" s="13">
        <v>2.7</v>
      </c>
      <c r="L2450" s="13">
        <v>1.68</v>
      </c>
      <c r="M2450" s="5">
        <f>AllData_CategoryTribe!AX2451*4</f>
        <v>2.4</v>
      </c>
      <c r="N2450" s="5">
        <f>AllData_CategoryTribe!BA2451*9</f>
        <v>2.16</v>
      </c>
      <c r="O2450" s="5">
        <f>AllData_CategoryTribe!BB2451*4</f>
        <v>10.8</v>
      </c>
      <c r="P2450">
        <f t="shared" si="38"/>
        <v>1</v>
      </c>
      <c r="Q2450">
        <v>5.9</v>
      </c>
    </row>
    <row r="2451" spans="1:17" x14ac:dyDescent="0.3">
      <c r="A2451" s="8" t="s">
        <v>233</v>
      </c>
      <c r="B2451" s="8" t="s">
        <v>240</v>
      </c>
      <c r="C2451" s="8" t="s">
        <v>180</v>
      </c>
      <c r="D2451" s="8" t="s">
        <v>128</v>
      </c>
      <c r="E2451" s="12">
        <v>62</v>
      </c>
      <c r="F2451" s="12">
        <v>3.0000000000000001E-3</v>
      </c>
      <c r="G2451" s="12">
        <v>0.186</v>
      </c>
      <c r="H2451" s="13">
        <v>8.3699999999999997E-2</v>
      </c>
      <c r="I2451" s="13">
        <v>2.0460000000000001E-3</v>
      </c>
      <c r="J2451" s="13">
        <v>3.7200000000000004E-4</v>
      </c>
      <c r="K2451" s="13">
        <v>1.9530000000000002E-2</v>
      </c>
      <c r="L2451" s="13">
        <v>6.1380000000000002E-3</v>
      </c>
      <c r="M2451" s="5">
        <f>AllData_CategoryTribe!AX2452*4</f>
        <v>8.1840000000000003E-3</v>
      </c>
      <c r="N2451" s="5">
        <f>AllData_CategoryTribe!BA2452*9</f>
        <v>3.3480000000000003E-3</v>
      </c>
      <c r="O2451" s="5">
        <f>AllData_CategoryTribe!BB2452*4</f>
        <v>7.8120000000000009E-2</v>
      </c>
      <c r="P2451">
        <f t="shared" si="38"/>
        <v>1</v>
      </c>
      <c r="Q2451">
        <v>11.8</v>
      </c>
    </row>
    <row r="2452" spans="1:17" x14ac:dyDescent="0.3">
      <c r="A2452" s="8" t="s">
        <v>233</v>
      </c>
      <c r="B2452" s="8" t="s">
        <v>240</v>
      </c>
      <c r="C2452" s="8" t="s">
        <v>180</v>
      </c>
      <c r="D2452" s="8" t="s">
        <v>167</v>
      </c>
      <c r="E2452" s="12">
        <v>62</v>
      </c>
      <c r="F2452" s="12">
        <v>1</v>
      </c>
      <c r="G2452" s="12">
        <v>62</v>
      </c>
      <c r="H2452" s="13">
        <v>13.02</v>
      </c>
      <c r="I2452" s="13">
        <v>0.55800000000000005</v>
      </c>
      <c r="J2452" s="13">
        <v>0.18599999999999997</v>
      </c>
      <c r="K2452" s="13">
        <v>2.8519999999999999</v>
      </c>
      <c r="L2452" s="13">
        <v>0.68200000000000005</v>
      </c>
      <c r="M2452" s="5">
        <f>AllData_CategoryTribe!AX2453*4</f>
        <v>2.2320000000000002</v>
      </c>
      <c r="N2452" s="5">
        <f>AllData_CategoryTribe!BA2453*9</f>
        <v>1.6739999999999997</v>
      </c>
      <c r="O2452" s="5">
        <f>AllData_CategoryTribe!BB2453*4</f>
        <v>11.407999999999999</v>
      </c>
      <c r="P2452">
        <f t="shared" si="38"/>
        <v>1</v>
      </c>
      <c r="Q2452">
        <v>5.8</v>
      </c>
    </row>
    <row r="2453" spans="1:17" x14ac:dyDescent="0.3">
      <c r="A2453" s="8" t="s">
        <v>233</v>
      </c>
      <c r="B2453" s="8" t="s">
        <v>240</v>
      </c>
      <c r="C2453" s="8" t="s">
        <v>180</v>
      </c>
      <c r="D2453" s="8" t="s">
        <v>87</v>
      </c>
      <c r="E2453" s="12">
        <v>171</v>
      </c>
      <c r="F2453" s="12">
        <v>0.1</v>
      </c>
      <c r="G2453" s="12">
        <v>17.100000000000001</v>
      </c>
      <c r="H2453" s="13">
        <v>19.836000000000002</v>
      </c>
      <c r="I2453" s="13">
        <v>1.3167000000000002</v>
      </c>
      <c r="J2453" s="13">
        <v>8.5500000000000007E-2</v>
      </c>
      <c r="K2453" s="13">
        <v>3.5568000000000008</v>
      </c>
      <c r="L2453" s="13">
        <v>1.1115000000000002</v>
      </c>
      <c r="M2453" s="5">
        <f>AllData_CategoryTribe!AX2454*4</f>
        <v>5.2668000000000008</v>
      </c>
      <c r="N2453" s="5">
        <f>AllData_CategoryTribe!BA2454*9</f>
        <v>0.76950000000000007</v>
      </c>
      <c r="O2453" s="5">
        <f>AllData_CategoryTribe!BB2454*4</f>
        <v>14.227200000000003</v>
      </c>
      <c r="P2453">
        <f t="shared" si="38"/>
        <v>1</v>
      </c>
      <c r="Q2453">
        <v>29</v>
      </c>
    </row>
    <row r="2454" spans="1:17" x14ac:dyDescent="0.3">
      <c r="A2454" s="8" t="s">
        <v>233</v>
      </c>
      <c r="B2454" s="8" t="s">
        <v>240</v>
      </c>
      <c r="C2454" s="8" t="s">
        <v>180</v>
      </c>
      <c r="D2454" s="8" t="s">
        <v>171</v>
      </c>
      <c r="E2454" s="12">
        <v>44</v>
      </c>
      <c r="F2454" s="12">
        <v>0.28599999999999998</v>
      </c>
      <c r="G2454" s="12">
        <v>12.584</v>
      </c>
      <c r="H2454" s="13">
        <v>34.480159999999998</v>
      </c>
      <c r="I2454" s="13">
        <v>1.1073920000000002</v>
      </c>
      <c r="J2454" s="13">
        <v>0.37751999999999997</v>
      </c>
      <c r="K2454" s="13">
        <v>6.5310959999999998</v>
      </c>
      <c r="L2454" s="13">
        <v>0.352352</v>
      </c>
      <c r="M2454" s="5">
        <f>AllData_CategoryTribe!AX2455*4</f>
        <v>4.4295680000000006</v>
      </c>
      <c r="N2454" s="5">
        <f>AllData_CategoryTribe!BA2455*9</f>
        <v>3.3976799999999998</v>
      </c>
      <c r="O2454" s="5">
        <f>AllData_CategoryTribe!BB2455*4</f>
        <v>26.124383999999999</v>
      </c>
      <c r="P2454">
        <f t="shared" si="38"/>
        <v>1</v>
      </c>
      <c r="Q2454">
        <v>63.7</v>
      </c>
    </row>
    <row r="2455" spans="1:17" x14ac:dyDescent="0.3">
      <c r="A2455" s="8" t="s">
        <v>234</v>
      </c>
      <c r="B2455" s="8" t="s">
        <v>240</v>
      </c>
      <c r="C2455" s="8" t="s">
        <v>180</v>
      </c>
      <c r="D2455" s="8" t="s">
        <v>248</v>
      </c>
      <c r="E2455" s="12">
        <v>134</v>
      </c>
      <c r="F2455" s="12">
        <v>0.1</v>
      </c>
      <c r="G2455" s="12">
        <v>13.4</v>
      </c>
      <c r="H2455" s="13">
        <v>21.842000000000002</v>
      </c>
      <c r="I2455" s="13">
        <v>0.84420000000000006</v>
      </c>
      <c r="J2455" s="13">
        <v>0.18759999999999999</v>
      </c>
      <c r="K2455" s="13">
        <v>4.1673999999999998</v>
      </c>
      <c r="L2455" s="13">
        <v>0.13400000000000001</v>
      </c>
      <c r="M2455" s="5">
        <f>AllData_CategoryTribe!AX2456*4</f>
        <v>3.3768000000000002</v>
      </c>
      <c r="N2455" s="5">
        <f>AllData_CategoryTribe!BA2456*9</f>
        <v>1.6883999999999999</v>
      </c>
      <c r="O2455" s="5">
        <f>AllData_CategoryTribe!BB2456*4</f>
        <v>16.669599999999999</v>
      </c>
      <c r="P2455">
        <f t="shared" si="38"/>
        <v>1</v>
      </c>
      <c r="Q2455">
        <v>38.799999999999997</v>
      </c>
    </row>
    <row r="2456" spans="1:17" x14ac:dyDescent="0.3">
      <c r="A2456" s="8" t="s">
        <v>234</v>
      </c>
      <c r="B2456" s="8" t="s">
        <v>240</v>
      </c>
      <c r="C2456" s="8" t="s">
        <v>180</v>
      </c>
      <c r="D2456" s="8" t="s">
        <v>27</v>
      </c>
      <c r="E2456" s="12">
        <v>114</v>
      </c>
      <c r="F2456" s="12">
        <v>1</v>
      </c>
      <c r="G2456" s="12">
        <v>114</v>
      </c>
      <c r="H2456" s="13">
        <v>142.5</v>
      </c>
      <c r="I2456" s="13">
        <v>2.3940000000000001</v>
      </c>
      <c r="J2456" s="13">
        <v>1.4820000000000002</v>
      </c>
      <c r="K2456" s="13">
        <v>29.867999999999999</v>
      </c>
      <c r="L2456" s="13">
        <v>1.1399999999999999</v>
      </c>
      <c r="M2456" s="5">
        <f>AllData_CategoryTribe!AX2457*4</f>
        <v>9.5760000000000005</v>
      </c>
      <c r="N2456" s="5">
        <f>AllData_CategoryTribe!BA2457*9</f>
        <v>13.338000000000001</v>
      </c>
      <c r="O2456" s="5">
        <f>AllData_CategoryTribe!BB2457*4</f>
        <v>119.47199999999999</v>
      </c>
      <c r="P2456">
        <f t="shared" si="38"/>
        <v>1</v>
      </c>
      <c r="Q2456">
        <v>29.6</v>
      </c>
    </row>
    <row r="2457" spans="1:17" x14ac:dyDescent="0.3">
      <c r="A2457" s="8" t="s">
        <v>234</v>
      </c>
      <c r="B2457" s="8" t="s">
        <v>240</v>
      </c>
      <c r="C2457" s="8" t="s">
        <v>180</v>
      </c>
      <c r="D2457" s="8" t="s">
        <v>32</v>
      </c>
      <c r="E2457" s="12">
        <v>83</v>
      </c>
      <c r="F2457" s="12">
        <v>1</v>
      </c>
      <c r="G2457" s="12">
        <v>83</v>
      </c>
      <c r="H2457" s="13">
        <v>275.56</v>
      </c>
      <c r="I2457" s="13">
        <v>8.5490000000000013</v>
      </c>
      <c r="J2457" s="13">
        <v>2.4900000000000002</v>
      </c>
      <c r="K2457" s="13">
        <v>61.171000000000006</v>
      </c>
      <c r="L2457" s="13">
        <v>10.540999999999999</v>
      </c>
      <c r="M2457" s="5">
        <f>AllData_CategoryTribe!AX2458*4</f>
        <v>34.196000000000005</v>
      </c>
      <c r="N2457" s="5">
        <f>AllData_CategoryTribe!BA2458*9</f>
        <v>22.410000000000004</v>
      </c>
      <c r="O2457" s="5">
        <f>AllData_CategoryTribe!BB2458*4</f>
        <v>244.68400000000003</v>
      </c>
      <c r="P2457">
        <f t="shared" si="38"/>
        <v>1</v>
      </c>
      <c r="Q2457">
        <v>87</v>
      </c>
    </row>
    <row r="2458" spans="1:17" x14ac:dyDescent="0.3">
      <c r="A2458" s="8" t="s">
        <v>234</v>
      </c>
      <c r="B2458" s="8" t="s">
        <v>240</v>
      </c>
      <c r="C2458" s="8" t="s">
        <v>180</v>
      </c>
      <c r="D2458" s="8" t="s">
        <v>74</v>
      </c>
      <c r="E2458" s="12">
        <v>340</v>
      </c>
      <c r="F2458" s="12">
        <v>1</v>
      </c>
      <c r="G2458" s="12">
        <v>340</v>
      </c>
      <c r="H2458" s="13">
        <v>139.4</v>
      </c>
      <c r="I2458" s="13">
        <v>0</v>
      </c>
      <c r="J2458" s="13">
        <v>0</v>
      </c>
      <c r="K2458" s="13">
        <v>35.36</v>
      </c>
      <c r="L2458" s="13">
        <v>0</v>
      </c>
      <c r="M2458" s="5">
        <f>AllData_CategoryTribe!AX2459*4</f>
        <v>0</v>
      </c>
      <c r="N2458" s="5">
        <f>AllData_CategoryTribe!BA2459*9</f>
        <v>0</v>
      </c>
      <c r="O2458" s="5">
        <f>AllData_CategoryTribe!BB2459*4</f>
        <v>141.44</v>
      </c>
      <c r="P2458">
        <f t="shared" si="38"/>
        <v>1</v>
      </c>
      <c r="Q2458">
        <v>10.4</v>
      </c>
    </row>
    <row r="2459" spans="1:17" x14ac:dyDescent="0.3">
      <c r="A2459" s="8" t="s">
        <v>232</v>
      </c>
      <c r="B2459" s="8" t="s">
        <v>239</v>
      </c>
      <c r="C2459" s="8" t="s">
        <v>181</v>
      </c>
      <c r="D2459" s="8" t="s">
        <v>13</v>
      </c>
      <c r="E2459" s="12">
        <v>112</v>
      </c>
      <c r="F2459" s="12">
        <v>3.3000000000000002E-2</v>
      </c>
      <c r="G2459" s="12">
        <v>3.6960000000000002</v>
      </c>
      <c r="H2459" s="13">
        <v>9.94224</v>
      </c>
      <c r="I2459" s="13">
        <v>0.92030400000000001</v>
      </c>
      <c r="J2459" s="13">
        <v>0.66528000000000009</v>
      </c>
      <c r="K2459" s="13">
        <v>0</v>
      </c>
      <c r="L2459" s="13">
        <v>0</v>
      </c>
      <c r="M2459" s="5">
        <f>AllData_CategoryTribe!AX2460*4</f>
        <v>3.681216</v>
      </c>
      <c r="N2459" s="5">
        <f>AllData_CategoryTribe!BA2460*9</f>
        <v>5.9875200000000008</v>
      </c>
      <c r="O2459" s="5">
        <f>AllData_CategoryTribe!BB2460*4</f>
        <v>0</v>
      </c>
      <c r="P2459">
        <f t="shared" si="38"/>
        <v>1</v>
      </c>
      <c r="Q2459">
        <v>42.9</v>
      </c>
    </row>
    <row r="2460" spans="1:17" x14ac:dyDescent="0.3">
      <c r="A2460" s="8" t="s">
        <v>232</v>
      </c>
      <c r="B2460" s="8" t="s">
        <v>239</v>
      </c>
      <c r="C2460" s="8" t="s">
        <v>181</v>
      </c>
      <c r="D2460" s="8" t="s">
        <v>15</v>
      </c>
      <c r="E2460" s="12"/>
      <c r="F2460" s="12">
        <v>0</v>
      </c>
      <c r="G2460" s="12">
        <v>0</v>
      </c>
      <c r="H2460" s="13">
        <v>0</v>
      </c>
      <c r="I2460" s="13">
        <v>0</v>
      </c>
      <c r="J2460" s="13">
        <v>0</v>
      </c>
      <c r="K2460" s="13">
        <v>0</v>
      </c>
      <c r="L2460" s="13">
        <v>0</v>
      </c>
      <c r="M2460" s="5">
        <f>AllData_CategoryTribe!AX2461*4</f>
        <v>0</v>
      </c>
      <c r="N2460" s="5">
        <f>AllData_CategoryTribe!BA2461*9</f>
        <v>0</v>
      </c>
      <c r="O2460" s="5">
        <f>AllData_CategoryTribe!BB2461*4</f>
        <v>0</v>
      </c>
      <c r="P2460">
        <f t="shared" si="38"/>
        <v>0</v>
      </c>
      <c r="Q2460">
        <v>44.3</v>
      </c>
    </row>
    <row r="2461" spans="1:17" x14ac:dyDescent="0.3">
      <c r="A2461" s="8" t="s">
        <v>232</v>
      </c>
      <c r="B2461" s="8" t="s">
        <v>239</v>
      </c>
      <c r="C2461" s="8" t="s">
        <v>181</v>
      </c>
      <c r="D2461" s="8" t="s">
        <v>17</v>
      </c>
      <c r="E2461" s="12"/>
      <c r="F2461" s="12">
        <v>0</v>
      </c>
      <c r="G2461" s="12">
        <v>0</v>
      </c>
      <c r="H2461" s="13">
        <v>0</v>
      </c>
      <c r="I2461" s="13">
        <v>0</v>
      </c>
      <c r="J2461" s="13">
        <v>0</v>
      </c>
      <c r="K2461" s="13">
        <v>0</v>
      </c>
      <c r="L2461" s="13">
        <v>0</v>
      </c>
      <c r="M2461" s="5">
        <f>AllData_CategoryTribe!AX2462*4</f>
        <v>0</v>
      </c>
      <c r="N2461" s="5">
        <f>AllData_CategoryTribe!BA2462*9</f>
        <v>0</v>
      </c>
      <c r="O2461" s="5">
        <f>AllData_CategoryTribe!BB2462*4</f>
        <v>0</v>
      </c>
      <c r="P2461">
        <f t="shared" si="38"/>
        <v>0</v>
      </c>
      <c r="Q2461">
        <v>38.299999999999997</v>
      </c>
    </row>
    <row r="2462" spans="1:17" x14ac:dyDescent="0.3">
      <c r="A2462" s="8" t="s">
        <v>232</v>
      </c>
      <c r="B2462" s="8" t="s">
        <v>239</v>
      </c>
      <c r="C2462" s="8" t="s">
        <v>181</v>
      </c>
      <c r="D2462" s="8" t="s">
        <v>18</v>
      </c>
      <c r="E2462" s="12"/>
      <c r="F2462" s="12">
        <v>0</v>
      </c>
      <c r="G2462" s="12">
        <v>0</v>
      </c>
      <c r="H2462" s="13">
        <v>0</v>
      </c>
      <c r="I2462" s="13">
        <v>0</v>
      </c>
      <c r="J2462" s="13">
        <v>0</v>
      </c>
      <c r="K2462" s="13">
        <v>0</v>
      </c>
      <c r="L2462" s="13">
        <v>0</v>
      </c>
      <c r="M2462" s="5">
        <f>AllData_CategoryTribe!AX2463*4</f>
        <v>0</v>
      </c>
      <c r="N2462" s="5">
        <f>AllData_CategoryTribe!BA2463*9</f>
        <v>0</v>
      </c>
      <c r="O2462" s="5">
        <f>AllData_CategoryTribe!BB2463*4</f>
        <v>0</v>
      </c>
      <c r="P2462">
        <f t="shared" si="38"/>
        <v>0</v>
      </c>
      <c r="Q2462">
        <v>39.900000000000006</v>
      </c>
    </row>
    <row r="2463" spans="1:17" x14ac:dyDescent="0.3">
      <c r="A2463" s="8" t="s">
        <v>232</v>
      </c>
      <c r="B2463" s="8" t="s">
        <v>239</v>
      </c>
      <c r="C2463" s="8" t="s">
        <v>181</v>
      </c>
      <c r="D2463" s="8" t="s">
        <v>19</v>
      </c>
      <c r="E2463" s="12">
        <v>112</v>
      </c>
      <c r="F2463" s="12">
        <v>0.14299999999999999</v>
      </c>
      <c r="G2463" s="12">
        <v>16.015999999999998</v>
      </c>
      <c r="H2463" s="13">
        <v>45.645599999999995</v>
      </c>
      <c r="I2463" s="13">
        <v>4.3083039999999997</v>
      </c>
      <c r="J2463" s="13">
        <v>3.0270239999999995</v>
      </c>
      <c r="K2463" s="13">
        <v>0</v>
      </c>
      <c r="L2463" s="13">
        <v>0</v>
      </c>
      <c r="M2463" s="5">
        <f>AllData_CategoryTribe!AX2464*4</f>
        <v>17.233215999999999</v>
      </c>
      <c r="N2463" s="5">
        <f>AllData_CategoryTribe!BA2464*9</f>
        <v>27.243215999999997</v>
      </c>
      <c r="O2463" s="5">
        <f>AllData_CategoryTribe!BB2464*4</f>
        <v>0</v>
      </c>
      <c r="P2463">
        <f t="shared" si="38"/>
        <v>1</v>
      </c>
      <c r="Q2463">
        <v>45.8</v>
      </c>
    </row>
    <row r="2464" spans="1:17" x14ac:dyDescent="0.3">
      <c r="A2464" s="8" t="s">
        <v>232</v>
      </c>
      <c r="B2464" s="8" t="s">
        <v>239</v>
      </c>
      <c r="C2464" s="8" t="s">
        <v>181</v>
      </c>
      <c r="D2464" s="8" t="s">
        <v>22</v>
      </c>
      <c r="E2464" s="12"/>
      <c r="F2464" s="12">
        <v>0</v>
      </c>
      <c r="G2464" s="12">
        <v>0</v>
      </c>
      <c r="H2464" s="13">
        <v>0</v>
      </c>
      <c r="I2464" s="13">
        <v>0</v>
      </c>
      <c r="J2464" s="13">
        <v>0</v>
      </c>
      <c r="K2464" s="13">
        <v>0</v>
      </c>
      <c r="L2464" s="13">
        <v>0</v>
      </c>
      <c r="M2464" s="5">
        <f>AllData_CategoryTribe!AX2465*4</f>
        <v>0</v>
      </c>
      <c r="N2464" s="5">
        <f>AllData_CategoryTribe!BA2465*9</f>
        <v>0</v>
      </c>
      <c r="O2464" s="5">
        <f>AllData_CategoryTribe!BB2465*4</f>
        <v>0</v>
      </c>
      <c r="P2464">
        <f t="shared" si="38"/>
        <v>0</v>
      </c>
      <c r="Q2464">
        <v>45.8</v>
      </c>
    </row>
    <row r="2465" spans="1:17" x14ac:dyDescent="0.3">
      <c r="A2465" s="8" t="s">
        <v>232</v>
      </c>
      <c r="B2465" s="8" t="s">
        <v>239</v>
      </c>
      <c r="C2465" s="8" t="s">
        <v>181</v>
      </c>
      <c r="D2465" s="8" t="s">
        <v>136</v>
      </c>
      <c r="E2465" s="12">
        <v>56</v>
      </c>
      <c r="F2465" s="12">
        <v>0.28599999999999998</v>
      </c>
      <c r="G2465" s="12">
        <v>16.015999999999998</v>
      </c>
      <c r="H2465" s="13">
        <v>43.723679999999995</v>
      </c>
      <c r="I2465" s="13">
        <v>4.4204159999999995</v>
      </c>
      <c r="J2465" s="13">
        <v>2.7547519999999999</v>
      </c>
      <c r="K2465" s="13">
        <v>0</v>
      </c>
      <c r="L2465" s="13">
        <v>0</v>
      </c>
      <c r="M2465" s="5">
        <f>AllData_CategoryTribe!AX2466*4</f>
        <v>17.681663999999998</v>
      </c>
      <c r="N2465" s="5">
        <f>AllData_CategoryTribe!BA2466*9</f>
        <v>24.792767999999999</v>
      </c>
      <c r="O2465" s="5">
        <f>AllData_CategoryTribe!BB2466*4</f>
        <v>0</v>
      </c>
      <c r="P2465">
        <f t="shared" si="38"/>
        <v>1</v>
      </c>
      <c r="Q2465">
        <v>44.8</v>
      </c>
    </row>
    <row r="2466" spans="1:17" x14ac:dyDescent="0.3">
      <c r="A2466" s="8" t="s">
        <v>232</v>
      </c>
      <c r="B2466" s="8" t="s">
        <v>239</v>
      </c>
      <c r="C2466" s="8" t="s">
        <v>181</v>
      </c>
      <c r="D2466" s="8" t="s">
        <v>23</v>
      </c>
      <c r="E2466" s="12">
        <v>64</v>
      </c>
      <c r="F2466" s="12">
        <v>1</v>
      </c>
      <c r="G2466" s="12">
        <v>64</v>
      </c>
      <c r="H2466" s="13">
        <v>99.2</v>
      </c>
      <c r="I2466" s="13">
        <v>8.0640000000000001</v>
      </c>
      <c r="J2466" s="13">
        <v>6.7839999999999998</v>
      </c>
      <c r="K2466" s="13">
        <v>0.70400000000000007</v>
      </c>
      <c r="L2466" s="13">
        <v>0</v>
      </c>
      <c r="M2466" s="5">
        <f>AllData_CategoryTribe!AX2467*4</f>
        <v>32.256</v>
      </c>
      <c r="N2466" s="5">
        <f>AllData_CategoryTribe!BA2467*9</f>
        <v>61.055999999999997</v>
      </c>
      <c r="O2466" s="5">
        <f>AllData_CategoryTribe!BB2467*4</f>
        <v>2.8160000000000003</v>
      </c>
      <c r="P2466">
        <f t="shared" si="38"/>
        <v>1</v>
      </c>
      <c r="Q2466">
        <v>24.3</v>
      </c>
    </row>
    <row r="2467" spans="1:17" x14ac:dyDescent="0.3">
      <c r="A2467" s="8" t="s">
        <v>232</v>
      </c>
      <c r="B2467" s="8" t="s">
        <v>239</v>
      </c>
      <c r="C2467" s="8" t="s">
        <v>181</v>
      </c>
      <c r="D2467" s="8" t="s">
        <v>24</v>
      </c>
      <c r="E2467" s="12"/>
      <c r="F2467" s="12">
        <v>0</v>
      </c>
      <c r="G2467" s="12">
        <v>0</v>
      </c>
      <c r="H2467" s="13">
        <v>0</v>
      </c>
      <c r="I2467" s="13">
        <v>0</v>
      </c>
      <c r="J2467" s="13">
        <v>0</v>
      </c>
      <c r="K2467" s="13">
        <v>0</v>
      </c>
      <c r="L2467" s="13">
        <v>0</v>
      </c>
      <c r="M2467" s="5">
        <f>AllData_CategoryTribe!AX2468*4</f>
        <v>0</v>
      </c>
      <c r="N2467" s="5">
        <f>AllData_CategoryTribe!BA2468*9</f>
        <v>0</v>
      </c>
      <c r="O2467" s="5">
        <f>AllData_CategoryTribe!BB2468*4</f>
        <v>0</v>
      </c>
      <c r="P2467">
        <f t="shared" si="38"/>
        <v>0</v>
      </c>
      <c r="Q2467">
        <v>12.2</v>
      </c>
    </row>
    <row r="2468" spans="1:17" x14ac:dyDescent="0.3">
      <c r="A2468" s="8" t="s">
        <v>232</v>
      </c>
      <c r="B2468" s="8" t="s">
        <v>239</v>
      </c>
      <c r="C2468" s="8" t="s">
        <v>181</v>
      </c>
      <c r="D2468" s="8" t="s">
        <v>25</v>
      </c>
      <c r="E2468" s="12"/>
      <c r="F2468" s="12">
        <v>0</v>
      </c>
      <c r="G2468" s="12">
        <v>0</v>
      </c>
      <c r="H2468" s="13">
        <v>0</v>
      </c>
      <c r="I2468" s="13">
        <v>0</v>
      </c>
      <c r="J2468" s="13">
        <v>0</v>
      </c>
      <c r="K2468" s="13">
        <v>0</v>
      </c>
      <c r="L2468" s="13">
        <v>0</v>
      </c>
      <c r="M2468" s="5">
        <f>AllData_CategoryTribe!AX2469*4</f>
        <v>0</v>
      </c>
      <c r="N2468" s="5">
        <f>AllData_CategoryTribe!BA2469*9</f>
        <v>0</v>
      </c>
      <c r="O2468" s="5">
        <f>AllData_CategoryTribe!BB2469*4</f>
        <v>0</v>
      </c>
      <c r="P2468">
        <f t="shared" si="38"/>
        <v>0</v>
      </c>
      <c r="Q2468">
        <v>59.3</v>
      </c>
    </row>
    <row r="2469" spans="1:17" x14ac:dyDescent="0.3">
      <c r="A2469" s="8" t="s">
        <v>20</v>
      </c>
      <c r="B2469" s="8" t="s">
        <v>239</v>
      </c>
      <c r="C2469" s="8" t="s">
        <v>181</v>
      </c>
      <c r="D2469" s="8" t="s">
        <v>20</v>
      </c>
      <c r="E2469" s="12">
        <v>112</v>
      </c>
      <c r="F2469" s="12">
        <v>1</v>
      </c>
      <c r="G2469" s="12">
        <v>112</v>
      </c>
      <c r="H2469" s="13">
        <v>117.6</v>
      </c>
      <c r="I2469" s="13">
        <v>20.72</v>
      </c>
      <c r="J2469" s="13">
        <v>3.2480000000000002</v>
      </c>
      <c r="K2469" s="13">
        <v>0</v>
      </c>
      <c r="L2469" s="13">
        <v>0</v>
      </c>
      <c r="M2469" s="5">
        <f>AllData_CategoryTribe!AX2470*4</f>
        <v>82.88</v>
      </c>
      <c r="N2469" s="5">
        <f>AllData_CategoryTribe!BA2470*9</f>
        <v>29.232000000000003</v>
      </c>
      <c r="O2469" s="5">
        <f>AllData_CategoryTribe!BB2470*4</f>
        <v>0</v>
      </c>
      <c r="P2469">
        <f t="shared" si="38"/>
        <v>1</v>
      </c>
      <c r="Q2469">
        <v>21.4</v>
      </c>
    </row>
    <row r="2470" spans="1:17" x14ac:dyDescent="0.3">
      <c r="A2470" s="8" t="s">
        <v>233</v>
      </c>
      <c r="B2470" s="8" t="s">
        <v>239</v>
      </c>
      <c r="C2470" s="8" t="s">
        <v>181</v>
      </c>
      <c r="D2470" s="8" t="s">
        <v>26</v>
      </c>
      <c r="E2470" s="12">
        <v>175</v>
      </c>
      <c r="F2470" s="12">
        <v>1</v>
      </c>
      <c r="G2470" s="12">
        <v>175</v>
      </c>
      <c r="H2470" s="13">
        <v>227.5</v>
      </c>
      <c r="I2470" s="13">
        <v>4.2</v>
      </c>
      <c r="J2470" s="13">
        <v>0.35</v>
      </c>
      <c r="K2470" s="13">
        <v>50.05</v>
      </c>
      <c r="L2470" s="13">
        <v>0.52500000000000002</v>
      </c>
      <c r="M2470" s="5">
        <f>AllData_CategoryTribe!AX2471*4</f>
        <v>16.8</v>
      </c>
      <c r="N2470" s="5">
        <f>AllData_CategoryTribe!BA2471*9</f>
        <v>3.15</v>
      </c>
      <c r="O2470" s="5">
        <f>AllData_CategoryTribe!BB2471*4</f>
        <v>200.2</v>
      </c>
      <c r="P2470">
        <f t="shared" si="38"/>
        <v>1</v>
      </c>
      <c r="Q2470">
        <v>31.200000000000003</v>
      </c>
    </row>
    <row r="2471" spans="1:17" x14ac:dyDescent="0.3">
      <c r="A2471" s="8" t="s">
        <v>233</v>
      </c>
      <c r="B2471" s="8" t="s">
        <v>239</v>
      </c>
      <c r="C2471" s="8" t="s">
        <v>181</v>
      </c>
      <c r="D2471" s="8" t="s">
        <v>28</v>
      </c>
      <c r="E2471" s="12">
        <v>185</v>
      </c>
      <c r="F2471" s="12">
        <v>1</v>
      </c>
      <c r="G2471" s="12">
        <v>185</v>
      </c>
      <c r="H2471" s="13">
        <v>234.95</v>
      </c>
      <c r="I2471" s="13">
        <v>16.094999999999999</v>
      </c>
      <c r="J2471" s="13">
        <v>0.92500000000000004</v>
      </c>
      <c r="K2471" s="13">
        <v>42.18</v>
      </c>
      <c r="L2471" s="13">
        <v>11.84</v>
      </c>
      <c r="M2471" s="5">
        <f>AllData_CategoryTribe!AX2472*4</f>
        <v>64.38</v>
      </c>
      <c r="N2471" s="5">
        <f>AllData_CategoryTribe!BA2472*9</f>
        <v>8.3250000000000011</v>
      </c>
      <c r="O2471" s="5">
        <f>AllData_CategoryTribe!BB2472*4</f>
        <v>168.72</v>
      </c>
      <c r="P2471">
        <f t="shared" si="38"/>
        <v>1</v>
      </c>
      <c r="Q2471">
        <v>32</v>
      </c>
    </row>
    <row r="2472" spans="1:17" x14ac:dyDescent="0.3">
      <c r="A2472" s="8" t="s">
        <v>233</v>
      </c>
      <c r="B2472" s="8" t="s">
        <v>239</v>
      </c>
      <c r="C2472" s="8" t="s">
        <v>181</v>
      </c>
      <c r="D2472" s="8" t="s">
        <v>29</v>
      </c>
      <c r="E2472" s="12">
        <v>60</v>
      </c>
      <c r="F2472" s="12">
        <v>0.85699999999999998</v>
      </c>
      <c r="G2472" s="12">
        <v>51.42</v>
      </c>
      <c r="H2472" s="13">
        <v>11.3124</v>
      </c>
      <c r="I2472" s="13">
        <v>0.51419999999999999</v>
      </c>
      <c r="J2472" s="13">
        <v>0.20568</v>
      </c>
      <c r="K2472" s="13">
        <v>2.3139000000000003</v>
      </c>
      <c r="L2472" s="13">
        <v>1.4397599999999999</v>
      </c>
      <c r="M2472" s="5">
        <f>AllData_CategoryTribe!AX2473*4</f>
        <v>2.0568</v>
      </c>
      <c r="N2472" s="5">
        <f>AllData_CategoryTribe!BA2473*9</f>
        <v>1.8511200000000001</v>
      </c>
      <c r="O2472" s="5">
        <f>AllData_CategoryTribe!BB2473*4</f>
        <v>9.2556000000000012</v>
      </c>
      <c r="P2472">
        <f t="shared" si="38"/>
        <v>1</v>
      </c>
      <c r="Q2472">
        <v>5.9</v>
      </c>
    </row>
    <row r="2473" spans="1:17" x14ac:dyDescent="0.3">
      <c r="A2473" s="8" t="s">
        <v>233</v>
      </c>
      <c r="B2473" s="8" t="s">
        <v>239</v>
      </c>
      <c r="C2473" s="8" t="s">
        <v>181</v>
      </c>
      <c r="D2473" s="8" t="s">
        <v>30</v>
      </c>
      <c r="E2473" s="12">
        <v>119</v>
      </c>
      <c r="F2473" s="12">
        <v>0.28599999999999998</v>
      </c>
      <c r="G2473" s="12">
        <v>34.033999999999999</v>
      </c>
      <c r="H2473" s="13">
        <v>31.311279999999996</v>
      </c>
      <c r="I2473" s="13">
        <v>0.34033999999999998</v>
      </c>
      <c r="J2473" s="13">
        <v>0.17016999999999999</v>
      </c>
      <c r="K2473" s="13">
        <v>7.9639559999999996</v>
      </c>
      <c r="L2473" s="13">
        <v>0.81681599999999988</v>
      </c>
      <c r="M2473" s="5">
        <f>AllData_CategoryTribe!AX2474*4</f>
        <v>1.3613599999999999</v>
      </c>
      <c r="N2473" s="5">
        <f>AllData_CategoryTribe!BA2474*9</f>
        <v>1.5315299999999998</v>
      </c>
      <c r="O2473" s="5">
        <f>AllData_CategoryTribe!BB2474*4</f>
        <v>31.855823999999998</v>
      </c>
      <c r="P2473">
        <f t="shared" si="38"/>
        <v>1</v>
      </c>
      <c r="Q2473">
        <v>24.9</v>
      </c>
    </row>
    <row r="2474" spans="1:17" x14ac:dyDescent="0.3">
      <c r="A2474" s="8" t="s">
        <v>233</v>
      </c>
      <c r="B2474" s="8" t="s">
        <v>239</v>
      </c>
      <c r="C2474" s="8" t="s">
        <v>181</v>
      </c>
      <c r="D2474" s="8" t="s">
        <v>31</v>
      </c>
      <c r="E2474" s="12">
        <v>122</v>
      </c>
      <c r="F2474" s="12">
        <v>0.28599999999999998</v>
      </c>
      <c r="G2474" s="12">
        <v>34.891999999999996</v>
      </c>
      <c r="H2474" s="13">
        <v>32.449559999999998</v>
      </c>
      <c r="I2474" s="13">
        <v>0.6978399999999999</v>
      </c>
      <c r="J2474" s="13">
        <v>3.4891999999999999E-2</v>
      </c>
      <c r="K2474" s="13">
        <v>7.5366719999999994</v>
      </c>
      <c r="L2474" s="13">
        <v>0.52337999999999996</v>
      </c>
      <c r="M2474" s="5">
        <f>AllData_CategoryTribe!AX2475*4</f>
        <v>2.7913599999999996</v>
      </c>
      <c r="N2474" s="5">
        <f>AllData_CategoryTribe!BA2475*9</f>
        <v>0.31402799999999997</v>
      </c>
      <c r="O2474" s="5">
        <f>AllData_CategoryTribe!BB2475*4</f>
        <v>30.146687999999997</v>
      </c>
      <c r="P2474">
        <f t="shared" si="38"/>
        <v>1</v>
      </c>
      <c r="Q2474">
        <v>23.700000000000003</v>
      </c>
    </row>
    <row r="2475" spans="1:17" x14ac:dyDescent="0.3">
      <c r="A2475" s="8" t="s">
        <v>233</v>
      </c>
      <c r="B2475" s="8" t="s">
        <v>239</v>
      </c>
      <c r="C2475" s="8" t="s">
        <v>181</v>
      </c>
      <c r="D2475" s="8" t="s">
        <v>87</v>
      </c>
      <c r="E2475" s="12">
        <v>171</v>
      </c>
      <c r="F2475" s="12">
        <v>3.3000000000000002E-2</v>
      </c>
      <c r="G2475" s="12">
        <v>5.6430000000000007</v>
      </c>
      <c r="H2475" s="13">
        <v>6.5458800000000004</v>
      </c>
      <c r="I2475" s="13">
        <v>0.43451100000000004</v>
      </c>
      <c r="J2475" s="13">
        <v>2.8215000000000004E-2</v>
      </c>
      <c r="K2475" s="13">
        <v>1.1737440000000001</v>
      </c>
      <c r="L2475" s="13">
        <v>0.36679500000000004</v>
      </c>
      <c r="M2475" s="5">
        <f>AllData_CategoryTribe!AX2476*4</f>
        <v>1.7380440000000001</v>
      </c>
      <c r="N2475" s="5">
        <f>AllData_CategoryTribe!BA2476*9</f>
        <v>0.25393500000000002</v>
      </c>
      <c r="O2475" s="5">
        <f>AllData_CategoryTribe!BB2476*4</f>
        <v>4.6949760000000005</v>
      </c>
      <c r="P2475">
        <f t="shared" si="38"/>
        <v>1</v>
      </c>
      <c r="Q2475">
        <v>29</v>
      </c>
    </row>
    <row r="2476" spans="1:17" x14ac:dyDescent="0.3">
      <c r="A2476" s="8" t="s">
        <v>233</v>
      </c>
      <c r="B2476" s="8" t="s">
        <v>239</v>
      </c>
      <c r="C2476" s="8" t="s">
        <v>181</v>
      </c>
      <c r="D2476" s="8" t="s">
        <v>171</v>
      </c>
      <c r="E2476" s="12">
        <v>44</v>
      </c>
      <c r="F2476" s="12">
        <v>1</v>
      </c>
      <c r="G2476" s="12">
        <v>44</v>
      </c>
      <c r="H2476" s="13">
        <v>120.56</v>
      </c>
      <c r="I2476" s="13">
        <v>3.8720000000000003</v>
      </c>
      <c r="J2476" s="13">
        <v>1.32</v>
      </c>
      <c r="K2476" s="13">
        <v>22.835999999999999</v>
      </c>
      <c r="L2476" s="13">
        <v>1.232</v>
      </c>
      <c r="M2476" s="5">
        <f>AllData_CategoryTribe!AX2477*4</f>
        <v>15.488000000000001</v>
      </c>
      <c r="N2476" s="5">
        <f>AllData_CategoryTribe!BA2477*9</f>
        <v>11.88</v>
      </c>
      <c r="O2476" s="5">
        <f>AllData_CategoryTribe!BB2477*4</f>
        <v>91.343999999999994</v>
      </c>
      <c r="P2476">
        <f t="shared" si="38"/>
        <v>1</v>
      </c>
      <c r="Q2476">
        <v>63.7</v>
      </c>
    </row>
    <row r="2477" spans="1:17" x14ac:dyDescent="0.3">
      <c r="A2477" s="8" t="s">
        <v>234</v>
      </c>
      <c r="B2477" s="8" t="s">
        <v>239</v>
      </c>
      <c r="C2477" s="8" t="s">
        <v>181</v>
      </c>
      <c r="D2477" s="8" t="s">
        <v>248</v>
      </c>
      <c r="E2477" s="12">
        <v>134</v>
      </c>
      <c r="F2477" s="12">
        <v>3.3000000000000002E-2</v>
      </c>
      <c r="G2477" s="12">
        <v>4.4220000000000006</v>
      </c>
      <c r="H2477" s="13">
        <v>7.2078600000000002</v>
      </c>
      <c r="I2477" s="13">
        <v>0.278586</v>
      </c>
      <c r="J2477" s="13">
        <v>6.1908000000000005E-2</v>
      </c>
      <c r="K2477" s="13">
        <v>1.3752420000000003</v>
      </c>
      <c r="L2477" s="13">
        <v>4.4220000000000009E-2</v>
      </c>
      <c r="M2477" s="5">
        <f>AllData_CategoryTribe!AX2478*4</f>
        <v>1.114344</v>
      </c>
      <c r="N2477" s="5">
        <f>AllData_CategoryTribe!BA2478*9</f>
        <v>0.557172</v>
      </c>
      <c r="O2477" s="5">
        <f>AllData_CategoryTribe!BB2478*4</f>
        <v>5.5009680000000012</v>
      </c>
      <c r="P2477">
        <f t="shared" si="38"/>
        <v>1</v>
      </c>
      <c r="Q2477">
        <v>38.799999999999997</v>
      </c>
    </row>
    <row r="2478" spans="1:17" x14ac:dyDescent="0.3">
      <c r="A2478" s="8" t="s">
        <v>234</v>
      </c>
      <c r="B2478" s="8" t="s">
        <v>239</v>
      </c>
      <c r="C2478" s="8" t="s">
        <v>181</v>
      </c>
      <c r="D2478" s="8" t="s">
        <v>27</v>
      </c>
      <c r="E2478" s="12">
        <v>114</v>
      </c>
      <c r="F2478" s="12">
        <v>1</v>
      </c>
      <c r="G2478" s="12">
        <v>114</v>
      </c>
      <c r="H2478" s="13">
        <v>142.5</v>
      </c>
      <c r="I2478" s="13">
        <v>2.3940000000000001</v>
      </c>
      <c r="J2478" s="13">
        <v>1.4820000000000002</v>
      </c>
      <c r="K2478" s="13">
        <v>29.867999999999999</v>
      </c>
      <c r="L2478" s="13">
        <v>1.1399999999999999</v>
      </c>
      <c r="M2478" s="5">
        <f>AllData_CategoryTribe!AX2479*4</f>
        <v>9.5760000000000005</v>
      </c>
      <c r="N2478" s="5">
        <f>AllData_CategoryTribe!BA2479*9</f>
        <v>13.338000000000001</v>
      </c>
      <c r="O2478" s="5">
        <f>AllData_CategoryTribe!BB2479*4</f>
        <v>119.47199999999999</v>
      </c>
      <c r="P2478">
        <f t="shared" si="38"/>
        <v>1</v>
      </c>
      <c r="Q2478">
        <v>29.6</v>
      </c>
    </row>
    <row r="2479" spans="1:17" x14ac:dyDescent="0.3">
      <c r="A2479" s="8" t="s">
        <v>234</v>
      </c>
      <c r="B2479" s="8" t="s">
        <v>239</v>
      </c>
      <c r="C2479" s="8" t="s">
        <v>181</v>
      </c>
      <c r="D2479" s="8" t="s">
        <v>32</v>
      </c>
      <c r="E2479" s="12">
        <v>83</v>
      </c>
      <c r="F2479" s="12">
        <v>2</v>
      </c>
      <c r="G2479" s="12">
        <v>166</v>
      </c>
      <c r="H2479" s="13">
        <v>551.12</v>
      </c>
      <c r="I2479" s="13">
        <v>17.098000000000003</v>
      </c>
      <c r="J2479" s="13">
        <v>4.9800000000000004</v>
      </c>
      <c r="K2479" s="13">
        <v>122.34200000000001</v>
      </c>
      <c r="L2479" s="13">
        <v>21.081999999999997</v>
      </c>
      <c r="M2479" s="5">
        <f>AllData_CategoryTribe!AX2480*4</f>
        <v>68.39200000000001</v>
      </c>
      <c r="N2479" s="5">
        <f>AllData_CategoryTribe!BA2480*9</f>
        <v>44.820000000000007</v>
      </c>
      <c r="O2479" s="5">
        <f>AllData_CategoryTribe!BB2480*4</f>
        <v>489.36800000000005</v>
      </c>
      <c r="P2479">
        <f t="shared" si="38"/>
        <v>1</v>
      </c>
      <c r="Q2479">
        <v>87</v>
      </c>
    </row>
    <row r="2480" spans="1:17" x14ac:dyDescent="0.3">
      <c r="A2480" s="8" t="s">
        <v>234</v>
      </c>
      <c r="B2480" s="8" t="s">
        <v>239</v>
      </c>
      <c r="C2480" s="8" t="s">
        <v>181</v>
      </c>
      <c r="D2480" s="8" t="s">
        <v>74</v>
      </c>
      <c r="E2480" s="12">
        <v>340</v>
      </c>
      <c r="F2480" s="12">
        <v>1</v>
      </c>
      <c r="G2480" s="12">
        <v>340</v>
      </c>
      <c r="H2480" s="13">
        <v>139.4</v>
      </c>
      <c r="I2480" s="13">
        <v>0</v>
      </c>
      <c r="J2480" s="13">
        <v>0</v>
      </c>
      <c r="K2480" s="13">
        <v>35.36</v>
      </c>
      <c r="L2480" s="13">
        <v>0</v>
      </c>
      <c r="M2480" s="5">
        <f>AllData_CategoryTribe!AX2481*4</f>
        <v>0</v>
      </c>
      <c r="N2480" s="5">
        <f>AllData_CategoryTribe!BA2481*9</f>
        <v>0</v>
      </c>
      <c r="O2480" s="5">
        <f>AllData_CategoryTribe!BB2481*4</f>
        <v>141.44</v>
      </c>
      <c r="P2480">
        <f t="shared" si="38"/>
        <v>1</v>
      </c>
      <c r="Q2480">
        <v>10.4</v>
      </c>
    </row>
    <row r="2481" spans="1:17" x14ac:dyDescent="0.3">
      <c r="A2481" s="8" t="s">
        <v>232</v>
      </c>
      <c r="B2481" s="8" t="s">
        <v>240</v>
      </c>
      <c r="C2481" s="8" t="s">
        <v>182</v>
      </c>
      <c r="D2481" s="8" t="s">
        <v>13</v>
      </c>
      <c r="E2481" s="12">
        <v>112</v>
      </c>
      <c r="F2481" s="12">
        <v>0.1</v>
      </c>
      <c r="G2481" s="12">
        <v>11.200000000000001</v>
      </c>
      <c r="H2481" s="13">
        <v>30.128</v>
      </c>
      <c r="I2481" s="13">
        <v>2.7888000000000002</v>
      </c>
      <c r="J2481" s="13">
        <v>2.016</v>
      </c>
      <c r="K2481" s="13">
        <v>0</v>
      </c>
      <c r="L2481" s="13">
        <v>0</v>
      </c>
      <c r="M2481" s="5">
        <f>AllData_CategoryTribe!AX2482*4</f>
        <v>11.155200000000001</v>
      </c>
      <c r="N2481" s="5">
        <f>AllData_CategoryTribe!BA2482*9</f>
        <v>18.143999999999998</v>
      </c>
      <c r="O2481" s="5">
        <f>AllData_CategoryTribe!BB2482*4</f>
        <v>0</v>
      </c>
      <c r="P2481">
        <f t="shared" si="38"/>
        <v>1</v>
      </c>
      <c r="Q2481">
        <v>42.9</v>
      </c>
    </row>
    <row r="2482" spans="1:17" x14ac:dyDescent="0.3">
      <c r="A2482" s="8" t="s">
        <v>232</v>
      </c>
      <c r="B2482" s="8" t="s">
        <v>240</v>
      </c>
      <c r="C2482" s="8" t="s">
        <v>182</v>
      </c>
      <c r="D2482" s="8" t="s">
        <v>15</v>
      </c>
      <c r="E2482" s="12"/>
      <c r="F2482" s="12">
        <v>0</v>
      </c>
      <c r="G2482" s="12">
        <v>0</v>
      </c>
      <c r="H2482" s="13">
        <v>0</v>
      </c>
      <c r="I2482" s="13">
        <v>0</v>
      </c>
      <c r="J2482" s="13">
        <v>0</v>
      </c>
      <c r="K2482" s="13">
        <v>0</v>
      </c>
      <c r="L2482" s="13">
        <v>0</v>
      </c>
      <c r="M2482" s="5">
        <f>AllData_CategoryTribe!AX2483*4</f>
        <v>0</v>
      </c>
      <c r="N2482" s="5">
        <f>AllData_CategoryTribe!BA2483*9</f>
        <v>0</v>
      </c>
      <c r="O2482" s="5">
        <f>AllData_CategoryTribe!BB2483*4</f>
        <v>0</v>
      </c>
      <c r="P2482">
        <f t="shared" si="38"/>
        <v>0</v>
      </c>
      <c r="Q2482">
        <v>44.3</v>
      </c>
    </row>
    <row r="2483" spans="1:17" x14ac:dyDescent="0.3">
      <c r="A2483" s="8" t="s">
        <v>232</v>
      </c>
      <c r="B2483" s="8" t="s">
        <v>240</v>
      </c>
      <c r="C2483" s="8" t="s">
        <v>182</v>
      </c>
      <c r="D2483" s="8" t="s">
        <v>17</v>
      </c>
      <c r="E2483" s="12"/>
      <c r="F2483" s="12">
        <v>0</v>
      </c>
      <c r="G2483" s="12">
        <v>0</v>
      </c>
      <c r="H2483" s="13">
        <v>0</v>
      </c>
      <c r="I2483" s="13">
        <v>0</v>
      </c>
      <c r="J2483" s="13">
        <v>0</v>
      </c>
      <c r="K2483" s="13">
        <v>0</v>
      </c>
      <c r="L2483" s="13">
        <v>0</v>
      </c>
      <c r="M2483" s="5">
        <f>AllData_CategoryTribe!AX2484*4</f>
        <v>0</v>
      </c>
      <c r="N2483" s="5">
        <f>AllData_CategoryTribe!BA2484*9</f>
        <v>0</v>
      </c>
      <c r="O2483" s="5">
        <f>AllData_CategoryTribe!BB2484*4</f>
        <v>0</v>
      </c>
      <c r="P2483">
        <f t="shared" si="38"/>
        <v>0</v>
      </c>
      <c r="Q2483">
        <v>38.299999999999997</v>
      </c>
    </row>
    <row r="2484" spans="1:17" x14ac:dyDescent="0.3">
      <c r="A2484" s="8" t="s">
        <v>232</v>
      </c>
      <c r="B2484" s="8" t="s">
        <v>240</v>
      </c>
      <c r="C2484" s="8" t="s">
        <v>182</v>
      </c>
      <c r="D2484" s="8" t="s">
        <v>18</v>
      </c>
      <c r="E2484" s="12"/>
      <c r="F2484" s="12">
        <v>0</v>
      </c>
      <c r="G2484" s="12">
        <v>0</v>
      </c>
      <c r="H2484" s="13">
        <v>0</v>
      </c>
      <c r="I2484" s="13">
        <v>0</v>
      </c>
      <c r="J2484" s="13">
        <v>0</v>
      </c>
      <c r="K2484" s="13">
        <v>0</v>
      </c>
      <c r="L2484" s="13">
        <v>0</v>
      </c>
      <c r="M2484" s="5">
        <f>AllData_CategoryTribe!AX2485*4</f>
        <v>0</v>
      </c>
      <c r="N2484" s="5">
        <f>AllData_CategoryTribe!BA2485*9</f>
        <v>0</v>
      </c>
      <c r="O2484" s="5">
        <f>AllData_CategoryTribe!BB2485*4</f>
        <v>0</v>
      </c>
      <c r="P2484">
        <f t="shared" si="38"/>
        <v>0</v>
      </c>
      <c r="Q2484">
        <v>39.900000000000006</v>
      </c>
    </row>
    <row r="2485" spans="1:17" x14ac:dyDescent="0.3">
      <c r="A2485" s="8" t="s">
        <v>232</v>
      </c>
      <c r="B2485" s="8" t="s">
        <v>240</v>
      </c>
      <c r="C2485" s="8" t="s">
        <v>182</v>
      </c>
      <c r="D2485" s="8" t="s">
        <v>19</v>
      </c>
      <c r="E2485" s="12">
        <v>112</v>
      </c>
      <c r="F2485" s="12">
        <v>0.28599999999999998</v>
      </c>
      <c r="G2485" s="12">
        <v>32.031999999999996</v>
      </c>
      <c r="H2485" s="13">
        <v>91.291199999999989</v>
      </c>
      <c r="I2485" s="13">
        <v>8.6166079999999994</v>
      </c>
      <c r="J2485" s="13">
        <v>6.054047999999999</v>
      </c>
      <c r="K2485" s="13">
        <v>0</v>
      </c>
      <c r="L2485" s="13">
        <v>0</v>
      </c>
      <c r="M2485" s="5">
        <f>AllData_CategoryTribe!AX2486*4</f>
        <v>34.466431999999998</v>
      </c>
      <c r="N2485" s="5">
        <f>AllData_CategoryTribe!BA2486*9</f>
        <v>54.486431999999994</v>
      </c>
      <c r="O2485" s="5">
        <f>AllData_CategoryTribe!BB2486*4</f>
        <v>0</v>
      </c>
      <c r="P2485">
        <f t="shared" si="38"/>
        <v>1</v>
      </c>
      <c r="Q2485">
        <v>45.8</v>
      </c>
    </row>
    <row r="2486" spans="1:17" x14ac:dyDescent="0.3">
      <c r="A2486" s="8" t="s">
        <v>232</v>
      </c>
      <c r="B2486" s="8" t="s">
        <v>240</v>
      </c>
      <c r="C2486" s="8" t="s">
        <v>182</v>
      </c>
      <c r="D2486" s="8" t="s">
        <v>22</v>
      </c>
      <c r="E2486" s="12"/>
      <c r="F2486" s="12">
        <v>0</v>
      </c>
      <c r="G2486" s="12">
        <v>0</v>
      </c>
      <c r="H2486" s="13">
        <v>0</v>
      </c>
      <c r="I2486" s="13">
        <v>0</v>
      </c>
      <c r="J2486" s="13">
        <v>0</v>
      </c>
      <c r="K2486" s="13">
        <v>0</v>
      </c>
      <c r="L2486" s="13">
        <v>0</v>
      </c>
      <c r="M2486" s="5">
        <f>AllData_CategoryTribe!AX2487*4</f>
        <v>0</v>
      </c>
      <c r="N2486" s="5">
        <f>AllData_CategoryTribe!BA2487*9</f>
        <v>0</v>
      </c>
      <c r="O2486" s="5">
        <f>AllData_CategoryTribe!BB2487*4</f>
        <v>0</v>
      </c>
      <c r="P2486">
        <f t="shared" si="38"/>
        <v>0</v>
      </c>
      <c r="Q2486">
        <v>45.8</v>
      </c>
    </row>
    <row r="2487" spans="1:17" x14ac:dyDescent="0.3">
      <c r="A2487" s="8" t="s">
        <v>232</v>
      </c>
      <c r="B2487" s="8" t="s">
        <v>240</v>
      </c>
      <c r="C2487" s="8" t="s">
        <v>182</v>
      </c>
      <c r="D2487" s="8" t="s">
        <v>23</v>
      </c>
      <c r="E2487" s="12">
        <v>64</v>
      </c>
      <c r="F2487" s="12">
        <v>0.28599999999999998</v>
      </c>
      <c r="G2487" s="12">
        <v>18.303999999999998</v>
      </c>
      <c r="H2487" s="13">
        <v>28.371199999999998</v>
      </c>
      <c r="I2487" s="13">
        <v>2.3063039999999999</v>
      </c>
      <c r="J2487" s="13">
        <v>1.9402239999999997</v>
      </c>
      <c r="K2487" s="13">
        <v>0.201344</v>
      </c>
      <c r="L2487" s="13">
        <v>0</v>
      </c>
      <c r="M2487" s="5">
        <f>AllData_CategoryTribe!AX2488*4</f>
        <v>9.2252159999999996</v>
      </c>
      <c r="N2487" s="5">
        <f>AllData_CategoryTribe!BA2488*9</f>
        <v>17.462015999999998</v>
      </c>
      <c r="O2487" s="5">
        <f>AllData_CategoryTribe!BB2488*4</f>
        <v>0.80537599999999998</v>
      </c>
      <c r="P2487">
        <f t="shared" si="38"/>
        <v>1</v>
      </c>
      <c r="Q2487">
        <v>24.3</v>
      </c>
    </row>
    <row r="2488" spans="1:17" x14ac:dyDescent="0.3">
      <c r="A2488" s="8" t="s">
        <v>232</v>
      </c>
      <c r="B2488" s="8" t="s">
        <v>240</v>
      </c>
      <c r="C2488" s="8" t="s">
        <v>182</v>
      </c>
      <c r="D2488" s="8" t="s">
        <v>24</v>
      </c>
      <c r="E2488" s="12">
        <v>184</v>
      </c>
      <c r="F2488" s="12">
        <v>1</v>
      </c>
      <c r="G2488" s="12">
        <v>184</v>
      </c>
      <c r="H2488" s="13">
        <v>126.96</v>
      </c>
      <c r="I2488" s="13">
        <v>6.6239999999999997</v>
      </c>
      <c r="J2488" s="13">
        <v>7.5439999999999996</v>
      </c>
      <c r="K2488" s="13">
        <v>8.2799999999999994</v>
      </c>
      <c r="L2488" s="13">
        <v>0</v>
      </c>
      <c r="M2488" s="5">
        <f>AllData_CategoryTribe!AX2489*4</f>
        <v>26.495999999999999</v>
      </c>
      <c r="N2488" s="5">
        <f>AllData_CategoryTribe!BA2489*9</f>
        <v>67.896000000000001</v>
      </c>
      <c r="O2488" s="5">
        <f>AllData_CategoryTribe!BB2489*4</f>
        <v>33.119999999999997</v>
      </c>
      <c r="P2488">
        <f t="shared" si="38"/>
        <v>1</v>
      </c>
      <c r="Q2488">
        <v>12.2</v>
      </c>
    </row>
    <row r="2489" spans="1:17" x14ac:dyDescent="0.3">
      <c r="A2489" s="8" t="s">
        <v>232</v>
      </c>
      <c r="B2489" s="8" t="s">
        <v>240</v>
      </c>
      <c r="C2489" s="8" t="s">
        <v>182</v>
      </c>
      <c r="D2489" s="8" t="s">
        <v>25</v>
      </c>
      <c r="E2489" s="12"/>
      <c r="F2489" s="12">
        <v>0</v>
      </c>
      <c r="G2489" s="12">
        <v>0</v>
      </c>
      <c r="H2489" s="13">
        <v>0</v>
      </c>
      <c r="I2489" s="13">
        <v>0</v>
      </c>
      <c r="J2489" s="13">
        <v>0</v>
      </c>
      <c r="K2489" s="13">
        <v>0</v>
      </c>
      <c r="L2489" s="13">
        <v>0</v>
      </c>
      <c r="M2489" s="5">
        <f>AllData_CategoryTribe!AX2490*4</f>
        <v>0</v>
      </c>
      <c r="N2489" s="5">
        <f>AllData_CategoryTribe!BA2490*9</f>
        <v>0</v>
      </c>
      <c r="O2489" s="5">
        <f>AllData_CategoryTribe!BB2490*4</f>
        <v>0</v>
      </c>
      <c r="P2489">
        <f t="shared" si="38"/>
        <v>0</v>
      </c>
      <c r="Q2489">
        <v>59.3</v>
      </c>
    </row>
    <row r="2490" spans="1:17" x14ac:dyDescent="0.3">
      <c r="A2490" s="8" t="s">
        <v>20</v>
      </c>
      <c r="B2490" s="8" t="s">
        <v>240</v>
      </c>
      <c r="C2490" s="8" t="s">
        <v>182</v>
      </c>
      <c r="D2490" s="8" t="s">
        <v>20</v>
      </c>
      <c r="E2490" s="12">
        <v>112</v>
      </c>
      <c r="F2490" s="12">
        <v>1</v>
      </c>
      <c r="G2490" s="12">
        <v>112</v>
      </c>
      <c r="H2490" s="13">
        <v>117.6</v>
      </c>
      <c r="I2490" s="13">
        <v>20.72</v>
      </c>
      <c r="J2490" s="13">
        <v>3.2480000000000002</v>
      </c>
      <c r="K2490" s="13">
        <v>0</v>
      </c>
      <c r="L2490" s="13">
        <v>0</v>
      </c>
      <c r="M2490" s="5">
        <f>AllData_CategoryTribe!AX2491*4</f>
        <v>82.88</v>
      </c>
      <c r="N2490" s="5">
        <f>AllData_CategoryTribe!BA2491*9</f>
        <v>29.232000000000003</v>
      </c>
      <c r="O2490" s="5">
        <f>AllData_CategoryTribe!BB2491*4</f>
        <v>0</v>
      </c>
      <c r="P2490">
        <f t="shared" si="38"/>
        <v>1</v>
      </c>
      <c r="Q2490">
        <v>21.4</v>
      </c>
    </row>
    <row r="2491" spans="1:17" x14ac:dyDescent="0.3">
      <c r="A2491" s="8" t="s">
        <v>233</v>
      </c>
      <c r="B2491" s="8" t="s">
        <v>240</v>
      </c>
      <c r="C2491" s="8" t="s">
        <v>182</v>
      </c>
      <c r="D2491" s="8" t="s">
        <v>26</v>
      </c>
      <c r="E2491" s="12">
        <v>175</v>
      </c>
      <c r="F2491" s="12">
        <v>0.28599999999999998</v>
      </c>
      <c r="G2491" s="12">
        <v>50.05</v>
      </c>
      <c r="H2491" s="13">
        <v>65.064999999999998</v>
      </c>
      <c r="I2491" s="13">
        <v>1.2011999999999998</v>
      </c>
      <c r="J2491" s="13">
        <v>0.10009999999999999</v>
      </c>
      <c r="K2491" s="13">
        <v>14.314300000000001</v>
      </c>
      <c r="L2491" s="13">
        <v>0.15014999999999998</v>
      </c>
      <c r="M2491" s="5">
        <f>AllData_CategoryTribe!AX2492*4</f>
        <v>4.8047999999999993</v>
      </c>
      <c r="N2491" s="5">
        <f>AllData_CategoryTribe!BA2492*9</f>
        <v>0.90089999999999992</v>
      </c>
      <c r="O2491" s="5">
        <f>AllData_CategoryTribe!BB2492*4</f>
        <v>57.257200000000005</v>
      </c>
      <c r="P2491">
        <f t="shared" si="38"/>
        <v>1</v>
      </c>
      <c r="Q2491">
        <v>31.200000000000003</v>
      </c>
    </row>
    <row r="2492" spans="1:17" x14ac:dyDescent="0.3">
      <c r="A2492" s="8" t="s">
        <v>233</v>
      </c>
      <c r="B2492" s="8" t="s">
        <v>240</v>
      </c>
      <c r="C2492" s="8" t="s">
        <v>182</v>
      </c>
      <c r="D2492" s="8" t="s">
        <v>28</v>
      </c>
      <c r="E2492" s="12">
        <v>185</v>
      </c>
      <c r="F2492" s="12">
        <v>0.1</v>
      </c>
      <c r="G2492" s="12">
        <v>18.5</v>
      </c>
      <c r="H2492" s="13">
        <v>23.495000000000001</v>
      </c>
      <c r="I2492" s="13">
        <v>1.6094999999999999</v>
      </c>
      <c r="J2492" s="13">
        <v>9.2499999999999999E-2</v>
      </c>
      <c r="K2492" s="13">
        <v>4.218</v>
      </c>
      <c r="L2492" s="13">
        <v>1.1840000000000002</v>
      </c>
      <c r="M2492" s="5">
        <f>AllData_CategoryTribe!AX2493*4</f>
        <v>6.4379999999999997</v>
      </c>
      <c r="N2492" s="5">
        <f>AllData_CategoryTribe!BA2493*9</f>
        <v>0.83250000000000002</v>
      </c>
      <c r="O2492" s="5">
        <f>AllData_CategoryTribe!BB2493*4</f>
        <v>16.872</v>
      </c>
      <c r="P2492">
        <f t="shared" si="38"/>
        <v>1</v>
      </c>
      <c r="Q2492">
        <v>32</v>
      </c>
    </row>
    <row r="2493" spans="1:17" x14ac:dyDescent="0.3">
      <c r="A2493" s="8" t="s">
        <v>233</v>
      </c>
      <c r="B2493" s="8" t="s">
        <v>240</v>
      </c>
      <c r="C2493" s="8" t="s">
        <v>182</v>
      </c>
      <c r="D2493" s="8" t="s">
        <v>29</v>
      </c>
      <c r="E2493" s="12">
        <v>60</v>
      </c>
      <c r="F2493" s="12">
        <v>1</v>
      </c>
      <c r="G2493" s="12">
        <v>60</v>
      </c>
      <c r="H2493" s="13">
        <v>13.2</v>
      </c>
      <c r="I2493" s="13">
        <v>0.6</v>
      </c>
      <c r="J2493" s="13">
        <v>0.24</v>
      </c>
      <c r="K2493" s="13">
        <v>2.7</v>
      </c>
      <c r="L2493" s="13">
        <v>1.68</v>
      </c>
      <c r="M2493" s="5">
        <f>AllData_CategoryTribe!AX2494*4</f>
        <v>2.4</v>
      </c>
      <c r="N2493" s="5">
        <f>AllData_CategoryTribe!BA2494*9</f>
        <v>2.16</v>
      </c>
      <c r="O2493" s="5">
        <f>AllData_CategoryTribe!BB2494*4</f>
        <v>10.8</v>
      </c>
      <c r="P2493">
        <f t="shared" si="38"/>
        <v>1</v>
      </c>
      <c r="Q2493">
        <v>5.9</v>
      </c>
    </row>
    <row r="2494" spans="1:17" x14ac:dyDescent="0.3">
      <c r="A2494" s="8" t="s">
        <v>233</v>
      </c>
      <c r="B2494" s="8" t="s">
        <v>240</v>
      </c>
      <c r="C2494" s="8" t="s">
        <v>182</v>
      </c>
      <c r="D2494" s="8" t="s">
        <v>30</v>
      </c>
      <c r="E2494" s="12">
        <v>119</v>
      </c>
      <c r="F2494" s="12">
        <v>0.42899999999999999</v>
      </c>
      <c r="G2494" s="12">
        <v>51.051000000000002</v>
      </c>
      <c r="H2494" s="13">
        <v>46.966920000000002</v>
      </c>
      <c r="I2494" s="13">
        <v>0.51051000000000002</v>
      </c>
      <c r="J2494" s="13">
        <v>0.25525500000000001</v>
      </c>
      <c r="K2494" s="13">
        <v>11.945933999999999</v>
      </c>
      <c r="L2494" s="13">
        <v>1.2252240000000001</v>
      </c>
      <c r="M2494" s="5">
        <f>AllData_CategoryTribe!AX2495*4</f>
        <v>2.0420400000000001</v>
      </c>
      <c r="N2494" s="5">
        <f>AllData_CategoryTribe!BA2495*9</f>
        <v>2.2972950000000001</v>
      </c>
      <c r="O2494" s="5">
        <f>AllData_CategoryTribe!BB2495*4</f>
        <v>47.783735999999998</v>
      </c>
      <c r="P2494">
        <f t="shared" si="38"/>
        <v>1</v>
      </c>
      <c r="Q2494">
        <v>24.9</v>
      </c>
    </row>
    <row r="2495" spans="1:17" x14ac:dyDescent="0.3">
      <c r="A2495" s="8" t="s">
        <v>233</v>
      </c>
      <c r="B2495" s="8" t="s">
        <v>240</v>
      </c>
      <c r="C2495" s="8" t="s">
        <v>182</v>
      </c>
      <c r="D2495" s="8" t="s">
        <v>31</v>
      </c>
      <c r="E2495" s="12">
        <v>122</v>
      </c>
      <c r="F2495" s="12">
        <v>0.28599999999999998</v>
      </c>
      <c r="G2495" s="12">
        <v>34.891999999999996</v>
      </c>
      <c r="H2495" s="13">
        <v>32.449559999999998</v>
      </c>
      <c r="I2495" s="13">
        <v>0.6978399999999999</v>
      </c>
      <c r="J2495" s="13">
        <v>3.4891999999999999E-2</v>
      </c>
      <c r="K2495" s="13">
        <v>7.5366719999999994</v>
      </c>
      <c r="L2495" s="13">
        <v>0.52337999999999996</v>
      </c>
      <c r="M2495" s="5">
        <f>AllData_CategoryTribe!AX2496*4</f>
        <v>2.7913599999999996</v>
      </c>
      <c r="N2495" s="5">
        <f>AllData_CategoryTribe!BA2496*9</f>
        <v>0.31402799999999997</v>
      </c>
      <c r="O2495" s="5">
        <f>AllData_CategoryTribe!BB2496*4</f>
        <v>30.146687999999997</v>
      </c>
      <c r="P2495">
        <f t="shared" si="38"/>
        <v>1</v>
      </c>
      <c r="Q2495">
        <v>23.700000000000003</v>
      </c>
    </row>
    <row r="2496" spans="1:17" x14ac:dyDescent="0.3">
      <c r="A2496" s="8" t="s">
        <v>233</v>
      </c>
      <c r="B2496" s="8" t="s">
        <v>240</v>
      </c>
      <c r="C2496" s="8" t="s">
        <v>182</v>
      </c>
      <c r="D2496" s="8" t="s">
        <v>167</v>
      </c>
      <c r="E2496" s="12">
        <v>62</v>
      </c>
      <c r="F2496" s="12">
        <v>1</v>
      </c>
      <c r="G2496" s="12">
        <v>62</v>
      </c>
      <c r="H2496" s="13">
        <v>13.02</v>
      </c>
      <c r="I2496" s="13">
        <v>0.55800000000000005</v>
      </c>
      <c r="J2496" s="13">
        <v>0.18599999999999997</v>
      </c>
      <c r="K2496" s="13">
        <v>2.8519999999999999</v>
      </c>
      <c r="L2496" s="13">
        <v>0.68200000000000005</v>
      </c>
      <c r="M2496" s="5">
        <f>AllData_CategoryTribe!AX2497*4</f>
        <v>2.2320000000000002</v>
      </c>
      <c r="N2496" s="5">
        <f>AllData_CategoryTribe!BA2497*9</f>
        <v>1.6739999999999997</v>
      </c>
      <c r="O2496" s="5">
        <f>AllData_CategoryTribe!BB2497*4</f>
        <v>11.407999999999999</v>
      </c>
      <c r="P2496">
        <f t="shared" si="38"/>
        <v>1</v>
      </c>
      <c r="Q2496">
        <v>5.8</v>
      </c>
    </row>
    <row r="2497" spans="1:17" x14ac:dyDescent="0.3">
      <c r="A2497" s="8" t="s">
        <v>233</v>
      </c>
      <c r="B2497" s="8" t="s">
        <v>240</v>
      </c>
      <c r="C2497" s="8" t="s">
        <v>182</v>
      </c>
      <c r="D2497" s="8" t="s">
        <v>87</v>
      </c>
      <c r="E2497" s="12">
        <v>171</v>
      </c>
      <c r="F2497" s="12">
        <v>6.7000000000000004E-2</v>
      </c>
      <c r="G2497" s="12">
        <v>11.457000000000001</v>
      </c>
      <c r="H2497" s="13">
        <v>13.290120000000002</v>
      </c>
      <c r="I2497" s="13">
        <v>0.882189</v>
      </c>
      <c r="J2497" s="13">
        <v>5.7285000000000003E-2</v>
      </c>
      <c r="K2497" s="13">
        <v>2.3830560000000003</v>
      </c>
      <c r="L2497" s="13">
        <v>0.74470500000000006</v>
      </c>
      <c r="M2497" s="5">
        <f>AllData_CategoryTribe!AX2498*4</f>
        <v>3.528756</v>
      </c>
      <c r="N2497" s="5">
        <f>AllData_CategoryTribe!BA2498*9</f>
        <v>0.51556500000000005</v>
      </c>
      <c r="O2497" s="5">
        <f>AllData_CategoryTribe!BB2498*4</f>
        <v>9.5322240000000011</v>
      </c>
      <c r="P2497">
        <f t="shared" si="38"/>
        <v>1</v>
      </c>
      <c r="Q2497">
        <v>29</v>
      </c>
    </row>
    <row r="2498" spans="1:17" x14ac:dyDescent="0.3">
      <c r="A2498" s="8" t="s">
        <v>233</v>
      </c>
      <c r="B2498" s="8" t="s">
        <v>240</v>
      </c>
      <c r="C2498" s="8" t="s">
        <v>182</v>
      </c>
      <c r="D2498" s="8" t="s">
        <v>171</v>
      </c>
      <c r="E2498" s="12">
        <v>44</v>
      </c>
      <c r="F2498" s="12">
        <v>0.28599999999999998</v>
      </c>
      <c r="G2498" s="12">
        <v>12.584</v>
      </c>
      <c r="H2498" s="13">
        <v>34.480159999999998</v>
      </c>
      <c r="I2498" s="13">
        <v>1.1073920000000002</v>
      </c>
      <c r="J2498" s="13">
        <v>0.37751999999999997</v>
      </c>
      <c r="K2498" s="13">
        <v>6.5310959999999998</v>
      </c>
      <c r="L2498" s="13">
        <v>0.352352</v>
      </c>
      <c r="M2498" s="5">
        <f>AllData_CategoryTribe!AX2499*4</f>
        <v>4.4295680000000006</v>
      </c>
      <c r="N2498" s="5">
        <f>AllData_CategoryTribe!BA2499*9</f>
        <v>3.3976799999999998</v>
      </c>
      <c r="O2498" s="5">
        <f>AllData_CategoryTribe!BB2499*4</f>
        <v>26.124383999999999</v>
      </c>
      <c r="P2498">
        <f t="shared" si="38"/>
        <v>1</v>
      </c>
      <c r="Q2498">
        <v>63.7</v>
      </c>
    </row>
    <row r="2499" spans="1:17" x14ac:dyDescent="0.3">
      <c r="A2499" s="8" t="s">
        <v>234</v>
      </c>
      <c r="B2499" s="8" t="s">
        <v>240</v>
      </c>
      <c r="C2499" s="8" t="s">
        <v>182</v>
      </c>
      <c r="D2499" s="8" t="s">
        <v>248</v>
      </c>
      <c r="E2499" s="12">
        <v>134</v>
      </c>
      <c r="F2499" s="12">
        <v>1</v>
      </c>
      <c r="G2499" s="12">
        <v>134</v>
      </c>
      <c r="H2499" s="13">
        <v>218.42</v>
      </c>
      <c r="I2499" s="13">
        <v>8.4420000000000002</v>
      </c>
      <c r="J2499" s="13">
        <v>1.8759999999999999</v>
      </c>
      <c r="K2499" s="13">
        <v>41.674000000000007</v>
      </c>
      <c r="L2499" s="13">
        <v>1.34</v>
      </c>
      <c r="M2499" s="5">
        <f>AllData_CategoryTribe!AX2500*4</f>
        <v>33.768000000000001</v>
      </c>
      <c r="N2499" s="5">
        <f>AllData_CategoryTribe!BA2500*9</f>
        <v>16.884</v>
      </c>
      <c r="O2499" s="5">
        <f>AllData_CategoryTribe!BB2500*4</f>
        <v>166.69600000000003</v>
      </c>
      <c r="P2499">
        <f t="shared" ref="P2499:P2562" si="39">IF($G$2:$G$3469&gt;0,1,0)</f>
        <v>1</v>
      </c>
      <c r="Q2499">
        <v>38.799999999999997</v>
      </c>
    </row>
    <row r="2500" spans="1:17" x14ac:dyDescent="0.3">
      <c r="A2500" s="8" t="s">
        <v>234</v>
      </c>
      <c r="B2500" s="8" t="s">
        <v>240</v>
      </c>
      <c r="C2500" s="8" t="s">
        <v>182</v>
      </c>
      <c r="D2500" s="8" t="s">
        <v>27</v>
      </c>
      <c r="E2500" s="12">
        <v>114</v>
      </c>
      <c r="F2500" s="12">
        <v>1</v>
      </c>
      <c r="G2500" s="12">
        <v>114</v>
      </c>
      <c r="H2500" s="13">
        <v>142.5</v>
      </c>
      <c r="I2500" s="13">
        <v>2.3940000000000001</v>
      </c>
      <c r="J2500" s="13">
        <v>1.4820000000000002</v>
      </c>
      <c r="K2500" s="13">
        <v>29.867999999999999</v>
      </c>
      <c r="L2500" s="13">
        <v>1.1399999999999999</v>
      </c>
      <c r="M2500" s="5">
        <f>AllData_CategoryTribe!AX2501*4</f>
        <v>9.5760000000000005</v>
      </c>
      <c r="N2500" s="5">
        <f>AllData_CategoryTribe!BA2501*9</f>
        <v>13.338000000000001</v>
      </c>
      <c r="O2500" s="5">
        <f>AllData_CategoryTribe!BB2501*4</f>
        <v>119.47199999999999</v>
      </c>
      <c r="P2500">
        <f t="shared" si="39"/>
        <v>1</v>
      </c>
      <c r="Q2500">
        <v>29.6</v>
      </c>
    </row>
    <row r="2501" spans="1:17" x14ac:dyDescent="0.3">
      <c r="A2501" s="8" t="s">
        <v>234</v>
      </c>
      <c r="B2501" s="8" t="s">
        <v>240</v>
      </c>
      <c r="C2501" s="8" t="s">
        <v>182</v>
      </c>
      <c r="D2501" s="8" t="s">
        <v>32</v>
      </c>
      <c r="E2501" s="12">
        <v>83</v>
      </c>
      <c r="F2501" s="12">
        <v>0.28599999999999998</v>
      </c>
      <c r="G2501" s="12">
        <v>23.738</v>
      </c>
      <c r="H2501" s="13">
        <v>78.810159999999996</v>
      </c>
      <c r="I2501" s="13">
        <v>2.445014</v>
      </c>
      <c r="J2501" s="13">
        <v>0.71214</v>
      </c>
      <c r="K2501" s="13">
        <v>17.494906</v>
      </c>
      <c r="L2501" s="13">
        <v>3.014726</v>
      </c>
      <c r="M2501" s="5">
        <f>AllData_CategoryTribe!AX2502*4</f>
        <v>9.7800560000000001</v>
      </c>
      <c r="N2501" s="5">
        <f>AllData_CategoryTribe!BA2502*9</f>
        <v>6.4092599999999997</v>
      </c>
      <c r="O2501" s="5">
        <f>AllData_CategoryTribe!BB2502*4</f>
        <v>69.979624000000001</v>
      </c>
      <c r="P2501">
        <f t="shared" si="39"/>
        <v>1</v>
      </c>
      <c r="Q2501">
        <v>87</v>
      </c>
    </row>
    <row r="2502" spans="1:17" x14ac:dyDescent="0.3">
      <c r="A2502" s="8" t="s">
        <v>234</v>
      </c>
      <c r="B2502" s="8" t="s">
        <v>240</v>
      </c>
      <c r="C2502" s="8" t="s">
        <v>182</v>
      </c>
      <c r="D2502" s="8" t="s">
        <v>74</v>
      </c>
      <c r="E2502" s="12">
        <v>340</v>
      </c>
      <c r="F2502" s="12">
        <v>1</v>
      </c>
      <c r="G2502" s="12">
        <v>340</v>
      </c>
      <c r="H2502" s="13">
        <v>139.4</v>
      </c>
      <c r="I2502" s="13">
        <v>0</v>
      </c>
      <c r="J2502" s="13">
        <v>0</v>
      </c>
      <c r="K2502" s="13">
        <v>35.36</v>
      </c>
      <c r="L2502" s="13">
        <v>0</v>
      </c>
      <c r="M2502" s="5">
        <f>AllData_CategoryTribe!AX2503*4</f>
        <v>0</v>
      </c>
      <c r="N2502" s="5">
        <f>AllData_CategoryTribe!BA2503*9</f>
        <v>0</v>
      </c>
      <c r="O2502" s="5">
        <f>AllData_CategoryTribe!BB2503*4</f>
        <v>141.44</v>
      </c>
      <c r="P2502">
        <f t="shared" si="39"/>
        <v>1</v>
      </c>
      <c r="Q2502">
        <v>10.4</v>
      </c>
    </row>
    <row r="2503" spans="1:17" x14ac:dyDescent="0.3">
      <c r="A2503" s="8" t="s">
        <v>232</v>
      </c>
      <c r="B2503" s="8" t="s">
        <v>239</v>
      </c>
      <c r="C2503" s="8" t="s">
        <v>183</v>
      </c>
      <c r="D2503" s="8" t="s">
        <v>13</v>
      </c>
      <c r="E2503" s="12">
        <v>112</v>
      </c>
      <c r="F2503" s="12">
        <v>0.14299999999999999</v>
      </c>
      <c r="G2503" s="12">
        <v>16.015999999999998</v>
      </c>
      <c r="H2503" s="13">
        <v>43.08303999999999</v>
      </c>
      <c r="I2503" s="13">
        <v>3.9879839999999995</v>
      </c>
      <c r="J2503" s="13">
        <v>2.8828799999999997</v>
      </c>
      <c r="K2503" s="13">
        <v>0</v>
      </c>
      <c r="L2503" s="13">
        <v>0</v>
      </c>
      <c r="M2503" s="5">
        <f>AllData_CategoryTribe!AX2504*4</f>
        <v>15.951935999999998</v>
      </c>
      <c r="N2503" s="5">
        <f>AllData_CategoryTribe!BA2504*9</f>
        <v>25.945919999999997</v>
      </c>
      <c r="O2503" s="5">
        <f>AllData_CategoryTribe!BB2504*4</f>
        <v>0</v>
      </c>
      <c r="P2503">
        <f t="shared" si="39"/>
        <v>1</v>
      </c>
      <c r="Q2503">
        <v>42.9</v>
      </c>
    </row>
    <row r="2504" spans="1:17" x14ac:dyDescent="0.3">
      <c r="A2504" s="8" t="s">
        <v>232</v>
      </c>
      <c r="B2504" s="8" t="s">
        <v>239</v>
      </c>
      <c r="C2504" s="8" t="s">
        <v>183</v>
      </c>
      <c r="D2504" s="8" t="s">
        <v>15</v>
      </c>
      <c r="E2504" s="12"/>
      <c r="F2504" s="12">
        <v>0</v>
      </c>
      <c r="G2504" s="12">
        <v>0</v>
      </c>
      <c r="H2504" s="13">
        <v>0</v>
      </c>
      <c r="I2504" s="13">
        <v>0</v>
      </c>
      <c r="J2504" s="13">
        <v>0</v>
      </c>
      <c r="K2504" s="13">
        <v>0</v>
      </c>
      <c r="L2504" s="13">
        <v>0</v>
      </c>
      <c r="M2504" s="5">
        <f>AllData_CategoryTribe!AX2505*4</f>
        <v>0</v>
      </c>
      <c r="N2504" s="5">
        <f>AllData_CategoryTribe!BA2505*9</f>
        <v>0</v>
      </c>
      <c r="O2504" s="5">
        <f>AllData_CategoryTribe!BB2505*4</f>
        <v>0</v>
      </c>
      <c r="P2504">
        <f t="shared" si="39"/>
        <v>0</v>
      </c>
      <c r="Q2504">
        <v>44.3</v>
      </c>
    </row>
    <row r="2505" spans="1:17" x14ac:dyDescent="0.3">
      <c r="A2505" s="8" t="s">
        <v>232</v>
      </c>
      <c r="B2505" s="8" t="s">
        <v>239</v>
      </c>
      <c r="C2505" s="8" t="s">
        <v>183</v>
      </c>
      <c r="D2505" s="8" t="s">
        <v>17</v>
      </c>
      <c r="E2505" s="12"/>
      <c r="F2505" s="12">
        <v>0</v>
      </c>
      <c r="G2505" s="12">
        <v>0</v>
      </c>
      <c r="H2505" s="13">
        <v>0</v>
      </c>
      <c r="I2505" s="13">
        <v>0</v>
      </c>
      <c r="J2505" s="13">
        <v>0</v>
      </c>
      <c r="K2505" s="13">
        <v>0</v>
      </c>
      <c r="L2505" s="13">
        <v>0</v>
      </c>
      <c r="M2505" s="5">
        <f>AllData_CategoryTribe!AX2506*4</f>
        <v>0</v>
      </c>
      <c r="N2505" s="5">
        <f>AllData_CategoryTribe!BA2506*9</f>
        <v>0</v>
      </c>
      <c r="O2505" s="5">
        <f>AllData_CategoryTribe!BB2506*4</f>
        <v>0</v>
      </c>
      <c r="P2505">
        <f t="shared" si="39"/>
        <v>0</v>
      </c>
      <c r="Q2505">
        <v>38.299999999999997</v>
      </c>
    </row>
    <row r="2506" spans="1:17" x14ac:dyDescent="0.3">
      <c r="A2506" s="8" t="s">
        <v>232</v>
      </c>
      <c r="B2506" s="8" t="s">
        <v>239</v>
      </c>
      <c r="C2506" s="8" t="s">
        <v>183</v>
      </c>
      <c r="D2506" s="8" t="s">
        <v>18</v>
      </c>
      <c r="E2506" s="12"/>
      <c r="F2506" s="12">
        <v>0</v>
      </c>
      <c r="G2506" s="12">
        <v>0</v>
      </c>
      <c r="H2506" s="13">
        <v>0</v>
      </c>
      <c r="I2506" s="13">
        <v>0</v>
      </c>
      <c r="J2506" s="13">
        <v>0</v>
      </c>
      <c r="K2506" s="13">
        <v>0</v>
      </c>
      <c r="L2506" s="13">
        <v>0</v>
      </c>
      <c r="M2506" s="5">
        <f>AllData_CategoryTribe!AX2507*4</f>
        <v>0</v>
      </c>
      <c r="N2506" s="5">
        <f>AllData_CategoryTribe!BA2507*9</f>
        <v>0</v>
      </c>
      <c r="O2506" s="5">
        <f>AllData_CategoryTribe!BB2507*4</f>
        <v>0</v>
      </c>
      <c r="P2506">
        <f t="shared" si="39"/>
        <v>0</v>
      </c>
      <c r="Q2506">
        <v>39.900000000000006</v>
      </c>
    </row>
    <row r="2507" spans="1:17" x14ac:dyDescent="0.3">
      <c r="A2507" s="8" t="s">
        <v>232</v>
      </c>
      <c r="B2507" s="8" t="s">
        <v>239</v>
      </c>
      <c r="C2507" s="8" t="s">
        <v>183</v>
      </c>
      <c r="D2507" s="8" t="s">
        <v>19</v>
      </c>
      <c r="E2507" s="12">
        <v>112</v>
      </c>
      <c r="F2507" s="12">
        <v>5.0000000000000001E-3</v>
      </c>
      <c r="G2507" s="12">
        <v>0.56000000000000005</v>
      </c>
      <c r="H2507" s="13">
        <v>1.5960000000000003</v>
      </c>
      <c r="I2507" s="13">
        <v>0.15064</v>
      </c>
      <c r="J2507" s="13">
        <v>0.10583999999999999</v>
      </c>
      <c r="K2507" s="13">
        <v>0</v>
      </c>
      <c r="L2507" s="13">
        <v>0</v>
      </c>
      <c r="M2507" s="5">
        <f>AllData_CategoryTribe!AX2508*4</f>
        <v>0.60255999999999998</v>
      </c>
      <c r="N2507" s="5">
        <f>AllData_CategoryTribe!BA2508*9</f>
        <v>0.95255999999999985</v>
      </c>
      <c r="O2507" s="5">
        <f>AllData_CategoryTribe!BB2508*4</f>
        <v>0</v>
      </c>
      <c r="P2507">
        <f t="shared" si="39"/>
        <v>1</v>
      </c>
      <c r="Q2507">
        <v>45.8</v>
      </c>
    </row>
    <row r="2508" spans="1:17" x14ac:dyDescent="0.3">
      <c r="A2508" s="8" t="s">
        <v>232</v>
      </c>
      <c r="B2508" s="8" t="s">
        <v>239</v>
      </c>
      <c r="C2508" s="8" t="s">
        <v>183</v>
      </c>
      <c r="D2508" s="8" t="s">
        <v>22</v>
      </c>
      <c r="E2508" s="12"/>
      <c r="F2508" s="12">
        <v>0</v>
      </c>
      <c r="G2508" s="12">
        <v>0</v>
      </c>
      <c r="H2508" s="13">
        <v>0</v>
      </c>
      <c r="I2508" s="13">
        <v>0</v>
      </c>
      <c r="J2508" s="13">
        <v>0</v>
      </c>
      <c r="K2508" s="13">
        <v>0</v>
      </c>
      <c r="L2508" s="13">
        <v>0</v>
      </c>
      <c r="M2508" s="5">
        <f>AllData_CategoryTribe!AX2509*4</f>
        <v>0</v>
      </c>
      <c r="N2508" s="5">
        <f>AllData_CategoryTribe!BA2509*9</f>
        <v>0</v>
      </c>
      <c r="O2508" s="5">
        <f>AllData_CategoryTribe!BB2509*4</f>
        <v>0</v>
      </c>
      <c r="P2508">
        <f t="shared" si="39"/>
        <v>0</v>
      </c>
      <c r="Q2508">
        <v>45.8</v>
      </c>
    </row>
    <row r="2509" spans="1:17" x14ac:dyDescent="0.3">
      <c r="A2509" s="8" t="s">
        <v>232</v>
      </c>
      <c r="B2509" s="8" t="s">
        <v>239</v>
      </c>
      <c r="C2509" s="8" t="s">
        <v>183</v>
      </c>
      <c r="D2509" s="8" t="s">
        <v>136</v>
      </c>
      <c r="E2509" s="12">
        <v>56</v>
      </c>
      <c r="F2509" s="12">
        <v>0.14299999999999999</v>
      </c>
      <c r="G2509" s="12">
        <v>8.0079999999999991</v>
      </c>
      <c r="H2509" s="13">
        <v>21.861839999999997</v>
      </c>
      <c r="I2509" s="13">
        <v>2.2102079999999997</v>
      </c>
      <c r="J2509" s="13">
        <v>1.3773759999999999</v>
      </c>
      <c r="K2509" s="13">
        <v>0</v>
      </c>
      <c r="L2509" s="13">
        <v>0</v>
      </c>
      <c r="M2509" s="5">
        <f>AllData_CategoryTribe!AX2510*4</f>
        <v>8.8408319999999989</v>
      </c>
      <c r="N2509" s="5">
        <f>AllData_CategoryTribe!BA2510*9</f>
        <v>12.396383999999999</v>
      </c>
      <c r="O2509" s="5">
        <f>AllData_CategoryTribe!BB2510*4</f>
        <v>0</v>
      </c>
      <c r="P2509">
        <f t="shared" si="39"/>
        <v>1</v>
      </c>
      <c r="Q2509">
        <v>44.8</v>
      </c>
    </row>
    <row r="2510" spans="1:17" x14ac:dyDescent="0.3">
      <c r="A2510" s="8" t="s">
        <v>232</v>
      </c>
      <c r="B2510" s="8" t="s">
        <v>239</v>
      </c>
      <c r="C2510" s="8" t="s">
        <v>183</v>
      </c>
      <c r="D2510" s="8" t="s">
        <v>23</v>
      </c>
      <c r="E2510" s="12">
        <v>64</v>
      </c>
      <c r="F2510" s="12">
        <v>0.14299999999999999</v>
      </c>
      <c r="G2510" s="12">
        <v>9.1519999999999992</v>
      </c>
      <c r="H2510" s="13">
        <v>14.185599999999999</v>
      </c>
      <c r="I2510" s="13">
        <v>1.153152</v>
      </c>
      <c r="J2510" s="13">
        <v>0.97011199999999986</v>
      </c>
      <c r="K2510" s="13">
        <v>0.100672</v>
      </c>
      <c r="L2510" s="13">
        <v>0</v>
      </c>
      <c r="M2510" s="5">
        <f>AllData_CategoryTribe!AX2511*4</f>
        <v>4.6126079999999998</v>
      </c>
      <c r="N2510" s="5">
        <f>AllData_CategoryTribe!BA2511*9</f>
        <v>8.7310079999999992</v>
      </c>
      <c r="O2510" s="5">
        <f>AllData_CategoryTribe!BB2511*4</f>
        <v>0.40268799999999999</v>
      </c>
      <c r="P2510">
        <f t="shared" si="39"/>
        <v>1</v>
      </c>
      <c r="Q2510">
        <v>24.3</v>
      </c>
    </row>
    <row r="2511" spans="1:17" x14ac:dyDescent="0.3">
      <c r="A2511" s="8" t="s">
        <v>232</v>
      </c>
      <c r="B2511" s="8" t="s">
        <v>239</v>
      </c>
      <c r="C2511" s="8" t="s">
        <v>183</v>
      </c>
      <c r="D2511" s="8" t="s">
        <v>24</v>
      </c>
      <c r="E2511" s="12">
        <v>184</v>
      </c>
      <c r="F2511" s="12">
        <v>0.28599999999999998</v>
      </c>
      <c r="G2511" s="12">
        <v>52.623999999999995</v>
      </c>
      <c r="H2511" s="13">
        <v>36.310559999999995</v>
      </c>
      <c r="I2511" s="13">
        <v>1.8944639999999999</v>
      </c>
      <c r="J2511" s="13">
        <v>2.1575839999999995</v>
      </c>
      <c r="K2511" s="13">
        <v>2.36808</v>
      </c>
      <c r="L2511" s="13">
        <v>0</v>
      </c>
      <c r="M2511" s="5">
        <f>AllData_CategoryTribe!AX2512*4</f>
        <v>7.5778559999999997</v>
      </c>
      <c r="N2511" s="5">
        <f>AllData_CategoryTribe!BA2512*9</f>
        <v>19.418255999999996</v>
      </c>
      <c r="O2511" s="5">
        <f>AllData_CategoryTribe!BB2512*4</f>
        <v>9.4723199999999999</v>
      </c>
      <c r="P2511">
        <f t="shared" si="39"/>
        <v>1</v>
      </c>
      <c r="Q2511">
        <v>12.2</v>
      </c>
    </row>
    <row r="2512" spans="1:17" x14ac:dyDescent="0.3">
      <c r="A2512" s="8" t="s">
        <v>232</v>
      </c>
      <c r="B2512" s="8" t="s">
        <v>239</v>
      </c>
      <c r="C2512" s="8" t="s">
        <v>183</v>
      </c>
      <c r="D2512" s="8" t="s">
        <v>25</v>
      </c>
      <c r="E2512" s="12"/>
      <c r="F2512" s="12">
        <v>0</v>
      </c>
      <c r="G2512" s="12">
        <v>0</v>
      </c>
      <c r="H2512" s="13">
        <v>0</v>
      </c>
      <c r="I2512" s="13">
        <v>0</v>
      </c>
      <c r="J2512" s="13">
        <v>0</v>
      </c>
      <c r="K2512" s="13">
        <v>0</v>
      </c>
      <c r="L2512" s="13">
        <v>0</v>
      </c>
      <c r="M2512" s="5">
        <f>AllData_CategoryTribe!AX2513*4</f>
        <v>0</v>
      </c>
      <c r="N2512" s="5">
        <f>AllData_CategoryTribe!BA2513*9</f>
        <v>0</v>
      </c>
      <c r="O2512" s="5">
        <f>AllData_CategoryTribe!BB2513*4</f>
        <v>0</v>
      </c>
      <c r="P2512">
        <f t="shared" si="39"/>
        <v>0</v>
      </c>
      <c r="Q2512">
        <v>59.3</v>
      </c>
    </row>
    <row r="2513" spans="1:17" x14ac:dyDescent="0.3">
      <c r="A2513" s="8" t="s">
        <v>20</v>
      </c>
      <c r="B2513" s="8" t="s">
        <v>239</v>
      </c>
      <c r="C2513" s="8" t="s">
        <v>183</v>
      </c>
      <c r="D2513" s="8" t="s">
        <v>20</v>
      </c>
      <c r="E2513" s="12">
        <v>112</v>
      </c>
      <c r="F2513" s="12">
        <v>1</v>
      </c>
      <c r="G2513" s="12">
        <v>112</v>
      </c>
      <c r="H2513" s="13">
        <v>117.6</v>
      </c>
      <c r="I2513" s="13">
        <v>20.72</v>
      </c>
      <c r="J2513" s="13">
        <v>3.2480000000000002</v>
      </c>
      <c r="K2513" s="13">
        <v>0</v>
      </c>
      <c r="L2513" s="13">
        <v>0</v>
      </c>
      <c r="M2513" s="5">
        <f>AllData_CategoryTribe!AX2514*4</f>
        <v>82.88</v>
      </c>
      <c r="N2513" s="5">
        <f>AllData_CategoryTribe!BA2514*9</f>
        <v>29.232000000000003</v>
      </c>
      <c r="O2513" s="5">
        <f>AllData_CategoryTribe!BB2514*4</f>
        <v>0</v>
      </c>
      <c r="P2513">
        <f t="shared" si="39"/>
        <v>1</v>
      </c>
      <c r="Q2513">
        <v>21.4</v>
      </c>
    </row>
    <row r="2514" spans="1:17" x14ac:dyDescent="0.3">
      <c r="A2514" s="8" t="s">
        <v>233</v>
      </c>
      <c r="B2514" s="8" t="s">
        <v>239</v>
      </c>
      <c r="C2514" s="8" t="s">
        <v>183</v>
      </c>
      <c r="D2514" s="8" t="s">
        <v>26</v>
      </c>
      <c r="E2514" s="12">
        <v>175</v>
      </c>
      <c r="F2514" s="12">
        <v>0.28599999999999998</v>
      </c>
      <c r="G2514" s="12">
        <v>50.05</v>
      </c>
      <c r="H2514" s="13">
        <v>65.064999999999998</v>
      </c>
      <c r="I2514" s="13">
        <v>1.2011999999999998</v>
      </c>
      <c r="J2514" s="13">
        <v>0.10009999999999999</v>
      </c>
      <c r="K2514" s="13">
        <v>14.314300000000001</v>
      </c>
      <c r="L2514" s="13">
        <v>0.15014999999999998</v>
      </c>
      <c r="M2514" s="5">
        <f>AllData_CategoryTribe!AX2515*4</f>
        <v>4.8047999999999993</v>
      </c>
      <c r="N2514" s="5">
        <f>AllData_CategoryTribe!BA2515*9</f>
        <v>0.90089999999999992</v>
      </c>
      <c r="O2514" s="5">
        <f>AllData_CategoryTribe!BB2515*4</f>
        <v>57.257200000000005</v>
      </c>
      <c r="P2514">
        <f t="shared" si="39"/>
        <v>1</v>
      </c>
      <c r="Q2514">
        <v>31.200000000000003</v>
      </c>
    </row>
    <row r="2515" spans="1:17" x14ac:dyDescent="0.3">
      <c r="A2515" s="8" t="s">
        <v>233</v>
      </c>
      <c r="B2515" s="8" t="s">
        <v>239</v>
      </c>
      <c r="C2515" s="8" t="s">
        <v>183</v>
      </c>
      <c r="D2515" s="8" t="s">
        <v>28</v>
      </c>
      <c r="E2515" s="12">
        <v>185</v>
      </c>
      <c r="F2515" s="12">
        <v>1</v>
      </c>
      <c r="G2515" s="12">
        <v>185</v>
      </c>
      <c r="H2515" s="13">
        <v>234.95</v>
      </c>
      <c r="I2515" s="13">
        <v>16.094999999999999</v>
      </c>
      <c r="J2515" s="13">
        <v>0.92500000000000004</v>
      </c>
      <c r="K2515" s="13">
        <v>42.18</v>
      </c>
      <c r="L2515" s="13">
        <v>11.84</v>
      </c>
      <c r="M2515" s="5">
        <f>AllData_CategoryTribe!AX2516*4</f>
        <v>64.38</v>
      </c>
      <c r="N2515" s="5">
        <f>AllData_CategoryTribe!BA2516*9</f>
        <v>8.3250000000000011</v>
      </c>
      <c r="O2515" s="5">
        <f>AllData_CategoryTribe!BB2516*4</f>
        <v>168.72</v>
      </c>
      <c r="P2515">
        <f t="shared" si="39"/>
        <v>1</v>
      </c>
      <c r="Q2515">
        <v>32</v>
      </c>
    </row>
    <row r="2516" spans="1:17" x14ac:dyDescent="0.3">
      <c r="A2516" s="8" t="s">
        <v>233</v>
      </c>
      <c r="B2516" s="8" t="s">
        <v>239</v>
      </c>
      <c r="C2516" s="8" t="s">
        <v>183</v>
      </c>
      <c r="D2516" s="8" t="s">
        <v>29</v>
      </c>
      <c r="E2516" s="12">
        <v>60</v>
      </c>
      <c r="F2516" s="12">
        <v>0.57099999999999995</v>
      </c>
      <c r="G2516" s="12">
        <v>34.26</v>
      </c>
      <c r="H2516" s="13">
        <v>7.5371999999999995</v>
      </c>
      <c r="I2516" s="13">
        <v>0.34259999999999996</v>
      </c>
      <c r="J2516" s="13">
        <v>0.13704</v>
      </c>
      <c r="K2516" s="13">
        <v>1.5416999999999998</v>
      </c>
      <c r="L2516" s="13">
        <v>0.9592799999999998</v>
      </c>
      <c r="M2516" s="5">
        <f>AllData_CategoryTribe!AX2517*4</f>
        <v>1.3703999999999998</v>
      </c>
      <c r="N2516" s="5">
        <f>AllData_CategoryTribe!BA2517*9</f>
        <v>1.23336</v>
      </c>
      <c r="O2516" s="5">
        <f>AllData_CategoryTribe!BB2517*4</f>
        <v>6.1667999999999994</v>
      </c>
      <c r="P2516">
        <f t="shared" si="39"/>
        <v>1</v>
      </c>
      <c r="Q2516">
        <v>5.9</v>
      </c>
    </row>
    <row r="2517" spans="1:17" x14ac:dyDescent="0.3">
      <c r="A2517" s="8" t="s">
        <v>233</v>
      </c>
      <c r="B2517" s="8" t="s">
        <v>239</v>
      </c>
      <c r="C2517" s="8" t="s">
        <v>183</v>
      </c>
      <c r="D2517" s="8" t="s">
        <v>30</v>
      </c>
      <c r="E2517" s="12">
        <v>119</v>
      </c>
      <c r="F2517" s="12">
        <v>0.14299999999999999</v>
      </c>
      <c r="G2517" s="12">
        <v>17.016999999999999</v>
      </c>
      <c r="H2517" s="13">
        <v>15.655639999999998</v>
      </c>
      <c r="I2517" s="13">
        <v>0.17016999999999999</v>
      </c>
      <c r="J2517" s="13">
        <v>8.5084999999999994E-2</v>
      </c>
      <c r="K2517" s="13">
        <v>3.9819779999999998</v>
      </c>
      <c r="L2517" s="13">
        <v>0.40840799999999994</v>
      </c>
      <c r="M2517" s="5">
        <f>AllData_CategoryTribe!AX2518*4</f>
        <v>0.68067999999999995</v>
      </c>
      <c r="N2517" s="5">
        <f>AllData_CategoryTribe!BA2518*9</f>
        <v>0.76576499999999992</v>
      </c>
      <c r="O2517" s="5">
        <f>AllData_CategoryTribe!BB2518*4</f>
        <v>15.927911999999999</v>
      </c>
      <c r="P2517">
        <f t="shared" si="39"/>
        <v>1</v>
      </c>
      <c r="Q2517">
        <v>24.9</v>
      </c>
    </row>
    <row r="2518" spans="1:17" x14ac:dyDescent="0.3">
      <c r="A2518" s="8" t="s">
        <v>233</v>
      </c>
      <c r="B2518" s="8" t="s">
        <v>239</v>
      </c>
      <c r="C2518" s="8" t="s">
        <v>183</v>
      </c>
      <c r="D2518" s="8" t="s">
        <v>31</v>
      </c>
      <c r="E2518" s="12">
        <v>122</v>
      </c>
      <c r="F2518" s="12">
        <v>0.57099999999999995</v>
      </c>
      <c r="G2518" s="12">
        <v>69.661999999999992</v>
      </c>
      <c r="H2518" s="13">
        <v>64.785659999999993</v>
      </c>
      <c r="I2518" s="13">
        <v>1.3932399999999998</v>
      </c>
      <c r="J2518" s="13">
        <v>6.9662000000000002E-2</v>
      </c>
      <c r="K2518" s="13">
        <v>15.046991999999999</v>
      </c>
      <c r="L2518" s="13">
        <v>1.0449299999999999</v>
      </c>
      <c r="M2518" s="5">
        <f>AllData_CategoryTribe!AX2519*4</f>
        <v>5.5729599999999992</v>
      </c>
      <c r="N2518" s="5">
        <f>AllData_CategoryTribe!BA2519*9</f>
        <v>0.62695800000000002</v>
      </c>
      <c r="O2518" s="5">
        <f>AllData_CategoryTribe!BB2519*4</f>
        <v>60.187967999999998</v>
      </c>
      <c r="P2518">
        <f t="shared" si="39"/>
        <v>1</v>
      </c>
      <c r="Q2518">
        <v>23.700000000000003</v>
      </c>
    </row>
    <row r="2519" spans="1:17" x14ac:dyDescent="0.3">
      <c r="A2519" s="8" t="s">
        <v>233</v>
      </c>
      <c r="B2519" s="8" t="s">
        <v>239</v>
      </c>
      <c r="C2519" s="8" t="s">
        <v>183</v>
      </c>
      <c r="D2519" s="8" t="s">
        <v>87</v>
      </c>
      <c r="E2519" s="12">
        <v>171</v>
      </c>
      <c r="F2519" s="12">
        <v>6.7000000000000004E-2</v>
      </c>
      <c r="G2519" s="12">
        <v>11.457000000000001</v>
      </c>
      <c r="H2519" s="13">
        <v>13.290120000000002</v>
      </c>
      <c r="I2519" s="13">
        <v>0.882189</v>
      </c>
      <c r="J2519" s="13">
        <v>5.7285000000000003E-2</v>
      </c>
      <c r="K2519" s="13">
        <v>2.3830560000000003</v>
      </c>
      <c r="L2519" s="13">
        <v>0.74470500000000006</v>
      </c>
      <c r="M2519" s="5">
        <f>AllData_CategoryTribe!AX2520*4</f>
        <v>3.528756</v>
      </c>
      <c r="N2519" s="5">
        <f>AllData_CategoryTribe!BA2520*9</f>
        <v>0.51556500000000005</v>
      </c>
      <c r="O2519" s="5">
        <f>AllData_CategoryTribe!BB2520*4</f>
        <v>9.5322240000000011</v>
      </c>
      <c r="P2519">
        <f t="shared" si="39"/>
        <v>1</v>
      </c>
      <c r="Q2519">
        <v>29</v>
      </c>
    </row>
    <row r="2520" spans="1:17" x14ac:dyDescent="0.3">
      <c r="A2520" s="8" t="s">
        <v>233</v>
      </c>
      <c r="B2520" s="8" t="s">
        <v>239</v>
      </c>
      <c r="C2520" s="8" t="s">
        <v>183</v>
      </c>
      <c r="D2520" s="8" t="s">
        <v>171</v>
      </c>
      <c r="E2520" s="12">
        <v>44</v>
      </c>
      <c r="F2520" s="12">
        <v>1</v>
      </c>
      <c r="G2520" s="12">
        <v>44</v>
      </c>
      <c r="H2520" s="13">
        <v>120.56</v>
      </c>
      <c r="I2520" s="13">
        <v>3.8720000000000003</v>
      </c>
      <c r="J2520" s="13">
        <v>1.32</v>
      </c>
      <c r="K2520" s="13">
        <v>22.835999999999999</v>
      </c>
      <c r="L2520" s="13">
        <v>1.232</v>
      </c>
      <c r="M2520" s="5">
        <f>AllData_CategoryTribe!AX2521*4</f>
        <v>15.488000000000001</v>
      </c>
      <c r="N2520" s="5">
        <f>AllData_CategoryTribe!BA2521*9</f>
        <v>11.88</v>
      </c>
      <c r="O2520" s="5">
        <f>AllData_CategoryTribe!BB2521*4</f>
        <v>91.343999999999994</v>
      </c>
      <c r="P2520">
        <f t="shared" si="39"/>
        <v>1</v>
      </c>
      <c r="Q2520">
        <v>63.7</v>
      </c>
    </row>
    <row r="2521" spans="1:17" x14ac:dyDescent="0.3">
      <c r="A2521" s="8" t="s">
        <v>234</v>
      </c>
      <c r="B2521" s="8" t="s">
        <v>239</v>
      </c>
      <c r="C2521" s="8" t="s">
        <v>183</v>
      </c>
      <c r="D2521" s="8" t="s">
        <v>248</v>
      </c>
      <c r="E2521" s="12"/>
      <c r="F2521" s="12"/>
      <c r="G2521" s="12">
        <v>0</v>
      </c>
      <c r="H2521" s="13">
        <v>0</v>
      </c>
      <c r="I2521" s="13">
        <v>0</v>
      </c>
      <c r="J2521" s="13">
        <v>0</v>
      </c>
      <c r="K2521" s="13">
        <v>0</v>
      </c>
      <c r="L2521" s="13">
        <v>0</v>
      </c>
      <c r="M2521" s="5">
        <f>AllData_CategoryTribe!AX2522*4</f>
        <v>0</v>
      </c>
      <c r="N2521" s="5">
        <f>AllData_CategoryTribe!BA2522*9</f>
        <v>0</v>
      </c>
      <c r="O2521" s="5">
        <f>AllData_CategoryTribe!BB2522*4</f>
        <v>0</v>
      </c>
      <c r="P2521">
        <f t="shared" si="39"/>
        <v>0</v>
      </c>
      <c r="Q2521">
        <v>38.799999999999997</v>
      </c>
    </row>
    <row r="2522" spans="1:17" x14ac:dyDescent="0.3">
      <c r="A2522" s="8" t="s">
        <v>234</v>
      </c>
      <c r="B2522" s="8" t="s">
        <v>239</v>
      </c>
      <c r="C2522" s="8" t="s">
        <v>183</v>
      </c>
      <c r="D2522" s="8" t="s">
        <v>27</v>
      </c>
      <c r="E2522" s="12">
        <v>114</v>
      </c>
      <c r="F2522" s="12">
        <v>1</v>
      </c>
      <c r="G2522" s="12">
        <v>114</v>
      </c>
      <c r="H2522" s="13">
        <v>142.5</v>
      </c>
      <c r="I2522" s="13">
        <v>2.3940000000000001</v>
      </c>
      <c r="J2522" s="13">
        <v>1.4820000000000002</v>
      </c>
      <c r="K2522" s="13">
        <v>29.867999999999999</v>
      </c>
      <c r="L2522" s="13">
        <v>1.1399999999999999</v>
      </c>
      <c r="M2522" s="5">
        <f>AllData_CategoryTribe!AX2523*4</f>
        <v>9.5760000000000005</v>
      </c>
      <c r="N2522" s="5">
        <f>AllData_CategoryTribe!BA2523*9</f>
        <v>13.338000000000001</v>
      </c>
      <c r="O2522" s="5">
        <f>AllData_CategoryTribe!BB2523*4</f>
        <v>119.47199999999999</v>
      </c>
      <c r="P2522">
        <f t="shared" si="39"/>
        <v>1</v>
      </c>
      <c r="Q2522">
        <v>29.6</v>
      </c>
    </row>
    <row r="2523" spans="1:17" x14ac:dyDescent="0.3">
      <c r="A2523" s="8" t="s">
        <v>234</v>
      </c>
      <c r="B2523" s="8" t="s">
        <v>239</v>
      </c>
      <c r="C2523" s="8" t="s">
        <v>183</v>
      </c>
      <c r="D2523" s="8" t="s">
        <v>32</v>
      </c>
      <c r="E2523" s="12">
        <v>83</v>
      </c>
      <c r="F2523" s="12">
        <v>0.28599999999999998</v>
      </c>
      <c r="G2523" s="12">
        <v>23.738</v>
      </c>
      <c r="H2523" s="13">
        <v>78.810159999999996</v>
      </c>
      <c r="I2523" s="13">
        <v>2.445014</v>
      </c>
      <c r="J2523" s="13">
        <v>0.71214</v>
      </c>
      <c r="K2523" s="13">
        <v>17.494906</v>
      </c>
      <c r="L2523" s="13">
        <v>3.014726</v>
      </c>
      <c r="M2523" s="5">
        <f>AllData_CategoryTribe!AX2524*4</f>
        <v>9.7800560000000001</v>
      </c>
      <c r="N2523" s="5">
        <f>AllData_CategoryTribe!BA2524*9</f>
        <v>6.4092599999999997</v>
      </c>
      <c r="O2523" s="5">
        <f>AllData_CategoryTribe!BB2524*4</f>
        <v>69.979624000000001</v>
      </c>
      <c r="P2523">
        <f t="shared" si="39"/>
        <v>1</v>
      </c>
      <c r="Q2523">
        <v>87</v>
      </c>
    </row>
    <row r="2524" spans="1:17" x14ac:dyDescent="0.3">
      <c r="A2524" s="8" t="s">
        <v>234</v>
      </c>
      <c r="B2524" s="8" t="s">
        <v>239</v>
      </c>
      <c r="C2524" s="8" t="s">
        <v>183</v>
      </c>
      <c r="D2524" s="8" t="s">
        <v>74</v>
      </c>
      <c r="E2524" s="12">
        <v>340</v>
      </c>
      <c r="F2524" s="12">
        <v>1</v>
      </c>
      <c r="G2524" s="12">
        <v>340</v>
      </c>
      <c r="H2524" s="13">
        <v>139.4</v>
      </c>
      <c r="I2524" s="13">
        <v>0</v>
      </c>
      <c r="J2524" s="13">
        <v>0</v>
      </c>
      <c r="K2524" s="13">
        <v>35.36</v>
      </c>
      <c r="L2524" s="13">
        <v>0</v>
      </c>
      <c r="M2524" s="5">
        <f>AllData_CategoryTribe!AX2525*4</f>
        <v>0</v>
      </c>
      <c r="N2524" s="5">
        <f>AllData_CategoryTribe!BA2525*9</f>
        <v>0</v>
      </c>
      <c r="O2524" s="5">
        <f>AllData_CategoryTribe!BB2525*4</f>
        <v>141.44</v>
      </c>
      <c r="P2524">
        <f t="shared" si="39"/>
        <v>1</v>
      </c>
      <c r="Q2524">
        <v>10.4</v>
      </c>
    </row>
    <row r="2525" spans="1:17" x14ac:dyDescent="0.3">
      <c r="A2525" s="8" t="s">
        <v>232</v>
      </c>
      <c r="B2525" s="8" t="s">
        <v>240</v>
      </c>
      <c r="C2525" s="8" t="s">
        <v>184</v>
      </c>
      <c r="D2525" s="8" t="s">
        <v>13</v>
      </c>
      <c r="E2525" s="12">
        <v>112</v>
      </c>
      <c r="F2525" s="12">
        <v>0.1</v>
      </c>
      <c r="G2525" s="12">
        <v>11.200000000000001</v>
      </c>
      <c r="H2525" s="13">
        <v>30.128</v>
      </c>
      <c r="I2525" s="13">
        <v>2.7888000000000002</v>
      </c>
      <c r="J2525" s="13">
        <v>2.016</v>
      </c>
      <c r="K2525" s="13">
        <v>0</v>
      </c>
      <c r="L2525" s="13">
        <v>0</v>
      </c>
      <c r="M2525" s="5">
        <f>AllData_CategoryTribe!AX2526*4</f>
        <v>11.155200000000001</v>
      </c>
      <c r="N2525" s="5">
        <f>AllData_CategoryTribe!BA2526*9</f>
        <v>18.143999999999998</v>
      </c>
      <c r="O2525" s="5">
        <f>AllData_CategoryTribe!BB2526*4</f>
        <v>0</v>
      </c>
      <c r="P2525">
        <f t="shared" si="39"/>
        <v>1</v>
      </c>
      <c r="Q2525">
        <v>42.9</v>
      </c>
    </row>
    <row r="2526" spans="1:17" x14ac:dyDescent="0.3">
      <c r="A2526" s="8" t="s">
        <v>232</v>
      </c>
      <c r="B2526" s="8" t="s">
        <v>240</v>
      </c>
      <c r="C2526" s="8" t="s">
        <v>184</v>
      </c>
      <c r="D2526" s="8" t="s">
        <v>15</v>
      </c>
      <c r="E2526" s="12">
        <v>85</v>
      </c>
      <c r="F2526" s="12">
        <v>3.3000000000000002E-2</v>
      </c>
      <c r="G2526" s="12">
        <v>2.8050000000000002</v>
      </c>
      <c r="H2526" s="13">
        <v>6.7600499999999997</v>
      </c>
      <c r="I2526" s="13">
        <v>0.92284499999999992</v>
      </c>
      <c r="J2526" s="13">
        <v>0.30574500000000004</v>
      </c>
      <c r="K2526" s="13">
        <v>1.4025000000000001E-2</v>
      </c>
      <c r="L2526" s="13">
        <v>0</v>
      </c>
      <c r="M2526" s="5">
        <f>AllData_CategoryTribe!AX2527*4</f>
        <v>3.6913799999999997</v>
      </c>
      <c r="N2526" s="5">
        <f>AllData_CategoryTribe!BA2527*9</f>
        <v>2.7517050000000003</v>
      </c>
      <c r="O2526" s="5">
        <f>AllData_CategoryTribe!BB2527*4</f>
        <v>5.6100000000000004E-2</v>
      </c>
      <c r="P2526">
        <f t="shared" si="39"/>
        <v>1</v>
      </c>
      <c r="Q2526">
        <v>44.3</v>
      </c>
    </row>
    <row r="2527" spans="1:17" x14ac:dyDescent="0.3">
      <c r="A2527" s="8" t="s">
        <v>232</v>
      </c>
      <c r="B2527" s="8" t="s">
        <v>240</v>
      </c>
      <c r="C2527" s="8" t="s">
        <v>184</v>
      </c>
      <c r="D2527" s="8" t="s">
        <v>17</v>
      </c>
      <c r="E2527" s="12">
        <v>85</v>
      </c>
      <c r="F2527" s="12">
        <v>0.14299999999999999</v>
      </c>
      <c r="G2527" s="12">
        <v>12.154999999999999</v>
      </c>
      <c r="H2527" s="13">
        <v>32.210749999999997</v>
      </c>
      <c r="I2527" s="13">
        <v>2.0541949999999995</v>
      </c>
      <c r="J2527" s="13">
        <v>2.6011699999999998</v>
      </c>
      <c r="K2527" s="13">
        <v>0</v>
      </c>
      <c r="L2527" s="13">
        <v>0</v>
      </c>
      <c r="M2527" s="5">
        <f>AllData_CategoryTribe!AX2528*4</f>
        <v>8.2167799999999982</v>
      </c>
      <c r="N2527" s="5">
        <f>AllData_CategoryTribe!BA2528*9</f>
        <v>23.410529999999998</v>
      </c>
      <c r="O2527" s="5">
        <f>AllData_CategoryTribe!BB2528*4</f>
        <v>0</v>
      </c>
      <c r="P2527">
        <f t="shared" si="39"/>
        <v>1</v>
      </c>
      <c r="Q2527">
        <v>38.299999999999997</v>
      </c>
    </row>
    <row r="2528" spans="1:17" x14ac:dyDescent="0.3">
      <c r="A2528" s="8" t="s">
        <v>232</v>
      </c>
      <c r="B2528" s="8" t="s">
        <v>240</v>
      </c>
      <c r="C2528" s="8" t="s">
        <v>184</v>
      </c>
      <c r="D2528" s="8" t="s">
        <v>18</v>
      </c>
      <c r="E2528" s="12"/>
      <c r="F2528" s="12">
        <v>0</v>
      </c>
      <c r="G2528" s="12">
        <v>0</v>
      </c>
      <c r="H2528" s="13">
        <v>0</v>
      </c>
      <c r="I2528" s="13">
        <v>0</v>
      </c>
      <c r="J2528" s="13">
        <v>0</v>
      </c>
      <c r="K2528" s="13">
        <v>0</v>
      </c>
      <c r="L2528" s="13">
        <v>0</v>
      </c>
      <c r="M2528" s="5">
        <f>AllData_CategoryTribe!AX2529*4</f>
        <v>0</v>
      </c>
      <c r="N2528" s="5">
        <f>AllData_CategoryTribe!BA2529*9</f>
        <v>0</v>
      </c>
      <c r="O2528" s="5">
        <f>AllData_CategoryTribe!BB2529*4</f>
        <v>0</v>
      </c>
      <c r="P2528">
        <f t="shared" si="39"/>
        <v>0</v>
      </c>
      <c r="Q2528">
        <v>39.900000000000006</v>
      </c>
    </row>
    <row r="2529" spans="1:17" x14ac:dyDescent="0.3">
      <c r="A2529" s="8" t="s">
        <v>232</v>
      </c>
      <c r="B2529" s="8" t="s">
        <v>240</v>
      </c>
      <c r="C2529" s="8" t="s">
        <v>184</v>
      </c>
      <c r="D2529" s="8" t="s">
        <v>19</v>
      </c>
      <c r="E2529" s="12"/>
      <c r="F2529" s="12">
        <v>0</v>
      </c>
      <c r="G2529" s="12">
        <v>0</v>
      </c>
      <c r="H2529" s="13">
        <v>0</v>
      </c>
      <c r="I2529" s="13">
        <v>0</v>
      </c>
      <c r="J2529" s="13">
        <v>0</v>
      </c>
      <c r="K2529" s="13">
        <v>0</v>
      </c>
      <c r="L2529" s="13">
        <v>0</v>
      </c>
      <c r="M2529" s="5">
        <f>AllData_CategoryTribe!AX2530*4</f>
        <v>0</v>
      </c>
      <c r="N2529" s="5">
        <f>AllData_CategoryTribe!BA2530*9</f>
        <v>0</v>
      </c>
      <c r="O2529" s="5">
        <f>AllData_CategoryTribe!BB2530*4</f>
        <v>0</v>
      </c>
      <c r="P2529">
        <f t="shared" si="39"/>
        <v>0</v>
      </c>
      <c r="Q2529">
        <v>45.8</v>
      </c>
    </row>
    <row r="2530" spans="1:17" x14ac:dyDescent="0.3">
      <c r="A2530" s="8" t="s">
        <v>232</v>
      </c>
      <c r="B2530" s="8" t="s">
        <v>240</v>
      </c>
      <c r="C2530" s="8" t="s">
        <v>184</v>
      </c>
      <c r="D2530" s="8" t="s">
        <v>22</v>
      </c>
      <c r="E2530" s="12"/>
      <c r="F2530" s="12">
        <v>0</v>
      </c>
      <c r="G2530" s="12">
        <v>0</v>
      </c>
      <c r="H2530" s="13">
        <v>0</v>
      </c>
      <c r="I2530" s="13">
        <v>0</v>
      </c>
      <c r="J2530" s="13">
        <v>0</v>
      </c>
      <c r="K2530" s="13">
        <v>0</v>
      </c>
      <c r="L2530" s="13">
        <v>0</v>
      </c>
      <c r="M2530" s="5">
        <f>AllData_CategoryTribe!AX2531*4</f>
        <v>0</v>
      </c>
      <c r="N2530" s="5">
        <f>AllData_CategoryTribe!BA2531*9</f>
        <v>0</v>
      </c>
      <c r="O2530" s="5">
        <f>AllData_CategoryTribe!BB2531*4</f>
        <v>0</v>
      </c>
      <c r="P2530">
        <f t="shared" si="39"/>
        <v>0</v>
      </c>
      <c r="Q2530">
        <v>45.8</v>
      </c>
    </row>
    <row r="2531" spans="1:17" x14ac:dyDescent="0.3">
      <c r="A2531" s="8" t="s">
        <v>232</v>
      </c>
      <c r="B2531" s="8" t="s">
        <v>240</v>
      </c>
      <c r="C2531" s="8" t="s">
        <v>184</v>
      </c>
      <c r="D2531" s="8" t="s">
        <v>23</v>
      </c>
      <c r="E2531" s="12">
        <v>64</v>
      </c>
      <c r="F2531" s="12">
        <v>0.42899999999999999</v>
      </c>
      <c r="G2531" s="12">
        <v>27.456</v>
      </c>
      <c r="H2531" s="13">
        <v>42.556800000000003</v>
      </c>
      <c r="I2531" s="13">
        <v>3.4594559999999994</v>
      </c>
      <c r="J2531" s="13">
        <v>2.9103359999999996</v>
      </c>
      <c r="K2531" s="13">
        <v>0.30201600000000001</v>
      </c>
      <c r="L2531" s="13">
        <v>0</v>
      </c>
      <c r="M2531" s="5">
        <f>AllData_CategoryTribe!AX2532*4</f>
        <v>13.837823999999998</v>
      </c>
      <c r="N2531" s="5">
        <f>AllData_CategoryTribe!BA2532*9</f>
        <v>26.193023999999998</v>
      </c>
      <c r="O2531" s="5">
        <f>AllData_CategoryTribe!BB2532*4</f>
        <v>1.208064</v>
      </c>
      <c r="P2531">
        <f t="shared" si="39"/>
        <v>1</v>
      </c>
      <c r="Q2531">
        <v>24.3</v>
      </c>
    </row>
    <row r="2532" spans="1:17" x14ac:dyDescent="0.3">
      <c r="A2532" s="8" t="s">
        <v>232</v>
      </c>
      <c r="B2532" s="8" t="s">
        <v>240</v>
      </c>
      <c r="C2532" s="8" t="s">
        <v>184</v>
      </c>
      <c r="D2532" s="8" t="s">
        <v>24</v>
      </c>
      <c r="E2532" s="12">
        <v>184</v>
      </c>
      <c r="F2532" s="12">
        <v>1</v>
      </c>
      <c r="G2532" s="12">
        <v>184</v>
      </c>
      <c r="H2532" s="13">
        <v>126.96</v>
      </c>
      <c r="I2532" s="13">
        <v>6.6239999999999997</v>
      </c>
      <c r="J2532" s="13">
        <v>7.5439999999999996</v>
      </c>
      <c r="K2532" s="13">
        <v>8.2799999999999994</v>
      </c>
      <c r="L2532" s="13">
        <v>0</v>
      </c>
      <c r="M2532" s="5">
        <f>AllData_CategoryTribe!AX2533*4</f>
        <v>26.495999999999999</v>
      </c>
      <c r="N2532" s="5">
        <f>AllData_CategoryTribe!BA2533*9</f>
        <v>67.896000000000001</v>
      </c>
      <c r="O2532" s="5">
        <f>AllData_CategoryTribe!BB2533*4</f>
        <v>33.119999999999997</v>
      </c>
      <c r="P2532">
        <f t="shared" si="39"/>
        <v>1</v>
      </c>
      <c r="Q2532">
        <v>12.2</v>
      </c>
    </row>
    <row r="2533" spans="1:17" x14ac:dyDescent="0.3">
      <c r="A2533" s="8" t="s">
        <v>232</v>
      </c>
      <c r="B2533" s="8" t="s">
        <v>240</v>
      </c>
      <c r="C2533" s="8" t="s">
        <v>184</v>
      </c>
      <c r="D2533" s="8" t="s">
        <v>25</v>
      </c>
      <c r="E2533" s="12"/>
      <c r="F2533" s="12">
        <v>0</v>
      </c>
      <c r="G2533" s="12">
        <v>0</v>
      </c>
      <c r="H2533" s="13">
        <v>0</v>
      </c>
      <c r="I2533" s="13">
        <v>0</v>
      </c>
      <c r="J2533" s="13">
        <v>0</v>
      </c>
      <c r="K2533" s="13">
        <v>0</v>
      </c>
      <c r="L2533" s="13">
        <v>0</v>
      </c>
      <c r="M2533" s="5">
        <f>AllData_CategoryTribe!AX2534*4</f>
        <v>0</v>
      </c>
      <c r="N2533" s="5">
        <f>AllData_CategoryTribe!BA2534*9</f>
        <v>0</v>
      </c>
      <c r="O2533" s="5">
        <f>AllData_CategoryTribe!BB2534*4</f>
        <v>0</v>
      </c>
      <c r="P2533">
        <f t="shared" si="39"/>
        <v>0</v>
      </c>
      <c r="Q2533">
        <v>59.3</v>
      </c>
    </row>
    <row r="2534" spans="1:17" x14ac:dyDescent="0.3">
      <c r="A2534" s="8" t="s">
        <v>20</v>
      </c>
      <c r="B2534" s="8" t="s">
        <v>240</v>
      </c>
      <c r="C2534" s="8" t="s">
        <v>184</v>
      </c>
      <c r="D2534" s="8" t="s">
        <v>20</v>
      </c>
      <c r="E2534" s="12">
        <v>112</v>
      </c>
      <c r="F2534" s="12">
        <v>1</v>
      </c>
      <c r="G2534" s="12">
        <v>112</v>
      </c>
      <c r="H2534" s="13">
        <v>117.6</v>
      </c>
      <c r="I2534" s="13">
        <v>20.72</v>
      </c>
      <c r="J2534" s="13">
        <v>3.2480000000000002</v>
      </c>
      <c r="K2534" s="13">
        <v>0</v>
      </c>
      <c r="L2534" s="13">
        <v>0</v>
      </c>
      <c r="M2534" s="5">
        <f>AllData_CategoryTribe!AX2535*4</f>
        <v>82.88</v>
      </c>
      <c r="N2534" s="5">
        <f>AllData_CategoryTribe!BA2535*9</f>
        <v>29.232000000000003</v>
      </c>
      <c r="O2534" s="5">
        <f>AllData_CategoryTribe!BB2535*4</f>
        <v>0</v>
      </c>
      <c r="P2534">
        <f t="shared" si="39"/>
        <v>1</v>
      </c>
      <c r="Q2534">
        <v>21.4</v>
      </c>
    </row>
    <row r="2535" spans="1:17" x14ac:dyDescent="0.3">
      <c r="A2535" s="8" t="s">
        <v>233</v>
      </c>
      <c r="B2535" s="8" t="s">
        <v>240</v>
      </c>
      <c r="C2535" s="8" t="s">
        <v>184</v>
      </c>
      <c r="D2535" s="8" t="s">
        <v>26</v>
      </c>
      <c r="E2535" s="12">
        <v>175</v>
      </c>
      <c r="F2535" s="12">
        <v>0.28599999999999998</v>
      </c>
      <c r="G2535" s="12">
        <v>50.05</v>
      </c>
      <c r="H2535" s="13">
        <v>65.064999999999998</v>
      </c>
      <c r="I2535" s="13">
        <v>1.2011999999999998</v>
      </c>
      <c r="J2535" s="13">
        <v>0.10009999999999999</v>
      </c>
      <c r="K2535" s="13">
        <v>14.314300000000001</v>
      </c>
      <c r="L2535" s="13">
        <v>0.15014999999999998</v>
      </c>
      <c r="M2535" s="5">
        <f>AllData_CategoryTribe!AX2536*4</f>
        <v>4.8047999999999993</v>
      </c>
      <c r="N2535" s="5">
        <f>AllData_CategoryTribe!BA2536*9</f>
        <v>0.90089999999999992</v>
      </c>
      <c r="O2535" s="5">
        <f>AllData_CategoryTribe!BB2536*4</f>
        <v>57.257200000000005</v>
      </c>
      <c r="P2535">
        <f t="shared" si="39"/>
        <v>1</v>
      </c>
      <c r="Q2535">
        <v>31.200000000000003</v>
      </c>
    </row>
    <row r="2536" spans="1:17" x14ac:dyDescent="0.3">
      <c r="A2536" s="8" t="s">
        <v>233</v>
      </c>
      <c r="B2536" s="8" t="s">
        <v>240</v>
      </c>
      <c r="C2536" s="8" t="s">
        <v>184</v>
      </c>
      <c r="D2536" s="8" t="s">
        <v>28</v>
      </c>
      <c r="E2536" s="12">
        <v>185</v>
      </c>
      <c r="F2536" s="12">
        <v>0.14299999999999999</v>
      </c>
      <c r="G2536" s="12">
        <v>26.454999999999998</v>
      </c>
      <c r="H2536" s="13">
        <v>33.597850000000001</v>
      </c>
      <c r="I2536" s="13">
        <v>2.3015849999999998</v>
      </c>
      <c r="J2536" s="13">
        <v>0.132275</v>
      </c>
      <c r="K2536" s="13">
        <v>6.0317400000000001</v>
      </c>
      <c r="L2536" s="13">
        <v>1.6931200000000002</v>
      </c>
      <c r="M2536" s="5">
        <f>AllData_CategoryTribe!AX2537*4</f>
        <v>9.2063399999999991</v>
      </c>
      <c r="N2536" s="5">
        <f>AllData_CategoryTribe!BA2537*9</f>
        <v>1.1904749999999999</v>
      </c>
      <c r="O2536" s="5">
        <f>AllData_CategoryTribe!BB2537*4</f>
        <v>24.12696</v>
      </c>
      <c r="P2536">
        <f t="shared" si="39"/>
        <v>1</v>
      </c>
      <c r="Q2536">
        <v>32</v>
      </c>
    </row>
    <row r="2537" spans="1:17" x14ac:dyDescent="0.3">
      <c r="A2537" s="8" t="s">
        <v>233</v>
      </c>
      <c r="B2537" s="8" t="s">
        <v>240</v>
      </c>
      <c r="C2537" s="8" t="s">
        <v>184</v>
      </c>
      <c r="D2537" s="8" t="s">
        <v>29</v>
      </c>
      <c r="E2537" s="12">
        <v>60</v>
      </c>
      <c r="F2537" s="12">
        <v>0.28599999999999998</v>
      </c>
      <c r="G2537" s="12">
        <v>17.16</v>
      </c>
      <c r="H2537" s="13">
        <v>3.7751999999999999</v>
      </c>
      <c r="I2537" s="13">
        <v>0.1716</v>
      </c>
      <c r="J2537" s="13">
        <v>6.8640000000000007E-2</v>
      </c>
      <c r="K2537" s="13">
        <v>0.7722</v>
      </c>
      <c r="L2537" s="13">
        <v>0.48047999999999996</v>
      </c>
      <c r="M2537" s="5">
        <f>AllData_CategoryTribe!AX2538*4</f>
        <v>0.68640000000000001</v>
      </c>
      <c r="N2537" s="5">
        <f>AllData_CategoryTribe!BA2538*9</f>
        <v>0.61776000000000009</v>
      </c>
      <c r="O2537" s="5">
        <f>AllData_CategoryTribe!BB2538*4</f>
        <v>3.0888</v>
      </c>
      <c r="P2537">
        <f t="shared" si="39"/>
        <v>1</v>
      </c>
      <c r="Q2537">
        <v>5.9</v>
      </c>
    </row>
    <row r="2538" spans="1:17" x14ac:dyDescent="0.3">
      <c r="A2538" s="8" t="s">
        <v>233</v>
      </c>
      <c r="B2538" s="8" t="s">
        <v>240</v>
      </c>
      <c r="C2538" s="8" t="s">
        <v>184</v>
      </c>
      <c r="D2538" s="8" t="s">
        <v>30</v>
      </c>
      <c r="E2538" s="12">
        <v>119</v>
      </c>
      <c r="F2538" s="12">
        <v>1</v>
      </c>
      <c r="G2538" s="12">
        <v>119</v>
      </c>
      <c r="H2538" s="13">
        <v>109.48</v>
      </c>
      <c r="I2538" s="13">
        <v>1.19</v>
      </c>
      <c r="J2538" s="13">
        <v>0.59499999999999997</v>
      </c>
      <c r="K2538" s="13">
        <v>27.846</v>
      </c>
      <c r="L2538" s="13">
        <v>2.8559999999999999</v>
      </c>
      <c r="M2538" s="5">
        <f>AllData_CategoryTribe!AX2539*4</f>
        <v>4.76</v>
      </c>
      <c r="N2538" s="5">
        <f>AllData_CategoryTribe!BA2539*9</f>
        <v>5.3549999999999995</v>
      </c>
      <c r="O2538" s="5">
        <f>AllData_CategoryTribe!BB2539*4</f>
        <v>111.384</v>
      </c>
      <c r="P2538">
        <f t="shared" si="39"/>
        <v>1</v>
      </c>
      <c r="Q2538">
        <v>24.9</v>
      </c>
    </row>
    <row r="2539" spans="1:17" x14ac:dyDescent="0.3">
      <c r="A2539" s="8" t="s">
        <v>233</v>
      </c>
      <c r="B2539" s="8" t="s">
        <v>240</v>
      </c>
      <c r="C2539" s="8" t="s">
        <v>184</v>
      </c>
      <c r="D2539" s="8" t="s">
        <v>128</v>
      </c>
      <c r="E2539" s="12">
        <v>62</v>
      </c>
      <c r="F2539" s="12">
        <v>0.14299999999999999</v>
      </c>
      <c r="G2539" s="12">
        <v>8.8659999999999997</v>
      </c>
      <c r="H2539" s="13">
        <v>3.9896999999999996</v>
      </c>
      <c r="I2539" s="13">
        <v>9.7526000000000015E-2</v>
      </c>
      <c r="J2539" s="13">
        <v>1.7732000000000001E-2</v>
      </c>
      <c r="K2539" s="13">
        <v>0.93092999999999992</v>
      </c>
      <c r="L2539" s="13">
        <v>0.29257799999999995</v>
      </c>
      <c r="M2539" s="5">
        <f>AllData_CategoryTribe!AX2540*4</f>
        <v>0.39010400000000006</v>
      </c>
      <c r="N2539" s="5">
        <f>AllData_CategoryTribe!BA2540*9</f>
        <v>0.15958800000000001</v>
      </c>
      <c r="O2539" s="5">
        <f>AllData_CategoryTribe!BB2540*4</f>
        <v>3.7237199999999997</v>
      </c>
      <c r="P2539">
        <f t="shared" si="39"/>
        <v>1</v>
      </c>
      <c r="Q2539">
        <v>11.8</v>
      </c>
    </row>
    <row r="2540" spans="1:17" x14ac:dyDescent="0.3">
      <c r="A2540" s="8" t="s">
        <v>233</v>
      </c>
      <c r="B2540" s="8" t="s">
        <v>240</v>
      </c>
      <c r="C2540" s="8" t="s">
        <v>184</v>
      </c>
      <c r="D2540" s="8" t="s">
        <v>171</v>
      </c>
      <c r="E2540" s="12">
        <v>44</v>
      </c>
      <c r="F2540" s="12">
        <v>0.42899999999999999</v>
      </c>
      <c r="G2540" s="12">
        <v>18.876000000000001</v>
      </c>
      <c r="H2540" s="13">
        <v>51.720240000000004</v>
      </c>
      <c r="I2540" s="13">
        <v>1.6610880000000003</v>
      </c>
      <c r="J2540" s="13">
        <v>0.56628000000000001</v>
      </c>
      <c r="K2540" s="13">
        <v>9.7966440000000006</v>
      </c>
      <c r="L2540" s="13">
        <v>0.528528</v>
      </c>
      <c r="M2540" s="5">
        <f>AllData_CategoryTribe!AX2541*4</f>
        <v>6.6443520000000014</v>
      </c>
      <c r="N2540" s="5">
        <f>AllData_CategoryTribe!BA2541*9</f>
        <v>5.0965199999999999</v>
      </c>
      <c r="O2540" s="5">
        <f>AllData_CategoryTribe!BB2541*4</f>
        <v>39.186576000000002</v>
      </c>
      <c r="P2540">
        <f t="shared" si="39"/>
        <v>1</v>
      </c>
      <c r="Q2540">
        <v>63.7</v>
      </c>
    </row>
    <row r="2541" spans="1:17" x14ac:dyDescent="0.3">
      <c r="A2541" s="8" t="s">
        <v>234</v>
      </c>
      <c r="B2541" s="8" t="s">
        <v>240</v>
      </c>
      <c r="C2541" s="8" t="s">
        <v>184</v>
      </c>
      <c r="D2541" s="8" t="s">
        <v>248</v>
      </c>
      <c r="E2541" s="12">
        <v>134</v>
      </c>
      <c r="F2541" s="12">
        <v>0.28599999999999998</v>
      </c>
      <c r="G2541" s="12">
        <v>38.323999999999998</v>
      </c>
      <c r="H2541" s="13">
        <v>62.468119999999999</v>
      </c>
      <c r="I2541" s="13">
        <v>2.414412</v>
      </c>
      <c r="J2541" s="13">
        <v>0.53653600000000001</v>
      </c>
      <c r="K2541" s="13">
        <v>11.918764000000001</v>
      </c>
      <c r="L2541" s="13">
        <v>0.38323999999999997</v>
      </c>
      <c r="M2541" s="5">
        <f>AllData_CategoryTribe!AX2542*4</f>
        <v>9.657648</v>
      </c>
      <c r="N2541" s="5">
        <f>AllData_CategoryTribe!BA2542*9</f>
        <v>4.828824</v>
      </c>
      <c r="O2541" s="5">
        <f>AllData_CategoryTribe!BB2542*4</f>
        <v>47.675056000000005</v>
      </c>
      <c r="P2541">
        <f t="shared" si="39"/>
        <v>1</v>
      </c>
      <c r="Q2541">
        <v>38.799999999999997</v>
      </c>
    </row>
    <row r="2542" spans="1:17" x14ac:dyDescent="0.3">
      <c r="A2542" s="8" t="s">
        <v>234</v>
      </c>
      <c r="B2542" s="8" t="s">
        <v>240</v>
      </c>
      <c r="C2542" s="8" t="s">
        <v>184</v>
      </c>
      <c r="D2542" s="8" t="s">
        <v>27</v>
      </c>
      <c r="E2542" s="12">
        <v>114</v>
      </c>
      <c r="F2542" s="12">
        <v>1</v>
      </c>
      <c r="G2542" s="12">
        <v>114</v>
      </c>
      <c r="H2542" s="13">
        <v>142.5</v>
      </c>
      <c r="I2542" s="13">
        <v>2.3940000000000001</v>
      </c>
      <c r="J2542" s="13">
        <v>1.4820000000000002</v>
      </c>
      <c r="K2542" s="13">
        <v>29.867999999999999</v>
      </c>
      <c r="L2542" s="13">
        <v>1.1399999999999999</v>
      </c>
      <c r="M2542" s="5">
        <f>AllData_CategoryTribe!AX2543*4</f>
        <v>9.5760000000000005</v>
      </c>
      <c r="N2542" s="5">
        <f>AllData_CategoryTribe!BA2543*9</f>
        <v>13.338000000000001</v>
      </c>
      <c r="O2542" s="5">
        <f>AllData_CategoryTribe!BB2543*4</f>
        <v>119.47199999999999</v>
      </c>
      <c r="P2542">
        <f t="shared" si="39"/>
        <v>1</v>
      </c>
      <c r="Q2542">
        <v>29.6</v>
      </c>
    </row>
    <row r="2543" spans="1:17" x14ac:dyDescent="0.3">
      <c r="A2543" s="8" t="s">
        <v>234</v>
      </c>
      <c r="B2543" s="8" t="s">
        <v>240</v>
      </c>
      <c r="C2543" s="8" t="s">
        <v>184</v>
      </c>
      <c r="D2543" s="8" t="s">
        <v>32</v>
      </c>
      <c r="E2543" s="12">
        <v>83</v>
      </c>
      <c r="F2543" s="12">
        <v>0.28599999999999998</v>
      </c>
      <c r="G2543" s="12">
        <v>23.738</v>
      </c>
      <c r="H2543" s="13">
        <v>78.810159999999996</v>
      </c>
      <c r="I2543" s="13">
        <v>2.445014</v>
      </c>
      <c r="J2543" s="13">
        <v>0.71214</v>
      </c>
      <c r="K2543" s="13">
        <v>17.494906</v>
      </c>
      <c r="L2543" s="13">
        <v>3.014726</v>
      </c>
      <c r="M2543" s="5">
        <f>AllData_CategoryTribe!AX2544*4</f>
        <v>9.7800560000000001</v>
      </c>
      <c r="N2543" s="5">
        <f>AllData_CategoryTribe!BA2544*9</f>
        <v>6.4092599999999997</v>
      </c>
      <c r="O2543" s="5">
        <f>AllData_CategoryTribe!BB2544*4</f>
        <v>69.979624000000001</v>
      </c>
      <c r="P2543">
        <f t="shared" si="39"/>
        <v>1</v>
      </c>
      <c r="Q2543">
        <v>87</v>
      </c>
    </row>
    <row r="2544" spans="1:17" x14ac:dyDescent="0.3">
      <c r="A2544" s="8" t="s">
        <v>232</v>
      </c>
      <c r="B2544" s="8" t="s">
        <v>240</v>
      </c>
      <c r="C2544" s="8" t="s">
        <v>185</v>
      </c>
      <c r="D2544" s="8" t="s">
        <v>13</v>
      </c>
      <c r="E2544" s="12">
        <v>112</v>
      </c>
      <c r="F2544" s="12">
        <v>0.14299999999999999</v>
      </c>
      <c r="G2544" s="12">
        <v>16.015999999999998</v>
      </c>
      <c r="H2544" s="13">
        <v>43.08303999999999</v>
      </c>
      <c r="I2544" s="13">
        <v>3.9879839999999995</v>
      </c>
      <c r="J2544" s="13">
        <v>2.8828799999999997</v>
      </c>
      <c r="K2544" s="13">
        <v>0</v>
      </c>
      <c r="L2544" s="13">
        <v>0</v>
      </c>
      <c r="M2544" s="5">
        <f>AllData_CategoryTribe!AX2545*4</f>
        <v>15.951935999999998</v>
      </c>
      <c r="N2544" s="5">
        <f>AllData_CategoryTribe!BA2545*9</f>
        <v>25.945919999999997</v>
      </c>
      <c r="O2544" s="5">
        <f>AllData_CategoryTribe!BB2545*4</f>
        <v>0</v>
      </c>
      <c r="P2544">
        <f t="shared" si="39"/>
        <v>1</v>
      </c>
      <c r="Q2544">
        <v>42.9</v>
      </c>
    </row>
    <row r="2545" spans="1:17" x14ac:dyDescent="0.3">
      <c r="A2545" s="8" t="s">
        <v>232</v>
      </c>
      <c r="B2545" s="8" t="s">
        <v>240</v>
      </c>
      <c r="C2545" s="8" t="s">
        <v>185</v>
      </c>
      <c r="D2545" s="8" t="s">
        <v>15</v>
      </c>
      <c r="E2545" s="12"/>
      <c r="F2545" s="12">
        <v>0</v>
      </c>
      <c r="G2545" s="12">
        <v>0</v>
      </c>
      <c r="H2545" s="13">
        <v>0</v>
      </c>
      <c r="I2545" s="13">
        <v>0</v>
      </c>
      <c r="J2545" s="13">
        <v>0</v>
      </c>
      <c r="K2545" s="13">
        <v>0</v>
      </c>
      <c r="L2545" s="13">
        <v>0</v>
      </c>
      <c r="M2545" s="5">
        <f>AllData_CategoryTribe!AX2546*4</f>
        <v>0</v>
      </c>
      <c r="N2545" s="5">
        <f>AllData_CategoryTribe!BA2546*9</f>
        <v>0</v>
      </c>
      <c r="O2545" s="5">
        <f>AllData_CategoryTribe!BB2546*4</f>
        <v>0</v>
      </c>
      <c r="P2545">
        <f t="shared" si="39"/>
        <v>0</v>
      </c>
      <c r="Q2545">
        <v>44.3</v>
      </c>
    </row>
    <row r="2546" spans="1:17" x14ac:dyDescent="0.3">
      <c r="A2546" s="8" t="s">
        <v>232</v>
      </c>
      <c r="B2546" s="8" t="s">
        <v>240</v>
      </c>
      <c r="C2546" s="8" t="s">
        <v>185</v>
      </c>
      <c r="D2546" s="8" t="s">
        <v>17</v>
      </c>
      <c r="E2546" s="12"/>
      <c r="F2546" s="12">
        <v>0</v>
      </c>
      <c r="G2546" s="12">
        <v>0</v>
      </c>
      <c r="H2546" s="13">
        <v>0</v>
      </c>
      <c r="I2546" s="13">
        <v>0</v>
      </c>
      <c r="J2546" s="13">
        <v>0</v>
      </c>
      <c r="K2546" s="13">
        <v>0</v>
      </c>
      <c r="L2546" s="13">
        <v>0</v>
      </c>
      <c r="M2546" s="5">
        <f>AllData_CategoryTribe!AX2547*4</f>
        <v>0</v>
      </c>
      <c r="N2546" s="5">
        <f>AllData_CategoryTribe!BA2547*9</f>
        <v>0</v>
      </c>
      <c r="O2546" s="5">
        <f>AllData_CategoryTribe!BB2547*4</f>
        <v>0</v>
      </c>
      <c r="P2546">
        <f t="shared" si="39"/>
        <v>0</v>
      </c>
      <c r="Q2546">
        <v>38.299999999999997</v>
      </c>
    </row>
    <row r="2547" spans="1:17" x14ac:dyDescent="0.3">
      <c r="A2547" s="8" t="s">
        <v>232</v>
      </c>
      <c r="B2547" s="8" t="s">
        <v>240</v>
      </c>
      <c r="C2547" s="8" t="s">
        <v>185</v>
      </c>
      <c r="D2547" s="8" t="s">
        <v>18</v>
      </c>
      <c r="E2547" s="12"/>
      <c r="F2547" s="12">
        <v>0</v>
      </c>
      <c r="G2547" s="12">
        <v>0</v>
      </c>
      <c r="H2547" s="13">
        <v>0</v>
      </c>
      <c r="I2547" s="13">
        <v>0</v>
      </c>
      <c r="J2547" s="13">
        <v>0</v>
      </c>
      <c r="K2547" s="13">
        <v>0</v>
      </c>
      <c r="L2547" s="13">
        <v>0</v>
      </c>
      <c r="M2547" s="5">
        <f>AllData_CategoryTribe!AX2548*4</f>
        <v>0</v>
      </c>
      <c r="N2547" s="5">
        <f>AllData_CategoryTribe!BA2548*9</f>
        <v>0</v>
      </c>
      <c r="O2547" s="5">
        <f>AllData_CategoryTribe!BB2548*4</f>
        <v>0</v>
      </c>
      <c r="P2547">
        <f t="shared" si="39"/>
        <v>0</v>
      </c>
      <c r="Q2547">
        <v>39.900000000000006</v>
      </c>
    </row>
    <row r="2548" spans="1:17" x14ac:dyDescent="0.3">
      <c r="A2548" s="8" t="s">
        <v>232</v>
      </c>
      <c r="B2548" s="8" t="s">
        <v>240</v>
      </c>
      <c r="C2548" s="8" t="s">
        <v>185</v>
      </c>
      <c r="D2548" s="8" t="s">
        <v>19</v>
      </c>
      <c r="E2548" s="12">
        <v>112</v>
      </c>
      <c r="F2548" s="12">
        <v>0.14299999999999999</v>
      </c>
      <c r="G2548" s="12">
        <v>16.015999999999998</v>
      </c>
      <c r="H2548" s="13">
        <v>45.645599999999995</v>
      </c>
      <c r="I2548" s="13">
        <v>4.3083039999999997</v>
      </c>
      <c r="J2548" s="13">
        <v>3.0270239999999995</v>
      </c>
      <c r="K2548" s="13">
        <v>0</v>
      </c>
      <c r="L2548" s="13">
        <v>0</v>
      </c>
      <c r="M2548" s="5">
        <f>AllData_CategoryTribe!AX2549*4</f>
        <v>17.233215999999999</v>
      </c>
      <c r="N2548" s="5">
        <f>AllData_CategoryTribe!BA2549*9</f>
        <v>27.243215999999997</v>
      </c>
      <c r="O2548" s="5">
        <f>AllData_CategoryTribe!BB2549*4</f>
        <v>0</v>
      </c>
      <c r="P2548">
        <f t="shared" si="39"/>
        <v>1</v>
      </c>
      <c r="Q2548">
        <v>45.8</v>
      </c>
    </row>
    <row r="2549" spans="1:17" x14ac:dyDescent="0.3">
      <c r="A2549" s="8" t="s">
        <v>232</v>
      </c>
      <c r="B2549" s="8" t="s">
        <v>240</v>
      </c>
      <c r="C2549" s="8" t="s">
        <v>185</v>
      </c>
      <c r="D2549" s="8" t="s">
        <v>22</v>
      </c>
      <c r="E2549" s="12"/>
      <c r="F2549" s="12">
        <v>0</v>
      </c>
      <c r="G2549" s="12">
        <v>0</v>
      </c>
      <c r="H2549" s="13">
        <v>0</v>
      </c>
      <c r="I2549" s="13">
        <v>0</v>
      </c>
      <c r="J2549" s="13">
        <v>0</v>
      </c>
      <c r="K2549" s="13">
        <v>0</v>
      </c>
      <c r="L2549" s="13">
        <v>0</v>
      </c>
      <c r="M2549" s="5">
        <f>AllData_CategoryTribe!AX2550*4</f>
        <v>0</v>
      </c>
      <c r="N2549" s="5">
        <f>AllData_CategoryTribe!BA2550*9</f>
        <v>0</v>
      </c>
      <c r="O2549" s="5">
        <f>AllData_CategoryTribe!BB2550*4</f>
        <v>0</v>
      </c>
      <c r="P2549">
        <f t="shared" si="39"/>
        <v>0</v>
      </c>
      <c r="Q2549">
        <v>45.8</v>
      </c>
    </row>
    <row r="2550" spans="1:17" x14ac:dyDescent="0.3">
      <c r="A2550" s="8" t="s">
        <v>232</v>
      </c>
      <c r="B2550" s="8" t="s">
        <v>240</v>
      </c>
      <c r="C2550" s="8" t="s">
        <v>185</v>
      </c>
      <c r="D2550" s="8" t="s">
        <v>136</v>
      </c>
      <c r="E2550" s="12">
        <v>56</v>
      </c>
      <c r="F2550" s="12">
        <v>0.28599999999999998</v>
      </c>
      <c r="G2550" s="12">
        <v>16.015999999999998</v>
      </c>
      <c r="H2550" s="13">
        <v>43.723679999999995</v>
      </c>
      <c r="I2550" s="13">
        <v>4.4204159999999995</v>
      </c>
      <c r="J2550" s="13">
        <v>2.7547519999999999</v>
      </c>
      <c r="K2550" s="13">
        <v>0</v>
      </c>
      <c r="L2550" s="13">
        <v>0</v>
      </c>
      <c r="M2550" s="5">
        <f>AllData_CategoryTribe!AX2551*4</f>
        <v>17.681663999999998</v>
      </c>
      <c r="N2550" s="5">
        <f>AllData_CategoryTribe!BA2551*9</f>
        <v>24.792767999999999</v>
      </c>
      <c r="O2550" s="5">
        <f>AllData_CategoryTribe!BB2551*4</f>
        <v>0</v>
      </c>
      <c r="P2550">
        <f t="shared" si="39"/>
        <v>1</v>
      </c>
      <c r="Q2550">
        <v>44.8</v>
      </c>
    </row>
    <row r="2551" spans="1:17" x14ac:dyDescent="0.3">
      <c r="A2551" s="8" t="s">
        <v>232</v>
      </c>
      <c r="B2551" s="8" t="s">
        <v>240</v>
      </c>
      <c r="C2551" s="8" t="s">
        <v>185</v>
      </c>
      <c r="D2551" s="8" t="s">
        <v>23</v>
      </c>
      <c r="E2551" s="12">
        <v>64</v>
      </c>
      <c r="F2551" s="12">
        <v>1</v>
      </c>
      <c r="G2551" s="12">
        <v>64</v>
      </c>
      <c r="H2551" s="13">
        <v>99.2</v>
      </c>
      <c r="I2551" s="13">
        <v>8.0640000000000001</v>
      </c>
      <c r="J2551" s="13">
        <v>6.7839999999999998</v>
      </c>
      <c r="K2551" s="13">
        <v>0.70400000000000007</v>
      </c>
      <c r="L2551" s="13">
        <v>0</v>
      </c>
      <c r="M2551" s="5">
        <f>AllData_CategoryTribe!AX2552*4</f>
        <v>32.256</v>
      </c>
      <c r="N2551" s="5">
        <f>AllData_CategoryTribe!BA2552*9</f>
        <v>61.055999999999997</v>
      </c>
      <c r="O2551" s="5">
        <f>AllData_CategoryTribe!BB2552*4</f>
        <v>2.8160000000000003</v>
      </c>
      <c r="P2551">
        <f t="shared" si="39"/>
        <v>1</v>
      </c>
      <c r="Q2551">
        <v>24.3</v>
      </c>
    </row>
    <row r="2552" spans="1:17" x14ac:dyDescent="0.3">
      <c r="A2552" s="8" t="s">
        <v>232</v>
      </c>
      <c r="B2552" s="8" t="s">
        <v>240</v>
      </c>
      <c r="C2552" s="8" t="s">
        <v>185</v>
      </c>
      <c r="D2552" s="8" t="s">
        <v>24</v>
      </c>
      <c r="E2552" s="12">
        <v>184</v>
      </c>
      <c r="F2552" s="12">
        <v>1</v>
      </c>
      <c r="G2552" s="12">
        <v>184</v>
      </c>
      <c r="H2552" s="13">
        <v>126.96</v>
      </c>
      <c r="I2552" s="13">
        <v>6.6239999999999997</v>
      </c>
      <c r="J2552" s="13">
        <v>7.5439999999999996</v>
      </c>
      <c r="K2552" s="13">
        <v>8.2799999999999994</v>
      </c>
      <c r="L2552" s="13">
        <v>0</v>
      </c>
      <c r="M2552" s="5">
        <f>AllData_CategoryTribe!AX2553*4</f>
        <v>26.495999999999999</v>
      </c>
      <c r="N2552" s="5">
        <f>AllData_CategoryTribe!BA2553*9</f>
        <v>67.896000000000001</v>
      </c>
      <c r="O2552" s="5">
        <f>AllData_CategoryTribe!BB2553*4</f>
        <v>33.119999999999997</v>
      </c>
      <c r="P2552">
        <f t="shared" si="39"/>
        <v>1</v>
      </c>
      <c r="Q2552">
        <v>12.2</v>
      </c>
    </row>
    <row r="2553" spans="1:17" x14ac:dyDescent="0.3">
      <c r="A2553" s="8" t="s">
        <v>232</v>
      </c>
      <c r="B2553" s="8" t="s">
        <v>240</v>
      </c>
      <c r="C2553" s="8" t="s">
        <v>185</v>
      </c>
      <c r="D2553" s="8" t="s">
        <v>25</v>
      </c>
      <c r="E2553" s="12"/>
      <c r="F2553" s="12">
        <v>0</v>
      </c>
      <c r="G2553" s="12">
        <v>0</v>
      </c>
      <c r="H2553" s="13">
        <v>0</v>
      </c>
      <c r="I2553" s="13">
        <v>0</v>
      </c>
      <c r="J2553" s="13">
        <v>0</v>
      </c>
      <c r="K2553" s="13">
        <v>0</v>
      </c>
      <c r="L2553" s="13">
        <v>0</v>
      </c>
      <c r="M2553" s="5">
        <f>AllData_CategoryTribe!AX2554*4</f>
        <v>0</v>
      </c>
      <c r="N2553" s="5">
        <f>AllData_CategoryTribe!BA2554*9</f>
        <v>0</v>
      </c>
      <c r="O2553" s="5">
        <f>AllData_CategoryTribe!BB2554*4</f>
        <v>0</v>
      </c>
      <c r="P2553">
        <f t="shared" si="39"/>
        <v>0</v>
      </c>
      <c r="Q2553">
        <v>59.3</v>
      </c>
    </row>
    <row r="2554" spans="1:17" x14ac:dyDescent="0.3">
      <c r="A2554" s="8" t="s">
        <v>20</v>
      </c>
      <c r="B2554" s="8" t="s">
        <v>240</v>
      </c>
      <c r="C2554" s="8" t="s">
        <v>185</v>
      </c>
      <c r="D2554" s="8" t="s">
        <v>20</v>
      </c>
      <c r="E2554" s="12">
        <v>112</v>
      </c>
      <c r="F2554" s="12">
        <v>1</v>
      </c>
      <c r="G2554" s="12">
        <v>112</v>
      </c>
      <c r="H2554" s="13">
        <v>117.6</v>
      </c>
      <c r="I2554" s="13">
        <v>20.72</v>
      </c>
      <c r="J2554" s="13">
        <v>3.2480000000000002</v>
      </c>
      <c r="K2554" s="13">
        <v>0</v>
      </c>
      <c r="L2554" s="13">
        <v>0</v>
      </c>
      <c r="M2554" s="5">
        <f>AllData_CategoryTribe!AX2555*4</f>
        <v>82.88</v>
      </c>
      <c r="N2554" s="5">
        <f>AllData_CategoryTribe!BA2555*9</f>
        <v>29.232000000000003</v>
      </c>
      <c r="O2554" s="5">
        <f>AllData_CategoryTribe!BB2555*4</f>
        <v>0</v>
      </c>
      <c r="P2554">
        <f t="shared" si="39"/>
        <v>1</v>
      </c>
      <c r="Q2554">
        <v>21.4</v>
      </c>
    </row>
    <row r="2555" spans="1:17" x14ac:dyDescent="0.3">
      <c r="A2555" s="8" t="s">
        <v>233</v>
      </c>
      <c r="B2555" s="8" t="s">
        <v>240</v>
      </c>
      <c r="C2555" s="8" t="s">
        <v>185</v>
      </c>
      <c r="D2555" s="8" t="s">
        <v>26</v>
      </c>
      <c r="E2555" s="12">
        <v>175</v>
      </c>
      <c r="F2555" s="12">
        <v>1</v>
      </c>
      <c r="G2555" s="12">
        <v>175</v>
      </c>
      <c r="H2555" s="13">
        <v>227.5</v>
      </c>
      <c r="I2555" s="13">
        <v>4.2</v>
      </c>
      <c r="J2555" s="13">
        <v>0.35</v>
      </c>
      <c r="K2555" s="13">
        <v>50.05</v>
      </c>
      <c r="L2555" s="13">
        <v>0.52500000000000002</v>
      </c>
      <c r="M2555" s="5">
        <f>AllData_CategoryTribe!AX2556*4</f>
        <v>16.8</v>
      </c>
      <c r="N2555" s="5">
        <f>AllData_CategoryTribe!BA2556*9</f>
        <v>3.15</v>
      </c>
      <c r="O2555" s="5">
        <f>AllData_CategoryTribe!BB2556*4</f>
        <v>200.2</v>
      </c>
      <c r="P2555">
        <f t="shared" si="39"/>
        <v>1</v>
      </c>
      <c r="Q2555">
        <v>31.200000000000003</v>
      </c>
    </row>
    <row r="2556" spans="1:17" x14ac:dyDescent="0.3">
      <c r="A2556" s="8" t="s">
        <v>233</v>
      </c>
      <c r="B2556" s="8" t="s">
        <v>240</v>
      </c>
      <c r="C2556" s="8" t="s">
        <v>185</v>
      </c>
      <c r="D2556" s="8" t="s">
        <v>28</v>
      </c>
      <c r="E2556" s="12">
        <v>185</v>
      </c>
      <c r="F2556" s="12">
        <v>0.14299999999999999</v>
      </c>
      <c r="G2556" s="12">
        <v>26.454999999999998</v>
      </c>
      <c r="H2556" s="13">
        <v>33.597850000000001</v>
      </c>
      <c r="I2556" s="13">
        <v>2.3015849999999998</v>
      </c>
      <c r="J2556" s="13">
        <v>0.132275</v>
      </c>
      <c r="K2556" s="13">
        <v>6.0317400000000001</v>
      </c>
      <c r="L2556" s="13">
        <v>1.6931200000000002</v>
      </c>
      <c r="M2556" s="5">
        <f>AllData_CategoryTribe!AX2557*4</f>
        <v>9.2063399999999991</v>
      </c>
      <c r="N2556" s="5">
        <f>AllData_CategoryTribe!BA2557*9</f>
        <v>1.1904749999999999</v>
      </c>
      <c r="O2556" s="5">
        <f>AllData_CategoryTribe!BB2557*4</f>
        <v>24.12696</v>
      </c>
      <c r="P2556">
        <f t="shared" si="39"/>
        <v>1</v>
      </c>
      <c r="Q2556">
        <v>32</v>
      </c>
    </row>
    <row r="2557" spans="1:17" x14ac:dyDescent="0.3">
      <c r="A2557" s="8" t="s">
        <v>233</v>
      </c>
      <c r="B2557" s="8" t="s">
        <v>240</v>
      </c>
      <c r="C2557" s="8" t="s">
        <v>185</v>
      </c>
      <c r="D2557" s="8" t="s">
        <v>29</v>
      </c>
      <c r="E2557" s="12">
        <v>60</v>
      </c>
      <c r="F2557" s="12">
        <v>1</v>
      </c>
      <c r="G2557" s="12">
        <v>60</v>
      </c>
      <c r="H2557" s="13">
        <v>13.2</v>
      </c>
      <c r="I2557" s="13">
        <v>0.6</v>
      </c>
      <c r="J2557" s="13">
        <v>0.24</v>
      </c>
      <c r="K2557" s="13">
        <v>2.7</v>
      </c>
      <c r="L2557" s="13">
        <v>1.68</v>
      </c>
      <c r="M2557" s="5">
        <f>AllData_CategoryTribe!AX2558*4</f>
        <v>2.4</v>
      </c>
      <c r="N2557" s="5">
        <f>AllData_CategoryTribe!BA2558*9</f>
        <v>2.16</v>
      </c>
      <c r="O2557" s="5">
        <f>AllData_CategoryTribe!BB2558*4</f>
        <v>10.8</v>
      </c>
      <c r="P2557">
        <f t="shared" si="39"/>
        <v>1</v>
      </c>
      <c r="Q2557">
        <v>5.9</v>
      </c>
    </row>
    <row r="2558" spans="1:17" x14ac:dyDescent="0.3">
      <c r="A2558" s="8" t="s">
        <v>233</v>
      </c>
      <c r="B2558" s="8" t="s">
        <v>240</v>
      </c>
      <c r="C2558" s="8" t="s">
        <v>185</v>
      </c>
      <c r="D2558" s="8" t="s">
        <v>30</v>
      </c>
      <c r="E2558" s="12">
        <v>119</v>
      </c>
      <c r="F2558" s="12">
        <v>1</v>
      </c>
      <c r="G2558" s="12">
        <v>119</v>
      </c>
      <c r="H2558" s="13">
        <v>109.48</v>
      </c>
      <c r="I2558" s="13">
        <v>1.19</v>
      </c>
      <c r="J2558" s="13">
        <v>0.59499999999999997</v>
      </c>
      <c r="K2558" s="13">
        <v>27.846</v>
      </c>
      <c r="L2558" s="13">
        <v>2.8559999999999999</v>
      </c>
      <c r="M2558" s="5">
        <f>AllData_CategoryTribe!AX2559*4</f>
        <v>4.76</v>
      </c>
      <c r="N2558" s="5">
        <f>AllData_CategoryTribe!BA2559*9</f>
        <v>5.3549999999999995</v>
      </c>
      <c r="O2558" s="5">
        <f>AllData_CategoryTribe!BB2559*4</f>
        <v>111.384</v>
      </c>
      <c r="P2558">
        <f t="shared" si="39"/>
        <v>1</v>
      </c>
      <c r="Q2558">
        <v>24.9</v>
      </c>
    </row>
    <row r="2559" spans="1:17" x14ac:dyDescent="0.3">
      <c r="A2559" s="8" t="s">
        <v>233</v>
      </c>
      <c r="B2559" s="8" t="s">
        <v>240</v>
      </c>
      <c r="C2559" s="8" t="s">
        <v>185</v>
      </c>
      <c r="D2559" s="8" t="s">
        <v>31</v>
      </c>
      <c r="E2559" s="12"/>
      <c r="F2559" s="12">
        <v>0</v>
      </c>
      <c r="G2559" s="12">
        <v>0</v>
      </c>
      <c r="H2559" s="13">
        <v>0</v>
      </c>
      <c r="I2559" s="13">
        <v>0</v>
      </c>
      <c r="J2559" s="13">
        <v>0</v>
      </c>
      <c r="K2559" s="13">
        <v>0</v>
      </c>
      <c r="L2559" s="13">
        <v>0</v>
      </c>
      <c r="M2559" s="5">
        <f>AllData_CategoryTribe!AX2560*4</f>
        <v>0</v>
      </c>
      <c r="N2559" s="5">
        <f>AllData_CategoryTribe!BA2560*9</f>
        <v>0</v>
      </c>
      <c r="O2559" s="5">
        <f>AllData_CategoryTribe!BB2560*4</f>
        <v>0</v>
      </c>
      <c r="P2559">
        <f t="shared" si="39"/>
        <v>0</v>
      </c>
      <c r="Q2559">
        <v>23.700000000000003</v>
      </c>
    </row>
    <row r="2560" spans="1:17" x14ac:dyDescent="0.3">
      <c r="A2560" s="8" t="s">
        <v>233</v>
      </c>
      <c r="B2560" s="8" t="s">
        <v>240</v>
      </c>
      <c r="C2560" s="8" t="s">
        <v>185</v>
      </c>
      <c r="D2560" s="8" t="s">
        <v>87</v>
      </c>
      <c r="E2560" s="12">
        <v>171</v>
      </c>
      <c r="F2560" s="12">
        <v>0.28599999999999998</v>
      </c>
      <c r="G2560" s="12">
        <v>48.905999999999999</v>
      </c>
      <c r="H2560" s="13">
        <v>56.730959999999996</v>
      </c>
      <c r="I2560" s="13">
        <v>3.7657619999999996</v>
      </c>
      <c r="J2560" s="13">
        <v>0.24453</v>
      </c>
      <c r="K2560" s="13">
        <v>10.172448000000001</v>
      </c>
      <c r="L2560" s="13">
        <v>3.17889</v>
      </c>
      <c r="M2560" s="5">
        <f>AllData_CategoryTribe!AX2561*4</f>
        <v>15.063047999999998</v>
      </c>
      <c r="N2560" s="5">
        <f>AllData_CategoryTribe!BA2561*9</f>
        <v>2.2007699999999999</v>
      </c>
      <c r="O2560" s="5">
        <f>AllData_CategoryTribe!BB2561*4</f>
        <v>40.689792000000004</v>
      </c>
      <c r="P2560">
        <f t="shared" si="39"/>
        <v>1</v>
      </c>
      <c r="Q2560">
        <v>29</v>
      </c>
    </row>
    <row r="2561" spans="1:17" x14ac:dyDescent="0.3">
      <c r="A2561" s="8" t="s">
        <v>233</v>
      </c>
      <c r="B2561" s="8" t="s">
        <v>240</v>
      </c>
      <c r="C2561" s="8" t="s">
        <v>185</v>
      </c>
      <c r="D2561" s="8" t="s">
        <v>171</v>
      </c>
      <c r="E2561" s="12">
        <v>44</v>
      </c>
      <c r="F2561" s="12">
        <v>1</v>
      </c>
      <c r="G2561" s="12">
        <v>44</v>
      </c>
      <c r="H2561" s="13">
        <v>120.56</v>
      </c>
      <c r="I2561" s="13">
        <v>3.8720000000000003</v>
      </c>
      <c r="J2561" s="13">
        <v>1.32</v>
      </c>
      <c r="K2561" s="13">
        <v>22.835999999999999</v>
      </c>
      <c r="L2561" s="13">
        <v>1.232</v>
      </c>
      <c r="M2561" s="5">
        <f>AllData_CategoryTribe!AX2562*4</f>
        <v>15.488000000000001</v>
      </c>
      <c r="N2561" s="5">
        <f>AllData_CategoryTribe!BA2562*9</f>
        <v>11.88</v>
      </c>
      <c r="O2561" s="5">
        <f>AllData_CategoryTribe!BB2562*4</f>
        <v>91.343999999999994</v>
      </c>
      <c r="P2561">
        <f t="shared" si="39"/>
        <v>1</v>
      </c>
      <c r="Q2561">
        <v>63.7</v>
      </c>
    </row>
    <row r="2562" spans="1:17" x14ac:dyDescent="0.3">
      <c r="A2562" s="8" t="s">
        <v>234</v>
      </c>
      <c r="B2562" s="8" t="s">
        <v>240</v>
      </c>
      <c r="C2562" s="8" t="s">
        <v>185</v>
      </c>
      <c r="D2562" s="8" t="s">
        <v>248</v>
      </c>
      <c r="E2562" s="12">
        <v>134</v>
      </c>
      <c r="F2562" s="12">
        <v>0.28599999999999998</v>
      </c>
      <c r="G2562" s="12">
        <v>38.323999999999998</v>
      </c>
      <c r="H2562" s="13">
        <v>62.468119999999999</v>
      </c>
      <c r="I2562" s="13">
        <v>2.414412</v>
      </c>
      <c r="J2562" s="13">
        <v>0.53653600000000001</v>
      </c>
      <c r="K2562" s="13">
        <v>11.918764000000001</v>
      </c>
      <c r="L2562" s="13">
        <v>0.38323999999999997</v>
      </c>
      <c r="M2562" s="5">
        <f>AllData_CategoryTribe!AX2563*4</f>
        <v>9.657648</v>
      </c>
      <c r="N2562" s="5">
        <f>AllData_CategoryTribe!BA2563*9</f>
        <v>4.828824</v>
      </c>
      <c r="O2562" s="5">
        <f>AllData_CategoryTribe!BB2563*4</f>
        <v>47.675056000000005</v>
      </c>
      <c r="P2562">
        <f t="shared" si="39"/>
        <v>1</v>
      </c>
      <c r="Q2562">
        <v>38.799999999999997</v>
      </c>
    </row>
    <row r="2563" spans="1:17" x14ac:dyDescent="0.3">
      <c r="A2563" s="8" t="s">
        <v>234</v>
      </c>
      <c r="B2563" s="8" t="s">
        <v>240</v>
      </c>
      <c r="C2563" s="8" t="s">
        <v>185</v>
      </c>
      <c r="D2563" s="8" t="s">
        <v>27</v>
      </c>
      <c r="E2563" s="12">
        <v>114</v>
      </c>
      <c r="F2563" s="12">
        <v>1</v>
      </c>
      <c r="G2563" s="12">
        <v>114</v>
      </c>
      <c r="H2563" s="13">
        <v>142.5</v>
      </c>
      <c r="I2563" s="13">
        <v>2.3940000000000001</v>
      </c>
      <c r="J2563" s="13">
        <v>1.4820000000000002</v>
      </c>
      <c r="K2563" s="13">
        <v>29.867999999999999</v>
      </c>
      <c r="L2563" s="13">
        <v>1.1399999999999999</v>
      </c>
      <c r="M2563" s="5">
        <f>AllData_CategoryTribe!AX2564*4</f>
        <v>9.5760000000000005</v>
      </c>
      <c r="N2563" s="5">
        <f>AllData_CategoryTribe!BA2564*9</f>
        <v>13.338000000000001</v>
      </c>
      <c r="O2563" s="5">
        <f>AllData_CategoryTribe!BB2564*4</f>
        <v>119.47199999999999</v>
      </c>
      <c r="P2563">
        <f t="shared" ref="P2563:P2626" si="40">IF($G$2:$G$3469&gt;0,1,0)</f>
        <v>1</v>
      </c>
      <c r="Q2563">
        <v>29.6</v>
      </c>
    </row>
    <row r="2564" spans="1:17" x14ac:dyDescent="0.3">
      <c r="A2564" s="8" t="s">
        <v>234</v>
      </c>
      <c r="B2564" s="8" t="s">
        <v>240</v>
      </c>
      <c r="C2564" s="8" t="s">
        <v>185</v>
      </c>
      <c r="D2564" s="8" t="s">
        <v>32</v>
      </c>
      <c r="E2564" s="12">
        <v>83</v>
      </c>
      <c r="F2564" s="12">
        <v>1</v>
      </c>
      <c r="G2564" s="12">
        <v>83</v>
      </c>
      <c r="H2564" s="13">
        <v>275.56</v>
      </c>
      <c r="I2564" s="13">
        <v>8.5490000000000013</v>
      </c>
      <c r="J2564" s="13">
        <v>2.4900000000000002</v>
      </c>
      <c r="K2564" s="13">
        <v>61.171000000000006</v>
      </c>
      <c r="L2564" s="13">
        <v>10.540999999999999</v>
      </c>
      <c r="M2564" s="5">
        <f>AllData_CategoryTribe!AX2565*4</f>
        <v>34.196000000000005</v>
      </c>
      <c r="N2564" s="5">
        <f>AllData_CategoryTribe!BA2565*9</f>
        <v>22.410000000000004</v>
      </c>
      <c r="O2564" s="5">
        <f>AllData_CategoryTribe!BB2565*4</f>
        <v>244.68400000000003</v>
      </c>
      <c r="P2564">
        <f t="shared" si="40"/>
        <v>1</v>
      </c>
      <c r="Q2564">
        <v>87</v>
      </c>
    </row>
    <row r="2565" spans="1:17" x14ac:dyDescent="0.3">
      <c r="A2565" s="8" t="s">
        <v>234</v>
      </c>
      <c r="B2565" s="8" t="s">
        <v>240</v>
      </c>
      <c r="C2565" s="8" t="s">
        <v>185</v>
      </c>
      <c r="D2565" s="8" t="s">
        <v>74</v>
      </c>
      <c r="E2565" s="12">
        <v>340</v>
      </c>
      <c r="F2565" s="12">
        <v>1</v>
      </c>
      <c r="G2565" s="12">
        <v>340</v>
      </c>
      <c r="H2565" s="13">
        <v>139.4</v>
      </c>
      <c r="I2565" s="13">
        <v>0</v>
      </c>
      <c r="J2565" s="13">
        <v>0</v>
      </c>
      <c r="K2565" s="13">
        <v>35.36</v>
      </c>
      <c r="L2565" s="13">
        <v>0</v>
      </c>
      <c r="M2565" s="5">
        <f>AllData_CategoryTribe!AX2566*4</f>
        <v>0</v>
      </c>
      <c r="N2565" s="5">
        <f>AllData_CategoryTribe!BA2566*9</f>
        <v>0</v>
      </c>
      <c r="O2565" s="5">
        <f>AllData_CategoryTribe!BB2566*4</f>
        <v>141.44</v>
      </c>
      <c r="P2565">
        <f t="shared" si="40"/>
        <v>1</v>
      </c>
      <c r="Q2565">
        <v>10.4</v>
      </c>
    </row>
    <row r="2566" spans="1:17" x14ac:dyDescent="0.3">
      <c r="A2566" s="8" t="s">
        <v>232</v>
      </c>
      <c r="B2566" s="8" t="s">
        <v>240</v>
      </c>
      <c r="C2566" s="8" t="s">
        <v>186</v>
      </c>
      <c r="D2566" s="8" t="s">
        <v>13</v>
      </c>
      <c r="E2566" s="12">
        <v>112</v>
      </c>
      <c r="F2566" s="12">
        <v>6.7000000000000004E-2</v>
      </c>
      <c r="G2566" s="12">
        <v>7.5040000000000004</v>
      </c>
      <c r="H2566" s="13">
        <v>20.185760000000002</v>
      </c>
      <c r="I2566" s="13">
        <v>1.8684960000000002</v>
      </c>
      <c r="J2566" s="13">
        <v>1.3507199999999999</v>
      </c>
      <c r="K2566" s="13">
        <v>0</v>
      </c>
      <c r="L2566" s="13">
        <v>0</v>
      </c>
      <c r="M2566" s="5">
        <f>AllData_CategoryTribe!AX2567*4</f>
        <v>7.4739840000000006</v>
      </c>
      <c r="N2566" s="5">
        <f>AllData_CategoryTribe!BA2567*9</f>
        <v>12.156479999999998</v>
      </c>
      <c r="O2566" s="5">
        <f>AllData_CategoryTribe!BB2567*4</f>
        <v>0</v>
      </c>
      <c r="P2566">
        <f t="shared" si="40"/>
        <v>1</v>
      </c>
      <c r="Q2566">
        <v>42.9</v>
      </c>
    </row>
    <row r="2567" spans="1:17" x14ac:dyDescent="0.3">
      <c r="A2567" s="8" t="s">
        <v>232</v>
      </c>
      <c r="B2567" s="8" t="s">
        <v>240</v>
      </c>
      <c r="C2567" s="8" t="s">
        <v>186</v>
      </c>
      <c r="D2567" s="8" t="s">
        <v>15</v>
      </c>
      <c r="E2567" s="12"/>
      <c r="F2567" s="12">
        <v>0</v>
      </c>
      <c r="G2567" s="12">
        <v>0</v>
      </c>
      <c r="H2567" s="13">
        <v>0</v>
      </c>
      <c r="I2567" s="13">
        <v>0</v>
      </c>
      <c r="J2567" s="13">
        <v>0</v>
      </c>
      <c r="K2567" s="13">
        <v>0</v>
      </c>
      <c r="L2567" s="13">
        <v>0</v>
      </c>
      <c r="M2567" s="5">
        <f>AllData_CategoryTribe!AX2568*4</f>
        <v>0</v>
      </c>
      <c r="N2567" s="5">
        <f>AllData_CategoryTribe!BA2568*9</f>
        <v>0</v>
      </c>
      <c r="O2567" s="5">
        <f>AllData_CategoryTribe!BB2568*4</f>
        <v>0</v>
      </c>
      <c r="P2567">
        <f t="shared" si="40"/>
        <v>0</v>
      </c>
      <c r="Q2567">
        <v>44.3</v>
      </c>
    </row>
    <row r="2568" spans="1:17" x14ac:dyDescent="0.3">
      <c r="A2568" s="8" t="s">
        <v>232</v>
      </c>
      <c r="B2568" s="8" t="s">
        <v>240</v>
      </c>
      <c r="C2568" s="8" t="s">
        <v>186</v>
      </c>
      <c r="D2568" s="8" t="s">
        <v>17</v>
      </c>
      <c r="E2568" s="12"/>
      <c r="F2568" s="12">
        <v>0</v>
      </c>
      <c r="G2568" s="12">
        <v>0</v>
      </c>
      <c r="H2568" s="13">
        <v>0</v>
      </c>
      <c r="I2568" s="13">
        <v>0</v>
      </c>
      <c r="J2568" s="13">
        <v>0</v>
      </c>
      <c r="K2568" s="13">
        <v>0</v>
      </c>
      <c r="L2568" s="13">
        <v>0</v>
      </c>
      <c r="M2568" s="5">
        <f>AllData_CategoryTribe!AX2569*4</f>
        <v>0</v>
      </c>
      <c r="N2568" s="5">
        <f>AllData_CategoryTribe!BA2569*9</f>
        <v>0</v>
      </c>
      <c r="O2568" s="5">
        <f>AllData_CategoryTribe!BB2569*4</f>
        <v>0</v>
      </c>
      <c r="P2568">
        <f t="shared" si="40"/>
        <v>0</v>
      </c>
      <c r="Q2568">
        <v>38.299999999999997</v>
      </c>
    </row>
    <row r="2569" spans="1:17" x14ac:dyDescent="0.3">
      <c r="A2569" s="8" t="s">
        <v>232</v>
      </c>
      <c r="B2569" s="8" t="s">
        <v>240</v>
      </c>
      <c r="C2569" s="8" t="s">
        <v>186</v>
      </c>
      <c r="D2569" s="8" t="s">
        <v>18</v>
      </c>
      <c r="E2569" s="12"/>
      <c r="F2569" s="12">
        <v>0</v>
      </c>
      <c r="G2569" s="12">
        <v>0</v>
      </c>
      <c r="H2569" s="13">
        <v>0</v>
      </c>
      <c r="I2569" s="13">
        <v>0</v>
      </c>
      <c r="J2569" s="13">
        <v>0</v>
      </c>
      <c r="K2569" s="13">
        <v>0</v>
      </c>
      <c r="L2569" s="13">
        <v>0</v>
      </c>
      <c r="M2569" s="5">
        <f>AllData_CategoryTribe!AX2570*4</f>
        <v>0</v>
      </c>
      <c r="N2569" s="5">
        <f>AllData_CategoryTribe!BA2570*9</f>
        <v>0</v>
      </c>
      <c r="O2569" s="5">
        <f>AllData_CategoryTribe!BB2570*4</f>
        <v>0</v>
      </c>
      <c r="P2569">
        <f t="shared" si="40"/>
        <v>0</v>
      </c>
      <c r="Q2569">
        <v>39.900000000000006</v>
      </c>
    </row>
    <row r="2570" spans="1:17" x14ac:dyDescent="0.3">
      <c r="A2570" s="8" t="s">
        <v>232</v>
      </c>
      <c r="B2570" s="8" t="s">
        <v>240</v>
      </c>
      <c r="C2570" s="8" t="s">
        <v>186</v>
      </c>
      <c r="D2570" s="8" t="s">
        <v>19</v>
      </c>
      <c r="E2570" s="12">
        <v>112</v>
      </c>
      <c r="F2570" s="12">
        <v>3.3000000000000002E-2</v>
      </c>
      <c r="G2570" s="12">
        <v>3.6960000000000002</v>
      </c>
      <c r="H2570" s="13">
        <v>10.533600000000002</v>
      </c>
      <c r="I2570" s="13">
        <v>0.994224</v>
      </c>
      <c r="J2570" s="13">
        <v>0.69854399999999994</v>
      </c>
      <c r="K2570" s="13">
        <v>0</v>
      </c>
      <c r="L2570" s="13">
        <v>0</v>
      </c>
      <c r="M2570" s="5">
        <f>AllData_CategoryTribe!AX2571*4</f>
        <v>3.976896</v>
      </c>
      <c r="N2570" s="5">
        <f>AllData_CategoryTribe!BA2571*9</f>
        <v>6.2868959999999996</v>
      </c>
      <c r="O2570" s="5">
        <f>AllData_CategoryTribe!BB2571*4</f>
        <v>0</v>
      </c>
      <c r="P2570">
        <f t="shared" si="40"/>
        <v>1</v>
      </c>
      <c r="Q2570">
        <v>45.8</v>
      </c>
    </row>
    <row r="2571" spans="1:17" x14ac:dyDescent="0.3">
      <c r="A2571" s="8" t="s">
        <v>232</v>
      </c>
      <c r="B2571" s="8" t="s">
        <v>240</v>
      </c>
      <c r="C2571" s="8" t="s">
        <v>186</v>
      </c>
      <c r="D2571" s="8" t="s">
        <v>22</v>
      </c>
      <c r="E2571" s="12"/>
      <c r="F2571" s="12">
        <v>0</v>
      </c>
      <c r="G2571" s="12">
        <v>0</v>
      </c>
      <c r="H2571" s="13">
        <v>0</v>
      </c>
      <c r="I2571" s="13">
        <v>0</v>
      </c>
      <c r="J2571" s="13">
        <v>0</v>
      </c>
      <c r="K2571" s="13">
        <v>0</v>
      </c>
      <c r="L2571" s="13">
        <v>0</v>
      </c>
      <c r="M2571" s="5">
        <f>AllData_CategoryTribe!AX2572*4</f>
        <v>0</v>
      </c>
      <c r="N2571" s="5">
        <f>AllData_CategoryTribe!BA2572*9</f>
        <v>0</v>
      </c>
      <c r="O2571" s="5">
        <f>AllData_CategoryTribe!BB2572*4</f>
        <v>0</v>
      </c>
      <c r="P2571">
        <f t="shared" si="40"/>
        <v>0</v>
      </c>
      <c r="Q2571">
        <v>45.8</v>
      </c>
    </row>
    <row r="2572" spans="1:17" x14ac:dyDescent="0.3">
      <c r="A2572" s="8" t="s">
        <v>232</v>
      </c>
      <c r="B2572" s="8" t="s">
        <v>240</v>
      </c>
      <c r="C2572" s="8" t="s">
        <v>186</v>
      </c>
      <c r="D2572" s="8" t="s">
        <v>23</v>
      </c>
      <c r="E2572" s="12">
        <v>64</v>
      </c>
      <c r="F2572" s="12">
        <v>0.28599999999999998</v>
      </c>
      <c r="G2572" s="12">
        <v>18.303999999999998</v>
      </c>
      <c r="H2572" s="13">
        <v>28.371199999999998</v>
      </c>
      <c r="I2572" s="13">
        <v>2.3063039999999999</v>
      </c>
      <c r="J2572" s="13">
        <v>1.9402239999999997</v>
      </c>
      <c r="K2572" s="13">
        <v>0.201344</v>
      </c>
      <c r="L2572" s="13">
        <v>0</v>
      </c>
      <c r="M2572" s="5">
        <f>AllData_CategoryTribe!AX2573*4</f>
        <v>9.2252159999999996</v>
      </c>
      <c r="N2572" s="5">
        <f>AllData_CategoryTribe!BA2573*9</f>
        <v>17.462015999999998</v>
      </c>
      <c r="O2572" s="5">
        <f>AllData_CategoryTribe!BB2573*4</f>
        <v>0.80537599999999998</v>
      </c>
      <c r="P2572">
        <f t="shared" si="40"/>
        <v>1</v>
      </c>
      <c r="Q2572">
        <v>24.3</v>
      </c>
    </row>
    <row r="2573" spans="1:17" x14ac:dyDescent="0.3">
      <c r="A2573" s="8" t="s">
        <v>232</v>
      </c>
      <c r="B2573" s="8" t="s">
        <v>240</v>
      </c>
      <c r="C2573" s="8" t="s">
        <v>186</v>
      </c>
      <c r="D2573" s="8" t="s">
        <v>24</v>
      </c>
      <c r="E2573" s="12">
        <v>184</v>
      </c>
      <c r="F2573" s="12">
        <v>3.3000000000000002E-2</v>
      </c>
      <c r="G2573" s="12">
        <v>6.0720000000000001</v>
      </c>
      <c r="H2573" s="13">
        <v>4.1896800000000001</v>
      </c>
      <c r="I2573" s="13">
        <v>0.21859200000000001</v>
      </c>
      <c r="J2573" s="13">
        <v>0.24895199999999998</v>
      </c>
      <c r="K2573" s="13">
        <v>0.27324000000000004</v>
      </c>
      <c r="L2573" s="13">
        <v>0</v>
      </c>
      <c r="M2573" s="5">
        <f>AllData_CategoryTribe!AX2574*4</f>
        <v>0.87436800000000003</v>
      </c>
      <c r="N2573" s="5">
        <f>AllData_CategoryTribe!BA2574*9</f>
        <v>2.2405679999999997</v>
      </c>
      <c r="O2573" s="5">
        <f>AllData_CategoryTribe!BB2574*4</f>
        <v>1.0929600000000002</v>
      </c>
      <c r="P2573">
        <f t="shared" si="40"/>
        <v>1</v>
      </c>
      <c r="Q2573">
        <v>12.2</v>
      </c>
    </row>
    <row r="2574" spans="1:17" x14ac:dyDescent="0.3">
      <c r="A2574" s="8" t="s">
        <v>232</v>
      </c>
      <c r="B2574" s="8" t="s">
        <v>240</v>
      </c>
      <c r="C2574" s="8" t="s">
        <v>186</v>
      </c>
      <c r="D2574" s="8" t="s">
        <v>25</v>
      </c>
      <c r="E2574" s="12"/>
      <c r="F2574" s="12">
        <v>0</v>
      </c>
      <c r="G2574" s="12">
        <v>0</v>
      </c>
      <c r="H2574" s="13">
        <v>0</v>
      </c>
      <c r="I2574" s="13">
        <v>0</v>
      </c>
      <c r="J2574" s="13">
        <v>0</v>
      </c>
      <c r="K2574" s="13">
        <v>0</v>
      </c>
      <c r="L2574" s="13">
        <v>0</v>
      </c>
      <c r="M2574" s="5">
        <f>AllData_CategoryTribe!AX2575*4</f>
        <v>0</v>
      </c>
      <c r="N2574" s="5">
        <f>AllData_CategoryTribe!BA2575*9</f>
        <v>0</v>
      </c>
      <c r="O2574" s="5">
        <f>AllData_CategoryTribe!BB2575*4</f>
        <v>0</v>
      </c>
      <c r="P2574">
        <f t="shared" si="40"/>
        <v>0</v>
      </c>
      <c r="Q2574">
        <v>59.3</v>
      </c>
    </row>
    <row r="2575" spans="1:17" x14ac:dyDescent="0.3">
      <c r="A2575" s="8" t="s">
        <v>20</v>
      </c>
      <c r="B2575" s="8" t="s">
        <v>240</v>
      </c>
      <c r="C2575" s="8" t="s">
        <v>186</v>
      </c>
      <c r="D2575" s="8" t="s">
        <v>20</v>
      </c>
      <c r="E2575" s="12">
        <v>112</v>
      </c>
      <c r="F2575" s="12">
        <v>1</v>
      </c>
      <c r="G2575" s="12">
        <v>112</v>
      </c>
      <c r="H2575" s="13">
        <v>117.6</v>
      </c>
      <c r="I2575" s="13">
        <v>20.72</v>
      </c>
      <c r="J2575" s="13">
        <v>3.2480000000000002</v>
      </c>
      <c r="K2575" s="13">
        <v>0</v>
      </c>
      <c r="L2575" s="13">
        <v>0</v>
      </c>
      <c r="M2575" s="5">
        <f>AllData_CategoryTribe!AX2576*4</f>
        <v>82.88</v>
      </c>
      <c r="N2575" s="5">
        <f>AllData_CategoryTribe!BA2576*9</f>
        <v>29.232000000000003</v>
      </c>
      <c r="O2575" s="5">
        <f>AllData_CategoryTribe!BB2576*4</f>
        <v>0</v>
      </c>
      <c r="P2575">
        <f t="shared" si="40"/>
        <v>1</v>
      </c>
      <c r="Q2575">
        <v>21.4</v>
      </c>
    </row>
    <row r="2576" spans="1:17" x14ac:dyDescent="0.3">
      <c r="A2576" s="8" t="s">
        <v>233</v>
      </c>
      <c r="B2576" s="8" t="s">
        <v>240</v>
      </c>
      <c r="C2576" s="8" t="s">
        <v>186</v>
      </c>
      <c r="D2576" s="8" t="s">
        <v>26</v>
      </c>
      <c r="E2576" s="12">
        <v>175</v>
      </c>
      <c r="F2576" s="12">
        <v>0.57099999999999995</v>
      </c>
      <c r="G2576" s="12">
        <v>99.924999999999997</v>
      </c>
      <c r="H2576" s="13">
        <v>129.9025</v>
      </c>
      <c r="I2576" s="13">
        <v>2.3982000000000001</v>
      </c>
      <c r="J2576" s="13">
        <v>0.19985</v>
      </c>
      <c r="K2576" s="13">
        <v>28.57855</v>
      </c>
      <c r="L2576" s="13">
        <v>0.29977500000000001</v>
      </c>
      <c r="M2576" s="5">
        <f>AllData_CategoryTribe!AX2577*4</f>
        <v>9.5928000000000004</v>
      </c>
      <c r="N2576" s="5">
        <f>AllData_CategoryTribe!BA2577*9</f>
        <v>1.7986500000000001</v>
      </c>
      <c r="O2576" s="5">
        <f>AllData_CategoryTribe!BB2577*4</f>
        <v>114.3142</v>
      </c>
      <c r="P2576">
        <f t="shared" si="40"/>
        <v>1</v>
      </c>
      <c r="Q2576">
        <v>31.200000000000003</v>
      </c>
    </row>
    <row r="2577" spans="1:17" x14ac:dyDescent="0.3">
      <c r="A2577" s="8" t="s">
        <v>233</v>
      </c>
      <c r="B2577" s="8" t="s">
        <v>240</v>
      </c>
      <c r="C2577" s="8" t="s">
        <v>186</v>
      </c>
      <c r="D2577" s="8" t="s">
        <v>28</v>
      </c>
      <c r="E2577" s="12">
        <v>185</v>
      </c>
      <c r="F2577" s="12">
        <v>0.28599999999999998</v>
      </c>
      <c r="G2577" s="12">
        <v>52.91</v>
      </c>
      <c r="H2577" s="13">
        <v>67.195700000000002</v>
      </c>
      <c r="I2577" s="13">
        <v>4.6031699999999995</v>
      </c>
      <c r="J2577" s="13">
        <v>0.26455000000000001</v>
      </c>
      <c r="K2577" s="13">
        <v>12.06348</v>
      </c>
      <c r="L2577" s="13">
        <v>3.3862400000000004</v>
      </c>
      <c r="M2577" s="5">
        <f>AllData_CategoryTribe!AX2578*4</f>
        <v>18.412679999999998</v>
      </c>
      <c r="N2577" s="5">
        <f>AllData_CategoryTribe!BA2578*9</f>
        <v>2.3809499999999999</v>
      </c>
      <c r="O2577" s="5">
        <f>AllData_CategoryTribe!BB2578*4</f>
        <v>48.253920000000001</v>
      </c>
      <c r="P2577">
        <f t="shared" si="40"/>
        <v>1</v>
      </c>
      <c r="Q2577">
        <v>32</v>
      </c>
    </row>
    <row r="2578" spans="1:17" x14ac:dyDescent="0.3">
      <c r="A2578" s="8" t="s">
        <v>233</v>
      </c>
      <c r="B2578" s="8" t="s">
        <v>240</v>
      </c>
      <c r="C2578" s="8" t="s">
        <v>186</v>
      </c>
      <c r="D2578" s="8" t="s">
        <v>29</v>
      </c>
      <c r="E2578" s="12">
        <v>60</v>
      </c>
      <c r="F2578" s="12">
        <v>1</v>
      </c>
      <c r="G2578" s="12">
        <v>60</v>
      </c>
      <c r="H2578" s="13">
        <v>13.2</v>
      </c>
      <c r="I2578" s="13">
        <v>0.6</v>
      </c>
      <c r="J2578" s="13">
        <v>0.24</v>
      </c>
      <c r="K2578" s="13">
        <v>2.7</v>
      </c>
      <c r="L2578" s="13">
        <v>1.68</v>
      </c>
      <c r="M2578" s="5">
        <f>AllData_CategoryTribe!AX2579*4</f>
        <v>2.4</v>
      </c>
      <c r="N2578" s="5">
        <f>AllData_CategoryTribe!BA2579*9</f>
        <v>2.16</v>
      </c>
      <c r="O2578" s="5">
        <f>AllData_CategoryTribe!BB2579*4</f>
        <v>10.8</v>
      </c>
      <c r="P2578">
        <f t="shared" si="40"/>
        <v>1</v>
      </c>
      <c r="Q2578">
        <v>5.9</v>
      </c>
    </row>
    <row r="2579" spans="1:17" x14ac:dyDescent="0.3">
      <c r="A2579" s="8" t="s">
        <v>233</v>
      </c>
      <c r="B2579" s="8" t="s">
        <v>240</v>
      </c>
      <c r="C2579" s="8" t="s">
        <v>186</v>
      </c>
      <c r="D2579" s="8" t="s">
        <v>30</v>
      </c>
      <c r="E2579" s="12">
        <v>119</v>
      </c>
      <c r="F2579" s="12">
        <v>1</v>
      </c>
      <c r="G2579" s="12">
        <v>119</v>
      </c>
      <c r="H2579" s="13">
        <v>109.48</v>
      </c>
      <c r="I2579" s="13">
        <v>1.19</v>
      </c>
      <c r="J2579" s="13">
        <v>0.59499999999999997</v>
      </c>
      <c r="K2579" s="13">
        <v>27.846</v>
      </c>
      <c r="L2579" s="13">
        <v>2.8559999999999999</v>
      </c>
      <c r="M2579" s="5">
        <f>AllData_CategoryTribe!AX2580*4</f>
        <v>4.76</v>
      </c>
      <c r="N2579" s="5">
        <f>AllData_CategoryTribe!BA2580*9</f>
        <v>5.3549999999999995</v>
      </c>
      <c r="O2579" s="5">
        <f>AllData_CategoryTribe!BB2580*4</f>
        <v>111.384</v>
      </c>
      <c r="P2579">
        <f t="shared" si="40"/>
        <v>1</v>
      </c>
      <c r="Q2579">
        <v>24.9</v>
      </c>
    </row>
    <row r="2580" spans="1:17" x14ac:dyDescent="0.3">
      <c r="A2580" s="8" t="s">
        <v>233</v>
      </c>
      <c r="B2580" s="8" t="s">
        <v>240</v>
      </c>
      <c r="C2580" s="8" t="s">
        <v>186</v>
      </c>
      <c r="D2580" s="8" t="s">
        <v>31</v>
      </c>
      <c r="E2580" s="12">
        <v>122</v>
      </c>
      <c r="F2580" s="12">
        <v>0.28599999999999998</v>
      </c>
      <c r="G2580" s="12">
        <v>34.891999999999996</v>
      </c>
      <c r="H2580" s="13">
        <v>32.449559999999998</v>
      </c>
      <c r="I2580" s="13">
        <v>0.6978399999999999</v>
      </c>
      <c r="J2580" s="13">
        <v>3.4891999999999999E-2</v>
      </c>
      <c r="K2580" s="13">
        <v>7.5366719999999994</v>
      </c>
      <c r="L2580" s="13">
        <v>0.52337999999999996</v>
      </c>
      <c r="M2580" s="5">
        <f>AllData_CategoryTribe!AX2581*4</f>
        <v>2.7913599999999996</v>
      </c>
      <c r="N2580" s="5">
        <f>AllData_CategoryTribe!BA2581*9</f>
        <v>0.31402799999999997</v>
      </c>
      <c r="O2580" s="5">
        <f>AllData_CategoryTribe!BB2581*4</f>
        <v>30.146687999999997</v>
      </c>
      <c r="P2580">
        <f t="shared" si="40"/>
        <v>1</v>
      </c>
      <c r="Q2580">
        <v>23.700000000000003</v>
      </c>
    </row>
    <row r="2581" spans="1:17" x14ac:dyDescent="0.3">
      <c r="A2581" s="8" t="s">
        <v>233</v>
      </c>
      <c r="B2581" s="8" t="s">
        <v>240</v>
      </c>
      <c r="C2581" s="8" t="s">
        <v>186</v>
      </c>
      <c r="D2581" s="8" t="s">
        <v>128</v>
      </c>
      <c r="E2581" s="12">
        <v>62</v>
      </c>
      <c r="F2581" s="12">
        <v>0.28599999999999998</v>
      </c>
      <c r="G2581" s="12">
        <v>17.731999999999999</v>
      </c>
      <c r="H2581" s="13">
        <v>7.9793999999999992</v>
      </c>
      <c r="I2581" s="13">
        <v>0.19505200000000003</v>
      </c>
      <c r="J2581" s="13">
        <v>3.5464000000000002E-2</v>
      </c>
      <c r="K2581" s="13">
        <v>1.8618599999999998</v>
      </c>
      <c r="L2581" s="13">
        <v>0.5851559999999999</v>
      </c>
      <c r="M2581" s="5">
        <f>AllData_CategoryTribe!AX2582*4</f>
        <v>0.78020800000000012</v>
      </c>
      <c r="N2581" s="5">
        <f>AllData_CategoryTribe!BA2582*9</f>
        <v>0.31917600000000002</v>
      </c>
      <c r="O2581" s="5">
        <f>AllData_CategoryTribe!BB2582*4</f>
        <v>7.4474399999999994</v>
      </c>
      <c r="P2581">
        <f t="shared" si="40"/>
        <v>1</v>
      </c>
      <c r="Q2581">
        <v>11.8</v>
      </c>
    </row>
    <row r="2582" spans="1:17" x14ac:dyDescent="0.3">
      <c r="A2582" s="8" t="s">
        <v>233</v>
      </c>
      <c r="B2582" s="8" t="s">
        <v>240</v>
      </c>
      <c r="C2582" s="8" t="s">
        <v>186</v>
      </c>
      <c r="D2582" s="8" t="s">
        <v>167</v>
      </c>
      <c r="E2582" s="12">
        <v>62</v>
      </c>
      <c r="F2582" s="12">
        <v>1</v>
      </c>
      <c r="G2582" s="12">
        <v>62</v>
      </c>
      <c r="H2582" s="13">
        <v>13.02</v>
      </c>
      <c r="I2582" s="13">
        <v>0.55800000000000005</v>
      </c>
      <c r="J2582" s="13">
        <v>0.18599999999999997</v>
      </c>
      <c r="K2582" s="13">
        <v>2.8519999999999999</v>
      </c>
      <c r="L2582" s="13">
        <v>0.68200000000000005</v>
      </c>
      <c r="M2582" s="5">
        <f>AllData_CategoryTribe!AX2583*4</f>
        <v>2.2320000000000002</v>
      </c>
      <c r="N2582" s="5">
        <f>AllData_CategoryTribe!BA2583*9</f>
        <v>1.6739999999999997</v>
      </c>
      <c r="O2582" s="5">
        <f>AllData_CategoryTribe!BB2583*4</f>
        <v>11.407999999999999</v>
      </c>
      <c r="P2582">
        <f t="shared" si="40"/>
        <v>1</v>
      </c>
      <c r="Q2582">
        <v>5.8</v>
      </c>
    </row>
    <row r="2583" spans="1:17" x14ac:dyDescent="0.3">
      <c r="A2583" s="8" t="s">
        <v>233</v>
      </c>
      <c r="B2583" s="8" t="s">
        <v>240</v>
      </c>
      <c r="C2583" s="8" t="s">
        <v>186</v>
      </c>
      <c r="D2583" s="8" t="s">
        <v>87</v>
      </c>
      <c r="E2583" s="12">
        <v>171</v>
      </c>
      <c r="F2583" s="12">
        <v>3.3000000000000002E-2</v>
      </c>
      <c r="G2583" s="12">
        <v>5.6430000000000007</v>
      </c>
      <c r="H2583" s="13">
        <v>6.5458800000000004</v>
      </c>
      <c r="I2583" s="13">
        <v>0.43451100000000004</v>
      </c>
      <c r="J2583" s="13">
        <v>2.8215000000000004E-2</v>
      </c>
      <c r="K2583" s="13">
        <v>1.1737440000000001</v>
      </c>
      <c r="L2583" s="13">
        <v>0.36679500000000004</v>
      </c>
      <c r="M2583" s="5">
        <f>AllData_CategoryTribe!AX2584*4</f>
        <v>1.7380440000000001</v>
      </c>
      <c r="N2583" s="5">
        <f>AllData_CategoryTribe!BA2584*9</f>
        <v>0.25393500000000002</v>
      </c>
      <c r="O2583" s="5">
        <f>AllData_CategoryTribe!BB2584*4</f>
        <v>4.6949760000000005</v>
      </c>
      <c r="P2583">
        <f t="shared" si="40"/>
        <v>1</v>
      </c>
      <c r="Q2583">
        <v>29</v>
      </c>
    </row>
    <row r="2584" spans="1:17" x14ac:dyDescent="0.3">
      <c r="A2584" s="8" t="s">
        <v>233</v>
      </c>
      <c r="B2584" s="8" t="s">
        <v>240</v>
      </c>
      <c r="C2584" s="8" t="s">
        <v>186</v>
      </c>
      <c r="D2584" s="8" t="s">
        <v>171</v>
      </c>
      <c r="E2584" s="12">
        <v>44</v>
      </c>
      <c r="F2584" s="12">
        <v>0.42899999999999999</v>
      </c>
      <c r="G2584" s="12">
        <v>18.876000000000001</v>
      </c>
      <c r="H2584" s="13">
        <v>51.720240000000004</v>
      </c>
      <c r="I2584" s="13">
        <v>1.6610880000000003</v>
      </c>
      <c r="J2584" s="13">
        <v>0.56628000000000001</v>
      </c>
      <c r="K2584" s="13">
        <v>9.7966440000000006</v>
      </c>
      <c r="L2584" s="13">
        <v>0.528528</v>
      </c>
      <c r="M2584" s="5">
        <f>AllData_CategoryTribe!AX2585*4</f>
        <v>6.6443520000000014</v>
      </c>
      <c r="N2584" s="5">
        <f>AllData_CategoryTribe!BA2585*9</f>
        <v>5.0965199999999999</v>
      </c>
      <c r="O2584" s="5">
        <f>AllData_CategoryTribe!BB2585*4</f>
        <v>39.186576000000002</v>
      </c>
      <c r="P2584">
        <f t="shared" si="40"/>
        <v>1</v>
      </c>
      <c r="Q2584">
        <v>63.7</v>
      </c>
    </row>
    <row r="2585" spans="1:17" x14ac:dyDescent="0.3">
      <c r="A2585" s="8" t="s">
        <v>234</v>
      </c>
      <c r="B2585" s="8" t="s">
        <v>240</v>
      </c>
      <c r="C2585" s="8" t="s">
        <v>186</v>
      </c>
      <c r="D2585" s="8" t="s">
        <v>248</v>
      </c>
      <c r="E2585" s="12">
        <v>134</v>
      </c>
      <c r="F2585" s="12">
        <v>0.1</v>
      </c>
      <c r="G2585" s="12">
        <v>13.4</v>
      </c>
      <c r="H2585" s="13">
        <v>21.842000000000002</v>
      </c>
      <c r="I2585" s="13">
        <v>0.84420000000000006</v>
      </c>
      <c r="J2585" s="13">
        <v>0.18759999999999999</v>
      </c>
      <c r="K2585" s="13">
        <v>4.1673999999999998</v>
      </c>
      <c r="L2585" s="13">
        <v>0.13400000000000001</v>
      </c>
      <c r="M2585" s="5">
        <f>AllData_CategoryTribe!AX2586*4</f>
        <v>3.3768000000000002</v>
      </c>
      <c r="N2585" s="5">
        <f>AllData_CategoryTribe!BA2586*9</f>
        <v>1.6883999999999999</v>
      </c>
      <c r="O2585" s="5">
        <f>AllData_CategoryTribe!BB2586*4</f>
        <v>16.669599999999999</v>
      </c>
      <c r="P2585">
        <f t="shared" si="40"/>
        <v>1</v>
      </c>
      <c r="Q2585">
        <v>38.799999999999997</v>
      </c>
    </row>
    <row r="2586" spans="1:17" x14ac:dyDescent="0.3">
      <c r="A2586" s="8" t="s">
        <v>234</v>
      </c>
      <c r="B2586" s="8" t="s">
        <v>240</v>
      </c>
      <c r="C2586" s="8" t="s">
        <v>186</v>
      </c>
      <c r="D2586" s="8" t="s">
        <v>27</v>
      </c>
      <c r="E2586" s="12">
        <v>114</v>
      </c>
      <c r="F2586" s="12">
        <v>1</v>
      </c>
      <c r="G2586" s="12">
        <v>114</v>
      </c>
      <c r="H2586" s="13">
        <v>142.5</v>
      </c>
      <c r="I2586" s="13">
        <v>2.3940000000000001</v>
      </c>
      <c r="J2586" s="13">
        <v>1.4820000000000002</v>
      </c>
      <c r="K2586" s="13">
        <v>29.867999999999999</v>
      </c>
      <c r="L2586" s="13">
        <v>1.1399999999999999</v>
      </c>
      <c r="M2586" s="5">
        <f>AllData_CategoryTribe!AX2587*4</f>
        <v>9.5760000000000005</v>
      </c>
      <c r="N2586" s="5">
        <f>AllData_CategoryTribe!BA2587*9</f>
        <v>13.338000000000001</v>
      </c>
      <c r="O2586" s="5">
        <f>AllData_CategoryTribe!BB2587*4</f>
        <v>119.47199999999999</v>
      </c>
      <c r="P2586">
        <f t="shared" si="40"/>
        <v>1</v>
      </c>
      <c r="Q2586">
        <v>29.6</v>
      </c>
    </row>
    <row r="2587" spans="1:17" x14ac:dyDescent="0.3">
      <c r="A2587" s="8" t="s">
        <v>234</v>
      </c>
      <c r="B2587" s="8" t="s">
        <v>240</v>
      </c>
      <c r="C2587" s="8" t="s">
        <v>186</v>
      </c>
      <c r="D2587" s="8" t="s">
        <v>74</v>
      </c>
      <c r="E2587" s="12">
        <v>340</v>
      </c>
      <c r="F2587" s="12">
        <v>0.57099999999999995</v>
      </c>
      <c r="G2587" s="12">
        <v>194.14</v>
      </c>
      <c r="H2587" s="13">
        <v>79.597399999999993</v>
      </c>
      <c r="I2587" s="13">
        <v>0</v>
      </c>
      <c r="J2587" s="13">
        <v>0</v>
      </c>
      <c r="K2587" s="13">
        <v>20.190560000000001</v>
      </c>
      <c r="L2587" s="13">
        <v>0</v>
      </c>
      <c r="M2587" s="5">
        <f>AllData_CategoryTribe!AX2588*4</f>
        <v>0</v>
      </c>
      <c r="N2587" s="5">
        <f>AllData_CategoryTribe!BA2588*9</f>
        <v>0</v>
      </c>
      <c r="O2587" s="5">
        <f>AllData_CategoryTribe!BB2588*4</f>
        <v>80.762240000000006</v>
      </c>
      <c r="P2587">
        <f t="shared" si="40"/>
        <v>1</v>
      </c>
      <c r="Q2587">
        <v>10.4</v>
      </c>
    </row>
    <row r="2588" spans="1:17" x14ac:dyDescent="0.3">
      <c r="A2588" s="8" t="s">
        <v>232</v>
      </c>
      <c r="B2588" s="8" t="s">
        <v>240</v>
      </c>
      <c r="C2588" s="8" t="s">
        <v>187</v>
      </c>
      <c r="D2588" s="8" t="s">
        <v>13</v>
      </c>
      <c r="E2588" s="12">
        <v>112</v>
      </c>
      <c r="F2588" s="12">
        <v>3.3000000000000002E-2</v>
      </c>
      <c r="G2588" s="12">
        <v>3.6960000000000002</v>
      </c>
      <c r="H2588" s="13">
        <v>9.94224</v>
      </c>
      <c r="I2588" s="13">
        <v>0.92030400000000001</v>
      </c>
      <c r="J2588" s="13">
        <v>0.66528000000000009</v>
      </c>
      <c r="K2588" s="13">
        <v>0</v>
      </c>
      <c r="L2588" s="13">
        <v>0</v>
      </c>
      <c r="M2588" s="5">
        <f>AllData_CategoryTribe!AX2589*4</f>
        <v>3.681216</v>
      </c>
      <c r="N2588" s="5">
        <f>AllData_CategoryTribe!BA2589*9</f>
        <v>5.9875200000000008</v>
      </c>
      <c r="O2588" s="5">
        <f>AllData_CategoryTribe!BB2589*4</f>
        <v>0</v>
      </c>
      <c r="P2588">
        <f t="shared" si="40"/>
        <v>1</v>
      </c>
      <c r="Q2588">
        <v>42.9</v>
      </c>
    </row>
    <row r="2589" spans="1:17" x14ac:dyDescent="0.3">
      <c r="A2589" s="8" t="s">
        <v>232</v>
      </c>
      <c r="B2589" s="8" t="s">
        <v>240</v>
      </c>
      <c r="C2589" s="8" t="s">
        <v>187</v>
      </c>
      <c r="D2589" s="8" t="s">
        <v>15</v>
      </c>
      <c r="E2589" s="12"/>
      <c r="F2589" s="12">
        <v>0</v>
      </c>
      <c r="G2589" s="12">
        <v>0</v>
      </c>
      <c r="H2589" s="13">
        <v>0</v>
      </c>
      <c r="I2589" s="13">
        <v>0</v>
      </c>
      <c r="J2589" s="13">
        <v>0</v>
      </c>
      <c r="K2589" s="13">
        <v>0</v>
      </c>
      <c r="L2589" s="13">
        <v>0</v>
      </c>
      <c r="M2589" s="5">
        <f>AllData_CategoryTribe!AX2590*4</f>
        <v>0</v>
      </c>
      <c r="N2589" s="5">
        <f>AllData_CategoryTribe!BA2590*9</f>
        <v>0</v>
      </c>
      <c r="O2589" s="5">
        <f>AllData_CategoryTribe!BB2590*4</f>
        <v>0</v>
      </c>
      <c r="P2589">
        <f t="shared" si="40"/>
        <v>0</v>
      </c>
      <c r="Q2589">
        <v>44.3</v>
      </c>
    </row>
    <row r="2590" spans="1:17" x14ac:dyDescent="0.3">
      <c r="A2590" s="8" t="s">
        <v>232</v>
      </c>
      <c r="B2590" s="8" t="s">
        <v>240</v>
      </c>
      <c r="C2590" s="8" t="s">
        <v>187</v>
      </c>
      <c r="D2590" s="8" t="s">
        <v>17</v>
      </c>
      <c r="E2590" s="12"/>
      <c r="F2590" s="12">
        <v>0</v>
      </c>
      <c r="G2590" s="12">
        <v>0</v>
      </c>
      <c r="H2590" s="13">
        <v>0</v>
      </c>
      <c r="I2590" s="13">
        <v>0</v>
      </c>
      <c r="J2590" s="13">
        <v>0</v>
      </c>
      <c r="K2590" s="13">
        <v>0</v>
      </c>
      <c r="L2590" s="13">
        <v>0</v>
      </c>
      <c r="M2590" s="5">
        <f>AllData_CategoryTribe!AX2591*4</f>
        <v>0</v>
      </c>
      <c r="N2590" s="5">
        <f>AllData_CategoryTribe!BA2591*9</f>
        <v>0</v>
      </c>
      <c r="O2590" s="5">
        <f>AllData_CategoryTribe!BB2591*4</f>
        <v>0</v>
      </c>
      <c r="P2590">
        <f t="shared" si="40"/>
        <v>0</v>
      </c>
      <c r="Q2590">
        <v>38.299999999999997</v>
      </c>
    </row>
    <row r="2591" spans="1:17" x14ac:dyDescent="0.3">
      <c r="A2591" s="8" t="s">
        <v>232</v>
      </c>
      <c r="B2591" s="8" t="s">
        <v>240</v>
      </c>
      <c r="C2591" s="8" t="s">
        <v>187</v>
      </c>
      <c r="D2591" s="8" t="s">
        <v>18</v>
      </c>
      <c r="E2591" s="12"/>
      <c r="F2591" s="12">
        <v>0</v>
      </c>
      <c r="G2591" s="12">
        <v>0</v>
      </c>
      <c r="H2591" s="13">
        <v>0</v>
      </c>
      <c r="I2591" s="13">
        <v>0</v>
      </c>
      <c r="J2591" s="13">
        <v>0</v>
      </c>
      <c r="K2591" s="13">
        <v>0</v>
      </c>
      <c r="L2591" s="13">
        <v>0</v>
      </c>
      <c r="M2591" s="5">
        <f>AllData_CategoryTribe!AX2592*4</f>
        <v>0</v>
      </c>
      <c r="N2591" s="5">
        <f>AllData_CategoryTribe!BA2592*9</f>
        <v>0</v>
      </c>
      <c r="O2591" s="5">
        <f>AllData_CategoryTribe!BB2592*4</f>
        <v>0</v>
      </c>
      <c r="P2591">
        <f t="shared" si="40"/>
        <v>0</v>
      </c>
      <c r="Q2591">
        <v>39.900000000000006</v>
      </c>
    </row>
    <row r="2592" spans="1:17" x14ac:dyDescent="0.3">
      <c r="A2592" s="8" t="s">
        <v>232</v>
      </c>
      <c r="B2592" s="8" t="s">
        <v>240</v>
      </c>
      <c r="C2592" s="8" t="s">
        <v>187</v>
      </c>
      <c r="D2592" s="8" t="s">
        <v>19</v>
      </c>
      <c r="E2592" s="12">
        <v>112</v>
      </c>
      <c r="F2592" s="12">
        <v>3.3000000000000002E-2</v>
      </c>
      <c r="G2592" s="12">
        <v>3.6960000000000002</v>
      </c>
      <c r="H2592" s="13">
        <v>10.533600000000002</v>
      </c>
      <c r="I2592" s="13">
        <v>0.994224</v>
      </c>
      <c r="J2592" s="13">
        <v>0.69854399999999994</v>
      </c>
      <c r="K2592" s="13">
        <v>0</v>
      </c>
      <c r="L2592" s="13">
        <v>0</v>
      </c>
      <c r="M2592" s="5">
        <f>AllData_CategoryTribe!AX2593*4</f>
        <v>3.976896</v>
      </c>
      <c r="N2592" s="5">
        <f>AllData_CategoryTribe!BA2593*9</f>
        <v>6.2868959999999996</v>
      </c>
      <c r="O2592" s="5">
        <f>AllData_CategoryTribe!BB2593*4</f>
        <v>0</v>
      </c>
      <c r="P2592">
        <f t="shared" si="40"/>
        <v>1</v>
      </c>
      <c r="Q2592">
        <v>45.8</v>
      </c>
    </row>
    <row r="2593" spans="1:17" x14ac:dyDescent="0.3">
      <c r="A2593" s="8" t="s">
        <v>232</v>
      </c>
      <c r="B2593" s="8" t="s">
        <v>240</v>
      </c>
      <c r="C2593" s="8" t="s">
        <v>187</v>
      </c>
      <c r="D2593" s="8" t="s">
        <v>22</v>
      </c>
      <c r="E2593" s="12"/>
      <c r="F2593" s="12">
        <v>0</v>
      </c>
      <c r="G2593" s="12">
        <v>0</v>
      </c>
      <c r="H2593" s="13">
        <v>0</v>
      </c>
      <c r="I2593" s="13">
        <v>0</v>
      </c>
      <c r="J2593" s="13">
        <v>0</v>
      </c>
      <c r="K2593" s="13">
        <v>0</v>
      </c>
      <c r="L2593" s="13">
        <v>0</v>
      </c>
      <c r="M2593" s="5">
        <f>AllData_CategoryTribe!AX2594*4</f>
        <v>0</v>
      </c>
      <c r="N2593" s="5">
        <f>AllData_CategoryTribe!BA2594*9</f>
        <v>0</v>
      </c>
      <c r="O2593" s="5">
        <f>AllData_CategoryTribe!BB2594*4</f>
        <v>0</v>
      </c>
      <c r="P2593">
        <f t="shared" si="40"/>
        <v>0</v>
      </c>
      <c r="Q2593">
        <v>45.8</v>
      </c>
    </row>
    <row r="2594" spans="1:17" x14ac:dyDescent="0.3">
      <c r="A2594" s="8" t="s">
        <v>232</v>
      </c>
      <c r="B2594" s="8" t="s">
        <v>240</v>
      </c>
      <c r="C2594" s="8" t="s">
        <v>187</v>
      </c>
      <c r="D2594" s="8" t="s">
        <v>136</v>
      </c>
      <c r="E2594" s="12">
        <v>56</v>
      </c>
      <c r="F2594" s="12">
        <v>3.3000000000000002E-2</v>
      </c>
      <c r="G2594" s="12">
        <v>1.8480000000000001</v>
      </c>
      <c r="H2594" s="13">
        <v>5.0450400000000002</v>
      </c>
      <c r="I2594" s="13">
        <v>0.51004800000000006</v>
      </c>
      <c r="J2594" s="13">
        <v>0.31785599999999997</v>
      </c>
      <c r="K2594" s="13">
        <v>0</v>
      </c>
      <c r="L2594" s="13">
        <v>0</v>
      </c>
      <c r="M2594" s="5">
        <f>AllData_CategoryTribe!AX2595*4</f>
        <v>2.0401920000000002</v>
      </c>
      <c r="N2594" s="5">
        <f>AllData_CategoryTribe!BA2595*9</f>
        <v>2.8607039999999997</v>
      </c>
      <c r="O2594" s="5">
        <f>AllData_CategoryTribe!BB2595*4</f>
        <v>0</v>
      </c>
      <c r="P2594">
        <f t="shared" si="40"/>
        <v>1</v>
      </c>
      <c r="Q2594">
        <v>44.8</v>
      </c>
    </row>
    <row r="2595" spans="1:17" x14ac:dyDescent="0.3">
      <c r="A2595" s="8" t="s">
        <v>232</v>
      </c>
      <c r="B2595" s="8" t="s">
        <v>240</v>
      </c>
      <c r="C2595" s="8" t="s">
        <v>187</v>
      </c>
      <c r="D2595" s="8" t="s">
        <v>23</v>
      </c>
      <c r="E2595" s="12">
        <v>64</v>
      </c>
      <c r="F2595" s="12">
        <v>0.14299999999999999</v>
      </c>
      <c r="G2595" s="12">
        <v>9.1519999999999992</v>
      </c>
      <c r="H2595" s="13">
        <v>14.185599999999999</v>
      </c>
      <c r="I2595" s="13">
        <v>1.153152</v>
      </c>
      <c r="J2595" s="13">
        <v>0.97011199999999986</v>
      </c>
      <c r="K2595" s="13">
        <v>0.100672</v>
      </c>
      <c r="L2595" s="13">
        <v>0</v>
      </c>
      <c r="M2595" s="5">
        <f>AllData_CategoryTribe!AX2596*4</f>
        <v>4.6126079999999998</v>
      </c>
      <c r="N2595" s="5">
        <f>AllData_CategoryTribe!BA2596*9</f>
        <v>8.7310079999999992</v>
      </c>
      <c r="O2595" s="5">
        <f>AllData_CategoryTribe!BB2596*4</f>
        <v>0.40268799999999999</v>
      </c>
      <c r="P2595">
        <f t="shared" si="40"/>
        <v>1</v>
      </c>
      <c r="Q2595">
        <v>24.3</v>
      </c>
    </row>
    <row r="2596" spans="1:17" x14ac:dyDescent="0.3">
      <c r="A2596" s="8" t="s">
        <v>232</v>
      </c>
      <c r="B2596" s="8" t="s">
        <v>240</v>
      </c>
      <c r="C2596" s="8" t="s">
        <v>187</v>
      </c>
      <c r="D2596" s="8" t="s">
        <v>24</v>
      </c>
      <c r="E2596" s="12">
        <v>184</v>
      </c>
      <c r="F2596" s="12">
        <v>0.14299999999999999</v>
      </c>
      <c r="G2596" s="12">
        <v>26.311999999999998</v>
      </c>
      <c r="H2596" s="13">
        <v>18.155279999999998</v>
      </c>
      <c r="I2596" s="13">
        <v>0.94723199999999996</v>
      </c>
      <c r="J2596" s="13">
        <v>1.0787919999999998</v>
      </c>
      <c r="K2596" s="13">
        <v>1.18404</v>
      </c>
      <c r="L2596" s="13">
        <v>0</v>
      </c>
      <c r="M2596" s="5">
        <f>AllData_CategoryTribe!AX2597*4</f>
        <v>3.7889279999999999</v>
      </c>
      <c r="N2596" s="5">
        <f>AllData_CategoryTribe!BA2597*9</f>
        <v>9.709127999999998</v>
      </c>
      <c r="O2596" s="5">
        <f>AllData_CategoryTribe!BB2597*4</f>
        <v>4.7361599999999999</v>
      </c>
      <c r="P2596">
        <f t="shared" si="40"/>
        <v>1</v>
      </c>
      <c r="Q2596">
        <v>12.2</v>
      </c>
    </row>
    <row r="2597" spans="1:17" x14ac:dyDescent="0.3">
      <c r="A2597" s="8" t="s">
        <v>232</v>
      </c>
      <c r="B2597" s="8" t="s">
        <v>240</v>
      </c>
      <c r="C2597" s="8" t="s">
        <v>187</v>
      </c>
      <c r="D2597" s="8" t="s">
        <v>25</v>
      </c>
      <c r="E2597" s="12"/>
      <c r="F2597" s="12">
        <v>0</v>
      </c>
      <c r="G2597" s="12">
        <v>0</v>
      </c>
      <c r="H2597" s="13">
        <v>0</v>
      </c>
      <c r="I2597" s="13">
        <v>0</v>
      </c>
      <c r="J2597" s="13">
        <v>0</v>
      </c>
      <c r="K2597" s="13">
        <v>0</v>
      </c>
      <c r="L2597" s="13">
        <v>0</v>
      </c>
      <c r="M2597" s="5">
        <f>AllData_CategoryTribe!AX2598*4</f>
        <v>0</v>
      </c>
      <c r="N2597" s="5">
        <f>AllData_CategoryTribe!BA2598*9</f>
        <v>0</v>
      </c>
      <c r="O2597" s="5">
        <f>AllData_CategoryTribe!BB2598*4</f>
        <v>0</v>
      </c>
      <c r="P2597">
        <f t="shared" si="40"/>
        <v>0</v>
      </c>
      <c r="Q2597">
        <v>59.3</v>
      </c>
    </row>
    <row r="2598" spans="1:17" x14ac:dyDescent="0.3">
      <c r="A2598" s="8" t="s">
        <v>20</v>
      </c>
      <c r="B2598" s="8" t="s">
        <v>240</v>
      </c>
      <c r="C2598" s="8" t="s">
        <v>187</v>
      </c>
      <c r="D2598" s="8" t="s">
        <v>20</v>
      </c>
      <c r="E2598" s="12">
        <v>112</v>
      </c>
      <c r="F2598" s="12">
        <v>1</v>
      </c>
      <c r="G2598" s="12">
        <v>112</v>
      </c>
      <c r="H2598" s="13">
        <v>117.6</v>
      </c>
      <c r="I2598" s="13">
        <v>20.72</v>
      </c>
      <c r="J2598" s="13">
        <v>3.2480000000000002</v>
      </c>
      <c r="K2598" s="13">
        <v>0</v>
      </c>
      <c r="L2598" s="13">
        <v>0</v>
      </c>
      <c r="M2598" s="5">
        <f>AllData_CategoryTribe!AX2599*4</f>
        <v>82.88</v>
      </c>
      <c r="N2598" s="5">
        <f>AllData_CategoryTribe!BA2599*9</f>
        <v>29.232000000000003</v>
      </c>
      <c r="O2598" s="5">
        <f>AllData_CategoryTribe!BB2599*4</f>
        <v>0</v>
      </c>
      <c r="P2598">
        <f t="shared" si="40"/>
        <v>1</v>
      </c>
      <c r="Q2598">
        <v>21.4</v>
      </c>
    </row>
    <row r="2599" spans="1:17" x14ac:dyDescent="0.3">
      <c r="A2599" s="8" t="s">
        <v>233</v>
      </c>
      <c r="B2599" s="8" t="s">
        <v>240</v>
      </c>
      <c r="C2599" s="8" t="s">
        <v>187</v>
      </c>
      <c r="D2599" s="8" t="s">
        <v>26</v>
      </c>
      <c r="E2599" s="12">
        <v>175</v>
      </c>
      <c r="F2599" s="12">
        <v>0.28599999999999998</v>
      </c>
      <c r="G2599" s="12">
        <v>50.05</v>
      </c>
      <c r="H2599" s="13">
        <v>65.064999999999998</v>
      </c>
      <c r="I2599" s="13">
        <v>1.2011999999999998</v>
      </c>
      <c r="J2599" s="13">
        <v>0.10009999999999999</v>
      </c>
      <c r="K2599" s="13">
        <v>14.314300000000001</v>
      </c>
      <c r="L2599" s="13">
        <v>0.15014999999999998</v>
      </c>
      <c r="M2599" s="5">
        <f>AllData_CategoryTribe!AX2600*4</f>
        <v>4.8047999999999993</v>
      </c>
      <c r="N2599" s="5">
        <f>AllData_CategoryTribe!BA2600*9</f>
        <v>0.90089999999999992</v>
      </c>
      <c r="O2599" s="5">
        <f>AllData_CategoryTribe!BB2600*4</f>
        <v>57.257200000000005</v>
      </c>
      <c r="P2599">
        <f t="shared" si="40"/>
        <v>1</v>
      </c>
      <c r="Q2599">
        <v>31.200000000000003</v>
      </c>
    </row>
    <row r="2600" spans="1:17" x14ac:dyDescent="0.3">
      <c r="A2600" s="8" t="s">
        <v>233</v>
      </c>
      <c r="B2600" s="8" t="s">
        <v>240</v>
      </c>
      <c r="C2600" s="8" t="s">
        <v>187</v>
      </c>
      <c r="D2600" s="8" t="s">
        <v>28</v>
      </c>
      <c r="E2600" s="12">
        <v>185</v>
      </c>
      <c r="F2600" s="12">
        <v>0.42899999999999999</v>
      </c>
      <c r="G2600" s="12">
        <v>79.364999999999995</v>
      </c>
      <c r="H2600" s="13">
        <v>100.79355</v>
      </c>
      <c r="I2600" s="13">
        <v>6.9047549999999989</v>
      </c>
      <c r="J2600" s="13">
        <v>0.39682499999999998</v>
      </c>
      <c r="K2600" s="13">
        <v>18.095219999999998</v>
      </c>
      <c r="L2600" s="13">
        <v>5.0793599999999994</v>
      </c>
      <c r="M2600" s="5">
        <f>AllData_CategoryTribe!AX2601*4</f>
        <v>27.619019999999995</v>
      </c>
      <c r="N2600" s="5">
        <f>AllData_CategoryTribe!BA2601*9</f>
        <v>3.5714249999999996</v>
      </c>
      <c r="O2600" s="5">
        <f>AllData_CategoryTribe!BB2601*4</f>
        <v>72.380879999999991</v>
      </c>
      <c r="P2600">
        <f t="shared" si="40"/>
        <v>1</v>
      </c>
      <c r="Q2600">
        <v>32</v>
      </c>
    </row>
    <row r="2601" spans="1:17" x14ac:dyDescent="0.3">
      <c r="A2601" s="8" t="s">
        <v>233</v>
      </c>
      <c r="B2601" s="8" t="s">
        <v>240</v>
      </c>
      <c r="C2601" s="8" t="s">
        <v>187</v>
      </c>
      <c r="D2601" s="8" t="s">
        <v>29</v>
      </c>
      <c r="E2601" s="12">
        <v>60</v>
      </c>
      <c r="F2601" s="12">
        <v>1</v>
      </c>
      <c r="G2601" s="12">
        <v>60</v>
      </c>
      <c r="H2601" s="13">
        <v>13.2</v>
      </c>
      <c r="I2601" s="13">
        <v>0.6</v>
      </c>
      <c r="J2601" s="13">
        <v>0.24</v>
      </c>
      <c r="K2601" s="13">
        <v>2.7</v>
      </c>
      <c r="L2601" s="13">
        <v>1.68</v>
      </c>
      <c r="M2601" s="5">
        <f>AllData_CategoryTribe!AX2602*4</f>
        <v>2.4</v>
      </c>
      <c r="N2601" s="5">
        <f>AllData_CategoryTribe!BA2602*9</f>
        <v>2.16</v>
      </c>
      <c r="O2601" s="5">
        <f>AllData_CategoryTribe!BB2602*4</f>
        <v>10.8</v>
      </c>
      <c r="P2601">
        <f t="shared" si="40"/>
        <v>1</v>
      </c>
      <c r="Q2601">
        <v>5.9</v>
      </c>
    </row>
    <row r="2602" spans="1:17" x14ac:dyDescent="0.3">
      <c r="A2602" s="8" t="s">
        <v>233</v>
      </c>
      <c r="B2602" s="8" t="s">
        <v>240</v>
      </c>
      <c r="C2602" s="8" t="s">
        <v>187</v>
      </c>
      <c r="D2602" s="8" t="s">
        <v>30</v>
      </c>
      <c r="E2602" s="12">
        <v>119</v>
      </c>
      <c r="F2602" s="12">
        <v>6.7000000000000004E-2</v>
      </c>
      <c r="G2602" s="12">
        <v>7.9730000000000008</v>
      </c>
      <c r="H2602" s="13">
        <v>7.335160000000001</v>
      </c>
      <c r="I2602" s="13">
        <v>7.9730000000000009E-2</v>
      </c>
      <c r="J2602" s="13">
        <v>3.9865000000000005E-2</v>
      </c>
      <c r="K2602" s="13">
        <v>1.8656820000000003</v>
      </c>
      <c r="L2602" s="13">
        <v>0.19135200000000002</v>
      </c>
      <c r="M2602" s="5">
        <f>AllData_CategoryTribe!AX2603*4</f>
        <v>0.31892000000000004</v>
      </c>
      <c r="N2602" s="5">
        <f>AllData_CategoryTribe!BA2603*9</f>
        <v>0.35878500000000002</v>
      </c>
      <c r="O2602" s="5">
        <f>AllData_CategoryTribe!BB2603*4</f>
        <v>7.4627280000000011</v>
      </c>
      <c r="P2602">
        <f t="shared" si="40"/>
        <v>1</v>
      </c>
      <c r="Q2602">
        <v>24.9</v>
      </c>
    </row>
    <row r="2603" spans="1:17" x14ac:dyDescent="0.3">
      <c r="A2603" s="8" t="s">
        <v>233</v>
      </c>
      <c r="B2603" s="8" t="s">
        <v>240</v>
      </c>
      <c r="C2603" s="8" t="s">
        <v>187</v>
      </c>
      <c r="D2603" s="8" t="s">
        <v>31</v>
      </c>
      <c r="E2603" s="12">
        <v>122</v>
      </c>
      <c r="F2603" s="12">
        <v>0.14299999999999999</v>
      </c>
      <c r="G2603" s="12">
        <v>17.445999999999998</v>
      </c>
      <c r="H2603" s="13">
        <v>16.224779999999999</v>
      </c>
      <c r="I2603" s="13">
        <v>0.34891999999999995</v>
      </c>
      <c r="J2603" s="13">
        <v>1.7446E-2</v>
      </c>
      <c r="K2603" s="13">
        <v>3.7683359999999997</v>
      </c>
      <c r="L2603" s="13">
        <v>0.26168999999999998</v>
      </c>
      <c r="M2603" s="5">
        <f>AllData_CategoryTribe!AX2604*4</f>
        <v>1.3956799999999998</v>
      </c>
      <c r="N2603" s="5">
        <f>AllData_CategoryTribe!BA2604*9</f>
        <v>0.15701399999999999</v>
      </c>
      <c r="O2603" s="5">
        <f>AllData_CategoryTribe!BB2604*4</f>
        <v>15.073343999999999</v>
      </c>
      <c r="P2603">
        <f t="shared" si="40"/>
        <v>1</v>
      </c>
      <c r="Q2603">
        <v>23.700000000000003</v>
      </c>
    </row>
    <row r="2604" spans="1:17" x14ac:dyDescent="0.3">
      <c r="A2604" s="8" t="s">
        <v>233</v>
      </c>
      <c r="B2604" s="8" t="s">
        <v>240</v>
      </c>
      <c r="C2604" s="8" t="s">
        <v>187</v>
      </c>
      <c r="D2604" s="8" t="s">
        <v>128</v>
      </c>
      <c r="E2604" s="12">
        <v>62</v>
      </c>
      <c r="F2604" s="12">
        <v>3.0000000000000001E-3</v>
      </c>
      <c r="G2604" s="12">
        <v>0.186</v>
      </c>
      <c r="H2604" s="13">
        <v>8.3699999999999997E-2</v>
      </c>
      <c r="I2604" s="13">
        <v>2.0460000000000001E-3</v>
      </c>
      <c r="J2604" s="13">
        <v>3.7200000000000004E-4</v>
      </c>
      <c r="K2604" s="13">
        <v>1.9530000000000002E-2</v>
      </c>
      <c r="L2604" s="13">
        <v>6.1380000000000002E-3</v>
      </c>
      <c r="M2604" s="5">
        <f>AllData_CategoryTribe!AX2605*4</f>
        <v>8.1840000000000003E-3</v>
      </c>
      <c r="N2604" s="5">
        <f>AllData_CategoryTribe!BA2605*9</f>
        <v>3.3480000000000003E-3</v>
      </c>
      <c r="O2604" s="5">
        <f>AllData_CategoryTribe!BB2605*4</f>
        <v>7.8120000000000009E-2</v>
      </c>
      <c r="P2604">
        <f t="shared" si="40"/>
        <v>1</v>
      </c>
      <c r="Q2604">
        <v>11.8</v>
      </c>
    </row>
    <row r="2605" spans="1:17" x14ac:dyDescent="0.3">
      <c r="A2605" s="8" t="s">
        <v>233</v>
      </c>
      <c r="B2605" s="8" t="s">
        <v>240</v>
      </c>
      <c r="C2605" s="8" t="s">
        <v>187</v>
      </c>
      <c r="D2605" s="8" t="s">
        <v>167</v>
      </c>
      <c r="E2605" s="12">
        <v>62</v>
      </c>
      <c r="F2605" s="12">
        <v>1</v>
      </c>
      <c r="G2605" s="12">
        <v>62</v>
      </c>
      <c r="H2605" s="13">
        <v>13.02</v>
      </c>
      <c r="I2605" s="13">
        <v>0.55800000000000005</v>
      </c>
      <c r="J2605" s="13">
        <v>0.18599999999999997</v>
      </c>
      <c r="K2605" s="13">
        <v>2.8519999999999999</v>
      </c>
      <c r="L2605" s="13">
        <v>0.68200000000000005</v>
      </c>
      <c r="M2605" s="5">
        <f>AllData_CategoryTribe!AX2606*4</f>
        <v>2.2320000000000002</v>
      </c>
      <c r="N2605" s="5">
        <f>AllData_CategoryTribe!BA2606*9</f>
        <v>1.6739999999999997</v>
      </c>
      <c r="O2605" s="5">
        <f>AllData_CategoryTribe!BB2606*4</f>
        <v>11.407999999999999</v>
      </c>
      <c r="P2605">
        <f t="shared" si="40"/>
        <v>1</v>
      </c>
      <c r="Q2605">
        <v>5.8</v>
      </c>
    </row>
    <row r="2606" spans="1:17" x14ac:dyDescent="0.3">
      <c r="A2606" s="8" t="s">
        <v>233</v>
      </c>
      <c r="B2606" s="8" t="s">
        <v>240</v>
      </c>
      <c r="C2606" s="8" t="s">
        <v>187</v>
      </c>
      <c r="D2606" s="8" t="s">
        <v>171</v>
      </c>
      <c r="E2606" s="12">
        <v>44</v>
      </c>
      <c r="F2606" s="12">
        <v>1</v>
      </c>
      <c r="G2606" s="12">
        <v>44</v>
      </c>
      <c r="H2606" s="13">
        <v>120.56</v>
      </c>
      <c r="I2606" s="13">
        <v>3.8720000000000003</v>
      </c>
      <c r="J2606" s="13">
        <v>1.32</v>
      </c>
      <c r="K2606" s="13">
        <v>22.835999999999999</v>
      </c>
      <c r="L2606" s="13">
        <v>1.232</v>
      </c>
      <c r="M2606" s="5">
        <f>AllData_CategoryTribe!AX2607*4</f>
        <v>15.488000000000001</v>
      </c>
      <c r="N2606" s="5">
        <f>AllData_CategoryTribe!BA2607*9</f>
        <v>11.88</v>
      </c>
      <c r="O2606" s="5">
        <f>AllData_CategoryTribe!BB2607*4</f>
        <v>91.343999999999994</v>
      </c>
      <c r="P2606">
        <f t="shared" si="40"/>
        <v>1</v>
      </c>
      <c r="Q2606">
        <v>63.7</v>
      </c>
    </row>
    <row r="2607" spans="1:17" x14ac:dyDescent="0.3">
      <c r="A2607" s="8" t="s">
        <v>233</v>
      </c>
      <c r="B2607" s="8" t="s">
        <v>240</v>
      </c>
      <c r="C2607" s="8" t="s">
        <v>187</v>
      </c>
      <c r="D2607" s="8" t="s">
        <v>44</v>
      </c>
      <c r="E2607" s="12">
        <v>250</v>
      </c>
      <c r="F2607" s="12">
        <v>0.14299999999999999</v>
      </c>
      <c r="G2607" s="12">
        <v>35.75</v>
      </c>
      <c r="H2607" s="13">
        <v>50.407499999999999</v>
      </c>
      <c r="I2607" s="13">
        <v>1.716</v>
      </c>
      <c r="J2607" s="13">
        <v>0.25024999999999997</v>
      </c>
      <c r="K2607" s="13">
        <v>10.11725</v>
      </c>
      <c r="L2607" s="13">
        <v>0.60775000000000001</v>
      </c>
      <c r="M2607" s="5">
        <f>AllData_CategoryTribe!AX2608*4</f>
        <v>6.8639999999999999</v>
      </c>
      <c r="N2607" s="5">
        <f>AllData_CategoryTribe!BA2608*9</f>
        <v>2.2522499999999996</v>
      </c>
      <c r="O2607" s="5">
        <f>AllData_CategoryTribe!BB2608*4</f>
        <v>40.469000000000001</v>
      </c>
      <c r="P2607">
        <f t="shared" si="40"/>
        <v>1</v>
      </c>
      <c r="Q2607">
        <v>33.799999999999997</v>
      </c>
    </row>
    <row r="2608" spans="1:17" x14ac:dyDescent="0.3">
      <c r="A2608" s="8" t="s">
        <v>234</v>
      </c>
      <c r="B2608" s="8" t="s">
        <v>240</v>
      </c>
      <c r="C2608" s="8" t="s">
        <v>187</v>
      </c>
      <c r="D2608" s="8" t="s">
        <v>248</v>
      </c>
      <c r="E2608" s="12">
        <v>134</v>
      </c>
      <c r="F2608" s="12">
        <v>0.28599999999999998</v>
      </c>
      <c r="G2608" s="12">
        <v>38.323999999999998</v>
      </c>
      <c r="H2608" s="13">
        <v>62.468119999999999</v>
      </c>
      <c r="I2608" s="13">
        <v>2.414412</v>
      </c>
      <c r="J2608" s="13">
        <v>0.53653600000000001</v>
      </c>
      <c r="K2608" s="13">
        <v>11.918764000000001</v>
      </c>
      <c r="L2608" s="13">
        <v>0.38323999999999997</v>
      </c>
      <c r="M2608" s="5">
        <f>AllData_CategoryTribe!AX2609*4</f>
        <v>9.657648</v>
      </c>
      <c r="N2608" s="5">
        <f>AllData_CategoryTribe!BA2609*9</f>
        <v>4.828824</v>
      </c>
      <c r="O2608" s="5">
        <f>AllData_CategoryTribe!BB2609*4</f>
        <v>47.675056000000005</v>
      </c>
      <c r="P2608">
        <f t="shared" si="40"/>
        <v>1</v>
      </c>
      <c r="Q2608">
        <v>38.799999999999997</v>
      </c>
    </row>
    <row r="2609" spans="1:17" x14ac:dyDescent="0.3">
      <c r="A2609" s="8" t="s">
        <v>234</v>
      </c>
      <c r="B2609" s="8" t="s">
        <v>240</v>
      </c>
      <c r="C2609" s="8" t="s">
        <v>187</v>
      </c>
      <c r="D2609" s="8" t="s">
        <v>27</v>
      </c>
      <c r="E2609" s="12">
        <v>114</v>
      </c>
      <c r="F2609" s="12">
        <v>1</v>
      </c>
      <c r="G2609" s="12">
        <v>114</v>
      </c>
      <c r="H2609" s="13">
        <v>142.5</v>
      </c>
      <c r="I2609" s="13">
        <v>2.3940000000000001</v>
      </c>
      <c r="J2609" s="13">
        <v>1.4820000000000002</v>
      </c>
      <c r="K2609" s="13">
        <v>29.867999999999999</v>
      </c>
      <c r="L2609" s="13">
        <v>1.1399999999999999</v>
      </c>
      <c r="M2609" s="5">
        <f>AllData_CategoryTribe!AX2610*4</f>
        <v>9.5760000000000005</v>
      </c>
      <c r="N2609" s="5">
        <f>AllData_CategoryTribe!BA2610*9</f>
        <v>13.338000000000001</v>
      </c>
      <c r="O2609" s="5">
        <f>AllData_CategoryTribe!BB2610*4</f>
        <v>119.47199999999999</v>
      </c>
      <c r="P2609">
        <f t="shared" si="40"/>
        <v>1</v>
      </c>
      <c r="Q2609">
        <v>29.6</v>
      </c>
    </row>
    <row r="2610" spans="1:17" x14ac:dyDescent="0.3">
      <c r="A2610" s="8" t="s">
        <v>234</v>
      </c>
      <c r="B2610" s="8" t="s">
        <v>240</v>
      </c>
      <c r="C2610" s="8" t="s">
        <v>187</v>
      </c>
      <c r="D2610" s="8" t="s">
        <v>32</v>
      </c>
      <c r="E2610" s="12"/>
      <c r="F2610" s="12">
        <v>0</v>
      </c>
      <c r="G2610" s="12">
        <v>0</v>
      </c>
      <c r="H2610" s="13">
        <v>0</v>
      </c>
      <c r="I2610" s="13">
        <v>0</v>
      </c>
      <c r="J2610" s="13">
        <v>0</v>
      </c>
      <c r="K2610" s="13">
        <v>0</v>
      </c>
      <c r="L2610" s="13">
        <v>0</v>
      </c>
      <c r="M2610" s="5">
        <f>AllData_CategoryTribe!AX2611*4</f>
        <v>0</v>
      </c>
      <c r="N2610" s="5">
        <f>AllData_CategoryTribe!BA2611*9</f>
        <v>0</v>
      </c>
      <c r="O2610" s="5">
        <f>AllData_CategoryTribe!BB2611*4</f>
        <v>0</v>
      </c>
      <c r="P2610">
        <f t="shared" si="40"/>
        <v>0</v>
      </c>
      <c r="Q2610">
        <v>87</v>
      </c>
    </row>
    <row r="2611" spans="1:17" x14ac:dyDescent="0.3">
      <c r="A2611" s="8" t="s">
        <v>234</v>
      </c>
      <c r="B2611" s="8" t="s">
        <v>240</v>
      </c>
      <c r="C2611" s="8" t="s">
        <v>187</v>
      </c>
      <c r="D2611" s="8" t="s">
        <v>74</v>
      </c>
      <c r="E2611" s="12">
        <v>340</v>
      </c>
      <c r="F2611" s="12">
        <v>0.14299999999999999</v>
      </c>
      <c r="G2611" s="12">
        <v>48.62</v>
      </c>
      <c r="H2611" s="13">
        <v>19.934199999999997</v>
      </c>
      <c r="I2611" s="13">
        <v>0</v>
      </c>
      <c r="J2611" s="13">
        <v>0</v>
      </c>
      <c r="K2611" s="13">
        <v>5.0564799999999996</v>
      </c>
      <c r="L2611" s="13">
        <v>0</v>
      </c>
      <c r="M2611" s="5">
        <f>AllData_CategoryTribe!AX2612*4</f>
        <v>0</v>
      </c>
      <c r="N2611" s="5">
        <f>AllData_CategoryTribe!BA2612*9</f>
        <v>0</v>
      </c>
      <c r="O2611" s="5">
        <f>AllData_CategoryTribe!BB2612*4</f>
        <v>20.225919999999999</v>
      </c>
      <c r="P2611">
        <f t="shared" si="40"/>
        <v>1</v>
      </c>
      <c r="Q2611">
        <v>10.4</v>
      </c>
    </row>
    <row r="2612" spans="1:17" x14ac:dyDescent="0.3">
      <c r="A2612" s="8" t="s">
        <v>232</v>
      </c>
      <c r="B2612" s="8" t="s">
        <v>239</v>
      </c>
      <c r="C2612" s="8" t="s">
        <v>188</v>
      </c>
      <c r="D2612" s="8" t="s">
        <v>13</v>
      </c>
      <c r="E2612" s="12">
        <v>112</v>
      </c>
      <c r="F2612" s="12">
        <v>3.3000000000000002E-2</v>
      </c>
      <c r="G2612" s="12">
        <v>3.6960000000000002</v>
      </c>
      <c r="H2612" s="13">
        <v>9.94224</v>
      </c>
      <c r="I2612" s="13">
        <v>0.92030400000000001</v>
      </c>
      <c r="J2612" s="13">
        <v>0.66528000000000009</v>
      </c>
      <c r="K2612" s="13">
        <v>0</v>
      </c>
      <c r="L2612" s="13">
        <v>0</v>
      </c>
      <c r="M2612" s="5">
        <f>AllData_CategoryTribe!AX2613*4</f>
        <v>3.681216</v>
      </c>
      <c r="N2612" s="5">
        <f>AllData_CategoryTribe!BA2613*9</f>
        <v>5.9875200000000008</v>
      </c>
      <c r="O2612" s="5">
        <f>AllData_CategoryTribe!BB2613*4</f>
        <v>0</v>
      </c>
      <c r="P2612">
        <f t="shared" si="40"/>
        <v>1</v>
      </c>
      <c r="Q2612">
        <v>42.9</v>
      </c>
    </row>
    <row r="2613" spans="1:17" x14ac:dyDescent="0.3">
      <c r="A2613" s="8" t="s">
        <v>232</v>
      </c>
      <c r="B2613" s="8" t="s">
        <v>239</v>
      </c>
      <c r="C2613" s="8" t="s">
        <v>188</v>
      </c>
      <c r="D2613" s="8" t="s">
        <v>15</v>
      </c>
      <c r="E2613" s="12"/>
      <c r="F2613" s="12">
        <v>0</v>
      </c>
      <c r="G2613" s="12">
        <v>0</v>
      </c>
      <c r="H2613" s="13">
        <v>0</v>
      </c>
      <c r="I2613" s="13">
        <v>0</v>
      </c>
      <c r="J2613" s="13">
        <v>0</v>
      </c>
      <c r="K2613" s="13">
        <v>0</v>
      </c>
      <c r="L2613" s="13">
        <v>0</v>
      </c>
      <c r="M2613" s="5">
        <f>AllData_CategoryTribe!AX2614*4</f>
        <v>0</v>
      </c>
      <c r="N2613" s="5">
        <f>AllData_CategoryTribe!BA2614*9</f>
        <v>0</v>
      </c>
      <c r="O2613" s="5">
        <f>AllData_CategoryTribe!BB2614*4</f>
        <v>0</v>
      </c>
      <c r="P2613">
        <f t="shared" si="40"/>
        <v>0</v>
      </c>
      <c r="Q2613">
        <v>44.3</v>
      </c>
    </row>
    <row r="2614" spans="1:17" x14ac:dyDescent="0.3">
      <c r="A2614" s="8" t="s">
        <v>232</v>
      </c>
      <c r="B2614" s="8" t="s">
        <v>239</v>
      </c>
      <c r="C2614" s="8" t="s">
        <v>188</v>
      </c>
      <c r="D2614" s="8" t="s">
        <v>17</v>
      </c>
      <c r="E2614" s="12"/>
      <c r="F2614" s="12">
        <v>0</v>
      </c>
      <c r="G2614" s="12">
        <v>0</v>
      </c>
      <c r="H2614" s="13">
        <v>0</v>
      </c>
      <c r="I2614" s="13">
        <v>0</v>
      </c>
      <c r="J2614" s="13">
        <v>0</v>
      </c>
      <c r="K2614" s="13">
        <v>0</v>
      </c>
      <c r="L2614" s="13">
        <v>0</v>
      </c>
      <c r="M2614" s="5">
        <f>AllData_CategoryTribe!AX2615*4</f>
        <v>0</v>
      </c>
      <c r="N2614" s="5">
        <f>AllData_CategoryTribe!BA2615*9</f>
        <v>0</v>
      </c>
      <c r="O2614" s="5">
        <f>AllData_CategoryTribe!BB2615*4</f>
        <v>0</v>
      </c>
      <c r="P2614">
        <f t="shared" si="40"/>
        <v>0</v>
      </c>
      <c r="Q2614">
        <v>38.299999999999997</v>
      </c>
    </row>
    <row r="2615" spans="1:17" x14ac:dyDescent="0.3">
      <c r="A2615" s="8" t="s">
        <v>232</v>
      </c>
      <c r="B2615" s="8" t="s">
        <v>239</v>
      </c>
      <c r="C2615" s="8" t="s">
        <v>188</v>
      </c>
      <c r="D2615" s="8" t="s">
        <v>18</v>
      </c>
      <c r="E2615" s="12"/>
      <c r="F2615" s="12">
        <v>0</v>
      </c>
      <c r="G2615" s="12">
        <v>0</v>
      </c>
      <c r="H2615" s="13">
        <v>0</v>
      </c>
      <c r="I2615" s="13">
        <v>0</v>
      </c>
      <c r="J2615" s="13">
        <v>0</v>
      </c>
      <c r="K2615" s="13">
        <v>0</v>
      </c>
      <c r="L2615" s="13">
        <v>0</v>
      </c>
      <c r="M2615" s="5">
        <f>AllData_CategoryTribe!AX2616*4</f>
        <v>0</v>
      </c>
      <c r="N2615" s="5">
        <f>AllData_CategoryTribe!BA2616*9</f>
        <v>0</v>
      </c>
      <c r="O2615" s="5">
        <f>AllData_CategoryTribe!BB2616*4</f>
        <v>0</v>
      </c>
      <c r="P2615">
        <f t="shared" si="40"/>
        <v>0</v>
      </c>
      <c r="Q2615">
        <v>39.900000000000006</v>
      </c>
    </row>
    <row r="2616" spans="1:17" x14ac:dyDescent="0.3">
      <c r="A2616" s="8" t="s">
        <v>232</v>
      </c>
      <c r="B2616" s="8" t="s">
        <v>239</v>
      </c>
      <c r="C2616" s="8" t="s">
        <v>188</v>
      </c>
      <c r="D2616" s="8" t="s">
        <v>19</v>
      </c>
      <c r="E2616" s="12">
        <v>112</v>
      </c>
      <c r="F2616" s="12">
        <v>3.3000000000000002E-2</v>
      </c>
      <c r="G2616" s="12">
        <v>3.6960000000000002</v>
      </c>
      <c r="H2616" s="13">
        <v>10.533600000000002</v>
      </c>
      <c r="I2616" s="13">
        <v>0.994224</v>
      </c>
      <c r="J2616" s="13">
        <v>0.69854399999999994</v>
      </c>
      <c r="K2616" s="13">
        <v>0</v>
      </c>
      <c r="L2616" s="13">
        <v>0</v>
      </c>
      <c r="M2616" s="5">
        <f>AllData_CategoryTribe!AX2617*4</f>
        <v>3.976896</v>
      </c>
      <c r="N2616" s="5">
        <f>AllData_CategoryTribe!BA2617*9</f>
        <v>6.2868959999999996</v>
      </c>
      <c r="O2616" s="5">
        <f>AllData_CategoryTribe!BB2617*4</f>
        <v>0</v>
      </c>
      <c r="P2616">
        <f t="shared" si="40"/>
        <v>1</v>
      </c>
      <c r="Q2616">
        <v>45.8</v>
      </c>
    </row>
    <row r="2617" spans="1:17" x14ac:dyDescent="0.3">
      <c r="A2617" s="8" t="s">
        <v>232</v>
      </c>
      <c r="B2617" s="8" t="s">
        <v>239</v>
      </c>
      <c r="C2617" s="8" t="s">
        <v>188</v>
      </c>
      <c r="D2617" s="8" t="s">
        <v>22</v>
      </c>
      <c r="E2617" s="12"/>
      <c r="F2617" s="12">
        <v>0</v>
      </c>
      <c r="G2617" s="12">
        <v>0</v>
      </c>
      <c r="H2617" s="13">
        <v>0</v>
      </c>
      <c r="I2617" s="13">
        <v>0</v>
      </c>
      <c r="J2617" s="13">
        <v>0</v>
      </c>
      <c r="K2617" s="13">
        <v>0</v>
      </c>
      <c r="L2617" s="13">
        <v>0</v>
      </c>
      <c r="M2617" s="5">
        <f>AllData_CategoryTribe!AX2618*4</f>
        <v>0</v>
      </c>
      <c r="N2617" s="5">
        <f>AllData_CategoryTribe!BA2618*9</f>
        <v>0</v>
      </c>
      <c r="O2617" s="5">
        <f>AllData_CategoryTribe!BB2618*4</f>
        <v>0</v>
      </c>
      <c r="P2617">
        <f t="shared" si="40"/>
        <v>0</v>
      </c>
      <c r="Q2617">
        <v>45.8</v>
      </c>
    </row>
    <row r="2618" spans="1:17" x14ac:dyDescent="0.3">
      <c r="A2618" s="8" t="s">
        <v>232</v>
      </c>
      <c r="B2618" s="8" t="s">
        <v>239</v>
      </c>
      <c r="C2618" s="8" t="s">
        <v>188</v>
      </c>
      <c r="D2618" s="8" t="s">
        <v>23</v>
      </c>
      <c r="E2618" s="12">
        <v>64</v>
      </c>
      <c r="F2618" s="12">
        <v>0.28599999999999998</v>
      </c>
      <c r="G2618" s="12">
        <v>18.303999999999998</v>
      </c>
      <c r="H2618" s="13">
        <v>28.371199999999998</v>
      </c>
      <c r="I2618" s="13">
        <v>2.3063039999999999</v>
      </c>
      <c r="J2618" s="13">
        <v>1.9402239999999997</v>
      </c>
      <c r="K2618" s="13">
        <v>0.201344</v>
      </c>
      <c r="L2618" s="13">
        <v>0</v>
      </c>
      <c r="M2618" s="5">
        <f>AllData_CategoryTribe!AX2619*4</f>
        <v>9.2252159999999996</v>
      </c>
      <c r="N2618" s="5">
        <f>AllData_CategoryTribe!BA2619*9</f>
        <v>17.462015999999998</v>
      </c>
      <c r="O2618" s="5">
        <f>AllData_CategoryTribe!BB2619*4</f>
        <v>0.80537599999999998</v>
      </c>
      <c r="P2618">
        <f t="shared" si="40"/>
        <v>1</v>
      </c>
      <c r="Q2618">
        <v>24.3</v>
      </c>
    </row>
    <row r="2619" spans="1:17" x14ac:dyDescent="0.3">
      <c r="A2619" s="8" t="s">
        <v>232</v>
      </c>
      <c r="B2619" s="8" t="s">
        <v>239</v>
      </c>
      <c r="C2619" s="8" t="s">
        <v>188</v>
      </c>
      <c r="D2619" s="8" t="s">
        <v>24</v>
      </c>
      <c r="E2619" s="12">
        <v>184</v>
      </c>
      <c r="F2619" s="12">
        <v>1</v>
      </c>
      <c r="G2619" s="12">
        <v>184</v>
      </c>
      <c r="H2619" s="13">
        <v>126.96</v>
      </c>
      <c r="I2619" s="13">
        <v>6.6239999999999997</v>
      </c>
      <c r="J2619" s="13">
        <v>7.5439999999999996</v>
      </c>
      <c r="K2619" s="13">
        <v>8.2799999999999994</v>
      </c>
      <c r="L2619" s="13">
        <v>0</v>
      </c>
      <c r="M2619" s="5">
        <f>AllData_CategoryTribe!AX2620*4</f>
        <v>26.495999999999999</v>
      </c>
      <c r="N2619" s="5">
        <f>AllData_CategoryTribe!BA2620*9</f>
        <v>67.896000000000001</v>
      </c>
      <c r="O2619" s="5">
        <f>AllData_CategoryTribe!BB2620*4</f>
        <v>33.119999999999997</v>
      </c>
      <c r="P2619">
        <f t="shared" si="40"/>
        <v>1</v>
      </c>
      <c r="Q2619">
        <v>12.2</v>
      </c>
    </row>
    <row r="2620" spans="1:17" x14ac:dyDescent="0.3">
      <c r="A2620" s="8" t="s">
        <v>232</v>
      </c>
      <c r="B2620" s="8" t="s">
        <v>239</v>
      </c>
      <c r="C2620" s="8" t="s">
        <v>188</v>
      </c>
      <c r="D2620" s="8" t="s">
        <v>25</v>
      </c>
      <c r="E2620" s="12"/>
      <c r="F2620" s="12">
        <v>0</v>
      </c>
      <c r="G2620" s="12">
        <v>0</v>
      </c>
      <c r="H2620" s="13">
        <v>0</v>
      </c>
      <c r="I2620" s="13">
        <v>0</v>
      </c>
      <c r="J2620" s="13">
        <v>0</v>
      </c>
      <c r="K2620" s="13">
        <v>0</v>
      </c>
      <c r="L2620" s="13">
        <v>0</v>
      </c>
      <c r="M2620" s="5">
        <f>AllData_CategoryTribe!AX2621*4</f>
        <v>0</v>
      </c>
      <c r="N2620" s="5">
        <f>AllData_CategoryTribe!BA2621*9</f>
        <v>0</v>
      </c>
      <c r="O2620" s="5">
        <f>AllData_CategoryTribe!BB2621*4</f>
        <v>0</v>
      </c>
      <c r="P2620">
        <f t="shared" si="40"/>
        <v>0</v>
      </c>
      <c r="Q2620">
        <v>59.3</v>
      </c>
    </row>
    <row r="2621" spans="1:17" x14ac:dyDescent="0.3">
      <c r="A2621" s="8" t="s">
        <v>20</v>
      </c>
      <c r="B2621" s="8" t="s">
        <v>239</v>
      </c>
      <c r="C2621" s="8" t="s">
        <v>188</v>
      </c>
      <c r="D2621" s="8" t="s">
        <v>20</v>
      </c>
      <c r="E2621" s="12"/>
      <c r="F2621" s="12">
        <v>0</v>
      </c>
      <c r="G2621" s="12">
        <v>0</v>
      </c>
      <c r="H2621" s="13">
        <v>0</v>
      </c>
      <c r="I2621" s="13">
        <v>0</v>
      </c>
      <c r="J2621" s="13">
        <v>0</v>
      </c>
      <c r="K2621" s="13">
        <v>0</v>
      </c>
      <c r="L2621" s="13">
        <v>0</v>
      </c>
      <c r="M2621" s="5">
        <f>AllData_CategoryTribe!AX2622*4</f>
        <v>0</v>
      </c>
      <c r="N2621" s="5">
        <f>AllData_CategoryTribe!BA2622*9</f>
        <v>0</v>
      </c>
      <c r="O2621" s="5">
        <f>AllData_CategoryTribe!BB2622*4</f>
        <v>0</v>
      </c>
      <c r="P2621">
        <f t="shared" si="40"/>
        <v>0</v>
      </c>
      <c r="Q2621">
        <v>21.4</v>
      </c>
    </row>
    <row r="2622" spans="1:17" x14ac:dyDescent="0.3">
      <c r="A2622" s="8" t="s">
        <v>233</v>
      </c>
      <c r="B2622" s="8" t="s">
        <v>239</v>
      </c>
      <c r="C2622" s="8" t="s">
        <v>188</v>
      </c>
      <c r="D2622" s="8" t="s">
        <v>26</v>
      </c>
      <c r="E2622" s="12">
        <v>175</v>
      </c>
      <c r="F2622" s="12">
        <v>0.42899999999999999</v>
      </c>
      <c r="G2622" s="12">
        <v>75.075000000000003</v>
      </c>
      <c r="H2622" s="13">
        <v>97.597499999999997</v>
      </c>
      <c r="I2622" s="13">
        <v>1.8018000000000001</v>
      </c>
      <c r="J2622" s="13">
        <v>0.15015000000000001</v>
      </c>
      <c r="K2622" s="13">
        <v>21.471450000000001</v>
      </c>
      <c r="L2622" s="13">
        <v>0.22522500000000001</v>
      </c>
      <c r="M2622" s="5">
        <f>AllData_CategoryTribe!AX2623*4</f>
        <v>7.2072000000000003</v>
      </c>
      <c r="N2622" s="5">
        <f>AllData_CategoryTribe!BA2623*9</f>
        <v>1.3513500000000001</v>
      </c>
      <c r="O2622" s="5">
        <f>AllData_CategoryTribe!BB2623*4</f>
        <v>85.885800000000003</v>
      </c>
      <c r="P2622">
        <f t="shared" si="40"/>
        <v>1</v>
      </c>
      <c r="Q2622">
        <v>31.200000000000003</v>
      </c>
    </row>
    <row r="2623" spans="1:17" x14ac:dyDescent="0.3">
      <c r="A2623" s="8" t="s">
        <v>233</v>
      </c>
      <c r="B2623" s="8" t="s">
        <v>239</v>
      </c>
      <c r="C2623" s="8" t="s">
        <v>188</v>
      </c>
      <c r="D2623" s="8" t="s">
        <v>28</v>
      </c>
      <c r="E2623" s="12">
        <v>185</v>
      </c>
      <c r="F2623" s="12">
        <v>0.28599999999999998</v>
      </c>
      <c r="G2623" s="12">
        <v>52.91</v>
      </c>
      <c r="H2623" s="13">
        <v>67.195700000000002</v>
      </c>
      <c r="I2623" s="13">
        <v>4.6031699999999995</v>
      </c>
      <c r="J2623" s="13">
        <v>0.26455000000000001</v>
      </c>
      <c r="K2623" s="13">
        <v>12.06348</v>
      </c>
      <c r="L2623" s="13">
        <v>3.3862400000000004</v>
      </c>
      <c r="M2623" s="5">
        <f>AllData_CategoryTribe!AX2624*4</f>
        <v>18.412679999999998</v>
      </c>
      <c r="N2623" s="5">
        <f>AllData_CategoryTribe!BA2624*9</f>
        <v>2.3809499999999999</v>
      </c>
      <c r="O2623" s="5">
        <f>AllData_CategoryTribe!BB2624*4</f>
        <v>48.253920000000001</v>
      </c>
      <c r="P2623">
        <f t="shared" si="40"/>
        <v>1</v>
      </c>
      <c r="Q2623">
        <v>32</v>
      </c>
    </row>
    <row r="2624" spans="1:17" x14ac:dyDescent="0.3">
      <c r="A2624" s="8" t="s">
        <v>233</v>
      </c>
      <c r="B2624" s="8" t="s">
        <v>239</v>
      </c>
      <c r="C2624" s="8" t="s">
        <v>188</v>
      </c>
      <c r="D2624" s="8" t="s">
        <v>29</v>
      </c>
      <c r="E2624" s="12">
        <v>60</v>
      </c>
      <c r="F2624" s="12"/>
      <c r="G2624" s="12">
        <v>0</v>
      </c>
      <c r="H2624" s="13">
        <v>0</v>
      </c>
      <c r="I2624" s="13">
        <v>0</v>
      </c>
      <c r="J2624" s="13">
        <v>0</v>
      </c>
      <c r="K2624" s="13">
        <v>0</v>
      </c>
      <c r="L2624" s="13">
        <v>0</v>
      </c>
      <c r="M2624" s="5">
        <f>AllData_CategoryTribe!AX2625*4</f>
        <v>0</v>
      </c>
      <c r="N2624" s="5">
        <f>AllData_CategoryTribe!BA2625*9</f>
        <v>0</v>
      </c>
      <c r="O2624" s="5">
        <f>AllData_CategoryTribe!BB2625*4</f>
        <v>0</v>
      </c>
      <c r="P2624">
        <f t="shared" si="40"/>
        <v>0</v>
      </c>
      <c r="Q2624">
        <v>5.9</v>
      </c>
    </row>
    <row r="2625" spans="1:17" x14ac:dyDescent="0.3">
      <c r="A2625" s="8" t="s">
        <v>233</v>
      </c>
      <c r="B2625" s="8" t="s">
        <v>239</v>
      </c>
      <c r="C2625" s="8" t="s">
        <v>188</v>
      </c>
      <c r="D2625" s="8" t="s">
        <v>30</v>
      </c>
      <c r="E2625" s="12"/>
      <c r="F2625" s="12">
        <v>0</v>
      </c>
      <c r="G2625" s="12">
        <v>0</v>
      </c>
      <c r="H2625" s="13">
        <v>0</v>
      </c>
      <c r="I2625" s="13">
        <v>0</v>
      </c>
      <c r="J2625" s="13">
        <v>0</v>
      </c>
      <c r="K2625" s="13">
        <v>0</v>
      </c>
      <c r="L2625" s="13">
        <v>0</v>
      </c>
      <c r="M2625" s="5">
        <f>AllData_CategoryTribe!AX2626*4</f>
        <v>0</v>
      </c>
      <c r="N2625" s="5">
        <f>AllData_CategoryTribe!BA2626*9</f>
        <v>0</v>
      </c>
      <c r="O2625" s="5">
        <f>AllData_CategoryTribe!BB2626*4</f>
        <v>0</v>
      </c>
      <c r="P2625">
        <f t="shared" si="40"/>
        <v>0</v>
      </c>
      <c r="Q2625">
        <v>24.9</v>
      </c>
    </row>
    <row r="2626" spans="1:17" x14ac:dyDescent="0.3">
      <c r="A2626" s="8" t="s">
        <v>233</v>
      </c>
      <c r="B2626" s="8" t="s">
        <v>239</v>
      </c>
      <c r="C2626" s="8" t="s">
        <v>188</v>
      </c>
      <c r="D2626" s="8" t="s">
        <v>31</v>
      </c>
      <c r="E2626" s="12">
        <v>122</v>
      </c>
      <c r="F2626" s="12">
        <v>0.28599999999999998</v>
      </c>
      <c r="G2626" s="12">
        <v>34.891999999999996</v>
      </c>
      <c r="H2626" s="13">
        <v>32.449559999999998</v>
      </c>
      <c r="I2626" s="13">
        <v>0.6978399999999999</v>
      </c>
      <c r="J2626" s="13">
        <v>3.4891999999999999E-2</v>
      </c>
      <c r="K2626" s="13">
        <v>7.5366719999999994</v>
      </c>
      <c r="L2626" s="13">
        <v>0.52337999999999996</v>
      </c>
      <c r="M2626" s="5">
        <f>AllData_CategoryTribe!AX2627*4</f>
        <v>2.7913599999999996</v>
      </c>
      <c r="N2626" s="5">
        <f>AllData_CategoryTribe!BA2627*9</f>
        <v>0.31402799999999997</v>
      </c>
      <c r="O2626" s="5">
        <f>AllData_CategoryTribe!BB2627*4</f>
        <v>30.146687999999997</v>
      </c>
      <c r="P2626">
        <f t="shared" si="40"/>
        <v>1</v>
      </c>
      <c r="Q2626">
        <v>23.700000000000003</v>
      </c>
    </row>
    <row r="2627" spans="1:17" x14ac:dyDescent="0.3">
      <c r="A2627" s="8" t="s">
        <v>233</v>
      </c>
      <c r="B2627" s="8" t="s">
        <v>239</v>
      </c>
      <c r="C2627" s="8" t="s">
        <v>188</v>
      </c>
      <c r="D2627" s="8" t="s">
        <v>167</v>
      </c>
      <c r="E2627" s="12">
        <v>62</v>
      </c>
      <c r="F2627" s="12">
        <v>1</v>
      </c>
      <c r="G2627" s="12">
        <v>62</v>
      </c>
      <c r="H2627" s="13">
        <v>13.02</v>
      </c>
      <c r="I2627" s="13">
        <v>0.55800000000000005</v>
      </c>
      <c r="J2627" s="13">
        <v>0.18599999999999997</v>
      </c>
      <c r="K2627" s="13">
        <v>2.8519999999999999</v>
      </c>
      <c r="L2627" s="13">
        <v>0.68200000000000005</v>
      </c>
      <c r="M2627" s="5">
        <f>AllData_CategoryTribe!AX2628*4</f>
        <v>2.2320000000000002</v>
      </c>
      <c r="N2627" s="5">
        <f>AllData_CategoryTribe!BA2628*9</f>
        <v>1.6739999999999997</v>
      </c>
      <c r="O2627" s="5">
        <f>AllData_CategoryTribe!BB2628*4</f>
        <v>11.407999999999999</v>
      </c>
      <c r="P2627">
        <f t="shared" ref="P2627:P2690" si="41">IF($G$2:$G$3469&gt;0,1,0)</f>
        <v>1</v>
      </c>
      <c r="Q2627">
        <v>5.8</v>
      </c>
    </row>
    <row r="2628" spans="1:17" x14ac:dyDescent="0.3">
      <c r="A2628" s="8" t="s">
        <v>233</v>
      </c>
      <c r="B2628" s="8" t="s">
        <v>239</v>
      </c>
      <c r="C2628" s="8" t="s">
        <v>188</v>
      </c>
      <c r="D2628" s="8" t="s">
        <v>171</v>
      </c>
      <c r="E2628" s="12">
        <v>44</v>
      </c>
      <c r="F2628" s="12">
        <v>1</v>
      </c>
      <c r="G2628" s="12">
        <v>44</v>
      </c>
      <c r="H2628" s="13">
        <v>120.56</v>
      </c>
      <c r="I2628" s="13">
        <v>3.8720000000000003</v>
      </c>
      <c r="J2628" s="13">
        <v>1.32</v>
      </c>
      <c r="K2628" s="13">
        <v>22.835999999999999</v>
      </c>
      <c r="L2628" s="13">
        <v>1.232</v>
      </c>
      <c r="M2628" s="5">
        <f>AllData_CategoryTribe!AX2629*4</f>
        <v>15.488000000000001</v>
      </c>
      <c r="N2628" s="5">
        <f>AllData_CategoryTribe!BA2629*9</f>
        <v>11.88</v>
      </c>
      <c r="O2628" s="5">
        <f>AllData_CategoryTribe!BB2629*4</f>
        <v>91.343999999999994</v>
      </c>
      <c r="P2628">
        <f t="shared" si="41"/>
        <v>1</v>
      </c>
      <c r="Q2628">
        <v>63.7</v>
      </c>
    </row>
    <row r="2629" spans="1:17" x14ac:dyDescent="0.3">
      <c r="A2629" s="8" t="s">
        <v>233</v>
      </c>
      <c r="B2629" s="8" t="s">
        <v>239</v>
      </c>
      <c r="C2629" s="8" t="s">
        <v>188</v>
      </c>
      <c r="D2629" s="8" t="s">
        <v>87</v>
      </c>
      <c r="E2629" s="12">
        <v>171</v>
      </c>
      <c r="F2629" s="12">
        <v>3.0000000000000001E-3</v>
      </c>
      <c r="G2629" s="12">
        <v>0.51300000000000001</v>
      </c>
      <c r="H2629" s="13">
        <v>0.59508000000000005</v>
      </c>
      <c r="I2629" s="13">
        <v>3.9501000000000001E-2</v>
      </c>
      <c r="J2629" s="13">
        <v>2.565E-3</v>
      </c>
      <c r="K2629" s="13">
        <v>0.10670400000000001</v>
      </c>
      <c r="L2629" s="13">
        <v>3.3345E-2</v>
      </c>
      <c r="M2629" s="5">
        <f>AllData_CategoryTribe!AX2630*4</f>
        <v>0.15800400000000001</v>
      </c>
      <c r="N2629" s="5">
        <f>AllData_CategoryTribe!BA2630*9</f>
        <v>2.3085000000000001E-2</v>
      </c>
      <c r="O2629" s="5">
        <f>AllData_CategoryTribe!BB2630*4</f>
        <v>0.42681600000000003</v>
      </c>
      <c r="P2629">
        <f t="shared" si="41"/>
        <v>1</v>
      </c>
      <c r="Q2629">
        <v>29</v>
      </c>
    </row>
    <row r="2630" spans="1:17" x14ac:dyDescent="0.3">
      <c r="A2630" s="8" t="s">
        <v>234</v>
      </c>
      <c r="B2630" s="8" t="s">
        <v>239</v>
      </c>
      <c r="C2630" s="8" t="s">
        <v>188</v>
      </c>
      <c r="D2630" s="8" t="s">
        <v>248</v>
      </c>
      <c r="E2630" s="12">
        <v>134</v>
      </c>
      <c r="F2630" s="12">
        <v>0.42899999999999999</v>
      </c>
      <c r="G2630" s="12">
        <v>57.485999999999997</v>
      </c>
      <c r="H2630" s="13">
        <v>93.702179999999984</v>
      </c>
      <c r="I2630" s="13">
        <v>3.6216179999999998</v>
      </c>
      <c r="J2630" s="13">
        <v>0.80480399999999985</v>
      </c>
      <c r="K2630" s="13">
        <v>17.878146000000001</v>
      </c>
      <c r="L2630" s="13">
        <v>0.57485999999999993</v>
      </c>
      <c r="M2630" s="5">
        <f>AllData_CategoryTribe!AX2631*4</f>
        <v>14.486471999999999</v>
      </c>
      <c r="N2630" s="5">
        <f>AllData_CategoryTribe!BA2631*9</f>
        <v>7.2432359999999987</v>
      </c>
      <c r="O2630" s="5">
        <f>AllData_CategoryTribe!BB2631*4</f>
        <v>71.512584000000004</v>
      </c>
      <c r="P2630">
        <f t="shared" si="41"/>
        <v>1</v>
      </c>
      <c r="Q2630">
        <v>38.799999999999997</v>
      </c>
    </row>
    <row r="2631" spans="1:17" x14ac:dyDescent="0.3">
      <c r="A2631" s="8" t="s">
        <v>234</v>
      </c>
      <c r="B2631" s="8" t="s">
        <v>239</v>
      </c>
      <c r="C2631" s="8" t="s">
        <v>188</v>
      </c>
      <c r="D2631" s="8" t="s">
        <v>27</v>
      </c>
      <c r="E2631" s="12">
        <v>114</v>
      </c>
      <c r="F2631" s="12">
        <v>1</v>
      </c>
      <c r="G2631" s="12">
        <v>114</v>
      </c>
      <c r="H2631" s="13">
        <v>142.5</v>
      </c>
      <c r="I2631" s="13">
        <v>2.3940000000000001</v>
      </c>
      <c r="J2631" s="13">
        <v>1.4820000000000002</v>
      </c>
      <c r="K2631" s="13">
        <v>29.867999999999999</v>
      </c>
      <c r="L2631" s="13">
        <v>1.1399999999999999</v>
      </c>
      <c r="M2631" s="5">
        <f>AllData_CategoryTribe!AX2632*4</f>
        <v>9.5760000000000005</v>
      </c>
      <c r="N2631" s="5">
        <f>AllData_CategoryTribe!BA2632*9</f>
        <v>13.338000000000001</v>
      </c>
      <c r="O2631" s="5">
        <f>AllData_CategoryTribe!BB2632*4</f>
        <v>119.47199999999999</v>
      </c>
      <c r="P2631">
        <f t="shared" si="41"/>
        <v>1</v>
      </c>
      <c r="Q2631">
        <v>29.6</v>
      </c>
    </row>
    <row r="2632" spans="1:17" x14ac:dyDescent="0.3">
      <c r="A2632" s="8" t="s">
        <v>234</v>
      </c>
      <c r="B2632" s="8" t="s">
        <v>239</v>
      </c>
      <c r="C2632" s="8" t="s">
        <v>188</v>
      </c>
      <c r="D2632" s="8" t="s">
        <v>32</v>
      </c>
      <c r="E2632" s="12"/>
      <c r="F2632" s="12">
        <v>0</v>
      </c>
      <c r="G2632" s="12">
        <v>0</v>
      </c>
      <c r="H2632" s="13">
        <v>0</v>
      </c>
      <c r="I2632" s="13">
        <v>0</v>
      </c>
      <c r="J2632" s="13">
        <v>0</v>
      </c>
      <c r="K2632" s="13">
        <v>0</v>
      </c>
      <c r="L2632" s="13">
        <v>0</v>
      </c>
      <c r="M2632" s="5">
        <f>AllData_CategoryTribe!AX2633*4</f>
        <v>0</v>
      </c>
      <c r="N2632" s="5">
        <f>AllData_CategoryTribe!BA2633*9</f>
        <v>0</v>
      </c>
      <c r="O2632" s="5">
        <f>AllData_CategoryTribe!BB2633*4</f>
        <v>0</v>
      </c>
      <c r="P2632">
        <f t="shared" si="41"/>
        <v>0</v>
      </c>
      <c r="Q2632">
        <v>87</v>
      </c>
    </row>
    <row r="2633" spans="1:17" x14ac:dyDescent="0.3">
      <c r="A2633" s="8" t="s">
        <v>232</v>
      </c>
      <c r="B2633" s="8" t="s">
        <v>240</v>
      </c>
      <c r="C2633" s="8" t="s">
        <v>189</v>
      </c>
      <c r="D2633" s="8" t="s">
        <v>13</v>
      </c>
      <c r="E2633" s="12">
        <v>112</v>
      </c>
      <c r="F2633" s="12">
        <v>0.28599999999999998</v>
      </c>
      <c r="G2633" s="12">
        <v>32.031999999999996</v>
      </c>
      <c r="H2633" s="13">
        <v>86.16607999999998</v>
      </c>
      <c r="I2633" s="13">
        <v>7.9759679999999991</v>
      </c>
      <c r="J2633" s="13">
        <v>5.7657599999999993</v>
      </c>
      <c r="K2633" s="13">
        <v>0</v>
      </c>
      <c r="L2633" s="13">
        <v>0</v>
      </c>
      <c r="M2633" s="5">
        <f>AllData_CategoryTribe!AX2634*4</f>
        <v>31.903871999999996</v>
      </c>
      <c r="N2633" s="5">
        <f>AllData_CategoryTribe!BA2634*9</f>
        <v>51.891839999999995</v>
      </c>
      <c r="O2633" s="5">
        <f>AllData_CategoryTribe!BB2634*4</f>
        <v>0</v>
      </c>
      <c r="P2633">
        <f t="shared" si="41"/>
        <v>1</v>
      </c>
      <c r="Q2633">
        <v>42.9</v>
      </c>
    </row>
    <row r="2634" spans="1:17" x14ac:dyDescent="0.3">
      <c r="A2634" s="8" t="s">
        <v>232</v>
      </c>
      <c r="B2634" s="8" t="s">
        <v>240</v>
      </c>
      <c r="C2634" s="8" t="s">
        <v>189</v>
      </c>
      <c r="D2634" s="8" t="s">
        <v>15</v>
      </c>
      <c r="E2634" s="12">
        <v>85</v>
      </c>
      <c r="F2634" s="12">
        <v>0.28599999999999998</v>
      </c>
      <c r="G2634" s="12">
        <v>24.31</v>
      </c>
      <c r="H2634" s="13">
        <v>58.5871</v>
      </c>
      <c r="I2634" s="13">
        <v>7.9979899999999997</v>
      </c>
      <c r="J2634" s="13">
        <v>2.6497899999999999</v>
      </c>
      <c r="K2634" s="13">
        <v>0.12154999999999999</v>
      </c>
      <c r="L2634" s="13">
        <v>0</v>
      </c>
      <c r="M2634" s="5">
        <f>AllData_CategoryTribe!AX2635*4</f>
        <v>31.991959999999999</v>
      </c>
      <c r="N2634" s="5">
        <f>AllData_CategoryTribe!BA2635*9</f>
        <v>23.848109999999998</v>
      </c>
      <c r="O2634" s="5">
        <f>AllData_CategoryTribe!BB2635*4</f>
        <v>0.48619999999999997</v>
      </c>
      <c r="P2634">
        <f t="shared" si="41"/>
        <v>1</v>
      </c>
      <c r="Q2634">
        <v>44.3</v>
      </c>
    </row>
    <row r="2635" spans="1:17" x14ac:dyDescent="0.3">
      <c r="A2635" s="8" t="s">
        <v>232</v>
      </c>
      <c r="B2635" s="8" t="s">
        <v>240</v>
      </c>
      <c r="C2635" s="8" t="s">
        <v>189</v>
      </c>
      <c r="D2635" s="8" t="s">
        <v>17</v>
      </c>
      <c r="E2635" s="12">
        <v>85</v>
      </c>
      <c r="F2635" s="12">
        <v>0.28599999999999998</v>
      </c>
      <c r="G2635" s="12">
        <v>24.31</v>
      </c>
      <c r="H2635" s="13">
        <v>64.421499999999995</v>
      </c>
      <c r="I2635" s="13">
        <v>4.1083899999999991</v>
      </c>
      <c r="J2635" s="13">
        <v>5.2023399999999995</v>
      </c>
      <c r="K2635" s="13">
        <v>0</v>
      </c>
      <c r="L2635" s="13">
        <v>0</v>
      </c>
      <c r="M2635" s="5">
        <f>AllData_CategoryTribe!AX2636*4</f>
        <v>16.433559999999996</v>
      </c>
      <c r="N2635" s="5">
        <f>AllData_CategoryTribe!BA2636*9</f>
        <v>46.821059999999996</v>
      </c>
      <c r="O2635" s="5">
        <f>AllData_CategoryTribe!BB2636*4</f>
        <v>0</v>
      </c>
      <c r="P2635">
        <f t="shared" si="41"/>
        <v>1</v>
      </c>
      <c r="Q2635">
        <v>38.299999999999997</v>
      </c>
    </row>
    <row r="2636" spans="1:17" x14ac:dyDescent="0.3">
      <c r="A2636" s="8" t="s">
        <v>232</v>
      </c>
      <c r="B2636" s="8" t="s">
        <v>240</v>
      </c>
      <c r="C2636" s="8" t="s">
        <v>189</v>
      </c>
      <c r="D2636" s="8" t="s">
        <v>18</v>
      </c>
      <c r="E2636" s="12"/>
      <c r="F2636" s="12">
        <v>0</v>
      </c>
      <c r="G2636" s="12">
        <v>0</v>
      </c>
      <c r="H2636" s="13">
        <v>0</v>
      </c>
      <c r="I2636" s="13">
        <v>0</v>
      </c>
      <c r="J2636" s="13">
        <v>0</v>
      </c>
      <c r="K2636" s="13">
        <v>0</v>
      </c>
      <c r="L2636" s="13">
        <v>0</v>
      </c>
      <c r="M2636" s="5">
        <f>AllData_CategoryTribe!AX2637*4</f>
        <v>0</v>
      </c>
      <c r="N2636" s="5">
        <f>AllData_CategoryTribe!BA2637*9</f>
        <v>0</v>
      </c>
      <c r="O2636" s="5">
        <f>AllData_CategoryTribe!BB2637*4</f>
        <v>0</v>
      </c>
      <c r="P2636">
        <f t="shared" si="41"/>
        <v>0</v>
      </c>
      <c r="Q2636">
        <v>39.900000000000006</v>
      </c>
    </row>
    <row r="2637" spans="1:17" x14ac:dyDescent="0.3">
      <c r="A2637" s="8" t="s">
        <v>232</v>
      </c>
      <c r="B2637" s="8" t="s">
        <v>240</v>
      </c>
      <c r="C2637" s="8" t="s">
        <v>189</v>
      </c>
      <c r="D2637" s="8" t="s">
        <v>19</v>
      </c>
      <c r="E2637" s="12">
        <v>112</v>
      </c>
      <c r="F2637" s="12">
        <v>3.3000000000000002E-2</v>
      </c>
      <c r="G2637" s="12">
        <v>3.6960000000000002</v>
      </c>
      <c r="H2637" s="13">
        <v>10.533600000000002</v>
      </c>
      <c r="I2637" s="13">
        <v>0.994224</v>
      </c>
      <c r="J2637" s="13">
        <v>0.69854399999999994</v>
      </c>
      <c r="K2637" s="13">
        <v>0</v>
      </c>
      <c r="L2637" s="13">
        <v>0</v>
      </c>
      <c r="M2637" s="5">
        <f>AllData_CategoryTribe!AX2638*4</f>
        <v>3.976896</v>
      </c>
      <c r="N2637" s="5">
        <f>AllData_CategoryTribe!BA2638*9</f>
        <v>6.2868959999999996</v>
      </c>
      <c r="O2637" s="5">
        <f>AllData_CategoryTribe!BB2638*4</f>
        <v>0</v>
      </c>
      <c r="P2637">
        <f t="shared" si="41"/>
        <v>1</v>
      </c>
      <c r="Q2637">
        <v>45.8</v>
      </c>
    </row>
    <row r="2638" spans="1:17" x14ac:dyDescent="0.3">
      <c r="A2638" s="8" t="s">
        <v>232</v>
      </c>
      <c r="B2638" s="8" t="s">
        <v>240</v>
      </c>
      <c r="C2638" s="8" t="s">
        <v>189</v>
      </c>
      <c r="D2638" s="8" t="s">
        <v>22</v>
      </c>
      <c r="E2638" s="12"/>
      <c r="F2638" s="12">
        <v>0</v>
      </c>
      <c r="G2638" s="12">
        <v>0</v>
      </c>
      <c r="H2638" s="13">
        <v>0</v>
      </c>
      <c r="I2638" s="13">
        <v>0</v>
      </c>
      <c r="J2638" s="13">
        <v>0</v>
      </c>
      <c r="K2638" s="13">
        <v>0</v>
      </c>
      <c r="L2638" s="13">
        <v>0</v>
      </c>
      <c r="M2638" s="5">
        <f>AllData_CategoryTribe!AX2639*4</f>
        <v>0</v>
      </c>
      <c r="N2638" s="5">
        <f>AllData_CategoryTribe!BA2639*9</f>
        <v>0</v>
      </c>
      <c r="O2638" s="5">
        <f>AllData_CategoryTribe!BB2639*4</f>
        <v>0</v>
      </c>
      <c r="P2638">
        <f t="shared" si="41"/>
        <v>0</v>
      </c>
      <c r="Q2638">
        <v>45.8</v>
      </c>
    </row>
    <row r="2639" spans="1:17" x14ac:dyDescent="0.3">
      <c r="A2639" s="8" t="s">
        <v>232</v>
      </c>
      <c r="B2639" s="8" t="s">
        <v>240</v>
      </c>
      <c r="C2639" s="8" t="s">
        <v>189</v>
      </c>
      <c r="D2639" s="8" t="s">
        <v>23</v>
      </c>
      <c r="E2639" s="12">
        <v>64</v>
      </c>
      <c r="F2639" s="12">
        <v>0.42899999999999999</v>
      </c>
      <c r="G2639" s="12">
        <v>27.456</v>
      </c>
      <c r="H2639" s="13">
        <v>42.556800000000003</v>
      </c>
      <c r="I2639" s="13">
        <v>3.4594559999999994</v>
      </c>
      <c r="J2639" s="13">
        <v>2.9103359999999996</v>
      </c>
      <c r="K2639" s="13">
        <v>0.30201600000000001</v>
      </c>
      <c r="L2639" s="13">
        <v>0</v>
      </c>
      <c r="M2639" s="5">
        <f>AllData_CategoryTribe!AX2640*4</f>
        <v>13.837823999999998</v>
      </c>
      <c r="N2639" s="5">
        <f>AllData_CategoryTribe!BA2640*9</f>
        <v>26.193023999999998</v>
      </c>
      <c r="O2639" s="5">
        <f>AllData_CategoryTribe!BB2640*4</f>
        <v>1.208064</v>
      </c>
      <c r="P2639">
        <f t="shared" si="41"/>
        <v>1</v>
      </c>
      <c r="Q2639">
        <v>24.3</v>
      </c>
    </row>
    <row r="2640" spans="1:17" x14ac:dyDescent="0.3">
      <c r="A2640" s="8" t="s">
        <v>232</v>
      </c>
      <c r="B2640" s="8" t="s">
        <v>240</v>
      </c>
      <c r="C2640" s="8" t="s">
        <v>189</v>
      </c>
      <c r="D2640" s="8" t="s">
        <v>24</v>
      </c>
      <c r="E2640" s="12">
        <v>184</v>
      </c>
      <c r="F2640" s="12">
        <v>0.57099999999999995</v>
      </c>
      <c r="G2640" s="12">
        <v>105.06399999999999</v>
      </c>
      <c r="H2640" s="13">
        <v>72.494159999999994</v>
      </c>
      <c r="I2640" s="13">
        <v>3.7823039999999999</v>
      </c>
      <c r="J2640" s="13">
        <v>4.3076239999999997</v>
      </c>
      <c r="K2640" s="13">
        <v>4.7278799999999999</v>
      </c>
      <c r="L2640" s="13">
        <v>0</v>
      </c>
      <c r="M2640" s="5">
        <f>AllData_CategoryTribe!AX2641*4</f>
        <v>15.129216</v>
      </c>
      <c r="N2640" s="5">
        <f>AllData_CategoryTribe!BA2641*9</f>
        <v>38.768615999999994</v>
      </c>
      <c r="O2640" s="5">
        <f>AllData_CategoryTribe!BB2641*4</f>
        <v>18.911519999999999</v>
      </c>
      <c r="P2640">
        <f t="shared" si="41"/>
        <v>1</v>
      </c>
      <c r="Q2640">
        <v>12.2</v>
      </c>
    </row>
    <row r="2641" spans="1:17" x14ac:dyDescent="0.3">
      <c r="A2641" s="8" t="s">
        <v>232</v>
      </c>
      <c r="B2641" s="8" t="s">
        <v>240</v>
      </c>
      <c r="C2641" s="8" t="s">
        <v>189</v>
      </c>
      <c r="D2641" s="8" t="s">
        <v>25</v>
      </c>
      <c r="E2641" s="12"/>
      <c r="F2641" s="12">
        <v>0</v>
      </c>
      <c r="G2641" s="12">
        <v>0</v>
      </c>
      <c r="H2641" s="13">
        <v>0</v>
      </c>
      <c r="I2641" s="13">
        <v>0</v>
      </c>
      <c r="J2641" s="13">
        <v>0</v>
      </c>
      <c r="K2641" s="13">
        <v>0</v>
      </c>
      <c r="L2641" s="13">
        <v>0</v>
      </c>
      <c r="M2641" s="5">
        <f>AllData_CategoryTribe!AX2642*4</f>
        <v>0</v>
      </c>
      <c r="N2641" s="5">
        <f>AllData_CategoryTribe!BA2642*9</f>
        <v>0</v>
      </c>
      <c r="O2641" s="5">
        <f>AllData_CategoryTribe!BB2642*4</f>
        <v>0</v>
      </c>
      <c r="P2641">
        <f t="shared" si="41"/>
        <v>0</v>
      </c>
      <c r="Q2641">
        <v>59.3</v>
      </c>
    </row>
    <row r="2642" spans="1:17" x14ac:dyDescent="0.3">
      <c r="A2642" s="8" t="s">
        <v>20</v>
      </c>
      <c r="B2642" s="8" t="s">
        <v>240</v>
      </c>
      <c r="C2642" s="8" t="s">
        <v>189</v>
      </c>
      <c r="D2642" s="8" t="s">
        <v>20</v>
      </c>
      <c r="E2642" s="12">
        <v>112</v>
      </c>
      <c r="F2642" s="12">
        <v>1</v>
      </c>
      <c r="G2642" s="12">
        <v>112</v>
      </c>
      <c r="H2642" s="13">
        <v>117.6</v>
      </c>
      <c r="I2642" s="13">
        <v>20.72</v>
      </c>
      <c r="J2642" s="13">
        <v>3.2480000000000002</v>
      </c>
      <c r="K2642" s="13">
        <v>0</v>
      </c>
      <c r="L2642" s="13">
        <v>0</v>
      </c>
      <c r="M2642" s="5">
        <f>AllData_CategoryTribe!AX2643*4</f>
        <v>82.88</v>
      </c>
      <c r="N2642" s="5">
        <f>AllData_CategoryTribe!BA2643*9</f>
        <v>29.232000000000003</v>
      </c>
      <c r="O2642" s="5">
        <f>AllData_CategoryTribe!BB2643*4</f>
        <v>0</v>
      </c>
      <c r="P2642">
        <f t="shared" si="41"/>
        <v>1</v>
      </c>
      <c r="Q2642">
        <v>21.4</v>
      </c>
    </row>
    <row r="2643" spans="1:17" x14ac:dyDescent="0.3">
      <c r="A2643" s="8" t="s">
        <v>233</v>
      </c>
      <c r="B2643" s="8" t="s">
        <v>240</v>
      </c>
      <c r="C2643" s="8" t="s">
        <v>189</v>
      </c>
      <c r="D2643" s="8" t="s">
        <v>26</v>
      </c>
      <c r="E2643" s="12">
        <v>175</v>
      </c>
      <c r="F2643" s="12">
        <v>0.57099999999999995</v>
      </c>
      <c r="G2643" s="12">
        <v>99.924999999999997</v>
      </c>
      <c r="H2643" s="13">
        <v>129.9025</v>
      </c>
      <c r="I2643" s="13">
        <v>2.3982000000000001</v>
      </c>
      <c r="J2643" s="13">
        <v>0.19985</v>
      </c>
      <c r="K2643" s="13">
        <v>28.57855</v>
      </c>
      <c r="L2643" s="13">
        <v>0.29977500000000001</v>
      </c>
      <c r="M2643" s="5">
        <f>AllData_CategoryTribe!AX2644*4</f>
        <v>9.5928000000000004</v>
      </c>
      <c r="N2643" s="5">
        <f>AllData_CategoryTribe!BA2644*9</f>
        <v>1.7986500000000001</v>
      </c>
      <c r="O2643" s="5">
        <f>AllData_CategoryTribe!BB2644*4</f>
        <v>114.3142</v>
      </c>
      <c r="P2643">
        <f t="shared" si="41"/>
        <v>1</v>
      </c>
      <c r="Q2643">
        <v>31.200000000000003</v>
      </c>
    </row>
    <row r="2644" spans="1:17" x14ac:dyDescent="0.3">
      <c r="A2644" s="8" t="s">
        <v>233</v>
      </c>
      <c r="B2644" s="8" t="s">
        <v>240</v>
      </c>
      <c r="C2644" s="8" t="s">
        <v>189</v>
      </c>
      <c r="D2644" s="8" t="s">
        <v>28</v>
      </c>
      <c r="E2644" s="12">
        <v>185</v>
      </c>
      <c r="F2644" s="12">
        <v>0.28599999999999998</v>
      </c>
      <c r="G2644" s="12">
        <v>52.91</v>
      </c>
      <c r="H2644" s="13">
        <v>67.195700000000002</v>
      </c>
      <c r="I2644" s="13">
        <v>4.6031699999999995</v>
      </c>
      <c r="J2644" s="13">
        <v>0.26455000000000001</v>
      </c>
      <c r="K2644" s="13">
        <v>12.06348</v>
      </c>
      <c r="L2644" s="13">
        <v>3.3862400000000004</v>
      </c>
      <c r="M2644" s="5">
        <f>AllData_CategoryTribe!AX2645*4</f>
        <v>18.412679999999998</v>
      </c>
      <c r="N2644" s="5">
        <f>AllData_CategoryTribe!BA2645*9</f>
        <v>2.3809499999999999</v>
      </c>
      <c r="O2644" s="5">
        <f>AllData_CategoryTribe!BB2645*4</f>
        <v>48.253920000000001</v>
      </c>
      <c r="P2644">
        <f t="shared" si="41"/>
        <v>1</v>
      </c>
      <c r="Q2644">
        <v>32</v>
      </c>
    </row>
    <row r="2645" spans="1:17" x14ac:dyDescent="0.3">
      <c r="A2645" s="8" t="s">
        <v>233</v>
      </c>
      <c r="B2645" s="8" t="s">
        <v>240</v>
      </c>
      <c r="C2645" s="8" t="s">
        <v>189</v>
      </c>
      <c r="D2645" s="8" t="s">
        <v>29</v>
      </c>
      <c r="E2645" s="12">
        <v>60</v>
      </c>
      <c r="F2645" s="12">
        <v>1</v>
      </c>
      <c r="G2645" s="12">
        <v>60</v>
      </c>
      <c r="H2645" s="13">
        <v>13.2</v>
      </c>
      <c r="I2645" s="13">
        <v>0.6</v>
      </c>
      <c r="J2645" s="13">
        <v>0.24</v>
      </c>
      <c r="K2645" s="13">
        <v>2.7</v>
      </c>
      <c r="L2645" s="13">
        <v>1.68</v>
      </c>
      <c r="M2645" s="5">
        <f>AllData_CategoryTribe!AX2646*4</f>
        <v>2.4</v>
      </c>
      <c r="N2645" s="5">
        <f>AllData_CategoryTribe!BA2646*9</f>
        <v>2.16</v>
      </c>
      <c r="O2645" s="5">
        <f>AllData_CategoryTribe!BB2646*4</f>
        <v>10.8</v>
      </c>
      <c r="P2645">
        <f t="shared" si="41"/>
        <v>1</v>
      </c>
      <c r="Q2645">
        <v>5.9</v>
      </c>
    </row>
    <row r="2646" spans="1:17" x14ac:dyDescent="0.3">
      <c r="A2646" s="8" t="s">
        <v>233</v>
      </c>
      <c r="B2646" s="8" t="s">
        <v>240</v>
      </c>
      <c r="C2646" s="8" t="s">
        <v>189</v>
      </c>
      <c r="D2646" s="8" t="s">
        <v>30</v>
      </c>
      <c r="E2646" s="12">
        <v>119</v>
      </c>
      <c r="F2646" s="12">
        <v>0.28599999999999998</v>
      </c>
      <c r="G2646" s="12">
        <v>34.033999999999999</v>
      </c>
      <c r="H2646" s="13">
        <v>31.311279999999996</v>
      </c>
      <c r="I2646" s="13">
        <v>0.34033999999999998</v>
      </c>
      <c r="J2646" s="13">
        <v>0.17016999999999999</v>
      </c>
      <c r="K2646" s="13">
        <v>7.9639559999999996</v>
      </c>
      <c r="L2646" s="13">
        <v>0.81681599999999988</v>
      </c>
      <c r="M2646" s="5">
        <f>AllData_CategoryTribe!AX2647*4</f>
        <v>1.3613599999999999</v>
      </c>
      <c r="N2646" s="5">
        <f>AllData_CategoryTribe!BA2647*9</f>
        <v>1.5315299999999998</v>
      </c>
      <c r="O2646" s="5">
        <f>AllData_CategoryTribe!BB2647*4</f>
        <v>31.855823999999998</v>
      </c>
      <c r="P2646">
        <f t="shared" si="41"/>
        <v>1</v>
      </c>
      <c r="Q2646">
        <v>24.9</v>
      </c>
    </row>
    <row r="2647" spans="1:17" x14ac:dyDescent="0.3">
      <c r="A2647" s="8" t="s">
        <v>233</v>
      </c>
      <c r="B2647" s="8" t="s">
        <v>240</v>
      </c>
      <c r="C2647" s="8" t="s">
        <v>189</v>
      </c>
      <c r="D2647" s="8" t="s">
        <v>31</v>
      </c>
      <c r="E2647" s="12">
        <v>122</v>
      </c>
      <c r="F2647" s="12">
        <v>0.42899999999999999</v>
      </c>
      <c r="G2647" s="12">
        <v>52.338000000000001</v>
      </c>
      <c r="H2647" s="13">
        <v>48.674340000000001</v>
      </c>
      <c r="I2647" s="13">
        <v>1.0467599999999999</v>
      </c>
      <c r="J2647" s="13">
        <v>5.2338000000000003E-2</v>
      </c>
      <c r="K2647" s="13">
        <v>11.305008000000001</v>
      </c>
      <c r="L2647" s="13">
        <v>0.78507000000000005</v>
      </c>
      <c r="M2647" s="5">
        <f>AllData_CategoryTribe!AX2648*4</f>
        <v>4.1870399999999997</v>
      </c>
      <c r="N2647" s="5">
        <f>AllData_CategoryTribe!BA2648*9</f>
        <v>0.47104200000000002</v>
      </c>
      <c r="O2647" s="5">
        <f>AllData_CategoryTribe!BB2648*4</f>
        <v>45.220032000000003</v>
      </c>
      <c r="P2647">
        <f t="shared" si="41"/>
        <v>1</v>
      </c>
      <c r="Q2647">
        <v>23.700000000000003</v>
      </c>
    </row>
    <row r="2648" spans="1:17" x14ac:dyDescent="0.3">
      <c r="A2648" s="8" t="s">
        <v>233</v>
      </c>
      <c r="B2648" s="8" t="s">
        <v>240</v>
      </c>
      <c r="C2648" s="8" t="s">
        <v>189</v>
      </c>
      <c r="D2648" s="8" t="s">
        <v>128</v>
      </c>
      <c r="E2648" s="12">
        <v>62</v>
      </c>
      <c r="F2648" s="12">
        <v>0</v>
      </c>
      <c r="G2648" s="12">
        <v>0</v>
      </c>
      <c r="H2648" s="13">
        <v>0</v>
      </c>
      <c r="I2648" s="13">
        <v>0</v>
      </c>
      <c r="J2648" s="13">
        <v>0</v>
      </c>
      <c r="K2648" s="13">
        <v>0</v>
      </c>
      <c r="L2648" s="13">
        <v>0</v>
      </c>
      <c r="M2648" s="5">
        <f>AllData_CategoryTribe!AX2649*4</f>
        <v>0</v>
      </c>
      <c r="N2648" s="5">
        <f>AllData_CategoryTribe!BA2649*9</f>
        <v>0</v>
      </c>
      <c r="O2648" s="5">
        <f>AllData_CategoryTribe!BB2649*4</f>
        <v>0</v>
      </c>
      <c r="P2648">
        <f t="shared" si="41"/>
        <v>0</v>
      </c>
      <c r="Q2648">
        <v>11.8</v>
      </c>
    </row>
    <row r="2649" spans="1:17" x14ac:dyDescent="0.3">
      <c r="A2649" s="8" t="s">
        <v>233</v>
      </c>
      <c r="B2649" s="8" t="s">
        <v>240</v>
      </c>
      <c r="C2649" s="8" t="s">
        <v>189</v>
      </c>
      <c r="D2649" s="8" t="s">
        <v>167</v>
      </c>
      <c r="E2649" s="12">
        <v>62</v>
      </c>
      <c r="F2649" s="12">
        <v>1</v>
      </c>
      <c r="G2649" s="12">
        <v>62</v>
      </c>
      <c r="H2649" s="13">
        <v>13.02</v>
      </c>
      <c r="I2649" s="13">
        <v>0.55800000000000005</v>
      </c>
      <c r="J2649" s="13">
        <v>0.18599999999999997</v>
      </c>
      <c r="K2649" s="13">
        <v>2.8519999999999999</v>
      </c>
      <c r="L2649" s="13">
        <v>0.68200000000000005</v>
      </c>
      <c r="M2649" s="5">
        <f>AllData_CategoryTribe!AX2650*4</f>
        <v>2.2320000000000002</v>
      </c>
      <c r="N2649" s="5">
        <f>AllData_CategoryTribe!BA2650*9</f>
        <v>1.6739999999999997</v>
      </c>
      <c r="O2649" s="5">
        <f>AllData_CategoryTribe!BB2650*4</f>
        <v>11.407999999999999</v>
      </c>
      <c r="P2649">
        <f t="shared" si="41"/>
        <v>1</v>
      </c>
      <c r="Q2649">
        <v>5.8</v>
      </c>
    </row>
    <row r="2650" spans="1:17" x14ac:dyDescent="0.3">
      <c r="A2650" s="8" t="s">
        <v>233</v>
      </c>
      <c r="B2650" s="8" t="s">
        <v>240</v>
      </c>
      <c r="C2650" s="8" t="s">
        <v>189</v>
      </c>
      <c r="D2650" s="8" t="s">
        <v>171</v>
      </c>
      <c r="E2650" s="12">
        <v>44</v>
      </c>
      <c r="F2650" s="12">
        <v>1</v>
      </c>
      <c r="G2650" s="12">
        <v>44</v>
      </c>
      <c r="H2650" s="13">
        <v>120.56</v>
      </c>
      <c r="I2650" s="13">
        <v>3.8720000000000003</v>
      </c>
      <c r="J2650" s="13">
        <v>1.32</v>
      </c>
      <c r="K2650" s="13">
        <v>22.835999999999999</v>
      </c>
      <c r="L2650" s="13">
        <v>1.232</v>
      </c>
      <c r="M2650" s="5">
        <f>AllData_CategoryTribe!AX2651*4</f>
        <v>15.488000000000001</v>
      </c>
      <c r="N2650" s="5">
        <f>AllData_CategoryTribe!BA2651*9</f>
        <v>11.88</v>
      </c>
      <c r="O2650" s="5">
        <f>AllData_CategoryTribe!BB2651*4</f>
        <v>91.343999999999994</v>
      </c>
      <c r="P2650">
        <f t="shared" si="41"/>
        <v>1</v>
      </c>
      <c r="Q2650">
        <v>63.7</v>
      </c>
    </row>
    <row r="2651" spans="1:17" x14ac:dyDescent="0.3">
      <c r="A2651" s="8" t="s">
        <v>233</v>
      </c>
      <c r="B2651" s="8" t="s">
        <v>240</v>
      </c>
      <c r="C2651" s="8" t="s">
        <v>189</v>
      </c>
      <c r="D2651" s="8" t="s">
        <v>87</v>
      </c>
      <c r="E2651" s="12">
        <v>171</v>
      </c>
      <c r="F2651" s="12">
        <v>0.28599999999999998</v>
      </c>
      <c r="G2651" s="12">
        <v>48.905999999999999</v>
      </c>
      <c r="H2651" s="13">
        <v>56.730959999999996</v>
      </c>
      <c r="I2651" s="13">
        <v>3.7657619999999996</v>
      </c>
      <c r="J2651" s="13">
        <v>0.24453</v>
      </c>
      <c r="K2651" s="13">
        <v>10.172448000000001</v>
      </c>
      <c r="L2651" s="13">
        <v>3.17889</v>
      </c>
      <c r="M2651" s="5">
        <f>AllData_CategoryTribe!AX2652*4</f>
        <v>15.063047999999998</v>
      </c>
      <c r="N2651" s="5">
        <f>AllData_CategoryTribe!BA2652*9</f>
        <v>2.2007699999999999</v>
      </c>
      <c r="O2651" s="5">
        <f>AllData_CategoryTribe!BB2652*4</f>
        <v>40.689792000000004</v>
      </c>
      <c r="P2651">
        <f t="shared" si="41"/>
        <v>1</v>
      </c>
      <c r="Q2651">
        <v>29</v>
      </c>
    </row>
    <row r="2652" spans="1:17" x14ac:dyDescent="0.3">
      <c r="A2652" s="8" t="s">
        <v>234</v>
      </c>
      <c r="B2652" s="8" t="s">
        <v>240</v>
      </c>
      <c r="C2652" s="8" t="s">
        <v>189</v>
      </c>
      <c r="D2652" s="8" t="s">
        <v>248</v>
      </c>
      <c r="E2652" s="12">
        <v>134</v>
      </c>
      <c r="F2652" s="12">
        <v>0.42899999999999999</v>
      </c>
      <c r="G2652" s="12">
        <v>57.485999999999997</v>
      </c>
      <c r="H2652" s="13">
        <v>93.702179999999984</v>
      </c>
      <c r="I2652" s="13">
        <v>3.6216179999999998</v>
      </c>
      <c r="J2652" s="13">
        <v>0.80480399999999985</v>
      </c>
      <c r="K2652" s="13">
        <v>17.878146000000001</v>
      </c>
      <c r="L2652" s="13">
        <v>0.57485999999999993</v>
      </c>
      <c r="M2652" s="5">
        <f>AllData_CategoryTribe!AX2653*4</f>
        <v>14.486471999999999</v>
      </c>
      <c r="N2652" s="5">
        <f>AllData_CategoryTribe!BA2653*9</f>
        <v>7.2432359999999987</v>
      </c>
      <c r="O2652" s="5">
        <f>AllData_CategoryTribe!BB2653*4</f>
        <v>71.512584000000004</v>
      </c>
      <c r="P2652">
        <f t="shared" si="41"/>
        <v>1</v>
      </c>
      <c r="Q2652">
        <v>38.799999999999997</v>
      </c>
    </row>
    <row r="2653" spans="1:17" x14ac:dyDescent="0.3">
      <c r="A2653" s="8" t="s">
        <v>234</v>
      </c>
      <c r="B2653" s="8" t="s">
        <v>240</v>
      </c>
      <c r="C2653" s="8" t="s">
        <v>189</v>
      </c>
      <c r="D2653" s="8" t="s">
        <v>27</v>
      </c>
      <c r="E2653" s="12">
        <v>114</v>
      </c>
      <c r="F2653" s="12">
        <v>1</v>
      </c>
      <c r="G2653" s="12">
        <v>114</v>
      </c>
      <c r="H2653" s="13">
        <v>142.5</v>
      </c>
      <c r="I2653" s="13">
        <v>2.3940000000000001</v>
      </c>
      <c r="J2653" s="13">
        <v>1.4820000000000002</v>
      </c>
      <c r="K2653" s="13">
        <v>29.867999999999999</v>
      </c>
      <c r="L2653" s="13">
        <v>1.1399999999999999</v>
      </c>
      <c r="M2653" s="5">
        <f>AllData_CategoryTribe!AX2654*4</f>
        <v>9.5760000000000005</v>
      </c>
      <c r="N2653" s="5">
        <f>AllData_CategoryTribe!BA2654*9</f>
        <v>13.338000000000001</v>
      </c>
      <c r="O2653" s="5">
        <f>AllData_CategoryTribe!BB2654*4</f>
        <v>119.47199999999999</v>
      </c>
      <c r="P2653">
        <f t="shared" si="41"/>
        <v>1</v>
      </c>
      <c r="Q2653">
        <v>29.6</v>
      </c>
    </row>
    <row r="2654" spans="1:17" x14ac:dyDescent="0.3">
      <c r="A2654" s="8" t="s">
        <v>234</v>
      </c>
      <c r="B2654" s="8" t="s">
        <v>240</v>
      </c>
      <c r="C2654" s="8" t="s">
        <v>189</v>
      </c>
      <c r="D2654" s="8" t="s">
        <v>32</v>
      </c>
      <c r="E2654" s="12">
        <v>83</v>
      </c>
      <c r="F2654" s="12">
        <v>0.42899999999999999</v>
      </c>
      <c r="G2654" s="12">
        <v>35.606999999999999</v>
      </c>
      <c r="H2654" s="13">
        <v>118.21523999999999</v>
      </c>
      <c r="I2654" s="13">
        <v>3.6675210000000003</v>
      </c>
      <c r="J2654" s="13">
        <v>1.0682099999999999</v>
      </c>
      <c r="K2654" s="13">
        <v>26.242359</v>
      </c>
      <c r="L2654" s="13">
        <v>4.5220889999999994</v>
      </c>
      <c r="M2654" s="5">
        <f>AllData_CategoryTribe!AX2655*4</f>
        <v>14.670084000000001</v>
      </c>
      <c r="N2654" s="5">
        <f>AllData_CategoryTribe!BA2655*9</f>
        <v>9.6138899999999996</v>
      </c>
      <c r="O2654" s="5">
        <f>AllData_CategoryTribe!BB2655*4</f>
        <v>104.969436</v>
      </c>
      <c r="P2654">
        <f t="shared" si="41"/>
        <v>1</v>
      </c>
      <c r="Q2654">
        <v>87</v>
      </c>
    </row>
    <row r="2655" spans="1:17" x14ac:dyDescent="0.3">
      <c r="A2655" s="8" t="s">
        <v>234</v>
      </c>
      <c r="B2655" s="8" t="s">
        <v>240</v>
      </c>
      <c r="C2655" s="8" t="s">
        <v>189</v>
      </c>
      <c r="D2655" s="8" t="s">
        <v>74</v>
      </c>
      <c r="E2655" s="12">
        <v>340</v>
      </c>
      <c r="F2655" s="12">
        <v>1</v>
      </c>
      <c r="G2655" s="12">
        <v>340</v>
      </c>
      <c r="H2655" s="13">
        <v>139.4</v>
      </c>
      <c r="I2655" s="13">
        <v>0</v>
      </c>
      <c r="J2655" s="13">
        <v>0</v>
      </c>
      <c r="K2655" s="13">
        <v>35.36</v>
      </c>
      <c r="L2655" s="13">
        <v>0</v>
      </c>
      <c r="M2655" s="5">
        <f>AllData_CategoryTribe!AX2656*4</f>
        <v>0</v>
      </c>
      <c r="N2655" s="5">
        <f>AllData_CategoryTribe!BA2656*9</f>
        <v>0</v>
      </c>
      <c r="O2655" s="5">
        <f>AllData_CategoryTribe!BB2656*4</f>
        <v>141.44</v>
      </c>
      <c r="P2655">
        <f t="shared" si="41"/>
        <v>1</v>
      </c>
      <c r="Q2655">
        <v>10.4</v>
      </c>
    </row>
    <row r="2656" spans="1:17" x14ac:dyDescent="0.3">
      <c r="A2656" s="8" t="s">
        <v>232</v>
      </c>
      <c r="B2656" s="8" t="s">
        <v>239</v>
      </c>
      <c r="C2656" s="8" t="s">
        <v>190</v>
      </c>
      <c r="D2656" s="8" t="s">
        <v>13</v>
      </c>
      <c r="E2656" s="12"/>
      <c r="F2656" s="12">
        <v>0</v>
      </c>
      <c r="G2656" s="12">
        <v>0</v>
      </c>
      <c r="H2656" s="13">
        <v>0</v>
      </c>
      <c r="I2656" s="13">
        <v>0</v>
      </c>
      <c r="J2656" s="13">
        <v>0</v>
      </c>
      <c r="K2656" s="13">
        <v>0</v>
      </c>
      <c r="L2656" s="13">
        <v>0</v>
      </c>
      <c r="M2656" s="5">
        <f>AllData_CategoryTribe!AX2657*4</f>
        <v>0</v>
      </c>
      <c r="N2656" s="5">
        <f>AllData_CategoryTribe!BA2657*9</f>
        <v>0</v>
      </c>
      <c r="O2656" s="5">
        <f>AllData_CategoryTribe!BB2657*4</f>
        <v>0</v>
      </c>
      <c r="P2656">
        <f t="shared" si="41"/>
        <v>0</v>
      </c>
      <c r="Q2656">
        <v>42.9</v>
      </c>
    </row>
    <row r="2657" spans="1:17" x14ac:dyDescent="0.3">
      <c r="A2657" s="8" t="s">
        <v>232</v>
      </c>
      <c r="B2657" s="8" t="s">
        <v>239</v>
      </c>
      <c r="C2657" s="8" t="s">
        <v>190</v>
      </c>
      <c r="D2657" s="8" t="s">
        <v>15</v>
      </c>
      <c r="E2657" s="12"/>
      <c r="F2657" s="12">
        <v>0</v>
      </c>
      <c r="G2657" s="12">
        <v>0</v>
      </c>
      <c r="H2657" s="13">
        <v>0</v>
      </c>
      <c r="I2657" s="13">
        <v>0</v>
      </c>
      <c r="J2657" s="13">
        <v>0</v>
      </c>
      <c r="K2657" s="13">
        <v>0</v>
      </c>
      <c r="L2657" s="13">
        <v>0</v>
      </c>
      <c r="M2657" s="5">
        <f>AllData_CategoryTribe!AX2658*4</f>
        <v>0</v>
      </c>
      <c r="N2657" s="5">
        <f>AllData_CategoryTribe!BA2658*9</f>
        <v>0</v>
      </c>
      <c r="O2657" s="5">
        <f>AllData_CategoryTribe!BB2658*4</f>
        <v>0</v>
      </c>
      <c r="P2657">
        <f t="shared" si="41"/>
        <v>0</v>
      </c>
      <c r="Q2657">
        <v>44.3</v>
      </c>
    </row>
    <row r="2658" spans="1:17" x14ac:dyDescent="0.3">
      <c r="A2658" s="8" t="s">
        <v>232</v>
      </c>
      <c r="B2658" s="8" t="s">
        <v>239</v>
      </c>
      <c r="C2658" s="8" t="s">
        <v>190</v>
      </c>
      <c r="D2658" s="8" t="s">
        <v>17</v>
      </c>
      <c r="E2658" s="12"/>
      <c r="F2658" s="12">
        <v>0</v>
      </c>
      <c r="G2658" s="12">
        <v>0</v>
      </c>
      <c r="H2658" s="13">
        <v>0</v>
      </c>
      <c r="I2658" s="13">
        <v>0</v>
      </c>
      <c r="J2658" s="13">
        <v>0</v>
      </c>
      <c r="K2658" s="13">
        <v>0</v>
      </c>
      <c r="L2658" s="13">
        <v>0</v>
      </c>
      <c r="M2658" s="5">
        <f>AllData_CategoryTribe!AX2659*4</f>
        <v>0</v>
      </c>
      <c r="N2658" s="5">
        <f>AllData_CategoryTribe!BA2659*9</f>
        <v>0</v>
      </c>
      <c r="O2658" s="5">
        <f>AllData_CategoryTribe!BB2659*4</f>
        <v>0</v>
      </c>
      <c r="P2658">
        <f t="shared" si="41"/>
        <v>0</v>
      </c>
      <c r="Q2658">
        <v>38.299999999999997</v>
      </c>
    </row>
    <row r="2659" spans="1:17" x14ac:dyDescent="0.3">
      <c r="A2659" s="8" t="s">
        <v>232</v>
      </c>
      <c r="B2659" s="8" t="s">
        <v>239</v>
      </c>
      <c r="C2659" s="8" t="s">
        <v>190</v>
      </c>
      <c r="D2659" s="8" t="s">
        <v>18</v>
      </c>
      <c r="E2659" s="12"/>
      <c r="F2659" s="12">
        <v>0</v>
      </c>
      <c r="G2659" s="12">
        <v>0</v>
      </c>
      <c r="H2659" s="13">
        <v>0</v>
      </c>
      <c r="I2659" s="13">
        <v>0</v>
      </c>
      <c r="J2659" s="13">
        <v>0</v>
      </c>
      <c r="K2659" s="13">
        <v>0</v>
      </c>
      <c r="L2659" s="13">
        <v>0</v>
      </c>
      <c r="M2659" s="5">
        <f>AllData_CategoryTribe!AX2660*4</f>
        <v>0</v>
      </c>
      <c r="N2659" s="5">
        <f>AllData_CategoryTribe!BA2660*9</f>
        <v>0</v>
      </c>
      <c r="O2659" s="5">
        <f>AllData_CategoryTribe!BB2660*4</f>
        <v>0</v>
      </c>
      <c r="P2659">
        <f t="shared" si="41"/>
        <v>0</v>
      </c>
      <c r="Q2659">
        <v>39.900000000000006</v>
      </c>
    </row>
    <row r="2660" spans="1:17" x14ac:dyDescent="0.3">
      <c r="A2660" s="8" t="s">
        <v>232</v>
      </c>
      <c r="B2660" s="8" t="s">
        <v>239</v>
      </c>
      <c r="C2660" s="8" t="s">
        <v>190</v>
      </c>
      <c r="D2660" s="8" t="s">
        <v>19</v>
      </c>
      <c r="E2660" s="12">
        <v>112</v>
      </c>
      <c r="F2660" s="12">
        <v>6.7000000000000004E-2</v>
      </c>
      <c r="G2660" s="12">
        <v>7.5040000000000004</v>
      </c>
      <c r="H2660" s="13">
        <v>21.386400000000002</v>
      </c>
      <c r="I2660" s="13">
        <v>2.0185759999999999</v>
      </c>
      <c r="J2660" s="13">
        <v>1.4182560000000002</v>
      </c>
      <c r="K2660" s="13">
        <v>0</v>
      </c>
      <c r="L2660" s="13">
        <v>0</v>
      </c>
      <c r="M2660" s="5">
        <f>AllData_CategoryTribe!AX2661*4</f>
        <v>8.0743039999999997</v>
      </c>
      <c r="N2660" s="5">
        <f>AllData_CategoryTribe!BA2661*9</f>
        <v>12.764304000000001</v>
      </c>
      <c r="O2660" s="5">
        <f>AllData_CategoryTribe!BB2661*4</f>
        <v>0</v>
      </c>
      <c r="P2660">
        <f t="shared" si="41"/>
        <v>1</v>
      </c>
      <c r="Q2660">
        <v>45.8</v>
      </c>
    </row>
    <row r="2661" spans="1:17" x14ac:dyDescent="0.3">
      <c r="A2661" s="8" t="s">
        <v>232</v>
      </c>
      <c r="B2661" s="8" t="s">
        <v>239</v>
      </c>
      <c r="C2661" s="8" t="s">
        <v>190</v>
      </c>
      <c r="D2661" s="8" t="s">
        <v>22</v>
      </c>
      <c r="E2661" s="12"/>
      <c r="F2661" s="12">
        <v>0</v>
      </c>
      <c r="G2661" s="12">
        <v>0</v>
      </c>
      <c r="H2661" s="13">
        <v>0</v>
      </c>
      <c r="I2661" s="13">
        <v>0</v>
      </c>
      <c r="J2661" s="13">
        <v>0</v>
      </c>
      <c r="K2661" s="13">
        <v>0</v>
      </c>
      <c r="L2661" s="13">
        <v>0</v>
      </c>
      <c r="M2661" s="5">
        <f>AllData_CategoryTribe!AX2662*4</f>
        <v>0</v>
      </c>
      <c r="N2661" s="5">
        <f>AllData_CategoryTribe!BA2662*9</f>
        <v>0</v>
      </c>
      <c r="O2661" s="5">
        <f>AllData_CategoryTribe!BB2662*4</f>
        <v>0</v>
      </c>
      <c r="P2661">
        <f t="shared" si="41"/>
        <v>0</v>
      </c>
      <c r="Q2661">
        <v>45.8</v>
      </c>
    </row>
    <row r="2662" spans="1:17" x14ac:dyDescent="0.3">
      <c r="A2662" s="8" t="s">
        <v>232</v>
      </c>
      <c r="B2662" s="8" t="s">
        <v>239</v>
      </c>
      <c r="C2662" s="8" t="s">
        <v>190</v>
      </c>
      <c r="D2662" s="8" t="s">
        <v>23</v>
      </c>
      <c r="E2662" s="12">
        <v>112</v>
      </c>
      <c r="F2662" s="12">
        <v>1</v>
      </c>
      <c r="G2662" s="12">
        <v>112</v>
      </c>
      <c r="H2662" s="13">
        <v>173.6</v>
      </c>
      <c r="I2662" s="13">
        <v>14.112</v>
      </c>
      <c r="J2662" s="13">
        <v>11.872</v>
      </c>
      <c r="K2662" s="13">
        <v>1.2320000000000002</v>
      </c>
      <c r="L2662" s="13">
        <v>0</v>
      </c>
      <c r="M2662" s="5">
        <f>AllData_CategoryTribe!AX2663*4</f>
        <v>56.448</v>
      </c>
      <c r="N2662" s="5">
        <f>AllData_CategoryTribe!BA2663*9</f>
        <v>106.848</v>
      </c>
      <c r="O2662" s="5">
        <f>AllData_CategoryTribe!BB2663*4</f>
        <v>4.9280000000000008</v>
      </c>
      <c r="P2662">
        <f t="shared" si="41"/>
        <v>1</v>
      </c>
      <c r="Q2662">
        <v>24.3</v>
      </c>
    </row>
    <row r="2663" spans="1:17" x14ac:dyDescent="0.3">
      <c r="A2663" s="8" t="s">
        <v>232</v>
      </c>
      <c r="B2663" s="8" t="s">
        <v>239</v>
      </c>
      <c r="C2663" s="8" t="s">
        <v>190</v>
      </c>
      <c r="D2663" s="8" t="s">
        <v>24</v>
      </c>
      <c r="E2663" s="12">
        <v>184</v>
      </c>
      <c r="F2663" s="12">
        <v>0.28599999999999998</v>
      </c>
      <c r="G2663" s="12">
        <v>52.623999999999995</v>
      </c>
      <c r="H2663" s="13">
        <v>36.310559999999995</v>
      </c>
      <c r="I2663" s="13">
        <v>1.8944639999999999</v>
      </c>
      <c r="J2663" s="13">
        <v>2.1575839999999995</v>
      </c>
      <c r="K2663" s="13">
        <v>2.36808</v>
      </c>
      <c r="L2663" s="13">
        <v>0</v>
      </c>
      <c r="M2663" s="5">
        <f>AllData_CategoryTribe!AX2664*4</f>
        <v>7.5778559999999997</v>
      </c>
      <c r="N2663" s="5">
        <f>AllData_CategoryTribe!BA2664*9</f>
        <v>19.418255999999996</v>
      </c>
      <c r="O2663" s="5">
        <f>AllData_CategoryTribe!BB2664*4</f>
        <v>9.4723199999999999</v>
      </c>
      <c r="P2663">
        <f t="shared" si="41"/>
        <v>1</v>
      </c>
      <c r="Q2663">
        <v>12.2</v>
      </c>
    </row>
    <row r="2664" spans="1:17" x14ac:dyDescent="0.3">
      <c r="A2664" s="8" t="s">
        <v>232</v>
      </c>
      <c r="B2664" s="8" t="s">
        <v>239</v>
      </c>
      <c r="C2664" s="8" t="s">
        <v>190</v>
      </c>
      <c r="D2664" s="8" t="s">
        <v>25</v>
      </c>
      <c r="E2664" s="12"/>
      <c r="F2664" s="12">
        <v>0</v>
      </c>
      <c r="G2664" s="12">
        <v>0</v>
      </c>
      <c r="H2664" s="13">
        <v>0</v>
      </c>
      <c r="I2664" s="13">
        <v>0</v>
      </c>
      <c r="J2664" s="13">
        <v>0</v>
      </c>
      <c r="K2664" s="13">
        <v>0</v>
      </c>
      <c r="L2664" s="13">
        <v>0</v>
      </c>
      <c r="M2664" s="5">
        <f>AllData_CategoryTribe!AX2665*4</f>
        <v>0</v>
      </c>
      <c r="N2664" s="5">
        <f>AllData_CategoryTribe!BA2665*9</f>
        <v>0</v>
      </c>
      <c r="O2664" s="5">
        <f>AllData_CategoryTribe!BB2665*4</f>
        <v>0</v>
      </c>
      <c r="P2664">
        <f t="shared" si="41"/>
        <v>0</v>
      </c>
      <c r="Q2664">
        <v>59.3</v>
      </c>
    </row>
    <row r="2665" spans="1:17" x14ac:dyDescent="0.3">
      <c r="A2665" s="8" t="s">
        <v>20</v>
      </c>
      <c r="B2665" s="8" t="s">
        <v>239</v>
      </c>
      <c r="C2665" s="8" t="s">
        <v>190</v>
      </c>
      <c r="D2665" s="8" t="s">
        <v>20</v>
      </c>
      <c r="E2665" s="12">
        <v>112</v>
      </c>
      <c r="F2665" s="12">
        <v>0.28599999999999998</v>
      </c>
      <c r="G2665" s="12">
        <v>32.031999999999996</v>
      </c>
      <c r="H2665" s="13">
        <v>33.633599999999994</v>
      </c>
      <c r="I2665" s="13">
        <v>5.9259199999999996</v>
      </c>
      <c r="J2665" s="13">
        <v>0.92892799999999998</v>
      </c>
      <c r="K2665" s="13">
        <v>0</v>
      </c>
      <c r="L2665" s="13">
        <v>0</v>
      </c>
      <c r="M2665" s="5">
        <f>AllData_CategoryTribe!AX2666*4</f>
        <v>23.703679999999999</v>
      </c>
      <c r="N2665" s="5">
        <f>AllData_CategoryTribe!BA2666*9</f>
        <v>8.3603519999999989</v>
      </c>
      <c r="O2665" s="5">
        <f>AllData_CategoryTribe!BB2666*4</f>
        <v>0</v>
      </c>
      <c r="P2665">
        <f t="shared" si="41"/>
        <v>1</v>
      </c>
      <c r="Q2665">
        <v>21.4</v>
      </c>
    </row>
    <row r="2666" spans="1:17" x14ac:dyDescent="0.3">
      <c r="A2666" s="8" t="s">
        <v>233</v>
      </c>
      <c r="B2666" s="8" t="s">
        <v>239</v>
      </c>
      <c r="C2666" s="8" t="s">
        <v>190</v>
      </c>
      <c r="D2666" s="8" t="s">
        <v>26</v>
      </c>
      <c r="E2666" s="12"/>
      <c r="F2666" s="12">
        <v>0</v>
      </c>
      <c r="G2666" s="12">
        <v>0</v>
      </c>
      <c r="H2666" s="13">
        <v>0</v>
      </c>
      <c r="I2666" s="13">
        <v>0</v>
      </c>
      <c r="J2666" s="13">
        <v>0</v>
      </c>
      <c r="K2666" s="13">
        <v>0</v>
      </c>
      <c r="L2666" s="13">
        <v>0</v>
      </c>
      <c r="M2666" s="5">
        <f>AllData_CategoryTribe!AX2667*4</f>
        <v>0</v>
      </c>
      <c r="N2666" s="5">
        <f>AllData_CategoryTribe!BA2667*9</f>
        <v>0</v>
      </c>
      <c r="O2666" s="5">
        <f>AllData_CategoryTribe!BB2667*4</f>
        <v>0</v>
      </c>
      <c r="P2666">
        <f t="shared" si="41"/>
        <v>0</v>
      </c>
      <c r="Q2666">
        <v>31.200000000000003</v>
      </c>
    </row>
    <row r="2667" spans="1:17" x14ac:dyDescent="0.3">
      <c r="A2667" s="8" t="s">
        <v>233</v>
      </c>
      <c r="B2667" s="8" t="s">
        <v>239</v>
      </c>
      <c r="C2667" s="8" t="s">
        <v>190</v>
      </c>
      <c r="D2667" s="8" t="s">
        <v>28</v>
      </c>
      <c r="E2667" s="12">
        <v>185</v>
      </c>
      <c r="F2667" s="12">
        <v>0.28599999999999998</v>
      </c>
      <c r="G2667" s="12">
        <v>52.91</v>
      </c>
      <c r="H2667" s="13">
        <v>67.195700000000002</v>
      </c>
      <c r="I2667" s="13">
        <v>4.6031699999999995</v>
      </c>
      <c r="J2667" s="13">
        <v>0.26455000000000001</v>
      </c>
      <c r="K2667" s="13">
        <v>12.06348</v>
      </c>
      <c r="L2667" s="13">
        <v>3.3862400000000004</v>
      </c>
      <c r="M2667" s="5">
        <f>AllData_CategoryTribe!AX2668*4</f>
        <v>18.412679999999998</v>
      </c>
      <c r="N2667" s="5">
        <f>AllData_CategoryTribe!BA2668*9</f>
        <v>2.3809499999999999</v>
      </c>
      <c r="O2667" s="5">
        <f>AllData_CategoryTribe!BB2668*4</f>
        <v>48.253920000000001</v>
      </c>
      <c r="P2667">
        <f t="shared" si="41"/>
        <v>1</v>
      </c>
      <c r="Q2667">
        <v>32</v>
      </c>
    </row>
    <row r="2668" spans="1:17" x14ac:dyDescent="0.3">
      <c r="A2668" s="8" t="s">
        <v>233</v>
      </c>
      <c r="B2668" s="8" t="s">
        <v>239</v>
      </c>
      <c r="C2668" s="8" t="s">
        <v>190</v>
      </c>
      <c r="D2668" s="8" t="s">
        <v>29</v>
      </c>
      <c r="E2668" s="12">
        <v>60</v>
      </c>
      <c r="F2668" s="12">
        <v>1</v>
      </c>
      <c r="G2668" s="12">
        <v>60</v>
      </c>
      <c r="H2668" s="13">
        <v>13.2</v>
      </c>
      <c r="I2668" s="13">
        <v>0.6</v>
      </c>
      <c r="J2668" s="13">
        <v>0.24</v>
      </c>
      <c r="K2668" s="13">
        <v>2.7</v>
      </c>
      <c r="L2668" s="13">
        <v>1.68</v>
      </c>
      <c r="M2668" s="5">
        <f>AllData_CategoryTribe!AX2669*4</f>
        <v>2.4</v>
      </c>
      <c r="N2668" s="5">
        <f>AllData_CategoryTribe!BA2669*9</f>
        <v>2.16</v>
      </c>
      <c r="O2668" s="5">
        <f>AllData_CategoryTribe!BB2669*4</f>
        <v>10.8</v>
      </c>
      <c r="P2668">
        <f t="shared" si="41"/>
        <v>1</v>
      </c>
      <c r="Q2668">
        <v>5.9</v>
      </c>
    </row>
    <row r="2669" spans="1:17" x14ac:dyDescent="0.3">
      <c r="A2669" s="8" t="s">
        <v>233</v>
      </c>
      <c r="B2669" s="8" t="s">
        <v>239</v>
      </c>
      <c r="C2669" s="8" t="s">
        <v>190</v>
      </c>
      <c r="D2669" s="8" t="s">
        <v>30</v>
      </c>
      <c r="E2669" s="12">
        <v>119</v>
      </c>
      <c r="F2669" s="12">
        <v>0.57099999999999995</v>
      </c>
      <c r="G2669" s="12">
        <v>67.948999999999998</v>
      </c>
      <c r="H2669" s="13">
        <v>62.513080000000002</v>
      </c>
      <c r="I2669" s="13">
        <v>0.67948999999999993</v>
      </c>
      <c r="J2669" s="13">
        <v>0.33974499999999996</v>
      </c>
      <c r="K2669" s="13">
        <v>15.900065999999999</v>
      </c>
      <c r="L2669" s="13">
        <v>1.630776</v>
      </c>
      <c r="M2669" s="5">
        <f>AllData_CategoryTribe!AX2670*4</f>
        <v>2.7179599999999997</v>
      </c>
      <c r="N2669" s="5">
        <f>AllData_CategoryTribe!BA2670*9</f>
        <v>3.0577049999999995</v>
      </c>
      <c r="O2669" s="5">
        <f>AllData_CategoryTribe!BB2670*4</f>
        <v>63.600263999999996</v>
      </c>
      <c r="P2669">
        <f t="shared" si="41"/>
        <v>1</v>
      </c>
      <c r="Q2669">
        <v>24.9</v>
      </c>
    </row>
    <row r="2670" spans="1:17" x14ac:dyDescent="0.3">
      <c r="A2670" s="8" t="s">
        <v>233</v>
      </c>
      <c r="B2670" s="8" t="s">
        <v>239</v>
      </c>
      <c r="C2670" s="8" t="s">
        <v>190</v>
      </c>
      <c r="D2670" s="8" t="s">
        <v>31</v>
      </c>
      <c r="E2670" s="12">
        <v>122</v>
      </c>
      <c r="F2670" s="12">
        <v>0.42899999999999999</v>
      </c>
      <c r="G2670" s="12">
        <v>52.338000000000001</v>
      </c>
      <c r="H2670" s="13">
        <v>48.674340000000001</v>
      </c>
      <c r="I2670" s="13">
        <v>1.0467599999999999</v>
      </c>
      <c r="J2670" s="13">
        <v>5.2338000000000003E-2</v>
      </c>
      <c r="K2670" s="13">
        <v>11.305008000000001</v>
      </c>
      <c r="L2670" s="13">
        <v>0.78507000000000005</v>
      </c>
      <c r="M2670" s="5">
        <f>AllData_CategoryTribe!AX2671*4</f>
        <v>4.1870399999999997</v>
      </c>
      <c r="N2670" s="5">
        <f>AllData_CategoryTribe!BA2671*9</f>
        <v>0.47104200000000002</v>
      </c>
      <c r="O2670" s="5">
        <f>AllData_CategoryTribe!BB2671*4</f>
        <v>45.220032000000003</v>
      </c>
      <c r="P2670">
        <f t="shared" si="41"/>
        <v>1</v>
      </c>
      <c r="Q2670">
        <v>23.700000000000003</v>
      </c>
    </row>
    <row r="2671" spans="1:17" x14ac:dyDescent="0.3">
      <c r="A2671" s="8" t="s">
        <v>233</v>
      </c>
      <c r="B2671" s="8" t="s">
        <v>239</v>
      </c>
      <c r="C2671" s="8" t="s">
        <v>190</v>
      </c>
      <c r="D2671" s="8" t="s">
        <v>128</v>
      </c>
      <c r="E2671" s="12">
        <v>62</v>
      </c>
      <c r="F2671" s="12">
        <v>3.0000000000000001E-3</v>
      </c>
      <c r="G2671" s="12">
        <v>0.186</v>
      </c>
      <c r="H2671" s="13">
        <v>8.3699999999999997E-2</v>
      </c>
      <c r="I2671" s="13">
        <v>2.0460000000000001E-3</v>
      </c>
      <c r="J2671" s="13">
        <v>3.7200000000000004E-4</v>
      </c>
      <c r="K2671" s="13">
        <v>1.9530000000000002E-2</v>
      </c>
      <c r="L2671" s="13">
        <v>6.1380000000000002E-3</v>
      </c>
      <c r="M2671" s="5">
        <f>AllData_CategoryTribe!AX2672*4</f>
        <v>8.1840000000000003E-3</v>
      </c>
      <c r="N2671" s="5">
        <f>AllData_CategoryTribe!BA2672*9</f>
        <v>3.3480000000000003E-3</v>
      </c>
      <c r="O2671" s="5">
        <f>AllData_CategoryTribe!BB2672*4</f>
        <v>7.8120000000000009E-2</v>
      </c>
      <c r="P2671">
        <f t="shared" si="41"/>
        <v>1</v>
      </c>
      <c r="Q2671">
        <v>11.8</v>
      </c>
    </row>
    <row r="2672" spans="1:17" x14ac:dyDescent="0.3">
      <c r="A2672" s="8" t="s">
        <v>233</v>
      </c>
      <c r="B2672" s="8" t="s">
        <v>239</v>
      </c>
      <c r="C2672" s="8" t="s">
        <v>190</v>
      </c>
      <c r="D2672" s="8" t="s">
        <v>167</v>
      </c>
      <c r="E2672" s="12">
        <v>62</v>
      </c>
      <c r="F2672" s="12">
        <v>1</v>
      </c>
      <c r="G2672" s="12">
        <v>62</v>
      </c>
      <c r="H2672" s="13">
        <v>13.02</v>
      </c>
      <c r="I2672" s="13">
        <v>0.55800000000000005</v>
      </c>
      <c r="J2672" s="13">
        <v>0.18599999999999997</v>
      </c>
      <c r="K2672" s="13">
        <v>2.8519999999999999</v>
      </c>
      <c r="L2672" s="13">
        <v>0.68200000000000005</v>
      </c>
      <c r="M2672" s="5">
        <f>AllData_CategoryTribe!AX2673*4</f>
        <v>2.2320000000000002</v>
      </c>
      <c r="N2672" s="5">
        <f>AllData_CategoryTribe!BA2673*9</f>
        <v>1.6739999999999997</v>
      </c>
      <c r="O2672" s="5">
        <f>AllData_CategoryTribe!BB2673*4</f>
        <v>11.407999999999999</v>
      </c>
      <c r="P2672">
        <f t="shared" si="41"/>
        <v>1</v>
      </c>
      <c r="Q2672">
        <v>5.8</v>
      </c>
    </row>
    <row r="2673" spans="1:17" x14ac:dyDescent="0.3">
      <c r="A2673" s="8" t="s">
        <v>233</v>
      </c>
      <c r="B2673" s="8" t="s">
        <v>239</v>
      </c>
      <c r="C2673" s="8" t="s">
        <v>190</v>
      </c>
      <c r="D2673" s="8" t="s">
        <v>87</v>
      </c>
      <c r="E2673" s="12">
        <v>171</v>
      </c>
      <c r="F2673" s="12">
        <v>6.7000000000000004E-2</v>
      </c>
      <c r="G2673" s="12">
        <v>11.457000000000001</v>
      </c>
      <c r="H2673" s="13">
        <v>13.290120000000002</v>
      </c>
      <c r="I2673" s="13">
        <v>0.882189</v>
      </c>
      <c r="J2673" s="13">
        <v>5.7285000000000003E-2</v>
      </c>
      <c r="K2673" s="13">
        <v>2.3830560000000003</v>
      </c>
      <c r="L2673" s="13">
        <v>0.74470500000000006</v>
      </c>
      <c r="M2673" s="5">
        <f>AllData_CategoryTribe!AX2674*4</f>
        <v>3.528756</v>
      </c>
      <c r="N2673" s="5">
        <f>AllData_CategoryTribe!BA2674*9</f>
        <v>0.51556500000000005</v>
      </c>
      <c r="O2673" s="5">
        <f>AllData_CategoryTribe!BB2674*4</f>
        <v>9.5322240000000011</v>
      </c>
      <c r="P2673">
        <f t="shared" si="41"/>
        <v>1</v>
      </c>
      <c r="Q2673">
        <v>29</v>
      </c>
    </row>
    <row r="2674" spans="1:17" x14ac:dyDescent="0.3">
      <c r="A2674" s="8" t="s">
        <v>233</v>
      </c>
      <c r="B2674" s="8" t="s">
        <v>239</v>
      </c>
      <c r="C2674" s="8" t="s">
        <v>190</v>
      </c>
      <c r="D2674" s="8" t="s">
        <v>171</v>
      </c>
      <c r="E2674" s="12">
        <v>44</v>
      </c>
      <c r="F2674" s="12">
        <v>1</v>
      </c>
      <c r="G2674" s="12">
        <v>44</v>
      </c>
      <c r="H2674" s="13">
        <v>120.56</v>
      </c>
      <c r="I2674" s="13">
        <v>3.8720000000000003</v>
      </c>
      <c r="J2674" s="13">
        <v>1.32</v>
      </c>
      <c r="K2674" s="13">
        <v>22.835999999999999</v>
      </c>
      <c r="L2674" s="13">
        <v>1.232</v>
      </c>
      <c r="M2674" s="5">
        <f>AllData_CategoryTribe!AX2675*4</f>
        <v>15.488000000000001</v>
      </c>
      <c r="N2674" s="5">
        <f>AllData_CategoryTribe!BA2675*9</f>
        <v>11.88</v>
      </c>
      <c r="O2674" s="5">
        <f>AllData_CategoryTribe!BB2675*4</f>
        <v>91.343999999999994</v>
      </c>
      <c r="P2674">
        <f t="shared" si="41"/>
        <v>1</v>
      </c>
      <c r="Q2674">
        <v>63.7</v>
      </c>
    </row>
    <row r="2675" spans="1:17" x14ac:dyDescent="0.3">
      <c r="A2675" s="8" t="s">
        <v>234</v>
      </c>
      <c r="B2675" s="8" t="s">
        <v>239</v>
      </c>
      <c r="C2675" s="8" t="s">
        <v>190</v>
      </c>
      <c r="D2675" s="8" t="s">
        <v>248</v>
      </c>
      <c r="E2675" s="12">
        <v>134</v>
      </c>
      <c r="F2675" s="12">
        <v>6.7000000000000004E-2</v>
      </c>
      <c r="G2675" s="12">
        <v>8.9779999999999998</v>
      </c>
      <c r="H2675" s="13">
        <v>14.63414</v>
      </c>
      <c r="I2675" s="13">
        <v>0.56561399999999995</v>
      </c>
      <c r="J2675" s="13">
        <v>0.125692</v>
      </c>
      <c r="K2675" s="13">
        <v>2.7921580000000001</v>
      </c>
      <c r="L2675" s="13">
        <v>8.9779999999999999E-2</v>
      </c>
      <c r="M2675" s="5">
        <f>AllData_CategoryTribe!AX2676*4</f>
        <v>2.2624559999999998</v>
      </c>
      <c r="N2675" s="5">
        <f>AllData_CategoryTribe!BA2676*9</f>
        <v>1.1312279999999999</v>
      </c>
      <c r="O2675" s="5">
        <f>AllData_CategoryTribe!BB2676*4</f>
        <v>11.168632000000001</v>
      </c>
      <c r="P2675">
        <f t="shared" si="41"/>
        <v>1</v>
      </c>
      <c r="Q2675">
        <v>38.799999999999997</v>
      </c>
    </row>
    <row r="2676" spans="1:17" x14ac:dyDescent="0.3">
      <c r="A2676" s="8" t="s">
        <v>234</v>
      </c>
      <c r="B2676" s="8" t="s">
        <v>239</v>
      </c>
      <c r="C2676" s="8" t="s">
        <v>190</v>
      </c>
      <c r="D2676" s="8" t="s">
        <v>27</v>
      </c>
      <c r="E2676" s="12">
        <v>114</v>
      </c>
      <c r="F2676" s="12">
        <v>1</v>
      </c>
      <c r="G2676" s="12">
        <v>114</v>
      </c>
      <c r="H2676" s="13">
        <v>142.5</v>
      </c>
      <c r="I2676" s="13">
        <v>2.3940000000000001</v>
      </c>
      <c r="J2676" s="13">
        <v>1.4820000000000002</v>
      </c>
      <c r="K2676" s="13">
        <v>29.867999999999999</v>
      </c>
      <c r="L2676" s="13">
        <v>1.1399999999999999</v>
      </c>
      <c r="M2676" s="5">
        <f>AllData_CategoryTribe!AX2677*4</f>
        <v>9.5760000000000005</v>
      </c>
      <c r="N2676" s="5">
        <f>AllData_CategoryTribe!BA2677*9</f>
        <v>13.338000000000001</v>
      </c>
      <c r="O2676" s="5">
        <f>AllData_CategoryTribe!BB2677*4</f>
        <v>119.47199999999999</v>
      </c>
      <c r="P2676">
        <f t="shared" si="41"/>
        <v>1</v>
      </c>
      <c r="Q2676">
        <v>29.6</v>
      </c>
    </row>
    <row r="2677" spans="1:17" x14ac:dyDescent="0.3">
      <c r="A2677" s="8" t="s">
        <v>234</v>
      </c>
      <c r="B2677" s="8" t="s">
        <v>239</v>
      </c>
      <c r="C2677" s="8" t="s">
        <v>190</v>
      </c>
      <c r="D2677" s="8" t="s">
        <v>32</v>
      </c>
      <c r="E2677" s="12"/>
      <c r="F2677" s="12">
        <v>0</v>
      </c>
      <c r="G2677" s="12">
        <v>0</v>
      </c>
      <c r="H2677" s="13">
        <v>0</v>
      </c>
      <c r="I2677" s="13">
        <v>0</v>
      </c>
      <c r="J2677" s="13">
        <v>0</v>
      </c>
      <c r="K2677" s="13">
        <v>0</v>
      </c>
      <c r="L2677" s="13">
        <v>0</v>
      </c>
      <c r="M2677" s="5">
        <f>AllData_CategoryTribe!AX2678*4</f>
        <v>0</v>
      </c>
      <c r="N2677" s="5">
        <f>AllData_CategoryTribe!BA2678*9</f>
        <v>0</v>
      </c>
      <c r="O2677" s="5">
        <f>AllData_CategoryTribe!BB2678*4</f>
        <v>0</v>
      </c>
      <c r="P2677">
        <f t="shared" si="41"/>
        <v>0</v>
      </c>
      <c r="Q2677">
        <v>87</v>
      </c>
    </row>
    <row r="2678" spans="1:17" x14ac:dyDescent="0.3">
      <c r="A2678" s="8" t="s">
        <v>232</v>
      </c>
      <c r="B2678" s="8" t="s">
        <v>240</v>
      </c>
      <c r="C2678" s="8" t="s">
        <v>191</v>
      </c>
      <c r="D2678" s="8" t="s">
        <v>13</v>
      </c>
      <c r="E2678" s="12">
        <v>112</v>
      </c>
      <c r="F2678" s="12">
        <v>3.3000000000000002E-2</v>
      </c>
      <c r="G2678" s="12">
        <v>3.6960000000000002</v>
      </c>
      <c r="H2678" s="13">
        <v>9.94224</v>
      </c>
      <c r="I2678" s="13">
        <v>0.92030400000000001</v>
      </c>
      <c r="J2678" s="13">
        <v>0.66528000000000009</v>
      </c>
      <c r="K2678" s="13">
        <v>0</v>
      </c>
      <c r="L2678" s="13">
        <v>0</v>
      </c>
      <c r="M2678" s="5">
        <f>AllData_CategoryTribe!AX2679*4</f>
        <v>3.681216</v>
      </c>
      <c r="N2678" s="5">
        <f>AllData_CategoryTribe!BA2679*9</f>
        <v>5.9875200000000008</v>
      </c>
      <c r="O2678" s="5">
        <f>AllData_CategoryTribe!BB2679*4</f>
        <v>0</v>
      </c>
      <c r="P2678">
        <f t="shared" si="41"/>
        <v>1</v>
      </c>
      <c r="Q2678">
        <v>42.9</v>
      </c>
    </row>
    <row r="2679" spans="1:17" x14ac:dyDescent="0.3">
      <c r="A2679" s="8" t="s">
        <v>232</v>
      </c>
      <c r="B2679" s="8" t="s">
        <v>240</v>
      </c>
      <c r="C2679" s="8" t="s">
        <v>191</v>
      </c>
      <c r="D2679" s="8" t="s">
        <v>15</v>
      </c>
      <c r="E2679" s="12">
        <v>85</v>
      </c>
      <c r="F2679" s="12">
        <v>6.7000000000000004E-2</v>
      </c>
      <c r="G2679" s="12">
        <v>5.6950000000000003</v>
      </c>
      <c r="H2679" s="13">
        <v>13.724950000000002</v>
      </c>
      <c r="I2679" s="13">
        <v>1.8736550000000001</v>
      </c>
      <c r="J2679" s="13">
        <v>0.62075500000000006</v>
      </c>
      <c r="K2679" s="13">
        <v>2.8475E-2</v>
      </c>
      <c r="L2679" s="13">
        <v>0</v>
      </c>
      <c r="M2679" s="5">
        <f>AllData_CategoryTribe!AX2680*4</f>
        <v>7.4946200000000003</v>
      </c>
      <c r="N2679" s="5">
        <f>AllData_CategoryTribe!BA2680*9</f>
        <v>5.5867950000000004</v>
      </c>
      <c r="O2679" s="5">
        <f>AllData_CategoryTribe!BB2680*4</f>
        <v>0.1139</v>
      </c>
      <c r="P2679">
        <f t="shared" si="41"/>
        <v>1</v>
      </c>
      <c r="Q2679">
        <v>44.3</v>
      </c>
    </row>
    <row r="2680" spans="1:17" x14ac:dyDescent="0.3">
      <c r="A2680" s="8" t="s">
        <v>232</v>
      </c>
      <c r="B2680" s="8" t="s">
        <v>240</v>
      </c>
      <c r="C2680" s="8" t="s">
        <v>191</v>
      </c>
      <c r="D2680" s="8" t="s">
        <v>17</v>
      </c>
      <c r="E2680" s="12">
        <v>85</v>
      </c>
      <c r="F2680" s="12">
        <v>6.7000000000000004E-2</v>
      </c>
      <c r="G2680" s="12">
        <v>5.6950000000000003</v>
      </c>
      <c r="H2680" s="13">
        <v>15.091750000000001</v>
      </c>
      <c r="I2680" s="13">
        <v>0.96245499999999995</v>
      </c>
      <c r="J2680" s="13">
        <v>1.2187300000000001</v>
      </c>
      <c r="K2680" s="13">
        <v>0</v>
      </c>
      <c r="L2680" s="13">
        <v>0</v>
      </c>
      <c r="M2680" s="5">
        <f>AllData_CategoryTribe!AX2681*4</f>
        <v>3.8498199999999998</v>
      </c>
      <c r="N2680" s="5">
        <f>AllData_CategoryTribe!BA2681*9</f>
        <v>10.968570000000001</v>
      </c>
      <c r="O2680" s="5">
        <f>AllData_CategoryTribe!BB2681*4</f>
        <v>0</v>
      </c>
      <c r="P2680">
        <f t="shared" si="41"/>
        <v>1</v>
      </c>
      <c r="Q2680">
        <v>38.299999999999997</v>
      </c>
    </row>
    <row r="2681" spans="1:17" x14ac:dyDescent="0.3">
      <c r="A2681" s="8" t="s">
        <v>232</v>
      </c>
      <c r="B2681" s="8" t="s">
        <v>240</v>
      </c>
      <c r="C2681" s="8" t="s">
        <v>191</v>
      </c>
      <c r="D2681" s="8" t="s">
        <v>18</v>
      </c>
      <c r="E2681" s="12"/>
      <c r="F2681" s="12">
        <v>0</v>
      </c>
      <c r="G2681" s="12">
        <v>0</v>
      </c>
      <c r="H2681" s="13">
        <v>0</v>
      </c>
      <c r="I2681" s="13">
        <v>0</v>
      </c>
      <c r="J2681" s="13">
        <v>0</v>
      </c>
      <c r="K2681" s="13">
        <v>0</v>
      </c>
      <c r="L2681" s="13">
        <v>0</v>
      </c>
      <c r="M2681" s="5">
        <f>AllData_CategoryTribe!AX2682*4</f>
        <v>0</v>
      </c>
      <c r="N2681" s="5">
        <f>AllData_CategoryTribe!BA2682*9</f>
        <v>0</v>
      </c>
      <c r="O2681" s="5">
        <f>AllData_CategoryTribe!BB2682*4</f>
        <v>0</v>
      </c>
      <c r="P2681">
        <f t="shared" si="41"/>
        <v>0</v>
      </c>
      <c r="Q2681">
        <v>39.900000000000006</v>
      </c>
    </row>
    <row r="2682" spans="1:17" x14ac:dyDescent="0.3">
      <c r="A2682" s="8" t="s">
        <v>232</v>
      </c>
      <c r="B2682" s="8" t="s">
        <v>240</v>
      </c>
      <c r="C2682" s="8" t="s">
        <v>191</v>
      </c>
      <c r="D2682" s="8" t="s">
        <v>19</v>
      </c>
      <c r="E2682" s="12">
        <v>112</v>
      </c>
      <c r="F2682" s="12">
        <v>0.14299999999999999</v>
      </c>
      <c r="G2682" s="12">
        <v>16.015999999999998</v>
      </c>
      <c r="H2682" s="13">
        <v>45.645599999999995</v>
      </c>
      <c r="I2682" s="13">
        <v>4.3083039999999997</v>
      </c>
      <c r="J2682" s="13">
        <v>3.0270239999999995</v>
      </c>
      <c r="K2682" s="13">
        <v>0</v>
      </c>
      <c r="L2682" s="13">
        <v>0</v>
      </c>
      <c r="M2682" s="5">
        <f>AllData_CategoryTribe!AX2683*4</f>
        <v>17.233215999999999</v>
      </c>
      <c r="N2682" s="5">
        <f>AllData_CategoryTribe!BA2683*9</f>
        <v>27.243215999999997</v>
      </c>
      <c r="O2682" s="5">
        <f>AllData_CategoryTribe!BB2683*4</f>
        <v>0</v>
      </c>
      <c r="P2682">
        <f t="shared" si="41"/>
        <v>1</v>
      </c>
      <c r="Q2682">
        <v>45.8</v>
      </c>
    </row>
    <row r="2683" spans="1:17" x14ac:dyDescent="0.3">
      <c r="A2683" s="8" t="s">
        <v>232</v>
      </c>
      <c r="B2683" s="8" t="s">
        <v>240</v>
      </c>
      <c r="C2683" s="8" t="s">
        <v>191</v>
      </c>
      <c r="D2683" s="8" t="s">
        <v>22</v>
      </c>
      <c r="E2683" s="12"/>
      <c r="F2683" s="12">
        <v>0</v>
      </c>
      <c r="G2683" s="12">
        <v>0</v>
      </c>
      <c r="H2683" s="13">
        <v>0</v>
      </c>
      <c r="I2683" s="13">
        <v>0</v>
      </c>
      <c r="J2683" s="13">
        <v>0</v>
      </c>
      <c r="K2683" s="13">
        <v>0</v>
      </c>
      <c r="L2683" s="13">
        <v>0</v>
      </c>
      <c r="M2683" s="5">
        <f>AllData_CategoryTribe!AX2684*4</f>
        <v>0</v>
      </c>
      <c r="N2683" s="5">
        <f>AllData_CategoryTribe!BA2684*9</f>
        <v>0</v>
      </c>
      <c r="O2683" s="5">
        <f>AllData_CategoryTribe!BB2684*4</f>
        <v>0</v>
      </c>
      <c r="P2683">
        <f t="shared" si="41"/>
        <v>0</v>
      </c>
      <c r="Q2683">
        <v>45.8</v>
      </c>
    </row>
    <row r="2684" spans="1:17" x14ac:dyDescent="0.3">
      <c r="A2684" s="8" t="s">
        <v>232</v>
      </c>
      <c r="B2684" s="8" t="s">
        <v>240</v>
      </c>
      <c r="C2684" s="8" t="s">
        <v>191</v>
      </c>
      <c r="D2684" s="8" t="s">
        <v>23</v>
      </c>
      <c r="E2684" s="12">
        <v>64</v>
      </c>
      <c r="F2684" s="12">
        <v>1</v>
      </c>
      <c r="G2684" s="12">
        <v>64</v>
      </c>
      <c r="H2684" s="13">
        <v>99.2</v>
      </c>
      <c r="I2684" s="13">
        <v>8.0640000000000001</v>
      </c>
      <c r="J2684" s="13">
        <v>6.7839999999999998</v>
      </c>
      <c r="K2684" s="13">
        <v>0.70400000000000007</v>
      </c>
      <c r="L2684" s="13">
        <v>0</v>
      </c>
      <c r="M2684" s="5">
        <f>AllData_CategoryTribe!AX2685*4</f>
        <v>32.256</v>
      </c>
      <c r="N2684" s="5">
        <f>AllData_CategoryTribe!BA2685*9</f>
        <v>61.055999999999997</v>
      </c>
      <c r="O2684" s="5">
        <f>AllData_CategoryTribe!BB2685*4</f>
        <v>2.8160000000000003</v>
      </c>
      <c r="P2684">
        <f t="shared" si="41"/>
        <v>1</v>
      </c>
      <c r="Q2684">
        <v>24.3</v>
      </c>
    </row>
    <row r="2685" spans="1:17" x14ac:dyDescent="0.3">
      <c r="A2685" s="8" t="s">
        <v>232</v>
      </c>
      <c r="B2685" s="8" t="s">
        <v>240</v>
      </c>
      <c r="C2685" s="8" t="s">
        <v>191</v>
      </c>
      <c r="D2685" s="8" t="s">
        <v>24</v>
      </c>
      <c r="E2685" s="12">
        <v>184</v>
      </c>
      <c r="F2685" s="12">
        <v>1</v>
      </c>
      <c r="G2685" s="12">
        <v>184</v>
      </c>
      <c r="H2685" s="13">
        <v>126.96</v>
      </c>
      <c r="I2685" s="13">
        <v>6.6239999999999997</v>
      </c>
      <c r="J2685" s="13">
        <v>7.5439999999999996</v>
      </c>
      <c r="K2685" s="13">
        <v>8.2799999999999994</v>
      </c>
      <c r="L2685" s="13">
        <v>0</v>
      </c>
      <c r="M2685" s="5">
        <f>AllData_CategoryTribe!AX2686*4</f>
        <v>26.495999999999999</v>
      </c>
      <c r="N2685" s="5">
        <f>AllData_CategoryTribe!BA2686*9</f>
        <v>67.896000000000001</v>
      </c>
      <c r="O2685" s="5">
        <f>AllData_CategoryTribe!BB2686*4</f>
        <v>33.119999999999997</v>
      </c>
      <c r="P2685">
        <f t="shared" si="41"/>
        <v>1</v>
      </c>
      <c r="Q2685">
        <v>12.2</v>
      </c>
    </row>
    <row r="2686" spans="1:17" x14ac:dyDescent="0.3">
      <c r="A2686" s="8" t="s">
        <v>232</v>
      </c>
      <c r="B2686" s="8" t="s">
        <v>240</v>
      </c>
      <c r="C2686" s="8" t="s">
        <v>191</v>
      </c>
      <c r="D2686" s="8" t="s">
        <v>25</v>
      </c>
      <c r="E2686" s="12"/>
      <c r="F2686" s="12">
        <v>0</v>
      </c>
      <c r="G2686" s="12">
        <v>0</v>
      </c>
      <c r="H2686" s="13">
        <v>0</v>
      </c>
      <c r="I2686" s="13">
        <v>0</v>
      </c>
      <c r="J2686" s="13">
        <v>0</v>
      </c>
      <c r="K2686" s="13">
        <v>0</v>
      </c>
      <c r="L2686" s="13">
        <v>0</v>
      </c>
      <c r="M2686" s="5">
        <f>AllData_CategoryTribe!AX2687*4</f>
        <v>0</v>
      </c>
      <c r="N2686" s="5">
        <f>AllData_CategoryTribe!BA2687*9</f>
        <v>0</v>
      </c>
      <c r="O2686" s="5">
        <f>AllData_CategoryTribe!BB2687*4</f>
        <v>0</v>
      </c>
      <c r="P2686">
        <f t="shared" si="41"/>
        <v>0</v>
      </c>
      <c r="Q2686">
        <v>59.3</v>
      </c>
    </row>
    <row r="2687" spans="1:17" x14ac:dyDescent="0.3">
      <c r="A2687" s="8" t="s">
        <v>20</v>
      </c>
      <c r="B2687" s="8" t="s">
        <v>240</v>
      </c>
      <c r="C2687" s="8" t="s">
        <v>191</v>
      </c>
      <c r="D2687" s="8" t="s">
        <v>20</v>
      </c>
      <c r="E2687" s="12">
        <v>112</v>
      </c>
      <c r="F2687" s="12">
        <v>1</v>
      </c>
      <c r="G2687" s="12">
        <v>112</v>
      </c>
      <c r="H2687" s="13">
        <v>117.6</v>
      </c>
      <c r="I2687" s="13">
        <v>20.72</v>
      </c>
      <c r="J2687" s="13">
        <v>3.2480000000000002</v>
      </c>
      <c r="K2687" s="13">
        <v>0</v>
      </c>
      <c r="L2687" s="13">
        <v>0</v>
      </c>
      <c r="M2687" s="5">
        <f>AllData_CategoryTribe!AX2688*4</f>
        <v>82.88</v>
      </c>
      <c r="N2687" s="5">
        <f>AllData_CategoryTribe!BA2688*9</f>
        <v>29.232000000000003</v>
      </c>
      <c r="O2687" s="5">
        <f>AllData_CategoryTribe!BB2688*4</f>
        <v>0</v>
      </c>
      <c r="P2687">
        <f t="shared" si="41"/>
        <v>1</v>
      </c>
      <c r="Q2687">
        <v>21.4</v>
      </c>
    </row>
    <row r="2688" spans="1:17" x14ac:dyDescent="0.3">
      <c r="A2688" s="8" t="s">
        <v>233</v>
      </c>
      <c r="B2688" s="8" t="s">
        <v>240</v>
      </c>
      <c r="C2688" s="8" t="s">
        <v>191</v>
      </c>
      <c r="D2688" s="8" t="s">
        <v>26</v>
      </c>
      <c r="E2688" s="12">
        <v>175</v>
      </c>
      <c r="F2688" s="12">
        <v>0.42899999999999999</v>
      </c>
      <c r="G2688" s="12">
        <v>75.075000000000003</v>
      </c>
      <c r="H2688" s="13">
        <v>97.597499999999997</v>
      </c>
      <c r="I2688" s="13">
        <v>1.8018000000000001</v>
      </c>
      <c r="J2688" s="13">
        <v>0.15015000000000001</v>
      </c>
      <c r="K2688" s="13">
        <v>21.471450000000001</v>
      </c>
      <c r="L2688" s="13">
        <v>0.22522500000000001</v>
      </c>
      <c r="M2688" s="5">
        <f>AllData_CategoryTribe!AX2689*4</f>
        <v>7.2072000000000003</v>
      </c>
      <c r="N2688" s="5">
        <f>AllData_CategoryTribe!BA2689*9</f>
        <v>1.3513500000000001</v>
      </c>
      <c r="O2688" s="5">
        <f>AllData_CategoryTribe!BB2689*4</f>
        <v>85.885800000000003</v>
      </c>
      <c r="P2688">
        <f t="shared" si="41"/>
        <v>1</v>
      </c>
      <c r="Q2688">
        <v>31.200000000000003</v>
      </c>
    </row>
    <row r="2689" spans="1:17" x14ac:dyDescent="0.3">
      <c r="A2689" s="8" t="s">
        <v>233</v>
      </c>
      <c r="B2689" s="8" t="s">
        <v>240</v>
      </c>
      <c r="C2689" s="8" t="s">
        <v>191</v>
      </c>
      <c r="D2689" s="8" t="s">
        <v>28</v>
      </c>
      <c r="E2689" s="12">
        <v>185</v>
      </c>
      <c r="F2689" s="12">
        <v>1</v>
      </c>
      <c r="G2689" s="12">
        <v>185</v>
      </c>
      <c r="H2689" s="13">
        <v>234.95</v>
      </c>
      <c r="I2689" s="13">
        <v>16.094999999999999</v>
      </c>
      <c r="J2689" s="13">
        <v>0.92500000000000004</v>
      </c>
      <c r="K2689" s="13">
        <v>42.18</v>
      </c>
      <c r="L2689" s="13">
        <v>11.84</v>
      </c>
      <c r="M2689" s="5">
        <f>AllData_CategoryTribe!AX2690*4</f>
        <v>64.38</v>
      </c>
      <c r="N2689" s="5">
        <f>AllData_CategoryTribe!BA2690*9</f>
        <v>8.3250000000000011</v>
      </c>
      <c r="O2689" s="5">
        <f>AllData_CategoryTribe!BB2690*4</f>
        <v>168.72</v>
      </c>
      <c r="P2689">
        <f t="shared" si="41"/>
        <v>1</v>
      </c>
      <c r="Q2689">
        <v>32</v>
      </c>
    </row>
    <row r="2690" spans="1:17" x14ac:dyDescent="0.3">
      <c r="A2690" s="8" t="s">
        <v>233</v>
      </c>
      <c r="B2690" s="8" t="s">
        <v>240</v>
      </c>
      <c r="C2690" s="8" t="s">
        <v>191</v>
      </c>
      <c r="D2690" s="8" t="s">
        <v>29</v>
      </c>
      <c r="E2690" s="12">
        <v>60</v>
      </c>
      <c r="F2690" s="12">
        <v>1</v>
      </c>
      <c r="G2690" s="12">
        <v>60</v>
      </c>
      <c r="H2690" s="13">
        <v>13.2</v>
      </c>
      <c r="I2690" s="13">
        <v>0.6</v>
      </c>
      <c r="J2690" s="13">
        <v>0.24</v>
      </c>
      <c r="K2690" s="13">
        <v>2.7</v>
      </c>
      <c r="L2690" s="13">
        <v>1.68</v>
      </c>
      <c r="M2690" s="5">
        <f>AllData_CategoryTribe!AX2691*4</f>
        <v>2.4</v>
      </c>
      <c r="N2690" s="5">
        <f>AllData_CategoryTribe!BA2691*9</f>
        <v>2.16</v>
      </c>
      <c r="O2690" s="5">
        <f>AllData_CategoryTribe!BB2691*4</f>
        <v>10.8</v>
      </c>
      <c r="P2690">
        <f t="shared" si="41"/>
        <v>1</v>
      </c>
      <c r="Q2690">
        <v>5.9</v>
      </c>
    </row>
    <row r="2691" spans="1:17" x14ac:dyDescent="0.3">
      <c r="A2691" s="8" t="s">
        <v>233</v>
      </c>
      <c r="B2691" s="8" t="s">
        <v>240</v>
      </c>
      <c r="C2691" s="8" t="s">
        <v>191</v>
      </c>
      <c r="D2691" s="8" t="s">
        <v>30</v>
      </c>
      <c r="E2691" s="12">
        <v>119</v>
      </c>
      <c r="F2691" s="12">
        <v>1</v>
      </c>
      <c r="G2691" s="12">
        <v>119</v>
      </c>
      <c r="H2691" s="13">
        <v>109.48</v>
      </c>
      <c r="I2691" s="13">
        <v>1.19</v>
      </c>
      <c r="J2691" s="13">
        <v>0.59499999999999997</v>
      </c>
      <c r="K2691" s="13">
        <v>27.846</v>
      </c>
      <c r="L2691" s="13">
        <v>2.8559999999999999</v>
      </c>
      <c r="M2691" s="5">
        <f>AllData_CategoryTribe!AX2692*4</f>
        <v>4.76</v>
      </c>
      <c r="N2691" s="5">
        <f>AllData_CategoryTribe!BA2692*9</f>
        <v>5.3549999999999995</v>
      </c>
      <c r="O2691" s="5">
        <f>AllData_CategoryTribe!BB2692*4</f>
        <v>111.384</v>
      </c>
      <c r="P2691">
        <f t="shared" ref="P2691:P2754" si="42">IF($G$2:$G$3469&gt;0,1,0)</f>
        <v>1</v>
      </c>
      <c r="Q2691">
        <v>24.9</v>
      </c>
    </row>
    <row r="2692" spans="1:17" x14ac:dyDescent="0.3">
      <c r="A2692" s="8" t="s">
        <v>233</v>
      </c>
      <c r="B2692" s="8" t="s">
        <v>240</v>
      </c>
      <c r="C2692" s="8" t="s">
        <v>191</v>
      </c>
      <c r="D2692" s="8" t="s">
        <v>31</v>
      </c>
      <c r="E2692" s="12">
        <v>122</v>
      </c>
      <c r="F2692" s="12">
        <v>0.28599999999999998</v>
      </c>
      <c r="G2692" s="12">
        <v>34.891999999999996</v>
      </c>
      <c r="H2692" s="13">
        <v>32.449559999999998</v>
      </c>
      <c r="I2692" s="13">
        <v>0.6978399999999999</v>
      </c>
      <c r="J2692" s="13">
        <v>3.4891999999999999E-2</v>
      </c>
      <c r="K2692" s="13">
        <v>7.5366719999999994</v>
      </c>
      <c r="L2692" s="13">
        <v>0.52337999999999996</v>
      </c>
      <c r="M2692" s="5">
        <f>AllData_CategoryTribe!AX2693*4</f>
        <v>2.7913599999999996</v>
      </c>
      <c r="N2692" s="5">
        <f>AllData_CategoryTribe!BA2693*9</f>
        <v>0.31402799999999997</v>
      </c>
      <c r="O2692" s="5">
        <f>AllData_CategoryTribe!BB2693*4</f>
        <v>30.146687999999997</v>
      </c>
      <c r="P2692">
        <f t="shared" si="42"/>
        <v>1</v>
      </c>
      <c r="Q2692">
        <v>23.700000000000003</v>
      </c>
    </row>
    <row r="2693" spans="1:17" x14ac:dyDescent="0.3">
      <c r="A2693" s="8" t="s">
        <v>233</v>
      </c>
      <c r="B2693" s="8" t="s">
        <v>240</v>
      </c>
      <c r="C2693" s="8" t="s">
        <v>191</v>
      </c>
      <c r="D2693" s="8" t="s">
        <v>128</v>
      </c>
      <c r="E2693" s="12">
        <v>62</v>
      </c>
      <c r="F2693" s="12">
        <v>6.7000000000000004E-2</v>
      </c>
      <c r="G2693" s="12">
        <v>4.1539999999999999</v>
      </c>
      <c r="H2693" s="13">
        <v>1.8693</v>
      </c>
      <c r="I2693" s="13">
        <v>4.5693999999999999E-2</v>
      </c>
      <c r="J2693" s="13">
        <v>8.3079999999999994E-3</v>
      </c>
      <c r="K2693" s="13">
        <v>0.43616999999999995</v>
      </c>
      <c r="L2693" s="13">
        <v>0.13708200000000001</v>
      </c>
      <c r="M2693" s="5">
        <f>AllData_CategoryTribe!AX2694*4</f>
        <v>0.18277599999999999</v>
      </c>
      <c r="N2693" s="5">
        <f>AllData_CategoryTribe!BA2694*9</f>
        <v>7.4771999999999991E-2</v>
      </c>
      <c r="O2693" s="5">
        <f>AllData_CategoryTribe!BB2694*4</f>
        <v>1.7446799999999998</v>
      </c>
      <c r="P2693">
        <f t="shared" si="42"/>
        <v>1</v>
      </c>
      <c r="Q2693">
        <v>11.8</v>
      </c>
    </row>
    <row r="2694" spans="1:17" x14ac:dyDescent="0.3">
      <c r="A2694" s="8" t="s">
        <v>233</v>
      </c>
      <c r="B2694" s="8" t="s">
        <v>240</v>
      </c>
      <c r="C2694" s="8" t="s">
        <v>191</v>
      </c>
      <c r="D2694" s="8" t="s">
        <v>167</v>
      </c>
      <c r="E2694" s="12">
        <v>62</v>
      </c>
      <c r="F2694" s="12">
        <v>1</v>
      </c>
      <c r="G2694" s="12">
        <v>62</v>
      </c>
      <c r="H2694" s="13">
        <v>13.02</v>
      </c>
      <c r="I2694" s="13">
        <v>0.55800000000000005</v>
      </c>
      <c r="J2694" s="13">
        <v>0.18599999999999997</v>
      </c>
      <c r="K2694" s="13">
        <v>2.8519999999999999</v>
      </c>
      <c r="L2694" s="13">
        <v>0.68200000000000005</v>
      </c>
      <c r="M2694" s="5">
        <f>AllData_CategoryTribe!AX2695*4</f>
        <v>2.2320000000000002</v>
      </c>
      <c r="N2694" s="5">
        <f>AllData_CategoryTribe!BA2695*9</f>
        <v>1.6739999999999997</v>
      </c>
      <c r="O2694" s="5">
        <f>AllData_CategoryTribe!BB2695*4</f>
        <v>11.407999999999999</v>
      </c>
      <c r="P2694">
        <f t="shared" si="42"/>
        <v>1</v>
      </c>
      <c r="Q2694">
        <v>5.8</v>
      </c>
    </row>
    <row r="2695" spans="1:17" x14ac:dyDescent="0.3">
      <c r="A2695" s="8" t="s">
        <v>233</v>
      </c>
      <c r="B2695" s="8" t="s">
        <v>240</v>
      </c>
      <c r="C2695" s="8" t="s">
        <v>191</v>
      </c>
      <c r="D2695" s="8" t="s">
        <v>171</v>
      </c>
      <c r="E2695" s="12">
        <v>44</v>
      </c>
      <c r="F2695" s="12">
        <v>1</v>
      </c>
      <c r="G2695" s="12">
        <v>44</v>
      </c>
      <c r="H2695" s="13">
        <v>120.56</v>
      </c>
      <c r="I2695" s="13">
        <v>3.8720000000000003</v>
      </c>
      <c r="J2695" s="13">
        <v>1.32</v>
      </c>
      <c r="K2695" s="13">
        <v>22.835999999999999</v>
      </c>
      <c r="L2695" s="13">
        <v>1.232</v>
      </c>
      <c r="M2695" s="5">
        <f>AllData_CategoryTribe!AX2696*4</f>
        <v>15.488000000000001</v>
      </c>
      <c r="N2695" s="5">
        <f>AllData_CategoryTribe!BA2696*9</f>
        <v>11.88</v>
      </c>
      <c r="O2695" s="5">
        <f>AllData_CategoryTribe!BB2696*4</f>
        <v>91.343999999999994</v>
      </c>
      <c r="P2695">
        <f t="shared" si="42"/>
        <v>1</v>
      </c>
      <c r="Q2695">
        <v>63.7</v>
      </c>
    </row>
    <row r="2696" spans="1:17" x14ac:dyDescent="0.3">
      <c r="A2696" s="8" t="s">
        <v>233</v>
      </c>
      <c r="B2696" s="8" t="s">
        <v>240</v>
      </c>
      <c r="C2696" s="8" t="s">
        <v>191</v>
      </c>
      <c r="D2696" s="8" t="s">
        <v>87</v>
      </c>
      <c r="E2696" s="12">
        <v>171</v>
      </c>
      <c r="F2696" s="12">
        <v>6.7000000000000004E-2</v>
      </c>
      <c r="G2696" s="12">
        <v>11.457000000000001</v>
      </c>
      <c r="H2696" s="13">
        <v>13.290120000000002</v>
      </c>
      <c r="I2696" s="13">
        <v>0.882189</v>
      </c>
      <c r="J2696" s="13">
        <v>5.7285000000000003E-2</v>
      </c>
      <c r="K2696" s="13">
        <v>2.3830560000000003</v>
      </c>
      <c r="L2696" s="13">
        <v>0.74470500000000006</v>
      </c>
      <c r="M2696" s="5">
        <f>AllData_CategoryTribe!AX2697*4</f>
        <v>3.528756</v>
      </c>
      <c r="N2696" s="5">
        <f>AllData_CategoryTribe!BA2697*9</f>
        <v>0.51556500000000005</v>
      </c>
      <c r="O2696" s="5">
        <f>AllData_CategoryTribe!BB2697*4</f>
        <v>9.5322240000000011</v>
      </c>
      <c r="P2696">
        <f t="shared" si="42"/>
        <v>1</v>
      </c>
      <c r="Q2696">
        <v>29</v>
      </c>
    </row>
    <row r="2697" spans="1:17" x14ac:dyDescent="0.3">
      <c r="A2697" s="8" t="s">
        <v>234</v>
      </c>
      <c r="B2697" s="8" t="s">
        <v>240</v>
      </c>
      <c r="C2697" s="8" t="s">
        <v>191</v>
      </c>
      <c r="D2697" s="8" t="s">
        <v>248</v>
      </c>
      <c r="E2697" s="12">
        <v>134</v>
      </c>
      <c r="F2697" s="12">
        <v>0.14299999999999999</v>
      </c>
      <c r="G2697" s="12">
        <v>19.161999999999999</v>
      </c>
      <c r="H2697" s="13">
        <v>31.234059999999999</v>
      </c>
      <c r="I2697" s="13">
        <v>1.207206</v>
      </c>
      <c r="J2697" s="13">
        <v>0.26826800000000001</v>
      </c>
      <c r="K2697" s="13">
        <v>5.9593820000000006</v>
      </c>
      <c r="L2697" s="13">
        <v>0.19161999999999998</v>
      </c>
      <c r="M2697" s="5">
        <f>AllData_CategoryTribe!AX2698*4</f>
        <v>4.828824</v>
      </c>
      <c r="N2697" s="5">
        <f>AllData_CategoryTribe!BA2698*9</f>
        <v>2.414412</v>
      </c>
      <c r="O2697" s="5">
        <f>AllData_CategoryTribe!BB2698*4</f>
        <v>23.837528000000002</v>
      </c>
      <c r="P2697">
        <f t="shared" si="42"/>
        <v>1</v>
      </c>
      <c r="Q2697">
        <v>38.799999999999997</v>
      </c>
    </row>
    <row r="2698" spans="1:17" x14ac:dyDescent="0.3">
      <c r="A2698" s="8" t="s">
        <v>234</v>
      </c>
      <c r="B2698" s="8" t="s">
        <v>240</v>
      </c>
      <c r="C2698" s="8" t="s">
        <v>191</v>
      </c>
      <c r="D2698" s="8" t="s">
        <v>27</v>
      </c>
      <c r="E2698" s="12">
        <v>114</v>
      </c>
      <c r="F2698" s="12">
        <v>1</v>
      </c>
      <c r="G2698" s="12">
        <v>114</v>
      </c>
      <c r="H2698" s="13">
        <v>142.5</v>
      </c>
      <c r="I2698" s="13">
        <v>2.3940000000000001</v>
      </c>
      <c r="J2698" s="13">
        <v>1.4820000000000002</v>
      </c>
      <c r="K2698" s="13">
        <v>29.867999999999999</v>
      </c>
      <c r="L2698" s="13">
        <v>1.1399999999999999</v>
      </c>
      <c r="M2698" s="5">
        <f>AllData_CategoryTribe!AX2699*4</f>
        <v>9.5760000000000005</v>
      </c>
      <c r="N2698" s="5">
        <f>AllData_CategoryTribe!BA2699*9</f>
        <v>13.338000000000001</v>
      </c>
      <c r="O2698" s="5">
        <f>AllData_CategoryTribe!BB2699*4</f>
        <v>119.47199999999999</v>
      </c>
      <c r="P2698">
        <f t="shared" si="42"/>
        <v>1</v>
      </c>
      <c r="Q2698">
        <v>29.6</v>
      </c>
    </row>
    <row r="2699" spans="1:17" x14ac:dyDescent="0.3">
      <c r="A2699" s="8" t="s">
        <v>234</v>
      </c>
      <c r="B2699" s="8" t="s">
        <v>240</v>
      </c>
      <c r="C2699" s="8" t="s">
        <v>191</v>
      </c>
      <c r="D2699" s="8" t="s">
        <v>32</v>
      </c>
      <c r="E2699" s="12">
        <v>83</v>
      </c>
      <c r="F2699" s="12">
        <v>1</v>
      </c>
      <c r="G2699" s="12">
        <v>83</v>
      </c>
      <c r="H2699" s="13">
        <v>275.56</v>
      </c>
      <c r="I2699" s="13">
        <v>8.5490000000000013</v>
      </c>
      <c r="J2699" s="13">
        <v>2.4900000000000002</v>
      </c>
      <c r="K2699" s="13">
        <v>61.171000000000006</v>
      </c>
      <c r="L2699" s="13">
        <v>10.540999999999999</v>
      </c>
      <c r="M2699" s="5">
        <f>AllData_CategoryTribe!AX2700*4</f>
        <v>34.196000000000005</v>
      </c>
      <c r="N2699" s="5">
        <f>AllData_CategoryTribe!BA2700*9</f>
        <v>22.410000000000004</v>
      </c>
      <c r="O2699" s="5">
        <f>AllData_CategoryTribe!BB2700*4</f>
        <v>244.68400000000003</v>
      </c>
      <c r="P2699">
        <f t="shared" si="42"/>
        <v>1</v>
      </c>
      <c r="Q2699">
        <v>87</v>
      </c>
    </row>
    <row r="2700" spans="1:17" x14ac:dyDescent="0.3">
      <c r="A2700" s="8" t="s">
        <v>234</v>
      </c>
      <c r="B2700" s="8" t="s">
        <v>240</v>
      </c>
      <c r="C2700" s="8" t="s">
        <v>191</v>
      </c>
      <c r="D2700" s="8" t="s">
        <v>74</v>
      </c>
      <c r="E2700" s="12">
        <v>340</v>
      </c>
      <c r="F2700" s="12">
        <v>0.28599999999999998</v>
      </c>
      <c r="G2700" s="12">
        <v>97.24</v>
      </c>
      <c r="H2700" s="13">
        <v>39.868399999999994</v>
      </c>
      <c r="I2700" s="13">
        <v>0</v>
      </c>
      <c r="J2700" s="13">
        <v>0</v>
      </c>
      <c r="K2700" s="13">
        <v>10.112959999999999</v>
      </c>
      <c r="L2700" s="13">
        <v>0</v>
      </c>
      <c r="M2700" s="5">
        <f>AllData_CategoryTribe!AX2701*4</f>
        <v>0</v>
      </c>
      <c r="N2700" s="5">
        <f>AllData_CategoryTribe!BA2701*9</f>
        <v>0</v>
      </c>
      <c r="O2700" s="5">
        <f>AllData_CategoryTribe!BB2701*4</f>
        <v>40.451839999999997</v>
      </c>
      <c r="P2700">
        <f t="shared" si="42"/>
        <v>1</v>
      </c>
      <c r="Q2700">
        <v>10.4</v>
      </c>
    </row>
    <row r="2701" spans="1:17" x14ac:dyDescent="0.3">
      <c r="A2701" s="8" t="s">
        <v>227</v>
      </c>
      <c r="B2701" s="8" t="s">
        <v>240</v>
      </c>
      <c r="C2701" s="8" t="s">
        <v>191</v>
      </c>
      <c r="D2701" s="8" t="s">
        <v>33</v>
      </c>
      <c r="E2701" s="12">
        <v>20</v>
      </c>
      <c r="F2701" s="12">
        <v>3.0000000000000001E-3</v>
      </c>
      <c r="G2701" s="12">
        <v>0.06</v>
      </c>
      <c r="H2701" s="13">
        <v>0.18239999999999998</v>
      </c>
      <c r="I2701" s="13">
        <v>1.7999999999999998E-4</v>
      </c>
      <c r="J2701" s="13">
        <v>0</v>
      </c>
      <c r="K2701" s="13">
        <v>4.9439999999999998E-2</v>
      </c>
      <c r="L2701" s="13">
        <v>0</v>
      </c>
      <c r="M2701" s="5">
        <f>AllData_CategoryTribe!AX2702*4</f>
        <v>7.1999999999999994E-4</v>
      </c>
      <c r="N2701" s="5">
        <f>AllData_CategoryTribe!BA2702*9</f>
        <v>0</v>
      </c>
      <c r="O2701" s="5">
        <f>AllData_CategoryTribe!BB2702*4</f>
        <v>0.19775999999999999</v>
      </c>
      <c r="P2701">
        <f t="shared" si="42"/>
        <v>1</v>
      </c>
      <c r="Q2701">
        <v>82.7</v>
      </c>
    </row>
    <row r="2702" spans="1:17" x14ac:dyDescent="0.3">
      <c r="A2702" s="8" t="s">
        <v>232</v>
      </c>
      <c r="B2702" s="8" t="s">
        <v>239</v>
      </c>
      <c r="C2702" s="8" t="s">
        <v>192</v>
      </c>
      <c r="D2702" s="8" t="s">
        <v>13</v>
      </c>
      <c r="E2702" s="12">
        <v>112</v>
      </c>
      <c r="F2702" s="12">
        <v>6.7000000000000004E-2</v>
      </c>
      <c r="G2702" s="12">
        <v>7.5040000000000004</v>
      </c>
      <c r="H2702" s="13">
        <v>20.185760000000002</v>
      </c>
      <c r="I2702" s="13">
        <v>1.8684960000000002</v>
      </c>
      <c r="J2702" s="13">
        <v>1.3507199999999999</v>
      </c>
      <c r="K2702" s="13">
        <v>0</v>
      </c>
      <c r="L2702" s="13">
        <v>0</v>
      </c>
      <c r="M2702" s="5">
        <f>AllData_CategoryTribe!AX2703*4</f>
        <v>7.4739840000000006</v>
      </c>
      <c r="N2702" s="5">
        <f>AllData_CategoryTribe!BA2703*9</f>
        <v>12.156479999999998</v>
      </c>
      <c r="O2702" s="5">
        <f>AllData_CategoryTribe!BB2703*4</f>
        <v>0</v>
      </c>
      <c r="P2702">
        <f t="shared" si="42"/>
        <v>1</v>
      </c>
      <c r="Q2702">
        <v>42.9</v>
      </c>
    </row>
    <row r="2703" spans="1:17" x14ac:dyDescent="0.3">
      <c r="A2703" s="8" t="s">
        <v>232</v>
      </c>
      <c r="B2703" s="8" t="s">
        <v>239</v>
      </c>
      <c r="C2703" s="8" t="s">
        <v>192</v>
      </c>
      <c r="D2703" s="8" t="s">
        <v>15</v>
      </c>
      <c r="E2703" s="12">
        <v>85</v>
      </c>
      <c r="F2703" s="12">
        <v>3.0000000000000001E-3</v>
      </c>
      <c r="G2703" s="12">
        <v>0.255</v>
      </c>
      <c r="H2703" s="13">
        <v>0.61454999999999993</v>
      </c>
      <c r="I2703" s="13">
        <v>8.3894999999999997E-2</v>
      </c>
      <c r="J2703" s="13">
        <v>2.7795E-2</v>
      </c>
      <c r="K2703" s="13">
        <v>1.2750000000000001E-3</v>
      </c>
      <c r="L2703" s="13">
        <v>0</v>
      </c>
      <c r="M2703" s="5">
        <f>AllData_CategoryTribe!AX2704*4</f>
        <v>0.33557999999999999</v>
      </c>
      <c r="N2703" s="5">
        <f>AllData_CategoryTribe!BA2704*9</f>
        <v>0.25015500000000002</v>
      </c>
      <c r="O2703" s="5">
        <f>AllData_CategoryTribe!BB2704*4</f>
        <v>5.1000000000000004E-3</v>
      </c>
      <c r="P2703">
        <f t="shared" si="42"/>
        <v>1</v>
      </c>
      <c r="Q2703">
        <v>44.3</v>
      </c>
    </row>
    <row r="2704" spans="1:17" x14ac:dyDescent="0.3">
      <c r="A2704" s="8" t="s">
        <v>232</v>
      </c>
      <c r="B2704" s="8" t="s">
        <v>239</v>
      </c>
      <c r="C2704" s="8" t="s">
        <v>192</v>
      </c>
      <c r="D2704" s="8" t="s">
        <v>17</v>
      </c>
      <c r="E2704" s="12">
        <v>85</v>
      </c>
      <c r="F2704" s="12">
        <v>3.0000000000000001E-3</v>
      </c>
      <c r="G2704" s="12">
        <v>0.255</v>
      </c>
      <c r="H2704" s="13">
        <v>0.67575000000000007</v>
      </c>
      <c r="I2704" s="13">
        <v>4.3095000000000001E-2</v>
      </c>
      <c r="J2704" s="13">
        <v>5.457E-2</v>
      </c>
      <c r="K2704" s="13">
        <v>0</v>
      </c>
      <c r="L2704" s="13">
        <v>0</v>
      </c>
      <c r="M2704" s="5">
        <f>AllData_CategoryTribe!AX2705*4</f>
        <v>0.17238000000000001</v>
      </c>
      <c r="N2704" s="5">
        <f>AllData_CategoryTribe!BA2705*9</f>
        <v>0.49113000000000001</v>
      </c>
      <c r="O2704" s="5">
        <f>AllData_CategoryTribe!BB2705*4</f>
        <v>0</v>
      </c>
      <c r="P2704">
        <f t="shared" si="42"/>
        <v>1</v>
      </c>
      <c r="Q2704">
        <v>38.299999999999997</v>
      </c>
    </row>
    <row r="2705" spans="1:17" x14ac:dyDescent="0.3">
      <c r="A2705" s="8" t="s">
        <v>232</v>
      </c>
      <c r="B2705" s="8" t="s">
        <v>239</v>
      </c>
      <c r="C2705" s="8" t="s">
        <v>192</v>
      </c>
      <c r="D2705" s="8" t="s">
        <v>18</v>
      </c>
      <c r="E2705" s="12"/>
      <c r="F2705" s="12">
        <v>0</v>
      </c>
      <c r="G2705" s="12">
        <v>0</v>
      </c>
      <c r="H2705" s="13">
        <v>0</v>
      </c>
      <c r="I2705" s="13">
        <v>0</v>
      </c>
      <c r="J2705" s="13">
        <v>0</v>
      </c>
      <c r="K2705" s="13">
        <v>0</v>
      </c>
      <c r="L2705" s="13">
        <v>0</v>
      </c>
      <c r="M2705" s="5">
        <f>AllData_CategoryTribe!AX2706*4</f>
        <v>0</v>
      </c>
      <c r="N2705" s="5">
        <f>AllData_CategoryTribe!BA2706*9</f>
        <v>0</v>
      </c>
      <c r="O2705" s="5">
        <f>AllData_CategoryTribe!BB2706*4</f>
        <v>0</v>
      </c>
      <c r="P2705">
        <f t="shared" si="42"/>
        <v>0</v>
      </c>
      <c r="Q2705">
        <v>39.900000000000006</v>
      </c>
    </row>
    <row r="2706" spans="1:17" x14ac:dyDescent="0.3">
      <c r="A2706" s="8" t="s">
        <v>232</v>
      </c>
      <c r="B2706" s="8" t="s">
        <v>239</v>
      </c>
      <c r="C2706" s="8" t="s">
        <v>192</v>
      </c>
      <c r="D2706" s="8" t="s">
        <v>19</v>
      </c>
      <c r="E2706" s="12">
        <v>112</v>
      </c>
      <c r="F2706" s="12">
        <v>6.7000000000000004E-2</v>
      </c>
      <c r="G2706" s="12">
        <v>7.5040000000000004</v>
      </c>
      <c r="H2706" s="13">
        <v>21.386400000000002</v>
      </c>
      <c r="I2706" s="13">
        <v>2.0185759999999999</v>
      </c>
      <c r="J2706" s="13">
        <v>1.4182560000000002</v>
      </c>
      <c r="K2706" s="13">
        <v>0</v>
      </c>
      <c r="L2706" s="13">
        <v>0</v>
      </c>
      <c r="M2706" s="5">
        <f>AllData_CategoryTribe!AX2707*4</f>
        <v>8.0743039999999997</v>
      </c>
      <c r="N2706" s="5">
        <f>AllData_CategoryTribe!BA2707*9</f>
        <v>12.764304000000001</v>
      </c>
      <c r="O2706" s="5">
        <f>AllData_CategoryTribe!BB2707*4</f>
        <v>0</v>
      </c>
      <c r="P2706">
        <f t="shared" si="42"/>
        <v>1</v>
      </c>
      <c r="Q2706">
        <v>45.8</v>
      </c>
    </row>
    <row r="2707" spans="1:17" x14ac:dyDescent="0.3">
      <c r="A2707" s="8" t="s">
        <v>232</v>
      </c>
      <c r="B2707" s="8" t="s">
        <v>239</v>
      </c>
      <c r="C2707" s="8" t="s">
        <v>192</v>
      </c>
      <c r="D2707" s="8" t="s">
        <v>22</v>
      </c>
      <c r="E2707" s="12"/>
      <c r="F2707" s="12">
        <v>0</v>
      </c>
      <c r="G2707" s="12">
        <v>0</v>
      </c>
      <c r="H2707" s="13">
        <v>0</v>
      </c>
      <c r="I2707" s="13">
        <v>0</v>
      </c>
      <c r="J2707" s="13">
        <v>0</v>
      </c>
      <c r="K2707" s="13">
        <v>0</v>
      </c>
      <c r="L2707" s="13">
        <v>0</v>
      </c>
      <c r="M2707" s="5">
        <f>AllData_CategoryTribe!AX2708*4</f>
        <v>0</v>
      </c>
      <c r="N2707" s="5">
        <f>AllData_CategoryTribe!BA2708*9</f>
        <v>0</v>
      </c>
      <c r="O2707" s="5">
        <f>AllData_CategoryTribe!BB2708*4</f>
        <v>0</v>
      </c>
      <c r="P2707">
        <f t="shared" si="42"/>
        <v>0</v>
      </c>
      <c r="Q2707">
        <v>45.8</v>
      </c>
    </row>
    <row r="2708" spans="1:17" x14ac:dyDescent="0.3">
      <c r="A2708" s="8" t="s">
        <v>232</v>
      </c>
      <c r="B2708" s="8" t="s">
        <v>239</v>
      </c>
      <c r="C2708" s="8" t="s">
        <v>192</v>
      </c>
      <c r="D2708" s="8" t="s">
        <v>136</v>
      </c>
      <c r="E2708" s="12">
        <v>56</v>
      </c>
      <c r="F2708" s="12">
        <v>0.14299999999999999</v>
      </c>
      <c r="G2708" s="12">
        <v>8.0079999999999991</v>
      </c>
      <c r="H2708" s="13">
        <v>21.861839999999997</v>
      </c>
      <c r="I2708" s="13">
        <v>2.2102079999999997</v>
      </c>
      <c r="J2708" s="13">
        <v>1.3773759999999999</v>
      </c>
      <c r="K2708" s="13">
        <v>0</v>
      </c>
      <c r="L2708" s="13">
        <v>0</v>
      </c>
      <c r="M2708" s="5">
        <f>AllData_CategoryTribe!AX2709*4</f>
        <v>8.8408319999999989</v>
      </c>
      <c r="N2708" s="5">
        <f>AllData_CategoryTribe!BA2709*9</f>
        <v>12.396383999999999</v>
      </c>
      <c r="O2708" s="5">
        <f>AllData_CategoryTribe!BB2709*4</f>
        <v>0</v>
      </c>
      <c r="P2708">
        <f t="shared" si="42"/>
        <v>1</v>
      </c>
      <c r="Q2708">
        <v>44.8</v>
      </c>
    </row>
    <row r="2709" spans="1:17" x14ac:dyDescent="0.3">
      <c r="A2709" s="8" t="s">
        <v>232</v>
      </c>
      <c r="B2709" s="8" t="s">
        <v>239</v>
      </c>
      <c r="C2709" s="8" t="s">
        <v>192</v>
      </c>
      <c r="D2709" s="8" t="s">
        <v>23</v>
      </c>
      <c r="E2709" s="12">
        <v>64</v>
      </c>
      <c r="F2709" s="12">
        <v>0.28599999999999998</v>
      </c>
      <c r="G2709" s="12">
        <v>18.303999999999998</v>
      </c>
      <c r="H2709" s="13">
        <v>28.371199999999998</v>
      </c>
      <c r="I2709" s="13">
        <v>2.3063039999999999</v>
      </c>
      <c r="J2709" s="13">
        <v>1.9402239999999997</v>
      </c>
      <c r="K2709" s="13">
        <v>0.201344</v>
      </c>
      <c r="L2709" s="13">
        <v>0</v>
      </c>
      <c r="M2709" s="5">
        <f>AllData_CategoryTribe!AX2710*4</f>
        <v>9.2252159999999996</v>
      </c>
      <c r="N2709" s="5">
        <f>AllData_CategoryTribe!BA2710*9</f>
        <v>17.462015999999998</v>
      </c>
      <c r="O2709" s="5">
        <f>AllData_CategoryTribe!BB2710*4</f>
        <v>0.80537599999999998</v>
      </c>
      <c r="P2709">
        <f t="shared" si="42"/>
        <v>1</v>
      </c>
      <c r="Q2709">
        <v>24.3</v>
      </c>
    </row>
    <row r="2710" spans="1:17" x14ac:dyDescent="0.3">
      <c r="A2710" s="8" t="s">
        <v>232</v>
      </c>
      <c r="B2710" s="8" t="s">
        <v>239</v>
      </c>
      <c r="C2710" s="8" t="s">
        <v>192</v>
      </c>
      <c r="D2710" s="8" t="s">
        <v>24</v>
      </c>
      <c r="E2710" s="12">
        <v>184</v>
      </c>
      <c r="F2710" s="12">
        <v>1</v>
      </c>
      <c r="G2710" s="12">
        <v>184</v>
      </c>
      <c r="H2710" s="13">
        <v>126.96</v>
      </c>
      <c r="I2710" s="13">
        <v>6.6239999999999997</v>
      </c>
      <c r="J2710" s="13">
        <v>7.5439999999999996</v>
      </c>
      <c r="K2710" s="13">
        <v>8.2799999999999994</v>
      </c>
      <c r="L2710" s="13">
        <v>0</v>
      </c>
      <c r="M2710" s="5">
        <f>AllData_CategoryTribe!AX2711*4</f>
        <v>26.495999999999999</v>
      </c>
      <c r="N2710" s="5">
        <f>AllData_CategoryTribe!BA2711*9</f>
        <v>67.896000000000001</v>
      </c>
      <c r="O2710" s="5">
        <f>AllData_CategoryTribe!BB2711*4</f>
        <v>33.119999999999997</v>
      </c>
      <c r="P2710">
        <f t="shared" si="42"/>
        <v>1</v>
      </c>
      <c r="Q2710">
        <v>12.2</v>
      </c>
    </row>
    <row r="2711" spans="1:17" x14ac:dyDescent="0.3">
      <c r="A2711" s="8" t="s">
        <v>232</v>
      </c>
      <c r="B2711" s="8" t="s">
        <v>239</v>
      </c>
      <c r="C2711" s="8" t="s">
        <v>192</v>
      </c>
      <c r="D2711" s="8" t="s">
        <v>25</v>
      </c>
      <c r="E2711" s="12"/>
      <c r="F2711" s="12"/>
      <c r="G2711" s="12">
        <v>0</v>
      </c>
      <c r="H2711" s="13">
        <v>0</v>
      </c>
      <c r="I2711" s="13">
        <v>0</v>
      </c>
      <c r="J2711" s="13">
        <v>0</v>
      </c>
      <c r="K2711" s="13">
        <v>0</v>
      </c>
      <c r="L2711" s="13">
        <v>0</v>
      </c>
      <c r="M2711" s="5">
        <f>AllData_CategoryTribe!AX2712*4</f>
        <v>0</v>
      </c>
      <c r="N2711" s="5">
        <f>AllData_CategoryTribe!BA2712*9</f>
        <v>0</v>
      </c>
      <c r="O2711" s="5">
        <f>AllData_CategoryTribe!BB2712*4</f>
        <v>0</v>
      </c>
      <c r="P2711">
        <f t="shared" si="42"/>
        <v>0</v>
      </c>
      <c r="Q2711">
        <v>59.3</v>
      </c>
    </row>
    <row r="2712" spans="1:17" x14ac:dyDescent="0.3">
      <c r="A2712" s="8" t="s">
        <v>20</v>
      </c>
      <c r="B2712" s="8" t="s">
        <v>239</v>
      </c>
      <c r="C2712" s="8" t="s">
        <v>192</v>
      </c>
      <c r="D2712" s="8" t="s">
        <v>20</v>
      </c>
      <c r="E2712" s="12">
        <v>112</v>
      </c>
      <c r="F2712" s="12">
        <v>1</v>
      </c>
      <c r="G2712" s="12">
        <v>112</v>
      </c>
      <c r="H2712" s="13">
        <v>117.6</v>
      </c>
      <c r="I2712" s="13">
        <v>20.72</v>
      </c>
      <c r="J2712" s="13">
        <v>3.2480000000000002</v>
      </c>
      <c r="K2712" s="13">
        <v>0</v>
      </c>
      <c r="L2712" s="13">
        <v>0</v>
      </c>
      <c r="M2712" s="5">
        <f>AllData_CategoryTribe!AX2713*4</f>
        <v>82.88</v>
      </c>
      <c r="N2712" s="5">
        <f>AllData_CategoryTribe!BA2713*9</f>
        <v>29.232000000000003</v>
      </c>
      <c r="O2712" s="5">
        <f>AllData_CategoryTribe!BB2713*4</f>
        <v>0</v>
      </c>
      <c r="P2712">
        <f t="shared" si="42"/>
        <v>1</v>
      </c>
      <c r="Q2712">
        <v>21.4</v>
      </c>
    </row>
    <row r="2713" spans="1:17" x14ac:dyDescent="0.3">
      <c r="A2713" s="8" t="s">
        <v>233</v>
      </c>
      <c r="B2713" s="8" t="s">
        <v>239</v>
      </c>
      <c r="C2713" s="8" t="s">
        <v>192</v>
      </c>
      <c r="D2713" s="8" t="s">
        <v>26</v>
      </c>
      <c r="E2713" s="12">
        <v>175</v>
      </c>
      <c r="F2713" s="12">
        <v>1</v>
      </c>
      <c r="G2713" s="12">
        <v>175</v>
      </c>
      <c r="H2713" s="13">
        <v>227.5</v>
      </c>
      <c r="I2713" s="13">
        <v>4.2</v>
      </c>
      <c r="J2713" s="13">
        <v>0.35</v>
      </c>
      <c r="K2713" s="13">
        <v>50.05</v>
      </c>
      <c r="L2713" s="13">
        <v>0.52500000000000002</v>
      </c>
      <c r="M2713" s="5">
        <f>AllData_CategoryTribe!AX2714*4</f>
        <v>16.8</v>
      </c>
      <c r="N2713" s="5">
        <f>AllData_CategoryTribe!BA2714*9</f>
        <v>3.15</v>
      </c>
      <c r="O2713" s="5">
        <f>AllData_CategoryTribe!BB2714*4</f>
        <v>200.2</v>
      </c>
      <c r="P2713">
        <f t="shared" si="42"/>
        <v>1</v>
      </c>
      <c r="Q2713">
        <v>31.200000000000003</v>
      </c>
    </row>
    <row r="2714" spans="1:17" x14ac:dyDescent="0.3">
      <c r="A2714" s="8" t="s">
        <v>233</v>
      </c>
      <c r="B2714" s="8" t="s">
        <v>239</v>
      </c>
      <c r="C2714" s="8" t="s">
        <v>192</v>
      </c>
      <c r="D2714" s="8" t="s">
        <v>28</v>
      </c>
      <c r="E2714" s="12">
        <v>185</v>
      </c>
      <c r="F2714" s="12">
        <v>0.57099999999999995</v>
      </c>
      <c r="G2714" s="12">
        <v>105.63499999999999</v>
      </c>
      <c r="H2714" s="13">
        <v>134.15644999999998</v>
      </c>
      <c r="I2714" s="13">
        <v>9.1902449999999991</v>
      </c>
      <c r="J2714" s="13">
        <v>0.52817499999999995</v>
      </c>
      <c r="K2714" s="13">
        <v>24.084780000000002</v>
      </c>
      <c r="L2714" s="13">
        <v>6.7606399999999995</v>
      </c>
      <c r="M2714" s="5">
        <f>AllData_CategoryTribe!AX2715*4</f>
        <v>36.760979999999996</v>
      </c>
      <c r="N2714" s="5">
        <f>AllData_CategoryTribe!BA2715*9</f>
        <v>4.7535749999999997</v>
      </c>
      <c r="O2714" s="5">
        <f>AllData_CategoryTribe!BB2715*4</f>
        <v>96.339120000000008</v>
      </c>
      <c r="P2714">
        <f t="shared" si="42"/>
        <v>1</v>
      </c>
      <c r="Q2714">
        <v>32</v>
      </c>
    </row>
    <row r="2715" spans="1:17" x14ac:dyDescent="0.3">
      <c r="A2715" s="8" t="s">
        <v>233</v>
      </c>
      <c r="B2715" s="8" t="s">
        <v>239</v>
      </c>
      <c r="C2715" s="8" t="s">
        <v>192</v>
      </c>
      <c r="D2715" s="8" t="s">
        <v>29</v>
      </c>
      <c r="E2715" s="12">
        <v>60</v>
      </c>
      <c r="F2715" s="12">
        <v>1</v>
      </c>
      <c r="G2715" s="12">
        <v>60</v>
      </c>
      <c r="H2715" s="13">
        <v>13.2</v>
      </c>
      <c r="I2715" s="13">
        <v>0.6</v>
      </c>
      <c r="J2715" s="13">
        <v>0.24</v>
      </c>
      <c r="K2715" s="13">
        <v>2.7</v>
      </c>
      <c r="L2715" s="13">
        <v>1.68</v>
      </c>
      <c r="M2715" s="5">
        <f>AllData_CategoryTribe!AX2716*4</f>
        <v>2.4</v>
      </c>
      <c r="N2715" s="5">
        <f>AllData_CategoryTribe!BA2716*9</f>
        <v>2.16</v>
      </c>
      <c r="O2715" s="5">
        <f>AllData_CategoryTribe!BB2716*4</f>
        <v>10.8</v>
      </c>
      <c r="P2715">
        <f t="shared" si="42"/>
        <v>1</v>
      </c>
      <c r="Q2715">
        <v>5.9</v>
      </c>
    </row>
    <row r="2716" spans="1:17" x14ac:dyDescent="0.3">
      <c r="A2716" s="8" t="s">
        <v>233</v>
      </c>
      <c r="B2716" s="8" t="s">
        <v>239</v>
      </c>
      <c r="C2716" s="8" t="s">
        <v>192</v>
      </c>
      <c r="D2716" s="8" t="s">
        <v>30</v>
      </c>
      <c r="E2716" s="12">
        <v>119</v>
      </c>
      <c r="F2716" s="12">
        <v>0.71399999999999997</v>
      </c>
      <c r="G2716" s="12">
        <v>84.965999999999994</v>
      </c>
      <c r="H2716" s="13">
        <v>78.168719999999993</v>
      </c>
      <c r="I2716" s="13">
        <v>0.84965999999999997</v>
      </c>
      <c r="J2716" s="13">
        <v>0.42482999999999999</v>
      </c>
      <c r="K2716" s="13">
        <v>19.882043999999997</v>
      </c>
      <c r="L2716" s="13">
        <v>2.0391840000000001</v>
      </c>
      <c r="M2716" s="5">
        <f>AllData_CategoryTribe!AX2717*4</f>
        <v>3.3986399999999999</v>
      </c>
      <c r="N2716" s="5">
        <f>AllData_CategoryTribe!BA2717*9</f>
        <v>3.8234699999999999</v>
      </c>
      <c r="O2716" s="5">
        <f>AllData_CategoryTribe!BB2717*4</f>
        <v>79.528175999999988</v>
      </c>
      <c r="P2716">
        <f t="shared" si="42"/>
        <v>1</v>
      </c>
      <c r="Q2716">
        <v>24.9</v>
      </c>
    </row>
    <row r="2717" spans="1:17" x14ac:dyDescent="0.3">
      <c r="A2717" s="8" t="s">
        <v>233</v>
      </c>
      <c r="B2717" s="8" t="s">
        <v>239</v>
      </c>
      <c r="C2717" s="8" t="s">
        <v>192</v>
      </c>
      <c r="D2717" s="8" t="s">
        <v>31</v>
      </c>
      <c r="E2717" s="12">
        <v>122</v>
      </c>
      <c r="F2717" s="12">
        <v>1</v>
      </c>
      <c r="G2717" s="12">
        <v>122</v>
      </c>
      <c r="H2717" s="13">
        <v>113.46</v>
      </c>
      <c r="I2717" s="13">
        <v>2.44</v>
      </c>
      <c r="J2717" s="13">
        <v>0.12200000000000001</v>
      </c>
      <c r="K2717" s="13">
        <v>26.352000000000004</v>
      </c>
      <c r="L2717" s="13">
        <v>1.83</v>
      </c>
      <c r="M2717" s="5">
        <f>AllData_CategoryTribe!AX2718*4</f>
        <v>9.76</v>
      </c>
      <c r="N2717" s="5">
        <f>AllData_CategoryTribe!BA2718*9</f>
        <v>1.0980000000000001</v>
      </c>
      <c r="O2717" s="5">
        <f>AllData_CategoryTribe!BB2718*4</f>
        <v>105.40800000000002</v>
      </c>
      <c r="P2717">
        <f t="shared" si="42"/>
        <v>1</v>
      </c>
      <c r="Q2717">
        <v>23.700000000000003</v>
      </c>
    </row>
    <row r="2718" spans="1:17" x14ac:dyDescent="0.3">
      <c r="A2718" s="8" t="s">
        <v>233</v>
      </c>
      <c r="B2718" s="8" t="s">
        <v>239</v>
      </c>
      <c r="C2718" s="8" t="s">
        <v>192</v>
      </c>
      <c r="D2718" s="8" t="s">
        <v>128</v>
      </c>
      <c r="E2718" s="12">
        <v>62</v>
      </c>
      <c r="F2718" s="12">
        <v>6.7000000000000004E-2</v>
      </c>
      <c r="G2718" s="12">
        <v>4.1539999999999999</v>
      </c>
      <c r="H2718" s="13">
        <v>1.8693</v>
      </c>
      <c r="I2718" s="13">
        <v>4.5693999999999999E-2</v>
      </c>
      <c r="J2718" s="13">
        <v>8.3079999999999994E-3</v>
      </c>
      <c r="K2718" s="13">
        <v>0.43616999999999995</v>
      </c>
      <c r="L2718" s="13">
        <v>0.13708200000000001</v>
      </c>
      <c r="M2718" s="5">
        <f>AllData_CategoryTribe!AX2719*4</f>
        <v>0.18277599999999999</v>
      </c>
      <c r="N2718" s="5">
        <f>AllData_CategoryTribe!BA2719*9</f>
        <v>7.4771999999999991E-2</v>
      </c>
      <c r="O2718" s="5">
        <f>AllData_CategoryTribe!BB2719*4</f>
        <v>1.7446799999999998</v>
      </c>
      <c r="P2718">
        <f t="shared" si="42"/>
        <v>1</v>
      </c>
      <c r="Q2718">
        <v>11.8</v>
      </c>
    </row>
    <row r="2719" spans="1:17" x14ac:dyDescent="0.3">
      <c r="A2719" s="8" t="s">
        <v>233</v>
      </c>
      <c r="B2719" s="8" t="s">
        <v>239</v>
      </c>
      <c r="C2719" s="8" t="s">
        <v>192</v>
      </c>
      <c r="D2719" s="8" t="s">
        <v>167</v>
      </c>
      <c r="E2719" s="12">
        <v>62</v>
      </c>
      <c r="F2719" s="12">
        <v>1</v>
      </c>
      <c r="G2719" s="12">
        <v>62</v>
      </c>
      <c r="H2719" s="13">
        <v>13.02</v>
      </c>
      <c r="I2719" s="13">
        <v>0.55800000000000005</v>
      </c>
      <c r="J2719" s="13">
        <v>0.18599999999999997</v>
      </c>
      <c r="K2719" s="13">
        <v>2.8519999999999999</v>
      </c>
      <c r="L2719" s="13">
        <v>0.68200000000000005</v>
      </c>
      <c r="M2719" s="5">
        <f>AllData_CategoryTribe!AX2720*4</f>
        <v>2.2320000000000002</v>
      </c>
      <c r="N2719" s="5">
        <f>AllData_CategoryTribe!BA2720*9</f>
        <v>1.6739999999999997</v>
      </c>
      <c r="O2719" s="5">
        <f>AllData_CategoryTribe!BB2720*4</f>
        <v>11.407999999999999</v>
      </c>
      <c r="P2719">
        <f t="shared" si="42"/>
        <v>1</v>
      </c>
      <c r="Q2719">
        <v>5.8</v>
      </c>
    </row>
    <row r="2720" spans="1:17" x14ac:dyDescent="0.3">
      <c r="A2720" s="8" t="s">
        <v>233</v>
      </c>
      <c r="B2720" s="8" t="s">
        <v>239</v>
      </c>
      <c r="C2720" s="8" t="s">
        <v>192</v>
      </c>
      <c r="D2720" s="8" t="s">
        <v>171</v>
      </c>
      <c r="E2720" s="12">
        <v>44</v>
      </c>
      <c r="F2720" s="12">
        <v>0.28599999999999998</v>
      </c>
      <c r="G2720" s="12">
        <v>12.584</v>
      </c>
      <c r="H2720" s="13">
        <v>34.480159999999998</v>
      </c>
      <c r="I2720" s="13">
        <v>1.1073920000000002</v>
      </c>
      <c r="J2720" s="13">
        <v>0.37751999999999997</v>
      </c>
      <c r="K2720" s="13">
        <v>6.5310959999999998</v>
      </c>
      <c r="L2720" s="13">
        <v>0.352352</v>
      </c>
      <c r="M2720" s="5">
        <f>AllData_CategoryTribe!AX2721*4</f>
        <v>4.4295680000000006</v>
      </c>
      <c r="N2720" s="5">
        <f>AllData_CategoryTribe!BA2721*9</f>
        <v>3.3976799999999998</v>
      </c>
      <c r="O2720" s="5">
        <f>AllData_CategoryTribe!BB2721*4</f>
        <v>26.124383999999999</v>
      </c>
      <c r="P2720">
        <f t="shared" si="42"/>
        <v>1</v>
      </c>
      <c r="Q2720">
        <v>63.7</v>
      </c>
    </row>
    <row r="2721" spans="1:17" x14ac:dyDescent="0.3">
      <c r="A2721" s="8" t="s">
        <v>233</v>
      </c>
      <c r="B2721" s="8" t="s">
        <v>239</v>
      </c>
      <c r="C2721" s="8" t="s">
        <v>192</v>
      </c>
      <c r="D2721" s="8" t="s">
        <v>27</v>
      </c>
      <c r="E2721" s="12">
        <v>114</v>
      </c>
      <c r="F2721" s="12">
        <v>1</v>
      </c>
      <c r="G2721" s="12">
        <v>114</v>
      </c>
      <c r="H2721" s="13">
        <v>185.82</v>
      </c>
      <c r="I2721" s="13">
        <v>7.1819999999999995</v>
      </c>
      <c r="J2721" s="13">
        <v>1.5959999999999999</v>
      </c>
      <c r="K2721" s="13">
        <v>35.454000000000001</v>
      </c>
      <c r="L2721" s="13">
        <v>1.1399999999999999</v>
      </c>
      <c r="M2721" s="5">
        <f>AllData_CategoryTribe!AX2722*4</f>
        <v>28.727999999999998</v>
      </c>
      <c r="N2721" s="5">
        <f>AllData_CategoryTribe!BA2722*9</f>
        <v>14.363999999999999</v>
      </c>
      <c r="O2721" s="5">
        <f>AllData_CategoryTribe!BB2722*4</f>
        <v>141.816</v>
      </c>
      <c r="P2721">
        <f t="shared" si="42"/>
        <v>1</v>
      </c>
      <c r="Q2721">
        <v>38.799999999999997</v>
      </c>
    </row>
    <row r="2722" spans="1:17" x14ac:dyDescent="0.3">
      <c r="A2722" s="8" t="s">
        <v>234</v>
      </c>
      <c r="B2722" s="8" t="s">
        <v>239</v>
      </c>
      <c r="C2722" s="8" t="s">
        <v>192</v>
      </c>
      <c r="D2722" s="8" t="s">
        <v>248</v>
      </c>
      <c r="E2722" s="12">
        <v>134</v>
      </c>
      <c r="F2722" s="12">
        <v>1</v>
      </c>
      <c r="G2722" s="12">
        <v>134</v>
      </c>
      <c r="H2722" s="13">
        <v>167.5</v>
      </c>
      <c r="I2722" s="13">
        <v>2.8140000000000005</v>
      </c>
      <c r="J2722" s="13">
        <v>1.7420000000000002</v>
      </c>
      <c r="K2722" s="13">
        <v>35.107999999999997</v>
      </c>
      <c r="L2722" s="13">
        <v>1.34</v>
      </c>
      <c r="M2722" s="5">
        <f>AllData_CategoryTribe!AX2723*4</f>
        <v>11.256000000000002</v>
      </c>
      <c r="N2722" s="5">
        <f>AllData_CategoryTribe!BA2723*9</f>
        <v>15.678000000000003</v>
      </c>
      <c r="O2722" s="5">
        <f>AllData_CategoryTribe!BB2723*4</f>
        <v>140.43199999999999</v>
      </c>
      <c r="P2722">
        <f t="shared" si="42"/>
        <v>1</v>
      </c>
      <c r="Q2722">
        <v>29.6</v>
      </c>
    </row>
    <row r="2723" spans="1:17" x14ac:dyDescent="0.3">
      <c r="A2723" s="8" t="s">
        <v>234</v>
      </c>
      <c r="B2723" s="8" t="s">
        <v>239</v>
      </c>
      <c r="C2723" s="8" t="s">
        <v>192</v>
      </c>
      <c r="D2723" s="8" t="s">
        <v>32</v>
      </c>
      <c r="E2723" s="12">
        <v>83</v>
      </c>
      <c r="F2723" s="12">
        <v>1</v>
      </c>
      <c r="G2723" s="12">
        <v>83</v>
      </c>
      <c r="H2723" s="13">
        <v>275.56</v>
      </c>
      <c r="I2723" s="13">
        <v>8.5490000000000013</v>
      </c>
      <c r="J2723" s="13">
        <v>2.4900000000000002</v>
      </c>
      <c r="K2723" s="13">
        <v>61.171000000000006</v>
      </c>
      <c r="L2723" s="13">
        <v>10.540999999999999</v>
      </c>
      <c r="M2723" s="5">
        <f>AllData_CategoryTribe!AX2724*4</f>
        <v>34.196000000000005</v>
      </c>
      <c r="N2723" s="5">
        <f>AllData_CategoryTribe!BA2724*9</f>
        <v>22.410000000000004</v>
      </c>
      <c r="O2723" s="5">
        <f>AllData_CategoryTribe!BB2724*4</f>
        <v>244.68400000000003</v>
      </c>
      <c r="P2723">
        <f t="shared" si="42"/>
        <v>1</v>
      </c>
      <c r="Q2723">
        <v>87</v>
      </c>
    </row>
    <row r="2724" spans="1:17" x14ac:dyDescent="0.3">
      <c r="A2724" s="8" t="s">
        <v>234</v>
      </c>
      <c r="B2724" s="8" t="s">
        <v>239</v>
      </c>
      <c r="C2724" s="8" t="s">
        <v>192</v>
      </c>
      <c r="D2724" s="8" t="s">
        <v>74</v>
      </c>
      <c r="E2724" s="12">
        <v>340</v>
      </c>
      <c r="F2724" s="12">
        <v>1</v>
      </c>
      <c r="G2724" s="12">
        <v>340</v>
      </c>
      <c r="H2724" s="13">
        <v>139.4</v>
      </c>
      <c r="I2724" s="13">
        <v>0</v>
      </c>
      <c r="J2724" s="13">
        <v>0</v>
      </c>
      <c r="K2724" s="13">
        <v>35.36</v>
      </c>
      <c r="L2724" s="13">
        <v>0</v>
      </c>
      <c r="M2724" s="5">
        <f>AllData_CategoryTribe!AX2725*4</f>
        <v>0</v>
      </c>
      <c r="N2724" s="5">
        <f>AllData_CategoryTribe!BA2725*9</f>
        <v>0</v>
      </c>
      <c r="O2724" s="5">
        <f>AllData_CategoryTribe!BB2725*4</f>
        <v>141.44</v>
      </c>
      <c r="P2724">
        <f t="shared" si="42"/>
        <v>1</v>
      </c>
      <c r="Q2724">
        <v>10.4</v>
      </c>
    </row>
    <row r="2725" spans="1:17" x14ac:dyDescent="0.3">
      <c r="A2725" s="8" t="s">
        <v>227</v>
      </c>
      <c r="B2725" s="8" t="s">
        <v>239</v>
      </c>
      <c r="C2725" s="8" t="s">
        <v>192</v>
      </c>
      <c r="D2725" s="8" t="s">
        <v>33</v>
      </c>
      <c r="E2725" s="12">
        <v>20</v>
      </c>
      <c r="F2725" s="12">
        <v>3.0000000000000001E-3</v>
      </c>
      <c r="G2725" s="12">
        <v>0.06</v>
      </c>
      <c r="H2725" s="13">
        <v>0.18239999999999998</v>
      </c>
      <c r="I2725" s="13">
        <v>1.7999999999999998E-4</v>
      </c>
      <c r="J2725" s="13">
        <v>0</v>
      </c>
      <c r="K2725" s="13">
        <v>4.9439999999999998E-2</v>
      </c>
      <c r="L2725" s="13">
        <v>0</v>
      </c>
      <c r="M2725" s="5">
        <f>AllData_CategoryTribe!AX2726*4</f>
        <v>7.1999999999999994E-4</v>
      </c>
      <c r="N2725" s="5">
        <f>AllData_CategoryTribe!BA2726*9</f>
        <v>0</v>
      </c>
      <c r="O2725" s="5">
        <f>AllData_CategoryTribe!BB2726*4</f>
        <v>0.19775999999999999</v>
      </c>
      <c r="P2725">
        <f t="shared" si="42"/>
        <v>1</v>
      </c>
      <c r="Q2725">
        <v>82.7</v>
      </c>
    </row>
    <row r="2726" spans="1:17" x14ac:dyDescent="0.3">
      <c r="A2726" s="8" t="s">
        <v>232</v>
      </c>
      <c r="B2726" s="8" t="s">
        <v>239</v>
      </c>
      <c r="C2726" s="8" t="s">
        <v>194</v>
      </c>
      <c r="D2726" s="8" t="s">
        <v>13</v>
      </c>
      <c r="E2726" s="12"/>
      <c r="F2726" s="12">
        <v>0</v>
      </c>
      <c r="G2726" s="12">
        <v>0</v>
      </c>
      <c r="H2726" s="13">
        <v>0</v>
      </c>
      <c r="I2726" s="13">
        <v>0</v>
      </c>
      <c r="J2726" s="13">
        <v>0</v>
      </c>
      <c r="K2726" s="13">
        <v>0</v>
      </c>
      <c r="L2726" s="13">
        <v>0</v>
      </c>
      <c r="M2726" s="5">
        <f>AllData_CategoryTribe!AX2727*4</f>
        <v>0</v>
      </c>
      <c r="N2726" s="5">
        <f>AllData_CategoryTribe!BA2727*9</f>
        <v>0</v>
      </c>
      <c r="O2726" s="5">
        <f>AllData_CategoryTribe!BB2727*4</f>
        <v>0</v>
      </c>
      <c r="P2726">
        <f t="shared" si="42"/>
        <v>0</v>
      </c>
      <c r="Q2726">
        <v>42.9</v>
      </c>
    </row>
    <row r="2727" spans="1:17" x14ac:dyDescent="0.3">
      <c r="A2727" s="8" t="s">
        <v>232</v>
      </c>
      <c r="B2727" s="8" t="s">
        <v>239</v>
      </c>
      <c r="C2727" s="8" t="s">
        <v>194</v>
      </c>
      <c r="D2727" s="8" t="s">
        <v>15</v>
      </c>
      <c r="E2727" s="12"/>
      <c r="F2727" s="12">
        <v>0</v>
      </c>
      <c r="G2727" s="12">
        <v>0</v>
      </c>
      <c r="H2727" s="13">
        <v>0</v>
      </c>
      <c r="I2727" s="13">
        <v>0</v>
      </c>
      <c r="J2727" s="13">
        <v>0</v>
      </c>
      <c r="K2727" s="13">
        <v>0</v>
      </c>
      <c r="L2727" s="13">
        <v>0</v>
      </c>
      <c r="M2727" s="5">
        <f>AllData_CategoryTribe!AX2728*4</f>
        <v>0</v>
      </c>
      <c r="N2727" s="5">
        <f>AllData_CategoryTribe!BA2728*9</f>
        <v>0</v>
      </c>
      <c r="O2727" s="5">
        <f>AllData_CategoryTribe!BB2728*4</f>
        <v>0</v>
      </c>
      <c r="P2727">
        <f t="shared" si="42"/>
        <v>0</v>
      </c>
      <c r="Q2727">
        <v>44.3</v>
      </c>
    </row>
    <row r="2728" spans="1:17" x14ac:dyDescent="0.3">
      <c r="A2728" s="8" t="s">
        <v>232</v>
      </c>
      <c r="B2728" s="8" t="s">
        <v>239</v>
      </c>
      <c r="C2728" s="8" t="s">
        <v>194</v>
      </c>
      <c r="D2728" s="8" t="s">
        <v>17</v>
      </c>
      <c r="E2728" s="12"/>
      <c r="F2728" s="12">
        <v>0</v>
      </c>
      <c r="G2728" s="12">
        <v>0</v>
      </c>
      <c r="H2728" s="13">
        <v>0</v>
      </c>
      <c r="I2728" s="13">
        <v>0</v>
      </c>
      <c r="J2728" s="13">
        <v>0</v>
      </c>
      <c r="K2728" s="13">
        <v>0</v>
      </c>
      <c r="L2728" s="13">
        <v>0</v>
      </c>
      <c r="M2728" s="5">
        <f>AllData_CategoryTribe!AX2729*4</f>
        <v>0</v>
      </c>
      <c r="N2728" s="5">
        <f>AllData_CategoryTribe!BA2729*9</f>
        <v>0</v>
      </c>
      <c r="O2728" s="5">
        <f>AllData_CategoryTribe!BB2729*4</f>
        <v>0</v>
      </c>
      <c r="P2728">
        <f t="shared" si="42"/>
        <v>0</v>
      </c>
      <c r="Q2728">
        <v>38.299999999999997</v>
      </c>
    </row>
    <row r="2729" spans="1:17" x14ac:dyDescent="0.3">
      <c r="A2729" s="8" t="s">
        <v>232</v>
      </c>
      <c r="B2729" s="8" t="s">
        <v>239</v>
      </c>
      <c r="C2729" s="8" t="s">
        <v>194</v>
      </c>
      <c r="D2729" s="8" t="s">
        <v>18</v>
      </c>
      <c r="E2729" s="12"/>
      <c r="F2729" s="12">
        <v>0</v>
      </c>
      <c r="G2729" s="12">
        <v>0</v>
      </c>
      <c r="H2729" s="13">
        <v>0</v>
      </c>
      <c r="I2729" s="13">
        <v>0</v>
      </c>
      <c r="J2729" s="13">
        <v>0</v>
      </c>
      <c r="K2729" s="13">
        <v>0</v>
      </c>
      <c r="L2729" s="13">
        <v>0</v>
      </c>
      <c r="M2729" s="5">
        <f>AllData_CategoryTribe!AX2730*4</f>
        <v>0</v>
      </c>
      <c r="N2729" s="5">
        <f>AllData_CategoryTribe!BA2730*9</f>
        <v>0</v>
      </c>
      <c r="O2729" s="5">
        <f>AllData_CategoryTribe!BB2730*4</f>
        <v>0</v>
      </c>
      <c r="P2729">
        <f t="shared" si="42"/>
        <v>0</v>
      </c>
      <c r="Q2729">
        <v>39.900000000000006</v>
      </c>
    </row>
    <row r="2730" spans="1:17" x14ac:dyDescent="0.3">
      <c r="A2730" s="8" t="s">
        <v>232</v>
      </c>
      <c r="B2730" s="8" t="s">
        <v>239</v>
      </c>
      <c r="C2730" s="8" t="s">
        <v>194</v>
      </c>
      <c r="D2730" s="8" t="s">
        <v>19</v>
      </c>
      <c r="E2730" s="12">
        <v>112</v>
      </c>
      <c r="F2730" s="12">
        <v>3.3000000000000002E-2</v>
      </c>
      <c r="G2730" s="12">
        <v>3.6960000000000002</v>
      </c>
      <c r="H2730" s="13">
        <v>10.533600000000002</v>
      </c>
      <c r="I2730" s="13">
        <v>0.994224</v>
      </c>
      <c r="J2730" s="13">
        <v>0.69854399999999994</v>
      </c>
      <c r="K2730" s="13">
        <v>0</v>
      </c>
      <c r="L2730" s="13">
        <v>0</v>
      </c>
      <c r="M2730" s="5">
        <f>AllData_CategoryTribe!AX2731*4</f>
        <v>3.976896</v>
      </c>
      <c r="N2730" s="5">
        <f>AllData_CategoryTribe!BA2731*9</f>
        <v>6.2868959999999996</v>
      </c>
      <c r="O2730" s="5">
        <f>AllData_CategoryTribe!BB2731*4</f>
        <v>0</v>
      </c>
      <c r="P2730">
        <f t="shared" si="42"/>
        <v>1</v>
      </c>
      <c r="Q2730">
        <v>45.8</v>
      </c>
    </row>
    <row r="2731" spans="1:17" x14ac:dyDescent="0.3">
      <c r="A2731" s="8" t="s">
        <v>232</v>
      </c>
      <c r="B2731" s="8" t="s">
        <v>239</v>
      </c>
      <c r="C2731" s="8" t="s">
        <v>194</v>
      </c>
      <c r="D2731" s="8" t="s">
        <v>22</v>
      </c>
      <c r="E2731" s="12"/>
      <c r="F2731" s="12">
        <v>0</v>
      </c>
      <c r="G2731" s="12">
        <v>0</v>
      </c>
      <c r="H2731" s="13">
        <v>0</v>
      </c>
      <c r="I2731" s="13">
        <v>0</v>
      </c>
      <c r="J2731" s="13">
        <v>0</v>
      </c>
      <c r="K2731" s="13">
        <v>0</v>
      </c>
      <c r="L2731" s="13">
        <v>0</v>
      </c>
      <c r="M2731" s="5">
        <f>AllData_CategoryTribe!AX2732*4</f>
        <v>0</v>
      </c>
      <c r="N2731" s="5">
        <f>AllData_CategoryTribe!BA2732*9</f>
        <v>0</v>
      </c>
      <c r="O2731" s="5">
        <f>AllData_CategoryTribe!BB2732*4</f>
        <v>0</v>
      </c>
      <c r="P2731">
        <f t="shared" si="42"/>
        <v>0</v>
      </c>
      <c r="Q2731">
        <v>45.8</v>
      </c>
    </row>
    <row r="2732" spans="1:17" x14ac:dyDescent="0.3">
      <c r="A2732" s="8" t="s">
        <v>232</v>
      </c>
      <c r="B2732" s="8" t="s">
        <v>239</v>
      </c>
      <c r="C2732" s="8" t="s">
        <v>194</v>
      </c>
      <c r="D2732" s="8" t="s">
        <v>136</v>
      </c>
      <c r="E2732" s="12">
        <v>56</v>
      </c>
      <c r="F2732" s="12">
        <v>6.7000000000000004E-2</v>
      </c>
      <c r="G2732" s="12">
        <v>3.7520000000000002</v>
      </c>
      <c r="H2732" s="13">
        <v>10.24296</v>
      </c>
      <c r="I2732" s="13">
        <v>1.035552</v>
      </c>
      <c r="J2732" s="13">
        <v>0.64534400000000003</v>
      </c>
      <c r="K2732" s="13">
        <v>0</v>
      </c>
      <c r="L2732" s="13">
        <v>0</v>
      </c>
      <c r="M2732" s="5">
        <f>AllData_CategoryTribe!AX2733*4</f>
        <v>4.1422080000000001</v>
      </c>
      <c r="N2732" s="5">
        <f>AllData_CategoryTribe!BA2733*9</f>
        <v>5.8080959999999999</v>
      </c>
      <c r="O2732" s="5">
        <f>AllData_CategoryTribe!BB2733*4</f>
        <v>0</v>
      </c>
      <c r="P2732">
        <f t="shared" si="42"/>
        <v>1</v>
      </c>
      <c r="Q2732">
        <v>44.8</v>
      </c>
    </row>
    <row r="2733" spans="1:17" x14ac:dyDescent="0.3">
      <c r="A2733" s="8" t="s">
        <v>232</v>
      </c>
      <c r="B2733" s="8" t="s">
        <v>239</v>
      </c>
      <c r="C2733" s="8" t="s">
        <v>194</v>
      </c>
      <c r="D2733" s="8" t="s">
        <v>23</v>
      </c>
      <c r="E2733" s="12">
        <v>64</v>
      </c>
      <c r="F2733" s="12">
        <v>0.14299999999999999</v>
      </c>
      <c r="G2733" s="12">
        <v>9.1519999999999992</v>
      </c>
      <c r="H2733" s="13">
        <v>14.185599999999999</v>
      </c>
      <c r="I2733" s="13">
        <v>1.153152</v>
      </c>
      <c r="J2733" s="13">
        <v>0.97011199999999986</v>
      </c>
      <c r="K2733" s="13">
        <v>0.100672</v>
      </c>
      <c r="L2733" s="13">
        <v>0</v>
      </c>
      <c r="M2733" s="5">
        <f>AllData_CategoryTribe!AX2734*4</f>
        <v>4.6126079999999998</v>
      </c>
      <c r="N2733" s="5">
        <f>AllData_CategoryTribe!BA2734*9</f>
        <v>8.7310079999999992</v>
      </c>
      <c r="O2733" s="5">
        <f>AllData_CategoryTribe!BB2734*4</f>
        <v>0.40268799999999999</v>
      </c>
      <c r="P2733">
        <f t="shared" si="42"/>
        <v>1</v>
      </c>
      <c r="Q2733">
        <v>24.3</v>
      </c>
    </row>
    <row r="2734" spans="1:17" x14ac:dyDescent="0.3">
      <c r="A2734" s="8" t="s">
        <v>232</v>
      </c>
      <c r="B2734" s="8" t="s">
        <v>239</v>
      </c>
      <c r="C2734" s="8" t="s">
        <v>194</v>
      </c>
      <c r="D2734" s="8" t="s">
        <v>24</v>
      </c>
      <c r="E2734" s="12">
        <v>184</v>
      </c>
      <c r="F2734" s="12">
        <v>1</v>
      </c>
      <c r="G2734" s="12">
        <v>184</v>
      </c>
      <c r="H2734" s="13">
        <v>126.96</v>
      </c>
      <c r="I2734" s="13">
        <v>6.6239999999999997</v>
      </c>
      <c r="J2734" s="13">
        <v>7.5439999999999996</v>
      </c>
      <c r="K2734" s="13">
        <v>8.2799999999999994</v>
      </c>
      <c r="L2734" s="13">
        <v>0</v>
      </c>
      <c r="M2734" s="5">
        <f>AllData_CategoryTribe!AX2735*4</f>
        <v>26.495999999999999</v>
      </c>
      <c r="N2734" s="5">
        <f>AllData_CategoryTribe!BA2735*9</f>
        <v>67.896000000000001</v>
      </c>
      <c r="O2734" s="5">
        <f>AllData_CategoryTribe!BB2735*4</f>
        <v>33.119999999999997</v>
      </c>
      <c r="P2734">
        <f t="shared" si="42"/>
        <v>1</v>
      </c>
      <c r="Q2734">
        <v>12.2</v>
      </c>
    </row>
    <row r="2735" spans="1:17" x14ac:dyDescent="0.3">
      <c r="A2735" s="8" t="s">
        <v>232</v>
      </c>
      <c r="B2735" s="8" t="s">
        <v>239</v>
      </c>
      <c r="C2735" s="8" t="s">
        <v>194</v>
      </c>
      <c r="D2735" s="8" t="s">
        <v>25</v>
      </c>
      <c r="E2735" s="12"/>
      <c r="F2735" s="12">
        <v>0</v>
      </c>
      <c r="G2735" s="12">
        <v>0</v>
      </c>
      <c r="H2735" s="13">
        <v>0</v>
      </c>
      <c r="I2735" s="13">
        <v>0</v>
      </c>
      <c r="J2735" s="13">
        <v>0</v>
      </c>
      <c r="K2735" s="13">
        <v>0</v>
      </c>
      <c r="L2735" s="13">
        <v>0</v>
      </c>
      <c r="M2735" s="5">
        <f>AllData_CategoryTribe!AX2736*4</f>
        <v>0</v>
      </c>
      <c r="N2735" s="5">
        <f>AllData_CategoryTribe!BA2736*9</f>
        <v>0</v>
      </c>
      <c r="O2735" s="5">
        <f>AllData_CategoryTribe!BB2736*4</f>
        <v>0</v>
      </c>
      <c r="P2735">
        <f t="shared" si="42"/>
        <v>0</v>
      </c>
      <c r="Q2735">
        <v>59.3</v>
      </c>
    </row>
    <row r="2736" spans="1:17" x14ac:dyDescent="0.3">
      <c r="A2736" s="8" t="s">
        <v>20</v>
      </c>
      <c r="B2736" s="8" t="s">
        <v>239</v>
      </c>
      <c r="C2736" s="8" t="s">
        <v>194</v>
      </c>
      <c r="D2736" s="8" t="s">
        <v>20</v>
      </c>
      <c r="E2736" s="12">
        <v>112</v>
      </c>
      <c r="F2736" s="12">
        <v>1</v>
      </c>
      <c r="G2736" s="12">
        <v>112</v>
      </c>
      <c r="H2736" s="13">
        <v>117.6</v>
      </c>
      <c r="I2736" s="13">
        <v>20.72</v>
      </c>
      <c r="J2736" s="13">
        <v>3.2480000000000002</v>
      </c>
      <c r="K2736" s="13">
        <v>0</v>
      </c>
      <c r="L2736" s="13">
        <v>0</v>
      </c>
      <c r="M2736" s="5">
        <f>AllData_CategoryTribe!AX2737*4</f>
        <v>82.88</v>
      </c>
      <c r="N2736" s="5">
        <f>AllData_CategoryTribe!BA2737*9</f>
        <v>29.232000000000003</v>
      </c>
      <c r="O2736" s="5">
        <f>AllData_CategoryTribe!BB2737*4</f>
        <v>0</v>
      </c>
      <c r="P2736">
        <f t="shared" si="42"/>
        <v>1</v>
      </c>
      <c r="Q2736">
        <v>21.4</v>
      </c>
    </row>
    <row r="2737" spans="1:17" x14ac:dyDescent="0.3">
      <c r="A2737" s="8" t="s">
        <v>233</v>
      </c>
      <c r="B2737" s="8" t="s">
        <v>239</v>
      </c>
      <c r="C2737" s="8" t="s">
        <v>194</v>
      </c>
      <c r="D2737" s="8" t="s">
        <v>26</v>
      </c>
      <c r="E2737" s="12">
        <v>175</v>
      </c>
      <c r="F2737" s="12">
        <v>6.7000000000000004E-2</v>
      </c>
      <c r="G2737" s="12">
        <v>11.725000000000001</v>
      </c>
      <c r="H2737" s="13">
        <v>15.242500000000001</v>
      </c>
      <c r="I2737" s="13">
        <v>0.28140000000000004</v>
      </c>
      <c r="J2737" s="13">
        <v>2.3450000000000002E-2</v>
      </c>
      <c r="K2737" s="13">
        <v>3.3533500000000003</v>
      </c>
      <c r="L2737" s="13">
        <v>3.5175000000000005E-2</v>
      </c>
      <c r="M2737" s="5">
        <f>AllData_CategoryTribe!AX2738*4</f>
        <v>1.1256000000000002</v>
      </c>
      <c r="N2737" s="5">
        <f>AllData_CategoryTribe!BA2738*9</f>
        <v>0.21105000000000002</v>
      </c>
      <c r="O2737" s="5">
        <f>AllData_CategoryTribe!BB2738*4</f>
        <v>13.413400000000001</v>
      </c>
      <c r="P2737">
        <f t="shared" si="42"/>
        <v>1</v>
      </c>
      <c r="Q2737">
        <v>31.200000000000003</v>
      </c>
    </row>
    <row r="2738" spans="1:17" x14ac:dyDescent="0.3">
      <c r="A2738" s="8" t="s">
        <v>233</v>
      </c>
      <c r="B2738" s="8" t="s">
        <v>239</v>
      </c>
      <c r="C2738" s="8" t="s">
        <v>194</v>
      </c>
      <c r="D2738" s="8" t="s">
        <v>28</v>
      </c>
      <c r="E2738" s="12">
        <v>185</v>
      </c>
      <c r="F2738" s="12">
        <v>3.3000000000000002E-2</v>
      </c>
      <c r="G2738" s="12">
        <v>6.1050000000000004</v>
      </c>
      <c r="H2738" s="13">
        <v>7.7533500000000002</v>
      </c>
      <c r="I2738" s="13">
        <v>0.53113500000000002</v>
      </c>
      <c r="J2738" s="13">
        <v>3.0525000000000004E-2</v>
      </c>
      <c r="K2738" s="13">
        <v>1.3919400000000002</v>
      </c>
      <c r="L2738" s="13">
        <v>0.39072000000000001</v>
      </c>
      <c r="M2738" s="5">
        <f>AllData_CategoryTribe!AX2739*4</f>
        <v>2.1245400000000001</v>
      </c>
      <c r="N2738" s="5">
        <f>AllData_CategoryTribe!BA2739*9</f>
        <v>0.27472500000000005</v>
      </c>
      <c r="O2738" s="5">
        <f>AllData_CategoryTribe!BB2739*4</f>
        <v>5.5677600000000007</v>
      </c>
      <c r="P2738">
        <f t="shared" si="42"/>
        <v>1</v>
      </c>
      <c r="Q2738">
        <v>32</v>
      </c>
    </row>
    <row r="2739" spans="1:17" x14ac:dyDescent="0.3">
      <c r="A2739" s="8" t="s">
        <v>233</v>
      </c>
      <c r="B2739" s="8" t="s">
        <v>239</v>
      </c>
      <c r="C2739" s="8" t="s">
        <v>194</v>
      </c>
      <c r="D2739" s="8" t="s">
        <v>29</v>
      </c>
      <c r="E2739" s="12">
        <v>60</v>
      </c>
      <c r="F2739" s="12">
        <v>0.1</v>
      </c>
      <c r="G2739" s="12">
        <v>6</v>
      </c>
      <c r="H2739" s="13">
        <v>1.32</v>
      </c>
      <c r="I2739" s="13">
        <v>0.06</v>
      </c>
      <c r="J2739" s="13">
        <v>2.4000000000000004E-2</v>
      </c>
      <c r="K2739" s="13">
        <v>0.27</v>
      </c>
      <c r="L2739" s="13">
        <v>0.16799999999999998</v>
      </c>
      <c r="M2739" s="5">
        <f>AllData_CategoryTribe!AX2740*4</f>
        <v>0.24</v>
      </c>
      <c r="N2739" s="5">
        <f>AllData_CategoryTribe!BA2740*9</f>
        <v>0.21600000000000003</v>
      </c>
      <c r="O2739" s="5">
        <f>AllData_CategoryTribe!BB2740*4</f>
        <v>1.08</v>
      </c>
      <c r="P2739">
        <f t="shared" si="42"/>
        <v>1</v>
      </c>
      <c r="Q2739">
        <v>5.9</v>
      </c>
    </row>
    <row r="2740" spans="1:17" x14ac:dyDescent="0.3">
      <c r="A2740" s="8" t="s">
        <v>233</v>
      </c>
      <c r="B2740" s="8" t="s">
        <v>239</v>
      </c>
      <c r="C2740" s="8" t="s">
        <v>194</v>
      </c>
      <c r="D2740" s="8" t="s">
        <v>30</v>
      </c>
      <c r="E2740" s="12">
        <v>119</v>
      </c>
      <c r="F2740" s="12">
        <v>0.14299999999999999</v>
      </c>
      <c r="G2740" s="12">
        <v>17.016999999999999</v>
      </c>
      <c r="H2740" s="13">
        <v>15.655639999999998</v>
      </c>
      <c r="I2740" s="13">
        <v>0.17016999999999999</v>
      </c>
      <c r="J2740" s="13">
        <v>8.5084999999999994E-2</v>
      </c>
      <c r="K2740" s="13">
        <v>3.9819779999999998</v>
      </c>
      <c r="L2740" s="13">
        <v>0.40840799999999994</v>
      </c>
      <c r="M2740" s="5">
        <f>AllData_CategoryTribe!AX2741*4</f>
        <v>0.68067999999999995</v>
      </c>
      <c r="N2740" s="5">
        <f>AllData_CategoryTribe!BA2741*9</f>
        <v>0.76576499999999992</v>
      </c>
      <c r="O2740" s="5">
        <f>AllData_CategoryTribe!BB2741*4</f>
        <v>15.927911999999999</v>
      </c>
      <c r="P2740">
        <f t="shared" si="42"/>
        <v>1</v>
      </c>
      <c r="Q2740">
        <v>24.9</v>
      </c>
    </row>
    <row r="2741" spans="1:17" x14ac:dyDescent="0.3">
      <c r="A2741" s="8" t="s">
        <v>233</v>
      </c>
      <c r="B2741" s="8" t="s">
        <v>239</v>
      </c>
      <c r="C2741" s="8" t="s">
        <v>194</v>
      </c>
      <c r="D2741" s="8" t="s">
        <v>31</v>
      </c>
      <c r="E2741" s="12">
        <v>122</v>
      </c>
      <c r="F2741" s="12">
        <v>0.14299999999999999</v>
      </c>
      <c r="G2741" s="12">
        <v>17.445999999999998</v>
      </c>
      <c r="H2741" s="13">
        <v>16.224779999999999</v>
      </c>
      <c r="I2741" s="13">
        <v>0.34891999999999995</v>
      </c>
      <c r="J2741" s="13">
        <v>1.7446E-2</v>
      </c>
      <c r="K2741" s="13">
        <v>3.7683359999999997</v>
      </c>
      <c r="L2741" s="13">
        <v>0.26168999999999998</v>
      </c>
      <c r="M2741" s="5">
        <f>AllData_CategoryTribe!AX2742*4</f>
        <v>1.3956799999999998</v>
      </c>
      <c r="N2741" s="5">
        <f>AllData_CategoryTribe!BA2742*9</f>
        <v>0.15701399999999999</v>
      </c>
      <c r="O2741" s="5">
        <f>AllData_CategoryTribe!BB2742*4</f>
        <v>15.073343999999999</v>
      </c>
      <c r="P2741">
        <f t="shared" si="42"/>
        <v>1</v>
      </c>
      <c r="Q2741">
        <v>23.700000000000003</v>
      </c>
    </row>
    <row r="2742" spans="1:17" x14ac:dyDescent="0.3">
      <c r="A2742" s="8" t="s">
        <v>233</v>
      </c>
      <c r="B2742" s="8" t="s">
        <v>239</v>
      </c>
      <c r="C2742" s="8" t="s">
        <v>194</v>
      </c>
      <c r="D2742" s="8" t="s">
        <v>167</v>
      </c>
      <c r="E2742" s="12">
        <v>62</v>
      </c>
      <c r="F2742" s="12">
        <v>1</v>
      </c>
      <c r="G2742" s="12">
        <v>62</v>
      </c>
      <c r="H2742" s="13">
        <v>13.02</v>
      </c>
      <c r="I2742" s="13">
        <v>0.55800000000000005</v>
      </c>
      <c r="J2742" s="13">
        <v>0.18599999999999997</v>
      </c>
      <c r="K2742" s="13">
        <v>2.8519999999999999</v>
      </c>
      <c r="L2742" s="13">
        <v>0.68200000000000005</v>
      </c>
      <c r="M2742" s="5">
        <f>AllData_CategoryTribe!AX2743*4</f>
        <v>2.2320000000000002</v>
      </c>
      <c r="N2742" s="5">
        <f>AllData_CategoryTribe!BA2743*9</f>
        <v>1.6739999999999997</v>
      </c>
      <c r="O2742" s="5">
        <f>AllData_CategoryTribe!BB2743*4</f>
        <v>11.407999999999999</v>
      </c>
      <c r="P2742">
        <f t="shared" si="42"/>
        <v>1</v>
      </c>
      <c r="Q2742">
        <v>5.8</v>
      </c>
    </row>
    <row r="2743" spans="1:17" x14ac:dyDescent="0.3">
      <c r="A2743" s="8" t="s">
        <v>233</v>
      </c>
      <c r="B2743" s="8" t="s">
        <v>239</v>
      </c>
      <c r="C2743" s="8" t="s">
        <v>194</v>
      </c>
      <c r="D2743" s="8" t="s">
        <v>171</v>
      </c>
      <c r="E2743" s="12">
        <v>44</v>
      </c>
      <c r="F2743" s="12">
        <v>1</v>
      </c>
      <c r="G2743" s="12">
        <v>44</v>
      </c>
      <c r="H2743" s="13">
        <v>120.56</v>
      </c>
      <c r="I2743" s="13">
        <v>3.8720000000000003</v>
      </c>
      <c r="J2743" s="13">
        <v>1.32</v>
      </c>
      <c r="K2743" s="13">
        <v>22.835999999999999</v>
      </c>
      <c r="L2743" s="13">
        <v>1.232</v>
      </c>
      <c r="M2743" s="5">
        <f>AllData_CategoryTribe!AX2744*4</f>
        <v>15.488000000000001</v>
      </c>
      <c r="N2743" s="5">
        <f>AllData_CategoryTribe!BA2744*9</f>
        <v>11.88</v>
      </c>
      <c r="O2743" s="5">
        <f>AllData_CategoryTribe!BB2744*4</f>
        <v>91.343999999999994</v>
      </c>
      <c r="P2743">
        <f t="shared" si="42"/>
        <v>1</v>
      </c>
      <c r="Q2743">
        <v>63.7</v>
      </c>
    </row>
    <row r="2744" spans="1:17" x14ac:dyDescent="0.3">
      <c r="A2744" s="8" t="s">
        <v>234</v>
      </c>
      <c r="B2744" s="8" t="s">
        <v>239</v>
      </c>
      <c r="C2744" s="8" t="s">
        <v>194</v>
      </c>
      <c r="D2744" s="8" t="s">
        <v>248</v>
      </c>
      <c r="E2744" s="12">
        <v>134</v>
      </c>
      <c r="F2744" s="12">
        <v>1</v>
      </c>
      <c r="G2744" s="12">
        <v>134</v>
      </c>
      <c r="H2744" s="13">
        <v>218.42</v>
      </c>
      <c r="I2744" s="13">
        <v>8.4420000000000002</v>
      </c>
      <c r="J2744" s="13">
        <v>1.8759999999999999</v>
      </c>
      <c r="K2744" s="13">
        <v>41.674000000000007</v>
      </c>
      <c r="L2744" s="13">
        <v>1.34</v>
      </c>
      <c r="M2744" s="5">
        <f>AllData_CategoryTribe!AX2745*4</f>
        <v>33.768000000000001</v>
      </c>
      <c r="N2744" s="5">
        <f>AllData_CategoryTribe!BA2745*9</f>
        <v>16.884</v>
      </c>
      <c r="O2744" s="5">
        <f>AllData_CategoryTribe!BB2745*4</f>
        <v>166.69600000000003</v>
      </c>
      <c r="P2744">
        <f t="shared" si="42"/>
        <v>1</v>
      </c>
      <c r="Q2744">
        <v>38.799999999999997</v>
      </c>
    </row>
    <row r="2745" spans="1:17" x14ac:dyDescent="0.3">
      <c r="A2745" s="8" t="s">
        <v>234</v>
      </c>
      <c r="B2745" s="8" t="s">
        <v>239</v>
      </c>
      <c r="C2745" s="8" t="s">
        <v>194</v>
      </c>
      <c r="D2745" s="8" t="s">
        <v>27</v>
      </c>
      <c r="E2745" s="12">
        <v>114</v>
      </c>
      <c r="F2745" s="12">
        <v>1</v>
      </c>
      <c r="G2745" s="12">
        <v>114</v>
      </c>
      <c r="H2745" s="13">
        <v>142.5</v>
      </c>
      <c r="I2745" s="13">
        <v>2.3940000000000001</v>
      </c>
      <c r="J2745" s="13">
        <v>1.4820000000000002</v>
      </c>
      <c r="K2745" s="13">
        <v>29.867999999999999</v>
      </c>
      <c r="L2745" s="13">
        <v>1.1399999999999999</v>
      </c>
      <c r="M2745" s="5">
        <f>AllData_CategoryTribe!AX2746*4</f>
        <v>9.5760000000000005</v>
      </c>
      <c r="N2745" s="5">
        <f>AllData_CategoryTribe!BA2746*9</f>
        <v>13.338000000000001</v>
      </c>
      <c r="O2745" s="5">
        <f>AllData_CategoryTribe!BB2746*4</f>
        <v>119.47199999999999</v>
      </c>
      <c r="P2745">
        <f t="shared" si="42"/>
        <v>1</v>
      </c>
      <c r="Q2745">
        <v>29.6</v>
      </c>
    </row>
    <row r="2746" spans="1:17" x14ac:dyDescent="0.3">
      <c r="A2746" s="8" t="s">
        <v>234</v>
      </c>
      <c r="B2746" s="8" t="s">
        <v>239</v>
      </c>
      <c r="C2746" s="8" t="s">
        <v>194</v>
      </c>
      <c r="D2746" s="8" t="s">
        <v>32</v>
      </c>
      <c r="E2746" s="12">
        <v>83</v>
      </c>
      <c r="F2746" s="12">
        <v>1</v>
      </c>
      <c r="G2746" s="12">
        <v>83</v>
      </c>
      <c r="H2746" s="13">
        <v>275.56</v>
      </c>
      <c r="I2746" s="13">
        <v>8.5490000000000013</v>
      </c>
      <c r="J2746" s="13">
        <v>2.4900000000000002</v>
      </c>
      <c r="K2746" s="13">
        <v>61.171000000000006</v>
      </c>
      <c r="L2746" s="13">
        <v>10.540999999999999</v>
      </c>
      <c r="M2746" s="5">
        <f>AllData_CategoryTribe!AX2747*4</f>
        <v>34.196000000000005</v>
      </c>
      <c r="N2746" s="5">
        <f>AllData_CategoryTribe!BA2747*9</f>
        <v>22.410000000000004</v>
      </c>
      <c r="O2746" s="5">
        <f>AllData_CategoryTribe!BB2747*4</f>
        <v>244.68400000000003</v>
      </c>
      <c r="P2746">
        <f t="shared" si="42"/>
        <v>1</v>
      </c>
      <c r="Q2746">
        <v>87</v>
      </c>
    </row>
    <row r="2747" spans="1:17" x14ac:dyDescent="0.3">
      <c r="A2747" s="8" t="s">
        <v>234</v>
      </c>
      <c r="B2747" s="8" t="s">
        <v>239</v>
      </c>
      <c r="C2747" s="8" t="s">
        <v>194</v>
      </c>
      <c r="D2747" s="8" t="s">
        <v>74</v>
      </c>
      <c r="E2747" s="12">
        <v>340</v>
      </c>
      <c r="F2747" s="12">
        <v>1</v>
      </c>
      <c r="G2747" s="12">
        <v>340</v>
      </c>
      <c r="H2747" s="13">
        <v>139.4</v>
      </c>
      <c r="I2747" s="13">
        <v>0</v>
      </c>
      <c r="J2747" s="13">
        <v>0</v>
      </c>
      <c r="K2747" s="13">
        <v>35.36</v>
      </c>
      <c r="L2747" s="13">
        <v>0</v>
      </c>
      <c r="M2747" s="5">
        <f>AllData_CategoryTribe!AX2748*4</f>
        <v>0</v>
      </c>
      <c r="N2747" s="5">
        <f>AllData_CategoryTribe!BA2748*9</f>
        <v>0</v>
      </c>
      <c r="O2747" s="5">
        <f>AllData_CategoryTribe!BB2748*4</f>
        <v>141.44</v>
      </c>
      <c r="P2747">
        <f t="shared" si="42"/>
        <v>1</v>
      </c>
      <c r="Q2747">
        <v>10.4</v>
      </c>
    </row>
    <row r="2748" spans="1:17" x14ac:dyDescent="0.3">
      <c r="A2748" s="8" t="s">
        <v>232</v>
      </c>
      <c r="B2748" s="8" t="s">
        <v>239</v>
      </c>
      <c r="C2748" s="8" t="s">
        <v>195</v>
      </c>
      <c r="D2748" s="8" t="s">
        <v>13</v>
      </c>
      <c r="E2748" s="12"/>
      <c r="F2748" s="12">
        <v>0</v>
      </c>
      <c r="G2748" s="12">
        <v>0</v>
      </c>
      <c r="H2748" s="13">
        <v>0</v>
      </c>
      <c r="I2748" s="13">
        <v>0</v>
      </c>
      <c r="J2748" s="13">
        <v>0</v>
      </c>
      <c r="K2748" s="13">
        <v>0</v>
      </c>
      <c r="L2748" s="13">
        <v>0</v>
      </c>
      <c r="M2748" s="5">
        <f>AllData_CategoryTribe!AX2749*4</f>
        <v>0</v>
      </c>
      <c r="N2748" s="5">
        <f>AllData_CategoryTribe!BA2749*9</f>
        <v>0</v>
      </c>
      <c r="O2748" s="5">
        <f>AllData_CategoryTribe!BB2749*4</f>
        <v>0</v>
      </c>
      <c r="P2748">
        <f t="shared" si="42"/>
        <v>0</v>
      </c>
      <c r="Q2748">
        <v>42.9</v>
      </c>
    </row>
    <row r="2749" spans="1:17" x14ac:dyDescent="0.3">
      <c r="A2749" s="8" t="s">
        <v>232</v>
      </c>
      <c r="B2749" s="8" t="s">
        <v>239</v>
      </c>
      <c r="C2749" s="8" t="s">
        <v>195</v>
      </c>
      <c r="D2749" s="8" t="s">
        <v>15</v>
      </c>
      <c r="E2749" s="12"/>
      <c r="F2749" s="12">
        <v>0</v>
      </c>
      <c r="G2749" s="12">
        <v>0</v>
      </c>
      <c r="H2749" s="13">
        <v>0</v>
      </c>
      <c r="I2749" s="13">
        <v>0</v>
      </c>
      <c r="J2749" s="13">
        <v>0</v>
      </c>
      <c r="K2749" s="13">
        <v>0</v>
      </c>
      <c r="L2749" s="13">
        <v>0</v>
      </c>
      <c r="M2749" s="5">
        <f>AllData_CategoryTribe!AX2750*4</f>
        <v>0</v>
      </c>
      <c r="N2749" s="5">
        <f>AllData_CategoryTribe!BA2750*9</f>
        <v>0</v>
      </c>
      <c r="O2749" s="5">
        <f>AllData_CategoryTribe!BB2750*4</f>
        <v>0</v>
      </c>
      <c r="P2749">
        <f t="shared" si="42"/>
        <v>0</v>
      </c>
      <c r="Q2749">
        <v>44.3</v>
      </c>
    </row>
    <row r="2750" spans="1:17" x14ac:dyDescent="0.3">
      <c r="A2750" s="8" t="s">
        <v>232</v>
      </c>
      <c r="B2750" s="8" t="s">
        <v>239</v>
      </c>
      <c r="C2750" s="8" t="s">
        <v>195</v>
      </c>
      <c r="D2750" s="8" t="s">
        <v>17</v>
      </c>
      <c r="E2750" s="12"/>
      <c r="F2750" s="12">
        <v>0</v>
      </c>
      <c r="G2750" s="12">
        <v>0</v>
      </c>
      <c r="H2750" s="13">
        <v>0</v>
      </c>
      <c r="I2750" s="13">
        <v>0</v>
      </c>
      <c r="J2750" s="13">
        <v>0</v>
      </c>
      <c r="K2750" s="13">
        <v>0</v>
      </c>
      <c r="L2750" s="13">
        <v>0</v>
      </c>
      <c r="M2750" s="5">
        <f>AllData_CategoryTribe!AX2751*4</f>
        <v>0</v>
      </c>
      <c r="N2750" s="5">
        <f>AllData_CategoryTribe!BA2751*9</f>
        <v>0</v>
      </c>
      <c r="O2750" s="5">
        <f>AllData_CategoryTribe!BB2751*4</f>
        <v>0</v>
      </c>
      <c r="P2750">
        <f t="shared" si="42"/>
        <v>0</v>
      </c>
      <c r="Q2750">
        <v>38.299999999999997</v>
      </c>
    </row>
    <row r="2751" spans="1:17" x14ac:dyDescent="0.3">
      <c r="A2751" s="8" t="s">
        <v>232</v>
      </c>
      <c r="B2751" s="8" t="s">
        <v>239</v>
      </c>
      <c r="C2751" s="8" t="s">
        <v>195</v>
      </c>
      <c r="D2751" s="8" t="s">
        <v>18</v>
      </c>
      <c r="E2751" s="12"/>
      <c r="F2751" s="12">
        <v>0</v>
      </c>
      <c r="G2751" s="12">
        <v>0</v>
      </c>
      <c r="H2751" s="13">
        <v>0</v>
      </c>
      <c r="I2751" s="13">
        <v>0</v>
      </c>
      <c r="J2751" s="13">
        <v>0</v>
      </c>
      <c r="K2751" s="13">
        <v>0</v>
      </c>
      <c r="L2751" s="13">
        <v>0</v>
      </c>
      <c r="M2751" s="5">
        <f>AllData_CategoryTribe!AX2752*4</f>
        <v>0</v>
      </c>
      <c r="N2751" s="5">
        <f>AllData_CategoryTribe!BA2752*9</f>
        <v>0</v>
      </c>
      <c r="O2751" s="5">
        <f>AllData_CategoryTribe!BB2752*4</f>
        <v>0</v>
      </c>
      <c r="P2751">
        <f t="shared" si="42"/>
        <v>0</v>
      </c>
      <c r="Q2751">
        <v>39.900000000000006</v>
      </c>
    </row>
    <row r="2752" spans="1:17" x14ac:dyDescent="0.3">
      <c r="A2752" s="8" t="s">
        <v>232</v>
      </c>
      <c r="B2752" s="8" t="s">
        <v>239</v>
      </c>
      <c r="C2752" s="8" t="s">
        <v>195</v>
      </c>
      <c r="D2752" s="8" t="s">
        <v>19</v>
      </c>
      <c r="E2752" s="12">
        <v>112</v>
      </c>
      <c r="F2752" s="12">
        <v>6.7000000000000004E-2</v>
      </c>
      <c r="G2752" s="12">
        <v>7.5040000000000004</v>
      </c>
      <c r="H2752" s="13">
        <v>21.386400000000002</v>
      </c>
      <c r="I2752" s="13">
        <v>2.0185759999999999</v>
      </c>
      <c r="J2752" s="13">
        <v>1.4182560000000002</v>
      </c>
      <c r="K2752" s="13">
        <v>0</v>
      </c>
      <c r="L2752" s="13">
        <v>0</v>
      </c>
      <c r="M2752" s="5">
        <f>AllData_CategoryTribe!AX2753*4</f>
        <v>8.0743039999999997</v>
      </c>
      <c r="N2752" s="5">
        <f>AllData_CategoryTribe!BA2753*9</f>
        <v>12.764304000000001</v>
      </c>
      <c r="O2752" s="5">
        <f>AllData_CategoryTribe!BB2753*4</f>
        <v>0</v>
      </c>
      <c r="P2752">
        <f t="shared" si="42"/>
        <v>1</v>
      </c>
      <c r="Q2752">
        <v>45.8</v>
      </c>
    </row>
    <row r="2753" spans="1:17" x14ac:dyDescent="0.3">
      <c r="A2753" s="8" t="s">
        <v>232</v>
      </c>
      <c r="B2753" s="8" t="s">
        <v>239</v>
      </c>
      <c r="C2753" s="8" t="s">
        <v>195</v>
      </c>
      <c r="D2753" s="8" t="s">
        <v>22</v>
      </c>
      <c r="E2753" s="12"/>
      <c r="F2753" s="12">
        <v>0</v>
      </c>
      <c r="G2753" s="12">
        <v>0</v>
      </c>
      <c r="H2753" s="13">
        <v>0</v>
      </c>
      <c r="I2753" s="13">
        <v>0</v>
      </c>
      <c r="J2753" s="13">
        <v>0</v>
      </c>
      <c r="K2753" s="13">
        <v>0</v>
      </c>
      <c r="L2753" s="13">
        <v>0</v>
      </c>
      <c r="M2753" s="5">
        <f>AllData_CategoryTribe!AX2754*4</f>
        <v>0</v>
      </c>
      <c r="N2753" s="5">
        <f>AllData_CategoryTribe!BA2754*9</f>
        <v>0</v>
      </c>
      <c r="O2753" s="5">
        <f>AllData_CategoryTribe!BB2754*4</f>
        <v>0</v>
      </c>
      <c r="P2753">
        <f t="shared" si="42"/>
        <v>0</v>
      </c>
      <c r="Q2753">
        <v>45.8</v>
      </c>
    </row>
    <row r="2754" spans="1:17" x14ac:dyDescent="0.3">
      <c r="A2754" s="8" t="s">
        <v>232</v>
      </c>
      <c r="B2754" s="8" t="s">
        <v>239</v>
      </c>
      <c r="C2754" s="8" t="s">
        <v>195</v>
      </c>
      <c r="D2754" s="8" t="s">
        <v>23</v>
      </c>
      <c r="E2754" s="12">
        <v>64</v>
      </c>
      <c r="F2754" s="12">
        <v>0.42899999999999999</v>
      </c>
      <c r="G2754" s="12">
        <v>27.456</v>
      </c>
      <c r="H2754" s="13">
        <v>42.556800000000003</v>
      </c>
      <c r="I2754" s="13">
        <v>3.4594559999999994</v>
      </c>
      <c r="J2754" s="13">
        <v>2.9103359999999996</v>
      </c>
      <c r="K2754" s="13">
        <v>0.30201600000000001</v>
      </c>
      <c r="L2754" s="13">
        <v>0</v>
      </c>
      <c r="M2754" s="5">
        <f>AllData_CategoryTribe!AX2755*4</f>
        <v>13.837823999999998</v>
      </c>
      <c r="N2754" s="5">
        <f>AllData_CategoryTribe!BA2755*9</f>
        <v>26.193023999999998</v>
      </c>
      <c r="O2754" s="5">
        <f>AllData_CategoryTribe!BB2755*4</f>
        <v>1.208064</v>
      </c>
      <c r="P2754">
        <f t="shared" si="42"/>
        <v>1</v>
      </c>
      <c r="Q2754">
        <v>24.3</v>
      </c>
    </row>
    <row r="2755" spans="1:17" x14ac:dyDescent="0.3">
      <c r="A2755" s="8" t="s">
        <v>232</v>
      </c>
      <c r="B2755" s="8" t="s">
        <v>239</v>
      </c>
      <c r="C2755" s="8" t="s">
        <v>195</v>
      </c>
      <c r="D2755" s="8" t="s">
        <v>24</v>
      </c>
      <c r="E2755" s="12">
        <v>184</v>
      </c>
      <c r="F2755" s="12">
        <v>1</v>
      </c>
      <c r="G2755" s="12">
        <v>184</v>
      </c>
      <c r="H2755" s="13">
        <v>126.96</v>
      </c>
      <c r="I2755" s="13">
        <v>6.6239999999999997</v>
      </c>
      <c r="J2755" s="13">
        <v>7.5439999999999996</v>
      </c>
      <c r="K2755" s="13">
        <v>8.2799999999999994</v>
      </c>
      <c r="L2755" s="13">
        <v>0</v>
      </c>
      <c r="M2755" s="5">
        <f>AllData_CategoryTribe!AX2756*4</f>
        <v>26.495999999999999</v>
      </c>
      <c r="N2755" s="5">
        <f>AllData_CategoryTribe!BA2756*9</f>
        <v>67.896000000000001</v>
      </c>
      <c r="O2755" s="5">
        <f>AllData_CategoryTribe!BB2756*4</f>
        <v>33.119999999999997</v>
      </c>
      <c r="P2755">
        <f t="shared" ref="P2755:P2818" si="43">IF($G$2:$G$3469&gt;0,1,0)</f>
        <v>1</v>
      </c>
      <c r="Q2755">
        <v>12.2</v>
      </c>
    </row>
    <row r="2756" spans="1:17" x14ac:dyDescent="0.3">
      <c r="A2756" s="8" t="s">
        <v>232</v>
      </c>
      <c r="B2756" s="8" t="s">
        <v>239</v>
      </c>
      <c r="C2756" s="8" t="s">
        <v>195</v>
      </c>
      <c r="D2756" s="8" t="s">
        <v>25</v>
      </c>
      <c r="E2756" s="12"/>
      <c r="F2756" s="12">
        <v>0</v>
      </c>
      <c r="G2756" s="12">
        <v>0</v>
      </c>
      <c r="H2756" s="13">
        <v>0</v>
      </c>
      <c r="I2756" s="13">
        <v>0</v>
      </c>
      <c r="J2756" s="13">
        <v>0</v>
      </c>
      <c r="K2756" s="13">
        <v>0</v>
      </c>
      <c r="L2756" s="13">
        <v>0</v>
      </c>
      <c r="M2756" s="5">
        <f>AllData_CategoryTribe!AX2757*4</f>
        <v>0</v>
      </c>
      <c r="N2756" s="5">
        <f>AllData_CategoryTribe!BA2757*9</f>
        <v>0</v>
      </c>
      <c r="O2756" s="5">
        <f>AllData_CategoryTribe!BB2757*4</f>
        <v>0</v>
      </c>
      <c r="P2756">
        <f t="shared" si="43"/>
        <v>0</v>
      </c>
      <c r="Q2756">
        <v>59.3</v>
      </c>
    </row>
    <row r="2757" spans="1:17" x14ac:dyDescent="0.3">
      <c r="A2757" s="8" t="s">
        <v>20</v>
      </c>
      <c r="B2757" s="8" t="s">
        <v>239</v>
      </c>
      <c r="C2757" s="8" t="s">
        <v>195</v>
      </c>
      <c r="D2757" s="8" t="s">
        <v>20</v>
      </c>
      <c r="E2757" s="12">
        <v>112</v>
      </c>
      <c r="F2757" s="12">
        <v>1</v>
      </c>
      <c r="G2757" s="12">
        <v>112</v>
      </c>
      <c r="H2757" s="13">
        <v>117.6</v>
      </c>
      <c r="I2757" s="13">
        <v>20.72</v>
      </c>
      <c r="J2757" s="13">
        <v>3.2480000000000002</v>
      </c>
      <c r="K2757" s="13">
        <v>0</v>
      </c>
      <c r="L2757" s="13">
        <v>0</v>
      </c>
      <c r="M2757" s="5">
        <f>AllData_CategoryTribe!AX2758*4</f>
        <v>82.88</v>
      </c>
      <c r="N2757" s="5">
        <f>AllData_CategoryTribe!BA2758*9</f>
        <v>29.232000000000003</v>
      </c>
      <c r="O2757" s="5">
        <f>AllData_CategoryTribe!BB2758*4</f>
        <v>0</v>
      </c>
      <c r="P2757">
        <f t="shared" si="43"/>
        <v>1</v>
      </c>
      <c r="Q2757">
        <v>21.4</v>
      </c>
    </row>
    <row r="2758" spans="1:17" x14ac:dyDescent="0.3">
      <c r="A2758" s="8" t="s">
        <v>233</v>
      </c>
      <c r="B2758" s="8" t="s">
        <v>239</v>
      </c>
      <c r="C2758" s="8" t="s">
        <v>195</v>
      </c>
      <c r="D2758" s="8" t="s">
        <v>26</v>
      </c>
      <c r="E2758" s="12">
        <v>175</v>
      </c>
      <c r="F2758" s="12">
        <v>0.28599999999999998</v>
      </c>
      <c r="G2758" s="12">
        <v>50.05</v>
      </c>
      <c r="H2758" s="13">
        <v>65.064999999999998</v>
      </c>
      <c r="I2758" s="13">
        <v>1.2011999999999998</v>
      </c>
      <c r="J2758" s="13">
        <v>0.10009999999999999</v>
      </c>
      <c r="K2758" s="13">
        <v>14.314300000000001</v>
      </c>
      <c r="L2758" s="13">
        <v>0.15014999999999998</v>
      </c>
      <c r="M2758" s="5">
        <f>AllData_CategoryTribe!AX2759*4</f>
        <v>4.8047999999999993</v>
      </c>
      <c r="N2758" s="5">
        <f>AllData_CategoryTribe!BA2759*9</f>
        <v>0.90089999999999992</v>
      </c>
      <c r="O2758" s="5">
        <f>AllData_CategoryTribe!BB2759*4</f>
        <v>57.257200000000005</v>
      </c>
      <c r="P2758">
        <f t="shared" si="43"/>
        <v>1</v>
      </c>
      <c r="Q2758">
        <v>31.200000000000003</v>
      </c>
    </row>
    <row r="2759" spans="1:17" x14ac:dyDescent="0.3">
      <c r="A2759" s="8" t="s">
        <v>233</v>
      </c>
      <c r="B2759" s="8" t="s">
        <v>239</v>
      </c>
      <c r="C2759" s="8" t="s">
        <v>195</v>
      </c>
      <c r="D2759" s="8" t="s">
        <v>28</v>
      </c>
      <c r="E2759" s="12">
        <v>185</v>
      </c>
      <c r="F2759" s="12">
        <v>0.28599999999999998</v>
      </c>
      <c r="G2759" s="12">
        <v>52.91</v>
      </c>
      <c r="H2759" s="13">
        <v>67.195700000000002</v>
      </c>
      <c r="I2759" s="13">
        <v>4.6031699999999995</v>
      </c>
      <c r="J2759" s="13">
        <v>0.26455000000000001</v>
      </c>
      <c r="K2759" s="13">
        <v>12.06348</v>
      </c>
      <c r="L2759" s="13">
        <v>3.3862400000000004</v>
      </c>
      <c r="M2759" s="5">
        <f>AllData_CategoryTribe!AX2760*4</f>
        <v>18.412679999999998</v>
      </c>
      <c r="N2759" s="5">
        <f>AllData_CategoryTribe!BA2760*9</f>
        <v>2.3809499999999999</v>
      </c>
      <c r="O2759" s="5">
        <f>AllData_CategoryTribe!BB2760*4</f>
        <v>48.253920000000001</v>
      </c>
      <c r="P2759">
        <f t="shared" si="43"/>
        <v>1</v>
      </c>
      <c r="Q2759">
        <v>32</v>
      </c>
    </row>
    <row r="2760" spans="1:17" x14ac:dyDescent="0.3">
      <c r="A2760" s="8" t="s">
        <v>233</v>
      </c>
      <c r="B2760" s="8" t="s">
        <v>239</v>
      </c>
      <c r="C2760" s="8" t="s">
        <v>195</v>
      </c>
      <c r="D2760" s="8" t="s">
        <v>29</v>
      </c>
      <c r="E2760" s="12">
        <v>60</v>
      </c>
      <c r="F2760" s="12">
        <v>1</v>
      </c>
      <c r="G2760" s="12">
        <v>60</v>
      </c>
      <c r="H2760" s="13">
        <v>13.2</v>
      </c>
      <c r="I2760" s="13">
        <v>0.6</v>
      </c>
      <c r="J2760" s="13">
        <v>0.24</v>
      </c>
      <c r="K2760" s="13">
        <v>2.7</v>
      </c>
      <c r="L2760" s="13">
        <v>1.68</v>
      </c>
      <c r="M2760" s="5">
        <f>AllData_CategoryTribe!AX2761*4</f>
        <v>2.4</v>
      </c>
      <c r="N2760" s="5">
        <f>AllData_CategoryTribe!BA2761*9</f>
        <v>2.16</v>
      </c>
      <c r="O2760" s="5">
        <f>AllData_CategoryTribe!BB2761*4</f>
        <v>10.8</v>
      </c>
      <c r="P2760">
        <f t="shared" si="43"/>
        <v>1</v>
      </c>
      <c r="Q2760">
        <v>5.9</v>
      </c>
    </row>
    <row r="2761" spans="1:17" x14ac:dyDescent="0.3">
      <c r="A2761" s="8" t="s">
        <v>233</v>
      </c>
      <c r="B2761" s="8" t="s">
        <v>239</v>
      </c>
      <c r="C2761" s="8" t="s">
        <v>195</v>
      </c>
      <c r="D2761" s="8" t="s">
        <v>30</v>
      </c>
      <c r="E2761" s="12">
        <v>119</v>
      </c>
      <c r="F2761" s="12">
        <v>1</v>
      </c>
      <c r="G2761" s="12">
        <v>119</v>
      </c>
      <c r="H2761" s="13">
        <v>109.48</v>
      </c>
      <c r="I2761" s="13">
        <v>1.19</v>
      </c>
      <c r="J2761" s="13">
        <v>0.59499999999999997</v>
      </c>
      <c r="K2761" s="13">
        <v>27.846</v>
      </c>
      <c r="L2761" s="13">
        <v>2.8559999999999999</v>
      </c>
      <c r="M2761" s="5">
        <f>AllData_CategoryTribe!AX2762*4</f>
        <v>4.76</v>
      </c>
      <c r="N2761" s="5">
        <f>AllData_CategoryTribe!BA2762*9</f>
        <v>5.3549999999999995</v>
      </c>
      <c r="O2761" s="5">
        <f>AllData_CategoryTribe!BB2762*4</f>
        <v>111.384</v>
      </c>
      <c r="P2761">
        <f t="shared" si="43"/>
        <v>1</v>
      </c>
      <c r="Q2761">
        <v>24.9</v>
      </c>
    </row>
    <row r="2762" spans="1:17" x14ac:dyDescent="0.3">
      <c r="A2762" s="8" t="s">
        <v>233</v>
      </c>
      <c r="B2762" s="8" t="s">
        <v>239</v>
      </c>
      <c r="C2762" s="8" t="s">
        <v>195</v>
      </c>
      <c r="D2762" s="8" t="s">
        <v>31</v>
      </c>
      <c r="E2762" s="12">
        <v>122</v>
      </c>
      <c r="F2762" s="12">
        <v>0.28599999999999998</v>
      </c>
      <c r="G2762" s="12">
        <v>34.891999999999996</v>
      </c>
      <c r="H2762" s="13">
        <v>32.449559999999998</v>
      </c>
      <c r="I2762" s="13">
        <v>0.6978399999999999</v>
      </c>
      <c r="J2762" s="13">
        <v>3.4891999999999999E-2</v>
      </c>
      <c r="K2762" s="13">
        <v>7.5366719999999994</v>
      </c>
      <c r="L2762" s="13">
        <v>0.52337999999999996</v>
      </c>
      <c r="M2762" s="5">
        <f>AllData_CategoryTribe!AX2763*4</f>
        <v>2.7913599999999996</v>
      </c>
      <c r="N2762" s="5">
        <f>AllData_CategoryTribe!BA2763*9</f>
        <v>0.31402799999999997</v>
      </c>
      <c r="O2762" s="5">
        <f>AllData_CategoryTribe!BB2763*4</f>
        <v>30.146687999999997</v>
      </c>
      <c r="P2762">
        <f t="shared" si="43"/>
        <v>1</v>
      </c>
      <c r="Q2762">
        <v>23.700000000000003</v>
      </c>
    </row>
    <row r="2763" spans="1:17" x14ac:dyDescent="0.3">
      <c r="A2763" s="8" t="s">
        <v>233</v>
      </c>
      <c r="B2763" s="8" t="s">
        <v>239</v>
      </c>
      <c r="C2763" s="8" t="s">
        <v>195</v>
      </c>
      <c r="D2763" s="8" t="s">
        <v>167</v>
      </c>
      <c r="E2763" s="12">
        <v>62</v>
      </c>
      <c r="F2763" s="12">
        <v>1</v>
      </c>
      <c r="G2763" s="12">
        <v>62</v>
      </c>
      <c r="H2763" s="13">
        <v>13.02</v>
      </c>
      <c r="I2763" s="13">
        <v>0.55800000000000005</v>
      </c>
      <c r="J2763" s="13">
        <v>0.18599999999999997</v>
      </c>
      <c r="K2763" s="13">
        <v>2.8519999999999999</v>
      </c>
      <c r="L2763" s="13">
        <v>0.68200000000000005</v>
      </c>
      <c r="M2763" s="5">
        <f>AllData_CategoryTribe!AX2764*4</f>
        <v>2.2320000000000002</v>
      </c>
      <c r="N2763" s="5">
        <f>AllData_CategoryTribe!BA2764*9</f>
        <v>1.6739999999999997</v>
      </c>
      <c r="O2763" s="5">
        <f>AllData_CategoryTribe!BB2764*4</f>
        <v>11.407999999999999</v>
      </c>
      <c r="P2763">
        <f t="shared" si="43"/>
        <v>1</v>
      </c>
      <c r="Q2763">
        <v>5.8</v>
      </c>
    </row>
    <row r="2764" spans="1:17" x14ac:dyDescent="0.3">
      <c r="A2764" s="8" t="s">
        <v>233</v>
      </c>
      <c r="B2764" s="8" t="s">
        <v>239</v>
      </c>
      <c r="C2764" s="8" t="s">
        <v>195</v>
      </c>
      <c r="D2764" s="8" t="s">
        <v>171</v>
      </c>
      <c r="E2764" s="12">
        <v>44</v>
      </c>
      <c r="F2764" s="12">
        <v>1</v>
      </c>
      <c r="G2764" s="12">
        <v>44</v>
      </c>
      <c r="H2764" s="13">
        <v>120.56</v>
      </c>
      <c r="I2764" s="13">
        <v>3.8720000000000003</v>
      </c>
      <c r="J2764" s="13">
        <v>1.32</v>
      </c>
      <c r="K2764" s="13">
        <v>22.835999999999999</v>
      </c>
      <c r="L2764" s="13">
        <v>1.232</v>
      </c>
      <c r="M2764" s="5">
        <f>AllData_CategoryTribe!AX2765*4</f>
        <v>15.488000000000001</v>
      </c>
      <c r="N2764" s="5">
        <f>AllData_CategoryTribe!BA2765*9</f>
        <v>11.88</v>
      </c>
      <c r="O2764" s="5">
        <f>AllData_CategoryTribe!BB2765*4</f>
        <v>91.343999999999994</v>
      </c>
      <c r="P2764">
        <f t="shared" si="43"/>
        <v>1</v>
      </c>
      <c r="Q2764">
        <v>63.7</v>
      </c>
    </row>
    <row r="2765" spans="1:17" x14ac:dyDescent="0.3">
      <c r="A2765" s="8" t="s">
        <v>234</v>
      </c>
      <c r="B2765" s="8" t="s">
        <v>239</v>
      </c>
      <c r="C2765" s="8" t="s">
        <v>195</v>
      </c>
      <c r="D2765" s="8" t="s">
        <v>248</v>
      </c>
      <c r="E2765" s="12">
        <v>134</v>
      </c>
      <c r="F2765" s="12">
        <v>1</v>
      </c>
      <c r="G2765" s="12">
        <v>134</v>
      </c>
      <c r="H2765" s="13">
        <v>218.42</v>
      </c>
      <c r="I2765" s="13">
        <v>8.4420000000000002</v>
      </c>
      <c r="J2765" s="13">
        <v>1.8759999999999999</v>
      </c>
      <c r="K2765" s="13">
        <v>41.674000000000007</v>
      </c>
      <c r="L2765" s="13">
        <v>1.34</v>
      </c>
      <c r="M2765" s="5">
        <f>AllData_CategoryTribe!AX2766*4</f>
        <v>33.768000000000001</v>
      </c>
      <c r="N2765" s="5">
        <f>AllData_CategoryTribe!BA2766*9</f>
        <v>16.884</v>
      </c>
      <c r="O2765" s="5">
        <f>AllData_CategoryTribe!BB2766*4</f>
        <v>166.69600000000003</v>
      </c>
      <c r="P2765">
        <f t="shared" si="43"/>
        <v>1</v>
      </c>
      <c r="Q2765">
        <v>38.799999999999997</v>
      </c>
    </row>
    <row r="2766" spans="1:17" x14ac:dyDescent="0.3">
      <c r="A2766" s="8" t="s">
        <v>234</v>
      </c>
      <c r="B2766" s="8" t="s">
        <v>239</v>
      </c>
      <c r="C2766" s="8" t="s">
        <v>195</v>
      </c>
      <c r="D2766" s="8" t="s">
        <v>27</v>
      </c>
      <c r="E2766" s="12">
        <v>114</v>
      </c>
      <c r="F2766" s="12">
        <v>1</v>
      </c>
      <c r="G2766" s="12">
        <v>114</v>
      </c>
      <c r="H2766" s="13">
        <v>142.5</v>
      </c>
      <c r="I2766" s="13">
        <v>2.3940000000000001</v>
      </c>
      <c r="J2766" s="13">
        <v>1.4820000000000002</v>
      </c>
      <c r="K2766" s="13">
        <v>29.867999999999999</v>
      </c>
      <c r="L2766" s="13">
        <v>1.1399999999999999</v>
      </c>
      <c r="M2766" s="5">
        <f>AllData_CategoryTribe!AX2767*4</f>
        <v>9.5760000000000005</v>
      </c>
      <c r="N2766" s="5">
        <f>AllData_CategoryTribe!BA2767*9</f>
        <v>13.338000000000001</v>
      </c>
      <c r="O2766" s="5">
        <f>AllData_CategoryTribe!BB2767*4</f>
        <v>119.47199999999999</v>
      </c>
      <c r="P2766">
        <f t="shared" si="43"/>
        <v>1</v>
      </c>
      <c r="Q2766">
        <v>29.6</v>
      </c>
    </row>
    <row r="2767" spans="1:17" x14ac:dyDescent="0.3">
      <c r="A2767" s="8" t="s">
        <v>234</v>
      </c>
      <c r="B2767" s="8" t="s">
        <v>239</v>
      </c>
      <c r="C2767" s="8" t="s">
        <v>195</v>
      </c>
      <c r="D2767" s="8" t="s">
        <v>32</v>
      </c>
      <c r="E2767" s="12">
        <v>83</v>
      </c>
      <c r="F2767" s="12">
        <v>1</v>
      </c>
      <c r="G2767" s="12">
        <v>83</v>
      </c>
      <c r="H2767" s="13">
        <v>275.56</v>
      </c>
      <c r="I2767" s="13">
        <v>8.5490000000000013</v>
      </c>
      <c r="J2767" s="13">
        <v>2.4900000000000002</v>
      </c>
      <c r="K2767" s="13">
        <v>61.171000000000006</v>
      </c>
      <c r="L2767" s="13">
        <v>10.540999999999999</v>
      </c>
      <c r="M2767" s="5">
        <f>AllData_CategoryTribe!AX2768*4</f>
        <v>34.196000000000005</v>
      </c>
      <c r="N2767" s="5">
        <f>AllData_CategoryTribe!BA2768*9</f>
        <v>22.410000000000004</v>
      </c>
      <c r="O2767" s="5">
        <f>AllData_CategoryTribe!BB2768*4</f>
        <v>244.68400000000003</v>
      </c>
      <c r="P2767">
        <f t="shared" si="43"/>
        <v>1</v>
      </c>
      <c r="Q2767">
        <v>87</v>
      </c>
    </row>
    <row r="2768" spans="1:17" x14ac:dyDescent="0.3">
      <c r="A2768" s="8" t="s">
        <v>234</v>
      </c>
      <c r="B2768" s="8" t="s">
        <v>239</v>
      </c>
      <c r="C2768" s="8" t="s">
        <v>195</v>
      </c>
      <c r="D2768" s="8" t="s">
        <v>74</v>
      </c>
      <c r="E2768" s="12">
        <v>340</v>
      </c>
      <c r="F2768" s="12">
        <v>1</v>
      </c>
      <c r="G2768" s="12">
        <v>340</v>
      </c>
      <c r="H2768" s="13">
        <v>139.4</v>
      </c>
      <c r="I2768" s="13">
        <v>0</v>
      </c>
      <c r="J2768" s="13">
        <v>0</v>
      </c>
      <c r="K2768" s="13">
        <v>35.36</v>
      </c>
      <c r="L2768" s="13">
        <v>0</v>
      </c>
      <c r="M2768" s="5">
        <f>AllData_CategoryTribe!AX2769*4</f>
        <v>0</v>
      </c>
      <c r="N2768" s="5">
        <f>AllData_CategoryTribe!BA2769*9</f>
        <v>0</v>
      </c>
      <c r="O2768" s="5">
        <f>AllData_CategoryTribe!BB2769*4</f>
        <v>141.44</v>
      </c>
      <c r="P2768">
        <f t="shared" si="43"/>
        <v>1</v>
      </c>
      <c r="Q2768">
        <v>10.4</v>
      </c>
    </row>
    <row r="2769" spans="1:17" x14ac:dyDescent="0.3">
      <c r="A2769" s="8" t="s">
        <v>232</v>
      </c>
      <c r="B2769" s="8" t="s">
        <v>239</v>
      </c>
      <c r="C2769" s="8" t="s">
        <v>196</v>
      </c>
      <c r="D2769" s="8" t="s">
        <v>13</v>
      </c>
      <c r="E2769" s="12">
        <v>112</v>
      </c>
      <c r="F2769" s="12">
        <v>6.7000000000000004E-2</v>
      </c>
      <c r="G2769" s="12">
        <v>7.5040000000000004</v>
      </c>
      <c r="H2769" s="13">
        <v>20.185760000000002</v>
      </c>
      <c r="I2769" s="13">
        <v>1.8684960000000002</v>
      </c>
      <c r="J2769" s="13">
        <v>1.3507199999999999</v>
      </c>
      <c r="K2769" s="13">
        <v>0</v>
      </c>
      <c r="L2769" s="13">
        <v>0</v>
      </c>
      <c r="M2769" s="5">
        <f>AllData_CategoryTribe!AX2770*4</f>
        <v>7.4739840000000006</v>
      </c>
      <c r="N2769" s="5">
        <f>AllData_CategoryTribe!BA2770*9</f>
        <v>12.156479999999998</v>
      </c>
      <c r="O2769" s="5">
        <f>AllData_CategoryTribe!BB2770*4</f>
        <v>0</v>
      </c>
      <c r="P2769">
        <f t="shared" si="43"/>
        <v>1</v>
      </c>
      <c r="Q2769">
        <v>42.9</v>
      </c>
    </row>
    <row r="2770" spans="1:17" x14ac:dyDescent="0.3">
      <c r="A2770" s="8" t="s">
        <v>232</v>
      </c>
      <c r="B2770" s="8" t="s">
        <v>239</v>
      </c>
      <c r="C2770" s="8" t="s">
        <v>196</v>
      </c>
      <c r="D2770" s="8" t="s">
        <v>15</v>
      </c>
      <c r="E2770" s="12"/>
      <c r="F2770" s="12">
        <v>0</v>
      </c>
      <c r="G2770" s="12">
        <v>0</v>
      </c>
      <c r="H2770" s="13">
        <v>0</v>
      </c>
      <c r="I2770" s="13">
        <v>0</v>
      </c>
      <c r="J2770" s="13">
        <v>0</v>
      </c>
      <c r="K2770" s="13">
        <v>0</v>
      </c>
      <c r="L2770" s="13">
        <v>0</v>
      </c>
      <c r="M2770" s="5">
        <f>AllData_CategoryTribe!AX2771*4</f>
        <v>0</v>
      </c>
      <c r="N2770" s="5">
        <f>AllData_CategoryTribe!BA2771*9</f>
        <v>0</v>
      </c>
      <c r="O2770" s="5">
        <f>AllData_CategoryTribe!BB2771*4</f>
        <v>0</v>
      </c>
      <c r="P2770">
        <f t="shared" si="43"/>
        <v>0</v>
      </c>
      <c r="Q2770">
        <v>44.3</v>
      </c>
    </row>
    <row r="2771" spans="1:17" x14ac:dyDescent="0.3">
      <c r="A2771" s="8" t="s">
        <v>232</v>
      </c>
      <c r="B2771" s="8" t="s">
        <v>239</v>
      </c>
      <c r="C2771" s="8" t="s">
        <v>196</v>
      </c>
      <c r="D2771" s="8" t="s">
        <v>17</v>
      </c>
      <c r="E2771" s="12"/>
      <c r="F2771" s="12">
        <v>0</v>
      </c>
      <c r="G2771" s="12">
        <v>0</v>
      </c>
      <c r="H2771" s="13">
        <v>0</v>
      </c>
      <c r="I2771" s="13">
        <v>0</v>
      </c>
      <c r="J2771" s="13">
        <v>0</v>
      </c>
      <c r="K2771" s="13">
        <v>0</v>
      </c>
      <c r="L2771" s="13">
        <v>0</v>
      </c>
      <c r="M2771" s="5">
        <f>AllData_CategoryTribe!AX2772*4</f>
        <v>0</v>
      </c>
      <c r="N2771" s="5">
        <f>AllData_CategoryTribe!BA2772*9</f>
        <v>0</v>
      </c>
      <c r="O2771" s="5">
        <f>AllData_CategoryTribe!BB2772*4</f>
        <v>0</v>
      </c>
      <c r="P2771">
        <f t="shared" si="43"/>
        <v>0</v>
      </c>
      <c r="Q2771">
        <v>38.299999999999997</v>
      </c>
    </row>
    <row r="2772" spans="1:17" x14ac:dyDescent="0.3">
      <c r="A2772" s="8" t="s">
        <v>232</v>
      </c>
      <c r="B2772" s="8" t="s">
        <v>239</v>
      </c>
      <c r="C2772" s="8" t="s">
        <v>196</v>
      </c>
      <c r="D2772" s="8" t="s">
        <v>18</v>
      </c>
      <c r="E2772" s="12"/>
      <c r="F2772" s="12">
        <v>0</v>
      </c>
      <c r="G2772" s="12">
        <v>0</v>
      </c>
      <c r="H2772" s="13">
        <v>0</v>
      </c>
      <c r="I2772" s="13">
        <v>0</v>
      </c>
      <c r="J2772" s="13">
        <v>0</v>
      </c>
      <c r="K2772" s="13">
        <v>0</v>
      </c>
      <c r="L2772" s="13">
        <v>0</v>
      </c>
      <c r="M2772" s="5">
        <f>AllData_CategoryTribe!AX2773*4</f>
        <v>0</v>
      </c>
      <c r="N2772" s="5">
        <f>AllData_CategoryTribe!BA2773*9</f>
        <v>0</v>
      </c>
      <c r="O2772" s="5">
        <f>AllData_CategoryTribe!BB2773*4</f>
        <v>0</v>
      </c>
      <c r="P2772">
        <f t="shared" si="43"/>
        <v>0</v>
      </c>
      <c r="Q2772">
        <v>39.900000000000006</v>
      </c>
    </row>
    <row r="2773" spans="1:17" x14ac:dyDescent="0.3">
      <c r="A2773" s="8" t="s">
        <v>232</v>
      </c>
      <c r="B2773" s="8" t="s">
        <v>239</v>
      </c>
      <c r="C2773" s="8" t="s">
        <v>196</v>
      </c>
      <c r="D2773" s="8" t="s">
        <v>19</v>
      </c>
      <c r="E2773" s="12">
        <v>112</v>
      </c>
      <c r="F2773" s="12">
        <v>3.3000000000000002E-2</v>
      </c>
      <c r="G2773" s="12">
        <v>3.6960000000000002</v>
      </c>
      <c r="H2773" s="13">
        <v>10.533600000000002</v>
      </c>
      <c r="I2773" s="13">
        <v>0.994224</v>
      </c>
      <c r="J2773" s="13">
        <v>0.69854399999999994</v>
      </c>
      <c r="K2773" s="13">
        <v>0</v>
      </c>
      <c r="L2773" s="13">
        <v>0</v>
      </c>
      <c r="M2773" s="5">
        <f>AllData_CategoryTribe!AX2774*4</f>
        <v>3.976896</v>
      </c>
      <c r="N2773" s="5">
        <f>AllData_CategoryTribe!BA2774*9</f>
        <v>6.2868959999999996</v>
      </c>
      <c r="O2773" s="5">
        <f>AllData_CategoryTribe!BB2774*4</f>
        <v>0</v>
      </c>
      <c r="P2773">
        <f t="shared" si="43"/>
        <v>1</v>
      </c>
      <c r="Q2773">
        <v>45.8</v>
      </c>
    </row>
    <row r="2774" spans="1:17" x14ac:dyDescent="0.3">
      <c r="A2774" s="8" t="s">
        <v>232</v>
      </c>
      <c r="B2774" s="8" t="s">
        <v>239</v>
      </c>
      <c r="C2774" s="8" t="s">
        <v>196</v>
      </c>
      <c r="D2774" s="8" t="s">
        <v>22</v>
      </c>
      <c r="E2774" s="12"/>
      <c r="F2774" s="12">
        <v>0</v>
      </c>
      <c r="G2774" s="12">
        <v>0</v>
      </c>
      <c r="H2774" s="13">
        <v>0</v>
      </c>
      <c r="I2774" s="13">
        <v>0</v>
      </c>
      <c r="J2774" s="13">
        <v>0</v>
      </c>
      <c r="K2774" s="13">
        <v>0</v>
      </c>
      <c r="L2774" s="13">
        <v>0</v>
      </c>
      <c r="M2774" s="5">
        <f>AllData_CategoryTribe!AX2775*4</f>
        <v>0</v>
      </c>
      <c r="N2774" s="5">
        <f>AllData_CategoryTribe!BA2775*9</f>
        <v>0</v>
      </c>
      <c r="O2774" s="5">
        <f>AllData_CategoryTribe!BB2775*4</f>
        <v>0</v>
      </c>
      <c r="P2774">
        <f t="shared" si="43"/>
        <v>0</v>
      </c>
      <c r="Q2774">
        <v>45.8</v>
      </c>
    </row>
    <row r="2775" spans="1:17" x14ac:dyDescent="0.3">
      <c r="A2775" s="8" t="s">
        <v>232</v>
      </c>
      <c r="B2775" s="8" t="s">
        <v>239</v>
      </c>
      <c r="C2775" s="8" t="s">
        <v>196</v>
      </c>
      <c r="D2775" s="8" t="s">
        <v>136</v>
      </c>
      <c r="E2775" s="12">
        <v>56</v>
      </c>
      <c r="F2775" s="12">
        <v>0.14299999999999999</v>
      </c>
      <c r="G2775" s="12">
        <v>8.0079999999999991</v>
      </c>
      <c r="H2775" s="13">
        <v>21.861839999999997</v>
      </c>
      <c r="I2775" s="13">
        <v>2.2102079999999997</v>
      </c>
      <c r="J2775" s="13">
        <v>1.3773759999999999</v>
      </c>
      <c r="K2775" s="13">
        <v>0</v>
      </c>
      <c r="L2775" s="13">
        <v>0</v>
      </c>
      <c r="M2775" s="5">
        <f>AllData_CategoryTribe!AX2776*4</f>
        <v>8.8408319999999989</v>
      </c>
      <c r="N2775" s="5">
        <f>AllData_CategoryTribe!BA2776*9</f>
        <v>12.396383999999999</v>
      </c>
      <c r="O2775" s="5">
        <f>AllData_CategoryTribe!BB2776*4</f>
        <v>0</v>
      </c>
      <c r="P2775">
        <f t="shared" si="43"/>
        <v>1</v>
      </c>
      <c r="Q2775">
        <v>44.8</v>
      </c>
    </row>
    <row r="2776" spans="1:17" x14ac:dyDescent="0.3">
      <c r="A2776" s="8" t="s">
        <v>232</v>
      </c>
      <c r="B2776" s="8" t="s">
        <v>239</v>
      </c>
      <c r="C2776" s="8" t="s">
        <v>196</v>
      </c>
      <c r="D2776" s="8" t="s">
        <v>23</v>
      </c>
      <c r="E2776" s="12">
        <v>64</v>
      </c>
      <c r="F2776" s="12">
        <v>0.28599999999999998</v>
      </c>
      <c r="G2776" s="12">
        <v>18.303999999999998</v>
      </c>
      <c r="H2776" s="13">
        <v>28.371199999999998</v>
      </c>
      <c r="I2776" s="13">
        <v>2.3063039999999999</v>
      </c>
      <c r="J2776" s="13">
        <v>1.9402239999999997</v>
      </c>
      <c r="K2776" s="13">
        <v>0.201344</v>
      </c>
      <c r="L2776" s="13">
        <v>0</v>
      </c>
      <c r="M2776" s="5">
        <f>AllData_CategoryTribe!AX2777*4</f>
        <v>9.2252159999999996</v>
      </c>
      <c r="N2776" s="5">
        <f>AllData_CategoryTribe!BA2777*9</f>
        <v>17.462015999999998</v>
      </c>
      <c r="O2776" s="5">
        <f>AllData_CategoryTribe!BB2777*4</f>
        <v>0.80537599999999998</v>
      </c>
      <c r="P2776">
        <f t="shared" si="43"/>
        <v>1</v>
      </c>
      <c r="Q2776">
        <v>24.3</v>
      </c>
    </row>
    <row r="2777" spans="1:17" x14ac:dyDescent="0.3">
      <c r="A2777" s="8" t="s">
        <v>232</v>
      </c>
      <c r="B2777" s="8" t="s">
        <v>239</v>
      </c>
      <c r="C2777" s="8" t="s">
        <v>196</v>
      </c>
      <c r="D2777" s="8" t="s">
        <v>24</v>
      </c>
      <c r="E2777" s="12">
        <v>184</v>
      </c>
      <c r="F2777" s="12">
        <v>1</v>
      </c>
      <c r="G2777" s="12">
        <v>184</v>
      </c>
      <c r="H2777" s="13">
        <v>126.96</v>
      </c>
      <c r="I2777" s="13">
        <v>6.6239999999999997</v>
      </c>
      <c r="J2777" s="13">
        <v>7.5439999999999996</v>
      </c>
      <c r="K2777" s="13">
        <v>8.2799999999999994</v>
      </c>
      <c r="L2777" s="13">
        <v>0</v>
      </c>
      <c r="M2777" s="5">
        <f>AllData_CategoryTribe!AX2778*4</f>
        <v>26.495999999999999</v>
      </c>
      <c r="N2777" s="5">
        <f>AllData_CategoryTribe!BA2778*9</f>
        <v>67.896000000000001</v>
      </c>
      <c r="O2777" s="5">
        <f>AllData_CategoryTribe!BB2778*4</f>
        <v>33.119999999999997</v>
      </c>
      <c r="P2777">
        <f t="shared" si="43"/>
        <v>1</v>
      </c>
      <c r="Q2777">
        <v>12.2</v>
      </c>
    </row>
    <row r="2778" spans="1:17" x14ac:dyDescent="0.3">
      <c r="A2778" s="8" t="s">
        <v>232</v>
      </c>
      <c r="B2778" s="8" t="s">
        <v>239</v>
      </c>
      <c r="C2778" s="8" t="s">
        <v>196</v>
      </c>
      <c r="D2778" s="8" t="s">
        <v>25</v>
      </c>
      <c r="E2778" s="12"/>
      <c r="F2778" s="12">
        <v>0</v>
      </c>
      <c r="G2778" s="12">
        <v>0</v>
      </c>
      <c r="H2778" s="13">
        <v>0</v>
      </c>
      <c r="I2778" s="13">
        <v>0</v>
      </c>
      <c r="J2778" s="13">
        <v>0</v>
      </c>
      <c r="K2778" s="13">
        <v>0</v>
      </c>
      <c r="L2778" s="13">
        <v>0</v>
      </c>
      <c r="M2778" s="5">
        <f>AllData_CategoryTribe!AX2779*4</f>
        <v>0</v>
      </c>
      <c r="N2778" s="5">
        <f>AllData_CategoryTribe!BA2779*9</f>
        <v>0</v>
      </c>
      <c r="O2778" s="5">
        <f>AllData_CategoryTribe!BB2779*4</f>
        <v>0</v>
      </c>
      <c r="P2778">
        <f t="shared" si="43"/>
        <v>0</v>
      </c>
      <c r="Q2778">
        <v>59.3</v>
      </c>
    </row>
    <row r="2779" spans="1:17" x14ac:dyDescent="0.3">
      <c r="A2779" s="8" t="s">
        <v>20</v>
      </c>
      <c r="B2779" s="8" t="s">
        <v>239</v>
      </c>
      <c r="C2779" s="8" t="s">
        <v>196</v>
      </c>
      <c r="D2779" s="8" t="s">
        <v>20</v>
      </c>
      <c r="E2779" s="12">
        <v>112</v>
      </c>
      <c r="F2779" s="12">
        <v>1</v>
      </c>
      <c r="G2779" s="12">
        <v>112</v>
      </c>
      <c r="H2779" s="13">
        <v>117.6</v>
      </c>
      <c r="I2779" s="13">
        <v>20.72</v>
      </c>
      <c r="J2779" s="13">
        <v>3.2480000000000002</v>
      </c>
      <c r="K2779" s="13">
        <v>0</v>
      </c>
      <c r="L2779" s="13">
        <v>0</v>
      </c>
      <c r="M2779" s="5">
        <f>AllData_CategoryTribe!AX2780*4</f>
        <v>82.88</v>
      </c>
      <c r="N2779" s="5">
        <f>AllData_CategoryTribe!BA2780*9</f>
        <v>29.232000000000003</v>
      </c>
      <c r="O2779" s="5">
        <f>AllData_CategoryTribe!BB2780*4</f>
        <v>0</v>
      </c>
      <c r="P2779">
        <f t="shared" si="43"/>
        <v>1</v>
      </c>
      <c r="Q2779">
        <v>21.4</v>
      </c>
    </row>
    <row r="2780" spans="1:17" x14ac:dyDescent="0.3">
      <c r="A2780" s="8" t="s">
        <v>233</v>
      </c>
      <c r="B2780" s="8" t="s">
        <v>239</v>
      </c>
      <c r="C2780" s="8" t="s">
        <v>196</v>
      </c>
      <c r="D2780" s="8" t="s">
        <v>26</v>
      </c>
      <c r="E2780" s="12">
        <v>175</v>
      </c>
      <c r="F2780" s="12">
        <v>0.14299999999999999</v>
      </c>
      <c r="G2780" s="12">
        <v>25.024999999999999</v>
      </c>
      <c r="H2780" s="13">
        <v>32.532499999999999</v>
      </c>
      <c r="I2780" s="13">
        <v>0.60059999999999991</v>
      </c>
      <c r="J2780" s="13">
        <v>5.0049999999999997E-2</v>
      </c>
      <c r="K2780" s="13">
        <v>7.1571500000000006</v>
      </c>
      <c r="L2780" s="13">
        <v>7.5074999999999989E-2</v>
      </c>
      <c r="M2780" s="5">
        <f>AllData_CategoryTribe!AX2781*4</f>
        <v>2.4023999999999996</v>
      </c>
      <c r="N2780" s="5">
        <f>AllData_CategoryTribe!BA2781*9</f>
        <v>0.45044999999999996</v>
      </c>
      <c r="O2780" s="5">
        <f>AllData_CategoryTribe!BB2781*4</f>
        <v>28.628600000000002</v>
      </c>
      <c r="P2780">
        <f t="shared" si="43"/>
        <v>1</v>
      </c>
      <c r="Q2780">
        <v>31.200000000000003</v>
      </c>
    </row>
    <row r="2781" spans="1:17" x14ac:dyDescent="0.3">
      <c r="A2781" s="8" t="s">
        <v>233</v>
      </c>
      <c r="B2781" s="8" t="s">
        <v>239</v>
      </c>
      <c r="C2781" s="8" t="s">
        <v>196</v>
      </c>
      <c r="D2781" s="8" t="s">
        <v>28</v>
      </c>
      <c r="E2781" s="12">
        <v>185</v>
      </c>
      <c r="F2781" s="12">
        <v>3.3000000000000002E-2</v>
      </c>
      <c r="G2781" s="12">
        <v>6.1050000000000004</v>
      </c>
      <c r="H2781" s="13">
        <v>7.7533500000000002</v>
      </c>
      <c r="I2781" s="13">
        <v>0.53113500000000002</v>
      </c>
      <c r="J2781" s="13">
        <v>3.0525000000000004E-2</v>
      </c>
      <c r="K2781" s="13">
        <v>1.3919400000000002</v>
      </c>
      <c r="L2781" s="13">
        <v>0.39072000000000001</v>
      </c>
      <c r="M2781" s="5">
        <f>AllData_CategoryTribe!AX2782*4</f>
        <v>2.1245400000000001</v>
      </c>
      <c r="N2781" s="5">
        <f>AllData_CategoryTribe!BA2782*9</f>
        <v>0.27472500000000005</v>
      </c>
      <c r="O2781" s="5">
        <f>AllData_CategoryTribe!BB2782*4</f>
        <v>5.5677600000000007</v>
      </c>
      <c r="P2781">
        <f t="shared" si="43"/>
        <v>1</v>
      </c>
      <c r="Q2781">
        <v>32</v>
      </c>
    </row>
    <row r="2782" spans="1:17" x14ac:dyDescent="0.3">
      <c r="A2782" s="8" t="s">
        <v>233</v>
      </c>
      <c r="B2782" s="8" t="s">
        <v>239</v>
      </c>
      <c r="C2782" s="8" t="s">
        <v>196</v>
      </c>
      <c r="D2782" s="8" t="s">
        <v>29</v>
      </c>
      <c r="E2782" s="12">
        <v>60</v>
      </c>
      <c r="F2782" s="12">
        <v>0.28599999999999998</v>
      </c>
      <c r="G2782" s="12">
        <v>17.16</v>
      </c>
      <c r="H2782" s="13">
        <v>3.7751999999999999</v>
      </c>
      <c r="I2782" s="13">
        <v>0.1716</v>
      </c>
      <c r="J2782" s="13">
        <v>6.8640000000000007E-2</v>
      </c>
      <c r="K2782" s="13">
        <v>0.7722</v>
      </c>
      <c r="L2782" s="13">
        <v>0.48047999999999996</v>
      </c>
      <c r="M2782" s="5">
        <f>AllData_CategoryTribe!AX2783*4</f>
        <v>0.68640000000000001</v>
      </c>
      <c r="N2782" s="5">
        <f>AllData_CategoryTribe!BA2783*9</f>
        <v>0.61776000000000009</v>
      </c>
      <c r="O2782" s="5">
        <f>AllData_CategoryTribe!BB2783*4</f>
        <v>3.0888</v>
      </c>
      <c r="P2782">
        <f t="shared" si="43"/>
        <v>1</v>
      </c>
      <c r="Q2782">
        <v>5.9</v>
      </c>
    </row>
    <row r="2783" spans="1:17" x14ac:dyDescent="0.3">
      <c r="A2783" s="8" t="s">
        <v>233</v>
      </c>
      <c r="B2783" s="8" t="s">
        <v>239</v>
      </c>
      <c r="C2783" s="8" t="s">
        <v>196</v>
      </c>
      <c r="D2783" s="8" t="s">
        <v>30</v>
      </c>
      <c r="E2783" s="12">
        <v>119</v>
      </c>
      <c r="F2783" s="12">
        <v>1</v>
      </c>
      <c r="G2783" s="12">
        <v>119</v>
      </c>
      <c r="H2783" s="13">
        <v>109.48</v>
      </c>
      <c r="I2783" s="13">
        <v>1.19</v>
      </c>
      <c r="J2783" s="13">
        <v>0.59499999999999997</v>
      </c>
      <c r="K2783" s="13">
        <v>27.846</v>
      </c>
      <c r="L2783" s="13">
        <v>2.8559999999999999</v>
      </c>
      <c r="M2783" s="5">
        <f>AllData_CategoryTribe!AX2784*4</f>
        <v>4.76</v>
      </c>
      <c r="N2783" s="5">
        <f>AllData_CategoryTribe!BA2784*9</f>
        <v>5.3549999999999995</v>
      </c>
      <c r="O2783" s="5">
        <f>AllData_CategoryTribe!BB2784*4</f>
        <v>111.384</v>
      </c>
      <c r="P2783">
        <f t="shared" si="43"/>
        <v>1</v>
      </c>
      <c r="Q2783">
        <v>24.9</v>
      </c>
    </row>
    <row r="2784" spans="1:17" x14ac:dyDescent="0.3">
      <c r="A2784" s="8" t="s">
        <v>233</v>
      </c>
      <c r="B2784" s="8" t="s">
        <v>239</v>
      </c>
      <c r="C2784" s="8" t="s">
        <v>196</v>
      </c>
      <c r="D2784" s="8" t="s">
        <v>31</v>
      </c>
      <c r="E2784" s="12">
        <v>122</v>
      </c>
      <c r="F2784" s="12">
        <v>0.28599999999999998</v>
      </c>
      <c r="G2784" s="12">
        <v>34.891999999999996</v>
      </c>
      <c r="H2784" s="13">
        <v>32.449559999999998</v>
      </c>
      <c r="I2784" s="13">
        <v>0.6978399999999999</v>
      </c>
      <c r="J2784" s="13">
        <v>3.4891999999999999E-2</v>
      </c>
      <c r="K2784" s="13">
        <v>7.5366719999999994</v>
      </c>
      <c r="L2784" s="13">
        <v>0.52337999999999996</v>
      </c>
      <c r="M2784" s="5">
        <f>AllData_CategoryTribe!AX2785*4</f>
        <v>2.7913599999999996</v>
      </c>
      <c r="N2784" s="5">
        <f>AllData_CategoryTribe!BA2785*9</f>
        <v>0.31402799999999997</v>
      </c>
      <c r="O2784" s="5">
        <f>AllData_CategoryTribe!BB2785*4</f>
        <v>30.146687999999997</v>
      </c>
      <c r="P2784">
        <f t="shared" si="43"/>
        <v>1</v>
      </c>
      <c r="Q2784">
        <v>23.700000000000003</v>
      </c>
    </row>
    <row r="2785" spans="1:17" x14ac:dyDescent="0.3">
      <c r="A2785" s="8" t="s">
        <v>233</v>
      </c>
      <c r="B2785" s="8" t="s">
        <v>239</v>
      </c>
      <c r="C2785" s="8" t="s">
        <v>196</v>
      </c>
      <c r="D2785" s="8" t="s">
        <v>128</v>
      </c>
      <c r="E2785" s="12">
        <v>62</v>
      </c>
      <c r="F2785" s="12">
        <v>3.3000000000000002E-2</v>
      </c>
      <c r="G2785" s="12">
        <v>2.0460000000000003</v>
      </c>
      <c r="H2785" s="13">
        <v>0.92070000000000007</v>
      </c>
      <c r="I2785" s="13">
        <v>2.2506000000000005E-2</v>
      </c>
      <c r="J2785" s="13">
        <v>4.092000000000001E-3</v>
      </c>
      <c r="K2785" s="13">
        <v>0.21483000000000005</v>
      </c>
      <c r="L2785" s="13">
        <v>6.7518000000000009E-2</v>
      </c>
      <c r="M2785" s="5">
        <f>AllData_CategoryTribe!AX2786*4</f>
        <v>9.0024000000000021E-2</v>
      </c>
      <c r="N2785" s="5">
        <f>AllData_CategoryTribe!BA2786*9</f>
        <v>3.6828000000000007E-2</v>
      </c>
      <c r="O2785" s="5">
        <f>AllData_CategoryTribe!BB2786*4</f>
        <v>0.85932000000000019</v>
      </c>
      <c r="P2785">
        <f t="shared" si="43"/>
        <v>1</v>
      </c>
      <c r="Q2785">
        <v>11.8</v>
      </c>
    </row>
    <row r="2786" spans="1:17" x14ac:dyDescent="0.3">
      <c r="A2786" s="8" t="s">
        <v>233</v>
      </c>
      <c r="B2786" s="8" t="s">
        <v>239</v>
      </c>
      <c r="C2786" s="8" t="s">
        <v>196</v>
      </c>
      <c r="D2786" s="8" t="s">
        <v>167</v>
      </c>
      <c r="E2786" s="12">
        <v>62</v>
      </c>
      <c r="F2786" s="12">
        <v>1</v>
      </c>
      <c r="G2786" s="12">
        <v>62</v>
      </c>
      <c r="H2786" s="13">
        <v>13.02</v>
      </c>
      <c r="I2786" s="13">
        <v>0.55800000000000005</v>
      </c>
      <c r="J2786" s="13">
        <v>0.18599999999999997</v>
      </c>
      <c r="K2786" s="13">
        <v>2.8519999999999999</v>
      </c>
      <c r="L2786" s="13">
        <v>0.68200000000000005</v>
      </c>
      <c r="M2786" s="5">
        <f>AllData_CategoryTribe!AX2787*4</f>
        <v>2.2320000000000002</v>
      </c>
      <c r="N2786" s="5">
        <f>AllData_CategoryTribe!BA2787*9</f>
        <v>1.6739999999999997</v>
      </c>
      <c r="O2786" s="5">
        <f>AllData_CategoryTribe!BB2787*4</f>
        <v>11.407999999999999</v>
      </c>
      <c r="P2786">
        <f t="shared" si="43"/>
        <v>1</v>
      </c>
      <c r="Q2786">
        <v>5.8</v>
      </c>
    </row>
    <row r="2787" spans="1:17" x14ac:dyDescent="0.3">
      <c r="A2787" s="8" t="s">
        <v>233</v>
      </c>
      <c r="B2787" s="8" t="s">
        <v>239</v>
      </c>
      <c r="C2787" s="8" t="s">
        <v>196</v>
      </c>
      <c r="D2787" s="8" t="s">
        <v>171</v>
      </c>
      <c r="E2787" s="12">
        <v>44</v>
      </c>
      <c r="F2787" s="12">
        <v>1</v>
      </c>
      <c r="G2787" s="12">
        <v>44</v>
      </c>
      <c r="H2787" s="13">
        <v>120.56</v>
      </c>
      <c r="I2787" s="13">
        <v>3.8720000000000003</v>
      </c>
      <c r="J2787" s="13">
        <v>1.32</v>
      </c>
      <c r="K2787" s="13">
        <v>22.835999999999999</v>
      </c>
      <c r="L2787" s="13">
        <v>1.232</v>
      </c>
      <c r="M2787" s="5">
        <f>AllData_CategoryTribe!AX2788*4</f>
        <v>15.488000000000001</v>
      </c>
      <c r="N2787" s="5">
        <f>AllData_CategoryTribe!BA2788*9</f>
        <v>11.88</v>
      </c>
      <c r="O2787" s="5">
        <f>AllData_CategoryTribe!BB2788*4</f>
        <v>91.343999999999994</v>
      </c>
      <c r="P2787">
        <f t="shared" si="43"/>
        <v>1</v>
      </c>
      <c r="Q2787">
        <v>63.7</v>
      </c>
    </row>
    <row r="2788" spans="1:17" x14ac:dyDescent="0.3">
      <c r="A2788" s="8" t="s">
        <v>234</v>
      </c>
      <c r="B2788" s="8" t="s">
        <v>239</v>
      </c>
      <c r="C2788" s="8" t="s">
        <v>196</v>
      </c>
      <c r="D2788" s="8" t="s">
        <v>248</v>
      </c>
      <c r="E2788" s="12">
        <v>134</v>
      </c>
      <c r="F2788" s="12">
        <v>1</v>
      </c>
      <c r="G2788" s="12">
        <v>134</v>
      </c>
      <c r="H2788" s="13">
        <v>218.42</v>
      </c>
      <c r="I2788" s="13">
        <v>8.4420000000000002</v>
      </c>
      <c r="J2788" s="13">
        <v>1.8759999999999999</v>
      </c>
      <c r="K2788" s="13">
        <v>41.674000000000007</v>
      </c>
      <c r="L2788" s="13">
        <v>1.34</v>
      </c>
      <c r="M2788" s="5">
        <f>AllData_CategoryTribe!AX2789*4</f>
        <v>33.768000000000001</v>
      </c>
      <c r="N2788" s="5">
        <f>AllData_CategoryTribe!BA2789*9</f>
        <v>16.884</v>
      </c>
      <c r="O2788" s="5">
        <f>AllData_CategoryTribe!BB2789*4</f>
        <v>166.69600000000003</v>
      </c>
      <c r="P2788">
        <f t="shared" si="43"/>
        <v>1</v>
      </c>
      <c r="Q2788">
        <v>38.799999999999997</v>
      </c>
    </row>
    <row r="2789" spans="1:17" x14ac:dyDescent="0.3">
      <c r="A2789" s="8" t="s">
        <v>234</v>
      </c>
      <c r="B2789" s="8" t="s">
        <v>239</v>
      </c>
      <c r="C2789" s="8" t="s">
        <v>196</v>
      </c>
      <c r="D2789" s="8" t="s">
        <v>27</v>
      </c>
      <c r="E2789" s="12">
        <v>114</v>
      </c>
      <c r="F2789" s="12">
        <v>1</v>
      </c>
      <c r="G2789" s="12">
        <v>114</v>
      </c>
      <c r="H2789" s="13">
        <v>142.5</v>
      </c>
      <c r="I2789" s="13">
        <v>2.3940000000000001</v>
      </c>
      <c r="J2789" s="13">
        <v>1.4820000000000002</v>
      </c>
      <c r="K2789" s="13">
        <v>29.867999999999999</v>
      </c>
      <c r="L2789" s="13">
        <v>1.1399999999999999</v>
      </c>
      <c r="M2789" s="5">
        <f>AllData_CategoryTribe!AX2790*4</f>
        <v>9.5760000000000005</v>
      </c>
      <c r="N2789" s="5">
        <f>AllData_CategoryTribe!BA2790*9</f>
        <v>13.338000000000001</v>
      </c>
      <c r="O2789" s="5">
        <f>AllData_CategoryTribe!BB2790*4</f>
        <v>119.47199999999999</v>
      </c>
      <c r="P2789">
        <f t="shared" si="43"/>
        <v>1</v>
      </c>
      <c r="Q2789">
        <v>29.6</v>
      </c>
    </row>
    <row r="2790" spans="1:17" x14ac:dyDescent="0.3">
      <c r="A2790" s="8" t="s">
        <v>234</v>
      </c>
      <c r="B2790" s="8" t="s">
        <v>239</v>
      </c>
      <c r="C2790" s="8" t="s">
        <v>196</v>
      </c>
      <c r="D2790" s="8" t="s">
        <v>32</v>
      </c>
      <c r="E2790" s="12">
        <v>83</v>
      </c>
      <c r="F2790" s="12">
        <v>0.28599999999999998</v>
      </c>
      <c r="G2790" s="12">
        <v>23.738</v>
      </c>
      <c r="H2790" s="13">
        <v>78.810159999999996</v>
      </c>
      <c r="I2790" s="13">
        <v>2.445014</v>
      </c>
      <c r="J2790" s="13">
        <v>0.71214</v>
      </c>
      <c r="K2790" s="13">
        <v>17.494906</v>
      </c>
      <c r="L2790" s="13">
        <v>3.014726</v>
      </c>
      <c r="M2790" s="5">
        <f>AllData_CategoryTribe!AX2791*4</f>
        <v>9.7800560000000001</v>
      </c>
      <c r="N2790" s="5">
        <f>AllData_CategoryTribe!BA2791*9</f>
        <v>6.4092599999999997</v>
      </c>
      <c r="O2790" s="5">
        <f>AllData_CategoryTribe!BB2791*4</f>
        <v>69.979624000000001</v>
      </c>
      <c r="P2790">
        <f t="shared" si="43"/>
        <v>1</v>
      </c>
      <c r="Q2790">
        <v>87</v>
      </c>
    </row>
    <row r="2791" spans="1:17" x14ac:dyDescent="0.3">
      <c r="A2791" s="8" t="s">
        <v>234</v>
      </c>
      <c r="B2791" s="8" t="s">
        <v>239</v>
      </c>
      <c r="C2791" s="8" t="s">
        <v>196</v>
      </c>
      <c r="D2791" s="8" t="s">
        <v>74</v>
      </c>
      <c r="E2791" s="12">
        <v>340</v>
      </c>
      <c r="F2791" s="12">
        <v>1</v>
      </c>
      <c r="G2791" s="12">
        <v>340</v>
      </c>
      <c r="H2791" s="13">
        <v>139.4</v>
      </c>
      <c r="I2791" s="13">
        <v>0</v>
      </c>
      <c r="J2791" s="13">
        <v>0</v>
      </c>
      <c r="K2791" s="13">
        <v>35.36</v>
      </c>
      <c r="L2791" s="13">
        <v>0</v>
      </c>
      <c r="M2791" s="5">
        <f>AllData_CategoryTribe!AX2792*4</f>
        <v>0</v>
      </c>
      <c r="N2791" s="5">
        <f>AllData_CategoryTribe!BA2792*9</f>
        <v>0</v>
      </c>
      <c r="O2791" s="5">
        <f>AllData_CategoryTribe!BB2792*4</f>
        <v>141.44</v>
      </c>
      <c r="P2791">
        <f t="shared" si="43"/>
        <v>1</v>
      </c>
      <c r="Q2791">
        <v>10.4</v>
      </c>
    </row>
    <row r="2792" spans="1:17" x14ac:dyDescent="0.3">
      <c r="A2792" s="8" t="s">
        <v>232</v>
      </c>
      <c r="B2792" s="8" t="s">
        <v>239</v>
      </c>
      <c r="C2792" s="8" t="s">
        <v>197</v>
      </c>
      <c r="D2792" s="8" t="s">
        <v>13</v>
      </c>
      <c r="E2792" s="12">
        <v>112</v>
      </c>
      <c r="F2792" s="12">
        <v>0.1</v>
      </c>
      <c r="G2792" s="12">
        <v>11.200000000000001</v>
      </c>
      <c r="H2792" s="13">
        <v>30.128</v>
      </c>
      <c r="I2792" s="13">
        <v>2.7888000000000002</v>
      </c>
      <c r="J2792" s="13">
        <v>2.016</v>
      </c>
      <c r="K2792" s="13">
        <v>0</v>
      </c>
      <c r="L2792" s="13">
        <v>0</v>
      </c>
      <c r="M2792" s="5">
        <f>AllData_CategoryTribe!AX2793*4</f>
        <v>11.155200000000001</v>
      </c>
      <c r="N2792" s="5">
        <f>AllData_CategoryTribe!BA2793*9</f>
        <v>18.143999999999998</v>
      </c>
      <c r="O2792" s="5">
        <f>AllData_CategoryTribe!BB2793*4</f>
        <v>0</v>
      </c>
      <c r="P2792">
        <f t="shared" si="43"/>
        <v>1</v>
      </c>
      <c r="Q2792">
        <v>42.9</v>
      </c>
    </row>
    <row r="2793" spans="1:17" x14ac:dyDescent="0.3">
      <c r="A2793" s="8" t="s">
        <v>232</v>
      </c>
      <c r="B2793" s="8" t="s">
        <v>239</v>
      </c>
      <c r="C2793" s="8" t="s">
        <v>197</v>
      </c>
      <c r="D2793" s="8" t="s">
        <v>15</v>
      </c>
      <c r="E2793" s="12">
        <v>85</v>
      </c>
      <c r="F2793" s="12">
        <v>3.3000000000000002E-2</v>
      </c>
      <c r="G2793" s="12">
        <v>2.8050000000000002</v>
      </c>
      <c r="H2793" s="13">
        <v>6.7600499999999997</v>
      </c>
      <c r="I2793" s="13">
        <v>0.92284499999999992</v>
      </c>
      <c r="J2793" s="13">
        <v>0.30574500000000004</v>
      </c>
      <c r="K2793" s="13">
        <v>1.4025000000000001E-2</v>
      </c>
      <c r="L2793" s="13">
        <v>0</v>
      </c>
      <c r="M2793" s="5">
        <f>AllData_CategoryTribe!AX2794*4</f>
        <v>3.6913799999999997</v>
      </c>
      <c r="N2793" s="5">
        <f>AllData_CategoryTribe!BA2794*9</f>
        <v>2.7517050000000003</v>
      </c>
      <c r="O2793" s="5">
        <f>AllData_CategoryTribe!BB2794*4</f>
        <v>5.6100000000000004E-2</v>
      </c>
      <c r="P2793">
        <f t="shared" si="43"/>
        <v>1</v>
      </c>
      <c r="Q2793">
        <v>44.3</v>
      </c>
    </row>
    <row r="2794" spans="1:17" x14ac:dyDescent="0.3">
      <c r="A2794" s="8" t="s">
        <v>232</v>
      </c>
      <c r="B2794" s="8" t="s">
        <v>239</v>
      </c>
      <c r="C2794" s="8" t="s">
        <v>197</v>
      </c>
      <c r="D2794" s="8" t="s">
        <v>17</v>
      </c>
      <c r="E2794" s="12"/>
      <c r="F2794" s="12">
        <v>0</v>
      </c>
      <c r="G2794" s="12">
        <v>0</v>
      </c>
      <c r="H2794" s="13">
        <v>0</v>
      </c>
      <c r="I2794" s="13">
        <v>0</v>
      </c>
      <c r="J2794" s="13">
        <v>0</v>
      </c>
      <c r="K2794" s="13">
        <v>0</v>
      </c>
      <c r="L2794" s="13">
        <v>0</v>
      </c>
      <c r="M2794" s="5">
        <f>AllData_CategoryTribe!AX2795*4</f>
        <v>0</v>
      </c>
      <c r="N2794" s="5">
        <f>AllData_CategoryTribe!BA2795*9</f>
        <v>0</v>
      </c>
      <c r="O2794" s="5">
        <f>AllData_CategoryTribe!BB2795*4</f>
        <v>0</v>
      </c>
      <c r="P2794">
        <f t="shared" si="43"/>
        <v>0</v>
      </c>
      <c r="Q2794">
        <v>38.299999999999997</v>
      </c>
    </row>
    <row r="2795" spans="1:17" x14ac:dyDescent="0.3">
      <c r="A2795" s="8" t="s">
        <v>232</v>
      </c>
      <c r="B2795" s="8" t="s">
        <v>239</v>
      </c>
      <c r="C2795" s="8" t="s">
        <v>197</v>
      </c>
      <c r="D2795" s="8" t="s">
        <v>18</v>
      </c>
      <c r="E2795" s="12"/>
      <c r="F2795" s="12">
        <v>0</v>
      </c>
      <c r="G2795" s="12">
        <v>0</v>
      </c>
      <c r="H2795" s="13">
        <v>0</v>
      </c>
      <c r="I2795" s="13">
        <v>0</v>
      </c>
      <c r="J2795" s="13">
        <v>0</v>
      </c>
      <c r="K2795" s="13">
        <v>0</v>
      </c>
      <c r="L2795" s="13">
        <v>0</v>
      </c>
      <c r="M2795" s="5">
        <f>AllData_CategoryTribe!AX2796*4</f>
        <v>0</v>
      </c>
      <c r="N2795" s="5">
        <f>AllData_CategoryTribe!BA2796*9</f>
        <v>0</v>
      </c>
      <c r="O2795" s="5">
        <f>AllData_CategoryTribe!BB2796*4</f>
        <v>0</v>
      </c>
      <c r="P2795">
        <f t="shared" si="43"/>
        <v>0</v>
      </c>
      <c r="Q2795">
        <v>39.900000000000006</v>
      </c>
    </row>
    <row r="2796" spans="1:17" x14ac:dyDescent="0.3">
      <c r="A2796" s="8" t="s">
        <v>232</v>
      </c>
      <c r="B2796" s="8" t="s">
        <v>239</v>
      </c>
      <c r="C2796" s="8" t="s">
        <v>197</v>
      </c>
      <c r="D2796" s="8" t="s">
        <v>19</v>
      </c>
      <c r="E2796" s="12">
        <v>112</v>
      </c>
      <c r="F2796" s="12">
        <v>6.7000000000000004E-2</v>
      </c>
      <c r="G2796" s="12">
        <v>7.5040000000000004</v>
      </c>
      <c r="H2796" s="13">
        <v>21.386400000000002</v>
      </c>
      <c r="I2796" s="13">
        <v>2.0185759999999999</v>
      </c>
      <c r="J2796" s="13">
        <v>1.4182560000000002</v>
      </c>
      <c r="K2796" s="13">
        <v>0</v>
      </c>
      <c r="L2796" s="13">
        <v>0</v>
      </c>
      <c r="M2796" s="5">
        <f>AllData_CategoryTribe!AX2797*4</f>
        <v>8.0743039999999997</v>
      </c>
      <c r="N2796" s="5">
        <f>AllData_CategoryTribe!BA2797*9</f>
        <v>12.764304000000001</v>
      </c>
      <c r="O2796" s="5">
        <f>AllData_CategoryTribe!BB2797*4</f>
        <v>0</v>
      </c>
      <c r="P2796">
        <f t="shared" si="43"/>
        <v>1</v>
      </c>
      <c r="Q2796">
        <v>45.8</v>
      </c>
    </row>
    <row r="2797" spans="1:17" x14ac:dyDescent="0.3">
      <c r="A2797" s="8" t="s">
        <v>232</v>
      </c>
      <c r="B2797" s="8" t="s">
        <v>239</v>
      </c>
      <c r="C2797" s="8" t="s">
        <v>197</v>
      </c>
      <c r="D2797" s="8" t="s">
        <v>22</v>
      </c>
      <c r="E2797" s="12"/>
      <c r="F2797" s="12">
        <v>0</v>
      </c>
      <c r="G2797" s="12">
        <v>0</v>
      </c>
      <c r="H2797" s="13">
        <v>0</v>
      </c>
      <c r="I2797" s="13">
        <v>0</v>
      </c>
      <c r="J2797" s="13">
        <v>0</v>
      </c>
      <c r="K2797" s="13">
        <v>0</v>
      </c>
      <c r="L2797" s="13">
        <v>0</v>
      </c>
      <c r="M2797" s="5">
        <f>AllData_CategoryTribe!AX2798*4</f>
        <v>0</v>
      </c>
      <c r="N2797" s="5">
        <f>AllData_CategoryTribe!BA2798*9</f>
        <v>0</v>
      </c>
      <c r="O2797" s="5">
        <f>AllData_CategoryTribe!BB2798*4</f>
        <v>0</v>
      </c>
      <c r="P2797">
        <f t="shared" si="43"/>
        <v>0</v>
      </c>
      <c r="Q2797">
        <v>45.8</v>
      </c>
    </row>
    <row r="2798" spans="1:17" x14ac:dyDescent="0.3">
      <c r="A2798" s="8" t="s">
        <v>232</v>
      </c>
      <c r="B2798" s="8" t="s">
        <v>239</v>
      </c>
      <c r="C2798" s="8" t="s">
        <v>197</v>
      </c>
      <c r="D2798" s="8" t="s">
        <v>136</v>
      </c>
      <c r="E2798" s="12">
        <v>56</v>
      </c>
      <c r="F2798" s="12">
        <v>6.7000000000000004E-2</v>
      </c>
      <c r="G2798" s="12">
        <v>3.7520000000000002</v>
      </c>
      <c r="H2798" s="13">
        <v>10.24296</v>
      </c>
      <c r="I2798" s="13">
        <v>1.035552</v>
      </c>
      <c r="J2798" s="13">
        <v>0.64534400000000003</v>
      </c>
      <c r="K2798" s="13">
        <v>0</v>
      </c>
      <c r="L2798" s="13">
        <v>0</v>
      </c>
      <c r="M2798" s="5">
        <f>AllData_CategoryTribe!AX2799*4</f>
        <v>4.1422080000000001</v>
      </c>
      <c r="N2798" s="5">
        <f>AllData_CategoryTribe!BA2799*9</f>
        <v>5.8080959999999999</v>
      </c>
      <c r="O2798" s="5">
        <f>AllData_CategoryTribe!BB2799*4</f>
        <v>0</v>
      </c>
      <c r="P2798">
        <f t="shared" si="43"/>
        <v>1</v>
      </c>
      <c r="Q2798">
        <v>44.8</v>
      </c>
    </row>
    <row r="2799" spans="1:17" x14ac:dyDescent="0.3">
      <c r="A2799" s="8" t="s">
        <v>232</v>
      </c>
      <c r="B2799" s="8" t="s">
        <v>239</v>
      </c>
      <c r="C2799" s="8" t="s">
        <v>197</v>
      </c>
      <c r="D2799" s="8" t="s">
        <v>23</v>
      </c>
      <c r="E2799" s="12">
        <v>64</v>
      </c>
      <c r="F2799" s="12">
        <v>3.3000000000000002E-2</v>
      </c>
      <c r="G2799" s="12">
        <v>2.1120000000000001</v>
      </c>
      <c r="H2799" s="13">
        <v>3.2736000000000001</v>
      </c>
      <c r="I2799" s="13">
        <v>0.26611200000000002</v>
      </c>
      <c r="J2799" s="13">
        <v>0.22387199999999999</v>
      </c>
      <c r="K2799" s="13">
        <v>2.3232000000000003E-2</v>
      </c>
      <c r="L2799" s="13">
        <v>0</v>
      </c>
      <c r="M2799" s="5">
        <f>AllData_CategoryTribe!AX2800*4</f>
        <v>1.0644480000000001</v>
      </c>
      <c r="N2799" s="5">
        <f>AllData_CategoryTribe!BA2800*9</f>
        <v>2.0148479999999998</v>
      </c>
      <c r="O2799" s="5">
        <f>AllData_CategoryTribe!BB2800*4</f>
        <v>9.2928000000000011E-2</v>
      </c>
      <c r="P2799">
        <f t="shared" si="43"/>
        <v>1</v>
      </c>
      <c r="Q2799">
        <v>24.3</v>
      </c>
    </row>
    <row r="2800" spans="1:17" x14ac:dyDescent="0.3">
      <c r="A2800" s="8" t="s">
        <v>232</v>
      </c>
      <c r="B2800" s="8" t="s">
        <v>239</v>
      </c>
      <c r="C2800" s="8" t="s">
        <v>197</v>
      </c>
      <c r="D2800" s="8" t="s">
        <v>24</v>
      </c>
      <c r="E2800" s="12">
        <v>184</v>
      </c>
      <c r="F2800" s="12">
        <v>1</v>
      </c>
      <c r="G2800" s="12">
        <v>184</v>
      </c>
      <c r="H2800" s="13">
        <v>126.96</v>
      </c>
      <c r="I2800" s="13">
        <v>6.6239999999999997</v>
      </c>
      <c r="J2800" s="13">
        <v>7.5439999999999996</v>
      </c>
      <c r="K2800" s="13">
        <v>8.2799999999999994</v>
      </c>
      <c r="L2800" s="13">
        <v>0</v>
      </c>
      <c r="M2800" s="5">
        <f>AllData_CategoryTribe!AX2801*4</f>
        <v>26.495999999999999</v>
      </c>
      <c r="N2800" s="5">
        <f>AllData_CategoryTribe!BA2801*9</f>
        <v>67.896000000000001</v>
      </c>
      <c r="O2800" s="5">
        <f>AllData_CategoryTribe!BB2801*4</f>
        <v>33.119999999999997</v>
      </c>
      <c r="P2800">
        <f t="shared" si="43"/>
        <v>1</v>
      </c>
      <c r="Q2800">
        <v>12.2</v>
      </c>
    </row>
    <row r="2801" spans="1:17" x14ac:dyDescent="0.3">
      <c r="A2801" s="8" t="s">
        <v>232</v>
      </c>
      <c r="B2801" s="8" t="s">
        <v>239</v>
      </c>
      <c r="C2801" s="8" t="s">
        <v>197</v>
      </c>
      <c r="D2801" s="8" t="s">
        <v>25</v>
      </c>
      <c r="E2801" s="12"/>
      <c r="F2801" s="12">
        <v>0</v>
      </c>
      <c r="G2801" s="12">
        <v>0</v>
      </c>
      <c r="H2801" s="13">
        <v>0</v>
      </c>
      <c r="I2801" s="13">
        <v>0</v>
      </c>
      <c r="J2801" s="13">
        <v>0</v>
      </c>
      <c r="K2801" s="13">
        <v>0</v>
      </c>
      <c r="L2801" s="13">
        <v>0</v>
      </c>
      <c r="M2801" s="5">
        <f>AllData_CategoryTribe!AX2802*4</f>
        <v>0</v>
      </c>
      <c r="N2801" s="5">
        <f>AllData_CategoryTribe!BA2802*9</f>
        <v>0</v>
      </c>
      <c r="O2801" s="5">
        <f>AllData_CategoryTribe!BB2802*4</f>
        <v>0</v>
      </c>
      <c r="P2801">
        <f t="shared" si="43"/>
        <v>0</v>
      </c>
      <c r="Q2801">
        <v>59.3</v>
      </c>
    </row>
    <row r="2802" spans="1:17" x14ac:dyDescent="0.3">
      <c r="A2802" s="8" t="s">
        <v>20</v>
      </c>
      <c r="B2802" s="8" t="s">
        <v>239</v>
      </c>
      <c r="C2802" s="8" t="s">
        <v>197</v>
      </c>
      <c r="D2802" s="8" t="s">
        <v>20</v>
      </c>
      <c r="E2802" s="12">
        <v>112</v>
      </c>
      <c r="F2802" s="12">
        <v>0.16700000000000001</v>
      </c>
      <c r="G2802" s="12">
        <v>18.704000000000001</v>
      </c>
      <c r="H2802" s="13">
        <v>19.639200000000002</v>
      </c>
      <c r="I2802" s="13">
        <v>3.4602400000000002</v>
      </c>
      <c r="J2802" s="13">
        <v>0.54241600000000001</v>
      </c>
      <c r="K2802" s="13">
        <v>0</v>
      </c>
      <c r="L2802" s="13">
        <v>0</v>
      </c>
      <c r="M2802" s="5">
        <f>AllData_CategoryTribe!AX2803*4</f>
        <v>13.840960000000001</v>
      </c>
      <c r="N2802" s="5">
        <f>AllData_CategoryTribe!BA2803*9</f>
        <v>4.8817440000000003</v>
      </c>
      <c r="O2802" s="5">
        <f>AllData_CategoryTribe!BB2803*4</f>
        <v>0</v>
      </c>
      <c r="P2802">
        <f t="shared" si="43"/>
        <v>1</v>
      </c>
      <c r="Q2802">
        <v>21.4</v>
      </c>
    </row>
    <row r="2803" spans="1:17" x14ac:dyDescent="0.3">
      <c r="A2803" s="8" t="s">
        <v>233</v>
      </c>
      <c r="B2803" s="8" t="s">
        <v>239</v>
      </c>
      <c r="C2803" s="8" t="s">
        <v>197</v>
      </c>
      <c r="D2803" s="8" t="s">
        <v>26</v>
      </c>
      <c r="E2803" s="12">
        <v>175</v>
      </c>
      <c r="F2803" s="12">
        <v>6.7000000000000004E-2</v>
      </c>
      <c r="G2803" s="12">
        <v>11.725000000000001</v>
      </c>
      <c r="H2803" s="13">
        <v>15.242500000000001</v>
      </c>
      <c r="I2803" s="13">
        <v>0.28140000000000004</v>
      </c>
      <c r="J2803" s="13">
        <v>2.3450000000000002E-2</v>
      </c>
      <c r="K2803" s="13">
        <v>3.3533500000000003</v>
      </c>
      <c r="L2803" s="13">
        <v>3.5175000000000005E-2</v>
      </c>
      <c r="M2803" s="5">
        <f>AllData_CategoryTribe!AX2804*4</f>
        <v>1.1256000000000002</v>
      </c>
      <c r="N2803" s="5">
        <f>AllData_CategoryTribe!BA2804*9</f>
        <v>0.21105000000000002</v>
      </c>
      <c r="O2803" s="5">
        <f>AllData_CategoryTribe!BB2804*4</f>
        <v>13.413400000000001</v>
      </c>
      <c r="P2803">
        <f t="shared" si="43"/>
        <v>1</v>
      </c>
      <c r="Q2803">
        <v>31.200000000000003</v>
      </c>
    </row>
    <row r="2804" spans="1:17" x14ac:dyDescent="0.3">
      <c r="A2804" s="8" t="s">
        <v>233</v>
      </c>
      <c r="B2804" s="8" t="s">
        <v>239</v>
      </c>
      <c r="C2804" s="8" t="s">
        <v>197</v>
      </c>
      <c r="D2804" s="8" t="s">
        <v>28</v>
      </c>
      <c r="E2804" s="12">
        <v>185</v>
      </c>
      <c r="F2804" s="12">
        <v>0.35699999999999998</v>
      </c>
      <c r="G2804" s="12">
        <v>66.045000000000002</v>
      </c>
      <c r="H2804" s="13">
        <v>83.87715</v>
      </c>
      <c r="I2804" s="13">
        <v>5.7459150000000001</v>
      </c>
      <c r="J2804" s="13">
        <v>0.33022499999999999</v>
      </c>
      <c r="K2804" s="13">
        <v>15.058260000000001</v>
      </c>
      <c r="L2804" s="13">
        <v>4.2268800000000004</v>
      </c>
      <c r="M2804" s="5">
        <f>AllData_CategoryTribe!AX2805*4</f>
        <v>22.98366</v>
      </c>
      <c r="N2804" s="5">
        <f>AllData_CategoryTribe!BA2805*9</f>
        <v>2.9720249999999999</v>
      </c>
      <c r="O2804" s="5">
        <f>AllData_CategoryTribe!BB2805*4</f>
        <v>60.233040000000003</v>
      </c>
      <c r="P2804">
        <f t="shared" si="43"/>
        <v>1</v>
      </c>
      <c r="Q2804">
        <v>32</v>
      </c>
    </row>
    <row r="2805" spans="1:17" x14ac:dyDescent="0.3">
      <c r="A2805" s="8" t="s">
        <v>233</v>
      </c>
      <c r="B2805" s="8" t="s">
        <v>239</v>
      </c>
      <c r="C2805" s="8" t="s">
        <v>197</v>
      </c>
      <c r="D2805" s="8" t="s">
        <v>29</v>
      </c>
      <c r="E2805" s="12">
        <v>60</v>
      </c>
      <c r="F2805" s="12">
        <v>6.7000000000000004E-2</v>
      </c>
      <c r="G2805" s="12">
        <v>4.0200000000000005</v>
      </c>
      <c r="H2805" s="13">
        <v>0.88440000000000007</v>
      </c>
      <c r="I2805" s="13">
        <v>4.0200000000000007E-2</v>
      </c>
      <c r="J2805" s="13">
        <v>1.6080000000000004E-2</v>
      </c>
      <c r="K2805" s="13">
        <v>0.18090000000000003</v>
      </c>
      <c r="L2805" s="13">
        <v>0.11256000000000001</v>
      </c>
      <c r="M2805" s="5">
        <f>AllData_CategoryTribe!AX2806*4</f>
        <v>0.16080000000000003</v>
      </c>
      <c r="N2805" s="5">
        <f>AllData_CategoryTribe!BA2806*9</f>
        <v>0.14472000000000004</v>
      </c>
      <c r="O2805" s="5">
        <f>AllData_CategoryTribe!BB2806*4</f>
        <v>0.72360000000000013</v>
      </c>
      <c r="P2805">
        <f t="shared" si="43"/>
        <v>1</v>
      </c>
      <c r="Q2805">
        <v>5.9</v>
      </c>
    </row>
    <row r="2806" spans="1:17" x14ac:dyDescent="0.3">
      <c r="A2806" s="8" t="s">
        <v>233</v>
      </c>
      <c r="B2806" s="8" t="s">
        <v>239</v>
      </c>
      <c r="C2806" s="8" t="s">
        <v>197</v>
      </c>
      <c r="D2806" s="8" t="s">
        <v>30</v>
      </c>
      <c r="E2806" s="12">
        <v>119</v>
      </c>
      <c r="F2806" s="12">
        <v>0.14299999999999999</v>
      </c>
      <c r="G2806" s="12">
        <v>17.016999999999999</v>
      </c>
      <c r="H2806" s="13">
        <v>15.655639999999998</v>
      </c>
      <c r="I2806" s="13">
        <v>0.17016999999999999</v>
      </c>
      <c r="J2806" s="13">
        <v>8.5084999999999994E-2</v>
      </c>
      <c r="K2806" s="13">
        <v>3.9819779999999998</v>
      </c>
      <c r="L2806" s="13">
        <v>0.40840799999999994</v>
      </c>
      <c r="M2806" s="5">
        <f>AllData_CategoryTribe!AX2807*4</f>
        <v>0.68067999999999995</v>
      </c>
      <c r="N2806" s="5">
        <f>AllData_CategoryTribe!BA2807*9</f>
        <v>0.76576499999999992</v>
      </c>
      <c r="O2806" s="5">
        <f>AllData_CategoryTribe!BB2807*4</f>
        <v>15.927911999999999</v>
      </c>
      <c r="P2806">
        <f t="shared" si="43"/>
        <v>1</v>
      </c>
      <c r="Q2806">
        <v>24.9</v>
      </c>
    </row>
    <row r="2807" spans="1:17" x14ac:dyDescent="0.3">
      <c r="A2807" s="8" t="s">
        <v>233</v>
      </c>
      <c r="B2807" s="8" t="s">
        <v>239</v>
      </c>
      <c r="C2807" s="8" t="s">
        <v>197</v>
      </c>
      <c r="D2807" s="8" t="s">
        <v>31</v>
      </c>
      <c r="E2807" s="12">
        <v>122</v>
      </c>
      <c r="F2807" s="12">
        <v>0.5</v>
      </c>
      <c r="G2807" s="12">
        <v>61</v>
      </c>
      <c r="H2807" s="13">
        <v>56.73</v>
      </c>
      <c r="I2807" s="13">
        <v>1.22</v>
      </c>
      <c r="J2807" s="13">
        <v>6.1000000000000006E-2</v>
      </c>
      <c r="K2807" s="13">
        <v>13.176000000000002</v>
      </c>
      <c r="L2807" s="13">
        <v>0.91500000000000004</v>
      </c>
      <c r="M2807" s="5">
        <f>AllData_CategoryTribe!AX2808*4</f>
        <v>4.88</v>
      </c>
      <c r="N2807" s="5">
        <f>AllData_CategoryTribe!BA2808*9</f>
        <v>0.54900000000000004</v>
      </c>
      <c r="O2807" s="5">
        <f>AllData_CategoryTribe!BB2808*4</f>
        <v>52.704000000000008</v>
      </c>
      <c r="P2807">
        <f t="shared" si="43"/>
        <v>1</v>
      </c>
      <c r="Q2807">
        <v>23.700000000000003</v>
      </c>
    </row>
    <row r="2808" spans="1:17" x14ac:dyDescent="0.3">
      <c r="A2808" s="8" t="s">
        <v>233</v>
      </c>
      <c r="B2808" s="8" t="s">
        <v>239</v>
      </c>
      <c r="C2808" s="8" t="s">
        <v>197</v>
      </c>
      <c r="D2808" s="8" t="s">
        <v>167</v>
      </c>
      <c r="E2808" s="12">
        <v>62</v>
      </c>
      <c r="F2808" s="12">
        <v>1</v>
      </c>
      <c r="G2808" s="12">
        <v>62</v>
      </c>
      <c r="H2808" s="13">
        <v>13.02</v>
      </c>
      <c r="I2808" s="13">
        <v>0.55800000000000005</v>
      </c>
      <c r="J2808" s="13">
        <v>0.18599999999999997</v>
      </c>
      <c r="K2808" s="13">
        <v>2.8519999999999999</v>
      </c>
      <c r="L2808" s="13">
        <v>0.68200000000000005</v>
      </c>
      <c r="M2808" s="5">
        <f>AllData_CategoryTribe!AX2809*4</f>
        <v>2.2320000000000002</v>
      </c>
      <c r="N2808" s="5">
        <f>AllData_CategoryTribe!BA2809*9</f>
        <v>1.6739999999999997</v>
      </c>
      <c r="O2808" s="5">
        <f>AllData_CategoryTribe!BB2809*4</f>
        <v>11.407999999999999</v>
      </c>
      <c r="P2808">
        <f t="shared" si="43"/>
        <v>1</v>
      </c>
      <c r="Q2808">
        <v>5.8</v>
      </c>
    </row>
    <row r="2809" spans="1:17" x14ac:dyDescent="0.3">
      <c r="A2809" s="8" t="s">
        <v>233</v>
      </c>
      <c r="B2809" s="8" t="s">
        <v>239</v>
      </c>
      <c r="C2809" s="8" t="s">
        <v>197</v>
      </c>
      <c r="D2809" s="8" t="s">
        <v>171</v>
      </c>
      <c r="E2809" s="12">
        <v>44</v>
      </c>
      <c r="F2809" s="12">
        <v>3.3000000000000002E-2</v>
      </c>
      <c r="G2809" s="12">
        <v>1.452</v>
      </c>
      <c r="H2809" s="13">
        <v>3.9784800000000002</v>
      </c>
      <c r="I2809" s="13">
        <v>0.127776</v>
      </c>
      <c r="J2809" s="13">
        <v>4.3560000000000001E-2</v>
      </c>
      <c r="K2809" s="13">
        <v>0.75358800000000004</v>
      </c>
      <c r="L2809" s="13">
        <v>4.0655999999999998E-2</v>
      </c>
      <c r="M2809" s="5">
        <f>AllData_CategoryTribe!AX2810*4</f>
        <v>0.511104</v>
      </c>
      <c r="N2809" s="5">
        <f>AllData_CategoryTribe!BA2810*9</f>
        <v>0.39204</v>
      </c>
      <c r="O2809" s="5">
        <f>AllData_CategoryTribe!BB2810*4</f>
        <v>3.0143520000000001</v>
      </c>
      <c r="P2809">
        <f t="shared" si="43"/>
        <v>1</v>
      </c>
      <c r="Q2809">
        <v>63.7</v>
      </c>
    </row>
    <row r="2810" spans="1:17" x14ac:dyDescent="0.3">
      <c r="A2810" s="8" t="s">
        <v>233</v>
      </c>
      <c r="B2810" s="8" t="s">
        <v>239</v>
      </c>
      <c r="C2810" s="8" t="s">
        <v>197</v>
      </c>
      <c r="D2810" s="8" t="s">
        <v>44</v>
      </c>
      <c r="E2810" s="12">
        <v>250</v>
      </c>
      <c r="F2810" s="12">
        <v>1</v>
      </c>
      <c r="G2810" s="12">
        <v>250</v>
      </c>
      <c r="H2810" s="13">
        <v>352.5</v>
      </c>
      <c r="I2810" s="13">
        <v>12</v>
      </c>
      <c r="J2810" s="13">
        <v>1.75</v>
      </c>
      <c r="K2810" s="13">
        <v>70.75</v>
      </c>
      <c r="L2810" s="13">
        <v>4.25</v>
      </c>
      <c r="M2810" s="5">
        <f>AllData_CategoryTribe!AX2811*4</f>
        <v>48</v>
      </c>
      <c r="N2810" s="5">
        <f>AllData_CategoryTribe!BA2811*9</f>
        <v>15.75</v>
      </c>
      <c r="O2810" s="5">
        <f>AllData_CategoryTribe!BB2811*4</f>
        <v>283</v>
      </c>
      <c r="P2810">
        <f t="shared" si="43"/>
        <v>1</v>
      </c>
      <c r="Q2810">
        <v>33.799999999999997</v>
      </c>
    </row>
    <row r="2811" spans="1:17" x14ac:dyDescent="0.3">
      <c r="A2811" s="8" t="s">
        <v>233</v>
      </c>
      <c r="B2811" s="8" t="s">
        <v>239</v>
      </c>
      <c r="C2811" s="8" t="s">
        <v>197</v>
      </c>
      <c r="D2811" s="8" t="s">
        <v>87</v>
      </c>
      <c r="E2811" s="12">
        <v>171</v>
      </c>
      <c r="F2811" s="12">
        <v>0.14299999999999999</v>
      </c>
      <c r="G2811" s="12">
        <v>24.452999999999999</v>
      </c>
      <c r="H2811" s="13">
        <v>28.365479999999998</v>
      </c>
      <c r="I2811" s="13">
        <v>1.8828809999999998</v>
      </c>
      <c r="J2811" s="13">
        <v>0.122265</v>
      </c>
      <c r="K2811" s="13">
        <v>5.0862240000000005</v>
      </c>
      <c r="L2811" s="13">
        <v>1.589445</v>
      </c>
      <c r="M2811" s="5">
        <f>AllData_CategoryTribe!AX2812*4</f>
        <v>7.5315239999999992</v>
      </c>
      <c r="N2811" s="5">
        <f>AllData_CategoryTribe!BA2812*9</f>
        <v>1.1003849999999999</v>
      </c>
      <c r="O2811" s="5">
        <f>AllData_CategoryTribe!BB2812*4</f>
        <v>20.344896000000002</v>
      </c>
      <c r="P2811">
        <f t="shared" si="43"/>
        <v>1</v>
      </c>
      <c r="Q2811">
        <v>29</v>
      </c>
    </row>
    <row r="2812" spans="1:17" x14ac:dyDescent="0.3">
      <c r="A2812" s="8" t="s">
        <v>234</v>
      </c>
      <c r="B2812" s="8" t="s">
        <v>239</v>
      </c>
      <c r="C2812" s="8" t="s">
        <v>197</v>
      </c>
      <c r="D2812" s="8" t="s">
        <v>248</v>
      </c>
      <c r="E2812" s="12">
        <v>134</v>
      </c>
      <c r="F2812" s="12">
        <v>0.57099999999999995</v>
      </c>
      <c r="G2812" s="12">
        <v>76.513999999999996</v>
      </c>
      <c r="H2812" s="13">
        <v>124.71781999999999</v>
      </c>
      <c r="I2812" s="13">
        <v>4.8203819999999995</v>
      </c>
      <c r="J2812" s="13">
        <v>1.0711959999999998</v>
      </c>
      <c r="K2812" s="13">
        <v>23.795853999999999</v>
      </c>
      <c r="L2812" s="13">
        <v>0.76513999999999993</v>
      </c>
      <c r="M2812" s="5">
        <f>AllData_CategoryTribe!AX2813*4</f>
        <v>19.281527999999998</v>
      </c>
      <c r="N2812" s="5">
        <f>AllData_CategoryTribe!BA2813*9</f>
        <v>9.640763999999999</v>
      </c>
      <c r="O2812" s="5">
        <f>AllData_CategoryTribe!BB2813*4</f>
        <v>95.183415999999994</v>
      </c>
      <c r="P2812">
        <f t="shared" si="43"/>
        <v>1</v>
      </c>
      <c r="Q2812">
        <v>38.799999999999997</v>
      </c>
    </row>
    <row r="2813" spans="1:17" x14ac:dyDescent="0.3">
      <c r="A2813" s="8" t="s">
        <v>234</v>
      </c>
      <c r="B2813" s="8" t="s">
        <v>239</v>
      </c>
      <c r="C2813" s="8" t="s">
        <v>197</v>
      </c>
      <c r="D2813" s="8" t="s">
        <v>27</v>
      </c>
      <c r="E2813" s="12">
        <v>114</v>
      </c>
      <c r="F2813" s="12">
        <v>0.42899999999999999</v>
      </c>
      <c r="G2813" s="12">
        <v>48.905999999999999</v>
      </c>
      <c r="H2813" s="13">
        <v>61.1325</v>
      </c>
      <c r="I2813" s="13">
        <v>1.027026</v>
      </c>
      <c r="J2813" s="13">
        <v>0.63577800000000007</v>
      </c>
      <c r="K2813" s="13">
        <v>12.813371999999999</v>
      </c>
      <c r="L2813" s="13">
        <v>0.48905999999999999</v>
      </c>
      <c r="M2813" s="5">
        <f>AllData_CategoryTribe!AX2814*4</f>
        <v>4.108104</v>
      </c>
      <c r="N2813" s="5">
        <f>AllData_CategoryTribe!BA2814*9</f>
        <v>5.7220020000000007</v>
      </c>
      <c r="O2813" s="5">
        <f>AllData_CategoryTribe!BB2814*4</f>
        <v>51.253487999999997</v>
      </c>
      <c r="P2813">
        <f t="shared" si="43"/>
        <v>1</v>
      </c>
      <c r="Q2813">
        <v>29.6</v>
      </c>
    </row>
    <row r="2814" spans="1:17" x14ac:dyDescent="0.3">
      <c r="A2814" s="8" t="s">
        <v>234</v>
      </c>
      <c r="B2814" s="8" t="s">
        <v>239</v>
      </c>
      <c r="C2814" s="8" t="s">
        <v>197</v>
      </c>
      <c r="D2814" s="8" t="s">
        <v>32</v>
      </c>
      <c r="E2814" s="12"/>
      <c r="F2814" s="12">
        <v>0</v>
      </c>
      <c r="G2814" s="12">
        <v>0</v>
      </c>
      <c r="H2814" s="13">
        <v>0</v>
      </c>
      <c r="I2814" s="13">
        <v>0</v>
      </c>
      <c r="J2814" s="13">
        <v>0</v>
      </c>
      <c r="K2814" s="13">
        <v>0</v>
      </c>
      <c r="L2814" s="13">
        <v>0</v>
      </c>
      <c r="M2814" s="5">
        <f>AllData_CategoryTribe!AX2815*4</f>
        <v>0</v>
      </c>
      <c r="N2814" s="5">
        <f>AllData_CategoryTribe!BA2815*9</f>
        <v>0</v>
      </c>
      <c r="O2814" s="5">
        <f>AllData_CategoryTribe!BB2815*4</f>
        <v>0</v>
      </c>
      <c r="P2814">
        <f t="shared" si="43"/>
        <v>0</v>
      </c>
      <c r="Q2814">
        <v>87</v>
      </c>
    </row>
    <row r="2815" spans="1:17" x14ac:dyDescent="0.3">
      <c r="A2815" s="8" t="s">
        <v>232</v>
      </c>
      <c r="B2815" s="8" t="s">
        <v>239</v>
      </c>
      <c r="C2815" s="8" t="s">
        <v>198</v>
      </c>
      <c r="D2815" s="8" t="s">
        <v>13</v>
      </c>
      <c r="E2815" s="12">
        <v>112</v>
      </c>
      <c r="F2815" s="12">
        <v>0.42899999999999999</v>
      </c>
      <c r="G2815" s="12">
        <v>48.048000000000002</v>
      </c>
      <c r="H2815" s="13">
        <v>129.24912</v>
      </c>
      <c r="I2815" s="13">
        <v>11.963951999999999</v>
      </c>
      <c r="J2815" s="13">
        <v>8.6486400000000003</v>
      </c>
      <c r="K2815" s="13">
        <v>0</v>
      </c>
      <c r="L2815" s="13">
        <v>0</v>
      </c>
      <c r="M2815" s="5">
        <f>AllData_CategoryTribe!AX2816*4</f>
        <v>47.855807999999996</v>
      </c>
      <c r="N2815" s="5">
        <f>AllData_CategoryTribe!BA2816*9</f>
        <v>77.837760000000003</v>
      </c>
      <c r="O2815" s="5">
        <f>AllData_CategoryTribe!BB2816*4</f>
        <v>0</v>
      </c>
      <c r="P2815">
        <f t="shared" si="43"/>
        <v>1</v>
      </c>
      <c r="Q2815">
        <v>42.9</v>
      </c>
    </row>
    <row r="2816" spans="1:17" x14ac:dyDescent="0.3">
      <c r="A2816" s="8" t="s">
        <v>232</v>
      </c>
      <c r="B2816" s="8" t="s">
        <v>239</v>
      </c>
      <c r="C2816" s="8" t="s">
        <v>198</v>
      </c>
      <c r="D2816" s="8" t="s">
        <v>15</v>
      </c>
      <c r="E2816" s="12">
        <v>85</v>
      </c>
      <c r="F2816" s="12">
        <v>3.3000000000000002E-2</v>
      </c>
      <c r="G2816" s="12">
        <v>2.8050000000000002</v>
      </c>
      <c r="H2816" s="13">
        <v>6.7600499999999997</v>
      </c>
      <c r="I2816" s="13">
        <v>0.92284499999999992</v>
      </c>
      <c r="J2816" s="13">
        <v>0.30574500000000004</v>
      </c>
      <c r="K2816" s="13">
        <v>1.4025000000000001E-2</v>
      </c>
      <c r="L2816" s="13">
        <v>0</v>
      </c>
      <c r="M2816" s="5">
        <f>AllData_CategoryTribe!AX2817*4</f>
        <v>3.6913799999999997</v>
      </c>
      <c r="N2816" s="5">
        <f>AllData_CategoryTribe!BA2817*9</f>
        <v>2.7517050000000003</v>
      </c>
      <c r="O2816" s="5">
        <f>AllData_CategoryTribe!BB2817*4</f>
        <v>5.6100000000000004E-2</v>
      </c>
      <c r="P2816">
        <f t="shared" si="43"/>
        <v>1</v>
      </c>
      <c r="Q2816">
        <v>44.3</v>
      </c>
    </row>
    <row r="2817" spans="1:17" x14ac:dyDescent="0.3">
      <c r="A2817" s="8" t="s">
        <v>232</v>
      </c>
      <c r="B2817" s="8" t="s">
        <v>239</v>
      </c>
      <c r="C2817" s="8" t="s">
        <v>198</v>
      </c>
      <c r="D2817" s="8" t="s">
        <v>17</v>
      </c>
      <c r="E2817" s="12"/>
      <c r="F2817" s="12">
        <v>0</v>
      </c>
      <c r="G2817" s="12">
        <v>0</v>
      </c>
      <c r="H2817" s="13">
        <v>0</v>
      </c>
      <c r="I2817" s="13">
        <v>0</v>
      </c>
      <c r="J2817" s="13">
        <v>0</v>
      </c>
      <c r="K2817" s="13">
        <v>0</v>
      </c>
      <c r="L2817" s="13">
        <v>0</v>
      </c>
      <c r="M2817" s="5">
        <f>AllData_CategoryTribe!AX2818*4</f>
        <v>0</v>
      </c>
      <c r="N2817" s="5">
        <f>AllData_CategoryTribe!BA2818*9</f>
        <v>0</v>
      </c>
      <c r="O2817" s="5">
        <f>AllData_CategoryTribe!BB2818*4</f>
        <v>0</v>
      </c>
      <c r="P2817">
        <f t="shared" si="43"/>
        <v>0</v>
      </c>
      <c r="Q2817">
        <v>38.299999999999997</v>
      </c>
    </row>
    <row r="2818" spans="1:17" x14ac:dyDescent="0.3">
      <c r="A2818" s="8" t="s">
        <v>232</v>
      </c>
      <c r="B2818" s="8" t="s">
        <v>239</v>
      </c>
      <c r="C2818" s="8" t="s">
        <v>198</v>
      </c>
      <c r="D2818" s="8" t="s">
        <v>18</v>
      </c>
      <c r="E2818" s="12"/>
      <c r="F2818" s="12">
        <v>0</v>
      </c>
      <c r="G2818" s="12">
        <v>0</v>
      </c>
      <c r="H2818" s="13">
        <v>0</v>
      </c>
      <c r="I2818" s="13">
        <v>0</v>
      </c>
      <c r="J2818" s="13">
        <v>0</v>
      </c>
      <c r="K2818" s="13">
        <v>0</v>
      </c>
      <c r="L2818" s="13">
        <v>0</v>
      </c>
      <c r="M2818" s="5">
        <f>AllData_CategoryTribe!AX2819*4</f>
        <v>0</v>
      </c>
      <c r="N2818" s="5">
        <f>AllData_CategoryTribe!BA2819*9</f>
        <v>0</v>
      </c>
      <c r="O2818" s="5">
        <f>AllData_CategoryTribe!BB2819*4</f>
        <v>0</v>
      </c>
      <c r="P2818">
        <f t="shared" si="43"/>
        <v>0</v>
      </c>
      <c r="Q2818">
        <v>39.900000000000006</v>
      </c>
    </row>
    <row r="2819" spans="1:17" x14ac:dyDescent="0.3">
      <c r="A2819" s="8" t="s">
        <v>232</v>
      </c>
      <c r="B2819" s="8" t="s">
        <v>239</v>
      </c>
      <c r="C2819" s="8" t="s">
        <v>198</v>
      </c>
      <c r="D2819" s="8" t="s">
        <v>19</v>
      </c>
      <c r="E2819" s="12">
        <v>112</v>
      </c>
      <c r="F2819" s="12">
        <v>3.3000000000000002E-2</v>
      </c>
      <c r="G2819" s="12">
        <v>3.6960000000000002</v>
      </c>
      <c r="H2819" s="13">
        <v>10.533600000000002</v>
      </c>
      <c r="I2819" s="13">
        <v>0.994224</v>
      </c>
      <c r="J2819" s="13">
        <v>0.69854399999999994</v>
      </c>
      <c r="K2819" s="13">
        <v>0</v>
      </c>
      <c r="L2819" s="13">
        <v>0</v>
      </c>
      <c r="M2819" s="5">
        <f>AllData_CategoryTribe!AX2820*4</f>
        <v>3.976896</v>
      </c>
      <c r="N2819" s="5">
        <f>AllData_CategoryTribe!BA2820*9</f>
        <v>6.2868959999999996</v>
      </c>
      <c r="O2819" s="5">
        <f>AllData_CategoryTribe!BB2820*4</f>
        <v>0</v>
      </c>
      <c r="P2819">
        <f t="shared" ref="P2819:P2882" si="44">IF($G$2:$G$3469&gt;0,1,0)</f>
        <v>1</v>
      </c>
      <c r="Q2819">
        <v>45.8</v>
      </c>
    </row>
    <row r="2820" spans="1:17" x14ac:dyDescent="0.3">
      <c r="A2820" s="8" t="s">
        <v>232</v>
      </c>
      <c r="B2820" s="8" t="s">
        <v>239</v>
      </c>
      <c r="C2820" s="8" t="s">
        <v>198</v>
      </c>
      <c r="D2820" s="8" t="s">
        <v>22</v>
      </c>
      <c r="E2820" s="12"/>
      <c r="F2820" s="12">
        <v>0</v>
      </c>
      <c r="G2820" s="12">
        <v>0</v>
      </c>
      <c r="H2820" s="13">
        <v>0</v>
      </c>
      <c r="I2820" s="13">
        <v>0</v>
      </c>
      <c r="J2820" s="13">
        <v>0</v>
      </c>
      <c r="K2820" s="13">
        <v>0</v>
      </c>
      <c r="L2820" s="13">
        <v>0</v>
      </c>
      <c r="M2820" s="5">
        <f>AllData_CategoryTribe!AX2821*4</f>
        <v>0</v>
      </c>
      <c r="N2820" s="5">
        <f>AllData_CategoryTribe!BA2821*9</f>
        <v>0</v>
      </c>
      <c r="O2820" s="5">
        <f>AllData_CategoryTribe!BB2821*4</f>
        <v>0</v>
      </c>
      <c r="P2820">
        <f t="shared" si="44"/>
        <v>0</v>
      </c>
      <c r="Q2820">
        <v>45.8</v>
      </c>
    </row>
    <row r="2821" spans="1:17" x14ac:dyDescent="0.3">
      <c r="A2821" s="8" t="s">
        <v>232</v>
      </c>
      <c r="B2821" s="8" t="s">
        <v>239</v>
      </c>
      <c r="C2821" s="8" t="s">
        <v>198</v>
      </c>
      <c r="D2821" s="8" t="s">
        <v>23</v>
      </c>
      <c r="E2821" s="12">
        <v>64</v>
      </c>
      <c r="F2821" s="12">
        <v>0.57099999999999995</v>
      </c>
      <c r="G2821" s="12">
        <v>36.543999999999997</v>
      </c>
      <c r="H2821" s="13">
        <v>56.6432</v>
      </c>
      <c r="I2821" s="13">
        <v>4.6045439999999997</v>
      </c>
      <c r="J2821" s="13">
        <v>3.8736639999999993</v>
      </c>
      <c r="K2821" s="13">
        <v>0.40198400000000001</v>
      </c>
      <c r="L2821" s="13">
        <v>0</v>
      </c>
      <c r="M2821" s="5">
        <f>AllData_CategoryTribe!AX2822*4</f>
        <v>18.418175999999999</v>
      </c>
      <c r="N2821" s="5">
        <f>AllData_CategoryTribe!BA2822*9</f>
        <v>34.862975999999996</v>
      </c>
      <c r="O2821" s="5">
        <f>AllData_CategoryTribe!BB2822*4</f>
        <v>1.607936</v>
      </c>
      <c r="P2821">
        <f t="shared" si="44"/>
        <v>1</v>
      </c>
      <c r="Q2821">
        <v>24.3</v>
      </c>
    </row>
    <row r="2822" spans="1:17" x14ac:dyDescent="0.3">
      <c r="A2822" s="8" t="s">
        <v>232</v>
      </c>
      <c r="B2822" s="8" t="s">
        <v>239</v>
      </c>
      <c r="C2822" s="8" t="s">
        <v>198</v>
      </c>
      <c r="D2822" s="8" t="s">
        <v>24</v>
      </c>
      <c r="E2822" s="12">
        <v>184</v>
      </c>
      <c r="F2822" s="12">
        <v>0.71399999999999997</v>
      </c>
      <c r="G2822" s="12">
        <v>131.376</v>
      </c>
      <c r="H2822" s="13">
        <v>90.649439999999998</v>
      </c>
      <c r="I2822" s="13">
        <v>4.7295360000000004</v>
      </c>
      <c r="J2822" s="13">
        <v>5.3864159999999996</v>
      </c>
      <c r="K2822" s="13">
        <v>5.9119200000000003</v>
      </c>
      <c r="L2822" s="13">
        <v>0</v>
      </c>
      <c r="M2822" s="5">
        <f>AllData_CategoryTribe!AX2823*4</f>
        <v>18.918144000000002</v>
      </c>
      <c r="N2822" s="5">
        <f>AllData_CategoryTribe!BA2823*9</f>
        <v>48.477743999999994</v>
      </c>
      <c r="O2822" s="5">
        <f>AllData_CategoryTribe!BB2823*4</f>
        <v>23.647680000000001</v>
      </c>
      <c r="P2822">
        <f t="shared" si="44"/>
        <v>1</v>
      </c>
      <c r="Q2822">
        <v>12.2</v>
      </c>
    </row>
    <row r="2823" spans="1:17" x14ac:dyDescent="0.3">
      <c r="A2823" s="8" t="s">
        <v>232</v>
      </c>
      <c r="B2823" s="8" t="s">
        <v>239</v>
      </c>
      <c r="C2823" s="8" t="s">
        <v>198</v>
      </c>
      <c r="D2823" s="8" t="s">
        <v>25</v>
      </c>
      <c r="E2823" s="12"/>
      <c r="F2823" s="12">
        <v>0</v>
      </c>
      <c r="G2823" s="12">
        <v>0</v>
      </c>
      <c r="H2823" s="13">
        <v>0</v>
      </c>
      <c r="I2823" s="13">
        <v>0</v>
      </c>
      <c r="J2823" s="13">
        <v>0</v>
      </c>
      <c r="K2823" s="13">
        <v>0</v>
      </c>
      <c r="L2823" s="13">
        <v>0</v>
      </c>
      <c r="M2823" s="5">
        <f>AllData_CategoryTribe!AX2824*4</f>
        <v>0</v>
      </c>
      <c r="N2823" s="5">
        <f>AllData_CategoryTribe!BA2824*9</f>
        <v>0</v>
      </c>
      <c r="O2823" s="5">
        <f>AllData_CategoryTribe!BB2824*4</f>
        <v>0</v>
      </c>
      <c r="P2823">
        <f t="shared" si="44"/>
        <v>0</v>
      </c>
      <c r="Q2823">
        <v>59.3</v>
      </c>
    </row>
    <row r="2824" spans="1:17" x14ac:dyDescent="0.3">
      <c r="A2824" s="8" t="s">
        <v>20</v>
      </c>
      <c r="B2824" s="8" t="s">
        <v>239</v>
      </c>
      <c r="C2824" s="8" t="s">
        <v>198</v>
      </c>
      <c r="D2824" s="8" t="s">
        <v>20</v>
      </c>
      <c r="E2824" s="12"/>
      <c r="F2824" s="12">
        <v>0</v>
      </c>
      <c r="G2824" s="12">
        <v>0</v>
      </c>
      <c r="H2824" s="13">
        <v>0</v>
      </c>
      <c r="I2824" s="13">
        <v>0</v>
      </c>
      <c r="J2824" s="13">
        <v>0</v>
      </c>
      <c r="K2824" s="13">
        <v>0</v>
      </c>
      <c r="L2824" s="13">
        <v>0</v>
      </c>
      <c r="M2824" s="5">
        <f>AllData_CategoryTribe!AX2825*4</f>
        <v>0</v>
      </c>
      <c r="N2824" s="5">
        <f>AllData_CategoryTribe!BA2825*9</f>
        <v>0</v>
      </c>
      <c r="O2824" s="5">
        <f>AllData_CategoryTribe!BB2825*4</f>
        <v>0</v>
      </c>
      <c r="P2824">
        <f t="shared" si="44"/>
        <v>0</v>
      </c>
      <c r="Q2824">
        <v>21.4</v>
      </c>
    </row>
    <row r="2825" spans="1:17" x14ac:dyDescent="0.3">
      <c r="A2825" s="8" t="s">
        <v>233</v>
      </c>
      <c r="B2825" s="8" t="s">
        <v>239</v>
      </c>
      <c r="C2825" s="8" t="s">
        <v>198</v>
      </c>
      <c r="D2825" s="8" t="s">
        <v>26</v>
      </c>
      <c r="E2825" s="12">
        <v>175</v>
      </c>
      <c r="F2825" s="12">
        <v>0.57099999999999995</v>
      </c>
      <c r="G2825" s="12">
        <v>99.924999999999997</v>
      </c>
      <c r="H2825" s="13">
        <v>129.9025</v>
      </c>
      <c r="I2825" s="13">
        <v>2.3982000000000001</v>
      </c>
      <c r="J2825" s="13">
        <v>0.19985</v>
      </c>
      <c r="K2825" s="13">
        <v>28.57855</v>
      </c>
      <c r="L2825" s="13">
        <v>0.29977500000000001</v>
      </c>
      <c r="M2825" s="5">
        <f>AllData_CategoryTribe!AX2826*4</f>
        <v>9.5928000000000004</v>
      </c>
      <c r="N2825" s="5">
        <f>AllData_CategoryTribe!BA2826*9</f>
        <v>1.7986500000000001</v>
      </c>
      <c r="O2825" s="5">
        <f>AllData_CategoryTribe!BB2826*4</f>
        <v>114.3142</v>
      </c>
      <c r="P2825">
        <f t="shared" si="44"/>
        <v>1</v>
      </c>
      <c r="Q2825">
        <v>31.200000000000003</v>
      </c>
    </row>
    <row r="2826" spans="1:17" x14ac:dyDescent="0.3">
      <c r="A2826" s="8" t="s">
        <v>233</v>
      </c>
      <c r="B2826" s="8" t="s">
        <v>239</v>
      </c>
      <c r="C2826" s="8" t="s">
        <v>198</v>
      </c>
      <c r="D2826" s="8" t="s">
        <v>28</v>
      </c>
      <c r="E2826" s="12"/>
      <c r="F2826" s="12">
        <v>0</v>
      </c>
      <c r="G2826" s="12">
        <v>0</v>
      </c>
      <c r="H2826" s="13">
        <v>0</v>
      </c>
      <c r="I2826" s="13">
        <v>0</v>
      </c>
      <c r="J2826" s="13">
        <v>0</v>
      </c>
      <c r="K2826" s="13">
        <v>0</v>
      </c>
      <c r="L2826" s="13">
        <v>0</v>
      </c>
      <c r="M2826" s="5">
        <f>AllData_CategoryTribe!AX2827*4</f>
        <v>0</v>
      </c>
      <c r="N2826" s="5">
        <f>AllData_CategoryTribe!BA2827*9</f>
        <v>0</v>
      </c>
      <c r="O2826" s="5">
        <f>AllData_CategoryTribe!BB2827*4</f>
        <v>0</v>
      </c>
      <c r="P2826">
        <f t="shared" si="44"/>
        <v>0</v>
      </c>
      <c r="Q2826">
        <v>32</v>
      </c>
    </row>
    <row r="2827" spans="1:17" x14ac:dyDescent="0.3">
      <c r="A2827" s="8" t="s">
        <v>233</v>
      </c>
      <c r="B2827" s="8" t="s">
        <v>239</v>
      </c>
      <c r="C2827" s="8" t="s">
        <v>198</v>
      </c>
      <c r="D2827" s="8" t="s">
        <v>29</v>
      </c>
      <c r="E2827" s="12">
        <v>112</v>
      </c>
      <c r="F2827" s="12">
        <v>0.71399999999999997</v>
      </c>
      <c r="G2827" s="12">
        <v>79.967999999999989</v>
      </c>
      <c r="H2827" s="13">
        <v>17.592959999999998</v>
      </c>
      <c r="I2827" s="13">
        <v>0.79967999999999995</v>
      </c>
      <c r="J2827" s="13">
        <v>0.31987199999999999</v>
      </c>
      <c r="K2827" s="13">
        <v>3.5985599999999995</v>
      </c>
      <c r="L2827" s="13">
        <v>2.2391039999999993</v>
      </c>
      <c r="M2827" s="5">
        <f>AllData_CategoryTribe!AX2828*4</f>
        <v>3.1987199999999998</v>
      </c>
      <c r="N2827" s="5">
        <f>AllData_CategoryTribe!BA2828*9</f>
        <v>2.8788480000000001</v>
      </c>
      <c r="O2827" s="5">
        <f>AllData_CategoryTribe!BB2828*4</f>
        <v>14.394239999999998</v>
      </c>
      <c r="P2827">
        <f t="shared" si="44"/>
        <v>1</v>
      </c>
      <c r="Q2827">
        <v>5.9</v>
      </c>
    </row>
    <row r="2828" spans="1:17" x14ac:dyDescent="0.3">
      <c r="A2828" s="8" t="s">
        <v>233</v>
      </c>
      <c r="B2828" s="8" t="s">
        <v>239</v>
      </c>
      <c r="C2828" s="8" t="s">
        <v>198</v>
      </c>
      <c r="D2828" s="8" t="s">
        <v>30</v>
      </c>
      <c r="E2828" s="12">
        <v>119</v>
      </c>
      <c r="F2828" s="12">
        <v>0.28599999999999998</v>
      </c>
      <c r="G2828" s="12">
        <v>34.033999999999999</v>
      </c>
      <c r="H2828" s="13">
        <v>31.311279999999996</v>
      </c>
      <c r="I2828" s="13">
        <v>0.34033999999999998</v>
      </c>
      <c r="J2828" s="13">
        <v>0.17016999999999999</v>
      </c>
      <c r="K2828" s="13">
        <v>7.9639559999999996</v>
      </c>
      <c r="L2828" s="13">
        <v>0.81681599999999988</v>
      </c>
      <c r="M2828" s="5">
        <f>AllData_CategoryTribe!AX2829*4</f>
        <v>1.3613599999999999</v>
      </c>
      <c r="N2828" s="5">
        <f>AllData_CategoryTribe!BA2829*9</f>
        <v>1.5315299999999998</v>
      </c>
      <c r="O2828" s="5">
        <f>AllData_CategoryTribe!BB2829*4</f>
        <v>31.855823999999998</v>
      </c>
      <c r="P2828">
        <f t="shared" si="44"/>
        <v>1</v>
      </c>
      <c r="Q2828">
        <v>24.9</v>
      </c>
    </row>
    <row r="2829" spans="1:17" x14ac:dyDescent="0.3">
      <c r="A2829" s="8" t="s">
        <v>233</v>
      </c>
      <c r="B2829" s="8" t="s">
        <v>239</v>
      </c>
      <c r="C2829" s="8" t="s">
        <v>198</v>
      </c>
      <c r="D2829" s="8" t="s">
        <v>31</v>
      </c>
      <c r="E2829" s="12">
        <v>122</v>
      </c>
      <c r="F2829" s="12">
        <v>6.7000000000000004E-2</v>
      </c>
      <c r="G2829" s="12">
        <v>8.1740000000000013</v>
      </c>
      <c r="H2829" s="13">
        <v>7.6018200000000009</v>
      </c>
      <c r="I2829" s="13">
        <v>0.16348000000000001</v>
      </c>
      <c r="J2829" s="13">
        <v>8.1740000000000007E-3</v>
      </c>
      <c r="K2829" s="13">
        <v>1.7655840000000003</v>
      </c>
      <c r="L2829" s="13">
        <v>0.12261000000000002</v>
      </c>
      <c r="M2829" s="5">
        <f>AllData_CategoryTribe!AX2830*4</f>
        <v>0.65392000000000006</v>
      </c>
      <c r="N2829" s="5">
        <f>AllData_CategoryTribe!BA2830*9</f>
        <v>7.3566000000000006E-2</v>
      </c>
      <c r="O2829" s="5">
        <f>AllData_CategoryTribe!BB2830*4</f>
        <v>7.0623360000000011</v>
      </c>
      <c r="P2829">
        <f t="shared" si="44"/>
        <v>1</v>
      </c>
      <c r="Q2829">
        <v>23.700000000000003</v>
      </c>
    </row>
    <row r="2830" spans="1:17" x14ac:dyDescent="0.3">
      <c r="A2830" s="8" t="s">
        <v>233</v>
      </c>
      <c r="B2830" s="8" t="s">
        <v>239</v>
      </c>
      <c r="C2830" s="8" t="s">
        <v>198</v>
      </c>
      <c r="D2830" s="8" t="s">
        <v>128</v>
      </c>
      <c r="E2830" s="12">
        <v>62</v>
      </c>
      <c r="F2830" s="12">
        <v>0.28599999999999998</v>
      </c>
      <c r="G2830" s="12">
        <v>17.731999999999999</v>
      </c>
      <c r="H2830" s="13">
        <v>7.9793999999999992</v>
      </c>
      <c r="I2830" s="13">
        <v>0.19505200000000003</v>
      </c>
      <c r="J2830" s="13">
        <v>3.5464000000000002E-2</v>
      </c>
      <c r="K2830" s="13">
        <v>1.8618599999999998</v>
      </c>
      <c r="L2830" s="13">
        <v>0.5851559999999999</v>
      </c>
      <c r="M2830" s="5">
        <f>AllData_CategoryTribe!AX2831*4</f>
        <v>0.78020800000000012</v>
      </c>
      <c r="N2830" s="5">
        <f>AllData_CategoryTribe!BA2831*9</f>
        <v>0.31917600000000002</v>
      </c>
      <c r="O2830" s="5">
        <f>AllData_CategoryTribe!BB2831*4</f>
        <v>7.4474399999999994</v>
      </c>
      <c r="P2830">
        <f t="shared" si="44"/>
        <v>1</v>
      </c>
      <c r="Q2830">
        <v>11.8</v>
      </c>
    </row>
    <row r="2831" spans="1:17" x14ac:dyDescent="0.3">
      <c r="A2831" s="8" t="s">
        <v>233</v>
      </c>
      <c r="B2831" s="8" t="s">
        <v>239</v>
      </c>
      <c r="C2831" s="8" t="s">
        <v>198</v>
      </c>
      <c r="D2831" s="8" t="s">
        <v>167</v>
      </c>
      <c r="E2831" s="12">
        <v>62</v>
      </c>
      <c r="F2831" s="12">
        <v>1</v>
      </c>
      <c r="G2831" s="12">
        <v>62</v>
      </c>
      <c r="H2831" s="13">
        <v>13.02</v>
      </c>
      <c r="I2831" s="13">
        <v>0.55800000000000005</v>
      </c>
      <c r="J2831" s="13">
        <v>0.18599999999999997</v>
      </c>
      <c r="K2831" s="13">
        <v>2.8519999999999999</v>
      </c>
      <c r="L2831" s="13">
        <v>0.68200000000000005</v>
      </c>
      <c r="M2831" s="5">
        <f>AllData_CategoryTribe!AX2832*4</f>
        <v>2.2320000000000002</v>
      </c>
      <c r="N2831" s="5">
        <f>AllData_CategoryTribe!BA2832*9</f>
        <v>1.6739999999999997</v>
      </c>
      <c r="O2831" s="5">
        <f>AllData_CategoryTribe!BB2832*4</f>
        <v>11.407999999999999</v>
      </c>
      <c r="P2831">
        <f t="shared" si="44"/>
        <v>1</v>
      </c>
      <c r="Q2831">
        <v>5.8</v>
      </c>
    </row>
    <row r="2832" spans="1:17" x14ac:dyDescent="0.3">
      <c r="A2832" s="8" t="s">
        <v>233</v>
      </c>
      <c r="B2832" s="8" t="s">
        <v>239</v>
      </c>
      <c r="C2832" s="8" t="s">
        <v>198</v>
      </c>
      <c r="D2832" s="8" t="s">
        <v>87</v>
      </c>
      <c r="E2832" s="12">
        <v>171</v>
      </c>
      <c r="F2832" s="12">
        <v>1</v>
      </c>
      <c r="G2832" s="12">
        <v>171</v>
      </c>
      <c r="H2832" s="13">
        <v>198.36</v>
      </c>
      <c r="I2832" s="13">
        <v>13.167</v>
      </c>
      <c r="J2832" s="13">
        <v>0.85499999999999998</v>
      </c>
      <c r="K2832" s="13">
        <v>35.568000000000005</v>
      </c>
      <c r="L2832" s="13">
        <v>11.115</v>
      </c>
      <c r="M2832" s="5">
        <f>AllData_CategoryTribe!AX2833*4</f>
        <v>52.667999999999999</v>
      </c>
      <c r="N2832" s="5">
        <f>AllData_CategoryTribe!BA2833*9</f>
        <v>7.6950000000000003</v>
      </c>
      <c r="O2832" s="5">
        <f>AllData_CategoryTribe!BB2833*4</f>
        <v>142.27200000000002</v>
      </c>
      <c r="P2832">
        <f t="shared" si="44"/>
        <v>1</v>
      </c>
      <c r="Q2832">
        <v>29</v>
      </c>
    </row>
    <row r="2833" spans="1:17" x14ac:dyDescent="0.3">
      <c r="A2833" s="8" t="s">
        <v>234</v>
      </c>
      <c r="B2833" s="8" t="s">
        <v>239</v>
      </c>
      <c r="C2833" s="8" t="s">
        <v>198</v>
      </c>
      <c r="D2833" s="8" t="s">
        <v>248</v>
      </c>
      <c r="E2833" s="12">
        <v>134</v>
      </c>
      <c r="F2833" s="12">
        <v>0.42899999999999999</v>
      </c>
      <c r="G2833" s="12">
        <v>57.485999999999997</v>
      </c>
      <c r="H2833" s="13">
        <v>93.702179999999984</v>
      </c>
      <c r="I2833" s="13">
        <v>3.6216179999999998</v>
      </c>
      <c r="J2833" s="13">
        <v>0.80480399999999985</v>
      </c>
      <c r="K2833" s="13">
        <v>17.878146000000001</v>
      </c>
      <c r="L2833" s="13">
        <v>0.57485999999999993</v>
      </c>
      <c r="M2833" s="5">
        <f>AllData_CategoryTribe!AX2834*4</f>
        <v>14.486471999999999</v>
      </c>
      <c r="N2833" s="5">
        <f>AllData_CategoryTribe!BA2834*9</f>
        <v>7.2432359999999987</v>
      </c>
      <c r="O2833" s="5">
        <f>AllData_CategoryTribe!BB2834*4</f>
        <v>71.512584000000004</v>
      </c>
      <c r="P2833">
        <f t="shared" si="44"/>
        <v>1</v>
      </c>
      <c r="Q2833">
        <v>38.799999999999997</v>
      </c>
    </row>
    <row r="2834" spans="1:17" x14ac:dyDescent="0.3">
      <c r="A2834" s="8" t="s">
        <v>234</v>
      </c>
      <c r="B2834" s="8" t="s">
        <v>239</v>
      </c>
      <c r="C2834" s="8" t="s">
        <v>198</v>
      </c>
      <c r="D2834" s="8" t="s">
        <v>27</v>
      </c>
      <c r="E2834" s="12">
        <v>114</v>
      </c>
      <c r="F2834" s="12">
        <v>1</v>
      </c>
      <c r="G2834" s="12">
        <v>114</v>
      </c>
      <c r="H2834" s="13">
        <v>142.5</v>
      </c>
      <c r="I2834" s="13">
        <v>2.3940000000000001</v>
      </c>
      <c r="J2834" s="13">
        <v>1.4820000000000002</v>
      </c>
      <c r="K2834" s="13">
        <v>29.867999999999999</v>
      </c>
      <c r="L2834" s="13">
        <v>1.1399999999999999</v>
      </c>
      <c r="M2834" s="5">
        <f>AllData_CategoryTribe!AX2835*4</f>
        <v>9.5760000000000005</v>
      </c>
      <c r="N2834" s="5">
        <f>AllData_CategoryTribe!BA2835*9</f>
        <v>13.338000000000001</v>
      </c>
      <c r="O2834" s="5">
        <f>AllData_CategoryTribe!BB2835*4</f>
        <v>119.47199999999999</v>
      </c>
      <c r="P2834">
        <f t="shared" si="44"/>
        <v>1</v>
      </c>
      <c r="Q2834">
        <v>29.6</v>
      </c>
    </row>
    <row r="2835" spans="1:17" x14ac:dyDescent="0.3">
      <c r="A2835" s="8" t="s">
        <v>234</v>
      </c>
      <c r="B2835" s="8" t="s">
        <v>239</v>
      </c>
      <c r="C2835" s="8" t="s">
        <v>198</v>
      </c>
      <c r="D2835" s="8" t="s">
        <v>32</v>
      </c>
      <c r="E2835" s="12">
        <v>83</v>
      </c>
      <c r="F2835" s="12">
        <v>8.0000000000000002E-3</v>
      </c>
      <c r="G2835" s="12">
        <v>0.66400000000000003</v>
      </c>
      <c r="H2835" s="13">
        <v>2.2044800000000002</v>
      </c>
      <c r="I2835" s="13">
        <v>6.8392000000000008E-2</v>
      </c>
      <c r="J2835" s="13">
        <v>1.992E-2</v>
      </c>
      <c r="K2835" s="13">
        <v>0.48936800000000003</v>
      </c>
      <c r="L2835" s="13">
        <v>8.4328E-2</v>
      </c>
      <c r="M2835" s="5">
        <f>AllData_CategoryTribe!AX2836*4</f>
        <v>0.27356800000000003</v>
      </c>
      <c r="N2835" s="5">
        <f>AllData_CategoryTribe!BA2836*9</f>
        <v>0.17927999999999999</v>
      </c>
      <c r="O2835" s="5">
        <f>AllData_CategoryTribe!BB2836*4</f>
        <v>1.9574720000000001</v>
      </c>
      <c r="P2835">
        <f t="shared" si="44"/>
        <v>1</v>
      </c>
      <c r="Q2835">
        <v>87</v>
      </c>
    </row>
    <row r="2836" spans="1:17" x14ac:dyDescent="0.3">
      <c r="A2836" s="8" t="s">
        <v>234</v>
      </c>
      <c r="B2836" s="8" t="s">
        <v>239</v>
      </c>
      <c r="C2836" s="8" t="s">
        <v>198</v>
      </c>
      <c r="D2836" s="8" t="s">
        <v>74</v>
      </c>
      <c r="E2836" s="12">
        <v>340</v>
      </c>
      <c r="F2836" s="12">
        <v>1</v>
      </c>
      <c r="G2836" s="12">
        <v>340</v>
      </c>
      <c r="H2836" s="13">
        <v>139.4</v>
      </c>
      <c r="I2836" s="13">
        <v>0</v>
      </c>
      <c r="J2836" s="13">
        <v>0</v>
      </c>
      <c r="K2836" s="13">
        <v>35.36</v>
      </c>
      <c r="L2836" s="13">
        <v>0</v>
      </c>
      <c r="M2836" s="5">
        <f>AllData_CategoryTribe!AX2837*4</f>
        <v>0</v>
      </c>
      <c r="N2836" s="5">
        <f>AllData_CategoryTribe!BA2837*9</f>
        <v>0</v>
      </c>
      <c r="O2836" s="5">
        <f>AllData_CategoryTribe!BB2837*4</f>
        <v>141.44</v>
      </c>
      <c r="P2836">
        <f t="shared" si="44"/>
        <v>1</v>
      </c>
      <c r="Q2836">
        <v>10.4</v>
      </c>
    </row>
    <row r="2837" spans="1:17" x14ac:dyDescent="0.3">
      <c r="A2837" s="8" t="s">
        <v>232</v>
      </c>
      <c r="B2837" s="8" t="s">
        <v>239</v>
      </c>
      <c r="C2837" s="8" t="s">
        <v>199</v>
      </c>
      <c r="D2837" s="8" t="s">
        <v>13</v>
      </c>
      <c r="E2837" s="12"/>
      <c r="F2837" s="12">
        <v>0</v>
      </c>
      <c r="G2837" s="12">
        <v>0</v>
      </c>
      <c r="H2837" s="13">
        <v>0</v>
      </c>
      <c r="I2837" s="13">
        <v>0</v>
      </c>
      <c r="J2837" s="13">
        <v>0</v>
      </c>
      <c r="K2837" s="13">
        <v>0</v>
      </c>
      <c r="L2837" s="13">
        <v>0</v>
      </c>
      <c r="M2837" s="5">
        <f>AllData_CategoryTribe!AX2838*4</f>
        <v>0</v>
      </c>
      <c r="N2837" s="5">
        <f>AllData_CategoryTribe!BA2838*9</f>
        <v>0</v>
      </c>
      <c r="O2837" s="5">
        <f>AllData_CategoryTribe!BB2838*4</f>
        <v>0</v>
      </c>
      <c r="P2837">
        <f t="shared" si="44"/>
        <v>0</v>
      </c>
      <c r="Q2837">
        <v>42.9</v>
      </c>
    </row>
    <row r="2838" spans="1:17" x14ac:dyDescent="0.3">
      <c r="A2838" s="8" t="s">
        <v>232</v>
      </c>
      <c r="B2838" s="8" t="s">
        <v>239</v>
      </c>
      <c r="C2838" s="8" t="s">
        <v>199</v>
      </c>
      <c r="D2838" s="8" t="s">
        <v>15</v>
      </c>
      <c r="E2838" s="12"/>
      <c r="F2838" s="12">
        <v>0</v>
      </c>
      <c r="G2838" s="12">
        <v>0</v>
      </c>
      <c r="H2838" s="13">
        <v>0</v>
      </c>
      <c r="I2838" s="13">
        <v>0</v>
      </c>
      <c r="J2838" s="13">
        <v>0</v>
      </c>
      <c r="K2838" s="13">
        <v>0</v>
      </c>
      <c r="L2838" s="13">
        <v>0</v>
      </c>
      <c r="M2838" s="5">
        <f>AllData_CategoryTribe!AX2839*4</f>
        <v>0</v>
      </c>
      <c r="N2838" s="5">
        <f>AllData_CategoryTribe!BA2839*9</f>
        <v>0</v>
      </c>
      <c r="O2838" s="5">
        <f>AllData_CategoryTribe!BB2839*4</f>
        <v>0</v>
      </c>
      <c r="P2838">
        <f t="shared" si="44"/>
        <v>0</v>
      </c>
      <c r="Q2838">
        <v>44.3</v>
      </c>
    </row>
    <row r="2839" spans="1:17" x14ac:dyDescent="0.3">
      <c r="A2839" s="8" t="s">
        <v>232</v>
      </c>
      <c r="B2839" s="8" t="s">
        <v>239</v>
      </c>
      <c r="C2839" s="8" t="s">
        <v>199</v>
      </c>
      <c r="D2839" s="8" t="s">
        <v>17</v>
      </c>
      <c r="E2839" s="12"/>
      <c r="F2839" s="12">
        <v>0</v>
      </c>
      <c r="G2839" s="12">
        <v>0</v>
      </c>
      <c r="H2839" s="13">
        <v>0</v>
      </c>
      <c r="I2839" s="13">
        <v>0</v>
      </c>
      <c r="J2839" s="13">
        <v>0</v>
      </c>
      <c r="K2839" s="13">
        <v>0</v>
      </c>
      <c r="L2839" s="13">
        <v>0</v>
      </c>
      <c r="M2839" s="5">
        <f>AllData_CategoryTribe!AX2840*4</f>
        <v>0</v>
      </c>
      <c r="N2839" s="5">
        <f>AllData_CategoryTribe!BA2840*9</f>
        <v>0</v>
      </c>
      <c r="O2839" s="5">
        <f>AllData_CategoryTribe!BB2840*4</f>
        <v>0</v>
      </c>
      <c r="P2839">
        <f t="shared" si="44"/>
        <v>0</v>
      </c>
      <c r="Q2839">
        <v>38.299999999999997</v>
      </c>
    </row>
    <row r="2840" spans="1:17" x14ac:dyDescent="0.3">
      <c r="A2840" s="8" t="s">
        <v>232</v>
      </c>
      <c r="B2840" s="8" t="s">
        <v>239</v>
      </c>
      <c r="C2840" s="8" t="s">
        <v>199</v>
      </c>
      <c r="D2840" s="8" t="s">
        <v>18</v>
      </c>
      <c r="E2840" s="12"/>
      <c r="F2840" s="12">
        <v>0</v>
      </c>
      <c r="G2840" s="12">
        <v>0</v>
      </c>
      <c r="H2840" s="13">
        <v>0</v>
      </c>
      <c r="I2840" s="13">
        <v>0</v>
      </c>
      <c r="J2840" s="13">
        <v>0</v>
      </c>
      <c r="K2840" s="13">
        <v>0</v>
      </c>
      <c r="L2840" s="13">
        <v>0</v>
      </c>
      <c r="M2840" s="5">
        <f>AllData_CategoryTribe!AX2841*4</f>
        <v>0</v>
      </c>
      <c r="N2840" s="5">
        <f>AllData_CategoryTribe!BA2841*9</f>
        <v>0</v>
      </c>
      <c r="O2840" s="5">
        <f>AllData_CategoryTribe!BB2841*4</f>
        <v>0</v>
      </c>
      <c r="P2840">
        <f t="shared" si="44"/>
        <v>0</v>
      </c>
      <c r="Q2840">
        <v>39.900000000000006</v>
      </c>
    </row>
    <row r="2841" spans="1:17" x14ac:dyDescent="0.3">
      <c r="A2841" s="8" t="s">
        <v>232</v>
      </c>
      <c r="B2841" s="8" t="s">
        <v>239</v>
      </c>
      <c r="C2841" s="8" t="s">
        <v>199</v>
      </c>
      <c r="D2841" s="8" t="s">
        <v>19</v>
      </c>
      <c r="E2841" s="12">
        <v>112</v>
      </c>
      <c r="F2841" s="12">
        <v>3.3000000000000002E-2</v>
      </c>
      <c r="G2841" s="12">
        <v>3.6960000000000002</v>
      </c>
      <c r="H2841" s="13">
        <v>10.533600000000002</v>
      </c>
      <c r="I2841" s="13">
        <v>0.994224</v>
      </c>
      <c r="J2841" s="13">
        <v>0.69854399999999994</v>
      </c>
      <c r="K2841" s="13">
        <v>0</v>
      </c>
      <c r="L2841" s="13">
        <v>0</v>
      </c>
      <c r="M2841" s="5">
        <f>AllData_CategoryTribe!AX2842*4</f>
        <v>3.976896</v>
      </c>
      <c r="N2841" s="5">
        <f>AllData_CategoryTribe!BA2842*9</f>
        <v>6.2868959999999996</v>
      </c>
      <c r="O2841" s="5">
        <f>AllData_CategoryTribe!BB2842*4</f>
        <v>0</v>
      </c>
      <c r="P2841">
        <f t="shared" si="44"/>
        <v>1</v>
      </c>
      <c r="Q2841">
        <v>45.8</v>
      </c>
    </row>
    <row r="2842" spans="1:17" x14ac:dyDescent="0.3">
      <c r="A2842" s="8" t="s">
        <v>232</v>
      </c>
      <c r="B2842" s="8" t="s">
        <v>239</v>
      </c>
      <c r="C2842" s="8" t="s">
        <v>199</v>
      </c>
      <c r="D2842" s="8" t="s">
        <v>22</v>
      </c>
      <c r="E2842" s="12"/>
      <c r="F2842" s="12">
        <v>0</v>
      </c>
      <c r="G2842" s="12">
        <v>0</v>
      </c>
      <c r="H2842" s="13">
        <v>0</v>
      </c>
      <c r="I2842" s="13">
        <v>0</v>
      </c>
      <c r="J2842" s="13">
        <v>0</v>
      </c>
      <c r="K2842" s="13">
        <v>0</v>
      </c>
      <c r="L2842" s="13">
        <v>0</v>
      </c>
      <c r="M2842" s="5">
        <f>AllData_CategoryTribe!AX2843*4</f>
        <v>0</v>
      </c>
      <c r="N2842" s="5">
        <f>AllData_CategoryTribe!BA2843*9</f>
        <v>0</v>
      </c>
      <c r="O2842" s="5">
        <f>AllData_CategoryTribe!BB2843*4</f>
        <v>0</v>
      </c>
      <c r="P2842">
        <f t="shared" si="44"/>
        <v>0</v>
      </c>
      <c r="Q2842">
        <v>45.8</v>
      </c>
    </row>
    <row r="2843" spans="1:17" x14ac:dyDescent="0.3">
      <c r="A2843" s="8" t="s">
        <v>232</v>
      </c>
      <c r="B2843" s="8" t="s">
        <v>239</v>
      </c>
      <c r="C2843" s="8" t="s">
        <v>199</v>
      </c>
      <c r="D2843" s="8" t="s">
        <v>23</v>
      </c>
      <c r="E2843" s="12">
        <v>64</v>
      </c>
      <c r="F2843" s="12">
        <v>2</v>
      </c>
      <c r="G2843" s="12">
        <v>128</v>
      </c>
      <c r="H2843" s="13">
        <v>198.4</v>
      </c>
      <c r="I2843" s="13">
        <v>16.128</v>
      </c>
      <c r="J2843" s="13">
        <v>13.568</v>
      </c>
      <c r="K2843" s="13">
        <v>1.4080000000000001</v>
      </c>
      <c r="L2843" s="13">
        <v>0</v>
      </c>
      <c r="M2843" s="5">
        <f>AllData_CategoryTribe!AX2844*4</f>
        <v>64.512</v>
      </c>
      <c r="N2843" s="5">
        <f>AllData_CategoryTribe!BA2844*9</f>
        <v>122.11199999999999</v>
      </c>
      <c r="O2843" s="5">
        <f>AllData_CategoryTribe!BB2844*4</f>
        <v>5.6320000000000006</v>
      </c>
      <c r="P2843">
        <f t="shared" si="44"/>
        <v>1</v>
      </c>
      <c r="Q2843">
        <v>24.3</v>
      </c>
    </row>
    <row r="2844" spans="1:17" x14ac:dyDescent="0.3">
      <c r="A2844" s="8" t="s">
        <v>232</v>
      </c>
      <c r="B2844" s="8" t="s">
        <v>239</v>
      </c>
      <c r="C2844" s="8" t="s">
        <v>199</v>
      </c>
      <c r="D2844" s="8" t="s">
        <v>24</v>
      </c>
      <c r="E2844" s="12">
        <v>184</v>
      </c>
      <c r="F2844" s="12">
        <v>1</v>
      </c>
      <c r="G2844" s="12">
        <v>184</v>
      </c>
      <c r="H2844" s="13">
        <v>126.96</v>
      </c>
      <c r="I2844" s="13">
        <v>6.6239999999999997</v>
      </c>
      <c r="J2844" s="13">
        <v>7.5439999999999996</v>
      </c>
      <c r="K2844" s="13">
        <v>8.2799999999999994</v>
      </c>
      <c r="L2844" s="13">
        <v>0</v>
      </c>
      <c r="M2844" s="5">
        <f>AllData_CategoryTribe!AX2845*4</f>
        <v>26.495999999999999</v>
      </c>
      <c r="N2844" s="5">
        <f>AllData_CategoryTribe!BA2845*9</f>
        <v>67.896000000000001</v>
      </c>
      <c r="O2844" s="5">
        <f>AllData_CategoryTribe!BB2845*4</f>
        <v>33.119999999999997</v>
      </c>
      <c r="P2844">
        <f t="shared" si="44"/>
        <v>1</v>
      </c>
      <c r="Q2844">
        <v>12.2</v>
      </c>
    </row>
    <row r="2845" spans="1:17" x14ac:dyDescent="0.3">
      <c r="A2845" s="8" t="s">
        <v>232</v>
      </c>
      <c r="B2845" s="8" t="s">
        <v>239</v>
      </c>
      <c r="C2845" s="8" t="s">
        <v>199</v>
      </c>
      <c r="D2845" s="8" t="s">
        <v>25</v>
      </c>
      <c r="E2845" s="12"/>
      <c r="F2845" s="12">
        <v>0</v>
      </c>
      <c r="G2845" s="12">
        <v>0</v>
      </c>
      <c r="H2845" s="13">
        <v>0</v>
      </c>
      <c r="I2845" s="13">
        <v>0</v>
      </c>
      <c r="J2845" s="13">
        <v>0</v>
      </c>
      <c r="K2845" s="13">
        <v>0</v>
      </c>
      <c r="L2845" s="13">
        <v>0</v>
      </c>
      <c r="M2845" s="5">
        <f>AllData_CategoryTribe!AX2846*4</f>
        <v>0</v>
      </c>
      <c r="N2845" s="5">
        <f>AllData_CategoryTribe!BA2846*9</f>
        <v>0</v>
      </c>
      <c r="O2845" s="5">
        <f>AllData_CategoryTribe!BB2846*4</f>
        <v>0</v>
      </c>
      <c r="P2845">
        <f t="shared" si="44"/>
        <v>0</v>
      </c>
      <c r="Q2845">
        <v>59.3</v>
      </c>
    </row>
    <row r="2846" spans="1:17" x14ac:dyDescent="0.3">
      <c r="A2846" s="8" t="s">
        <v>20</v>
      </c>
      <c r="B2846" s="8" t="s">
        <v>239</v>
      </c>
      <c r="C2846" s="8" t="s">
        <v>199</v>
      </c>
      <c r="D2846" s="8" t="s">
        <v>20</v>
      </c>
      <c r="E2846" s="12">
        <v>112</v>
      </c>
      <c r="F2846" s="12">
        <v>1</v>
      </c>
      <c r="G2846" s="12">
        <v>112</v>
      </c>
      <c r="H2846" s="13">
        <v>117.6</v>
      </c>
      <c r="I2846" s="13">
        <v>20.72</v>
      </c>
      <c r="J2846" s="13">
        <v>3.2480000000000002</v>
      </c>
      <c r="K2846" s="13">
        <v>0</v>
      </c>
      <c r="L2846" s="13">
        <v>0</v>
      </c>
      <c r="M2846" s="5">
        <f>AllData_CategoryTribe!AX2847*4</f>
        <v>82.88</v>
      </c>
      <c r="N2846" s="5">
        <f>AllData_CategoryTribe!BA2847*9</f>
        <v>29.232000000000003</v>
      </c>
      <c r="O2846" s="5">
        <f>AllData_CategoryTribe!BB2847*4</f>
        <v>0</v>
      </c>
      <c r="P2846">
        <f t="shared" si="44"/>
        <v>1</v>
      </c>
      <c r="Q2846">
        <v>21.4</v>
      </c>
    </row>
    <row r="2847" spans="1:17" x14ac:dyDescent="0.3">
      <c r="A2847" s="8" t="s">
        <v>233</v>
      </c>
      <c r="B2847" s="8" t="s">
        <v>239</v>
      </c>
      <c r="C2847" s="8" t="s">
        <v>199</v>
      </c>
      <c r="D2847" s="8" t="s">
        <v>26</v>
      </c>
      <c r="E2847" s="12">
        <v>175</v>
      </c>
      <c r="F2847" s="12">
        <v>0.71399999999999997</v>
      </c>
      <c r="G2847" s="12">
        <v>124.94999999999999</v>
      </c>
      <c r="H2847" s="13">
        <v>162.43499999999997</v>
      </c>
      <c r="I2847" s="13">
        <v>2.9987999999999992</v>
      </c>
      <c r="J2847" s="13">
        <v>0.24989999999999998</v>
      </c>
      <c r="K2847" s="13">
        <v>35.735699999999994</v>
      </c>
      <c r="L2847" s="13">
        <v>0.37484999999999991</v>
      </c>
      <c r="M2847" s="5">
        <f>AllData_CategoryTribe!AX2848*4</f>
        <v>11.995199999999997</v>
      </c>
      <c r="N2847" s="5">
        <f>AllData_CategoryTribe!BA2848*9</f>
        <v>2.2490999999999999</v>
      </c>
      <c r="O2847" s="5">
        <f>AllData_CategoryTribe!BB2848*4</f>
        <v>142.94279999999998</v>
      </c>
      <c r="P2847">
        <f t="shared" si="44"/>
        <v>1</v>
      </c>
      <c r="Q2847">
        <v>31.200000000000003</v>
      </c>
    </row>
    <row r="2848" spans="1:17" x14ac:dyDescent="0.3">
      <c r="A2848" s="8" t="s">
        <v>233</v>
      </c>
      <c r="B2848" s="8" t="s">
        <v>239</v>
      </c>
      <c r="C2848" s="8" t="s">
        <v>199</v>
      </c>
      <c r="D2848" s="8" t="s">
        <v>28</v>
      </c>
      <c r="E2848" s="12">
        <v>185</v>
      </c>
      <c r="F2848" s="12">
        <v>1</v>
      </c>
      <c r="G2848" s="12">
        <v>185</v>
      </c>
      <c r="H2848" s="13">
        <v>234.95</v>
      </c>
      <c r="I2848" s="13">
        <v>16.094999999999999</v>
      </c>
      <c r="J2848" s="13">
        <v>0.92500000000000004</v>
      </c>
      <c r="K2848" s="13">
        <v>42.18</v>
      </c>
      <c r="L2848" s="13">
        <v>11.84</v>
      </c>
      <c r="M2848" s="5">
        <f>AllData_CategoryTribe!AX2849*4</f>
        <v>64.38</v>
      </c>
      <c r="N2848" s="5">
        <f>AllData_CategoryTribe!BA2849*9</f>
        <v>8.3250000000000011</v>
      </c>
      <c r="O2848" s="5">
        <f>AllData_CategoryTribe!BB2849*4</f>
        <v>168.72</v>
      </c>
      <c r="P2848">
        <f t="shared" si="44"/>
        <v>1</v>
      </c>
      <c r="Q2848">
        <v>32</v>
      </c>
    </row>
    <row r="2849" spans="1:17" x14ac:dyDescent="0.3">
      <c r="A2849" s="8" t="s">
        <v>233</v>
      </c>
      <c r="B2849" s="8" t="s">
        <v>239</v>
      </c>
      <c r="C2849" s="8" t="s">
        <v>199</v>
      </c>
      <c r="D2849" s="8" t="s">
        <v>29</v>
      </c>
      <c r="E2849" s="12">
        <v>60</v>
      </c>
      <c r="F2849" s="12">
        <v>1</v>
      </c>
      <c r="G2849" s="12">
        <v>60</v>
      </c>
      <c r="H2849" s="13">
        <v>13.2</v>
      </c>
      <c r="I2849" s="13">
        <v>0.6</v>
      </c>
      <c r="J2849" s="13">
        <v>0.24</v>
      </c>
      <c r="K2849" s="13">
        <v>2.7</v>
      </c>
      <c r="L2849" s="13">
        <v>1.68</v>
      </c>
      <c r="M2849" s="5">
        <f>AllData_CategoryTribe!AX2850*4</f>
        <v>2.4</v>
      </c>
      <c r="N2849" s="5">
        <f>AllData_CategoryTribe!BA2850*9</f>
        <v>2.16</v>
      </c>
      <c r="O2849" s="5">
        <f>AllData_CategoryTribe!BB2850*4</f>
        <v>10.8</v>
      </c>
      <c r="P2849">
        <f t="shared" si="44"/>
        <v>1</v>
      </c>
      <c r="Q2849">
        <v>5.9</v>
      </c>
    </row>
    <row r="2850" spans="1:17" x14ac:dyDescent="0.3">
      <c r="A2850" s="8" t="s">
        <v>233</v>
      </c>
      <c r="B2850" s="8" t="s">
        <v>239</v>
      </c>
      <c r="C2850" s="8" t="s">
        <v>199</v>
      </c>
      <c r="D2850" s="8" t="s">
        <v>30</v>
      </c>
      <c r="E2850" s="12">
        <v>119</v>
      </c>
      <c r="F2850" s="12">
        <v>1</v>
      </c>
      <c r="G2850" s="12">
        <v>119</v>
      </c>
      <c r="H2850" s="13">
        <v>109.48</v>
      </c>
      <c r="I2850" s="13">
        <v>1.19</v>
      </c>
      <c r="J2850" s="13">
        <v>0.59499999999999997</v>
      </c>
      <c r="K2850" s="13">
        <v>27.846</v>
      </c>
      <c r="L2850" s="13">
        <v>2.8559999999999999</v>
      </c>
      <c r="M2850" s="5">
        <f>AllData_CategoryTribe!AX2851*4</f>
        <v>4.76</v>
      </c>
      <c r="N2850" s="5">
        <f>AllData_CategoryTribe!BA2851*9</f>
        <v>5.3549999999999995</v>
      </c>
      <c r="O2850" s="5">
        <f>AllData_CategoryTribe!BB2851*4</f>
        <v>111.384</v>
      </c>
      <c r="P2850">
        <f t="shared" si="44"/>
        <v>1</v>
      </c>
      <c r="Q2850">
        <v>24.9</v>
      </c>
    </row>
    <row r="2851" spans="1:17" x14ac:dyDescent="0.3">
      <c r="A2851" s="8" t="s">
        <v>233</v>
      </c>
      <c r="B2851" s="8" t="s">
        <v>239</v>
      </c>
      <c r="C2851" s="8" t="s">
        <v>199</v>
      </c>
      <c r="D2851" s="8" t="s">
        <v>31</v>
      </c>
      <c r="E2851" s="12"/>
      <c r="F2851" s="12"/>
      <c r="G2851" s="12">
        <v>0</v>
      </c>
      <c r="H2851" s="13">
        <v>0</v>
      </c>
      <c r="I2851" s="13">
        <v>0</v>
      </c>
      <c r="J2851" s="13">
        <v>0</v>
      </c>
      <c r="K2851" s="13">
        <v>0</v>
      </c>
      <c r="L2851" s="13">
        <v>0</v>
      </c>
      <c r="M2851" s="5">
        <f>AllData_CategoryTribe!AX2852*4</f>
        <v>0</v>
      </c>
      <c r="N2851" s="5">
        <f>AllData_CategoryTribe!BA2852*9</f>
        <v>0</v>
      </c>
      <c r="O2851" s="5">
        <f>AllData_CategoryTribe!BB2852*4</f>
        <v>0</v>
      </c>
      <c r="P2851">
        <f t="shared" si="44"/>
        <v>0</v>
      </c>
      <c r="Q2851">
        <v>23.700000000000003</v>
      </c>
    </row>
    <row r="2852" spans="1:17" x14ac:dyDescent="0.3">
      <c r="A2852" s="8" t="s">
        <v>233</v>
      </c>
      <c r="B2852" s="8" t="s">
        <v>239</v>
      </c>
      <c r="C2852" s="8" t="s">
        <v>199</v>
      </c>
      <c r="D2852" s="8" t="s">
        <v>128</v>
      </c>
      <c r="E2852" s="12">
        <v>62</v>
      </c>
      <c r="F2852" s="12">
        <v>0.28599999999999998</v>
      </c>
      <c r="G2852" s="12">
        <v>17.731999999999999</v>
      </c>
      <c r="H2852" s="13">
        <v>7.9793999999999992</v>
      </c>
      <c r="I2852" s="13">
        <v>0.19505200000000003</v>
      </c>
      <c r="J2852" s="13">
        <v>3.5464000000000002E-2</v>
      </c>
      <c r="K2852" s="13">
        <v>1.8618599999999998</v>
      </c>
      <c r="L2852" s="13">
        <v>0.5851559999999999</v>
      </c>
      <c r="M2852" s="5">
        <f>AllData_CategoryTribe!AX2853*4</f>
        <v>0.78020800000000012</v>
      </c>
      <c r="N2852" s="5">
        <f>AllData_CategoryTribe!BA2853*9</f>
        <v>0.31917600000000002</v>
      </c>
      <c r="O2852" s="5">
        <f>AllData_CategoryTribe!BB2853*4</f>
        <v>7.4474399999999994</v>
      </c>
      <c r="P2852">
        <f t="shared" si="44"/>
        <v>1</v>
      </c>
      <c r="Q2852">
        <v>11.8</v>
      </c>
    </row>
    <row r="2853" spans="1:17" x14ac:dyDescent="0.3">
      <c r="A2853" s="8" t="s">
        <v>233</v>
      </c>
      <c r="B2853" s="8" t="s">
        <v>239</v>
      </c>
      <c r="C2853" s="8" t="s">
        <v>199</v>
      </c>
      <c r="D2853" s="8" t="s">
        <v>167</v>
      </c>
      <c r="E2853" s="12">
        <v>62</v>
      </c>
      <c r="F2853" s="12">
        <v>1</v>
      </c>
      <c r="G2853" s="12">
        <v>62</v>
      </c>
      <c r="H2853" s="13">
        <v>13.02</v>
      </c>
      <c r="I2853" s="13">
        <v>0.55800000000000005</v>
      </c>
      <c r="J2853" s="13">
        <v>0.18599999999999997</v>
      </c>
      <c r="K2853" s="13">
        <v>2.8519999999999999</v>
      </c>
      <c r="L2853" s="13">
        <v>0.68200000000000005</v>
      </c>
      <c r="M2853" s="5">
        <f>AllData_CategoryTribe!AX2854*4</f>
        <v>2.2320000000000002</v>
      </c>
      <c r="N2853" s="5">
        <f>AllData_CategoryTribe!BA2854*9</f>
        <v>1.6739999999999997</v>
      </c>
      <c r="O2853" s="5">
        <f>AllData_CategoryTribe!BB2854*4</f>
        <v>11.407999999999999</v>
      </c>
      <c r="P2853">
        <f t="shared" si="44"/>
        <v>1</v>
      </c>
      <c r="Q2853">
        <v>5.8</v>
      </c>
    </row>
    <row r="2854" spans="1:17" x14ac:dyDescent="0.3">
      <c r="A2854" s="8" t="s">
        <v>233</v>
      </c>
      <c r="B2854" s="8" t="s">
        <v>239</v>
      </c>
      <c r="C2854" s="8" t="s">
        <v>199</v>
      </c>
      <c r="D2854" s="8" t="s">
        <v>171</v>
      </c>
      <c r="E2854" s="12">
        <v>44</v>
      </c>
      <c r="F2854" s="12">
        <v>1</v>
      </c>
      <c r="G2854" s="12">
        <v>44</v>
      </c>
      <c r="H2854" s="13">
        <v>120.56</v>
      </c>
      <c r="I2854" s="13">
        <v>3.8720000000000003</v>
      </c>
      <c r="J2854" s="13">
        <v>1.32</v>
      </c>
      <c r="K2854" s="13">
        <v>22.835999999999999</v>
      </c>
      <c r="L2854" s="13">
        <v>1.232</v>
      </c>
      <c r="M2854" s="5">
        <f>AllData_CategoryTribe!AX2855*4</f>
        <v>15.488000000000001</v>
      </c>
      <c r="N2854" s="5">
        <f>AllData_CategoryTribe!BA2855*9</f>
        <v>11.88</v>
      </c>
      <c r="O2854" s="5">
        <f>AllData_CategoryTribe!BB2855*4</f>
        <v>91.343999999999994</v>
      </c>
      <c r="P2854">
        <f t="shared" si="44"/>
        <v>1</v>
      </c>
      <c r="Q2854">
        <v>63.7</v>
      </c>
    </row>
    <row r="2855" spans="1:17" x14ac:dyDescent="0.3">
      <c r="A2855" s="8" t="s">
        <v>233</v>
      </c>
      <c r="B2855" s="8" t="s">
        <v>239</v>
      </c>
      <c r="C2855" s="8" t="s">
        <v>199</v>
      </c>
      <c r="D2855" s="8" t="s">
        <v>87</v>
      </c>
      <c r="E2855" s="12">
        <v>171</v>
      </c>
      <c r="F2855" s="12">
        <v>3.3000000000000002E-2</v>
      </c>
      <c r="G2855" s="12">
        <v>5.6430000000000007</v>
      </c>
      <c r="H2855" s="13">
        <v>6.5458800000000004</v>
      </c>
      <c r="I2855" s="13">
        <v>0.43451100000000004</v>
      </c>
      <c r="J2855" s="13">
        <v>2.8215000000000004E-2</v>
      </c>
      <c r="K2855" s="13">
        <v>1.1737440000000001</v>
      </c>
      <c r="L2855" s="13">
        <v>0.36679500000000004</v>
      </c>
      <c r="M2855" s="5">
        <f>AllData_CategoryTribe!AX2856*4</f>
        <v>1.7380440000000001</v>
      </c>
      <c r="N2855" s="5">
        <f>AllData_CategoryTribe!BA2856*9</f>
        <v>0.25393500000000002</v>
      </c>
      <c r="O2855" s="5">
        <f>AllData_CategoryTribe!BB2856*4</f>
        <v>4.6949760000000005</v>
      </c>
      <c r="P2855">
        <f t="shared" si="44"/>
        <v>1</v>
      </c>
      <c r="Q2855">
        <v>29</v>
      </c>
    </row>
    <row r="2856" spans="1:17" x14ac:dyDescent="0.3">
      <c r="A2856" s="8" t="s">
        <v>234</v>
      </c>
      <c r="B2856" s="8" t="s">
        <v>239</v>
      </c>
      <c r="C2856" s="8" t="s">
        <v>199</v>
      </c>
      <c r="D2856" s="8" t="s">
        <v>248</v>
      </c>
      <c r="E2856" s="12">
        <v>134</v>
      </c>
      <c r="F2856" s="12">
        <v>0.28599999999999998</v>
      </c>
      <c r="G2856" s="12">
        <v>38.323999999999998</v>
      </c>
      <c r="H2856" s="13">
        <v>62.468119999999999</v>
      </c>
      <c r="I2856" s="13">
        <v>2.414412</v>
      </c>
      <c r="J2856" s="13">
        <v>0.53653600000000001</v>
      </c>
      <c r="K2856" s="13">
        <v>11.918764000000001</v>
      </c>
      <c r="L2856" s="13">
        <v>0.38323999999999997</v>
      </c>
      <c r="M2856" s="5">
        <f>AllData_CategoryTribe!AX2857*4</f>
        <v>9.657648</v>
      </c>
      <c r="N2856" s="5">
        <f>AllData_CategoryTribe!BA2857*9</f>
        <v>4.828824</v>
      </c>
      <c r="O2856" s="5">
        <f>AllData_CategoryTribe!BB2857*4</f>
        <v>47.675056000000005</v>
      </c>
      <c r="P2856">
        <f t="shared" si="44"/>
        <v>1</v>
      </c>
      <c r="Q2856">
        <v>38.799999999999997</v>
      </c>
    </row>
    <row r="2857" spans="1:17" x14ac:dyDescent="0.3">
      <c r="A2857" s="8" t="s">
        <v>234</v>
      </c>
      <c r="B2857" s="8" t="s">
        <v>239</v>
      </c>
      <c r="C2857" s="8" t="s">
        <v>199</v>
      </c>
      <c r="D2857" s="8" t="s">
        <v>27</v>
      </c>
      <c r="E2857" s="12">
        <v>114</v>
      </c>
      <c r="F2857" s="12">
        <v>1</v>
      </c>
      <c r="G2857" s="12">
        <v>114</v>
      </c>
      <c r="H2857" s="13">
        <v>142.5</v>
      </c>
      <c r="I2857" s="13">
        <v>2.3940000000000001</v>
      </c>
      <c r="J2857" s="13">
        <v>1.4820000000000002</v>
      </c>
      <c r="K2857" s="13">
        <v>29.867999999999999</v>
      </c>
      <c r="L2857" s="13">
        <v>1.1399999999999999</v>
      </c>
      <c r="M2857" s="5">
        <f>AllData_CategoryTribe!AX2858*4</f>
        <v>9.5760000000000005</v>
      </c>
      <c r="N2857" s="5">
        <f>AllData_CategoryTribe!BA2858*9</f>
        <v>13.338000000000001</v>
      </c>
      <c r="O2857" s="5">
        <f>AllData_CategoryTribe!BB2858*4</f>
        <v>119.47199999999999</v>
      </c>
      <c r="P2857">
        <f t="shared" si="44"/>
        <v>1</v>
      </c>
      <c r="Q2857">
        <v>29.6</v>
      </c>
    </row>
    <row r="2858" spans="1:17" x14ac:dyDescent="0.3">
      <c r="A2858" s="8" t="s">
        <v>234</v>
      </c>
      <c r="B2858" s="8" t="s">
        <v>239</v>
      </c>
      <c r="C2858" s="8" t="s">
        <v>199</v>
      </c>
      <c r="D2858" s="8" t="s">
        <v>32</v>
      </c>
      <c r="E2858" s="12">
        <v>83</v>
      </c>
      <c r="F2858" s="12">
        <v>0.42899999999999999</v>
      </c>
      <c r="G2858" s="12">
        <v>35.606999999999999</v>
      </c>
      <c r="H2858" s="13">
        <v>118.21523999999999</v>
      </c>
      <c r="I2858" s="13">
        <v>3.6675210000000003</v>
      </c>
      <c r="J2858" s="13">
        <v>1.0682099999999999</v>
      </c>
      <c r="K2858" s="13">
        <v>26.242359</v>
      </c>
      <c r="L2858" s="13">
        <v>4.5220889999999994</v>
      </c>
      <c r="M2858" s="5">
        <f>AllData_CategoryTribe!AX2859*4</f>
        <v>14.670084000000001</v>
      </c>
      <c r="N2858" s="5">
        <f>AllData_CategoryTribe!BA2859*9</f>
        <v>9.6138899999999996</v>
      </c>
      <c r="O2858" s="5">
        <f>AllData_CategoryTribe!BB2859*4</f>
        <v>104.969436</v>
      </c>
      <c r="P2858">
        <f t="shared" si="44"/>
        <v>1</v>
      </c>
      <c r="Q2858">
        <v>87</v>
      </c>
    </row>
    <row r="2859" spans="1:17" x14ac:dyDescent="0.3">
      <c r="A2859" s="8" t="s">
        <v>234</v>
      </c>
      <c r="B2859" s="8" t="s">
        <v>239</v>
      </c>
      <c r="C2859" s="8" t="s">
        <v>199</v>
      </c>
      <c r="D2859" s="8" t="s">
        <v>74</v>
      </c>
      <c r="E2859" s="12">
        <v>340</v>
      </c>
      <c r="F2859" s="12">
        <v>1</v>
      </c>
      <c r="G2859" s="12">
        <v>340</v>
      </c>
      <c r="H2859" s="13">
        <v>139.4</v>
      </c>
      <c r="I2859" s="13">
        <v>0</v>
      </c>
      <c r="J2859" s="13">
        <v>0</v>
      </c>
      <c r="K2859" s="13">
        <v>35.36</v>
      </c>
      <c r="L2859" s="13">
        <v>0</v>
      </c>
      <c r="M2859" s="5">
        <f>AllData_CategoryTribe!AX2860*4</f>
        <v>0</v>
      </c>
      <c r="N2859" s="5">
        <f>AllData_CategoryTribe!BA2860*9</f>
        <v>0</v>
      </c>
      <c r="O2859" s="5">
        <f>AllData_CategoryTribe!BB2860*4</f>
        <v>141.44</v>
      </c>
      <c r="P2859">
        <f t="shared" si="44"/>
        <v>1</v>
      </c>
      <c r="Q2859">
        <v>10.4</v>
      </c>
    </row>
    <row r="2860" spans="1:17" x14ac:dyDescent="0.3">
      <c r="A2860" s="8" t="s">
        <v>232</v>
      </c>
      <c r="B2860" s="8" t="s">
        <v>240</v>
      </c>
      <c r="C2860" s="8" t="s">
        <v>200</v>
      </c>
      <c r="D2860" s="8" t="s">
        <v>13</v>
      </c>
      <c r="E2860" s="12"/>
      <c r="F2860" s="12">
        <v>0</v>
      </c>
      <c r="G2860" s="12">
        <v>0</v>
      </c>
      <c r="H2860" s="13">
        <v>0</v>
      </c>
      <c r="I2860" s="13">
        <v>0</v>
      </c>
      <c r="J2860" s="13">
        <v>0</v>
      </c>
      <c r="K2860" s="13">
        <v>0</v>
      </c>
      <c r="L2860" s="13">
        <v>0</v>
      </c>
      <c r="M2860" s="5">
        <f>AllData_CategoryTribe!AX2861*4</f>
        <v>0</v>
      </c>
      <c r="N2860" s="5">
        <f>AllData_CategoryTribe!BA2861*9</f>
        <v>0</v>
      </c>
      <c r="O2860" s="5">
        <f>AllData_CategoryTribe!BB2861*4</f>
        <v>0</v>
      </c>
      <c r="P2860">
        <f t="shared" si="44"/>
        <v>0</v>
      </c>
      <c r="Q2860">
        <v>42.9</v>
      </c>
    </row>
    <row r="2861" spans="1:17" x14ac:dyDescent="0.3">
      <c r="A2861" s="8" t="s">
        <v>232</v>
      </c>
      <c r="B2861" s="8" t="s">
        <v>240</v>
      </c>
      <c r="C2861" s="8" t="s">
        <v>200</v>
      </c>
      <c r="D2861" s="8" t="s">
        <v>15</v>
      </c>
      <c r="E2861" s="12"/>
      <c r="F2861" s="12">
        <v>0</v>
      </c>
      <c r="G2861" s="12">
        <v>0</v>
      </c>
      <c r="H2861" s="13">
        <v>0</v>
      </c>
      <c r="I2861" s="13">
        <v>0</v>
      </c>
      <c r="J2861" s="13">
        <v>0</v>
      </c>
      <c r="K2861" s="13">
        <v>0</v>
      </c>
      <c r="L2861" s="13">
        <v>0</v>
      </c>
      <c r="M2861" s="5">
        <f>AllData_CategoryTribe!AX2862*4</f>
        <v>0</v>
      </c>
      <c r="N2861" s="5">
        <f>AllData_CategoryTribe!BA2862*9</f>
        <v>0</v>
      </c>
      <c r="O2861" s="5">
        <f>AllData_CategoryTribe!BB2862*4</f>
        <v>0</v>
      </c>
      <c r="P2861">
        <f t="shared" si="44"/>
        <v>0</v>
      </c>
      <c r="Q2861">
        <v>44.3</v>
      </c>
    </row>
    <row r="2862" spans="1:17" x14ac:dyDescent="0.3">
      <c r="A2862" s="8" t="s">
        <v>232</v>
      </c>
      <c r="B2862" s="8" t="s">
        <v>240</v>
      </c>
      <c r="C2862" s="8" t="s">
        <v>200</v>
      </c>
      <c r="D2862" s="8" t="s">
        <v>17</v>
      </c>
      <c r="E2862" s="12"/>
      <c r="F2862" s="12">
        <v>0</v>
      </c>
      <c r="G2862" s="12">
        <v>0</v>
      </c>
      <c r="H2862" s="13">
        <v>0</v>
      </c>
      <c r="I2862" s="13">
        <v>0</v>
      </c>
      <c r="J2862" s="13">
        <v>0</v>
      </c>
      <c r="K2862" s="13">
        <v>0</v>
      </c>
      <c r="L2862" s="13">
        <v>0</v>
      </c>
      <c r="M2862" s="5">
        <f>AllData_CategoryTribe!AX2863*4</f>
        <v>0</v>
      </c>
      <c r="N2862" s="5">
        <f>AllData_CategoryTribe!BA2863*9</f>
        <v>0</v>
      </c>
      <c r="O2862" s="5">
        <f>AllData_CategoryTribe!BB2863*4</f>
        <v>0</v>
      </c>
      <c r="P2862">
        <f t="shared" si="44"/>
        <v>0</v>
      </c>
      <c r="Q2862">
        <v>38.299999999999997</v>
      </c>
    </row>
    <row r="2863" spans="1:17" x14ac:dyDescent="0.3">
      <c r="A2863" s="8" t="s">
        <v>232</v>
      </c>
      <c r="B2863" s="8" t="s">
        <v>240</v>
      </c>
      <c r="C2863" s="8" t="s">
        <v>200</v>
      </c>
      <c r="D2863" s="8" t="s">
        <v>18</v>
      </c>
      <c r="E2863" s="12"/>
      <c r="F2863" s="12">
        <v>0</v>
      </c>
      <c r="G2863" s="12">
        <v>0</v>
      </c>
      <c r="H2863" s="13">
        <v>0</v>
      </c>
      <c r="I2863" s="13">
        <v>0</v>
      </c>
      <c r="J2863" s="13">
        <v>0</v>
      </c>
      <c r="K2863" s="13">
        <v>0</v>
      </c>
      <c r="L2863" s="13">
        <v>0</v>
      </c>
      <c r="M2863" s="5">
        <f>AllData_CategoryTribe!AX2864*4</f>
        <v>0</v>
      </c>
      <c r="N2863" s="5">
        <f>AllData_CategoryTribe!BA2864*9</f>
        <v>0</v>
      </c>
      <c r="O2863" s="5">
        <f>AllData_CategoryTribe!BB2864*4</f>
        <v>0</v>
      </c>
      <c r="P2863">
        <f t="shared" si="44"/>
        <v>0</v>
      </c>
      <c r="Q2863">
        <v>39.900000000000006</v>
      </c>
    </row>
    <row r="2864" spans="1:17" x14ac:dyDescent="0.3">
      <c r="A2864" s="8" t="s">
        <v>232</v>
      </c>
      <c r="B2864" s="8" t="s">
        <v>240</v>
      </c>
      <c r="C2864" s="8" t="s">
        <v>200</v>
      </c>
      <c r="D2864" s="8" t="s">
        <v>19</v>
      </c>
      <c r="E2864" s="12">
        <v>112</v>
      </c>
      <c r="F2864" s="12">
        <v>6.7000000000000004E-2</v>
      </c>
      <c r="G2864" s="12">
        <v>7.5040000000000004</v>
      </c>
      <c r="H2864" s="13">
        <v>21.386400000000002</v>
      </c>
      <c r="I2864" s="13">
        <v>2.0185759999999999</v>
      </c>
      <c r="J2864" s="13">
        <v>1.4182560000000002</v>
      </c>
      <c r="K2864" s="13">
        <v>0</v>
      </c>
      <c r="L2864" s="13">
        <v>0</v>
      </c>
      <c r="M2864" s="5">
        <f>AllData_CategoryTribe!AX2865*4</f>
        <v>8.0743039999999997</v>
      </c>
      <c r="N2864" s="5">
        <f>AllData_CategoryTribe!BA2865*9</f>
        <v>12.764304000000001</v>
      </c>
      <c r="O2864" s="5">
        <f>AllData_CategoryTribe!BB2865*4</f>
        <v>0</v>
      </c>
      <c r="P2864">
        <f t="shared" si="44"/>
        <v>1</v>
      </c>
      <c r="Q2864">
        <v>45.8</v>
      </c>
    </row>
    <row r="2865" spans="1:17" x14ac:dyDescent="0.3">
      <c r="A2865" s="8" t="s">
        <v>232</v>
      </c>
      <c r="B2865" s="8" t="s">
        <v>240</v>
      </c>
      <c r="C2865" s="8" t="s">
        <v>200</v>
      </c>
      <c r="D2865" s="8" t="s">
        <v>22</v>
      </c>
      <c r="E2865" s="12"/>
      <c r="F2865" s="12">
        <v>0</v>
      </c>
      <c r="G2865" s="12">
        <v>0</v>
      </c>
      <c r="H2865" s="13">
        <v>0</v>
      </c>
      <c r="I2865" s="13">
        <v>0</v>
      </c>
      <c r="J2865" s="13">
        <v>0</v>
      </c>
      <c r="K2865" s="13">
        <v>0</v>
      </c>
      <c r="L2865" s="13">
        <v>0</v>
      </c>
      <c r="M2865" s="5">
        <f>AllData_CategoryTribe!AX2866*4</f>
        <v>0</v>
      </c>
      <c r="N2865" s="5">
        <f>AllData_CategoryTribe!BA2866*9</f>
        <v>0</v>
      </c>
      <c r="O2865" s="5">
        <f>AllData_CategoryTribe!BB2866*4</f>
        <v>0</v>
      </c>
      <c r="P2865">
        <f t="shared" si="44"/>
        <v>0</v>
      </c>
      <c r="Q2865">
        <v>45.8</v>
      </c>
    </row>
    <row r="2866" spans="1:17" x14ac:dyDescent="0.3">
      <c r="A2866" s="8" t="s">
        <v>232</v>
      </c>
      <c r="B2866" s="8" t="s">
        <v>240</v>
      </c>
      <c r="C2866" s="8" t="s">
        <v>200</v>
      </c>
      <c r="D2866" s="8" t="s">
        <v>23</v>
      </c>
      <c r="E2866" s="12">
        <v>64</v>
      </c>
      <c r="F2866" s="12">
        <v>1</v>
      </c>
      <c r="G2866" s="12">
        <v>64</v>
      </c>
      <c r="H2866" s="13">
        <v>99.2</v>
      </c>
      <c r="I2866" s="13">
        <v>8.0640000000000001</v>
      </c>
      <c r="J2866" s="13">
        <v>6.7839999999999998</v>
      </c>
      <c r="K2866" s="13">
        <v>0.70400000000000007</v>
      </c>
      <c r="L2866" s="13">
        <v>0</v>
      </c>
      <c r="M2866" s="5">
        <f>AllData_CategoryTribe!AX2867*4</f>
        <v>32.256</v>
      </c>
      <c r="N2866" s="5">
        <f>AllData_CategoryTribe!BA2867*9</f>
        <v>61.055999999999997</v>
      </c>
      <c r="O2866" s="5">
        <f>AllData_CategoryTribe!BB2867*4</f>
        <v>2.8160000000000003</v>
      </c>
      <c r="P2866">
        <f t="shared" si="44"/>
        <v>1</v>
      </c>
      <c r="Q2866">
        <v>24.3</v>
      </c>
    </row>
    <row r="2867" spans="1:17" x14ac:dyDescent="0.3">
      <c r="A2867" s="8" t="s">
        <v>232</v>
      </c>
      <c r="B2867" s="8" t="s">
        <v>240</v>
      </c>
      <c r="C2867" s="8" t="s">
        <v>200</v>
      </c>
      <c r="D2867" s="8" t="s">
        <v>24</v>
      </c>
      <c r="E2867" s="12">
        <v>184</v>
      </c>
      <c r="F2867" s="12">
        <v>0.71399999999999997</v>
      </c>
      <c r="G2867" s="12">
        <v>131.376</v>
      </c>
      <c r="H2867" s="13">
        <v>90.649439999999998</v>
      </c>
      <c r="I2867" s="13">
        <v>4.7295360000000004</v>
      </c>
      <c r="J2867" s="13">
        <v>5.3864159999999996</v>
      </c>
      <c r="K2867" s="13">
        <v>5.9119200000000003</v>
      </c>
      <c r="L2867" s="13">
        <v>0</v>
      </c>
      <c r="M2867" s="5">
        <f>AllData_CategoryTribe!AX2868*4</f>
        <v>18.918144000000002</v>
      </c>
      <c r="N2867" s="5">
        <f>AllData_CategoryTribe!BA2868*9</f>
        <v>48.477743999999994</v>
      </c>
      <c r="O2867" s="5">
        <f>AllData_CategoryTribe!BB2868*4</f>
        <v>23.647680000000001</v>
      </c>
      <c r="P2867">
        <f t="shared" si="44"/>
        <v>1</v>
      </c>
      <c r="Q2867">
        <v>12.2</v>
      </c>
    </row>
    <row r="2868" spans="1:17" x14ac:dyDescent="0.3">
      <c r="A2868" s="8" t="s">
        <v>232</v>
      </c>
      <c r="B2868" s="8" t="s">
        <v>240</v>
      </c>
      <c r="C2868" s="8" t="s">
        <v>200</v>
      </c>
      <c r="D2868" s="8" t="s">
        <v>25</v>
      </c>
      <c r="E2868" s="12"/>
      <c r="F2868" s="12">
        <v>0</v>
      </c>
      <c r="G2868" s="12">
        <v>0</v>
      </c>
      <c r="H2868" s="13">
        <v>0</v>
      </c>
      <c r="I2868" s="13">
        <v>0</v>
      </c>
      <c r="J2868" s="13">
        <v>0</v>
      </c>
      <c r="K2868" s="13">
        <v>0</v>
      </c>
      <c r="L2868" s="13">
        <v>0</v>
      </c>
      <c r="M2868" s="5">
        <f>AllData_CategoryTribe!AX2869*4</f>
        <v>0</v>
      </c>
      <c r="N2868" s="5">
        <f>AllData_CategoryTribe!BA2869*9</f>
        <v>0</v>
      </c>
      <c r="O2868" s="5">
        <f>AllData_CategoryTribe!BB2869*4</f>
        <v>0</v>
      </c>
      <c r="P2868">
        <f t="shared" si="44"/>
        <v>0</v>
      </c>
      <c r="Q2868">
        <v>59.3</v>
      </c>
    </row>
    <row r="2869" spans="1:17" x14ac:dyDescent="0.3">
      <c r="A2869" s="8" t="s">
        <v>20</v>
      </c>
      <c r="B2869" s="8" t="s">
        <v>240</v>
      </c>
      <c r="C2869" s="8" t="s">
        <v>200</v>
      </c>
      <c r="D2869" s="8" t="s">
        <v>20</v>
      </c>
      <c r="E2869" s="12">
        <v>112</v>
      </c>
      <c r="F2869" s="12">
        <v>1</v>
      </c>
      <c r="G2869" s="12">
        <v>112</v>
      </c>
      <c r="H2869" s="13">
        <v>117.6</v>
      </c>
      <c r="I2869" s="13">
        <v>20.72</v>
      </c>
      <c r="J2869" s="13">
        <v>3.2480000000000002</v>
      </c>
      <c r="K2869" s="13">
        <v>0</v>
      </c>
      <c r="L2869" s="13">
        <v>0</v>
      </c>
      <c r="M2869" s="5">
        <f>AllData_CategoryTribe!AX2870*4</f>
        <v>82.88</v>
      </c>
      <c r="N2869" s="5">
        <f>AllData_CategoryTribe!BA2870*9</f>
        <v>29.232000000000003</v>
      </c>
      <c r="O2869" s="5">
        <f>AllData_CategoryTribe!BB2870*4</f>
        <v>0</v>
      </c>
      <c r="P2869">
        <f t="shared" si="44"/>
        <v>1</v>
      </c>
      <c r="Q2869">
        <v>21.4</v>
      </c>
    </row>
    <row r="2870" spans="1:17" x14ac:dyDescent="0.3">
      <c r="A2870" s="8" t="s">
        <v>233</v>
      </c>
      <c r="B2870" s="8" t="s">
        <v>240</v>
      </c>
      <c r="C2870" s="8" t="s">
        <v>200</v>
      </c>
      <c r="D2870" s="8" t="s">
        <v>26</v>
      </c>
      <c r="E2870" s="12">
        <v>175</v>
      </c>
      <c r="F2870" s="12">
        <v>0.14299999999999999</v>
      </c>
      <c r="G2870" s="12">
        <v>25.024999999999999</v>
      </c>
      <c r="H2870" s="13">
        <v>32.532499999999999</v>
      </c>
      <c r="I2870" s="13">
        <v>0.60059999999999991</v>
      </c>
      <c r="J2870" s="13">
        <v>5.0049999999999997E-2</v>
      </c>
      <c r="K2870" s="13">
        <v>7.1571500000000006</v>
      </c>
      <c r="L2870" s="13">
        <v>7.5074999999999989E-2</v>
      </c>
      <c r="M2870" s="5">
        <f>AllData_CategoryTribe!AX2871*4</f>
        <v>2.4023999999999996</v>
      </c>
      <c r="N2870" s="5">
        <f>AllData_CategoryTribe!BA2871*9</f>
        <v>0.45044999999999996</v>
      </c>
      <c r="O2870" s="5">
        <f>AllData_CategoryTribe!BB2871*4</f>
        <v>28.628600000000002</v>
      </c>
      <c r="P2870">
        <f t="shared" si="44"/>
        <v>1</v>
      </c>
      <c r="Q2870">
        <v>31.200000000000003</v>
      </c>
    </row>
    <row r="2871" spans="1:17" x14ac:dyDescent="0.3">
      <c r="A2871" s="8" t="s">
        <v>233</v>
      </c>
      <c r="B2871" s="8" t="s">
        <v>240</v>
      </c>
      <c r="C2871" s="8" t="s">
        <v>200</v>
      </c>
      <c r="D2871" s="8" t="s">
        <v>28</v>
      </c>
      <c r="E2871" s="12">
        <v>185</v>
      </c>
      <c r="F2871" s="12">
        <v>0.71399999999999997</v>
      </c>
      <c r="G2871" s="12">
        <v>132.09</v>
      </c>
      <c r="H2871" s="13">
        <v>167.7543</v>
      </c>
      <c r="I2871" s="13">
        <v>11.49183</v>
      </c>
      <c r="J2871" s="13">
        <v>0.66044999999999998</v>
      </c>
      <c r="K2871" s="13">
        <v>30.116520000000001</v>
      </c>
      <c r="L2871" s="13">
        <v>8.4537600000000008</v>
      </c>
      <c r="M2871" s="5">
        <f>AllData_CategoryTribe!AX2872*4</f>
        <v>45.967320000000001</v>
      </c>
      <c r="N2871" s="5">
        <f>AllData_CategoryTribe!BA2872*9</f>
        <v>5.9440499999999998</v>
      </c>
      <c r="O2871" s="5">
        <f>AllData_CategoryTribe!BB2872*4</f>
        <v>120.46608000000001</v>
      </c>
      <c r="P2871">
        <f t="shared" si="44"/>
        <v>1</v>
      </c>
      <c r="Q2871">
        <v>32</v>
      </c>
    </row>
    <row r="2872" spans="1:17" x14ac:dyDescent="0.3">
      <c r="A2872" s="8" t="s">
        <v>233</v>
      </c>
      <c r="B2872" s="8" t="s">
        <v>240</v>
      </c>
      <c r="C2872" s="8" t="s">
        <v>200</v>
      </c>
      <c r="D2872" s="8" t="s">
        <v>29</v>
      </c>
      <c r="E2872" s="12">
        <v>60</v>
      </c>
      <c r="F2872" s="12">
        <v>1</v>
      </c>
      <c r="G2872" s="12">
        <v>60</v>
      </c>
      <c r="H2872" s="13">
        <v>13.2</v>
      </c>
      <c r="I2872" s="13">
        <v>0.6</v>
      </c>
      <c r="J2872" s="13">
        <v>0.24</v>
      </c>
      <c r="K2872" s="13">
        <v>2.7</v>
      </c>
      <c r="L2872" s="13">
        <v>1.68</v>
      </c>
      <c r="M2872" s="5">
        <f>AllData_CategoryTribe!AX2873*4</f>
        <v>2.4</v>
      </c>
      <c r="N2872" s="5">
        <f>AllData_CategoryTribe!BA2873*9</f>
        <v>2.16</v>
      </c>
      <c r="O2872" s="5">
        <f>AllData_CategoryTribe!BB2873*4</f>
        <v>10.8</v>
      </c>
      <c r="P2872">
        <f t="shared" si="44"/>
        <v>1</v>
      </c>
      <c r="Q2872">
        <v>5.9</v>
      </c>
    </row>
    <row r="2873" spans="1:17" x14ac:dyDescent="0.3">
      <c r="A2873" s="8" t="s">
        <v>233</v>
      </c>
      <c r="B2873" s="8" t="s">
        <v>240</v>
      </c>
      <c r="C2873" s="8" t="s">
        <v>200</v>
      </c>
      <c r="D2873" s="8" t="s">
        <v>30</v>
      </c>
      <c r="E2873" s="12">
        <v>119</v>
      </c>
      <c r="F2873" s="12">
        <v>0.71399999999999997</v>
      </c>
      <c r="G2873" s="12">
        <v>84.965999999999994</v>
      </c>
      <c r="H2873" s="13">
        <v>78.168719999999993</v>
      </c>
      <c r="I2873" s="13">
        <v>0.84965999999999997</v>
      </c>
      <c r="J2873" s="13">
        <v>0.42482999999999999</v>
      </c>
      <c r="K2873" s="13">
        <v>19.882043999999997</v>
      </c>
      <c r="L2873" s="13">
        <v>2.0391840000000001</v>
      </c>
      <c r="M2873" s="5">
        <f>AllData_CategoryTribe!AX2874*4</f>
        <v>3.3986399999999999</v>
      </c>
      <c r="N2873" s="5">
        <f>AllData_CategoryTribe!BA2874*9</f>
        <v>3.8234699999999999</v>
      </c>
      <c r="O2873" s="5">
        <f>AllData_CategoryTribe!BB2874*4</f>
        <v>79.528175999999988</v>
      </c>
      <c r="P2873">
        <f t="shared" si="44"/>
        <v>1</v>
      </c>
      <c r="Q2873">
        <v>24.9</v>
      </c>
    </row>
    <row r="2874" spans="1:17" x14ac:dyDescent="0.3">
      <c r="A2874" s="8" t="s">
        <v>233</v>
      </c>
      <c r="B2874" s="8" t="s">
        <v>240</v>
      </c>
      <c r="C2874" s="8" t="s">
        <v>200</v>
      </c>
      <c r="D2874" s="8" t="s">
        <v>31</v>
      </c>
      <c r="E2874" s="12"/>
      <c r="F2874" s="12">
        <v>0</v>
      </c>
      <c r="G2874" s="12">
        <v>0</v>
      </c>
      <c r="H2874" s="13">
        <v>0</v>
      </c>
      <c r="I2874" s="13">
        <v>0</v>
      </c>
      <c r="J2874" s="13">
        <v>0</v>
      </c>
      <c r="K2874" s="13">
        <v>0</v>
      </c>
      <c r="L2874" s="13">
        <v>0</v>
      </c>
      <c r="M2874" s="5">
        <f>AllData_CategoryTribe!AX2875*4</f>
        <v>0</v>
      </c>
      <c r="N2874" s="5">
        <f>AllData_CategoryTribe!BA2875*9</f>
        <v>0</v>
      </c>
      <c r="O2874" s="5">
        <f>AllData_CategoryTribe!BB2875*4</f>
        <v>0</v>
      </c>
      <c r="P2874">
        <f t="shared" si="44"/>
        <v>0</v>
      </c>
      <c r="Q2874">
        <v>23.700000000000003</v>
      </c>
    </row>
    <row r="2875" spans="1:17" x14ac:dyDescent="0.3">
      <c r="A2875" s="8" t="s">
        <v>233</v>
      </c>
      <c r="B2875" s="8" t="s">
        <v>240</v>
      </c>
      <c r="C2875" s="8" t="s">
        <v>200</v>
      </c>
      <c r="D2875" s="8" t="s">
        <v>167</v>
      </c>
      <c r="E2875" s="12">
        <v>62</v>
      </c>
      <c r="F2875" s="12">
        <v>1</v>
      </c>
      <c r="G2875" s="12">
        <v>62</v>
      </c>
      <c r="H2875" s="13">
        <v>13.02</v>
      </c>
      <c r="I2875" s="13">
        <v>0.55800000000000005</v>
      </c>
      <c r="J2875" s="13">
        <v>0.18599999999999997</v>
      </c>
      <c r="K2875" s="13">
        <v>2.8519999999999999</v>
      </c>
      <c r="L2875" s="13">
        <v>0.68200000000000005</v>
      </c>
      <c r="M2875" s="5">
        <f>AllData_CategoryTribe!AX2876*4</f>
        <v>2.2320000000000002</v>
      </c>
      <c r="N2875" s="5">
        <f>AllData_CategoryTribe!BA2876*9</f>
        <v>1.6739999999999997</v>
      </c>
      <c r="O2875" s="5">
        <f>AllData_CategoryTribe!BB2876*4</f>
        <v>11.407999999999999</v>
      </c>
      <c r="P2875">
        <f t="shared" si="44"/>
        <v>1</v>
      </c>
      <c r="Q2875">
        <v>5.8</v>
      </c>
    </row>
    <row r="2876" spans="1:17" x14ac:dyDescent="0.3">
      <c r="A2876" s="8" t="s">
        <v>233</v>
      </c>
      <c r="B2876" s="8" t="s">
        <v>240</v>
      </c>
      <c r="C2876" s="8" t="s">
        <v>200</v>
      </c>
      <c r="D2876" s="8" t="s">
        <v>171</v>
      </c>
      <c r="E2876" s="12">
        <v>44</v>
      </c>
      <c r="F2876" s="12">
        <v>0.28599999999999998</v>
      </c>
      <c r="G2876" s="12">
        <v>12.584</v>
      </c>
      <c r="H2876" s="13">
        <v>34.480159999999998</v>
      </c>
      <c r="I2876" s="13">
        <v>1.1073920000000002</v>
      </c>
      <c r="J2876" s="13">
        <v>0.37751999999999997</v>
      </c>
      <c r="K2876" s="13">
        <v>6.5310959999999998</v>
      </c>
      <c r="L2876" s="13">
        <v>0.352352</v>
      </c>
      <c r="M2876" s="5">
        <f>AllData_CategoryTribe!AX2877*4</f>
        <v>4.4295680000000006</v>
      </c>
      <c r="N2876" s="5">
        <f>AllData_CategoryTribe!BA2877*9</f>
        <v>3.3976799999999998</v>
      </c>
      <c r="O2876" s="5">
        <f>AllData_CategoryTribe!BB2877*4</f>
        <v>26.124383999999999</v>
      </c>
      <c r="P2876">
        <f t="shared" si="44"/>
        <v>1</v>
      </c>
      <c r="Q2876">
        <v>63.7</v>
      </c>
    </row>
    <row r="2877" spans="1:17" x14ac:dyDescent="0.3">
      <c r="A2877" s="8" t="s">
        <v>234</v>
      </c>
      <c r="B2877" s="8" t="s">
        <v>240</v>
      </c>
      <c r="C2877" s="8" t="s">
        <v>200</v>
      </c>
      <c r="D2877" s="8" t="s">
        <v>248</v>
      </c>
      <c r="E2877" s="12">
        <v>134</v>
      </c>
      <c r="F2877" s="12">
        <v>1</v>
      </c>
      <c r="G2877" s="12">
        <v>134</v>
      </c>
      <c r="H2877" s="13">
        <v>218.42</v>
      </c>
      <c r="I2877" s="13">
        <v>8.4420000000000002</v>
      </c>
      <c r="J2877" s="13">
        <v>1.8759999999999999</v>
      </c>
      <c r="K2877" s="13">
        <v>41.674000000000007</v>
      </c>
      <c r="L2877" s="13">
        <v>1.34</v>
      </c>
      <c r="M2877" s="5">
        <f>AllData_CategoryTribe!AX2878*4</f>
        <v>33.768000000000001</v>
      </c>
      <c r="N2877" s="5">
        <f>AllData_CategoryTribe!BA2878*9</f>
        <v>16.884</v>
      </c>
      <c r="O2877" s="5">
        <f>AllData_CategoryTribe!BB2878*4</f>
        <v>166.69600000000003</v>
      </c>
      <c r="P2877">
        <f t="shared" si="44"/>
        <v>1</v>
      </c>
      <c r="Q2877">
        <v>38.799999999999997</v>
      </c>
    </row>
    <row r="2878" spans="1:17" x14ac:dyDescent="0.3">
      <c r="A2878" s="8" t="s">
        <v>234</v>
      </c>
      <c r="B2878" s="8" t="s">
        <v>240</v>
      </c>
      <c r="C2878" s="8" t="s">
        <v>200</v>
      </c>
      <c r="D2878" s="8" t="s">
        <v>27</v>
      </c>
      <c r="E2878" s="12">
        <v>114</v>
      </c>
      <c r="F2878" s="12">
        <v>1</v>
      </c>
      <c r="G2878" s="12">
        <v>114</v>
      </c>
      <c r="H2878" s="13">
        <v>142.5</v>
      </c>
      <c r="I2878" s="13">
        <v>2.3940000000000001</v>
      </c>
      <c r="J2878" s="13">
        <v>1.4820000000000002</v>
      </c>
      <c r="K2878" s="13">
        <v>29.867999999999999</v>
      </c>
      <c r="L2878" s="13">
        <v>1.1399999999999999</v>
      </c>
      <c r="M2878" s="5">
        <f>AllData_CategoryTribe!AX2879*4</f>
        <v>9.5760000000000005</v>
      </c>
      <c r="N2878" s="5">
        <f>AllData_CategoryTribe!BA2879*9</f>
        <v>13.338000000000001</v>
      </c>
      <c r="O2878" s="5">
        <f>AllData_CategoryTribe!BB2879*4</f>
        <v>119.47199999999999</v>
      </c>
      <c r="P2878">
        <f t="shared" si="44"/>
        <v>1</v>
      </c>
      <c r="Q2878">
        <v>29.6</v>
      </c>
    </row>
    <row r="2879" spans="1:17" x14ac:dyDescent="0.3">
      <c r="A2879" s="8" t="s">
        <v>234</v>
      </c>
      <c r="B2879" s="8" t="s">
        <v>240</v>
      </c>
      <c r="C2879" s="8" t="s">
        <v>200</v>
      </c>
      <c r="D2879" s="8" t="s">
        <v>32</v>
      </c>
      <c r="E2879" s="12">
        <v>83</v>
      </c>
      <c r="F2879" s="12">
        <v>0.57099999999999995</v>
      </c>
      <c r="G2879" s="12">
        <v>47.392999999999994</v>
      </c>
      <c r="H2879" s="13">
        <v>157.34475999999998</v>
      </c>
      <c r="I2879" s="13">
        <v>4.8814789999999997</v>
      </c>
      <c r="J2879" s="13">
        <v>1.4217899999999997</v>
      </c>
      <c r="K2879" s="13">
        <v>34.928640999999999</v>
      </c>
      <c r="L2879" s="13">
        <v>6.0189109999999992</v>
      </c>
      <c r="M2879" s="5">
        <f>AllData_CategoryTribe!AX2880*4</f>
        <v>19.525915999999999</v>
      </c>
      <c r="N2879" s="5">
        <f>AllData_CategoryTribe!BA2880*9</f>
        <v>12.796109999999997</v>
      </c>
      <c r="O2879" s="5">
        <f>AllData_CategoryTribe!BB2880*4</f>
        <v>139.714564</v>
      </c>
      <c r="P2879">
        <f t="shared" si="44"/>
        <v>1</v>
      </c>
      <c r="Q2879">
        <v>87</v>
      </c>
    </row>
    <row r="2880" spans="1:17" x14ac:dyDescent="0.3">
      <c r="A2880" s="8" t="s">
        <v>234</v>
      </c>
      <c r="B2880" s="8" t="s">
        <v>240</v>
      </c>
      <c r="C2880" s="8" t="s">
        <v>200</v>
      </c>
      <c r="D2880" s="8" t="s">
        <v>74</v>
      </c>
      <c r="E2880" s="12">
        <v>340</v>
      </c>
      <c r="F2880" s="12">
        <v>1</v>
      </c>
      <c r="G2880" s="12">
        <v>340</v>
      </c>
      <c r="H2880" s="13">
        <v>139.4</v>
      </c>
      <c r="I2880" s="13">
        <v>0</v>
      </c>
      <c r="J2880" s="13">
        <v>0</v>
      </c>
      <c r="K2880" s="13">
        <v>35.36</v>
      </c>
      <c r="L2880" s="13">
        <v>0</v>
      </c>
      <c r="M2880" s="5">
        <f>AllData_CategoryTribe!AX2881*4</f>
        <v>0</v>
      </c>
      <c r="N2880" s="5">
        <f>AllData_CategoryTribe!BA2881*9</f>
        <v>0</v>
      </c>
      <c r="O2880" s="5">
        <f>AllData_CategoryTribe!BB2881*4</f>
        <v>141.44</v>
      </c>
      <c r="P2880">
        <f t="shared" si="44"/>
        <v>1</v>
      </c>
      <c r="Q2880">
        <v>10.4</v>
      </c>
    </row>
    <row r="2881" spans="1:17" x14ac:dyDescent="0.3">
      <c r="A2881" s="8" t="s">
        <v>232</v>
      </c>
      <c r="B2881" s="8" t="s">
        <v>240</v>
      </c>
      <c r="C2881" s="8" t="s">
        <v>201</v>
      </c>
      <c r="D2881" s="8" t="s">
        <v>13</v>
      </c>
      <c r="E2881" s="12">
        <v>112</v>
      </c>
      <c r="F2881" s="12">
        <v>0.14299999999999999</v>
      </c>
      <c r="G2881" s="12">
        <v>16.015999999999998</v>
      </c>
      <c r="H2881" s="13">
        <v>43.08303999999999</v>
      </c>
      <c r="I2881" s="13">
        <v>3.9879839999999995</v>
      </c>
      <c r="J2881" s="13">
        <v>2.8828799999999997</v>
      </c>
      <c r="K2881" s="13">
        <v>0</v>
      </c>
      <c r="L2881" s="13">
        <v>0</v>
      </c>
      <c r="M2881" s="5">
        <f>AllData_CategoryTribe!AX2882*4</f>
        <v>15.951935999999998</v>
      </c>
      <c r="N2881" s="5">
        <f>AllData_CategoryTribe!BA2882*9</f>
        <v>25.945919999999997</v>
      </c>
      <c r="O2881" s="5">
        <f>AllData_CategoryTribe!BB2882*4</f>
        <v>0</v>
      </c>
      <c r="P2881">
        <f t="shared" si="44"/>
        <v>1</v>
      </c>
      <c r="Q2881">
        <v>42.9</v>
      </c>
    </row>
    <row r="2882" spans="1:17" x14ac:dyDescent="0.3">
      <c r="A2882" s="8" t="s">
        <v>232</v>
      </c>
      <c r="B2882" s="8" t="s">
        <v>240</v>
      </c>
      <c r="C2882" s="8" t="s">
        <v>201</v>
      </c>
      <c r="D2882" s="8" t="s">
        <v>15</v>
      </c>
      <c r="E2882" s="12">
        <v>85</v>
      </c>
      <c r="F2882" s="12">
        <v>0.14299999999999999</v>
      </c>
      <c r="G2882" s="12">
        <v>12.154999999999999</v>
      </c>
      <c r="H2882" s="13">
        <v>29.29355</v>
      </c>
      <c r="I2882" s="13">
        <v>3.9989949999999999</v>
      </c>
      <c r="J2882" s="13">
        <v>1.3248949999999999</v>
      </c>
      <c r="K2882" s="13">
        <v>6.0774999999999996E-2</v>
      </c>
      <c r="L2882" s="13">
        <v>0</v>
      </c>
      <c r="M2882" s="5">
        <f>AllData_CategoryTribe!AX2883*4</f>
        <v>15.995979999999999</v>
      </c>
      <c r="N2882" s="5">
        <f>AllData_CategoryTribe!BA2883*9</f>
        <v>11.924054999999999</v>
      </c>
      <c r="O2882" s="5">
        <f>AllData_CategoryTribe!BB2883*4</f>
        <v>0.24309999999999998</v>
      </c>
      <c r="P2882">
        <f t="shared" si="44"/>
        <v>1</v>
      </c>
      <c r="Q2882">
        <v>44.3</v>
      </c>
    </row>
    <row r="2883" spans="1:17" x14ac:dyDescent="0.3">
      <c r="A2883" s="8" t="s">
        <v>232</v>
      </c>
      <c r="B2883" s="8" t="s">
        <v>240</v>
      </c>
      <c r="C2883" s="8" t="s">
        <v>201</v>
      </c>
      <c r="D2883" s="8" t="s">
        <v>17</v>
      </c>
      <c r="E2883" s="12">
        <v>85</v>
      </c>
      <c r="F2883" s="12">
        <v>6.7000000000000004E-2</v>
      </c>
      <c r="G2883" s="12">
        <v>5.6950000000000003</v>
      </c>
      <c r="H2883" s="13">
        <v>15.091750000000001</v>
      </c>
      <c r="I2883" s="13">
        <v>0.96245499999999995</v>
      </c>
      <c r="J2883" s="13">
        <v>1.2187300000000001</v>
      </c>
      <c r="K2883" s="13">
        <v>0</v>
      </c>
      <c r="L2883" s="13">
        <v>0</v>
      </c>
      <c r="M2883" s="5">
        <f>AllData_CategoryTribe!AX2884*4</f>
        <v>3.8498199999999998</v>
      </c>
      <c r="N2883" s="5">
        <f>AllData_CategoryTribe!BA2884*9</f>
        <v>10.968570000000001</v>
      </c>
      <c r="O2883" s="5">
        <f>AllData_CategoryTribe!BB2884*4</f>
        <v>0</v>
      </c>
      <c r="P2883">
        <f t="shared" ref="P2883:P2946" si="45">IF($G$2:$G$3469&gt;0,1,0)</f>
        <v>1</v>
      </c>
      <c r="Q2883">
        <v>38.299999999999997</v>
      </c>
    </row>
    <row r="2884" spans="1:17" x14ac:dyDescent="0.3">
      <c r="A2884" s="8" t="s">
        <v>232</v>
      </c>
      <c r="B2884" s="8" t="s">
        <v>240</v>
      </c>
      <c r="C2884" s="8" t="s">
        <v>201</v>
      </c>
      <c r="D2884" s="8" t="s">
        <v>18</v>
      </c>
      <c r="E2884" s="12"/>
      <c r="F2884" s="12">
        <v>0</v>
      </c>
      <c r="G2884" s="12">
        <v>0</v>
      </c>
      <c r="H2884" s="13">
        <v>0</v>
      </c>
      <c r="I2884" s="13">
        <v>0</v>
      </c>
      <c r="J2884" s="13">
        <v>0</v>
      </c>
      <c r="K2884" s="13">
        <v>0</v>
      </c>
      <c r="L2884" s="13">
        <v>0</v>
      </c>
      <c r="M2884" s="5">
        <f>AllData_CategoryTribe!AX2885*4</f>
        <v>0</v>
      </c>
      <c r="N2884" s="5">
        <f>AllData_CategoryTribe!BA2885*9</f>
        <v>0</v>
      </c>
      <c r="O2884" s="5">
        <f>AllData_CategoryTribe!BB2885*4</f>
        <v>0</v>
      </c>
      <c r="P2884">
        <f t="shared" si="45"/>
        <v>0</v>
      </c>
      <c r="Q2884">
        <v>39.900000000000006</v>
      </c>
    </row>
    <row r="2885" spans="1:17" x14ac:dyDescent="0.3">
      <c r="A2885" s="8" t="s">
        <v>232</v>
      </c>
      <c r="B2885" s="8" t="s">
        <v>240</v>
      </c>
      <c r="C2885" s="8" t="s">
        <v>201</v>
      </c>
      <c r="D2885" s="8" t="s">
        <v>19</v>
      </c>
      <c r="E2885" s="12">
        <v>112</v>
      </c>
      <c r="F2885" s="12">
        <v>0.14299999999999999</v>
      </c>
      <c r="G2885" s="12">
        <v>16.015999999999998</v>
      </c>
      <c r="H2885" s="13">
        <v>45.645599999999995</v>
      </c>
      <c r="I2885" s="13">
        <v>4.3083039999999997</v>
      </c>
      <c r="J2885" s="13">
        <v>3.0270239999999995</v>
      </c>
      <c r="K2885" s="13">
        <v>0</v>
      </c>
      <c r="L2885" s="13">
        <v>0</v>
      </c>
      <c r="M2885" s="5">
        <f>AllData_CategoryTribe!AX2886*4</f>
        <v>17.233215999999999</v>
      </c>
      <c r="N2885" s="5">
        <f>AllData_CategoryTribe!BA2886*9</f>
        <v>27.243215999999997</v>
      </c>
      <c r="O2885" s="5">
        <f>AllData_CategoryTribe!BB2886*4</f>
        <v>0</v>
      </c>
      <c r="P2885">
        <f t="shared" si="45"/>
        <v>1</v>
      </c>
      <c r="Q2885">
        <v>45.8</v>
      </c>
    </row>
    <row r="2886" spans="1:17" x14ac:dyDescent="0.3">
      <c r="A2886" s="8" t="s">
        <v>232</v>
      </c>
      <c r="B2886" s="8" t="s">
        <v>240</v>
      </c>
      <c r="C2886" s="8" t="s">
        <v>201</v>
      </c>
      <c r="D2886" s="8" t="s">
        <v>22</v>
      </c>
      <c r="E2886" s="12"/>
      <c r="F2886" s="12">
        <v>0</v>
      </c>
      <c r="G2886" s="12">
        <v>0</v>
      </c>
      <c r="H2886" s="13">
        <v>0</v>
      </c>
      <c r="I2886" s="13">
        <v>0</v>
      </c>
      <c r="J2886" s="13">
        <v>0</v>
      </c>
      <c r="K2886" s="13">
        <v>0</v>
      </c>
      <c r="L2886" s="13">
        <v>0</v>
      </c>
      <c r="M2886" s="5">
        <f>AllData_CategoryTribe!AX2887*4</f>
        <v>0</v>
      </c>
      <c r="N2886" s="5">
        <f>AllData_CategoryTribe!BA2887*9</f>
        <v>0</v>
      </c>
      <c r="O2886" s="5">
        <f>AllData_CategoryTribe!BB2887*4</f>
        <v>0</v>
      </c>
      <c r="P2886">
        <f t="shared" si="45"/>
        <v>0</v>
      </c>
      <c r="Q2886">
        <v>45.8</v>
      </c>
    </row>
    <row r="2887" spans="1:17" x14ac:dyDescent="0.3">
      <c r="A2887" s="8" t="s">
        <v>232</v>
      </c>
      <c r="B2887" s="8" t="s">
        <v>240</v>
      </c>
      <c r="C2887" s="8" t="s">
        <v>201</v>
      </c>
      <c r="D2887" s="8" t="s">
        <v>23</v>
      </c>
      <c r="E2887" s="12">
        <v>64</v>
      </c>
      <c r="F2887" s="12">
        <v>0.14299999999999999</v>
      </c>
      <c r="G2887" s="12">
        <v>9.1519999999999992</v>
      </c>
      <c r="H2887" s="13">
        <v>14.185599999999999</v>
      </c>
      <c r="I2887" s="13">
        <v>1.153152</v>
      </c>
      <c r="J2887" s="13">
        <v>0.97011199999999986</v>
      </c>
      <c r="K2887" s="13">
        <v>0.100672</v>
      </c>
      <c r="L2887" s="13">
        <v>0</v>
      </c>
      <c r="M2887" s="5">
        <f>AllData_CategoryTribe!AX2888*4</f>
        <v>4.6126079999999998</v>
      </c>
      <c r="N2887" s="5">
        <f>AllData_CategoryTribe!BA2888*9</f>
        <v>8.7310079999999992</v>
      </c>
      <c r="O2887" s="5">
        <f>AllData_CategoryTribe!BB2888*4</f>
        <v>0.40268799999999999</v>
      </c>
      <c r="P2887">
        <f t="shared" si="45"/>
        <v>1</v>
      </c>
      <c r="Q2887">
        <v>24.3</v>
      </c>
    </row>
    <row r="2888" spans="1:17" x14ac:dyDescent="0.3">
      <c r="A2888" s="8" t="s">
        <v>232</v>
      </c>
      <c r="B2888" s="8" t="s">
        <v>240</v>
      </c>
      <c r="C2888" s="8" t="s">
        <v>201</v>
      </c>
      <c r="D2888" s="8" t="s">
        <v>24</v>
      </c>
      <c r="E2888" s="12">
        <v>184</v>
      </c>
      <c r="F2888" s="12">
        <v>0.14299999999999999</v>
      </c>
      <c r="G2888" s="12">
        <v>26.311999999999998</v>
      </c>
      <c r="H2888" s="13">
        <v>18.155279999999998</v>
      </c>
      <c r="I2888" s="13">
        <v>0.94723199999999996</v>
      </c>
      <c r="J2888" s="13">
        <v>1.0787919999999998</v>
      </c>
      <c r="K2888" s="13">
        <v>1.18404</v>
      </c>
      <c r="L2888" s="13">
        <v>0</v>
      </c>
      <c r="M2888" s="5">
        <f>AllData_CategoryTribe!AX2889*4</f>
        <v>3.7889279999999999</v>
      </c>
      <c r="N2888" s="5">
        <f>AllData_CategoryTribe!BA2889*9</f>
        <v>9.709127999999998</v>
      </c>
      <c r="O2888" s="5">
        <f>AllData_CategoryTribe!BB2889*4</f>
        <v>4.7361599999999999</v>
      </c>
      <c r="P2888">
        <f t="shared" si="45"/>
        <v>1</v>
      </c>
      <c r="Q2888">
        <v>12.2</v>
      </c>
    </row>
    <row r="2889" spans="1:17" x14ac:dyDescent="0.3">
      <c r="A2889" s="8" t="s">
        <v>232</v>
      </c>
      <c r="B2889" s="8" t="s">
        <v>240</v>
      </c>
      <c r="C2889" s="8" t="s">
        <v>201</v>
      </c>
      <c r="D2889" s="8" t="s">
        <v>25</v>
      </c>
      <c r="E2889" s="12"/>
      <c r="F2889" s="12">
        <v>0</v>
      </c>
      <c r="G2889" s="12">
        <v>0</v>
      </c>
      <c r="H2889" s="13">
        <v>0</v>
      </c>
      <c r="I2889" s="13">
        <v>0</v>
      </c>
      <c r="J2889" s="13">
        <v>0</v>
      </c>
      <c r="K2889" s="13">
        <v>0</v>
      </c>
      <c r="L2889" s="13">
        <v>0</v>
      </c>
      <c r="M2889" s="5">
        <f>AllData_CategoryTribe!AX2890*4</f>
        <v>0</v>
      </c>
      <c r="N2889" s="5">
        <f>AllData_CategoryTribe!BA2890*9</f>
        <v>0</v>
      </c>
      <c r="O2889" s="5">
        <f>AllData_CategoryTribe!BB2890*4</f>
        <v>0</v>
      </c>
      <c r="P2889">
        <f t="shared" si="45"/>
        <v>0</v>
      </c>
      <c r="Q2889">
        <v>59.3</v>
      </c>
    </row>
    <row r="2890" spans="1:17" x14ac:dyDescent="0.3">
      <c r="A2890" s="8" t="s">
        <v>20</v>
      </c>
      <c r="B2890" s="8" t="s">
        <v>240</v>
      </c>
      <c r="C2890" s="8" t="s">
        <v>201</v>
      </c>
      <c r="D2890" s="8" t="s">
        <v>20</v>
      </c>
      <c r="E2890" s="12">
        <v>112</v>
      </c>
      <c r="F2890" s="12">
        <v>1</v>
      </c>
      <c r="G2890" s="12">
        <v>112</v>
      </c>
      <c r="H2890" s="13">
        <v>117.6</v>
      </c>
      <c r="I2890" s="13">
        <v>20.72</v>
      </c>
      <c r="J2890" s="13">
        <v>3.2480000000000002</v>
      </c>
      <c r="K2890" s="13">
        <v>0</v>
      </c>
      <c r="L2890" s="13">
        <v>0</v>
      </c>
      <c r="M2890" s="5">
        <f>AllData_CategoryTribe!AX2891*4</f>
        <v>82.88</v>
      </c>
      <c r="N2890" s="5">
        <f>AllData_CategoryTribe!BA2891*9</f>
        <v>29.232000000000003</v>
      </c>
      <c r="O2890" s="5">
        <f>AllData_CategoryTribe!BB2891*4</f>
        <v>0</v>
      </c>
      <c r="P2890">
        <f t="shared" si="45"/>
        <v>1</v>
      </c>
      <c r="Q2890">
        <v>21.4</v>
      </c>
    </row>
    <row r="2891" spans="1:17" x14ac:dyDescent="0.3">
      <c r="A2891" s="8" t="s">
        <v>233</v>
      </c>
      <c r="B2891" s="8" t="s">
        <v>240</v>
      </c>
      <c r="C2891" s="8" t="s">
        <v>201</v>
      </c>
      <c r="D2891" s="8" t="s">
        <v>26</v>
      </c>
      <c r="E2891" s="12">
        <v>175</v>
      </c>
      <c r="F2891" s="12">
        <v>1</v>
      </c>
      <c r="G2891" s="12">
        <v>175</v>
      </c>
      <c r="H2891" s="13">
        <v>227.5</v>
      </c>
      <c r="I2891" s="13">
        <v>4.2</v>
      </c>
      <c r="J2891" s="13">
        <v>0.35</v>
      </c>
      <c r="K2891" s="13">
        <v>50.05</v>
      </c>
      <c r="L2891" s="13">
        <v>0.52500000000000002</v>
      </c>
      <c r="M2891" s="5">
        <f>AllData_CategoryTribe!AX2892*4</f>
        <v>16.8</v>
      </c>
      <c r="N2891" s="5">
        <f>AllData_CategoryTribe!BA2892*9</f>
        <v>3.15</v>
      </c>
      <c r="O2891" s="5">
        <f>AllData_CategoryTribe!BB2892*4</f>
        <v>200.2</v>
      </c>
      <c r="P2891">
        <f t="shared" si="45"/>
        <v>1</v>
      </c>
      <c r="Q2891">
        <v>31.200000000000003</v>
      </c>
    </row>
    <row r="2892" spans="1:17" x14ac:dyDescent="0.3">
      <c r="A2892" s="8" t="s">
        <v>233</v>
      </c>
      <c r="B2892" s="8" t="s">
        <v>240</v>
      </c>
      <c r="C2892" s="8" t="s">
        <v>201</v>
      </c>
      <c r="D2892" s="8" t="s">
        <v>28</v>
      </c>
      <c r="E2892" s="12">
        <v>185</v>
      </c>
      <c r="F2892" s="12">
        <v>1</v>
      </c>
      <c r="G2892" s="12">
        <v>185</v>
      </c>
      <c r="H2892" s="13">
        <v>234.95</v>
      </c>
      <c r="I2892" s="13">
        <v>16.094999999999999</v>
      </c>
      <c r="J2892" s="13">
        <v>0.92500000000000004</v>
      </c>
      <c r="K2892" s="13">
        <v>42.18</v>
      </c>
      <c r="L2892" s="13">
        <v>11.84</v>
      </c>
      <c r="M2892" s="5">
        <f>AllData_CategoryTribe!AX2893*4</f>
        <v>64.38</v>
      </c>
      <c r="N2892" s="5">
        <f>AllData_CategoryTribe!BA2893*9</f>
        <v>8.3250000000000011</v>
      </c>
      <c r="O2892" s="5">
        <f>AllData_CategoryTribe!BB2893*4</f>
        <v>168.72</v>
      </c>
      <c r="P2892">
        <f t="shared" si="45"/>
        <v>1</v>
      </c>
      <c r="Q2892">
        <v>32</v>
      </c>
    </row>
    <row r="2893" spans="1:17" x14ac:dyDescent="0.3">
      <c r="A2893" s="8" t="s">
        <v>233</v>
      </c>
      <c r="B2893" s="8" t="s">
        <v>240</v>
      </c>
      <c r="C2893" s="8" t="s">
        <v>201</v>
      </c>
      <c r="D2893" s="8" t="s">
        <v>29</v>
      </c>
      <c r="E2893" s="12">
        <v>60</v>
      </c>
      <c r="F2893" s="12">
        <v>1</v>
      </c>
      <c r="G2893" s="12">
        <v>60</v>
      </c>
      <c r="H2893" s="13">
        <v>13.2</v>
      </c>
      <c r="I2893" s="13">
        <v>0.6</v>
      </c>
      <c r="J2893" s="13">
        <v>0.24</v>
      </c>
      <c r="K2893" s="13">
        <v>2.7</v>
      </c>
      <c r="L2893" s="13">
        <v>1.68</v>
      </c>
      <c r="M2893" s="5">
        <f>AllData_CategoryTribe!AX2894*4</f>
        <v>2.4</v>
      </c>
      <c r="N2893" s="5">
        <f>AllData_CategoryTribe!BA2894*9</f>
        <v>2.16</v>
      </c>
      <c r="O2893" s="5">
        <f>AllData_CategoryTribe!BB2894*4</f>
        <v>10.8</v>
      </c>
      <c r="P2893">
        <f t="shared" si="45"/>
        <v>1</v>
      </c>
      <c r="Q2893">
        <v>5.9</v>
      </c>
    </row>
    <row r="2894" spans="1:17" x14ac:dyDescent="0.3">
      <c r="A2894" s="8" t="s">
        <v>233</v>
      </c>
      <c r="B2894" s="8" t="s">
        <v>240</v>
      </c>
      <c r="C2894" s="8" t="s">
        <v>201</v>
      </c>
      <c r="D2894" s="8" t="s">
        <v>30</v>
      </c>
      <c r="E2894" s="12">
        <v>119</v>
      </c>
      <c r="F2894" s="12">
        <v>1</v>
      </c>
      <c r="G2894" s="12">
        <v>119</v>
      </c>
      <c r="H2894" s="13">
        <v>109.48</v>
      </c>
      <c r="I2894" s="13">
        <v>1.19</v>
      </c>
      <c r="J2894" s="13">
        <v>0.59499999999999997</v>
      </c>
      <c r="K2894" s="13">
        <v>27.846</v>
      </c>
      <c r="L2894" s="13">
        <v>2.8559999999999999</v>
      </c>
      <c r="M2894" s="5">
        <f>AllData_CategoryTribe!AX2895*4</f>
        <v>4.76</v>
      </c>
      <c r="N2894" s="5">
        <f>AllData_CategoryTribe!BA2895*9</f>
        <v>5.3549999999999995</v>
      </c>
      <c r="O2894" s="5">
        <f>AllData_CategoryTribe!BB2895*4</f>
        <v>111.384</v>
      </c>
      <c r="P2894">
        <f t="shared" si="45"/>
        <v>1</v>
      </c>
      <c r="Q2894">
        <v>24.9</v>
      </c>
    </row>
    <row r="2895" spans="1:17" x14ac:dyDescent="0.3">
      <c r="A2895" s="8" t="s">
        <v>233</v>
      </c>
      <c r="B2895" s="8" t="s">
        <v>240</v>
      </c>
      <c r="C2895" s="8" t="s">
        <v>201</v>
      </c>
      <c r="D2895" s="8" t="s">
        <v>31</v>
      </c>
      <c r="E2895" s="12">
        <v>122</v>
      </c>
      <c r="F2895" s="12">
        <v>0.28599999999999998</v>
      </c>
      <c r="G2895" s="12">
        <v>34.891999999999996</v>
      </c>
      <c r="H2895" s="13">
        <v>32.449559999999998</v>
      </c>
      <c r="I2895" s="13">
        <v>0.6978399999999999</v>
      </c>
      <c r="J2895" s="13">
        <v>3.4891999999999999E-2</v>
      </c>
      <c r="K2895" s="13">
        <v>7.5366719999999994</v>
      </c>
      <c r="L2895" s="13">
        <v>0.52337999999999996</v>
      </c>
      <c r="M2895" s="5">
        <f>AllData_CategoryTribe!AX2896*4</f>
        <v>2.7913599999999996</v>
      </c>
      <c r="N2895" s="5">
        <f>AllData_CategoryTribe!BA2896*9</f>
        <v>0.31402799999999997</v>
      </c>
      <c r="O2895" s="5">
        <f>AllData_CategoryTribe!BB2896*4</f>
        <v>30.146687999999997</v>
      </c>
      <c r="P2895">
        <f t="shared" si="45"/>
        <v>1</v>
      </c>
      <c r="Q2895">
        <v>23.700000000000003</v>
      </c>
    </row>
    <row r="2896" spans="1:17" x14ac:dyDescent="0.3">
      <c r="A2896" s="8" t="s">
        <v>233</v>
      </c>
      <c r="B2896" s="8" t="s">
        <v>240</v>
      </c>
      <c r="C2896" s="8" t="s">
        <v>201</v>
      </c>
      <c r="D2896" s="8" t="s">
        <v>167</v>
      </c>
      <c r="E2896" s="12">
        <v>62</v>
      </c>
      <c r="F2896" s="12">
        <v>1</v>
      </c>
      <c r="G2896" s="12">
        <v>62</v>
      </c>
      <c r="H2896" s="13">
        <v>13.02</v>
      </c>
      <c r="I2896" s="13">
        <v>0.55800000000000005</v>
      </c>
      <c r="J2896" s="13">
        <v>0.18599999999999997</v>
      </c>
      <c r="K2896" s="13">
        <v>2.8519999999999999</v>
      </c>
      <c r="L2896" s="13">
        <v>0.68200000000000005</v>
      </c>
      <c r="M2896" s="5">
        <f>AllData_CategoryTribe!AX2897*4</f>
        <v>2.2320000000000002</v>
      </c>
      <c r="N2896" s="5">
        <f>AllData_CategoryTribe!BA2897*9</f>
        <v>1.6739999999999997</v>
      </c>
      <c r="O2896" s="5">
        <f>AllData_CategoryTribe!BB2897*4</f>
        <v>11.407999999999999</v>
      </c>
      <c r="P2896">
        <f t="shared" si="45"/>
        <v>1</v>
      </c>
      <c r="Q2896">
        <v>5.8</v>
      </c>
    </row>
    <row r="2897" spans="1:17" x14ac:dyDescent="0.3">
      <c r="A2897" s="8" t="s">
        <v>233</v>
      </c>
      <c r="B2897" s="8" t="s">
        <v>240</v>
      </c>
      <c r="C2897" s="8" t="s">
        <v>201</v>
      </c>
      <c r="D2897" s="8" t="s">
        <v>171</v>
      </c>
      <c r="E2897" s="12">
        <v>44</v>
      </c>
      <c r="F2897" s="12">
        <v>1</v>
      </c>
      <c r="G2897" s="12">
        <v>44</v>
      </c>
      <c r="H2897" s="13">
        <v>120.56</v>
      </c>
      <c r="I2897" s="13">
        <v>3.8720000000000003</v>
      </c>
      <c r="J2897" s="13">
        <v>1.32</v>
      </c>
      <c r="K2897" s="13">
        <v>22.835999999999999</v>
      </c>
      <c r="L2897" s="13">
        <v>1.232</v>
      </c>
      <c r="M2897" s="5">
        <f>AllData_CategoryTribe!AX2898*4</f>
        <v>15.488000000000001</v>
      </c>
      <c r="N2897" s="5">
        <f>AllData_CategoryTribe!BA2898*9</f>
        <v>11.88</v>
      </c>
      <c r="O2897" s="5">
        <f>AllData_CategoryTribe!BB2898*4</f>
        <v>91.343999999999994</v>
      </c>
      <c r="P2897">
        <f t="shared" si="45"/>
        <v>1</v>
      </c>
      <c r="Q2897">
        <v>63.7</v>
      </c>
    </row>
    <row r="2898" spans="1:17" x14ac:dyDescent="0.3">
      <c r="A2898" s="8" t="s">
        <v>233</v>
      </c>
      <c r="B2898" s="8" t="s">
        <v>240</v>
      </c>
      <c r="C2898" s="8" t="s">
        <v>201</v>
      </c>
      <c r="D2898" s="8" t="s">
        <v>128</v>
      </c>
      <c r="E2898" s="12">
        <v>62</v>
      </c>
      <c r="F2898" s="12">
        <v>0.28599999999999998</v>
      </c>
      <c r="G2898" s="12">
        <v>17.731999999999999</v>
      </c>
      <c r="H2898" s="13">
        <v>7.9793999999999992</v>
      </c>
      <c r="I2898" s="13">
        <v>0.19505200000000003</v>
      </c>
      <c r="J2898" s="13">
        <v>3.5464000000000002E-2</v>
      </c>
      <c r="K2898" s="13">
        <v>1.8618599999999998</v>
      </c>
      <c r="L2898" s="13">
        <v>0.5851559999999999</v>
      </c>
      <c r="M2898" s="5">
        <f>AllData_CategoryTribe!AX2899*4</f>
        <v>0.78020800000000012</v>
      </c>
      <c r="N2898" s="5">
        <f>AllData_CategoryTribe!BA2899*9</f>
        <v>0.31917600000000002</v>
      </c>
      <c r="O2898" s="5">
        <f>AllData_CategoryTribe!BB2899*4</f>
        <v>7.4474399999999994</v>
      </c>
      <c r="P2898">
        <f t="shared" si="45"/>
        <v>1</v>
      </c>
      <c r="Q2898">
        <v>11.8</v>
      </c>
    </row>
    <row r="2899" spans="1:17" x14ac:dyDescent="0.3">
      <c r="A2899" s="8" t="s">
        <v>234</v>
      </c>
      <c r="B2899" s="8" t="s">
        <v>240</v>
      </c>
      <c r="C2899" s="8" t="s">
        <v>201</v>
      </c>
      <c r="D2899" s="8" t="s">
        <v>248</v>
      </c>
      <c r="E2899" s="12">
        <v>134</v>
      </c>
      <c r="F2899" s="12">
        <v>0.57099999999999995</v>
      </c>
      <c r="G2899" s="12">
        <v>76.513999999999996</v>
      </c>
      <c r="H2899" s="13">
        <v>124.71781999999999</v>
      </c>
      <c r="I2899" s="13">
        <v>4.8203819999999995</v>
      </c>
      <c r="J2899" s="13">
        <v>1.0711959999999998</v>
      </c>
      <c r="K2899" s="13">
        <v>23.795853999999999</v>
      </c>
      <c r="L2899" s="13">
        <v>0.76513999999999993</v>
      </c>
      <c r="M2899" s="5">
        <f>AllData_CategoryTribe!AX2900*4</f>
        <v>19.281527999999998</v>
      </c>
      <c r="N2899" s="5">
        <f>AllData_CategoryTribe!BA2900*9</f>
        <v>9.640763999999999</v>
      </c>
      <c r="O2899" s="5">
        <f>AllData_CategoryTribe!BB2900*4</f>
        <v>95.183415999999994</v>
      </c>
      <c r="P2899">
        <f t="shared" si="45"/>
        <v>1</v>
      </c>
      <c r="Q2899">
        <v>38.799999999999997</v>
      </c>
    </row>
    <row r="2900" spans="1:17" x14ac:dyDescent="0.3">
      <c r="A2900" s="8" t="s">
        <v>234</v>
      </c>
      <c r="B2900" s="8" t="s">
        <v>240</v>
      </c>
      <c r="C2900" s="8" t="s">
        <v>201</v>
      </c>
      <c r="D2900" s="8" t="s">
        <v>27</v>
      </c>
      <c r="E2900" s="12">
        <v>114</v>
      </c>
      <c r="F2900" s="12">
        <v>1</v>
      </c>
      <c r="G2900" s="12">
        <v>114</v>
      </c>
      <c r="H2900" s="13">
        <v>142.5</v>
      </c>
      <c r="I2900" s="13">
        <v>2.3940000000000001</v>
      </c>
      <c r="J2900" s="13">
        <v>1.4820000000000002</v>
      </c>
      <c r="K2900" s="13">
        <v>29.867999999999999</v>
      </c>
      <c r="L2900" s="13">
        <v>1.1399999999999999</v>
      </c>
      <c r="M2900" s="5">
        <f>AllData_CategoryTribe!AX2901*4</f>
        <v>9.5760000000000005</v>
      </c>
      <c r="N2900" s="5">
        <f>AllData_CategoryTribe!BA2901*9</f>
        <v>13.338000000000001</v>
      </c>
      <c r="O2900" s="5">
        <f>AllData_CategoryTribe!BB2901*4</f>
        <v>119.47199999999999</v>
      </c>
      <c r="P2900">
        <f t="shared" si="45"/>
        <v>1</v>
      </c>
      <c r="Q2900">
        <v>29.6</v>
      </c>
    </row>
    <row r="2901" spans="1:17" x14ac:dyDescent="0.3">
      <c r="A2901" s="8" t="s">
        <v>234</v>
      </c>
      <c r="B2901" s="8" t="s">
        <v>240</v>
      </c>
      <c r="C2901" s="8" t="s">
        <v>201</v>
      </c>
      <c r="D2901" s="8" t="s">
        <v>32</v>
      </c>
      <c r="E2901" s="12"/>
      <c r="F2901" s="12"/>
      <c r="G2901" s="12">
        <v>0</v>
      </c>
      <c r="H2901" s="13">
        <v>0</v>
      </c>
      <c r="I2901" s="13">
        <v>0</v>
      </c>
      <c r="J2901" s="13">
        <v>0</v>
      </c>
      <c r="K2901" s="13">
        <v>0</v>
      </c>
      <c r="L2901" s="13">
        <v>0</v>
      </c>
      <c r="M2901" s="5">
        <f>AllData_CategoryTribe!AX2902*4</f>
        <v>0</v>
      </c>
      <c r="N2901" s="5">
        <f>AllData_CategoryTribe!BA2902*9</f>
        <v>0</v>
      </c>
      <c r="O2901" s="5">
        <f>AllData_CategoryTribe!BB2902*4</f>
        <v>0</v>
      </c>
      <c r="P2901">
        <f t="shared" si="45"/>
        <v>0</v>
      </c>
      <c r="Q2901">
        <v>87</v>
      </c>
    </row>
    <row r="2902" spans="1:17" x14ac:dyDescent="0.3">
      <c r="A2902" s="8" t="s">
        <v>232</v>
      </c>
      <c r="B2902" s="8" t="s">
        <v>240</v>
      </c>
      <c r="C2902" s="8" t="s">
        <v>202</v>
      </c>
      <c r="D2902" s="8" t="s">
        <v>13</v>
      </c>
      <c r="E2902" s="12">
        <v>112</v>
      </c>
      <c r="F2902" s="12">
        <v>0.28599999999999998</v>
      </c>
      <c r="G2902" s="12">
        <v>32.031999999999996</v>
      </c>
      <c r="H2902" s="13">
        <v>86.16607999999998</v>
      </c>
      <c r="I2902" s="13">
        <v>7.9759679999999991</v>
      </c>
      <c r="J2902" s="13">
        <v>5.7657599999999993</v>
      </c>
      <c r="K2902" s="13">
        <v>0</v>
      </c>
      <c r="L2902" s="13">
        <v>0</v>
      </c>
      <c r="M2902" s="5">
        <f>AllData_CategoryTribe!AX2903*4</f>
        <v>31.903871999999996</v>
      </c>
      <c r="N2902" s="5">
        <f>AllData_CategoryTribe!BA2903*9</f>
        <v>51.891839999999995</v>
      </c>
      <c r="O2902" s="5">
        <f>AllData_CategoryTribe!BB2903*4</f>
        <v>0</v>
      </c>
      <c r="P2902">
        <f t="shared" si="45"/>
        <v>1</v>
      </c>
      <c r="Q2902">
        <v>42.9</v>
      </c>
    </row>
    <row r="2903" spans="1:17" x14ac:dyDescent="0.3">
      <c r="A2903" s="8" t="s">
        <v>232</v>
      </c>
      <c r="B2903" s="8" t="s">
        <v>240</v>
      </c>
      <c r="C2903" s="8" t="s">
        <v>202</v>
      </c>
      <c r="D2903" s="8" t="s">
        <v>15</v>
      </c>
      <c r="E2903" s="12">
        <v>85</v>
      </c>
      <c r="F2903" s="12">
        <v>3.3000000000000002E-2</v>
      </c>
      <c r="G2903" s="12">
        <v>2.8050000000000002</v>
      </c>
      <c r="H2903" s="13">
        <v>6.7600499999999997</v>
      </c>
      <c r="I2903" s="13">
        <v>0.92284499999999992</v>
      </c>
      <c r="J2903" s="13">
        <v>0.30574500000000004</v>
      </c>
      <c r="K2903" s="13">
        <v>1.4025000000000001E-2</v>
      </c>
      <c r="L2903" s="13">
        <v>0</v>
      </c>
      <c r="M2903" s="5">
        <f>AllData_CategoryTribe!AX2904*4</f>
        <v>3.6913799999999997</v>
      </c>
      <c r="N2903" s="5">
        <f>AllData_CategoryTribe!BA2904*9</f>
        <v>2.7517050000000003</v>
      </c>
      <c r="O2903" s="5">
        <f>AllData_CategoryTribe!BB2904*4</f>
        <v>5.6100000000000004E-2</v>
      </c>
      <c r="P2903">
        <f t="shared" si="45"/>
        <v>1</v>
      </c>
      <c r="Q2903">
        <v>44.3</v>
      </c>
    </row>
    <row r="2904" spans="1:17" x14ac:dyDescent="0.3">
      <c r="A2904" s="8" t="s">
        <v>232</v>
      </c>
      <c r="B2904" s="8" t="s">
        <v>240</v>
      </c>
      <c r="C2904" s="8" t="s">
        <v>202</v>
      </c>
      <c r="D2904" s="8" t="s">
        <v>17</v>
      </c>
      <c r="E2904" s="12">
        <v>85</v>
      </c>
      <c r="F2904" s="12">
        <v>3.3000000000000002E-2</v>
      </c>
      <c r="G2904" s="12">
        <v>2.8050000000000002</v>
      </c>
      <c r="H2904" s="13">
        <v>7.4332500000000001</v>
      </c>
      <c r="I2904" s="13">
        <v>0.47404499999999999</v>
      </c>
      <c r="J2904" s="13">
        <v>0.60026999999999997</v>
      </c>
      <c r="K2904" s="13">
        <v>0</v>
      </c>
      <c r="L2904" s="13">
        <v>0</v>
      </c>
      <c r="M2904" s="5">
        <f>AllData_CategoryTribe!AX2905*4</f>
        <v>1.89618</v>
      </c>
      <c r="N2904" s="5">
        <f>AllData_CategoryTribe!BA2905*9</f>
        <v>5.4024299999999998</v>
      </c>
      <c r="O2904" s="5">
        <f>AllData_CategoryTribe!BB2905*4</f>
        <v>0</v>
      </c>
      <c r="P2904">
        <f t="shared" si="45"/>
        <v>1</v>
      </c>
      <c r="Q2904">
        <v>38.299999999999997</v>
      </c>
    </row>
    <row r="2905" spans="1:17" x14ac:dyDescent="0.3">
      <c r="A2905" s="8" t="s">
        <v>232</v>
      </c>
      <c r="B2905" s="8" t="s">
        <v>240</v>
      </c>
      <c r="C2905" s="8" t="s">
        <v>202</v>
      </c>
      <c r="D2905" s="8" t="s">
        <v>18</v>
      </c>
      <c r="E2905" s="12"/>
      <c r="F2905" s="12">
        <v>0</v>
      </c>
      <c r="G2905" s="12">
        <v>0</v>
      </c>
      <c r="H2905" s="13">
        <v>0</v>
      </c>
      <c r="I2905" s="13">
        <v>0</v>
      </c>
      <c r="J2905" s="13">
        <v>0</v>
      </c>
      <c r="K2905" s="13">
        <v>0</v>
      </c>
      <c r="L2905" s="13">
        <v>0</v>
      </c>
      <c r="M2905" s="5">
        <f>AllData_CategoryTribe!AX2906*4</f>
        <v>0</v>
      </c>
      <c r="N2905" s="5">
        <f>AllData_CategoryTribe!BA2906*9</f>
        <v>0</v>
      </c>
      <c r="O2905" s="5">
        <f>AllData_CategoryTribe!BB2906*4</f>
        <v>0</v>
      </c>
      <c r="P2905">
        <f t="shared" si="45"/>
        <v>0</v>
      </c>
      <c r="Q2905">
        <v>39.900000000000006</v>
      </c>
    </row>
    <row r="2906" spans="1:17" x14ac:dyDescent="0.3">
      <c r="A2906" s="8" t="s">
        <v>232</v>
      </c>
      <c r="B2906" s="8" t="s">
        <v>240</v>
      </c>
      <c r="C2906" s="8" t="s">
        <v>202</v>
      </c>
      <c r="D2906" s="8" t="s">
        <v>19</v>
      </c>
      <c r="E2906" s="12">
        <v>112</v>
      </c>
      <c r="F2906" s="12">
        <v>3.3000000000000002E-2</v>
      </c>
      <c r="G2906" s="12">
        <v>3.6960000000000002</v>
      </c>
      <c r="H2906" s="13">
        <v>10.533600000000002</v>
      </c>
      <c r="I2906" s="13">
        <v>0.994224</v>
      </c>
      <c r="J2906" s="13">
        <v>0.69854399999999994</v>
      </c>
      <c r="K2906" s="13">
        <v>0</v>
      </c>
      <c r="L2906" s="13">
        <v>0</v>
      </c>
      <c r="M2906" s="5">
        <f>AllData_CategoryTribe!AX2907*4</f>
        <v>3.976896</v>
      </c>
      <c r="N2906" s="5">
        <f>AllData_CategoryTribe!BA2907*9</f>
        <v>6.2868959999999996</v>
      </c>
      <c r="O2906" s="5">
        <f>AllData_CategoryTribe!BB2907*4</f>
        <v>0</v>
      </c>
      <c r="P2906">
        <f t="shared" si="45"/>
        <v>1</v>
      </c>
      <c r="Q2906">
        <v>45.8</v>
      </c>
    </row>
    <row r="2907" spans="1:17" x14ac:dyDescent="0.3">
      <c r="A2907" s="8" t="s">
        <v>232</v>
      </c>
      <c r="B2907" s="8" t="s">
        <v>240</v>
      </c>
      <c r="C2907" s="8" t="s">
        <v>202</v>
      </c>
      <c r="D2907" s="8" t="s">
        <v>22</v>
      </c>
      <c r="E2907" s="12"/>
      <c r="F2907" s="12">
        <v>0</v>
      </c>
      <c r="G2907" s="12">
        <v>0</v>
      </c>
      <c r="H2907" s="13">
        <v>0</v>
      </c>
      <c r="I2907" s="13">
        <v>0</v>
      </c>
      <c r="J2907" s="13">
        <v>0</v>
      </c>
      <c r="K2907" s="13">
        <v>0</v>
      </c>
      <c r="L2907" s="13">
        <v>0</v>
      </c>
      <c r="M2907" s="5">
        <f>AllData_CategoryTribe!AX2908*4</f>
        <v>0</v>
      </c>
      <c r="N2907" s="5">
        <f>AllData_CategoryTribe!BA2908*9</f>
        <v>0</v>
      </c>
      <c r="O2907" s="5">
        <f>AllData_CategoryTribe!BB2908*4</f>
        <v>0</v>
      </c>
      <c r="P2907">
        <f t="shared" si="45"/>
        <v>0</v>
      </c>
      <c r="Q2907">
        <v>45.8</v>
      </c>
    </row>
    <row r="2908" spans="1:17" x14ac:dyDescent="0.3">
      <c r="A2908" s="8" t="s">
        <v>232</v>
      </c>
      <c r="B2908" s="8" t="s">
        <v>240</v>
      </c>
      <c r="C2908" s="8" t="s">
        <v>202</v>
      </c>
      <c r="D2908" s="8" t="s">
        <v>136</v>
      </c>
      <c r="E2908" s="12">
        <v>56</v>
      </c>
      <c r="F2908" s="12">
        <v>0.42899999999999999</v>
      </c>
      <c r="G2908" s="12">
        <v>24.024000000000001</v>
      </c>
      <c r="H2908" s="13">
        <v>65.585520000000002</v>
      </c>
      <c r="I2908" s="13">
        <v>6.6306240000000001</v>
      </c>
      <c r="J2908" s="13">
        <v>4.1321279999999998</v>
      </c>
      <c r="K2908" s="13">
        <v>0</v>
      </c>
      <c r="L2908" s="13">
        <v>0</v>
      </c>
      <c r="M2908" s="5">
        <f>AllData_CategoryTribe!AX2909*4</f>
        <v>26.522496</v>
      </c>
      <c r="N2908" s="5">
        <f>AllData_CategoryTribe!BA2909*9</f>
        <v>37.189152</v>
      </c>
      <c r="O2908" s="5">
        <f>AllData_CategoryTribe!BB2909*4</f>
        <v>0</v>
      </c>
      <c r="P2908">
        <f t="shared" si="45"/>
        <v>1</v>
      </c>
      <c r="Q2908">
        <v>44.8</v>
      </c>
    </row>
    <row r="2909" spans="1:17" x14ac:dyDescent="0.3">
      <c r="A2909" s="8" t="s">
        <v>232</v>
      </c>
      <c r="B2909" s="8" t="s">
        <v>240</v>
      </c>
      <c r="C2909" s="8" t="s">
        <v>202</v>
      </c>
      <c r="D2909" s="8" t="s">
        <v>23</v>
      </c>
      <c r="E2909" s="12">
        <v>64</v>
      </c>
      <c r="F2909" s="12">
        <v>0.28599999999999998</v>
      </c>
      <c r="G2909" s="12">
        <v>18.303999999999998</v>
      </c>
      <c r="H2909" s="13">
        <v>28.371199999999998</v>
      </c>
      <c r="I2909" s="13">
        <v>2.3063039999999999</v>
      </c>
      <c r="J2909" s="13">
        <v>1.9402239999999997</v>
      </c>
      <c r="K2909" s="13">
        <v>0.201344</v>
      </c>
      <c r="L2909" s="13">
        <v>0</v>
      </c>
      <c r="M2909" s="5">
        <f>AllData_CategoryTribe!AX2910*4</f>
        <v>9.2252159999999996</v>
      </c>
      <c r="N2909" s="5">
        <f>AllData_CategoryTribe!BA2910*9</f>
        <v>17.462015999999998</v>
      </c>
      <c r="O2909" s="5">
        <f>AllData_CategoryTribe!BB2910*4</f>
        <v>0.80537599999999998</v>
      </c>
      <c r="P2909">
        <f t="shared" si="45"/>
        <v>1</v>
      </c>
      <c r="Q2909">
        <v>24.3</v>
      </c>
    </row>
    <row r="2910" spans="1:17" x14ac:dyDescent="0.3">
      <c r="A2910" s="8" t="s">
        <v>232</v>
      </c>
      <c r="B2910" s="8" t="s">
        <v>240</v>
      </c>
      <c r="C2910" s="8" t="s">
        <v>202</v>
      </c>
      <c r="D2910" s="8" t="s">
        <v>24</v>
      </c>
      <c r="E2910" s="12">
        <v>184</v>
      </c>
      <c r="F2910" s="12">
        <v>1</v>
      </c>
      <c r="G2910" s="12">
        <v>184</v>
      </c>
      <c r="H2910" s="13">
        <v>126.96</v>
      </c>
      <c r="I2910" s="13">
        <v>6.6239999999999997</v>
      </c>
      <c r="J2910" s="13">
        <v>7.5439999999999996</v>
      </c>
      <c r="K2910" s="13">
        <v>8.2799999999999994</v>
      </c>
      <c r="L2910" s="13">
        <v>0</v>
      </c>
      <c r="M2910" s="5">
        <f>AllData_CategoryTribe!AX2911*4</f>
        <v>26.495999999999999</v>
      </c>
      <c r="N2910" s="5">
        <f>AllData_CategoryTribe!BA2911*9</f>
        <v>67.896000000000001</v>
      </c>
      <c r="O2910" s="5">
        <f>AllData_CategoryTribe!BB2911*4</f>
        <v>33.119999999999997</v>
      </c>
      <c r="P2910">
        <f t="shared" si="45"/>
        <v>1</v>
      </c>
      <c r="Q2910">
        <v>12.2</v>
      </c>
    </row>
    <row r="2911" spans="1:17" x14ac:dyDescent="0.3">
      <c r="A2911" s="8" t="s">
        <v>232</v>
      </c>
      <c r="B2911" s="8" t="s">
        <v>240</v>
      </c>
      <c r="C2911" s="8" t="s">
        <v>202</v>
      </c>
      <c r="D2911" s="8" t="s">
        <v>25</v>
      </c>
      <c r="E2911" s="12"/>
      <c r="F2911" s="12">
        <v>0</v>
      </c>
      <c r="G2911" s="12">
        <v>0</v>
      </c>
      <c r="H2911" s="13">
        <v>0</v>
      </c>
      <c r="I2911" s="13">
        <v>0</v>
      </c>
      <c r="J2911" s="13">
        <v>0</v>
      </c>
      <c r="K2911" s="13">
        <v>0</v>
      </c>
      <c r="L2911" s="13">
        <v>0</v>
      </c>
      <c r="M2911" s="5">
        <f>AllData_CategoryTribe!AX2912*4</f>
        <v>0</v>
      </c>
      <c r="N2911" s="5">
        <f>AllData_CategoryTribe!BA2912*9</f>
        <v>0</v>
      </c>
      <c r="O2911" s="5">
        <f>AllData_CategoryTribe!BB2912*4</f>
        <v>0</v>
      </c>
      <c r="P2911">
        <f t="shared" si="45"/>
        <v>0</v>
      </c>
      <c r="Q2911">
        <v>59.3</v>
      </c>
    </row>
    <row r="2912" spans="1:17" x14ac:dyDescent="0.3">
      <c r="A2912" s="8" t="s">
        <v>20</v>
      </c>
      <c r="B2912" s="8" t="s">
        <v>240</v>
      </c>
      <c r="C2912" s="8" t="s">
        <v>202</v>
      </c>
      <c r="D2912" s="8" t="s">
        <v>20</v>
      </c>
      <c r="E2912" s="12">
        <v>112</v>
      </c>
      <c r="F2912" s="12">
        <v>1</v>
      </c>
      <c r="G2912" s="12">
        <v>112</v>
      </c>
      <c r="H2912" s="13">
        <v>117.6</v>
      </c>
      <c r="I2912" s="13">
        <v>20.72</v>
      </c>
      <c r="J2912" s="13">
        <v>3.2480000000000002</v>
      </c>
      <c r="K2912" s="13">
        <v>0</v>
      </c>
      <c r="L2912" s="13">
        <v>0</v>
      </c>
      <c r="M2912" s="5">
        <f>AllData_CategoryTribe!AX2913*4</f>
        <v>82.88</v>
      </c>
      <c r="N2912" s="5">
        <f>AllData_CategoryTribe!BA2913*9</f>
        <v>29.232000000000003</v>
      </c>
      <c r="O2912" s="5">
        <f>AllData_CategoryTribe!BB2913*4</f>
        <v>0</v>
      </c>
      <c r="P2912">
        <f t="shared" si="45"/>
        <v>1</v>
      </c>
      <c r="Q2912">
        <v>21.4</v>
      </c>
    </row>
    <row r="2913" spans="1:17" x14ac:dyDescent="0.3">
      <c r="A2913" s="8" t="s">
        <v>233</v>
      </c>
      <c r="B2913" s="8" t="s">
        <v>240</v>
      </c>
      <c r="C2913" s="8" t="s">
        <v>202</v>
      </c>
      <c r="D2913" s="8" t="s">
        <v>26</v>
      </c>
      <c r="E2913" s="12">
        <v>175</v>
      </c>
      <c r="F2913" s="12">
        <v>0.42899999999999999</v>
      </c>
      <c r="G2913" s="12">
        <v>75.075000000000003</v>
      </c>
      <c r="H2913" s="13">
        <v>97.597499999999997</v>
      </c>
      <c r="I2913" s="13">
        <v>1.8018000000000001</v>
      </c>
      <c r="J2913" s="13">
        <v>0.15015000000000001</v>
      </c>
      <c r="K2913" s="13">
        <v>21.471450000000001</v>
      </c>
      <c r="L2913" s="13">
        <v>0.22522500000000001</v>
      </c>
      <c r="M2913" s="5">
        <f>AllData_CategoryTribe!AX2914*4</f>
        <v>7.2072000000000003</v>
      </c>
      <c r="N2913" s="5">
        <f>AllData_CategoryTribe!BA2914*9</f>
        <v>1.3513500000000001</v>
      </c>
      <c r="O2913" s="5">
        <f>AllData_CategoryTribe!BB2914*4</f>
        <v>85.885800000000003</v>
      </c>
      <c r="P2913">
        <f t="shared" si="45"/>
        <v>1</v>
      </c>
      <c r="Q2913">
        <v>31.200000000000003</v>
      </c>
    </row>
    <row r="2914" spans="1:17" x14ac:dyDescent="0.3">
      <c r="A2914" s="8" t="s">
        <v>233</v>
      </c>
      <c r="B2914" s="8" t="s">
        <v>240</v>
      </c>
      <c r="C2914" s="8" t="s">
        <v>202</v>
      </c>
      <c r="D2914" s="8" t="s">
        <v>28</v>
      </c>
      <c r="E2914" s="12">
        <v>185</v>
      </c>
      <c r="F2914" s="12">
        <v>1</v>
      </c>
      <c r="G2914" s="12">
        <v>185</v>
      </c>
      <c r="H2914" s="13">
        <v>234.95</v>
      </c>
      <c r="I2914" s="13">
        <v>16.094999999999999</v>
      </c>
      <c r="J2914" s="13">
        <v>0.92500000000000004</v>
      </c>
      <c r="K2914" s="13">
        <v>42.18</v>
      </c>
      <c r="L2914" s="13">
        <v>11.84</v>
      </c>
      <c r="M2914" s="5">
        <f>AllData_CategoryTribe!AX2915*4</f>
        <v>64.38</v>
      </c>
      <c r="N2914" s="5">
        <f>AllData_CategoryTribe!BA2915*9</f>
        <v>8.3250000000000011</v>
      </c>
      <c r="O2914" s="5">
        <f>AllData_CategoryTribe!BB2915*4</f>
        <v>168.72</v>
      </c>
      <c r="P2914">
        <f t="shared" si="45"/>
        <v>1</v>
      </c>
      <c r="Q2914">
        <v>32</v>
      </c>
    </row>
    <row r="2915" spans="1:17" x14ac:dyDescent="0.3">
      <c r="A2915" s="8" t="s">
        <v>233</v>
      </c>
      <c r="B2915" s="8" t="s">
        <v>240</v>
      </c>
      <c r="C2915" s="8" t="s">
        <v>202</v>
      </c>
      <c r="D2915" s="8" t="s">
        <v>29</v>
      </c>
      <c r="E2915" s="12">
        <v>60</v>
      </c>
      <c r="F2915" s="12">
        <v>0.42899999999999999</v>
      </c>
      <c r="G2915" s="12">
        <v>25.74</v>
      </c>
      <c r="H2915" s="13">
        <v>5.6627999999999998</v>
      </c>
      <c r="I2915" s="13">
        <v>0.25739999999999996</v>
      </c>
      <c r="J2915" s="13">
        <v>0.10296</v>
      </c>
      <c r="K2915" s="13">
        <v>1.1582999999999999</v>
      </c>
      <c r="L2915" s="13">
        <v>0.72071999999999992</v>
      </c>
      <c r="M2915" s="5">
        <f>AllData_CategoryTribe!AX2916*4</f>
        <v>1.0295999999999998</v>
      </c>
      <c r="N2915" s="5">
        <f>AllData_CategoryTribe!BA2916*9</f>
        <v>0.92663999999999991</v>
      </c>
      <c r="O2915" s="5">
        <f>AllData_CategoryTribe!BB2916*4</f>
        <v>4.6331999999999995</v>
      </c>
      <c r="P2915">
        <f t="shared" si="45"/>
        <v>1</v>
      </c>
      <c r="Q2915">
        <v>5.9</v>
      </c>
    </row>
    <row r="2916" spans="1:17" x14ac:dyDescent="0.3">
      <c r="A2916" s="8" t="s">
        <v>233</v>
      </c>
      <c r="B2916" s="8" t="s">
        <v>240</v>
      </c>
      <c r="C2916" s="8" t="s">
        <v>202</v>
      </c>
      <c r="D2916" s="8" t="s">
        <v>30</v>
      </c>
      <c r="E2916" s="12">
        <v>119</v>
      </c>
      <c r="F2916" s="12">
        <v>1</v>
      </c>
      <c r="G2916" s="12">
        <v>119</v>
      </c>
      <c r="H2916" s="13">
        <v>109.48</v>
      </c>
      <c r="I2916" s="13">
        <v>1.19</v>
      </c>
      <c r="J2916" s="13">
        <v>0.59499999999999997</v>
      </c>
      <c r="K2916" s="13">
        <v>27.846</v>
      </c>
      <c r="L2916" s="13">
        <v>2.8559999999999999</v>
      </c>
      <c r="M2916" s="5">
        <f>AllData_CategoryTribe!AX2917*4</f>
        <v>4.76</v>
      </c>
      <c r="N2916" s="5">
        <f>AllData_CategoryTribe!BA2917*9</f>
        <v>5.3549999999999995</v>
      </c>
      <c r="O2916" s="5">
        <f>AllData_CategoryTribe!BB2917*4</f>
        <v>111.384</v>
      </c>
      <c r="P2916">
        <f t="shared" si="45"/>
        <v>1</v>
      </c>
      <c r="Q2916">
        <v>24.9</v>
      </c>
    </row>
    <row r="2917" spans="1:17" x14ac:dyDescent="0.3">
      <c r="A2917" s="8" t="s">
        <v>233</v>
      </c>
      <c r="B2917" s="8" t="s">
        <v>240</v>
      </c>
      <c r="C2917" s="8" t="s">
        <v>202</v>
      </c>
      <c r="D2917" s="8" t="s">
        <v>31</v>
      </c>
      <c r="E2917" s="12">
        <v>122</v>
      </c>
      <c r="F2917" s="12">
        <v>0.14299999999999999</v>
      </c>
      <c r="G2917" s="12">
        <v>17.445999999999998</v>
      </c>
      <c r="H2917" s="13">
        <v>16.224779999999999</v>
      </c>
      <c r="I2917" s="13">
        <v>0.34891999999999995</v>
      </c>
      <c r="J2917" s="13">
        <v>1.7446E-2</v>
      </c>
      <c r="K2917" s="13">
        <v>3.7683359999999997</v>
      </c>
      <c r="L2917" s="13">
        <v>0.26168999999999998</v>
      </c>
      <c r="M2917" s="5">
        <f>AllData_CategoryTribe!AX2918*4</f>
        <v>1.3956799999999998</v>
      </c>
      <c r="N2917" s="5">
        <f>AllData_CategoryTribe!BA2918*9</f>
        <v>0.15701399999999999</v>
      </c>
      <c r="O2917" s="5">
        <f>AllData_CategoryTribe!BB2918*4</f>
        <v>15.073343999999999</v>
      </c>
      <c r="P2917">
        <f t="shared" si="45"/>
        <v>1</v>
      </c>
      <c r="Q2917">
        <v>23.700000000000003</v>
      </c>
    </row>
    <row r="2918" spans="1:17" x14ac:dyDescent="0.3">
      <c r="A2918" s="8" t="s">
        <v>233</v>
      </c>
      <c r="B2918" s="8" t="s">
        <v>240</v>
      </c>
      <c r="C2918" s="8" t="s">
        <v>202</v>
      </c>
      <c r="D2918" s="8" t="s">
        <v>167</v>
      </c>
      <c r="E2918" s="12">
        <v>62</v>
      </c>
      <c r="F2918" s="12">
        <v>0.28599999999999998</v>
      </c>
      <c r="G2918" s="12">
        <v>17.731999999999999</v>
      </c>
      <c r="H2918" s="13">
        <v>3.7237199999999997</v>
      </c>
      <c r="I2918" s="13">
        <v>0.15958800000000001</v>
      </c>
      <c r="J2918" s="13">
        <v>5.3195999999999993E-2</v>
      </c>
      <c r="K2918" s="13">
        <v>0.81567199999999984</v>
      </c>
      <c r="L2918" s="13">
        <v>0.19505200000000003</v>
      </c>
      <c r="M2918" s="5">
        <f>AllData_CategoryTribe!AX2919*4</f>
        <v>0.63835200000000003</v>
      </c>
      <c r="N2918" s="5">
        <f>AllData_CategoryTribe!BA2919*9</f>
        <v>0.47876399999999997</v>
      </c>
      <c r="O2918" s="5">
        <f>AllData_CategoryTribe!BB2919*4</f>
        <v>3.2626879999999994</v>
      </c>
      <c r="P2918">
        <f t="shared" si="45"/>
        <v>1</v>
      </c>
      <c r="Q2918">
        <v>5.8</v>
      </c>
    </row>
    <row r="2919" spans="1:17" x14ac:dyDescent="0.3">
      <c r="A2919" s="8" t="s">
        <v>233</v>
      </c>
      <c r="B2919" s="8" t="s">
        <v>240</v>
      </c>
      <c r="C2919" s="8" t="s">
        <v>202</v>
      </c>
      <c r="D2919" s="8" t="s">
        <v>171</v>
      </c>
      <c r="E2919" s="12">
        <v>44</v>
      </c>
      <c r="F2919" s="12">
        <v>1</v>
      </c>
      <c r="G2919" s="12">
        <v>44</v>
      </c>
      <c r="H2919" s="13">
        <v>120.56</v>
      </c>
      <c r="I2919" s="13">
        <v>3.8720000000000003</v>
      </c>
      <c r="J2919" s="13">
        <v>1.32</v>
      </c>
      <c r="K2919" s="13">
        <v>22.835999999999999</v>
      </c>
      <c r="L2919" s="13">
        <v>1.232</v>
      </c>
      <c r="M2919" s="5">
        <f>AllData_CategoryTribe!AX2920*4</f>
        <v>15.488000000000001</v>
      </c>
      <c r="N2919" s="5">
        <f>AllData_CategoryTribe!BA2920*9</f>
        <v>11.88</v>
      </c>
      <c r="O2919" s="5">
        <f>AllData_CategoryTribe!BB2920*4</f>
        <v>91.343999999999994</v>
      </c>
      <c r="P2919">
        <f t="shared" si="45"/>
        <v>1</v>
      </c>
      <c r="Q2919">
        <v>63.7</v>
      </c>
    </row>
    <row r="2920" spans="1:17" x14ac:dyDescent="0.3">
      <c r="A2920" s="8" t="s">
        <v>234</v>
      </c>
      <c r="B2920" s="8" t="s">
        <v>240</v>
      </c>
      <c r="C2920" s="8" t="s">
        <v>202</v>
      </c>
      <c r="D2920" s="8" t="s">
        <v>248</v>
      </c>
      <c r="E2920" s="12">
        <v>134</v>
      </c>
      <c r="F2920" s="12">
        <v>1</v>
      </c>
      <c r="G2920" s="12">
        <v>134</v>
      </c>
      <c r="H2920" s="13">
        <v>218.42</v>
      </c>
      <c r="I2920" s="13">
        <v>8.4420000000000002</v>
      </c>
      <c r="J2920" s="13">
        <v>1.8759999999999999</v>
      </c>
      <c r="K2920" s="13">
        <v>41.674000000000007</v>
      </c>
      <c r="L2920" s="13">
        <v>1.34</v>
      </c>
      <c r="M2920" s="5">
        <f>AllData_CategoryTribe!AX2921*4</f>
        <v>33.768000000000001</v>
      </c>
      <c r="N2920" s="5">
        <f>AllData_CategoryTribe!BA2921*9</f>
        <v>16.884</v>
      </c>
      <c r="O2920" s="5">
        <f>AllData_CategoryTribe!BB2921*4</f>
        <v>166.69600000000003</v>
      </c>
      <c r="P2920">
        <f t="shared" si="45"/>
        <v>1</v>
      </c>
      <c r="Q2920">
        <v>38.799999999999997</v>
      </c>
    </row>
    <row r="2921" spans="1:17" x14ac:dyDescent="0.3">
      <c r="A2921" s="8" t="s">
        <v>234</v>
      </c>
      <c r="B2921" s="8" t="s">
        <v>240</v>
      </c>
      <c r="C2921" s="8" t="s">
        <v>202</v>
      </c>
      <c r="D2921" s="8" t="s">
        <v>27</v>
      </c>
      <c r="E2921" s="12">
        <v>114</v>
      </c>
      <c r="F2921" s="12">
        <v>1</v>
      </c>
      <c r="G2921" s="12">
        <v>114</v>
      </c>
      <c r="H2921" s="13">
        <v>142.5</v>
      </c>
      <c r="I2921" s="13">
        <v>2.3940000000000001</v>
      </c>
      <c r="J2921" s="13">
        <v>1.4820000000000002</v>
      </c>
      <c r="K2921" s="13">
        <v>29.867999999999999</v>
      </c>
      <c r="L2921" s="13">
        <v>1.1399999999999999</v>
      </c>
      <c r="M2921" s="5">
        <f>AllData_CategoryTribe!AX2922*4</f>
        <v>9.5760000000000005</v>
      </c>
      <c r="N2921" s="5">
        <f>AllData_CategoryTribe!BA2922*9</f>
        <v>13.338000000000001</v>
      </c>
      <c r="O2921" s="5">
        <f>AllData_CategoryTribe!BB2922*4</f>
        <v>119.47199999999999</v>
      </c>
      <c r="P2921">
        <f t="shared" si="45"/>
        <v>1</v>
      </c>
      <c r="Q2921">
        <v>29.6</v>
      </c>
    </row>
    <row r="2922" spans="1:17" x14ac:dyDescent="0.3">
      <c r="A2922" s="8" t="s">
        <v>234</v>
      </c>
      <c r="B2922" s="8" t="s">
        <v>240</v>
      </c>
      <c r="C2922" s="8" t="s">
        <v>202</v>
      </c>
      <c r="D2922" s="8" t="s">
        <v>32</v>
      </c>
      <c r="E2922" s="12">
        <v>83</v>
      </c>
      <c r="F2922" s="12">
        <v>1</v>
      </c>
      <c r="G2922" s="12">
        <v>83</v>
      </c>
      <c r="H2922" s="13">
        <v>275.56</v>
      </c>
      <c r="I2922" s="13">
        <v>8.5490000000000013</v>
      </c>
      <c r="J2922" s="13">
        <v>2.4900000000000002</v>
      </c>
      <c r="K2922" s="13">
        <v>61.171000000000006</v>
      </c>
      <c r="L2922" s="13">
        <v>10.540999999999999</v>
      </c>
      <c r="M2922" s="5">
        <f>AllData_CategoryTribe!AX2923*4</f>
        <v>34.196000000000005</v>
      </c>
      <c r="N2922" s="5">
        <f>AllData_CategoryTribe!BA2923*9</f>
        <v>22.410000000000004</v>
      </c>
      <c r="O2922" s="5">
        <f>AllData_CategoryTribe!BB2923*4</f>
        <v>244.68400000000003</v>
      </c>
      <c r="P2922">
        <f t="shared" si="45"/>
        <v>1</v>
      </c>
      <c r="Q2922">
        <v>87</v>
      </c>
    </row>
    <row r="2923" spans="1:17" x14ac:dyDescent="0.3">
      <c r="A2923" s="8" t="s">
        <v>232</v>
      </c>
      <c r="B2923" s="8" t="s">
        <v>239</v>
      </c>
      <c r="C2923" s="8" t="s">
        <v>203</v>
      </c>
      <c r="D2923" s="8" t="s">
        <v>13</v>
      </c>
      <c r="E2923" s="12">
        <v>112</v>
      </c>
      <c r="F2923" s="12">
        <v>0.28599999999999998</v>
      </c>
      <c r="G2923" s="12">
        <v>32.031999999999996</v>
      </c>
      <c r="H2923" s="13">
        <v>86.16607999999998</v>
      </c>
      <c r="I2923" s="13">
        <v>7.9759679999999991</v>
      </c>
      <c r="J2923" s="13">
        <v>5.7657599999999993</v>
      </c>
      <c r="K2923" s="13">
        <v>0</v>
      </c>
      <c r="L2923" s="13">
        <v>0</v>
      </c>
      <c r="M2923" s="5">
        <f>AllData_CategoryTribe!AX2924*4</f>
        <v>31.903871999999996</v>
      </c>
      <c r="N2923" s="5">
        <f>AllData_CategoryTribe!BA2924*9</f>
        <v>51.891839999999995</v>
      </c>
      <c r="O2923" s="5">
        <f>AllData_CategoryTribe!BB2924*4</f>
        <v>0</v>
      </c>
      <c r="P2923">
        <f t="shared" si="45"/>
        <v>1</v>
      </c>
      <c r="Q2923">
        <v>42.9</v>
      </c>
    </row>
    <row r="2924" spans="1:17" x14ac:dyDescent="0.3">
      <c r="A2924" s="8" t="s">
        <v>232</v>
      </c>
      <c r="B2924" s="8" t="s">
        <v>239</v>
      </c>
      <c r="C2924" s="8" t="s">
        <v>203</v>
      </c>
      <c r="D2924" s="8" t="s">
        <v>15</v>
      </c>
      <c r="E2924" s="12">
        <v>85</v>
      </c>
      <c r="F2924" s="12">
        <v>3.3000000000000002E-2</v>
      </c>
      <c r="G2924" s="12">
        <v>2.8050000000000002</v>
      </c>
      <c r="H2924" s="13">
        <v>6.7600499999999997</v>
      </c>
      <c r="I2924" s="13">
        <v>0.92284499999999992</v>
      </c>
      <c r="J2924" s="13">
        <v>0.30574500000000004</v>
      </c>
      <c r="K2924" s="13">
        <v>1.4025000000000001E-2</v>
      </c>
      <c r="L2924" s="13">
        <v>0</v>
      </c>
      <c r="M2924" s="5">
        <f>AllData_CategoryTribe!AX2925*4</f>
        <v>3.6913799999999997</v>
      </c>
      <c r="N2924" s="5">
        <f>AllData_CategoryTribe!BA2925*9</f>
        <v>2.7517050000000003</v>
      </c>
      <c r="O2924" s="5">
        <f>AllData_CategoryTribe!BB2925*4</f>
        <v>5.6100000000000004E-2</v>
      </c>
      <c r="P2924">
        <f t="shared" si="45"/>
        <v>1</v>
      </c>
      <c r="Q2924">
        <v>44.3</v>
      </c>
    </row>
    <row r="2925" spans="1:17" x14ac:dyDescent="0.3">
      <c r="A2925" s="8" t="s">
        <v>232</v>
      </c>
      <c r="B2925" s="8" t="s">
        <v>239</v>
      </c>
      <c r="C2925" s="8" t="s">
        <v>203</v>
      </c>
      <c r="D2925" s="8" t="s">
        <v>17</v>
      </c>
      <c r="E2925" s="12">
        <v>85</v>
      </c>
      <c r="F2925" s="12">
        <v>3.0000000000000001E-3</v>
      </c>
      <c r="G2925" s="12">
        <v>0.255</v>
      </c>
      <c r="H2925" s="13">
        <v>0.67575000000000007</v>
      </c>
      <c r="I2925" s="13">
        <v>4.3095000000000001E-2</v>
      </c>
      <c r="J2925" s="13">
        <v>5.457E-2</v>
      </c>
      <c r="K2925" s="13">
        <v>0</v>
      </c>
      <c r="L2925" s="13">
        <v>0</v>
      </c>
      <c r="M2925" s="5">
        <f>AllData_CategoryTribe!AX2926*4</f>
        <v>0.17238000000000001</v>
      </c>
      <c r="N2925" s="5">
        <f>AllData_CategoryTribe!BA2926*9</f>
        <v>0.49113000000000001</v>
      </c>
      <c r="O2925" s="5">
        <f>AllData_CategoryTribe!BB2926*4</f>
        <v>0</v>
      </c>
      <c r="P2925">
        <f t="shared" si="45"/>
        <v>1</v>
      </c>
      <c r="Q2925">
        <v>38.299999999999997</v>
      </c>
    </row>
    <row r="2926" spans="1:17" x14ac:dyDescent="0.3">
      <c r="A2926" s="8" t="s">
        <v>232</v>
      </c>
      <c r="B2926" s="8" t="s">
        <v>239</v>
      </c>
      <c r="C2926" s="8" t="s">
        <v>203</v>
      </c>
      <c r="D2926" s="8" t="s">
        <v>18</v>
      </c>
      <c r="E2926" s="12"/>
      <c r="F2926" s="12">
        <v>0</v>
      </c>
      <c r="G2926" s="12">
        <v>0</v>
      </c>
      <c r="H2926" s="13">
        <v>0</v>
      </c>
      <c r="I2926" s="13">
        <v>0</v>
      </c>
      <c r="J2926" s="13">
        <v>0</v>
      </c>
      <c r="K2926" s="13">
        <v>0</v>
      </c>
      <c r="L2926" s="13">
        <v>0</v>
      </c>
      <c r="M2926" s="5">
        <f>AllData_CategoryTribe!AX2927*4</f>
        <v>0</v>
      </c>
      <c r="N2926" s="5">
        <f>AllData_CategoryTribe!BA2927*9</f>
        <v>0</v>
      </c>
      <c r="O2926" s="5">
        <f>AllData_CategoryTribe!BB2927*4</f>
        <v>0</v>
      </c>
      <c r="P2926">
        <f t="shared" si="45"/>
        <v>0</v>
      </c>
      <c r="Q2926">
        <v>39.900000000000006</v>
      </c>
    </row>
    <row r="2927" spans="1:17" x14ac:dyDescent="0.3">
      <c r="A2927" s="8" t="s">
        <v>232</v>
      </c>
      <c r="B2927" s="8" t="s">
        <v>239</v>
      </c>
      <c r="C2927" s="8" t="s">
        <v>203</v>
      </c>
      <c r="D2927" s="8" t="s">
        <v>19</v>
      </c>
      <c r="E2927" s="12">
        <v>112</v>
      </c>
      <c r="F2927" s="12">
        <v>5.0000000000000001E-3</v>
      </c>
      <c r="G2927" s="12">
        <v>0.56000000000000005</v>
      </c>
      <c r="H2927" s="13">
        <v>1.5960000000000003</v>
      </c>
      <c r="I2927" s="13">
        <v>0.15064</v>
      </c>
      <c r="J2927" s="13">
        <v>0.10583999999999999</v>
      </c>
      <c r="K2927" s="13">
        <v>0</v>
      </c>
      <c r="L2927" s="13">
        <v>0</v>
      </c>
      <c r="M2927" s="5">
        <f>AllData_CategoryTribe!AX2928*4</f>
        <v>0.60255999999999998</v>
      </c>
      <c r="N2927" s="5">
        <f>AllData_CategoryTribe!BA2928*9</f>
        <v>0.95255999999999985</v>
      </c>
      <c r="O2927" s="5">
        <f>AllData_CategoryTribe!BB2928*4</f>
        <v>0</v>
      </c>
      <c r="P2927">
        <f t="shared" si="45"/>
        <v>1</v>
      </c>
      <c r="Q2927">
        <v>45.8</v>
      </c>
    </row>
    <row r="2928" spans="1:17" x14ac:dyDescent="0.3">
      <c r="A2928" s="8" t="s">
        <v>232</v>
      </c>
      <c r="B2928" s="8" t="s">
        <v>239</v>
      </c>
      <c r="C2928" s="8" t="s">
        <v>203</v>
      </c>
      <c r="D2928" s="8" t="s">
        <v>22</v>
      </c>
      <c r="E2928" s="12"/>
      <c r="F2928" s="12">
        <v>0</v>
      </c>
      <c r="G2928" s="12">
        <v>0</v>
      </c>
      <c r="H2928" s="13">
        <v>0</v>
      </c>
      <c r="I2928" s="13">
        <v>0</v>
      </c>
      <c r="J2928" s="13">
        <v>0</v>
      </c>
      <c r="K2928" s="13">
        <v>0</v>
      </c>
      <c r="L2928" s="13">
        <v>0</v>
      </c>
      <c r="M2928" s="5">
        <f>AllData_CategoryTribe!AX2929*4</f>
        <v>0</v>
      </c>
      <c r="N2928" s="5">
        <f>AllData_CategoryTribe!BA2929*9</f>
        <v>0</v>
      </c>
      <c r="O2928" s="5">
        <f>AllData_CategoryTribe!BB2929*4</f>
        <v>0</v>
      </c>
      <c r="P2928">
        <f t="shared" si="45"/>
        <v>0</v>
      </c>
      <c r="Q2928">
        <v>45.8</v>
      </c>
    </row>
    <row r="2929" spans="1:17" x14ac:dyDescent="0.3">
      <c r="A2929" s="8" t="s">
        <v>232</v>
      </c>
      <c r="B2929" s="8" t="s">
        <v>239</v>
      </c>
      <c r="C2929" s="8" t="s">
        <v>203</v>
      </c>
      <c r="D2929" s="8" t="s">
        <v>136</v>
      </c>
      <c r="E2929" s="12">
        <v>56</v>
      </c>
      <c r="F2929" s="12">
        <v>0.13300000000000001</v>
      </c>
      <c r="G2929" s="12">
        <v>7.4480000000000004</v>
      </c>
      <c r="H2929" s="13">
        <v>20.33304</v>
      </c>
      <c r="I2929" s="13">
        <v>2.0556480000000001</v>
      </c>
      <c r="J2929" s="13">
        <v>1.2810560000000002</v>
      </c>
      <c r="K2929" s="13">
        <v>0</v>
      </c>
      <c r="L2929" s="13">
        <v>0</v>
      </c>
      <c r="M2929" s="5">
        <f>AllData_CategoryTribe!AX2930*4</f>
        <v>8.2225920000000006</v>
      </c>
      <c r="N2929" s="5">
        <f>AllData_CategoryTribe!BA2930*9</f>
        <v>11.529504000000001</v>
      </c>
      <c r="O2929" s="5">
        <f>AllData_CategoryTribe!BB2930*4</f>
        <v>0</v>
      </c>
      <c r="P2929">
        <f t="shared" si="45"/>
        <v>1</v>
      </c>
      <c r="Q2929">
        <v>44.8</v>
      </c>
    </row>
    <row r="2930" spans="1:17" x14ac:dyDescent="0.3">
      <c r="A2930" s="8" t="s">
        <v>232</v>
      </c>
      <c r="B2930" s="8" t="s">
        <v>239</v>
      </c>
      <c r="C2930" s="8" t="s">
        <v>203</v>
      </c>
      <c r="D2930" s="8" t="s">
        <v>23</v>
      </c>
      <c r="E2930" s="12">
        <v>64</v>
      </c>
      <c r="F2930" s="12">
        <v>3.3000000000000002E-2</v>
      </c>
      <c r="G2930" s="12">
        <v>2.1120000000000001</v>
      </c>
      <c r="H2930" s="13">
        <v>3.2736000000000001</v>
      </c>
      <c r="I2930" s="13">
        <v>0.26611200000000002</v>
      </c>
      <c r="J2930" s="13">
        <v>0.22387199999999999</v>
      </c>
      <c r="K2930" s="13">
        <v>2.3232000000000003E-2</v>
      </c>
      <c r="L2930" s="13">
        <v>0</v>
      </c>
      <c r="M2930" s="5">
        <f>AllData_CategoryTribe!AX2931*4</f>
        <v>1.0644480000000001</v>
      </c>
      <c r="N2930" s="5">
        <f>AllData_CategoryTribe!BA2931*9</f>
        <v>2.0148479999999998</v>
      </c>
      <c r="O2930" s="5">
        <f>AllData_CategoryTribe!BB2931*4</f>
        <v>9.2928000000000011E-2</v>
      </c>
      <c r="P2930">
        <f t="shared" si="45"/>
        <v>1</v>
      </c>
      <c r="Q2930">
        <v>24.3</v>
      </c>
    </row>
    <row r="2931" spans="1:17" x14ac:dyDescent="0.3">
      <c r="A2931" s="8" t="s">
        <v>232</v>
      </c>
      <c r="B2931" s="8" t="s">
        <v>239</v>
      </c>
      <c r="C2931" s="8" t="s">
        <v>203</v>
      </c>
      <c r="D2931" s="8" t="s">
        <v>24</v>
      </c>
      <c r="E2931" s="12">
        <v>184</v>
      </c>
      <c r="F2931" s="12">
        <v>0.42899999999999999</v>
      </c>
      <c r="G2931" s="12">
        <v>78.935999999999993</v>
      </c>
      <c r="H2931" s="13">
        <v>54.46584</v>
      </c>
      <c r="I2931" s="13">
        <v>2.8416960000000002</v>
      </c>
      <c r="J2931" s="13">
        <v>3.2363759999999995</v>
      </c>
      <c r="K2931" s="13">
        <v>3.5521199999999999</v>
      </c>
      <c r="L2931" s="13">
        <v>0</v>
      </c>
      <c r="M2931" s="5">
        <f>AllData_CategoryTribe!AX2932*4</f>
        <v>11.366784000000001</v>
      </c>
      <c r="N2931" s="5">
        <f>AllData_CategoryTribe!BA2932*9</f>
        <v>29.127383999999996</v>
      </c>
      <c r="O2931" s="5">
        <f>AllData_CategoryTribe!BB2932*4</f>
        <v>14.20848</v>
      </c>
      <c r="P2931">
        <f t="shared" si="45"/>
        <v>1</v>
      </c>
      <c r="Q2931">
        <v>12.2</v>
      </c>
    </row>
    <row r="2932" spans="1:17" x14ac:dyDescent="0.3">
      <c r="A2932" s="8" t="s">
        <v>232</v>
      </c>
      <c r="B2932" s="8" t="s">
        <v>239</v>
      </c>
      <c r="C2932" s="8" t="s">
        <v>203</v>
      </c>
      <c r="D2932" s="8" t="s">
        <v>25</v>
      </c>
      <c r="E2932" s="12"/>
      <c r="F2932" s="12">
        <v>0</v>
      </c>
      <c r="G2932" s="12">
        <v>0</v>
      </c>
      <c r="H2932" s="13">
        <v>0</v>
      </c>
      <c r="I2932" s="13">
        <v>0</v>
      </c>
      <c r="J2932" s="13">
        <v>0</v>
      </c>
      <c r="K2932" s="13">
        <v>0</v>
      </c>
      <c r="L2932" s="13">
        <v>0</v>
      </c>
      <c r="M2932" s="5">
        <f>AllData_CategoryTribe!AX2933*4</f>
        <v>0</v>
      </c>
      <c r="N2932" s="5">
        <f>AllData_CategoryTribe!BA2933*9</f>
        <v>0</v>
      </c>
      <c r="O2932" s="5">
        <f>AllData_CategoryTribe!BB2933*4</f>
        <v>0</v>
      </c>
      <c r="P2932">
        <f t="shared" si="45"/>
        <v>0</v>
      </c>
      <c r="Q2932">
        <v>59.3</v>
      </c>
    </row>
    <row r="2933" spans="1:17" x14ac:dyDescent="0.3">
      <c r="A2933" s="8" t="s">
        <v>20</v>
      </c>
      <c r="B2933" s="8" t="s">
        <v>239</v>
      </c>
      <c r="C2933" s="8" t="s">
        <v>203</v>
      </c>
      <c r="D2933" s="8" t="s">
        <v>20</v>
      </c>
      <c r="E2933" s="12">
        <v>112</v>
      </c>
      <c r="F2933" s="12">
        <v>1</v>
      </c>
      <c r="G2933" s="12">
        <v>112</v>
      </c>
      <c r="H2933" s="13">
        <v>117.6</v>
      </c>
      <c r="I2933" s="13">
        <v>20.72</v>
      </c>
      <c r="J2933" s="13">
        <v>3.2480000000000002</v>
      </c>
      <c r="K2933" s="13">
        <v>0</v>
      </c>
      <c r="L2933" s="13">
        <v>0</v>
      </c>
      <c r="M2933" s="5">
        <f>AllData_CategoryTribe!AX2934*4</f>
        <v>82.88</v>
      </c>
      <c r="N2933" s="5">
        <f>AllData_CategoryTribe!BA2934*9</f>
        <v>29.232000000000003</v>
      </c>
      <c r="O2933" s="5">
        <f>AllData_CategoryTribe!BB2934*4</f>
        <v>0</v>
      </c>
      <c r="P2933">
        <f t="shared" si="45"/>
        <v>1</v>
      </c>
      <c r="Q2933">
        <v>21.4</v>
      </c>
    </row>
    <row r="2934" spans="1:17" x14ac:dyDescent="0.3">
      <c r="A2934" s="8" t="s">
        <v>233</v>
      </c>
      <c r="B2934" s="8" t="s">
        <v>239</v>
      </c>
      <c r="C2934" s="8" t="s">
        <v>203</v>
      </c>
      <c r="D2934" s="8" t="s">
        <v>26</v>
      </c>
      <c r="E2934" s="12">
        <v>175</v>
      </c>
      <c r="F2934" s="12">
        <v>0.57099999999999995</v>
      </c>
      <c r="G2934" s="12">
        <v>99.924999999999997</v>
      </c>
      <c r="H2934" s="13">
        <v>129.9025</v>
      </c>
      <c r="I2934" s="13">
        <v>2.3982000000000001</v>
      </c>
      <c r="J2934" s="13">
        <v>0.19985</v>
      </c>
      <c r="K2934" s="13">
        <v>28.57855</v>
      </c>
      <c r="L2934" s="13">
        <v>0.29977500000000001</v>
      </c>
      <c r="M2934" s="5">
        <f>AllData_CategoryTribe!AX2935*4</f>
        <v>9.5928000000000004</v>
      </c>
      <c r="N2934" s="5">
        <f>AllData_CategoryTribe!BA2935*9</f>
        <v>1.7986500000000001</v>
      </c>
      <c r="O2934" s="5">
        <f>AllData_CategoryTribe!BB2935*4</f>
        <v>114.3142</v>
      </c>
      <c r="P2934">
        <f t="shared" si="45"/>
        <v>1</v>
      </c>
      <c r="Q2934">
        <v>31.200000000000003</v>
      </c>
    </row>
    <row r="2935" spans="1:17" x14ac:dyDescent="0.3">
      <c r="A2935" s="8" t="s">
        <v>233</v>
      </c>
      <c r="B2935" s="8" t="s">
        <v>239</v>
      </c>
      <c r="C2935" s="8" t="s">
        <v>203</v>
      </c>
      <c r="D2935" s="8" t="s">
        <v>28</v>
      </c>
      <c r="E2935" s="12">
        <v>185</v>
      </c>
      <c r="F2935" s="12">
        <v>1</v>
      </c>
      <c r="G2935" s="12">
        <v>185</v>
      </c>
      <c r="H2935" s="13">
        <v>234.95</v>
      </c>
      <c r="I2935" s="13">
        <v>16.094999999999999</v>
      </c>
      <c r="J2935" s="13">
        <v>0.92500000000000004</v>
      </c>
      <c r="K2935" s="13">
        <v>42.18</v>
      </c>
      <c r="L2935" s="13">
        <v>11.84</v>
      </c>
      <c r="M2935" s="5">
        <f>AllData_CategoryTribe!AX2936*4</f>
        <v>64.38</v>
      </c>
      <c r="N2935" s="5">
        <f>AllData_CategoryTribe!BA2936*9</f>
        <v>8.3250000000000011</v>
      </c>
      <c r="O2935" s="5">
        <f>AllData_CategoryTribe!BB2936*4</f>
        <v>168.72</v>
      </c>
      <c r="P2935">
        <f t="shared" si="45"/>
        <v>1</v>
      </c>
      <c r="Q2935">
        <v>32</v>
      </c>
    </row>
    <row r="2936" spans="1:17" x14ac:dyDescent="0.3">
      <c r="A2936" s="8" t="s">
        <v>233</v>
      </c>
      <c r="B2936" s="8" t="s">
        <v>239</v>
      </c>
      <c r="C2936" s="8" t="s">
        <v>203</v>
      </c>
      <c r="D2936" s="8" t="s">
        <v>29</v>
      </c>
      <c r="E2936" s="12">
        <v>60</v>
      </c>
      <c r="F2936" s="12">
        <v>1</v>
      </c>
      <c r="G2936" s="12">
        <v>60</v>
      </c>
      <c r="H2936" s="13">
        <v>13.2</v>
      </c>
      <c r="I2936" s="13">
        <v>0.6</v>
      </c>
      <c r="J2936" s="13">
        <v>0.24</v>
      </c>
      <c r="K2936" s="13">
        <v>2.7</v>
      </c>
      <c r="L2936" s="13">
        <v>1.68</v>
      </c>
      <c r="M2936" s="5">
        <f>AllData_CategoryTribe!AX2937*4</f>
        <v>2.4</v>
      </c>
      <c r="N2936" s="5">
        <f>AllData_CategoryTribe!BA2937*9</f>
        <v>2.16</v>
      </c>
      <c r="O2936" s="5">
        <f>AllData_CategoryTribe!BB2937*4</f>
        <v>10.8</v>
      </c>
      <c r="P2936">
        <f t="shared" si="45"/>
        <v>1</v>
      </c>
      <c r="Q2936">
        <v>5.9</v>
      </c>
    </row>
    <row r="2937" spans="1:17" x14ac:dyDescent="0.3">
      <c r="A2937" s="8" t="s">
        <v>233</v>
      </c>
      <c r="B2937" s="8" t="s">
        <v>239</v>
      </c>
      <c r="C2937" s="8" t="s">
        <v>203</v>
      </c>
      <c r="D2937" s="8" t="s">
        <v>30</v>
      </c>
      <c r="E2937" s="12">
        <v>119</v>
      </c>
      <c r="F2937" s="12">
        <v>1</v>
      </c>
      <c r="G2937" s="12">
        <v>119</v>
      </c>
      <c r="H2937" s="13">
        <v>109.48</v>
      </c>
      <c r="I2937" s="13">
        <v>1.19</v>
      </c>
      <c r="J2937" s="13">
        <v>0.59499999999999997</v>
      </c>
      <c r="K2937" s="13">
        <v>27.846</v>
      </c>
      <c r="L2937" s="13">
        <v>2.8559999999999999</v>
      </c>
      <c r="M2937" s="5">
        <f>AllData_CategoryTribe!AX2938*4</f>
        <v>4.76</v>
      </c>
      <c r="N2937" s="5">
        <f>AllData_CategoryTribe!BA2938*9</f>
        <v>5.3549999999999995</v>
      </c>
      <c r="O2937" s="5">
        <f>AllData_CategoryTribe!BB2938*4</f>
        <v>111.384</v>
      </c>
      <c r="P2937">
        <f t="shared" si="45"/>
        <v>1</v>
      </c>
      <c r="Q2937">
        <v>24.9</v>
      </c>
    </row>
    <row r="2938" spans="1:17" x14ac:dyDescent="0.3">
      <c r="A2938" s="8" t="s">
        <v>233</v>
      </c>
      <c r="B2938" s="8" t="s">
        <v>239</v>
      </c>
      <c r="C2938" s="8" t="s">
        <v>203</v>
      </c>
      <c r="D2938" s="8" t="s">
        <v>31</v>
      </c>
      <c r="E2938" s="12">
        <v>122</v>
      </c>
      <c r="F2938" s="12">
        <v>0.14299999999999999</v>
      </c>
      <c r="G2938" s="12">
        <v>17.445999999999998</v>
      </c>
      <c r="H2938" s="13">
        <v>16.224779999999999</v>
      </c>
      <c r="I2938" s="13">
        <v>0.34891999999999995</v>
      </c>
      <c r="J2938" s="13">
        <v>1.7446E-2</v>
      </c>
      <c r="K2938" s="13">
        <v>3.7683359999999997</v>
      </c>
      <c r="L2938" s="13">
        <v>0.26168999999999998</v>
      </c>
      <c r="M2938" s="5">
        <f>AllData_CategoryTribe!AX2939*4</f>
        <v>1.3956799999999998</v>
      </c>
      <c r="N2938" s="5">
        <f>AllData_CategoryTribe!BA2939*9</f>
        <v>0.15701399999999999</v>
      </c>
      <c r="O2938" s="5">
        <f>AllData_CategoryTribe!BB2939*4</f>
        <v>15.073343999999999</v>
      </c>
      <c r="P2938">
        <f t="shared" si="45"/>
        <v>1</v>
      </c>
      <c r="Q2938">
        <v>23.700000000000003</v>
      </c>
    </row>
    <row r="2939" spans="1:17" x14ac:dyDescent="0.3">
      <c r="A2939" s="8" t="s">
        <v>233</v>
      </c>
      <c r="B2939" s="8" t="s">
        <v>239</v>
      </c>
      <c r="C2939" s="8" t="s">
        <v>203</v>
      </c>
      <c r="D2939" s="8" t="s">
        <v>167</v>
      </c>
      <c r="E2939" s="12">
        <v>62</v>
      </c>
      <c r="F2939" s="12">
        <v>1</v>
      </c>
      <c r="G2939" s="12">
        <v>62</v>
      </c>
      <c r="H2939" s="13">
        <v>13.02</v>
      </c>
      <c r="I2939" s="13">
        <v>0.55800000000000005</v>
      </c>
      <c r="J2939" s="13">
        <v>0.18599999999999997</v>
      </c>
      <c r="K2939" s="13">
        <v>2.8519999999999999</v>
      </c>
      <c r="L2939" s="13">
        <v>0.68200000000000005</v>
      </c>
      <c r="M2939" s="5">
        <f>AllData_CategoryTribe!AX2940*4</f>
        <v>2.2320000000000002</v>
      </c>
      <c r="N2939" s="5">
        <f>AllData_CategoryTribe!BA2940*9</f>
        <v>1.6739999999999997</v>
      </c>
      <c r="O2939" s="5">
        <f>AllData_CategoryTribe!BB2940*4</f>
        <v>11.407999999999999</v>
      </c>
      <c r="P2939">
        <f t="shared" si="45"/>
        <v>1</v>
      </c>
      <c r="Q2939">
        <v>5.8</v>
      </c>
    </row>
    <row r="2940" spans="1:17" x14ac:dyDescent="0.3">
      <c r="A2940" s="8" t="s">
        <v>233</v>
      </c>
      <c r="B2940" s="8" t="s">
        <v>239</v>
      </c>
      <c r="C2940" s="8" t="s">
        <v>203</v>
      </c>
      <c r="D2940" s="8" t="s">
        <v>87</v>
      </c>
      <c r="E2940" s="12">
        <v>171</v>
      </c>
      <c r="F2940" s="12">
        <v>0.14299999999999999</v>
      </c>
      <c r="G2940" s="12">
        <v>24.452999999999999</v>
      </c>
      <c r="H2940" s="13">
        <v>28.365479999999998</v>
      </c>
      <c r="I2940" s="13">
        <v>1.8828809999999998</v>
      </c>
      <c r="J2940" s="13">
        <v>0.122265</v>
      </c>
      <c r="K2940" s="13">
        <v>5.0862240000000005</v>
      </c>
      <c r="L2940" s="13">
        <v>1.589445</v>
      </c>
      <c r="M2940" s="5">
        <f>AllData_CategoryTribe!AX2941*4</f>
        <v>7.5315239999999992</v>
      </c>
      <c r="N2940" s="5">
        <f>AllData_CategoryTribe!BA2941*9</f>
        <v>1.1003849999999999</v>
      </c>
      <c r="O2940" s="5">
        <f>AllData_CategoryTribe!BB2941*4</f>
        <v>20.344896000000002</v>
      </c>
      <c r="P2940">
        <f t="shared" si="45"/>
        <v>1</v>
      </c>
      <c r="Q2940">
        <v>29</v>
      </c>
    </row>
    <row r="2941" spans="1:17" x14ac:dyDescent="0.3">
      <c r="A2941" s="8" t="s">
        <v>233</v>
      </c>
      <c r="B2941" s="8" t="s">
        <v>239</v>
      </c>
      <c r="C2941" s="8" t="s">
        <v>203</v>
      </c>
      <c r="D2941" s="8" t="s">
        <v>128</v>
      </c>
      <c r="E2941" s="12">
        <v>62</v>
      </c>
      <c r="F2941" s="12">
        <v>0.14299999999999999</v>
      </c>
      <c r="G2941" s="12">
        <v>8.8659999999999997</v>
      </c>
      <c r="H2941" s="13">
        <v>3.9896999999999996</v>
      </c>
      <c r="I2941" s="13">
        <v>9.7526000000000015E-2</v>
      </c>
      <c r="J2941" s="13">
        <v>1.7732000000000001E-2</v>
      </c>
      <c r="K2941" s="13">
        <v>0.93092999999999992</v>
      </c>
      <c r="L2941" s="13">
        <v>0.29257799999999995</v>
      </c>
      <c r="M2941" s="5">
        <f>AllData_CategoryTribe!AX2942*4</f>
        <v>0.39010400000000006</v>
      </c>
      <c r="N2941" s="5">
        <f>AllData_CategoryTribe!BA2942*9</f>
        <v>0.15958800000000001</v>
      </c>
      <c r="O2941" s="5">
        <f>AllData_CategoryTribe!BB2942*4</f>
        <v>3.7237199999999997</v>
      </c>
      <c r="P2941">
        <f t="shared" si="45"/>
        <v>1</v>
      </c>
      <c r="Q2941">
        <v>11.8</v>
      </c>
    </row>
    <row r="2942" spans="1:17" x14ac:dyDescent="0.3">
      <c r="A2942" s="8" t="s">
        <v>234</v>
      </c>
      <c r="B2942" s="8" t="s">
        <v>239</v>
      </c>
      <c r="C2942" s="8" t="s">
        <v>203</v>
      </c>
      <c r="D2942" s="8" t="s">
        <v>248</v>
      </c>
      <c r="E2942" s="12">
        <v>134</v>
      </c>
      <c r="F2942" s="12">
        <v>0.28599999999999998</v>
      </c>
      <c r="G2942" s="12">
        <v>38.323999999999998</v>
      </c>
      <c r="H2942" s="13">
        <v>62.468119999999999</v>
      </c>
      <c r="I2942" s="13">
        <v>2.414412</v>
      </c>
      <c r="J2942" s="13">
        <v>0.53653600000000001</v>
      </c>
      <c r="K2942" s="13">
        <v>11.918764000000001</v>
      </c>
      <c r="L2942" s="13">
        <v>0.38323999999999997</v>
      </c>
      <c r="M2942" s="5">
        <f>AllData_CategoryTribe!AX2943*4</f>
        <v>9.657648</v>
      </c>
      <c r="N2942" s="5">
        <f>AllData_CategoryTribe!BA2943*9</f>
        <v>4.828824</v>
      </c>
      <c r="O2942" s="5">
        <f>AllData_CategoryTribe!BB2943*4</f>
        <v>47.675056000000005</v>
      </c>
      <c r="P2942">
        <f t="shared" si="45"/>
        <v>1</v>
      </c>
      <c r="Q2942">
        <v>38.799999999999997</v>
      </c>
    </row>
    <row r="2943" spans="1:17" x14ac:dyDescent="0.3">
      <c r="A2943" s="8" t="s">
        <v>234</v>
      </c>
      <c r="B2943" s="8" t="s">
        <v>239</v>
      </c>
      <c r="C2943" s="8" t="s">
        <v>203</v>
      </c>
      <c r="D2943" s="8" t="s">
        <v>27</v>
      </c>
      <c r="E2943" s="12">
        <v>114</v>
      </c>
      <c r="F2943" s="12">
        <v>1</v>
      </c>
      <c r="G2943" s="12">
        <v>114</v>
      </c>
      <c r="H2943" s="13">
        <v>142.5</v>
      </c>
      <c r="I2943" s="13">
        <v>2.3940000000000001</v>
      </c>
      <c r="J2943" s="13">
        <v>1.4820000000000002</v>
      </c>
      <c r="K2943" s="13">
        <v>29.867999999999999</v>
      </c>
      <c r="L2943" s="13">
        <v>1.1399999999999999</v>
      </c>
      <c r="M2943" s="5">
        <f>AllData_CategoryTribe!AX2944*4</f>
        <v>9.5760000000000005</v>
      </c>
      <c r="N2943" s="5">
        <f>AllData_CategoryTribe!BA2944*9</f>
        <v>13.338000000000001</v>
      </c>
      <c r="O2943" s="5">
        <f>AllData_CategoryTribe!BB2944*4</f>
        <v>119.47199999999999</v>
      </c>
      <c r="P2943">
        <f t="shared" si="45"/>
        <v>1</v>
      </c>
      <c r="Q2943">
        <v>29.6</v>
      </c>
    </row>
    <row r="2944" spans="1:17" x14ac:dyDescent="0.3">
      <c r="A2944" s="8" t="s">
        <v>234</v>
      </c>
      <c r="B2944" s="8" t="s">
        <v>239</v>
      </c>
      <c r="C2944" s="8" t="s">
        <v>203</v>
      </c>
      <c r="D2944" s="8" t="s">
        <v>32</v>
      </c>
      <c r="E2944" s="12">
        <v>83</v>
      </c>
      <c r="F2944" s="12">
        <v>0.42899999999999999</v>
      </c>
      <c r="G2944" s="12">
        <v>35.606999999999999</v>
      </c>
      <c r="H2944" s="13">
        <v>118.21523999999999</v>
      </c>
      <c r="I2944" s="13">
        <v>3.6675210000000003</v>
      </c>
      <c r="J2944" s="13">
        <v>1.0682099999999999</v>
      </c>
      <c r="K2944" s="13">
        <v>26.242359</v>
      </c>
      <c r="L2944" s="13">
        <v>4.5220889999999994</v>
      </c>
      <c r="M2944" s="5">
        <f>AllData_CategoryTribe!AX2945*4</f>
        <v>14.670084000000001</v>
      </c>
      <c r="N2944" s="5">
        <f>AllData_CategoryTribe!BA2945*9</f>
        <v>9.6138899999999996</v>
      </c>
      <c r="O2944" s="5">
        <f>AllData_CategoryTribe!BB2945*4</f>
        <v>104.969436</v>
      </c>
      <c r="P2944">
        <f t="shared" si="45"/>
        <v>1</v>
      </c>
      <c r="Q2944">
        <v>87</v>
      </c>
    </row>
    <row r="2945" spans="1:17" x14ac:dyDescent="0.3">
      <c r="A2945" s="8" t="s">
        <v>234</v>
      </c>
      <c r="B2945" s="8" t="s">
        <v>239</v>
      </c>
      <c r="C2945" s="8" t="s">
        <v>203</v>
      </c>
      <c r="D2945" s="8" t="s">
        <v>74</v>
      </c>
      <c r="E2945" s="12">
        <v>340</v>
      </c>
      <c r="F2945" s="12">
        <v>6.7000000000000004E-2</v>
      </c>
      <c r="G2945" s="12">
        <v>22.78</v>
      </c>
      <c r="H2945" s="13">
        <v>9.3398000000000003</v>
      </c>
      <c r="I2945" s="13">
        <v>0</v>
      </c>
      <c r="J2945" s="13">
        <v>0</v>
      </c>
      <c r="K2945" s="13">
        <v>2.3691200000000001</v>
      </c>
      <c r="L2945" s="13">
        <v>0</v>
      </c>
      <c r="M2945" s="5">
        <f>AllData_CategoryTribe!AX2946*4</f>
        <v>0</v>
      </c>
      <c r="N2945" s="5">
        <f>AllData_CategoryTribe!BA2946*9</f>
        <v>0</v>
      </c>
      <c r="O2945" s="5">
        <f>AllData_CategoryTribe!BB2946*4</f>
        <v>9.4764800000000005</v>
      </c>
      <c r="P2945">
        <f t="shared" si="45"/>
        <v>1</v>
      </c>
      <c r="Q2945">
        <v>10.4</v>
      </c>
    </row>
    <row r="2946" spans="1:17" x14ac:dyDescent="0.3">
      <c r="A2946" s="8" t="s">
        <v>232</v>
      </c>
      <c r="B2946" s="8" t="s">
        <v>239</v>
      </c>
      <c r="C2946" s="8" t="s">
        <v>204</v>
      </c>
      <c r="D2946" s="8" t="s">
        <v>13</v>
      </c>
      <c r="E2946" s="12"/>
      <c r="F2946" s="12">
        <v>0</v>
      </c>
      <c r="G2946" s="12">
        <v>0</v>
      </c>
      <c r="H2946" s="13">
        <v>0</v>
      </c>
      <c r="I2946" s="13">
        <v>0</v>
      </c>
      <c r="J2946" s="13">
        <v>0</v>
      </c>
      <c r="K2946" s="13">
        <v>0</v>
      </c>
      <c r="L2946" s="13">
        <v>0</v>
      </c>
      <c r="M2946" s="5">
        <f>AllData_CategoryTribe!AX2947*4</f>
        <v>0</v>
      </c>
      <c r="N2946" s="5">
        <f>AllData_CategoryTribe!BA2947*9</f>
        <v>0</v>
      </c>
      <c r="O2946" s="5">
        <f>AllData_CategoryTribe!BB2947*4</f>
        <v>0</v>
      </c>
      <c r="P2946">
        <f t="shared" si="45"/>
        <v>0</v>
      </c>
      <c r="Q2946">
        <v>42.9</v>
      </c>
    </row>
    <row r="2947" spans="1:17" x14ac:dyDescent="0.3">
      <c r="A2947" s="8" t="s">
        <v>232</v>
      </c>
      <c r="B2947" s="8" t="s">
        <v>239</v>
      </c>
      <c r="C2947" s="8" t="s">
        <v>204</v>
      </c>
      <c r="D2947" s="8" t="s">
        <v>15</v>
      </c>
      <c r="E2947" s="12"/>
      <c r="F2947" s="12">
        <v>0</v>
      </c>
      <c r="G2947" s="12">
        <v>0</v>
      </c>
      <c r="H2947" s="13">
        <v>0</v>
      </c>
      <c r="I2947" s="13">
        <v>0</v>
      </c>
      <c r="J2947" s="13">
        <v>0</v>
      </c>
      <c r="K2947" s="13">
        <v>0</v>
      </c>
      <c r="L2947" s="13">
        <v>0</v>
      </c>
      <c r="M2947" s="5">
        <f>AllData_CategoryTribe!AX2948*4</f>
        <v>0</v>
      </c>
      <c r="N2947" s="5">
        <f>AllData_CategoryTribe!BA2948*9</f>
        <v>0</v>
      </c>
      <c r="O2947" s="5">
        <f>AllData_CategoryTribe!BB2948*4</f>
        <v>0</v>
      </c>
      <c r="P2947">
        <f t="shared" ref="P2947:P3010" si="46">IF($G$2:$G$3469&gt;0,1,0)</f>
        <v>0</v>
      </c>
      <c r="Q2947">
        <v>44.3</v>
      </c>
    </row>
    <row r="2948" spans="1:17" x14ac:dyDescent="0.3">
      <c r="A2948" s="8" t="s">
        <v>232</v>
      </c>
      <c r="B2948" s="8" t="s">
        <v>239</v>
      </c>
      <c r="C2948" s="8" t="s">
        <v>204</v>
      </c>
      <c r="D2948" s="8" t="s">
        <v>17</v>
      </c>
      <c r="E2948" s="12"/>
      <c r="F2948" s="12">
        <v>0</v>
      </c>
      <c r="G2948" s="12">
        <v>0</v>
      </c>
      <c r="H2948" s="13">
        <v>0</v>
      </c>
      <c r="I2948" s="13">
        <v>0</v>
      </c>
      <c r="J2948" s="13">
        <v>0</v>
      </c>
      <c r="K2948" s="13">
        <v>0</v>
      </c>
      <c r="L2948" s="13">
        <v>0</v>
      </c>
      <c r="M2948" s="5">
        <f>AllData_CategoryTribe!AX2949*4</f>
        <v>0</v>
      </c>
      <c r="N2948" s="5">
        <f>AllData_CategoryTribe!BA2949*9</f>
        <v>0</v>
      </c>
      <c r="O2948" s="5">
        <f>AllData_CategoryTribe!BB2949*4</f>
        <v>0</v>
      </c>
      <c r="P2948">
        <f t="shared" si="46"/>
        <v>0</v>
      </c>
      <c r="Q2948">
        <v>38.299999999999997</v>
      </c>
    </row>
    <row r="2949" spans="1:17" x14ac:dyDescent="0.3">
      <c r="A2949" s="8" t="s">
        <v>232</v>
      </c>
      <c r="B2949" s="8" t="s">
        <v>239</v>
      </c>
      <c r="C2949" s="8" t="s">
        <v>204</v>
      </c>
      <c r="D2949" s="8" t="s">
        <v>18</v>
      </c>
      <c r="E2949" s="12"/>
      <c r="F2949" s="12">
        <v>0</v>
      </c>
      <c r="G2949" s="12">
        <v>0</v>
      </c>
      <c r="H2949" s="13">
        <v>0</v>
      </c>
      <c r="I2949" s="13">
        <v>0</v>
      </c>
      <c r="J2949" s="13">
        <v>0</v>
      </c>
      <c r="K2949" s="13">
        <v>0</v>
      </c>
      <c r="L2949" s="13">
        <v>0</v>
      </c>
      <c r="M2949" s="5">
        <f>AllData_CategoryTribe!AX2950*4</f>
        <v>0</v>
      </c>
      <c r="N2949" s="5">
        <f>AllData_CategoryTribe!BA2950*9</f>
        <v>0</v>
      </c>
      <c r="O2949" s="5">
        <f>AllData_CategoryTribe!BB2950*4</f>
        <v>0</v>
      </c>
      <c r="P2949">
        <f t="shared" si="46"/>
        <v>0</v>
      </c>
      <c r="Q2949">
        <v>39.900000000000006</v>
      </c>
    </row>
    <row r="2950" spans="1:17" x14ac:dyDescent="0.3">
      <c r="A2950" s="8" t="s">
        <v>232</v>
      </c>
      <c r="B2950" s="8" t="s">
        <v>239</v>
      </c>
      <c r="C2950" s="8" t="s">
        <v>204</v>
      </c>
      <c r="D2950" s="8" t="s">
        <v>19</v>
      </c>
      <c r="E2950" s="12">
        <v>112</v>
      </c>
      <c r="F2950" s="12">
        <v>3.3000000000000002E-2</v>
      </c>
      <c r="G2950" s="12">
        <v>3.6960000000000002</v>
      </c>
      <c r="H2950" s="13">
        <v>10.533600000000002</v>
      </c>
      <c r="I2950" s="13">
        <v>0.994224</v>
      </c>
      <c r="J2950" s="13">
        <v>0.69854399999999994</v>
      </c>
      <c r="K2950" s="13">
        <v>0</v>
      </c>
      <c r="L2950" s="13">
        <v>0</v>
      </c>
      <c r="M2950" s="5">
        <f>AllData_CategoryTribe!AX2951*4</f>
        <v>3.976896</v>
      </c>
      <c r="N2950" s="5">
        <f>AllData_CategoryTribe!BA2951*9</f>
        <v>6.2868959999999996</v>
      </c>
      <c r="O2950" s="5">
        <f>AllData_CategoryTribe!BB2951*4</f>
        <v>0</v>
      </c>
      <c r="P2950">
        <f t="shared" si="46"/>
        <v>1</v>
      </c>
      <c r="Q2950">
        <v>45.8</v>
      </c>
    </row>
    <row r="2951" spans="1:17" x14ac:dyDescent="0.3">
      <c r="A2951" s="8" t="s">
        <v>232</v>
      </c>
      <c r="B2951" s="8" t="s">
        <v>239</v>
      </c>
      <c r="C2951" s="8" t="s">
        <v>204</v>
      </c>
      <c r="D2951" s="8" t="s">
        <v>22</v>
      </c>
      <c r="E2951" s="12"/>
      <c r="F2951" s="12">
        <v>0</v>
      </c>
      <c r="G2951" s="12">
        <v>0</v>
      </c>
      <c r="H2951" s="13">
        <v>0</v>
      </c>
      <c r="I2951" s="13">
        <v>0</v>
      </c>
      <c r="J2951" s="13">
        <v>0</v>
      </c>
      <c r="K2951" s="13">
        <v>0</v>
      </c>
      <c r="L2951" s="13">
        <v>0</v>
      </c>
      <c r="M2951" s="5">
        <f>AllData_CategoryTribe!AX2952*4</f>
        <v>0</v>
      </c>
      <c r="N2951" s="5">
        <f>AllData_CategoryTribe!BA2952*9</f>
        <v>0</v>
      </c>
      <c r="O2951" s="5">
        <f>AllData_CategoryTribe!BB2952*4</f>
        <v>0</v>
      </c>
      <c r="P2951">
        <f t="shared" si="46"/>
        <v>0</v>
      </c>
      <c r="Q2951">
        <v>45.8</v>
      </c>
    </row>
    <row r="2952" spans="1:17" x14ac:dyDescent="0.3">
      <c r="A2952" s="8" t="s">
        <v>232</v>
      </c>
      <c r="B2952" s="8" t="s">
        <v>239</v>
      </c>
      <c r="C2952" s="8" t="s">
        <v>204</v>
      </c>
      <c r="D2952" s="8" t="s">
        <v>23</v>
      </c>
      <c r="E2952" s="12">
        <v>64</v>
      </c>
      <c r="F2952" s="12">
        <v>3.0000000000000001E-3</v>
      </c>
      <c r="G2952" s="12">
        <v>0.192</v>
      </c>
      <c r="H2952" s="13">
        <v>0.29760000000000003</v>
      </c>
      <c r="I2952" s="13">
        <v>2.4192000000000002E-2</v>
      </c>
      <c r="J2952" s="13">
        <v>2.0352000000000002E-2</v>
      </c>
      <c r="K2952" s="13">
        <v>2.1120000000000002E-3</v>
      </c>
      <c r="L2952" s="13">
        <v>0</v>
      </c>
      <c r="M2952" s="5">
        <f>AllData_CategoryTribe!AX2953*4</f>
        <v>9.6768000000000007E-2</v>
      </c>
      <c r="N2952" s="5">
        <f>AllData_CategoryTribe!BA2953*9</f>
        <v>0.18316800000000003</v>
      </c>
      <c r="O2952" s="5">
        <f>AllData_CategoryTribe!BB2953*4</f>
        <v>8.4480000000000006E-3</v>
      </c>
      <c r="P2952">
        <f t="shared" si="46"/>
        <v>1</v>
      </c>
      <c r="Q2952">
        <v>24.3</v>
      </c>
    </row>
    <row r="2953" spans="1:17" x14ac:dyDescent="0.3">
      <c r="A2953" s="8" t="s">
        <v>232</v>
      </c>
      <c r="B2953" s="8" t="s">
        <v>239</v>
      </c>
      <c r="C2953" s="8" t="s">
        <v>204</v>
      </c>
      <c r="D2953" s="8" t="s">
        <v>24</v>
      </c>
      <c r="E2953" s="12">
        <v>184</v>
      </c>
      <c r="F2953" s="12">
        <v>1</v>
      </c>
      <c r="G2953" s="12">
        <v>184</v>
      </c>
      <c r="H2953" s="13">
        <v>126.96</v>
      </c>
      <c r="I2953" s="13">
        <v>6.6239999999999997</v>
      </c>
      <c r="J2953" s="13">
        <v>7.5439999999999996</v>
      </c>
      <c r="K2953" s="13">
        <v>8.2799999999999994</v>
      </c>
      <c r="L2953" s="13">
        <v>0</v>
      </c>
      <c r="M2953" s="5">
        <f>AllData_CategoryTribe!AX2954*4</f>
        <v>26.495999999999999</v>
      </c>
      <c r="N2953" s="5">
        <f>AllData_CategoryTribe!BA2954*9</f>
        <v>67.896000000000001</v>
      </c>
      <c r="O2953" s="5">
        <f>AllData_CategoryTribe!BB2954*4</f>
        <v>33.119999999999997</v>
      </c>
      <c r="P2953">
        <f t="shared" si="46"/>
        <v>1</v>
      </c>
      <c r="Q2953">
        <v>12.2</v>
      </c>
    </row>
    <row r="2954" spans="1:17" x14ac:dyDescent="0.3">
      <c r="A2954" s="8" t="s">
        <v>232</v>
      </c>
      <c r="B2954" s="8" t="s">
        <v>239</v>
      </c>
      <c r="C2954" s="8" t="s">
        <v>204</v>
      </c>
      <c r="D2954" s="8" t="s">
        <v>25</v>
      </c>
      <c r="E2954" s="12"/>
      <c r="F2954" s="12">
        <v>0</v>
      </c>
      <c r="G2954" s="12">
        <v>0</v>
      </c>
      <c r="H2954" s="13">
        <v>0</v>
      </c>
      <c r="I2954" s="13">
        <v>0</v>
      </c>
      <c r="J2954" s="13">
        <v>0</v>
      </c>
      <c r="K2954" s="13">
        <v>0</v>
      </c>
      <c r="L2954" s="13">
        <v>0</v>
      </c>
      <c r="M2954" s="5">
        <f>AllData_CategoryTribe!AX2955*4</f>
        <v>0</v>
      </c>
      <c r="N2954" s="5">
        <f>AllData_CategoryTribe!BA2955*9</f>
        <v>0</v>
      </c>
      <c r="O2954" s="5">
        <f>AllData_CategoryTribe!BB2955*4</f>
        <v>0</v>
      </c>
      <c r="P2954">
        <f t="shared" si="46"/>
        <v>0</v>
      </c>
      <c r="Q2954">
        <v>59.3</v>
      </c>
    </row>
    <row r="2955" spans="1:17" x14ac:dyDescent="0.3">
      <c r="A2955" s="8" t="s">
        <v>20</v>
      </c>
      <c r="B2955" s="8" t="s">
        <v>239</v>
      </c>
      <c r="C2955" s="8" t="s">
        <v>204</v>
      </c>
      <c r="D2955" s="8" t="s">
        <v>20</v>
      </c>
      <c r="E2955" s="12">
        <v>112</v>
      </c>
      <c r="F2955" s="12">
        <v>1</v>
      </c>
      <c r="G2955" s="12">
        <v>112</v>
      </c>
      <c r="H2955" s="13">
        <v>117.6</v>
      </c>
      <c r="I2955" s="13">
        <v>20.72</v>
      </c>
      <c r="J2955" s="13">
        <v>3.2480000000000002</v>
      </c>
      <c r="K2955" s="13">
        <v>0</v>
      </c>
      <c r="L2955" s="13">
        <v>0</v>
      </c>
      <c r="M2955" s="5">
        <f>AllData_CategoryTribe!AX2956*4</f>
        <v>82.88</v>
      </c>
      <c r="N2955" s="5">
        <f>AllData_CategoryTribe!BA2956*9</f>
        <v>29.232000000000003</v>
      </c>
      <c r="O2955" s="5">
        <f>AllData_CategoryTribe!BB2956*4</f>
        <v>0</v>
      </c>
      <c r="P2955">
        <f t="shared" si="46"/>
        <v>1</v>
      </c>
      <c r="Q2955">
        <v>21.4</v>
      </c>
    </row>
    <row r="2956" spans="1:17" x14ac:dyDescent="0.3">
      <c r="A2956" s="8" t="s">
        <v>233</v>
      </c>
      <c r="B2956" s="8" t="s">
        <v>239</v>
      </c>
      <c r="C2956" s="8" t="s">
        <v>204</v>
      </c>
      <c r="D2956" s="8" t="s">
        <v>26</v>
      </c>
      <c r="E2956" s="12">
        <v>175</v>
      </c>
      <c r="F2956" s="12">
        <v>0.28599999999999998</v>
      </c>
      <c r="G2956" s="12">
        <v>50.05</v>
      </c>
      <c r="H2956" s="13">
        <v>65.064999999999998</v>
      </c>
      <c r="I2956" s="13">
        <v>1.2011999999999998</v>
      </c>
      <c r="J2956" s="13">
        <v>0.10009999999999999</v>
      </c>
      <c r="K2956" s="13">
        <v>14.314300000000001</v>
      </c>
      <c r="L2956" s="13">
        <v>0.15014999999999998</v>
      </c>
      <c r="M2956" s="5">
        <f>AllData_CategoryTribe!AX2957*4</f>
        <v>4.8047999999999993</v>
      </c>
      <c r="N2956" s="5">
        <f>AllData_CategoryTribe!BA2957*9</f>
        <v>0.90089999999999992</v>
      </c>
      <c r="O2956" s="5">
        <f>AllData_CategoryTribe!BB2957*4</f>
        <v>57.257200000000005</v>
      </c>
      <c r="P2956">
        <f t="shared" si="46"/>
        <v>1</v>
      </c>
      <c r="Q2956">
        <v>31.200000000000003</v>
      </c>
    </row>
    <row r="2957" spans="1:17" x14ac:dyDescent="0.3">
      <c r="A2957" s="8" t="s">
        <v>233</v>
      </c>
      <c r="B2957" s="8" t="s">
        <v>239</v>
      </c>
      <c r="C2957" s="8" t="s">
        <v>204</v>
      </c>
      <c r="D2957" s="8" t="s">
        <v>28</v>
      </c>
      <c r="E2957" s="12">
        <v>185</v>
      </c>
      <c r="F2957" s="12">
        <v>0.42899999999999999</v>
      </c>
      <c r="G2957" s="12">
        <v>79.364999999999995</v>
      </c>
      <c r="H2957" s="13">
        <v>100.79355</v>
      </c>
      <c r="I2957" s="13">
        <v>6.9047549999999989</v>
      </c>
      <c r="J2957" s="13">
        <v>0.39682499999999998</v>
      </c>
      <c r="K2957" s="13">
        <v>18.095219999999998</v>
      </c>
      <c r="L2957" s="13">
        <v>5.0793599999999994</v>
      </c>
      <c r="M2957" s="5">
        <f>AllData_CategoryTribe!AX2958*4</f>
        <v>27.619019999999995</v>
      </c>
      <c r="N2957" s="5">
        <f>AllData_CategoryTribe!BA2958*9</f>
        <v>3.5714249999999996</v>
      </c>
      <c r="O2957" s="5">
        <f>AllData_CategoryTribe!BB2958*4</f>
        <v>72.380879999999991</v>
      </c>
      <c r="P2957">
        <f t="shared" si="46"/>
        <v>1</v>
      </c>
      <c r="Q2957">
        <v>32</v>
      </c>
    </row>
    <row r="2958" spans="1:17" x14ac:dyDescent="0.3">
      <c r="A2958" s="8" t="s">
        <v>233</v>
      </c>
      <c r="B2958" s="8" t="s">
        <v>239</v>
      </c>
      <c r="C2958" s="8" t="s">
        <v>204</v>
      </c>
      <c r="D2958" s="8" t="s">
        <v>29</v>
      </c>
      <c r="E2958" s="12">
        <v>60</v>
      </c>
      <c r="F2958" s="12">
        <v>1</v>
      </c>
      <c r="G2958" s="12">
        <v>60</v>
      </c>
      <c r="H2958" s="13">
        <v>13.2</v>
      </c>
      <c r="I2958" s="13">
        <v>0.6</v>
      </c>
      <c r="J2958" s="13">
        <v>0.24</v>
      </c>
      <c r="K2958" s="13">
        <v>2.7</v>
      </c>
      <c r="L2958" s="13">
        <v>1.68</v>
      </c>
      <c r="M2958" s="5">
        <f>AllData_CategoryTribe!AX2959*4</f>
        <v>2.4</v>
      </c>
      <c r="N2958" s="5">
        <f>AllData_CategoryTribe!BA2959*9</f>
        <v>2.16</v>
      </c>
      <c r="O2958" s="5">
        <f>AllData_CategoryTribe!BB2959*4</f>
        <v>10.8</v>
      </c>
      <c r="P2958">
        <f t="shared" si="46"/>
        <v>1</v>
      </c>
      <c r="Q2958">
        <v>5.9</v>
      </c>
    </row>
    <row r="2959" spans="1:17" x14ac:dyDescent="0.3">
      <c r="A2959" s="8" t="s">
        <v>233</v>
      </c>
      <c r="B2959" s="8" t="s">
        <v>239</v>
      </c>
      <c r="C2959" s="8" t="s">
        <v>204</v>
      </c>
      <c r="D2959" s="8" t="s">
        <v>30</v>
      </c>
      <c r="E2959" s="12">
        <v>119</v>
      </c>
      <c r="F2959" s="12">
        <v>0.57099999999999995</v>
      </c>
      <c r="G2959" s="12">
        <v>67.948999999999998</v>
      </c>
      <c r="H2959" s="13">
        <v>62.513080000000002</v>
      </c>
      <c r="I2959" s="13">
        <v>0.67948999999999993</v>
      </c>
      <c r="J2959" s="13">
        <v>0.33974499999999996</v>
      </c>
      <c r="K2959" s="13">
        <v>15.900065999999999</v>
      </c>
      <c r="L2959" s="13">
        <v>1.630776</v>
      </c>
      <c r="M2959" s="5">
        <f>AllData_CategoryTribe!AX2960*4</f>
        <v>2.7179599999999997</v>
      </c>
      <c r="N2959" s="5">
        <f>AllData_CategoryTribe!BA2960*9</f>
        <v>3.0577049999999995</v>
      </c>
      <c r="O2959" s="5">
        <f>AllData_CategoryTribe!BB2960*4</f>
        <v>63.600263999999996</v>
      </c>
      <c r="P2959">
        <f t="shared" si="46"/>
        <v>1</v>
      </c>
      <c r="Q2959">
        <v>24.9</v>
      </c>
    </row>
    <row r="2960" spans="1:17" x14ac:dyDescent="0.3">
      <c r="A2960" s="8" t="s">
        <v>233</v>
      </c>
      <c r="B2960" s="8" t="s">
        <v>239</v>
      </c>
      <c r="C2960" s="8" t="s">
        <v>204</v>
      </c>
      <c r="D2960" s="8" t="s">
        <v>31</v>
      </c>
      <c r="E2960" s="12"/>
      <c r="F2960" s="12">
        <v>0</v>
      </c>
      <c r="G2960" s="12">
        <v>0</v>
      </c>
      <c r="H2960" s="13">
        <v>0</v>
      </c>
      <c r="I2960" s="13">
        <v>0</v>
      </c>
      <c r="J2960" s="13">
        <v>0</v>
      </c>
      <c r="K2960" s="13">
        <v>0</v>
      </c>
      <c r="L2960" s="13">
        <v>0</v>
      </c>
      <c r="M2960" s="5">
        <f>AllData_CategoryTribe!AX2961*4</f>
        <v>0</v>
      </c>
      <c r="N2960" s="5">
        <f>AllData_CategoryTribe!BA2961*9</f>
        <v>0</v>
      </c>
      <c r="O2960" s="5">
        <f>AllData_CategoryTribe!BB2961*4</f>
        <v>0</v>
      </c>
      <c r="P2960">
        <f t="shared" si="46"/>
        <v>0</v>
      </c>
      <c r="Q2960">
        <v>23.700000000000003</v>
      </c>
    </row>
    <row r="2961" spans="1:17" x14ac:dyDescent="0.3">
      <c r="A2961" s="8" t="s">
        <v>233</v>
      </c>
      <c r="B2961" s="8" t="s">
        <v>239</v>
      </c>
      <c r="C2961" s="8" t="s">
        <v>204</v>
      </c>
      <c r="D2961" s="8" t="s">
        <v>167</v>
      </c>
      <c r="E2961" s="12">
        <v>62</v>
      </c>
      <c r="F2961" s="12">
        <v>1</v>
      </c>
      <c r="G2961" s="12">
        <v>62</v>
      </c>
      <c r="H2961" s="13">
        <v>13.02</v>
      </c>
      <c r="I2961" s="13">
        <v>0.55800000000000005</v>
      </c>
      <c r="J2961" s="13">
        <v>0.18599999999999997</v>
      </c>
      <c r="K2961" s="13">
        <v>2.8519999999999999</v>
      </c>
      <c r="L2961" s="13">
        <v>0.68200000000000005</v>
      </c>
      <c r="M2961" s="5">
        <f>AllData_CategoryTribe!AX2962*4</f>
        <v>2.2320000000000002</v>
      </c>
      <c r="N2961" s="5">
        <f>AllData_CategoryTribe!BA2962*9</f>
        <v>1.6739999999999997</v>
      </c>
      <c r="O2961" s="5">
        <f>AllData_CategoryTribe!BB2962*4</f>
        <v>11.407999999999999</v>
      </c>
      <c r="P2961">
        <f t="shared" si="46"/>
        <v>1</v>
      </c>
      <c r="Q2961">
        <v>5.8</v>
      </c>
    </row>
    <row r="2962" spans="1:17" x14ac:dyDescent="0.3">
      <c r="A2962" s="8" t="s">
        <v>233</v>
      </c>
      <c r="B2962" s="8" t="s">
        <v>239</v>
      </c>
      <c r="C2962" s="8" t="s">
        <v>204</v>
      </c>
      <c r="D2962" s="8" t="s">
        <v>171</v>
      </c>
      <c r="E2962" s="12">
        <v>44</v>
      </c>
      <c r="F2962" s="12">
        <v>1</v>
      </c>
      <c r="G2962" s="12">
        <v>44</v>
      </c>
      <c r="H2962" s="13">
        <v>120.56</v>
      </c>
      <c r="I2962" s="13">
        <v>3.8720000000000003</v>
      </c>
      <c r="J2962" s="13">
        <v>1.32</v>
      </c>
      <c r="K2962" s="13">
        <v>22.835999999999999</v>
      </c>
      <c r="L2962" s="13">
        <v>1.232</v>
      </c>
      <c r="M2962" s="5">
        <f>AllData_CategoryTribe!AX2963*4</f>
        <v>15.488000000000001</v>
      </c>
      <c r="N2962" s="5">
        <f>AllData_CategoryTribe!BA2963*9</f>
        <v>11.88</v>
      </c>
      <c r="O2962" s="5">
        <f>AllData_CategoryTribe!BB2963*4</f>
        <v>91.343999999999994</v>
      </c>
      <c r="P2962">
        <f t="shared" si="46"/>
        <v>1</v>
      </c>
      <c r="Q2962">
        <v>63.7</v>
      </c>
    </row>
    <row r="2963" spans="1:17" x14ac:dyDescent="0.3">
      <c r="A2963" s="8" t="s">
        <v>234</v>
      </c>
      <c r="B2963" s="8" t="s">
        <v>239</v>
      </c>
      <c r="C2963" s="8" t="s">
        <v>204</v>
      </c>
      <c r="D2963" s="8" t="s">
        <v>248</v>
      </c>
      <c r="E2963" s="12">
        <v>134</v>
      </c>
      <c r="F2963" s="12">
        <v>0.14299999999999999</v>
      </c>
      <c r="G2963" s="12">
        <v>19.161999999999999</v>
      </c>
      <c r="H2963" s="13">
        <v>31.234059999999999</v>
      </c>
      <c r="I2963" s="13">
        <v>1.207206</v>
      </c>
      <c r="J2963" s="13">
        <v>0.26826800000000001</v>
      </c>
      <c r="K2963" s="13">
        <v>5.9593820000000006</v>
      </c>
      <c r="L2963" s="13">
        <v>0.19161999999999998</v>
      </c>
      <c r="M2963" s="5">
        <f>AllData_CategoryTribe!AX2964*4</f>
        <v>4.828824</v>
      </c>
      <c r="N2963" s="5">
        <f>AllData_CategoryTribe!BA2964*9</f>
        <v>2.414412</v>
      </c>
      <c r="O2963" s="5">
        <f>AllData_CategoryTribe!BB2964*4</f>
        <v>23.837528000000002</v>
      </c>
      <c r="P2963">
        <f t="shared" si="46"/>
        <v>1</v>
      </c>
      <c r="Q2963">
        <v>38.799999999999997</v>
      </c>
    </row>
    <row r="2964" spans="1:17" x14ac:dyDescent="0.3">
      <c r="A2964" s="8" t="s">
        <v>234</v>
      </c>
      <c r="B2964" s="8" t="s">
        <v>239</v>
      </c>
      <c r="C2964" s="8" t="s">
        <v>204</v>
      </c>
      <c r="D2964" s="8" t="s">
        <v>27</v>
      </c>
      <c r="E2964" s="12">
        <v>114</v>
      </c>
      <c r="F2964" s="12">
        <v>1</v>
      </c>
      <c r="G2964" s="12">
        <v>114</v>
      </c>
      <c r="H2964" s="13">
        <v>142.5</v>
      </c>
      <c r="I2964" s="13">
        <v>2.3940000000000001</v>
      </c>
      <c r="J2964" s="13">
        <v>1.4820000000000002</v>
      </c>
      <c r="K2964" s="13">
        <v>29.867999999999999</v>
      </c>
      <c r="L2964" s="13">
        <v>1.1399999999999999</v>
      </c>
      <c r="M2964" s="5">
        <f>AllData_CategoryTribe!AX2965*4</f>
        <v>9.5760000000000005</v>
      </c>
      <c r="N2964" s="5">
        <f>AllData_CategoryTribe!BA2965*9</f>
        <v>13.338000000000001</v>
      </c>
      <c r="O2964" s="5">
        <f>AllData_CategoryTribe!BB2965*4</f>
        <v>119.47199999999999</v>
      </c>
      <c r="P2964">
        <f t="shared" si="46"/>
        <v>1</v>
      </c>
      <c r="Q2964">
        <v>29.6</v>
      </c>
    </row>
    <row r="2965" spans="1:17" x14ac:dyDescent="0.3">
      <c r="A2965" s="8" t="s">
        <v>234</v>
      </c>
      <c r="B2965" s="8" t="s">
        <v>239</v>
      </c>
      <c r="C2965" s="8" t="s">
        <v>204</v>
      </c>
      <c r="D2965" s="8" t="s">
        <v>32</v>
      </c>
      <c r="E2965" s="12">
        <v>83</v>
      </c>
      <c r="F2965" s="12">
        <v>1</v>
      </c>
      <c r="G2965" s="12">
        <v>83</v>
      </c>
      <c r="H2965" s="13">
        <v>275.56</v>
      </c>
      <c r="I2965" s="13">
        <v>8.5490000000000013</v>
      </c>
      <c r="J2965" s="13">
        <v>2.4900000000000002</v>
      </c>
      <c r="K2965" s="13">
        <v>61.171000000000006</v>
      </c>
      <c r="L2965" s="13">
        <v>10.540999999999999</v>
      </c>
      <c r="M2965" s="5">
        <f>AllData_CategoryTribe!AX2966*4</f>
        <v>34.196000000000005</v>
      </c>
      <c r="N2965" s="5">
        <f>AllData_CategoryTribe!BA2966*9</f>
        <v>22.410000000000004</v>
      </c>
      <c r="O2965" s="5">
        <f>AllData_CategoryTribe!BB2966*4</f>
        <v>244.68400000000003</v>
      </c>
      <c r="P2965">
        <f t="shared" si="46"/>
        <v>1</v>
      </c>
      <c r="Q2965">
        <v>87</v>
      </c>
    </row>
    <row r="2966" spans="1:17" x14ac:dyDescent="0.3">
      <c r="A2966" s="8" t="s">
        <v>232</v>
      </c>
      <c r="B2966" s="8" t="s">
        <v>239</v>
      </c>
      <c r="C2966" s="8" t="s">
        <v>205</v>
      </c>
      <c r="D2966" s="8" t="s">
        <v>13</v>
      </c>
      <c r="E2966" s="12">
        <v>112</v>
      </c>
      <c r="F2966" s="12">
        <v>3.3000000000000002E-2</v>
      </c>
      <c r="G2966" s="12">
        <v>3.6960000000000002</v>
      </c>
      <c r="H2966" s="13">
        <v>9.94224</v>
      </c>
      <c r="I2966" s="13">
        <v>0.92030400000000001</v>
      </c>
      <c r="J2966" s="13">
        <v>0.66528000000000009</v>
      </c>
      <c r="K2966" s="13">
        <v>0</v>
      </c>
      <c r="L2966" s="13">
        <v>0</v>
      </c>
      <c r="M2966" s="5">
        <f>AllData_CategoryTribe!AX2967*4</f>
        <v>3.681216</v>
      </c>
      <c r="N2966" s="5">
        <f>AllData_CategoryTribe!BA2967*9</f>
        <v>5.9875200000000008</v>
      </c>
      <c r="O2966" s="5">
        <f>AllData_CategoryTribe!BB2967*4</f>
        <v>0</v>
      </c>
      <c r="P2966">
        <f t="shared" si="46"/>
        <v>1</v>
      </c>
      <c r="Q2966">
        <v>42.9</v>
      </c>
    </row>
    <row r="2967" spans="1:17" x14ac:dyDescent="0.3">
      <c r="A2967" s="8" t="s">
        <v>232</v>
      </c>
      <c r="B2967" s="8" t="s">
        <v>239</v>
      </c>
      <c r="C2967" s="8" t="s">
        <v>205</v>
      </c>
      <c r="D2967" s="8" t="s">
        <v>15</v>
      </c>
      <c r="E2967" s="12">
        <v>85</v>
      </c>
      <c r="F2967" s="12">
        <v>3.3000000000000002E-2</v>
      </c>
      <c r="G2967" s="12">
        <v>2.8050000000000002</v>
      </c>
      <c r="H2967" s="13">
        <v>6.7600499999999997</v>
      </c>
      <c r="I2967" s="13">
        <v>0.92284499999999992</v>
      </c>
      <c r="J2967" s="13">
        <v>0.30574500000000004</v>
      </c>
      <c r="K2967" s="13">
        <v>1.4025000000000001E-2</v>
      </c>
      <c r="L2967" s="13">
        <v>0</v>
      </c>
      <c r="M2967" s="5">
        <f>AllData_CategoryTribe!AX2968*4</f>
        <v>3.6913799999999997</v>
      </c>
      <c r="N2967" s="5">
        <f>AllData_CategoryTribe!BA2968*9</f>
        <v>2.7517050000000003</v>
      </c>
      <c r="O2967" s="5">
        <f>AllData_CategoryTribe!BB2968*4</f>
        <v>5.6100000000000004E-2</v>
      </c>
      <c r="P2967">
        <f t="shared" si="46"/>
        <v>1</v>
      </c>
      <c r="Q2967">
        <v>44.3</v>
      </c>
    </row>
    <row r="2968" spans="1:17" x14ac:dyDescent="0.3">
      <c r="A2968" s="8" t="s">
        <v>232</v>
      </c>
      <c r="B2968" s="8" t="s">
        <v>239</v>
      </c>
      <c r="C2968" s="8" t="s">
        <v>205</v>
      </c>
      <c r="D2968" s="8" t="s">
        <v>17</v>
      </c>
      <c r="E2968" s="12">
        <v>85</v>
      </c>
      <c r="F2968" s="12">
        <v>3.3000000000000002E-2</v>
      </c>
      <c r="G2968" s="12">
        <v>2.8050000000000002</v>
      </c>
      <c r="H2968" s="13">
        <v>7.4332500000000001</v>
      </c>
      <c r="I2968" s="13">
        <v>0.47404499999999999</v>
      </c>
      <c r="J2968" s="13">
        <v>0.60026999999999997</v>
      </c>
      <c r="K2968" s="13">
        <v>0</v>
      </c>
      <c r="L2968" s="13">
        <v>0</v>
      </c>
      <c r="M2968" s="5">
        <f>AllData_CategoryTribe!AX2969*4</f>
        <v>1.89618</v>
      </c>
      <c r="N2968" s="5">
        <f>AllData_CategoryTribe!BA2969*9</f>
        <v>5.4024299999999998</v>
      </c>
      <c r="O2968" s="5">
        <f>AllData_CategoryTribe!BB2969*4</f>
        <v>0</v>
      </c>
      <c r="P2968">
        <f t="shared" si="46"/>
        <v>1</v>
      </c>
      <c r="Q2968">
        <v>38.299999999999997</v>
      </c>
    </row>
    <row r="2969" spans="1:17" x14ac:dyDescent="0.3">
      <c r="A2969" s="8" t="s">
        <v>232</v>
      </c>
      <c r="B2969" s="8" t="s">
        <v>239</v>
      </c>
      <c r="C2969" s="8" t="s">
        <v>205</v>
      </c>
      <c r="D2969" s="8" t="s">
        <v>18</v>
      </c>
      <c r="E2969" s="12"/>
      <c r="F2969" s="12">
        <v>0</v>
      </c>
      <c r="G2969" s="12">
        <v>0</v>
      </c>
      <c r="H2969" s="13">
        <v>0</v>
      </c>
      <c r="I2969" s="13">
        <v>0</v>
      </c>
      <c r="J2969" s="13">
        <v>0</v>
      </c>
      <c r="K2969" s="13">
        <v>0</v>
      </c>
      <c r="L2969" s="13">
        <v>0</v>
      </c>
      <c r="M2969" s="5">
        <f>AllData_CategoryTribe!AX2970*4</f>
        <v>0</v>
      </c>
      <c r="N2969" s="5">
        <f>AllData_CategoryTribe!BA2970*9</f>
        <v>0</v>
      </c>
      <c r="O2969" s="5">
        <f>AllData_CategoryTribe!BB2970*4</f>
        <v>0</v>
      </c>
      <c r="P2969">
        <f t="shared" si="46"/>
        <v>0</v>
      </c>
      <c r="Q2969">
        <v>39.900000000000006</v>
      </c>
    </row>
    <row r="2970" spans="1:17" x14ac:dyDescent="0.3">
      <c r="A2970" s="8" t="s">
        <v>232</v>
      </c>
      <c r="B2970" s="8" t="s">
        <v>239</v>
      </c>
      <c r="C2970" s="8" t="s">
        <v>205</v>
      </c>
      <c r="D2970" s="8" t="s">
        <v>19</v>
      </c>
      <c r="E2970" s="12">
        <v>112</v>
      </c>
      <c r="F2970" s="12">
        <v>0.28599999999999998</v>
      </c>
      <c r="G2970" s="12">
        <v>32.031999999999996</v>
      </c>
      <c r="H2970" s="13">
        <v>91.291199999999989</v>
      </c>
      <c r="I2970" s="13">
        <v>8.6166079999999994</v>
      </c>
      <c r="J2970" s="13">
        <v>6.054047999999999</v>
      </c>
      <c r="K2970" s="13">
        <v>0</v>
      </c>
      <c r="L2970" s="13">
        <v>0</v>
      </c>
      <c r="M2970" s="5">
        <f>AllData_CategoryTribe!AX2971*4</f>
        <v>34.466431999999998</v>
      </c>
      <c r="N2970" s="5">
        <f>AllData_CategoryTribe!BA2971*9</f>
        <v>54.486431999999994</v>
      </c>
      <c r="O2970" s="5">
        <f>AllData_CategoryTribe!BB2971*4</f>
        <v>0</v>
      </c>
      <c r="P2970">
        <f t="shared" si="46"/>
        <v>1</v>
      </c>
      <c r="Q2970">
        <v>45.8</v>
      </c>
    </row>
    <row r="2971" spans="1:17" x14ac:dyDescent="0.3">
      <c r="A2971" s="8" t="s">
        <v>232</v>
      </c>
      <c r="B2971" s="8" t="s">
        <v>239</v>
      </c>
      <c r="C2971" s="8" t="s">
        <v>205</v>
      </c>
      <c r="D2971" s="8" t="s">
        <v>22</v>
      </c>
      <c r="E2971" s="12"/>
      <c r="F2971" s="12">
        <v>0</v>
      </c>
      <c r="G2971" s="12">
        <v>0</v>
      </c>
      <c r="H2971" s="13">
        <v>0</v>
      </c>
      <c r="I2971" s="13">
        <v>0</v>
      </c>
      <c r="J2971" s="13">
        <v>0</v>
      </c>
      <c r="K2971" s="13">
        <v>0</v>
      </c>
      <c r="L2971" s="13">
        <v>0</v>
      </c>
      <c r="M2971" s="5">
        <f>AllData_CategoryTribe!AX2972*4</f>
        <v>0</v>
      </c>
      <c r="N2971" s="5">
        <f>AllData_CategoryTribe!BA2972*9</f>
        <v>0</v>
      </c>
      <c r="O2971" s="5">
        <f>AllData_CategoryTribe!BB2972*4</f>
        <v>0</v>
      </c>
      <c r="P2971">
        <f t="shared" si="46"/>
        <v>0</v>
      </c>
      <c r="Q2971">
        <v>45.8</v>
      </c>
    </row>
    <row r="2972" spans="1:17" x14ac:dyDescent="0.3">
      <c r="A2972" s="8" t="s">
        <v>232</v>
      </c>
      <c r="B2972" s="8" t="s">
        <v>239</v>
      </c>
      <c r="C2972" s="8" t="s">
        <v>205</v>
      </c>
      <c r="D2972" s="8" t="s">
        <v>23</v>
      </c>
      <c r="E2972" s="12">
        <v>64</v>
      </c>
      <c r="F2972" s="12">
        <v>0.14299999999999999</v>
      </c>
      <c r="G2972" s="12">
        <v>9.1519999999999992</v>
      </c>
      <c r="H2972" s="13">
        <v>14.185599999999999</v>
      </c>
      <c r="I2972" s="13">
        <v>1.153152</v>
      </c>
      <c r="J2972" s="13">
        <v>0.97011199999999986</v>
      </c>
      <c r="K2972" s="13">
        <v>0.100672</v>
      </c>
      <c r="L2972" s="13">
        <v>0</v>
      </c>
      <c r="M2972" s="5">
        <f>AllData_CategoryTribe!AX2973*4</f>
        <v>4.6126079999999998</v>
      </c>
      <c r="N2972" s="5">
        <f>AllData_CategoryTribe!BA2973*9</f>
        <v>8.7310079999999992</v>
      </c>
      <c r="O2972" s="5">
        <f>AllData_CategoryTribe!BB2973*4</f>
        <v>0.40268799999999999</v>
      </c>
      <c r="P2972">
        <f t="shared" si="46"/>
        <v>1</v>
      </c>
      <c r="Q2972">
        <v>24.3</v>
      </c>
    </row>
    <row r="2973" spans="1:17" x14ac:dyDescent="0.3">
      <c r="A2973" s="8" t="s">
        <v>232</v>
      </c>
      <c r="B2973" s="8" t="s">
        <v>239</v>
      </c>
      <c r="C2973" s="8" t="s">
        <v>205</v>
      </c>
      <c r="D2973" s="8" t="s">
        <v>24</v>
      </c>
      <c r="E2973" s="12">
        <v>184</v>
      </c>
      <c r="F2973" s="12">
        <v>1</v>
      </c>
      <c r="G2973" s="12">
        <v>184</v>
      </c>
      <c r="H2973" s="13">
        <v>126.96</v>
      </c>
      <c r="I2973" s="13">
        <v>6.6239999999999997</v>
      </c>
      <c r="J2973" s="13">
        <v>7.5439999999999996</v>
      </c>
      <c r="K2973" s="13">
        <v>8.2799999999999994</v>
      </c>
      <c r="L2973" s="13">
        <v>0</v>
      </c>
      <c r="M2973" s="5">
        <f>AllData_CategoryTribe!AX2974*4</f>
        <v>26.495999999999999</v>
      </c>
      <c r="N2973" s="5">
        <f>AllData_CategoryTribe!BA2974*9</f>
        <v>67.896000000000001</v>
      </c>
      <c r="O2973" s="5">
        <f>AllData_CategoryTribe!BB2974*4</f>
        <v>33.119999999999997</v>
      </c>
      <c r="P2973">
        <f t="shared" si="46"/>
        <v>1</v>
      </c>
      <c r="Q2973">
        <v>12.2</v>
      </c>
    </row>
    <row r="2974" spans="1:17" x14ac:dyDescent="0.3">
      <c r="A2974" s="8" t="s">
        <v>232</v>
      </c>
      <c r="B2974" s="8" t="s">
        <v>239</v>
      </c>
      <c r="C2974" s="8" t="s">
        <v>205</v>
      </c>
      <c r="D2974" s="8" t="s">
        <v>25</v>
      </c>
      <c r="E2974" s="12"/>
      <c r="F2974" s="12">
        <v>0</v>
      </c>
      <c r="G2974" s="12">
        <v>0</v>
      </c>
      <c r="H2974" s="13">
        <v>0</v>
      </c>
      <c r="I2974" s="13">
        <v>0</v>
      </c>
      <c r="J2974" s="13">
        <v>0</v>
      </c>
      <c r="K2974" s="13">
        <v>0</v>
      </c>
      <c r="L2974" s="13">
        <v>0</v>
      </c>
      <c r="M2974" s="5">
        <f>AllData_CategoryTribe!AX2975*4</f>
        <v>0</v>
      </c>
      <c r="N2974" s="5">
        <f>AllData_CategoryTribe!BA2975*9</f>
        <v>0</v>
      </c>
      <c r="O2974" s="5">
        <f>AllData_CategoryTribe!BB2975*4</f>
        <v>0</v>
      </c>
      <c r="P2974">
        <f t="shared" si="46"/>
        <v>0</v>
      </c>
      <c r="Q2974">
        <v>59.3</v>
      </c>
    </row>
    <row r="2975" spans="1:17" x14ac:dyDescent="0.3">
      <c r="A2975" s="8" t="s">
        <v>20</v>
      </c>
      <c r="B2975" s="8" t="s">
        <v>239</v>
      </c>
      <c r="C2975" s="8" t="s">
        <v>205</v>
      </c>
      <c r="D2975" s="8" t="s">
        <v>20</v>
      </c>
      <c r="E2975" s="12">
        <v>112</v>
      </c>
      <c r="F2975" s="12">
        <v>1</v>
      </c>
      <c r="G2975" s="12">
        <v>112</v>
      </c>
      <c r="H2975" s="13">
        <v>117.6</v>
      </c>
      <c r="I2975" s="13">
        <v>20.72</v>
      </c>
      <c r="J2975" s="13">
        <v>3.2480000000000002</v>
      </c>
      <c r="K2975" s="13">
        <v>0</v>
      </c>
      <c r="L2975" s="13">
        <v>0</v>
      </c>
      <c r="M2975" s="5">
        <f>AllData_CategoryTribe!AX2976*4</f>
        <v>82.88</v>
      </c>
      <c r="N2975" s="5">
        <f>AllData_CategoryTribe!BA2976*9</f>
        <v>29.232000000000003</v>
      </c>
      <c r="O2975" s="5">
        <f>AllData_CategoryTribe!BB2976*4</f>
        <v>0</v>
      </c>
      <c r="P2975">
        <f t="shared" si="46"/>
        <v>1</v>
      </c>
      <c r="Q2975">
        <v>21.4</v>
      </c>
    </row>
    <row r="2976" spans="1:17" x14ac:dyDescent="0.3">
      <c r="A2976" s="8" t="s">
        <v>233</v>
      </c>
      <c r="B2976" s="8" t="s">
        <v>239</v>
      </c>
      <c r="C2976" s="8" t="s">
        <v>205</v>
      </c>
      <c r="D2976" s="8" t="s">
        <v>26</v>
      </c>
      <c r="E2976" s="12">
        <v>175</v>
      </c>
      <c r="F2976" s="12">
        <v>0.14299999999999999</v>
      </c>
      <c r="G2976" s="12">
        <v>25.024999999999999</v>
      </c>
      <c r="H2976" s="13">
        <v>32.532499999999999</v>
      </c>
      <c r="I2976" s="13">
        <v>0.60059999999999991</v>
      </c>
      <c r="J2976" s="13">
        <v>5.0049999999999997E-2</v>
      </c>
      <c r="K2976" s="13">
        <v>7.1571500000000006</v>
      </c>
      <c r="L2976" s="13">
        <v>7.5074999999999989E-2</v>
      </c>
      <c r="M2976" s="5">
        <f>AllData_CategoryTribe!AX2977*4</f>
        <v>2.4023999999999996</v>
      </c>
      <c r="N2976" s="5">
        <f>AllData_CategoryTribe!BA2977*9</f>
        <v>0.45044999999999996</v>
      </c>
      <c r="O2976" s="5">
        <f>AllData_CategoryTribe!BB2977*4</f>
        <v>28.628600000000002</v>
      </c>
      <c r="P2976">
        <f t="shared" si="46"/>
        <v>1</v>
      </c>
      <c r="Q2976">
        <v>31.200000000000003</v>
      </c>
    </row>
    <row r="2977" spans="1:17" x14ac:dyDescent="0.3">
      <c r="A2977" s="8" t="s">
        <v>233</v>
      </c>
      <c r="B2977" s="8" t="s">
        <v>239</v>
      </c>
      <c r="C2977" s="8" t="s">
        <v>205</v>
      </c>
      <c r="D2977" s="8" t="s">
        <v>28</v>
      </c>
      <c r="E2977" s="12"/>
      <c r="F2977" s="12">
        <v>0</v>
      </c>
      <c r="G2977" s="12">
        <v>0</v>
      </c>
      <c r="H2977" s="13">
        <v>0</v>
      </c>
      <c r="I2977" s="13">
        <v>0</v>
      </c>
      <c r="J2977" s="13">
        <v>0</v>
      </c>
      <c r="K2977" s="13">
        <v>0</v>
      </c>
      <c r="L2977" s="13">
        <v>0</v>
      </c>
      <c r="M2977" s="5">
        <f>AllData_CategoryTribe!AX2978*4</f>
        <v>0</v>
      </c>
      <c r="N2977" s="5">
        <f>AllData_CategoryTribe!BA2978*9</f>
        <v>0</v>
      </c>
      <c r="O2977" s="5">
        <f>AllData_CategoryTribe!BB2978*4</f>
        <v>0</v>
      </c>
      <c r="P2977">
        <f t="shared" si="46"/>
        <v>0</v>
      </c>
      <c r="Q2977">
        <v>32</v>
      </c>
    </row>
    <row r="2978" spans="1:17" x14ac:dyDescent="0.3">
      <c r="A2978" s="8" t="s">
        <v>233</v>
      </c>
      <c r="B2978" s="8" t="s">
        <v>239</v>
      </c>
      <c r="C2978" s="8" t="s">
        <v>205</v>
      </c>
      <c r="D2978" s="8" t="s">
        <v>29</v>
      </c>
      <c r="E2978" s="12">
        <v>60</v>
      </c>
      <c r="F2978" s="12">
        <v>1</v>
      </c>
      <c r="G2978" s="12">
        <v>60</v>
      </c>
      <c r="H2978" s="13">
        <v>13.2</v>
      </c>
      <c r="I2978" s="13">
        <v>0.6</v>
      </c>
      <c r="J2978" s="13">
        <v>0.24</v>
      </c>
      <c r="K2978" s="13">
        <v>2.7</v>
      </c>
      <c r="L2978" s="13">
        <v>1.68</v>
      </c>
      <c r="M2978" s="5">
        <f>AllData_CategoryTribe!AX2979*4</f>
        <v>2.4</v>
      </c>
      <c r="N2978" s="5">
        <f>AllData_CategoryTribe!BA2979*9</f>
        <v>2.16</v>
      </c>
      <c r="O2978" s="5">
        <f>AllData_CategoryTribe!BB2979*4</f>
        <v>10.8</v>
      </c>
      <c r="P2978">
        <f t="shared" si="46"/>
        <v>1</v>
      </c>
      <c r="Q2978">
        <v>5.9</v>
      </c>
    </row>
    <row r="2979" spans="1:17" x14ac:dyDescent="0.3">
      <c r="A2979" s="8" t="s">
        <v>233</v>
      </c>
      <c r="B2979" s="8" t="s">
        <v>239</v>
      </c>
      <c r="C2979" s="8" t="s">
        <v>205</v>
      </c>
      <c r="D2979" s="8" t="s">
        <v>30</v>
      </c>
      <c r="E2979" s="12">
        <v>119</v>
      </c>
      <c r="F2979" s="12">
        <v>1</v>
      </c>
      <c r="G2979" s="12">
        <v>119</v>
      </c>
      <c r="H2979" s="13">
        <v>109.48</v>
      </c>
      <c r="I2979" s="13">
        <v>1.19</v>
      </c>
      <c r="J2979" s="13">
        <v>0.59499999999999997</v>
      </c>
      <c r="K2979" s="13">
        <v>27.846</v>
      </c>
      <c r="L2979" s="13">
        <v>2.8559999999999999</v>
      </c>
      <c r="M2979" s="5">
        <f>AllData_CategoryTribe!AX2980*4</f>
        <v>4.76</v>
      </c>
      <c r="N2979" s="5">
        <f>AllData_CategoryTribe!BA2980*9</f>
        <v>5.3549999999999995</v>
      </c>
      <c r="O2979" s="5">
        <f>AllData_CategoryTribe!BB2980*4</f>
        <v>111.384</v>
      </c>
      <c r="P2979">
        <f t="shared" si="46"/>
        <v>1</v>
      </c>
      <c r="Q2979">
        <v>24.9</v>
      </c>
    </row>
    <row r="2980" spans="1:17" x14ac:dyDescent="0.3">
      <c r="A2980" s="8" t="s">
        <v>233</v>
      </c>
      <c r="B2980" s="8" t="s">
        <v>239</v>
      </c>
      <c r="C2980" s="8" t="s">
        <v>205</v>
      </c>
      <c r="D2980" s="8" t="s">
        <v>167</v>
      </c>
      <c r="E2980" s="12">
        <v>62</v>
      </c>
      <c r="F2980" s="12">
        <v>1</v>
      </c>
      <c r="G2980" s="12">
        <v>62</v>
      </c>
      <c r="H2980" s="13">
        <v>13.02</v>
      </c>
      <c r="I2980" s="13">
        <v>0.55800000000000005</v>
      </c>
      <c r="J2980" s="13">
        <v>0.18599999999999997</v>
      </c>
      <c r="K2980" s="13">
        <v>2.8519999999999999</v>
      </c>
      <c r="L2980" s="13">
        <v>0.68200000000000005</v>
      </c>
      <c r="M2980" s="5">
        <f>AllData_CategoryTribe!AX2981*4</f>
        <v>2.2320000000000002</v>
      </c>
      <c r="N2980" s="5">
        <f>AllData_CategoryTribe!BA2981*9</f>
        <v>1.6739999999999997</v>
      </c>
      <c r="O2980" s="5">
        <f>AllData_CategoryTribe!BB2981*4</f>
        <v>11.407999999999999</v>
      </c>
      <c r="P2980">
        <f t="shared" si="46"/>
        <v>1</v>
      </c>
      <c r="Q2980">
        <v>5.8</v>
      </c>
    </row>
    <row r="2981" spans="1:17" x14ac:dyDescent="0.3">
      <c r="A2981" s="8" t="s">
        <v>233</v>
      </c>
      <c r="B2981" s="8" t="s">
        <v>239</v>
      </c>
      <c r="C2981" s="8" t="s">
        <v>205</v>
      </c>
      <c r="D2981" s="8" t="s">
        <v>171</v>
      </c>
      <c r="E2981" s="12">
        <v>44</v>
      </c>
      <c r="F2981" s="12">
        <v>1</v>
      </c>
      <c r="G2981" s="12">
        <v>44</v>
      </c>
      <c r="H2981" s="13">
        <v>120.56</v>
      </c>
      <c r="I2981" s="13">
        <v>3.8720000000000003</v>
      </c>
      <c r="J2981" s="13">
        <v>1.32</v>
      </c>
      <c r="K2981" s="13">
        <v>22.835999999999999</v>
      </c>
      <c r="L2981" s="13">
        <v>1.232</v>
      </c>
      <c r="M2981" s="5">
        <f>AllData_CategoryTribe!AX2982*4</f>
        <v>15.488000000000001</v>
      </c>
      <c r="N2981" s="5">
        <f>AllData_CategoryTribe!BA2982*9</f>
        <v>11.88</v>
      </c>
      <c r="O2981" s="5">
        <f>AllData_CategoryTribe!BB2982*4</f>
        <v>91.343999999999994</v>
      </c>
      <c r="P2981">
        <f t="shared" si="46"/>
        <v>1</v>
      </c>
      <c r="Q2981">
        <v>63.7</v>
      </c>
    </row>
    <row r="2982" spans="1:17" x14ac:dyDescent="0.3">
      <c r="A2982" s="8" t="s">
        <v>234</v>
      </c>
      <c r="B2982" s="8" t="s">
        <v>239</v>
      </c>
      <c r="C2982" s="8" t="s">
        <v>205</v>
      </c>
      <c r="D2982" s="8" t="s">
        <v>248</v>
      </c>
      <c r="E2982" s="12">
        <v>134</v>
      </c>
      <c r="F2982" s="12">
        <v>1</v>
      </c>
      <c r="G2982" s="12">
        <v>134</v>
      </c>
      <c r="H2982" s="13">
        <v>218.42</v>
      </c>
      <c r="I2982" s="13">
        <v>8.4420000000000002</v>
      </c>
      <c r="J2982" s="13">
        <v>1.8759999999999999</v>
      </c>
      <c r="K2982" s="13">
        <v>41.674000000000007</v>
      </c>
      <c r="L2982" s="13">
        <v>1.34</v>
      </c>
      <c r="M2982" s="5">
        <f>AllData_CategoryTribe!AX2983*4</f>
        <v>33.768000000000001</v>
      </c>
      <c r="N2982" s="5">
        <f>AllData_CategoryTribe!BA2983*9</f>
        <v>16.884</v>
      </c>
      <c r="O2982" s="5">
        <f>AllData_CategoryTribe!BB2983*4</f>
        <v>166.69600000000003</v>
      </c>
      <c r="P2982">
        <f t="shared" si="46"/>
        <v>1</v>
      </c>
      <c r="Q2982">
        <v>38.799999999999997</v>
      </c>
    </row>
    <row r="2983" spans="1:17" x14ac:dyDescent="0.3">
      <c r="A2983" s="8" t="s">
        <v>234</v>
      </c>
      <c r="B2983" s="8" t="s">
        <v>239</v>
      </c>
      <c r="C2983" s="8" t="s">
        <v>205</v>
      </c>
      <c r="D2983" s="8" t="s">
        <v>27</v>
      </c>
      <c r="E2983" s="12">
        <v>114</v>
      </c>
      <c r="F2983" s="12">
        <v>1</v>
      </c>
      <c r="G2983" s="12">
        <v>114</v>
      </c>
      <c r="H2983" s="13">
        <v>142.5</v>
      </c>
      <c r="I2983" s="13">
        <v>2.3940000000000001</v>
      </c>
      <c r="J2983" s="13">
        <v>1.4820000000000002</v>
      </c>
      <c r="K2983" s="13">
        <v>29.867999999999999</v>
      </c>
      <c r="L2983" s="13">
        <v>1.1399999999999999</v>
      </c>
      <c r="M2983" s="5">
        <f>AllData_CategoryTribe!AX2984*4</f>
        <v>9.5760000000000005</v>
      </c>
      <c r="N2983" s="5">
        <f>AllData_CategoryTribe!BA2984*9</f>
        <v>13.338000000000001</v>
      </c>
      <c r="O2983" s="5">
        <f>AllData_CategoryTribe!BB2984*4</f>
        <v>119.47199999999999</v>
      </c>
      <c r="P2983">
        <f t="shared" si="46"/>
        <v>1</v>
      </c>
      <c r="Q2983">
        <v>29.6</v>
      </c>
    </row>
    <row r="2984" spans="1:17" x14ac:dyDescent="0.3">
      <c r="A2984" s="8" t="s">
        <v>234</v>
      </c>
      <c r="B2984" s="8" t="s">
        <v>239</v>
      </c>
      <c r="C2984" s="8" t="s">
        <v>205</v>
      </c>
      <c r="D2984" s="8" t="s">
        <v>32</v>
      </c>
      <c r="E2984" s="12"/>
      <c r="F2984" s="12">
        <v>0</v>
      </c>
      <c r="G2984" s="12">
        <v>0</v>
      </c>
      <c r="H2984" s="13">
        <v>0</v>
      </c>
      <c r="I2984" s="13">
        <v>0</v>
      </c>
      <c r="J2984" s="13">
        <v>0</v>
      </c>
      <c r="K2984" s="13">
        <v>0</v>
      </c>
      <c r="L2984" s="13">
        <v>0</v>
      </c>
      <c r="M2984" s="5">
        <f>AllData_CategoryTribe!AX2985*4</f>
        <v>0</v>
      </c>
      <c r="N2984" s="5">
        <f>AllData_CategoryTribe!BA2985*9</f>
        <v>0</v>
      </c>
      <c r="O2984" s="5">
        <f>AllData_CategoryTribe!BB2985*4</f>
        <v>0</v>
      </c>
      <c r="P2984">
        <f t="shared" si="46"/>
        <v>0</v>
      </c>
      <c r="Q2984">
        <v>87</v>
      </c>
    </row>
    <row r="2985" spans="1:17" x14ac:dyDescent="0.3">
      <c r="A2985" s="8" t="s">
        <v>232</v>
      </c>
      <c r="B2985" s="8" t="s">
        <v>239</v>
      </c>
      <c r="C2985" s="8" t="s">
        <v>206</v>
      </c>
      <c r="D2985" s="8" t="s">
        <v>13</v>
      </c>
      <c r="E2985" s="12">
        <v>112</v>
      </c>
      <c r="F2985" s="12">
        <v>0.42899999999999999</v>
      </c>
      <c r="G2985" s="12">
        <v>48.048000000000002</v>
      </c>
      <c r="H2985" s="13">
        <v>129.24912</v>
      </c>
      <c r="I2985" s="13">
        <v>11.963951999999999</v>
      </c>
      <c r="J2985" s="13">
        <v>8.6486400000000003</v>
      </c>
      <c r="K2985" s="13">
        <v>0</v>
      </c>
      <c r="L2985" s="13">
        <v>0</v>
      </c>
      <c r="M2985" s="5">
        <f>AllData_CategoryTribe!AX2986*4</f>
        <v>47.855807999999996</v>
      </c>
      <c r="N2985" s="5">
        <f>AllData_CategoryTribe!BA2986*9</f>
        <v>77.837760000000003</v>
      </c>
      <c r="O2985" s="5">
        <f>AllData_CategoryTribe!BB2986*4</f>
        <v>0</v>
      </c>
      <c r="P2985">
        <f t="shared" si="46"/>
        <v>1</v>
      </c>
      <c r="Q2985">
        <v>42.9</v>
      </c>
    </row>
    <row r="2986" spans="1:17" x14ac:dyDescent="0.3">
      <c r="A2986" s="8" t="s">
        <v>232</v>
      </c>
      <c r="B2986" s="8" t="s">
        <v>239</v>
      </c>
      <c r="C2986" s="8" t="s">
        <v>206</v>
      </c>
      <c r="D2986" s="8" t="s">
        <v>15</v>
      </c>
      <c r="E2986" s="12">
        <v>85</v>
      </c>
      <c r="F2986" s="12">
        <v>3.0000000000000001E-3</v>
      </c>
      <c r="G2986" s="12">
        <v>0.255</v>
      </c>
      <c r="H2986" s="13">
        <v>0.61454999999999993</v>
      </c>
      <c r="I2986" s="13">
        <v>8.3894999999999997E-2</v>
      </c>
      <c r="J2986" s="13">
        <v>2.7795E-2</v>
      </c>
      <c r="K2986" s="13">
        <v>1.2750000000000001E-3</v>
      </c>
      <c r="L2986" s="13">
        <v>0</v>
      </c>
      <c r="M2986" s="5">
        <f>AllData_CategoryTribe!AX2987*4</f>
        <v>0.33557999999999999</v>
      </c>
      <c r="N2986" s="5">
        <f>AllData_CategoryTribe!BA2987*9</f>
        <v>0.25015500000000002</v>
      </c>
      <c r="O2986" s="5">
        <f>AllData_CategoryTribe!BB2987*4</f>
        <v>5.1000000000000004E-3</v>
      </c>
      <c r="P2986">
        <f t="shared" si="46"/>
        <v>1</v>
      </c>
      <c r="Q2986">
        <v>44.3</v>
      </c>
    </row>
    <row r="2987" spans="1:17" x14ac:dyDescent="0.3">
      <c r="A2987" s="8" t="s">
        <v>232</v>
      </c>
      <c r="B2987" s="8" t="s">
        <v>239</v>
      </c>
      <c r="C2987" s="8" t="s">
        <v>206</v>
      </c>
      <c r="D2987" s="8" t="s">
        <v>17</v>
      </c>
      <c r="E2987" s="12">
        <v>85</v>
      </c>
      <c r="F2987" s="12">
        <v>3.0000000000000001E-3</v>
      </c>
      <c r="G2987" s="12">
        <v>0.255</v>
      </c>
      <c r="H2987" s="13">
        <v>0.67575000000000007</v>
      </c>
      <c r="I2987" s="13">
        <v>4.3095000000000001E-2</v>
      </c>
      <c r="J2987" s="13">
        <v>5.457E-2</v>
      </c>
      <c r="K2987" s="13">
        <v>0</v>
      </c>
      <c r="L2987" s="13">
        <v>0</v>
      </c>
      <c r="M2987" s="5">
        <f>AllData_CategoryTribe!AX2988*4</f>
        <v>0.17238000000000001</v>
      </c>
      <c r="N2987" s="5">
        <f>AllData_CategoryTribe!BA2988*9</f>
        <v>0.49113000000000001</v>
      </c>
      <c r="O2987" s="5">
        <f>AllData_CategoryTribe!BB2988*4</f>
        <v>0</v>
      </c>
      <c r="P2987">
        <f t="shared" si="46"/>
        <v>1</v>
      </c>
      <c r="Q2987">
        <v>38.299999999999997</v>
      </c>
    </row>
    <row r="2988" spans="1:17" x14ac:dyDescent="0.3">
      <c r="A2988" s="8" t="s">
        <v>232</v>
      </c>
      <c r="B2988" s="8" t="s">
        <v>239</v>
      </c>
      <c r="C2988" s="8" t="s">
        <v>206</v>
      </c>
      <c r="D2988" s="8" t="s">
        <v>18</v>
      </c>
      <c r="E2988" s="12"/>
      <c r="F2988" s="12">
        <v>0</v>
      </c>
      <c r="G2988" s="12">
        <v>0</v>
      </c>
      <c r="H2988" s="13">
        <v>0</v>
      </c>
      <c r="I2988" s="13">
        <v>0</v>
      </c>
      <c r="J2988" s="13">
        <v>0</v>
      </c>
      <c r="K2988" s="13">
        <v>0</v>
      </c>
      <c r="L2988" s="13">
        <v>0</v>
      </c>
      <c r="M2988" s="5">
        <f>AllData_CategoryTribe!AX2989*4</f>
        <v>0</v>
      </c>
      <c r="N2988" s="5">
        <f>AllData_CategoryTribe!BA2989*9</f>
        <v>0</v>
      </c>
      <c r="O2988" s="5">
        <f>AllData_CategoryTribe!BB2989*4</f>
        <v>0</v>
      </c>
      <c r="P2988">
        <f t="shared" si="46"/>
        <v>0</v>
      </c>
      <c r="Q2988">
        <v>39.900000000000006</v>
      </c>
    </row>
    <row r="2989" spans="1:17" x14ac:dyDescent="0.3">
      <c r="A2989" s="8" t="s">
        <v>232</v>
      </c>
      <c r="B2989" s="8" t="s">
        <v>239</v>
      </c>
      <c r="C2989" s="8" t="s">
        <v>206</v>
      </c>
      <c r="D2989" s="8" t="s">
        <v>19</v>
      </c>
      <c r="E2989" s="12">
        <v>112</v>
      </c>
      <c r="F2989" s="12">
        <v>6.7000000000000004E-2</v>
      </c>
      <c r="G2989" s="12">
        <v>7.5040000000000004</v>
      </c>
      <c r="H2989" s="13">
        <v>21.386400000000002</v>
      </c>
      <c r="I2989" s="13">
        <v>2.0185759999999999</v>
      </c>
      <c r="J2989" s="13">
        <v>1.4182560000000002</v>
      </c>
      <c r="K2989" s="13">
        <v>0</v>
      </c>
      <c r="L2989" s="13">
        <v>0</v>
      </c>
      <c r="M2989" s="5">
        <f>AllData_CategoryTribe!AX2990*4</f>
        <v>8.0743039999999997</v>
      </c>
      <c r="N2989" s="5">
        <f>AllData_CategoryTribe!BA2990*9</f>
        <v>12.764304000000001</v>
      </c>
      <c r="O2989" s="5">
        <f>AllData_CategoryTribe!BB2990*4</f>
        <v>0</v>
      </c>
      <c r="P2989">
        <f t="shared" si="46"/>
        <v>1</v>
      </c>
      <c r="Q2989">
        <v>45.8</v>
      </c>
    </row>
    <row r="2990" spans="1:17" x14ac:dyDescent="0.3">
      <c r="A2990" s="8" t="s">
        <v>232</v>
      </c>
      <c r="B2990" s="8" t="s">
        <v>239</v>
      </c>
      <c r="C2990" s="8" t="s">
        <v>206</v>
      </c>
      <c r="D2990" s="8" t="s">
        <v>22</v>
      </c>
      <c r="E2990" s="12"/>
      <c r="F2990" s="12">
        <v>0</v>
      </c>
      <c r="G2990" s="12">
        <v>0</v>
      </c>
      <c r="H2990" s="13">
        <v>0</v>
      </c>
      <c r="I2990" s="13">
        <v>0</v>
      </c>
      <c r="J2990" s="13">
        <v>0</v>
      </c>
      <c r="K2990" s="13">
        <v>0</v>
      </c>
      <c r="L2990" s="13">
        <v>0</v>
      </c>
      <c r="M2990" s="5">
        <f>AllData_CategoryTribe!AX2991*4</f>
        <v>0</v>
      </c>
      <c r="N2990" s="5">
        <f>AllData_CategoryTribe!BA2991*9</f>
        <v>0</v>
      </c>
      <c r="O2990" s="5">
        <f>AllData_CategoryTribe!BB2991*4</f>
        <v>0</v>
      </c>
      <c r="P2990">
        <f t="shared" si="46"/>
        <v>0</v>
      </c>
      <c r="Q2990">
        <v>45.8</v>
      </c>
    </row>
    <row r="2991" spans="1:17" x14ac:dyDescent="0.3">
      <c r="A2991" s="8" t="s">
        <v>232</v>
      </c>
      <c r="B2991" s="8" t="s">
        <v>239</v>
      </c>
      <c r="C2991" s="8" t="s">
        <v>206</v>
      </c>
      <c r="D2991" s="8" t="s">
        <v>136</v>
      </c>
      <c r="E2991" s="12">
        <v>56</v>
      </c>
      <c r="F2991" s="12">
        <v>0.28599999999999998</v>
      </c>
      <c r="G2991" s="12">
        <v>16.015999999999998</v>
      </c>
      <c r="H2991" s="13">
        <v>43.723679999999995</v>
      </c>
      <c r="I2991" s="13">
        <v>4.4204159999999995</v>
      </c>
      <c r="J2991" s="13">
        <v>2.7547519999999999</v>
      </c>
      <c r="K2991" s="13">
        <v>0</v>
      </c>
      <c r="L2991" s="13">
        <v>0</v>
      </c>
      <c r="M2991" s="5">
        <f>AllData_CategoryTribe!AX2992*4</f>
        <v>17.681663999999998</v>
      </c>
      <c r="N2991" s="5">
        <f>AllData_CategoryTribe!BA2992*9</f>
        <v>24.792767999999999</v>
      </c>
      <c r="O2991" s="5">
        <f>AllData_CategoryTribe!BB2992*4</f>
        <v>0</v>
      </c>
      <c r="P2991">
        <f t="shared" si="46"/>
        <v>1</v>
      </c>
      <c r="Q2991">
        <v>44.8</v>
      </c>
    </row>
    <row r="2992" spans="1:17" x14ac:dyDescent="0.3">
      <c r="A2992" s="8" t="s">
        <v>232</v>
      </c>
      <c r="B2992" s="8" t="s">
        <v>239</v>
      </c>
      <c r="C2992" s="8" t="s">
        <v>206</v>
      </c>
      <c r="D2992" s="8" t="s">
        <v>23</v>
      </c>
      <c r="E2992" s="12">
        <v>64</v>
      </c>
      <c r="F2992" s="12">
        <v>0.1</v>
      </c>
      <c r="G2992" s="12">
        <v>6.4</v>
      </c>
      <c r="H2992" s="13">
        <v>9.92</v>
      </c>
      <c r="I2992" s="13">
        <v>0.80640000000000001</v>
      </c>
      <c r="J2992" s="13">
        <v>0.6784</v>
      </c>
      <c r="K2992" s="13">
        <v>7.0400000000000004E-2</v>
      </c>
      <c r="L2992" s="13">
        <v>0</v>
      </c>
      <c r="M2992" s="5">
        <f>AllData_CategoryTribe!AX2993*4</f>
        <v>3.2256</v>
      </c>
      <c r="N2992" s="5">
        <f>AllData_CategoryTribe!BA2993*9</f>
        <v>6.1055999999999999</v>
      </c>
      <c r="O2992" s="5">
        <f>AllData_CategoryTribe!BB2993*4</f>
        <v>0.28160000000000002</v>
      </c>
      <c r="P2992">
        <f t="shared" si="46"/>
        <v>1</v>
      </c>
      <c r="Q2992">
        <v>24.3</v>
      </c>
    </row>
    <row r="2993" spans="1:17" x14ac:dyDescent="0.3">
      <c r="A2993" s="8" t="s">
        <v>232</v>
      </c>
      <c r="B2993" s="8" t="s">
        <v>239</v>
      </c>
      <c r="C2993" s="8" t="s">
        <v>206</v>
      </c>
      <c r="D2993" s="8" t="s">
        <v>24</v>
      </c>
      <c r="E2993" s="12">
        <v>184</v>
      </c>
      <c r="F2993" s="12">
        <v>6.7000000000000004E-2</v>
      </c>
      <c r="G2993" s="12">
        <v>12.328000000000001</v>
      </c>
      <c r="H2993" s="13">
        <v>8.5063200000000005</v>
      </c>
      <c r="I2993" s="13">
        <v>0.44380800000000009</v>
      </c>
      <c r="J2993" s="13">
        <v>0.50544800000000001</v>
      </c>
      <c r="K2993" s="13">
        <v>0.55476000000000003</v>
      </c>
      <c r="L2993" s="13">
        <v>0</v>
      </c>
      <c r="M2993" s="5">
        <f>AllData_CategoryTribe!AX2994*4</f>
        <v>1.7752320000000004</v>
      </c>
      <c r="N2993" s="5">
        <f>AllData_CategoryTribe!BA2994*9</f>
        <v>4.5490320000000004</v>
      </c>
      <c r="O2993" s="5">
        <f>AllData_CategoryTribe!BB2994*4</f>
        <v>2.2190400000000001</v>
      </c>
      <c r="P2993">
        <f t="shared" si="46"/>
        <v>1</v>
      </c>
      <c r="Q2993">
        <v>12.2</v>
      </c>
    </row>
    <row r="2994" spans="1:17" x14ac:dyDescent="0.3">
      <c r="A2994" s="8" t="s">
        <v>232</v>
      </c>
      <c r="B2994" s="8" t="s">
        <v>239</v>
      </c>
      <c r="C2994" s="8" t="s">
        <v>206</v>
      </c>
      <c r="D2994" s="8" t="s">
        <v>25</v>
      </c>
      <c r="E2994" s="12"/>
      <c r="F2994" s="12">
        <v>0</v>
      </c>
      <c r="G2994" s="12">
        <v>0</v>
      </c>
      <c r="H2994" s="13">
        <v>0</v>
      </c>
      <c r="I2994" s="13">
        <v>0</v>
      </c>
      <c r="J2994" s="13">
        <v>0</v>
      </c>
      <c r="K2994" s="13">
        <v>0</v>
      </c>
      <c r="L2994" s="13">
        <v>0</v>
      </c>
      <c r="M2994" s="5">
        <f>AllData_CategoryTribe!AX2995*4</f>
        <v>0</v>
      </c>
      <c r="N2994" s="5">
        <f>AllData_CategoryTribe!BA2995*9</f>
        <v>0</v>
      </c>
      <c r="O2994" s="5">
        <f>AllData_CategoryTribe!BB2995*4</f>
        <v>0</v>
      </c>
      <c r="P2994">
        <f t="shared" si="46"/>
        <v>0</v>
      </c>
      <c r="Q2994">
        <v>59.3</v>
      </c>
    </row>
    <row r="2995" spans="1:17" x14ac:dyDescent="0.3">
      <c r="A2995" s="8" t="s">
        <v>20</v>
      </c>
      <c r="B2995" s="8" t="s">
        <v>239</v>
      </c>
      <c r="C2995" s="8" t="s">
        <v>206</v>
      </c>
      <c r="D2995" s="8" t="s">
        <v>20</v>
      </c>
      <c r="E2995" s="12">
        <v>112</v>
      </c>
      <c r="F2995" s="12">
        <v>1</v>
      </c>
      <c r="G2995" s="12">
        <v>112</v>
      </c>
      <c r="H2995" s="13">
        <v>117.6</v>
      </c>
      <c r="I2995" s="13">
        <v>20.72</v>
      </c>
      <c r="J2995" s="13">
        <v>3.2480000000000002</v>
      </c>
      <c r="K2995" s="13">
        <v>0</v>
      </c>
      <c r="L2995" s="13">
        <v>0</v>
      </c>
      <c r="M2995" s="5">
        <f>AllData_CategoryTribe!AX2996*4</f>
        <v>82.88</v>
      </c>
      <c r="N2995" s="5">
        <f>AllData_CategoryTribe!BA2996*9</f>
        <v>29.232000000000003</v>
      </c>
      <c r="O2995" s="5">
        <f>AllData_CategoryTribe!BB2996*4</f>
        <v>0</v>
      </c>
      <c r="P2995">
        <f t="shared" si="46"/>
        <v>1</v>
      </c>
      <c r="Q2995">
        <v>21.4</v>
      </c>
    </row>
    <row r="2996" spans="1:17" x14ac:dyDescent="0.3">
      <c r="A2996" s="8" t="s">
        <v>233</v>
      </c>
      <c r="B2996" s="8" t="s">
        <v>239</v>
      </c>
      <c r="C2996" s="8" t="s">
        <v>206</v>
      </c>
      <c r="D2996" s="8" t="s">
        <v>26</v>
      </c>
      <c r="E2996" s="12">
        <v>175</v>
      </c>
      <c r="F2996" s="12">
        <v>0.28599999999999998</v>
      </c>
      <c r="G2996" s="12">
        <v>50.05</v>
      </c>
      <c r="H2996" s="13">
        <v>65.064999999999998</v>
      </c>
      <c r="I2996" s="13">
        <v>1.2011999999999998</v>
      </c>
      <c r="J2996" s="13">
        <v>0.10009999999999999</v>
      </c>
      <c r="K2996" s="13">
        <v>14.314300000000001</v>
      </c>
      <c r="L2996" s="13">
        <v>0.15014999999999998</v>
      </c>
      <c r="M2996" s="5">
        <f>AllData_CategoryTribe!AX2997*4</f>
        <v>4.8047999999999993</v>
      </c>
      <c r="N2996" s="5">
        <f>AllData_CategoryTribe!BA2997*9</f>
        <v>0.90089999999999992</v>
      </c>
      <c r="O2996" s="5">
        <f>AllData_CategoryTribe!BB2997*4</f>
        <v>57.257200000000005</v>
      </c>
      <c r="P2996">
        <f t="shared" si="46"/>
        <v>1</v>
      </c>
      <c r="Q2996">
        <v>31.200000000000003</v>
      </c>
    </row>
    <row r="2997" spans="1:17" x14ac:dyDescent="0.3">
      <c r="A2997" s="8" t="s">
        <v>233</v>
      </c>
      <c r="B2997" s="8" t="s">
        <v>239</v>
      </c>
      <c r="C2997" s="8" t="s">
        <v>206</v>
      </c>
      <c r="D2997" s="8" t="s">
        <v>28</v>
      </c>
      <c r="E2997" s="12">
        <v>185</v>
      </c>
      <c r="F2997" s="12">
        <v>0.14299999999999999</v>
      </c>
      <c r="G2997" s="12">
        <v>26.454999999999998</v>
      </c>
      <c r="H2997" s="13">
        <v>33.597850000000001</v>
      </c>
      <c r="I2997" s="13">
        <v>2.3015849999999998</v>
      </c>
      <c r="J2997" s="13">
        <v>0.132275</v>
      </c>
      <c r="K2997" s="13">
        <v>6.0317400000000001</v>
      </c>
      <c r="L2997" s="13">
        <v>1.6931200000000002</v>
      </c>
      <c r="M2997" s="5">
        <f>AllData_CategoryTribe!AX2998*4</f>
        <v>9.2063399999999991</v>
      </c>
      <c r="N2997" s="5">
        <f>AllData_CategoryTribe!BA2998*9</f>
        <v>1.1904749999999999</v>
      </c>
      <c r="O2997" s="5">
        <f>AllData_CategoryTribe!BB2998*4</f>
        <v>24.12696</v>
      </c>
      <c r="P2997">
        <f t="shared" si="46"/>
        <v>1</v>
      </c>
      <c r="Q2997">
        <v>32</v>
      </c>
    </row>
    <row r="2998" spans="1:17" x14ac:dyDescent="0.3">
      <c r="A2998" s="8" t="s">
        <v>233</v>
      </c>
      <c r="B2998" s="8" t="s">
        <v>239</v>
      </c>
      <c r="C2998" s="8" t="s">
        <v>206</v>
      </c>
      <c r="D2998" s="8" t="s">
        <v>29</v>
      </c>
      <c r="E2998" s="12">
        <v>60</v>
      </c>
      <c r="F2998" s="12">
        <v>1</v>
      </c>
      <c r="G2998" s="12">
        <v>60</v>
      </c>
      <c r="H2998" s="13">
        <v>13.2</v>
      </c>
      <c r="I2998" s="13">
        <v>0.6</v>
      </c>
      <c r="J2998" s="13">
        <v>0.24</v>
      </c>
      <c r="K2998" s="13">
        <v>2.7</v>
      </c>
      <c r="L2998" s="13">
        <v>1.68</v>
      </c>
      <c r="M2998" s="5">
        <f>AllData_CategoryTribe!AX2999*4</f>
        <v>2.4</v>
      </c>
      <c r="N2998" s="5">
        <f>AllData_CategoryTribe!BA2999*9</f>
        <v>2.16</v>
      </c>
      <c r="O2998" s="5">
        <f>AllData_CategoryTribe!BB2999*4</f>
        <v>10.8</v>
      </c>
      <c r="P2998">
        <f t="shared" si="46"/>
        <v>1</v>
      </c>
      <c r="Q2998">
        <v>5.9</v>
      </c>
    </row>
    <row r="2999" spans="1:17" x14ac:dyDescent="0.3">
      <c r="A2999" s="8" t="s">
        <v>233</v>
      </c>
      <c r="B2999" s="8" t="s">
        <v>239</v>
      </c>
      <c r="C2999" s="8" t="s">
        <v>206</v>
      </c>
      <c r="D2999" s="8" t="s">
        <v>30</v>
      </c>
      <c r="E2999" s="12">
        <v>119</v>
      </c>
      <c r="F2999" s="12">
        <v>1</v>
      </c>
      <c r="G2999" s="12">
        <v>119</v>
      </c>
      <c r="H2999" s="13">
        <v>109.48</v>
      </c>
      <c r="I2999" s="13">
        <v>1.19</v>
      </c>
      <c r="J2999" s="13">
        <v>0.59499999999999997</v>
      </c>
      <c r="K2999" s="13">
        <v>27.846</v>
      </c>
      <c r="L2999" s="13">
        <v>2.8559999999999999</v>
      </c>
      <c r="M2999" s="5">
        <f>AllData_CategoryTribe!AX3000*4</f>
        <v>4.76</v>
      </c>
      <c r="N2999" s="5">
        <f>AllData_CategoryTribe!BA3000*9</f>
        <v>5.3549999999999995</v>
      </c>
      <c r="O2999" s="5">
        <f>AllData_CategoryTribe!BB3000*4</f>
        <v>111.384</v>
      </c>
      <c r="P2999">
        <f t="shared" si="46"/>
        <v>1</v>
      </c>
      <c r="Q2999">
        <v>24.9</v>
      </c>
    </row>
    <row r="3000" spans="1:17" x14ac:dyDescent="0.3">
      <c r="A3000" s="8" t="s">
        <v>233</v>
      </c>
      <c r="B3000" s="8" t="s">
        <v>239</v>
      </c>
      <c r="C3000" s="8" t="s">
        <v>206</v>
      </c>
      <c r="D3000" s="8" t="s">
        <v>31</v>
      </c>
      <c r="E3000" s="12">
        <v>122</v>
      </c>
      <c r="F3000" s="12">
        <v>3.0000000000000001E-3</v>
      </c>
      <c r="G3000" s="12">
        <v>0.36599999999999999</v>
      </c>
      <c r="H3000" s="13">
        <v>0.34037999999999996</v>
      </c>
      <c r="I3000" s="13">
        <v>7.3200000000000001E-3</v>
      </c>
      <c r="J3000" s="13">
        <v>3.6600000000000001E-4</v>
      </c>
      <c r="K3000" s="13">
        <v>7.9056000000000001E-2</v>
      </c>
      <c r="L3000" s="13">
        <v>5.4899999999999992E-3</v>
      </c>
      <c r="M3000" s="5">
        <f>AllData_CategoryTribe!AX3001*4</f>
        <v>2.928E-2</v>
      </c>
      <c r="N3000" s="5">
        <f>AllData_CategoryTribe!BA3001*9</f>
        <v>3.2940000000000001E-3</v>
      </c>
      <c r="O3000" s="5">
        <f>AllData_CategoryTribe!BB3001*4</f>
        <v>0.31622400000000001</v>
      </c>
      <c r="P3000">
        <f t="shared" si="46"/>
        <v>1</v>
      </c>
      <c r="Q3000">
        <v>23.700000000000003</v>
      </c>
    </row>
    <row r="3001" spans="1:17" x14ac:dyDescent="0.3">
      <c r="A3001" s="8" t="s">
        <v>233</v>
      </c>
      <c r="B3001" s="8" t="s">
        <v>239</v>
      </c>
      <c r="C3001" s="8" t="s">
        <v>206</v>
      </c>
      <c r="D3001" s="8" t="s">
        <v>167</v>
      </c>
      <c r="E3001" s="12">
        <v>62</v>
      </c>
      <c r="F3001" s="12">
        <v>1</v>
      </c>
      <c r="G3001" s="12">
        <v>62</v>
      </c>
      <c r="H3001" s="13">
        <v>13.02</v>
      </c>
      <c r="I3001" s="13">
        <v>0.55800000000000005</v>
      </c>
      <c r="J3001" s="13">
        <v>0.18599999999999997</v>
      </c>
      <c r="K3001" s="13">
        <v>2.8519999999999999</v>
      </c>
      <c r="L3001" s="13">
        <v>0.68200000000000005</v>
      </c>
      <c r="M3001" s="5">
        <f>AllData_CategoryTribe!AX3002*4</f>
        <v>2.2320000000000002</v>
      </c>
      <c r="N3001" s="5">
        <f>AllData_CategoryTribe!BA3002*9</f>
        <v>1.6739999999999997</v>
      </c>
      <c r="O3001" s="5">
        <f>AllData_CategoryTribe!BB3002*4</f>
        <v>11.407999999999999</v>
      </c>
      <c r="P3001">
        <f t="shared" si="46"/>
        <v>1</v>
      </c>
      <c r="Q3001">
        <v>5.8</v>
      </c>
    </row>
    <row r="3002" spans="1:17" x14ac:dyDescent="0.3">
      <c r="A3002" s="8" t="s">
        <v>233</v>
      </c>
      <c r="B3002" s="8" t="s">
        <v>239</v>
      </c>
      <c r="C3002" s="8" t="s">
        <v>206</v>
      </c>
      <c r="D3002" s="8" t="s">
        <v>171</v>
      </c>
      <c r="E3002" s="12">
        <v>44</v>
      </c>
      <c r="F3002" s="12">
        <v>1</v>
      </c>
      <c r="G3002" s="12">
        <v>44</v>
      </c>
      <c r="H3002" s="13">
        <v>120.56</v>
      </c>
      <c r="I3002" s="13">
        <v>3.8720000000000003</v>
      </c>
      <c r="J3002" s="13">
        <v>1.32</v>
      </c>
      <c r="K3002" s="13">
        <v>22.835999999999999</v>
      </c>
      <c r="L3002" s="13">
        <v>1.232</v>
      </c>
      <c r="M3002" s="5">
        <f>AllData_CategoryTribe!AX3003*4</f>
        <v>15.488000000000001</v>
      </c>
      <c r="N3002" s="5">
        <f>AllData_CategoryTribe!BA3003*9</f>
        <v>11.88</v>
      </c>
      <c r="O3002" s="5">
        <f>AllData_CategoryTribe!BB3003*4</f>
        <v>91.343999999999994</v>
      </c>
      <c r="P3002">
        <f t="shared" si="46"/>
        <v>1</v>
      </c>
      <c r="Q3002">
        <v>63.7</v>
      </c>
    </row>
    <row r="3003" spans="1:17" x14ac:dyDescent="0.3">
      <c r="A3003" s="8" t="s">
        <v>233</v>
      </c>
      <c r="B3003" s="8" t="s">
        <v>239</v>
      </c>
      <c r="C3003" s="8" t="s">
        <v>206</v>
      </c>
      <c r="D3003" s="8" t="s">
        <v>87</v>
      </c>
      <c r="E3003" s="12">
        <v>171</v>
      </c>
      <c r="F3003" s="12">
        <v>3.0000000000000001E-3</v>
      </c>
      <c r="G3003" s="12">
        <v>0.51300000000000001</v>
      </c>
      <c r="H3003" s="13">
        <v>0.59508000000000005</v>
      </c>
      <c r="I3003" s="13">
        <v>3.9501000000000001E-2</v>
      </c>
      <c r="J3003" s="13">
        <v>2.565E-3</v>
      </c>
      <c r="K3003" s="13">
        <v>0.10670400000000001</v>
      </c>
      <c r="L3003" s="13">
        <v>3.3345E-2</v>
      </c>
      <c r="M3003" s="5">
        <f>AllData_CategoryTribe!AX3004*4</f>
        <v>0.15800400000000001</v>
      </c>
      <c r="N3003" s="5">
        <f>AllData_CategoryTribe!BA3004*9</f>
        <v>2.3085000000000001E-2</v>
      </c>
      <c r="O3003" s="5">
        <f>AllData_CategoryTribe!BB3004*4</f>
        <v>0.42681600000000003</v>
      </c>
      <c r="P3003">
        <f t="shared" si="46"/>
        <v>1</v>
      </c>
      <c r="Q3003">
        <v>29</v>
      </c>
    </row>
    <row r="3004" spans="1:17" x14ac:dyDescent="0.3">
      <c r="A3004" s="8" t="s">
        <v>234</v>
      </c>
      <c r="B3004" s="8" t="s">
        <v>239</v>
      </c>
      <c r="C3004" s="8" t="s">
        <v>206</v>
      </c>
      <c r="D3004" s="8" t="s">
        <v>248</v>
      </c>
      <c r="E3004" s="12"/>
      <c r="F3004" s="12">
        <v>0</v>
      </c>
      <c r="G3004" s="12">
        <v>0</v>
      </c>
      <c r="H3004" s="13">
        <v>0</v>
      </c>
      <c r="I3004" s="13">
        <v>0</v>
      </c>
      <c r="J3004" s="13">
        <v>0</v>
      </c>
      <c r="K3004" s="13">
        <v>0</v>
      </c>
      <c r="L3004" s="13">
        <v>0</v>
      </c>
      <c r="M3004" s="5">
        <f>AllData_CategoryTribe!AX3005*4</f>
        <v>0</v>
      </c>
      <c r="N3004" s="5">
        <f>AllData_CategoryTribe!BA3005*9</f>
        <v>0</v>
      </c>
      <c r="O3004" s="5">
        <f>AllData_CategoryTribe!BB3005*4</f>
        <v>0</v>
      </c>
      <c r="P3004">
        <f t="shared" si="46"/>
        <v>0</v>
      </c>
      <c r="Q3004">
        <v>38.799999999999997</v>
      </c>
    </row>
    <row r="3005" spans="1:17" x14ac:dyDescent="0.3">
      <c r="A3005" s="8" t="s">
        <v>234</v>
      </c>
      <c r="B3005" s="8" t="s">
        <v>239</v>
      </c>
      <c r="C3005" s="8" t="s">
        <v>206</v>
      </c>
      <c r="D3005" s="8" t="s">
        <v>27</v>
      </c>
      <c r="E3005" s="12">
        <v>114</v>
      </c>
      <c r="F3005" s="12">
        <v>1</v>
      </c>
      <c r="G3005" s="12">
        <v>114</v>
      </c>
      <c r="H3005" s="13">
        <v>142.5</v>
      </c>
      <c r="I3005" s="13">
        <v>2.3940000000000001</v>
      </c>
      <c r="J3005" s="13">
        <v>1.4820000000000002</v>
      </c>
      <c r="K3005" s="13">
        <v>29.867999999999999</v>
      </c>
      <c r="L3005" s="13">
        <v>1.1399999999999999</v>
      </c>
      <c r="M3005" s="5">
        <f>AllData_CategoryTribe!AX3006*4</f>
        <v>9.5760000000000005</v>
      </c>
      <c r="N3005" s="5">
        <f>AllData_CategoryTribe!BA3006*9</f>
        <v>13.338000000000001</v>
      </c>
      <c r="O3005" s="5">
        <f>AllData_CategoryTribe!BB3006*4</f>
        <v>119.47199999999999</v>
      </c>
      <c r="P3005">
        <f t="shared" si="46"/>
        <v>1</v>
      </c>
      <c r="Q3005">
        <v>29.6</v>
      </c>
    </row>
    <row r="3006" spans="1:17" x14ac:dyDescent="0.3">
      <c r="A3006" s="8" t="s">
        <v>234</v>
      </c>
      <c r="B3006" s="8" t="s">
        <v>239</v>
      </c>
      <c r="C3006" s="8" t="s">
        <v>206</v>
      </c>
      <c r="D3006" s="8" t="s">
        <v>32</v>
      </c>
      <c r="E3006" s="12">
        <v>83</v>
      </c>
      <c r="F3006" s="12">
        <v>1</v>
      </c>
      <c r="G3006" s="12">
        <v>83</v>
      </c>
      <c r="H3006" s="13">
        <v>275.56</v>
      </c>
      <c r="I3006" s="13">
        <v>8.5490000000000013</v>
      </c>
      <c r="J3006" s="13">
        <v>2.4900000000000002</v>
      </c>
      <c r="K3006" s="13">
        <v>61.171000000000006</v>
      </c>
      <c r="L3006" s="13">
        <v>10.540999999999999</v>
      </c>
      <c r="M3006" s="5">
        <f>AllData_CategoryTribe!AX3007*4</f>
        <v>34.196000000000005</v>
      </c>
      <c r="N3006" s="5">
        <f>AllData_CategoryTribe!BA3007*9</f>
        <v>22.410000000000004</v>
      </c>
      <c r="O3006" s="5">
        <f>AllData_CategoryTribe!BB3007*4</f>
        <v>244.68400000000003</v>
      </c>
      <c r="P3006">
        <f t="shared" si="46"/>
        <v>1</v>
      </c>
      <c r="Q3006">
        <v>87</v>
      </c>
    </row>
    <row r="3007" spans="1:17" x14ac:dyDescent="0.3">
      <c r="A3007" s="8" t="s">
        <v>234</v>
      </c>
      <c r="B3007" s="8" t="s">
        <v>239</v>
      </c>
      <c r="C3007" s="8" t="s">
        <v>206</v>
      </c>
      <c r="D3007" s="8" t="s">
        <v>74</v>
      </c>
      <c r="E3007" s="12">
        <v>340</v>
      </c>
      <c r="F3007" s="12">
        <v>1</v>
      </c>
      <c r="G3007" s="12">
        <v>340</v>
      </c>
      <c r="H3007" s="13">
        <v>139.4</v>
      </c>
      <c r="I3007" s="13">
        <v>0</v>
      </c>
      <c r="J3007" s="13">
        <v>0</v>
      </c>
      <c r="K3007" s="13">
        <v>35.36</v>
      </c>
      <c r="L3007" s="13">
        <v>0</v>
      </c>
      <c r="M3007" s="5">
        <f>AllData_CategoryTribe!AX3008*4</f>
        <v>0</v>
      </c>
      <c r="N3007" s="5">
        <f>AllData_CategoryTribe!BA3008*9</f>
        <v>0</v>
      </c>
      <c r="O3007" s="5">
        <f>AllData_CategoryTribe!BB3008*4</f>
        <v>141.44</v>
      </c>
      <c r="P3007">
        <f t="shared" si="46"/>
        <v>1</v>
      </c>
      <c r="Q3007">
        <v>10.4</v>
      </c>
    </row>
    <row r="3008" spans="1:17" x14ac:dyDescent="0.3">
      <c r="A3008" s="8" t="s">
        <v>232</v>
      </c>
      <c r="B3008" s="8" t="s">
        <v>240</v>
      </c>
      <c r="C3008" s="8" t="s">
        <v>207</v>
      </c>
      <c r="D3008" s="8" t="s">
        <v>13</v>
      </c>
      <c r="E3008" s="12">
        <v>112</v>
      </c>
      <c r="F3008" s="12">
        <v>0.14299999999999999</v>
      </c>
      <c r="G3008" s="12">
        <v>16.015999999999998</v>
      </c>
      <c r="H3008" s="13">
        <v>43.08303999999999</v>
      </c>
      <c r="I3008" s="13">
        <v>3.9879839999999995</v>
      </c>
      <c r="J3008" s="13">
        <v>2.8828799999999997</v>
      </c>
      <c r="K3008" s="13">
        <v>0</v>
      </c>
      <c r="L3008" s="13">
        <v>0</v>
      </c>
      <c r="M3008" s="5">
        <f>AllData_CategoryTribe!AX3009*4</f>
        <v>15.951935999999998</v>
      </c>
      <c r="N3008" s="5">
        <f>AllData_CategoryTribe!BA3009*9</f>
        <v>25.945919999999997</v>
      </c>
      <c r="O3008" s="5">
        <f>AllData_CategoryTribe!BB3009*4</f>
        <v>0</v>
      </c>
      <c r="P3008">
        <f t="shared" si="46"/>
        <v>1</v>
      </c>
      <c r="Q3008">
        <v>42.9</v>
      </c>
    </row>
    <row r="3009" spans="1:17" x14ac:dyDescent="0.3">
      <c r="A3009" s="8" t="s">
        <v>232</v>
      </c>
      <c r="B3009" s="8" t="s">
        <v>240</v>
      </c>
      <c r="C3009" s="8" t="s">
        <v>207</v>
      </c>
      <c r="D3009" s="8" t="s">
        <v>15</v>
      </c>
      <c r="E3009" s="12">
        <v>85</v>
      </c>
      <c r="F3009" s="12">
        <v>6.7000000000000004E-2</v>
      </c>
      <c r="G3009" s="12">
        <v>5.6950000000000003</v>
      </c>
      <c r="H3009" s="13">
        <v>13.724950000000002</v>
      </c>
      <c r="I3009" s="13">
        <v>1.8736550000000001</v>
      </c>
      <c r="J3009" s="13">
        <v>0.62075500000000006</v>
      </c>
      <c r="K3009" s="13">
        <v>2.8475E-2</v>
      </c>
      <c r="L3009" s="13">
        <v>0</v>
      </c>
      <c r="M3009" s="5">
        <f>AllData_CategoryTribe!AX3010*4</f>
        <v>7.4946200000000003</v>
      </c>
      <c r="N3009" s="5">
        <f>AllData_CategoryTribe!BA3010*9</f>
        <v>5.5867950000000004</v>
      </c>
      <c r="O3009" s="5">
        <f>AllData_CategoryTribe!BB3010*4</f>
        <v>0.1139</v>
      </c>
      <c r="P3009">
        <f t="shared" si="46"/>
        <v>1</v>
      </c>
      <c r="Q3009">
        <v>44.3</v>
      </c>
    </row>
    <row r="3010" spans="1:17" x14ac:dyDescent="0.3">
      <c r="A3010" s="8" t="s">
        <v>232</v>
      </c>
      <c r="B3010" s="8" t="s">
        <v>240</v>
      </c>
      <c r="C3010" s="8" t="s">
        <v>207</v>
      </c>
      <c r="D3010" s="8" t="s">
        <v>17</v>
      </c>
      <c r="E3010" s="12">
        <v>85</v>
      </c>
      <c r="F3010" s="12">
        <v>6.7000000000000004E-2</v>
      </c>
      <c r="G3010" s="12">
        <v>5.6950000000000003</v>
      </c>
      <c r="H3010" s="13">
        <v>15.091750000000001</v>
      </c>
      <c r="I3010" s="13">
        <v>0.96245499999999995</v>
      </c>
      <c r="J3010" s="13">
        <v>1.2187300000000001</v>
      </c>
      <c r="K3010" s="13">
        <v>0</v>
      </c>
      <c r="L3010" s="13">
        <v>0</v>
      </c>
      <c r="M3010" s="5">
        <f>AllData_CategoryTribe!AX3011*4</f>
        <v>3.8498199999999998</v>
      </c>
      <c r="N3010" s="5">
        <f>AllData_CategoryTribe!BA3011*9</f>
        <v>10.968570000000001</v>
      </c>
      <c r="O3010" s="5">
        <f>AllData_CategoryTribe!BB3011*4</f>
        <v>0</v>
      </c>
      <c r="P3010">
        <f t="shared" si="46"/>
        <v>1</v>
      </c>
      <c r="Q3010">
        <v>38.299999999999997</v>
      </c>
    </row>
    <row r="3011" spans="1:17" x14ac:dyDescent="0.3">
      <c r="A3011" s="8" t="s">
        <v>232</v>
      </c>
      <c r="B3011" s="8" t="s">
        <v>240</v>
      </c>
      <c r="C3011" s="8" t="s">
        <v>207</v>
      </c>
      <c r="D3011" s="8" t="s">
        <v>18</v>
      </c>
      <c r="E3011" s="12"/>
      <c r="F3011" s="12">
        <v>0</v>
      </c>
      <c r="G3011" s="12">
        <v>0</v>
      </c>
      <c r="H3011" s="13">
        <v>0</v>
      </c>
      <c r="I3011" s="13">
        <v>0</v>
      </c>
      <c r="J3011" s="13">
        <v>0</v>
      </c>
      <c r="K3011" s="13">
        <v>0</v>
      </c>
      <c r="L3011" s="13">
        <v>0</v>
      </c>
      <c r="M3011" s="5">
        <f>AllData_CategoryTribe!AX3012*4</f>
        <v>0</v>
      </c>
      <c r="N3011" s="5">
        <f>AllData_CategoryTribe!BA3012*9</f>
        <v>0</v>
      </c>
      <c r="O3011" s="5">
        <f>AllData_CategoryTribe!BB3012*4</f>
        <v>0</v>
      </c>
      <c r="P3011">
        <f t="shared" ref="P3011:P3074" si="47">IF($G$2:$G$3469&gt;0,1,0)</f>
        <v>0</v>
      </c>
      <c r="Q3011">
        <v>39.900000000000006</v>
      </c>
    </row>
    <row r="3012" spans="1:17" x14ac:dyDescent="0.3">
      <c r="A3012" s="8" t="s">
        <v>232</v>
      </c>
      <c r="B3012" s="8" t="s">
        <v>240</v>
      </c>
      <c r="C3012" s="8" t="s">
        <v>207</v>
      </c>
      <c r="D3012" s="8" t="s">
        <v>19</v>
      </c>
      <c r="E3012" s="12">
        <v>112</v>
      </c>
      <c r="F3012" s="12">
        <v>0.14299999999999999</v>
      </c>
      <c r="G3012" s="12">
        <v>16.015999999999998</v>
      </c>
      <c r="H3012" s="13">
        <v>45.645599999999995</v>
      </c>
      <c r="I3012" s="13">
        <v>4.3083039999999997</v>
      </c>
      <c r="J3012" s="13">
        <v>3.0270239999999995</v>
      </c>
      <c r="K3012" s="13">
        <v>0</v>
      </c>
      <c r="L3012" s="13">
        <v>0</v>
      </c>
      <c r="M3012" s="5">
        <f>AllData_CategoryTribe!AX3013*4</f>
        <v>17.233215999999999</v>
      </c>
      <c r="N3012" s="5">
        <f>AllData_CategoryTribe!BA3013*9</f>
        <v>27.243215999999997</v>
      </c>
      <c r="O3012" s="5">
        <f>AllData_CategoryTribe!BB3013*4</f>
        <v>0</v>
      </c>
      <c r="P3012">
        <f t="shared" si="47"/>
        <v>1</v>
      </c>
      <c r="Q3012">
        <v>45.8</v>
      </c>
    </row>
    <row r="3013" spans="1:17" x14ac:dyDescent="0.3">
      <c r="A3013" s="8" t="s">
        <v>232</v>
      </c>
      <c r="B3013" s="8" t="s">
        <v>240</v>
      </c>
      <c r="C3013" s="8" t="s">
        <v>207</v>
      </c>
      <c r="D3013" s="8" t="s">
        <v>22</v>
      </c>
      <c r="E3013" s="12"/>
      <c r="F3013" s="12">
        <v>0</v>
      </c>
      <c r="G3013" s="12">
        <v>0</v>
      </c>
      <c r="H3013" s="13">
        <v>0</v>
      </c>
      <c r="I3013" s="13">
        <v>0</v>
      </c>
      <c r="J3013" s="13">
        <v>0</v>
      </c>
      <c r="K3013" s="13">
        <v>0</v>
      </c>
      <c r="L3013" s="13">
        <v>0</v>
      </c>
      <c r="M3013" s="5">
        <f>AllData_CategoryTribe!AX3014*4</f>
        <v>0</v>
      </c>
      <c r="N3013" s="5">
        <f>AllData_CategoryTribe!BA3014*9</f>
        <v>0</v>
      </c>
      <c r="O3013" s="5">
        <f>AllData_CategoryTribe!BB3014*4</f>
        <v>0</v>
      </c>
      <c r="P3013">
        <f t="shared" si="47"/>
        <v>0</v>
      </c>
      <c r="Q3013">
        <v>45.8</v>
      </c>
    </row>
    <row r="3014" spans="1:17" x14ac:dyDescent="0.3">
      <c r="A3014" s="8" t="s">
        <v>232</v>
      </c>
      <c r="B3014" s="8" t="s">
        <v>240</v>
      </c>
      <c r="C3014" s="8" t="s">
        <v>207</v>
      </c>
      <c r="D3014" s="8" t="s">
        <v>136</v>
      </c>
      <c r="E3014" s="12">
        <v>56</v>
      </c>
      <c r="F3014" s="12">
        <v>1</v>
      </c>
      <c r="G3014" s="12">
        <v>56</v>
      </c>
      <c r="H3014" s="13">
        <v>152.88</v>
      </c>
      <c r="I3014" s="13">
        <v>15.456000000000001</v>
      </c>
      <c r="J3014" s="13">
        <v>9.6319999999999997</v>
      </c>
      <c r="K3014" s="13">
        <v>0</v>
      </c>
      <c r="L3014" s="13">
        <v>0</v>
      </c>
      <c r="M3014" s="5">
        <f>AllData_CategoryTribe!AX3015*4</f>
        <v>61.824000000000005</v>
      </c>
      <c r="N3014" s="5">
        <f>AllData_CategoryTribe!BA3015*9</f>
        <v>86.688000000000002</v>
      </c>
      <c r="O3014" s="5">
        <f>AllData_CategoryTribe!BB3015*4</f>
        <v>0</v>
      </c>
      <c r="P3014">
        <f t="shared" si="47"/>
        <v>1</v>
      </c>
      <c r="Q3014">
        <v>44.8</v>
      </c>
    </row>
    <row r="3015" spans="1:17" x14ac:dyDescent="0.3">
      <c r="A3015" s="8" t="s">
        <v>232</v>
      </c>
      <c r="B3015" s="8" t="s">
        <v>240</v>
      </c>
      <c r="C3015" s="8" t="s">
        <v>207</v>
      </c>
      <c r="D3015" s="8" t="s">
        <v>23</v>
      </c>
      <c r="E3015" s="12">
        <v>64</v>
      </c>
      <c r="F3015" s="12">
        <v>0.28599999999999998</v>
      </c>
      <c r="G3015" s="12">
        <v>18.303999999999998</v>
      </c>
      <c r="H3015" s="13">
        <v>28.371199999999998</v>
      </c>
      <c r="I3015" s="13">
        <v>2.3063039999999999</v>
      </c>
      <c r="J3015" s="13">
        <v>1.9402239999999997</v>
      </c>
      <c r="K3015" s="13">
        <v>0.201344</v>
      </c>
      <c r="L3015" s="13">
        <v>0</v>
      </c>
      <c r="M3015" s="5">
        <f>AllData_CategoryTribe!AX3016*4</f>
        <v>9.2252159999999996</v>
      </c>
      <c r="N3015" s="5">
        <f>AllData_CategoryTribe!BA3016*9</f>
        <v>17.462015999999998</v>
      </c>
      <c r="O3015" s="5">
        <f>AllData_CategoryTribe!BB3016*4</f>
        <v>0.80537599999999998</v>
      </c>
      <c r="P3015">
        <f t="shared" si="47"/>
        <v>1</v>
      </c>
      <c r="Q3015">
        <v>24.3</v>
      </c>
    </row>
    <row r="3016" spans="1:17" x14ac:dyDescent="0.3">
      <c r="A3016" s="8" t="s">
        <v>232</v>
      </c>
      <c r="B3016" s="8" t="s">
        <v>240</v>
      </c>
      <c r="C3016" s="8" t="s">
        <v>207</v>
      </c>
      <c r="D3016" s="8" t="s">
        <v>24</v>
      </c>
      <c r="E3016" s="12">
        <v>184</v>
      </c>
      <c r="F3016" s="12">
        <v>1</v>
      </c>
      <c r="G3016" s="12">
        <v>184</v>
      </c>
      <c r="H3016" s="13">
        <v>126.96</v>
      </c>
      <c r="I3016" s="13">
        <v>6.6239999999999997</v>
      </c>
      <c r="J3016" s="13">
        <v>7.5439999999999996</v>
      </c>
      <c r="K3016" s="13">
        <v>8.2799999999999994</v>
      </c>
      <c r="L3016" s="13">
        <v>0</v>
      </c>
      <c r="M3016" s="5">
        <f>AllData_CategoryTribe!AX3017*4</f>
        <v>26.495999999999999</v>
      </c>
      <c r="N3016" s="5">
        <f>AllData_CategoryTribe!BA3017*9</f>
        <v>67.896000000000001</v>
      </c>
      <c r="O3016" s="5">
        <f>AllData_CategoryTribe!BB3017*4</f>
        <v>33.119999999999997</v>
      </c>
      <c r="P3016">
        <f t="shared" si="47"/>
        <v>1</v>
      </c>
      <c r="Q3016">
        <v>12.2</v>
      </c>
    </row>
    <row r="3017" spans="1:17" x14ac:dyDescent="0.3">
      <c r="A3017" s="8" t="s">
        <v>232</v>
      </c>
      <c r="B3017" s="8" t="s">
        <v>240</v>
      </c>
      <c r="C3017" s="8" t="s">
        <v>207</v>
      </c>
      <c r="D3017" s="8" t="s">
        <v>25</v>
      </c>
      <c r="E3017" s="12"/>
      <c r="F3017" s="12">
        <v>0</v>
      </c>
      <c r="G3017" s="12">
        <v>0</v>
      </c>
      <c r="H3017" s="13">
        <v>0</v>
      </c>
      <c r="I3017" s="13">
        <v>0</v>
      </c>
      <c r="J3017" s="13">
        <v>0</v>
      </c>
      <c r="K3017" s="13">
        <v>0</v>
      </c>
      <c r="L3017" s="13">
        <v>0</v>
      </c>
      <c r="M3017" s="5">
        <f>AllData_CategoryTribe!AX3018*4</f>
        <v>0</v>
      </c>
      <c r="N3017" s="5">
        <f>AllData_CategoryTribe!BA3018*9</f>
        <v>0</v>
      </c>
      <c r="O3017" s="5">
        <f>AllData_CategoryTribe!BB3018*4</f>
        <v>0</v>
      </c>
      <c r="P3017">
        <f t="shared" si="47"/>
        <v>0</v>
      </c>
      <c r="Q3017">
        <v>59.3</v>
      </c>
    </row>
    <row r="3018" spans="1:17" x14ac:dyDescent="0.3">
      <c r="A3018" s="8" t="s">
        <v>20</v>
      </c>
      <c r="B3018" s="8" t="s">
        <v>240</v>
      </c>
      <c r="C3018" s="8" t="s">
        <v>207</v>
      </c>
      <c r="D3018" s="8" t="s">
        <v>20</v>
      </c>
      <c r="E3018" s="12"/>
      <c r="F3018" s="12">
        <v>0</v>
      </c>
      <c r="G3018" s="12">
        <v>0</v>
      </c>
      <c r="H3018" s="13">
        <v>0</v>
      </c>
      <c r="I3018" s="13">
        <v>0</v>
      </c>
      <c r="J3018" s="13">
        <v>0</v>
      </c>
      <c r="K3018" s="13">
        <v>0</v>
      </c>
      <c r="L3018" s="13">
        <v>0</v>
      </c>
      <c r="M3018" s="5">
        <f>AllData_CategoryTribe!AX3019*4</f>
        <v>0</v>
      </c>
      <c r="N3018" s="5">
        <f>AllData_CategoryTribe!BA3019*9</f>
        <v>0</v>
      </c>
      <c r="O3018" s="5">
        <f>AllData_CategoryTribe!BB3019*4</f>
        <v>0</v>
      </c>
      <c r="P3018">
        <f t="shared" si="47"/>
        <v>0</v>
      </c>
      <c r="Q3018">
        <v>21.4</v>
      </c>
    </row>
    <row r="3019" spans="1:17" x14ac:dyDescent="0.3">
      <c r="A3019" s="8" t="s">
        <v>233</v>
      </c>
      <c r="B3019" s="8" t="s">
        <v>240</v>
      </c>
      <c r="C3019" s="8" t="s">
        <v>207</v>
      </c>
      <c r="D3019" s="8" t="s">
        <v>26</v>
      </c>
      <c r="E3019" s="12">
        <v>175</v>
      </c>
      <c r="F3019" s="12">
        <v>0.42899999999999999</v>
      </c>
      <c r="G3019" s="12">
        <v>75.075000000000003</v>
      </c>
      <c r="H3019" s="13">
        <v>97.597499999999997</v>
      </c>
      <c r="I3019" s="13">
        <v>1.8018000000000001</v>
      </c>
      <c r="J3019" s="13">
        <v>0.15015000000000001</v>
      </c>
      <c r="K3019" s="13">
        <v>21.471450000000001</v>
      </c>
      <c r="L3019" s="13">
        <v>0.22522500000000001</v>
      </c>
      <c r="M3019" s="5">
        <f>AllData_CategoryTribe!AX3020*4</f>
        <v>7.2072000000000003</v>
      </c>
      <c r="N3019" s="5">
        <f>AllData_CategoryTribe!BA3020*9</f>
        <v>1.3513500000000001</v>
      </c>
      <c r="O3019" s="5">
        <f>AllData_CategoryTribe!BB3020*4</f>
        <v>85.885800000000003</v>
      </c>
      <c r="P3019">
        <f t="shared" si="47"/>
        <v>1</v>
      </c>
      <c r="Q3019">
        <v>31.200000000000003</v>
      </c>
    </row>
    <row r="3020" spans="1:17" x14ac:dyDescent="0.3">
      <c r="A3020" s="8" t="s">
        <v>233</v>
      </c>
      <c r="B3020" s="8" t="s">
        <v>240</v>
      </c>
      <c r="C3020" s="8" t="s">
        <v>207</v>
      </c>
      <c r="D3020" s="8" t="s">
        <v>28</v>
      </c>
      <c r="E3020" s="12">
        <v>185</v>
      </c>
      <c r="F3020" s="12">
        <v>0.1</v>
      </c>
      <c r="G3020" s="12">
        <v>18.5</v>
      </c>
      <c r="H3020" s="13">
        <v>23.495000000000001</v>
      </c>
      <c r="I3020" s="13">
        <v>1.6094999999999999</v>
      </c>
      <c r="J3020" s="13">
        <v>9.2499999999999999E-2</v>
      </c>
      <c r="K3020" s="13">
        <v>4.218</v>
      </c>
      <c r="L3020" s="13">
        <v>1.1840000000000002</v>
      </c>
      <c r="M3020" s="5">
        <f>AllData_CategoryTribe!AX3021*4</f>
        <v>6.4379999999999997</v>
      </c>
      <c r="N3020" s="5">
        <f>AllData_CategoryTribe!BA3021*9</f>
        <v>0.83250000000000002</v>
      </c>
      <c r="O3020" s="5">
        <f>AllData_CategoryTribe!BB3021*4</f>
        <v>16.872</v>
      </c>
      <c r="P3020">
        <f t="shared" si="47"/>
        <v>1</v>
      </c>
      <c r="Q3020">
        <v>32</v>
      </c>
    </row>
    <row r="3021" spans="1:17" x14ac:dyDescent="0.3">
      <c r="A3021" s="8" t="s">
        <v>233</v>
      </c>
      <c r="B3021" s="8" t="s">
        <v>240</v>
      </c>
      <c r="C3021" s="8" t="s">
        <v>207</v>
      </c>
      <c r="D3021" s="8" t="s">
        <v>29</v>
      </c>
      <c r="E3021" s="12">
        <v>60</v>
      </c>
      <c r="F3021" s="12">
        <v>1</v>
      </c>
      <c r="G3021" s="12">
        <v>60</v>
      </c>
      <c r="H3021" s="13">
        <v>13.2</v>
      </c>
      <c r="I3021" s="13">
        <v>0.6</v>
      </c>
      <c r="J3021" s="13">
        <v>0.24</v>
      </c>
      <c r="K3021" s="13">
        <v>2.7</v>
      </c>
      <c r="L3021" s="13">
        <v>1.68</v>
      </c>
      <c r="M3021" s="5">
        <f>AllData_CategoryTribe!AX3022*4</f>
        <v>2.4</v>
      </c>
      <c r="N3021" s="5">
        <f>AllData_CategoryTribe!BA3022*9</f>
        <v>2.16</v>
      </c>
      <c r="O3021" s="5">
        <f>AllData_CategoryTribe!BB3022*4</f>
        <v>10.8</v>
      </c>
      <c r="P3021">
        <f t="shared" si="47"/>
        <v>1</v>
      </c>
      <c r="Q3021">
        <v>5.9</v>
      </c>
    </row>
    <row r="3022" spans="1:17" x14ac:dyDescent="0.3">
      <c r="A3022" s="8" t="s">
        <v>233</v>
      </c>
      <c r="B3022" s="8" t="s">
        <v>240</v>
      </c>
      <c r="C3022" s="8" t="s">
        <v>207</v>
      </c>
      <c r="D3022" s="8" t="s">
        <v>30</v>
      </c>
      <c r="E3022" s="12">
        <v>119</v>
      </c>
      <c r="F3022" s="12">
        <v>0.42899999999999999</v>
      </c>
      <c r="G3022" s="12">
        <v>51.051000000000002</v>
      </c>
      <c r="H3022" s="13">
        <v>46.966920000000002</v>
      </c>
      <c r="I3022" s="13">
        <v>0.51051000000000002</v>
      </c>
      <c r="J3022" s="13">
        <v>0.25525500000000001</v>
      </c>
      <c r="K3022" s="13">
        <v>11.945933999999999</v>
      </c>
      <c r="L3022" s="13">
        <v>1.2252240000000001</v>
      </c>
      <c r="M3022" s="5">
        <f>AllData_CategoryTribe!AX3023*4</f>
        <v>2.0420400000000001</v>
      </c>
      <c r="N3022" s="5">
        <f>AllData_CategoryTribe!BA3023*9</f>
        <v>2.2972950000000001</v>
      </c>
      <c r="O3022" s="5">
        <f>AllData_CategoryTribe!BB3023*4</f>
        <v>47.783735999999998</v>
      </c>
      <c r="P3022">
        <f t="shared" si="47"/>
        <v>1</v>
      </c>
      <c r="Q3022">
        <v>24.9</v>
      </c>
    </row>
    <row r="3023" spans="1:17" x14ac:dyDescent="0.3">
      <c r="A3023" s="8" t="s">
        <v>233</v>
      </c>
      <c r="B3023" s="8" t="s">
        <v>240</v>
      </c>
      <c r="C3023" s="8" t="s">
        <v>207</v>
      </c>
      <c r="D3023" s="8" t="s">
        <v>31</v>
      </c>
      <c r="E3023" s="12">
        <v>122</v>
      </c>
      <c r="F3023" s="12">
        <v>6.7000000000000004E-2</v>
      </c>
      <c r="G3023" s="12">
        <v>8.1740000000000013</v>
      </c>
      <c r="H3023" s="13">
        <v>7.6018200000000009</v>
      </c>
      <c r="I3023" s="13">
        <v>0.16348000000000001</v>
      </c>
      <c r="J3023" s="13">
        <v>8.1740000000000007E-3</v>
      </c>
      <c r="K3023" s="13">
        <v>1.7655840000000003</v>
      </c>
      <c r="L3023" s="13">
        <v>0.12261000000000002</v>
      </c>
      <c r="M3023" s="5">
        <f>AllData_CategoryTribe!AX3024*4</f>
        <v>0.65392000000000006</v>
      </c>
      <c r="N3023" s="5">
        <f>AllData_CategoryTribe!BA3024*9</f>
        <v>7.3566000000000006E-2</v>
      </c>
      <c r="O3023" s="5">
        <f>AllData_CategoryTribe!BB3024*4</f>
        <v>7.0623360000000011</v>
      </c>
      <c r="P3023">
        <f t="shared" si="47"/>
        <v>1</v>
      </c>
      <c r="Q3023">
        <v>23.700000000000003</v>
      </c>
    </row>
    <row r="3024" spans="1:17" x14ac:dyDescent="0.3">
      <c r="A3024" s="8" t="s">
        <v>233</v>
      </c>
      <c r="B3024" s="8" t="s">
        <v>240</v>
      </c>
      <c r="C3024" s="8" t="s">
        <v>207</v>
      </c>
      <c r="D3024" s="8" t="s">
        <v>167</v>
      </c>
      <c r="E3024" s="12">
        <v>62</v>
      </c>
      <c r="F3024" s="12">
        <v>0.42899999999999999</v>
      </c>
      <c r="G3024" s="12">
        <v>26.597999999999999</v>
      </c>
      <c r="H3024" s="13">
        <v>5.5855800000000002</v>
      </c>
      <c r="I3024" s="13">
        <v>0.23938199999999998</v>
      </c>
      <c r="J3024" s="13">
        <v>7.979399999999999E-2</v>
      </c>
      <c r="K3024" s="13">
        <v>1.2235079999999998</v>
      </c>
      <c r="L3024" s="13">
        <v>0.292578</v>
      </c>
      <c r="M3024" s="5">
        <f>AllData_CategoryTribe!AX3025*4</f>
        <v>0.95752799999999993</v>
      </c>
      <c r="N3024" s="5">
        <f>AllData_CategoryTribe!BA3025*9</f>
        <v>0.71814599999999995</v>
      </c>
      <c r="O3024" s="5">
        <f>AllData_CategoryTribe!BB3025*4</f>
        <v>4.8940319999999993</v>
      </c>
      <c r="P3024">
        <f t="shared" si="47"/>
        <v>1</v>
      </c>
      <c r="Q3024">
        <v>5.8</v>
      </c>
    </row>
    <row r="3025" spans="1:17" x14ac:dyDescent="0.3">
      <c r="A3025" s="8" t="s">
        <v>233</v>
      </c>
      <c r="B3025" s="8" t="s">
        <v>240</v>
      </c>
      <c r="C3025" s="8" t="s">
        <v>207</v>
      </c>
      <c r="D3025" s="8" t="s">
        <v>87</v>
      </c>
      <c r="E3025" s="12">
        <v>171</v>
      </c>
      <c r="F3025" s="12">
        <v>3.0000000000000001E-3</v>
      </c>
      <c r="G3025" s="12">
        <v>0.51300000000000001</v>
      </c>
      <c r="H3025" s="13">
        <v>0.59508000000000005</v>
      </c>
      <c r="I3025" s="13">
        <v>3.9501000000000001E-2</v>
      </c>
      <c r="J3025" s="13">
        <v>2.565E-3</v>
      </c>
      <c r="K3025" s="13">
        <v>0.10670400000000001</v>
      </c>
      <c r="L3025" s="13">
        <v>3.3345E-2</v>
      </c>
      <c r="M3025" s="5">
        <f>AllData_CategoryTribe!AX3026*4</f>
        <v>0.15800400000000001</v>
      </c>
      <c r="N3025" s="5">
        <f>AllData_CategoryTribe!BA3026*9</f>
        <v>2.3085000000000001E-2</v>
      </c>
      <c r="O3025" s="5">
        <f>AllData_CategoryTribe!BB3026*4</f>
        <v>0.42681600000000003</v>
      </c>
      <c r="P3025">
        <f t="shared" si="47"/>
        <v>1</v>
      </c>
      <c r="Q3025">
        <v>29</v>
      </c>
    </row>
    <row r="3026" spans="1:17" x14ac:dyDescent="0.3">
      <c r="A3026" s="8" t="s">
        <v>233</v>
      </c>
      <c r="B3026" s="8" t="s">
        <v>240</v>
      </c>
      <c r="C3026" s="8" t="s">
        <v>207</v>
      </c>
      <c r="D3026" s="8" t="s">
        <v>128</v>
      </c>
      <c r="E3026" s="12">
        <v>62</v>
      </c>
      <c r="F3026" s="12">
        <v>3.0000000000000001E-3</v>
      </c>
      <c r="G3026" s="12">
        <v>0.186</v>
      </c>
      <c r="H3026" s="13">
        <v>8.3699999999999997E-2</v>
      </c>
      <c r="I3026" s="13">
        <v>2.0460000000000001E-3</v>
      </c>
      <c r="J3026" s="13">
        <v>3.7200000000000004E-4</v>
      </c>
      <c r="K3026" s="13">
        <v>1.9530000000000002E-2</v>
      </c>
      <c r="L3026" s="13">
        <v>6.1380000000000002E-3</v>
      </c>
      <c r="M3026" s="5">
        <f>AllData_CategoryTribe!AX3027*4</f>
        <v>8.1840000000000003E-3</v>
      </c>
      <c r="N3026" s="5">
        <f>AllData_CategoryTribe!BA3027*9</f>
        <v>3.3480000000000003E-3</v>
      </c>
      <c r="O3026" s="5">
        <f>AllData_CategoryTribe!BB3027*4</f>
        <v>7.8120000000000009E-2</v>
      </c>
      <c r="P3026">
        <f t="shared" si="47"/>
        <v>1</v>
      </c>
      <c r="Q3026">
        <v>11.8</v>
      </c>
    </row>
    <row r="3027" spans="1:17" x14ac:dyDescent="0.3">
      <c r="A3027" s="8" t="s">
        <v>234</v>
      </c>
      <c r="B3027" s="8" t="s">
        <v>240</v>
      </c>
      <c r="C3027" s="8" t="s">
        <v>207</v>
      </c>
      <c r="D3027" s="8" t="s">
        <v>248</v>
      </c>
      <c r="E3027" s="12">
        <v>134</v>
      </c>
      <c r="F3027" s="12">
        <v>1</v>
      </c>
      <c r="G3027" s="12">
        <v>134</v>
      </c>
      <c r="H3027" s="13">
        <v>218.42</v>
      </c>
      <c r="I3027" s="13">
        <v>8.4420000000000002</v>
      </c>
      <c r="J3027" s="13">
        <v>1.8759999999999999</v>
      </c>
      <c r="K3027" s="13">
        <v>41.674000000000007</v>
      </c>
      <c r="L3027" s="13">
        <v>1.34</v>
      </c>
      <c r="M3027" s="5">
        <f>AllData_CategoryTribe!AX3028*4</f>
        <v>33.768000000000001</v>
      </c>
      <c r="N3027" s="5">
        <f>AllData_CategoryTribe!BA3028*9</f>
        <v>16.884</v>
      </c>
      <c r="O3027" s="5">
        <f>AllData_CategoryTribe!BB3028*4</f>
        <v>166.69600000000003</v>
      </c>
      <c r="P3027">
        <f t="shared" si="47"/>
        <v>1</v>
      </c>
      <c r="Q3027">
        <v>38.799999999999997</v>
      </c>
    </row>
    <row r="3028" spans="1:17" x14ac:dyDescent="0.3">
      <c r="A3028" s="8" t="s">
        <v>234</v>
      </c>
      <c r="B3028" s="8" t="s">
        <v>240</v>
      </c>
      <c r="C3028" s="8" t="s">
        <v>207</v>
      </c>
      <c r="D3028" s="8" t="s">
        <v>27</v>
      </c>
      <c r="E3028" s="12">
        <v>114</v>
      </c>
      <c r="F3028" s="12">
        <v>1</v>
      </c>
      <c r="G3028" s="12">
        <v>114</v>
      </c>
      <c r="H3028" s="13">
        <v>142.5</v>
      </c>
      <c r="I3028" s="13">
        <v>2.3940000000000001</v>
      </c>
      <c r="J3028" s="13">
        <v>1.4820000000000002</v>
      </c>
      <c r="K3028" s="13">
        <v>29.867999999999999</v>
      </c>
      <c r="L3028" s="13">
        <v>1.1399999999999999</v>
      </c>
      <c r="M3028" s="5">
        <f>AllData_CategoryTribe!AX3029*4</f>
        <v>9.5760000000000005</v>
      </c>
      <c r="N3028" s="5">
        <f>AllData_CategoryTribe!BA3029*9</f>
        <v>13.338000000000001</v>
      </c>
      <c r="O3028" s="5">
        <f>AllData_CategoryTribe!BB3029*4</f>
        <v>119.47199999999999</v>
      </c>
      <c r="P3028">
        <f t="shared" si="47"/>
        <v>1</v>
      </c>
      <c r="Q3028">
        <v>29.6</v>
      </c>
    </row>
    <row r="3029" spans="1:17" x14ac:dyDescent="0.3">
      <c r="A3029" s="8" t="s">
        <v>234</v>
      </c>
      <c r="B3029" s="8" t="s">
        <v>240</v>
      </c>
      <c r="C3029" s="8" t="s">
        <v>207</v>
      </c>
      <c r="D3029" s="8" t="s">
        <v>32</v>
      </c>
      <c r="E3029" s="12">
        <v>83</v>
      </c>
      <c r="F3029" s="12">
        <v>1</v>
      </c>
      <c r="G3029" s="12">
        <v>83</v>
      </c>
      <c r="H3029" s="13">
        <v>275.56</v>
      </c>
      <c r="I3029" s="13">
        <v>8.5490000000000013</v>
      </c>
      <c r="J3029" s="13">
        <v>2.4900000000000002</v>
      </c>
      <c r="K3029" s="13">
        <v>61.171000000000006</v>
      </c>
      <c r="L3029" s="13">
        <v>10.540999999999999</v>
      </c>
      <c r="M3029" s="5">
        <f>AllData_CategoryTribe!AX3030*4</f>
        <v>34.196000000000005</v>
      </c>
      <c r="N3029" s="5">
        <f>AllData_CategoryTribe!BA3030*9</f>
        <v>22.410000000000004</v>
      </c>
      <c r="O3029" s="5">
        <f>AllData_CategoryTribe!BB3030*4</f>
        <v>244.68400000000003</v>
      </c>
      <c r="P3029">
        <f t="shared" si="47"/>
        <v>1</v>
      </c>
      <c r="Q3029">
        <v>87</v>
      </c>
    </row>
    <row r="3030" spans="1:17" x14ac:dyDescent="0.3">
      <c r="A3030" s="8" t="s">
        <v>232</v>
      </c>
      <c r="B3030" s="8" t="s">
        <v>240</v>
      </c>
      <c r="C3030" s="8" t="s">
        <v>208</v>
      </c>
      <c r="D3030" s="8" t="s">
        <v>13</v>
      </c>
      <c r="E3030" s="12">
        <v>112</v>
      </c>
      <c r="F3030" s="12">
        <v>0.1</v>
      </c>
      <c r="G3030" s="12">
        <v>11.200000000000001</v>
      </c>
      <c r="H3030" s="13">
        <v>30.128</v>
      </c>
      <c r="I3030" s="13">
        <v>2.7888000000000002</v>
      </c>
      <c r="J3030" s="13">
        <v>2.016</v>
      </c>
      <c r="K3030" s="13">
        <v>0</v>
      </c>
      <c r="L3030" s="13">
        <v>0</v>
      </c>
      <c r="M3030" s="5">
        <f>AllData_CategoryTribe!AX3031*4</f>
        <v>11.155200000000001</v>
      </c>
      <c r="N3030" s="5">
        <f>AllData_CategoryTribe!BA3031*9</f>
        <v>18.143999999999998</v>
      </c>
      <c r="O3030" s="5">
        <f>AllData_CategoryTribe!BB3031*4</f>
        <v>0</v>
      </c>
      <c r="P3030">
        <f t="shared" si="47"/>
        <v>1</v>
      </c>
      <c r="Q3030">
        <v>42.9</v>
      </c>
    </row>
    <row r="3031" spans="1:17" x14ac:dyDescent="0.3">
      <c r="A3031" s="8" t="s">
        <v>232</v>
      </c>
      <c r="B3031" s="8" t="s">
        <v>240</v>
      </c>
      <c r="C3031" s="8" t="s">
        <v>208</v>
      </c>
      <c r="D3031" s="8" t="s">
        <v>15</v>
      </c>
      <c r="E3031" s="12">
        <v>85</v>
      </c>
      <c r="F3031" s="12">
        <v>6.7000000000000004E-2</v>
      </c>
      <c r="G3031" s="12">
        <v>5.6950000000000003</v>
      </c>
      <c r="H3031" s="13">
        <v>13.724950000000002</v>
      </c>
      <c r="I3031" s="13">
        <v>1.8736550000000001</v>
      </c>
      <c r="J3031" s="13">
        <v>0.62075500000000006</v>
      </c>
      <c r="K3031" s="13">
        <v>2.8475E-2</v>
      </c>
      <c r="L3031" s="13">
        <v>0</v>
      </c>
      <c r="M3031" s="5">
        <f>AllData_CategoryTribe!AX3032*4</f>
        <v>7.4946200000000003</v>
      </c>
      <c r="N3031" s="5">
        <f>AllData_CategoryTribe!BA3032*9</f>
        <v>5.5867950000000004</v>
      </c>
      <c r="O3031" s="5">
        <f>AllData_CategoryTribe!BB3032*4</f>
        <v>0.1139</v>
      </c>
      <c r="P3031">
        <f t="shared" si="47"/>
        <v>1</v>
      </c>
      <c r="Q3031">
        <v>44.3</v>
      </c>
    </row>
    <row r="3032" spans="1:17" x14ac:dyDescent="0.3">
      <c r="A3032" s="8" t="s">
        <v>232</v>
      </c>
      <c r="B3032" s="8" t="s">
        <v>240</v>
      </c>
      <c r="C3032" s="8" t="s">
        <v>208</v>
      </c>
      <c r="D3032" s="8" t="s">
        <v>17</v>
      </c>
      <c r="E3032" s="12">
        <v>85</v>
      </c>
      <c r="F3032" s="12">
        <v>3.3000000000000002E-2</v>
      </c>
      <c r="G3032" s="12">
        <v>2.8050000000000002</v>
      </c>
      <c r="H3032" s="13">
        <v>7.4332500000000001</v>
      </c>
      <c r="I3032" s="13">
        <v>0.47404499999999999</v>
      </c>
      <c r="J3032" s="13">
        <v>0.60026999999999997</v>
      </c>
      <c r="K3032" s="13">
        <v>0</v>
      </c>
      <c r="L3032" s="13">
        <v>0</v>
      </c>
      <c r="M3032" s="5">
        <f>AllData_CategoryTribe!AX3033*4</f>
        <v>1.89618</v>
      </c>
      <c r="N3032" s="5">
        <f>AllData_CategoryTribe!BA3033*9</f>
        <v>5.4024299999999998</v>
      </c>
      <c r="O3032" s="5">
        <f>AllData_CategoryTribe!BB3033*4</f>
        <v>0</v>
      </c>
      <c r="P3032">
        <f t="shared" si="47"/>
        <v>1</v>
      </c>
      <c r="Q3032">
        <v>38.299999999999997</v>
      </c>
    </row>
    <row r="3033" spans="1:17" x14ac:dyDescent="0.3">
      <c r="A3033" s="8" t="s">
        <v>232</v>
      </c>
      <c r="B3033" s="8" t="s">
        <v>240</v>
      </c>
      <c r="C3033" s="8" t="s">
        <v>208</v>
      </c>
      <c r="D3033" s="8" t="s">
        <v>18</v>
      </c>
      <c r="E3033" s="12"/>
      <c r="F3033" s="12">
        <v>0</v>
      </c>
      <c r="G3033" s="12">
        <v>0</v>
      </c>
      <c r="H3033" s="13">
        <v>0</v>
      </c>
      <c r="I3033" s="13">
        <v>0</v>
      </c>
      <c r="J3033" s="13">
        <v>0</v>
      </c>
      <c r="K3033" s="13">
        <v>0</v>
      </c>
      <c r="L3033" s="13">
        <v>0</v>
      </c>
      <c r="M3033" s="5">
        <f>AllData_CategoryTribe!AX3034*4</f>
        <v>0</v>
      </c>
      <c r="N3033" s="5">
        <f>AllData_CategoryTribe!BA3034*9</f>
        <v>0</v>
      </c>
      <c r="O3033" s="5">
        <f>AllData_CategoryTribe!BB3034*4</f>
        <v>0</v>
      </c>
      <c r="P3033">
        <f t="shared" si="47"/>
        <v>0</v>
      </c>
      <c r="Q3033">
        <v>39.900000000000006</v>
      </c>
    </row>
    <row r="3034" spans="1:17" x14ac:dyDescent="0.3">
      <c r="A3034" s="8" t="s">
        <v>232</v>
      </c>
      <c r="B3034" s="8" t="s">
        <v>240</v>
      </c>
      <c r="C3034" s="8" t="s">
        <v>208</v>
      </c>
      <c r="D3034" s="8" t="s">
        <v>19</v>
      </c>
      <c r="E3034" s="12">
        <v>112</v>
      </c>
      <c r="F3034" s="12">
        <v>0.14299999999999999</v>
      </c>
      <c r="G3034" s="12">
        <v>16.015999999999998</v>
      </c>
      <c r="H3034" s="13">
        <v>45.645599999999995</v>
      </c>
      <c r="I3034" s="13">
        <v>4.3083039999999997</v>
      </c>
      <c r="J3034" s="13">
        <v>3.0270239999999995</v>
      </c>
      <c r="K3034" s="13">
        <v>0</v>
      </c>
      <c r="L3034" s="13">
        <v>0</v>
      </c>
      <c r="M3034" s="5">
        <f>AllData_CategoryTribe!AX3035*4</f>
        <v>17.233215999999999</v>
      </c>
      <c r="N3034" s="5">
        <f>AllData_CategoryTribe!BA3035*9</f>
        <v>27.243215999999997</v>
      </c>
      <c r="O3034" s="5">
        <f>AllData_CategoryTribe!BB3035*4</f>
        <v>0</v>
      </c>
      <c r="P3034">
        <f t="shared" si="47"/>
        <v>1</v>
      </c>
      <c r="Q3034">
        <v>45.8</v>
      </c>
    </row>
    <row r="3035" spans="1:17" x14ac:dyDescent="0.3">
      <c r="A3035" s="8" t="s">
        <v>232</v>
      </c>
      <c r="B3035" s="8" t="s">
        <v>240</v>
      </c>
      <c r="C3035" s="8" t="s">
        <v>208</v>
      </c>
      <c r="D3035" s="8" t="s">
        <v>22</v>
      </c>
      <c r="E3035" s="12"/>
      <c r="F3035" s="12">
        <v>0</v>
      </c>
      <c r="G3035" s="12">
        <v>0</v>
      </c>
      <c r="H3035" s="13">
        <v>0</v>
      </c>
      <c r="I3035" s="13">
        <v>0</v>
      </c>
      <c r="J3035" s="13">
        <v>0</v>
      </c>
      <c r="K3035" s="13">
        <v>0</v>
      </c>
      <c r="L3035" s="13">
        <v>0</v>
      </c>
      <c r="M3035" s="5">
        <f>AllData_CategoryTribe!AX3036*4</f>
        <v>0</v>
      </c>
      <c r="N3035" s="5">
        <f>AllData_CategoryTribe!BA3036*9</f>
        <v>0</v>
      </c>
      <c r="O3035" s="5">
        <f>AllData_CategoryTribe!BB3036*4</f>
        <v>0</v>
      </c>
      <c r="P3035">
        <f t="shared" si="47"/>
        <v>0</v>
      </c>
      <c r="Q3035">
        <v>45.8</v>
      </c>
    </row>
    <row r="3036" spans="1:17" x14ac:dyDescent="0.3">
      <c r="A3036" s="8" t="s">
        <v>232</v>
      </c>
      <c r="B3036" s="8" t="s">
        <v>240</v>
      </c>
      <c r="C3036" s="8" t="s">
        <v>208</v>
      </c>
      <c r="D3036" s="8" t="s">
        <v>23</v>
      </c>
      <c r="E3036" s="12">
        <v>64</v>
      </c>
      <c r="F3036" s="12">
        <v>6.7000000000000004E-2</v>
      </c>
      <c r="G3036" s="12">
        <v>4.2880000000000003</v>
      </c>
      <c r="H3036" s="13">
        <v>6.6463999999999999</v>
      </c>
      <c r="I3036" s="13">
        <v>0.54028799999999999</v>
      </c>
      <c r="J3036" s="13">
        <v>0.45452800000000004</v>
      </c>
      <c r="K3036" s="13">
        <v>4.7168000000000009E-2</v>
      </c>
      <c r="L3036" s="13">
        <v>0</v>
      </c>
      <c r="M3036" s="5">
        <f>AllData_CategoryTribe!AX3037*4</f>
        <v>2.161152</v>
      </c>
      <c r="N3036" s="5">
        <f>AllData_CategoryTribe!BA3037*9</f>
        <v>4.0907520000000002</v>
      </c>
      <c r="O3036" s="5">
        <f>AllData_CategoryTribe!BB3037*4</f>
        <v>0.18867200000000003</v>
      </c>
      <c r="P3036">
        <f t="shared" si="47"/>
        <v>1</v>
      </c>
      <c r="Q3036">
        <v>24.3</v>
      </c>
    </row>
    <row r="3037" spans="1:17" x14ac:dyDescent="0.3">
      <c r="A3037" s="8" t="s">
        <v>232</v>
      </c>
      <c r="B3037" s="8" t="s">
        <v>240</v>
      </c>
      <c r="C3037" s="8" t="s">
        <v>208</v>
      </c>
      <c r="D3037" s="8" t="s">
        <v>24</v>
      </c>
      <c r="E3037" s="12">
        <v>184</v>
      </c>
      <c r="F3037" s="12">
        <v>0.14299999999999999</v>
      </c>
      <c r="G3037" s="12">
        <v>26.311999999999998</v>
      </c>
      <c r="H3037" s="13">
        <v>18.155279999999998</v>
      </c>
      <c r="I3037" s="13">
        <v>0.94723199999999996</v>
      </c>
      <c r="J3037" s="13">
        <v>1.0787919999999998</v>
      </c>
      <c r="K3037" s="13">
        <v>1.18404</v>
      </c>
      <c r="L3037" s="13">
        <v>0</v>
      </c>
      <c r="M3037" s="5">
        <f>AllData_CategoryTribe!AX3038*4</f>
        <v>3.7889279999999999</v>
      </c>
      <c r="N3037" s="5">
        <f>AllData_CategoryTribe!BA3038*9</f>
        <v>9.709127999999998</v>
      </c>
      <c r="O3037" s="5">
        <f>AllData_CategoryTribe!BB3038*4</f>
        <v>4.7361599999999999</v>
      </c>
      <c r="P3037">
        <f t="shared" si="47"/>
        <v>1</v>
      </c>
      <c r="Q3037">
        <v>12.2</v>
      </c>
    </row>
    <row r="3038" spans="1:17" x14ac:dyDescent="0.3">
      <c r="A3038" s="8" t="s">
        <v>232</v>
      </c>
      <c r="B3038" s="8" t="s">
        <v>240</v>
      </c>
      <c r="C3038" s="8" t="s">
        <v>208</v>
      </c>
      <c r="D3038" s="8" t="s">
        <v>25</v>
      </c>
      <c r="E3038" s="12"/>
      <c r="F3038" s="12">
        <v>0</v>
      </c>
      <c r="G3038" s="12">
        <v>0</v>
      </c>
      <c r="H3038" s="13">
        <v>0</v>
      </c>
      <c r="I3038" s="13">
        <v>0</v>
      </c>
      <c r="J3038" s="13">
        <v>0</v>
      </c>
      <c r="K3038" s="13">
        <v>0</v>
      </c>
      <c r="L3038" s="13">
        <v>0</v>
      </c>
      <c r="M3038" s="5">
        <f>AllData_CategoryTribe!AX3039*4</f>
        <v>0</v>
      </c>
      <c r="N3038" s="5">
        <f>AllData_CategoryTribe!BA3039*9</f>
        <v>0</v>
      </c>
      <c r="O3038" s="5">
        <f>AllData_CategoryTribe!BB3039*4</f>
        <v>0</v>
      </c>
      <c r="P3038">
        <f t="shared" si="47"/>
        <v>0</v>
      </c>
      <c r="Q3038">
        <v>59.3</v>
      </c>
    </row>
    <row r="3039" spans="1:17" x14ac:dyDescent="0.3">
      <c r="A3039" s="8" t="s">
        <v>20</v>
      </c>
      <c r="B3039" s="8" t="s">
        <v>240</v>
      </c>
      <c r="C3039" s="8" t="s">
        <v>208</v>
      </c>
      <c r="D3039" s="8" t="s">
        <v>20</v>
      </c>
      <c r="E3039" s="12">
        <v>112</v>
      </c>
      <c r="F3039" s="12">
        <v>1</v>
      </c>
      <c r="G3039" s="12">
        <v>112</v>
      </c>
      <c r="H3039" s="13">
        <v>117.6</v>
      </c>
      <c r="I3039" s="13">
        <v>20.72</v>
      </c>
      <c r="J3039" s="13">
        <v>3.2480000000000002</v>
      </c>
      <c r="K3039" s="13">
        <v>0</v>
      </c>
      <c r="L3039" s="13">
        <v>0</v>
      </c>
      <c r="M3039" s="5">
        <f>AllData_CategoryTribe!AX3040*4</f>
        <v>82.88</v>
      </c>
      <c r="N3039" s="5">
        <f>AllData_CategoryTribe!BA3040*9</f>
        <v>29.232000000000003</v>
      </c>
      <c r="O3039" s="5">
        <f>AllData_CategoryTribe!BB3040*4</f>
        <v>0</v>
      </c>
      <c r="P3039">
        <f t="shared" si="47"/>
        <v>1</v>
      </c>
      <c r="Q3039">
        <v>21.4</v>
      </c>
    </row>
    <row r="3040" spans="1:17" x14ac:dyDescent="0.3">
      <c r="A3040" s="8" t="s">
        <v>233</v>
      </c>
      <c r="B3040" s="8" t="s">
        <v>240</v>
      </c>
      <c r="C3040" s="8" t="s">
        <v>208</v>
      </c>
      <c r="D3040" s="8" t="s">
        <v>26</v>
      </c>
      <c r="E3040" s="12">
        <v>175</v>
      </c>
      <c r="F3040" s="12">
        <v>1</v>
      </c>
      <c r="G3040" s="12">
        <v>175</v>
      </c>
      <c r="H3040" s="13">
        <v>227.5</v>
      </c>
      <c r="I3040" s="13">
        <v>4.2</v>
      </c>
      <c r="J3040" s="13">
        <v>0.35</v>
      </c>
      <c r="K3040" s="13">
        <v>50.05</v>
      </c>
      <c r="L3040" s="13">
        <v>0.52500000000000002</v>
      </c>
      <c r="M3040" s="5">
        <f>AllData_CategoryTribe!AX3041*4</f>
        <v>16.8</v>
      </c>
      <c r="N3040" s="5">
        <f>AllData_CategoryTribe!BA3041*9</f>
        <v>3.15</v>
      </c>
      <c r="O3040" s="5">
        <f>AllData_CategoryTribe!BB3041*4</f>
        <v>200.2</v>
      </c>
      <c r="P3040">
        <f t="shared" si="47"/>
        <v>1</v>
      </c>
      <c r="Q3040">
        <v>31.200000000000003</v>
      </c>
    </row>
    <row r="3041" spans="1:17" x14ac:dyDescent="0.3">
      <c r="A3041" s="8" t="s">
        <v>233</v>
      </c>
      <c r="B3041" s="8" t="s">
        <v>240</v>
      </c>
      <c r="C3041" s="8" t="s">
        <v>208</v>
      </c>
      <c r="D3041" s="8" t="s">
        <v>28</v>
      </c>
      <c r="E3041" s="12">
        <v>185</v>
      </c>
      <c r="F3041" s="12">
        <v>0.28599999999999998</v>
      </c>
      <c r="G3041" s="12">
        <v>52.91</v>
      </c>
      <c r="H3041" s="13">
        <v>67.195700000000002</v>
      </c>
      <c r="I3041" s="13">
        <v>4.6031699999999995</v>
      </c>
      <c r="J3041" s="13">
        <v>0.26455000000000001</v>
      </c>
      <c r="K3041" s="13">
        <v>12.06348</v>
      </c>
      <c r="L3041" s="13">
        <v>3.3862400000000004</v>
      </c>
      <c r="M3041" s="5">
        <f>AllData_CategoryTribe!AX3042*4</f>
        <v>18.412679999999998</v>
      </c>
      <c r="N3041" s="5">
        <f>AllData_CategoryTribe!BA3042*9</f>
        <v>2.3809499999999999</v>
      </c>
      <c r="O3041" s="5">
        <f>AllData_CategoryTribe!BB3042*4</f>
        <v>48.253920000000001</v>
      </c>
      <c r="P3041">
        <f t="shared" si="47"/>
        <v>1</v>
      </c>
      <c r="Q3041">
        <v>32</v>
      </c>
    </row>
    <row r="3042" spans="1:17" x14ac:dyDescent="0.3">
      <c r="A3042" s="8" t="s">
        <v>233</v>
      </c>
      <c r="B3042" s="8" t="s">
        <v>240</v>
      </c>
      <c r="C3042" s="8" t="s">
        <v>208</v>
      </c>
      <c r="D3042" s="8" t="s">
        <v>29</v>
      </c>
      <c r="E3042" s="12">
        <v>60</v>
      </c>
      <c r="F3042" s="12">
        <v>1</v>
      </c>
      <c r="G3042" s="12">
        <v>60</v>
      </c>
      <c r="H3042" s="13">
        <v>13.2</v>
      </c>
      <c r="I3042" s="13">
        <v>0.6</v>
      </c>
      <c r="J3042" s="13">
        <v>0.24</v>
      </c>
      <c r="K3042" s="13">
        <v>2.7</v>
      </c>
      <c r="L3042" s="13">
        <v>1.68</v>
      </c>
      <c r="M3042" s="5">
        <f>AllData_CategoryTribe!AX3043*4</f>
        <v>2.4</v>
      </c>
      <c r="N3042" s="5">
        <f>AllData_CategoryTribe!BA3043*9</f>
        <v>2.16</v>
      </c>
      <c r="O3042" s="5">
        <f>AllData_CategoryTribe!BB3043*4</f>
        <v>10.8</v>
      </c>
      <c r="P3042">
        <f t="shared" si="47"/>
        <v>1</v>
      </c>
      <c r="Q3042">
        <v>5.9</v>
      </c>
    </row>
    <row r="3043" spans="1:17" x14ac:dyDescent="0.3">
      <c r="A3043" s="8" t="s">
        <v>233</v>
      </c>
      <c r="B3043" s="8" t="s">
        <v>240</v>
      </c>
      <c r="C3043" s="8" t="s">
        <v>208</v>
      </c>
      <c r="D3043" s="8" t="s">
        <v>30</v>
      </c>
      <c r="E3043" s="12">
        <v>119</v>
      </c>
      <c r="F3043" s="12">
        <v>0.28599999999999998</v>
      </c>
      <c r="G3043" s="12">
        <v>34.033999999999999</v>
      </c>
      <c r="H3043" s="13">
        <v>31.311279999999996</v>
      </c>
      <c r="I3043" s="13">
        <v>0.34033999999999998</v>
      </c>
      <c r="J3043" s="13">
        <v>0.17016999999999999</v>
      </c>
      <c r="K3043" s="13">
        <v>7.9639559999999996</v>
      </c>
      <c r="L3043" s="13">
        <v>0.81681599999999988</v>
      </c>
      <c r="M3043" s="5">
        <f>AllData_CategoryTribe!AX3044*4</f>
        <v>1.3613599999999999</v>
      </c>
      <c r="N3043" s="5">
        <f>AllData_CategoryTribe!BA3044*9</f>
        <v>1.5315299999999998</v>
      </c>
      <c r="O3043" s="5">
        <f>AllData_CategoryTribe!BB3044*4</f>
        <v>31.855823999999998</v>
      </c>
      <c r="P3043">
        <f t="shared" si="47"/>
        <v>1</v>
      </c>
      <c r="Q3043">
        <v>24.9</v>
      </c>
    </row>
    <row r="3044" spans="1:17" x14ac:dyDescent="0.3">
      <c r="A3044" s="8" t="s">
        <v>233</v>
      </c>
      <c r="B3044" s="8" t="s">
        <v>240</v>
      </c>
      <c r="C3044" s="8" t="s">
        <v>208</v>
      </c>
      <c r="D3044" s="8" t="s">
        <v>31</v>
      </c>
      <c r="E3044" s="12"/>
      <c r="F3044" s="12">
        <v>0</v>
      </c>
      <c r="G3044" s="12">
        <v>0</v>
      </c>
      <c r="H3044" s="13">
        <v>0</v>
      </c>
      <c r="I3044" s="13">
        <v>0</v>
      </c>
      <c r="J3044" s="13">
        <v>0</v>
      </c>
      <c r="K3044" s="13">
        <v>0</v>
      </c>
      <c r="L3044" s="13">
        <v>0</v>
      </c>
      <c r="M3044" s="5">
        <f>AllData_CategoryTribe!AX3045*4</f>
        <v>0</v>
      </c>
      <c r="N3044" s="5">
        <f>AllData_CategoryTribe!BA3045*9</f>
        <v>0</v>
      </c>
      <c r="O3044" s="5">
        <f>AllData_CategoryTribe!BB3045*4</f>
        <v>0</v>
      </c>
      <c r="P3044">
        <f t="shared" si="47"/>
        <v>0</v>
      </c>
      <c r="Q3044">
        <v>23.700000000000003</v>
      </c>
    </row>
    <row r="3045" spans="1:17" x14ac:dyDescent="0.3">
      <c r="A3045" s="8" t="s">
        <v>233</v>
      </c>
      <c r="B3045" s="8" t="s">
        <v>240</v>
      </c>
      <c r="C3045" s="8" t="s">
        <v>208</v>
      </c>
      <c r="D3045" s="8" t="s">
        <v>167</v>
      </c>
      <c r="E3045" s="12">
        <v>62</v>
      </c>
      <c r="F3045" s="12">
        <v>1</v>
      </c>
      <c r="G3045" s="12">
        <v>62</v>
      </c>
      <c r="H3045" s="13">
        <v>13.02</v>
      </c>
      <c r="I3045" s="13">
        <v>0.55800000000000005</v>
      </c>
      <c r="J3045" s="13">
        <v>0.18599999999999997</v>
      </c>
      <c r="K3045" s="13">
        <v>2.8519999999999999</v>
      </c>
      <c r="L3045" s="13">
        <v>0.68200000000000005</v>
      </c>
      <c r="M3045" s="5">
        <f>AllData_CategoryTribe!AX3046*4</f>
        <v>2.2320000000000002</v>
      </c>
      <c r="N3045" s="5">
        <f>AllData_CategoryTribe!BA3046*9</f>
        <v>1.6739999999999997</v>
      </c>
      <c r="O3045" s="5">
        <f>AllData_CategoryTribe!BB3046*4</f>
        <v>11.407999999999999</v>
      </c>
      <c r="P3045">
        <f t="shared" si="47"/>
        <v>1</v>
      </c>
      <c r="Q3045">
        <v>5.8</v>
      </c>
    </row>
    <row r="3046" spans="1:17" x14ac:dyDescent="0.3">
      <c r="A3046" s="8" t="s">
        <v>233</v>
      </c>
      <c r="B3046" s="8" t="s">
        <v>240</v>
      </c>
      <c r="C3046" s="8" t="s">
        <v>208</v>
      </c>
      <c r="D3046" s="8" t="s">
        <v>171</v>
      </c>
      <c r="E3046" s="12">
        <v>44</v>
      </c>
      <c r="F3046" s="12">
        <v>3.0000000000000001E-3</v>
      </c>
      <c r="G3046" s="12">
        <v>0.13200000000000001</v>
      </c>
      <c r="H3046" s="13">
        <v>0.36168</v>
      </c>
      <c r="I3046" s="13">
        <v>1.1616000000000001E-2</v>
      </c>
      <c r="J3046" s="13">
        <v>3.96E-3</v>
      </c>
      <c r="K3046" s="13">
        <v>6.8507999999999999E-2</v>
      </c>
      <c r="L3046" s="13">
        <v>3.6959999999999996E-3</v>
      </c>
      <c r="M3046" s="5">
        <f>AllData_CategoryTribe!AX3047*4</f>
        <v>4.6464000000000005E-2</v>
      </c>
      <c r="N3046" s="5">
        <f>AllData_CategoryTribe!BA3047*9</f>
        <v>3.5639999999999998E-2</v>
      </c>
      <c r="O3046" s="5">
        <f>AllData_CategoryTribe!BB3047*4</f>
        <v>0.274032</v>
      </c>
      <c r="P3046">
        <f t="shared" si="47"/>
        <v>1</v>
      </c>
      <c r="Q3046">
        <v>63.7</v>
      </c>
    </row>
    <row r="3047" spans="1:17" x14ac:dyDescent="0.3">
      <c r="A3047" s="8" t="s">
        <v>234</v>
      </c>
      <c r="B3047" s="8" t="s">
        <v>240</v>
      </c>
      <c r="C3047" s="8" t="s">
        <v>208</v>
      </c>
      <c r="D3047" s="8" t="s">
        <v>248</v>
      </c>
      <c r="E3047" s="12">
        <v>134</v>
      </c>
      <c r="F3047" s="12">
        <v>1</v>
      </c>
      <c r="G3047" s="12">
        <v>134</v>
      </c>
      <c r="H3047" s="13">
        <v>218.42</v>
      </c>
      <c r="I3047" s="13">
        <v>8.4420000000000002</v>
      </c>
      <c r="J3047" s="13">
        <v>1.8759999999999999</v>
      </c>
      <c r="K3047" s="13">
        <v>41.674000000000007</v>
      </c>
      <c r="L3047" s="13">
        <v>1.34</v>
      </c>
      <c r="M3047" s="5">
        <f>AllData_CategoryTribe!AX3048*4</f>
        <v>33.768000000000001</v>
      </c>
      <c r="N3047" s="5">
        <f>AllData_CategoryTribe!BA3048*9</f>
        <v>16.884</v>
      </c>
      <c r="O3047" s="5">
        <f>AllData_CategoryTribe!BB3048*4</f>
        <v>166.69600000000003</v>
      </c>
      <c r="P3047">
        <f t="shared" si="47"/>
        <v>1</v>
      </c>
      <c r="Q3047">
        <v>38.799999999999997</v>
      </c>
    </row>
    <row r="3048" spans="1:17" x14ac:dyDescent="0.3">
      <c r="A3048" s="8" t="s">
        <v>234</v>
      </c>
      <c r="B3048" s="8" t="s">
        <v>240</v>
      </c>
      <c r="C3048" s="8" t="s">
        <v>208</v>
      </c>
      <c r="D3048" s="8" t="s">
        <v>27</v>
      </c>
      <c r="E3048" s="12">
        <v>114</v>
      </c>
      <c r="F3048" s="12">
        <v>1</v>
      </c>
      <c r="G3048" s="12">
        <v>114</v>
      </c>
      <c r="H3048" s="13">
        <v>142.5</v>
      </c>
      <c r="I3048" s="13">
        <v>2.3940000000000001</v>
      </c>
      <c r="J3048" s="13">
        <v>1.4820000000000002</v>
      </c>
      <c r="K3048" s="13">
        <v>29.867999999999999</v>
      </c>
      <c r="L3048" s="13">
        <v>1.1399999999999999</v>
      </c>
      <c r="M3048" s="5">
        <f>AllData_CategoryTribe!AX3049*4</f>
        <v>9.5760000000000005</v>
      </c>
      <c r="N3048" s="5">
        <f>AllData_CategoryTribe!BA3049*9</f>
        <v>13.338000000000001</v>
      </c>
      <c r="O3048" s="5">
        <f>AllData_CategoryTribe!BB3049*4</f>
        <v>119.47199999999999</v>
      </c>
      <c r="P3048">
        <f t="shared" si="47"/>
        <v>1</v>
      </c>
      <c r="Q3048">
        <v>29.6</v>
      </c>
    </row>
    <row r="3049" spans="1:17" x14ac:dyDescent="0.3">
      <c r="A3049" s="8" t="s">
        <v>234</v>
      </c>
      <c r="B3049" s="8" t="s">
        <v>240</v>
      </c>
      <c r="C3049" s="8" t="s">
        <v>208</v>
      </c>
      <c r="D3049" s="8" t="s">
        <v>32</v>
      </c>
      <c r="E3049" s="12">
        <v>83</v>
      </c>
      <c r="F3049" s="12">
        <v>1</v>
      </c>
      <c r="G3049" s="12">
        <v>83</v>
      </c>
      <c r="H3049" s="13">
        <v>275.56</v>
      </c>
      <c r="I3049" s="13">
        <v>8.5490000000000013</v>
      </c>
      <c r="J3049" s="13">
        <v>2.4900000000000002</v>
      </c>
      <c r="K3049" s="13">
        <v>61.171000000000006</v>
      </c>
      <c r="L3049" s="13">
        <v>10.540999999999999</v>
      </c>
      <c r="M3049" s="5">
        <f>AllData_CategoryTribe!AX3050*4</f>
        <v>34.196000000000005</v>
      </c>
      <c r="N3049" s="5">
        <f>AllData_CategoryTribe!BA3050*9</f>
        <v>22.410000000000004</v>
      </c>
      <c r="O3049" s="5">
        <f>AllData_CategoryTribe!BB3050*4</f>
        <v>244.68400000000003</v>
      </c>
      <c r="P3049">
        <f t="shared" si="47"/>
        <v>1</v>
      </c>
      <c r="Q3049">
        <v>87</v>
      </c>
    </row>
    <row r="3050" spans="1:17" x14ac:dyDescent="0.3">
      <c r="A3050" s="8" t="s">
        <v>232</v>
      </c>
      <c r="B3050" s="8" t="s">
        <v>240</v>
      </c>
      <c r="C3050" s="8" t="s">
        <v>209</v>
      </c>
      <c r="D3050" s="8" t="s">
        <v>13</v>
      </c>
      <c r="E3050" s="12">
        <v>112</v>
      </c>
      <c r="F3050" s="12">
        <v>0.14299999999999999</v>
      </c>
      <c r="G3050" s="12">
        <v>16.015999999999998</v>
      </c>
      <c r="H3050" s="13">
        <v>43.08303999999999</v>
      </c>
      <c r="I3050" s="13">
        <v>3.9879839999999995</v>
      </c>
      <c r="J3050" s="13">
        <v>2.8828799999999997</v>
      </c>
      <c r="K3050" s="13">
        <v>0</v>
      </c>
      <c r="L3050" s="13">
        <v>0</v>
      </c>
      <c r="M3050" s="5">
        <f>AllData_CategoryTribe!AX3051*4</f>
        <v>15.951935999999998</v>
      </c>
      <c r="N3050" s="5">
        <f>AllData_CategoryTribe!BA3051*9</f>
        <v>25.945919999999997</v>
      </c>
      <c r="O3050" s="5">
        <f>AllData_CategoryTribe!BB3051*4</f>
        <v>0</v>
      </c>
      <c r="P3050">
        <f t="shared" si="47"/>
        <v>1</v>
      </c>
      <c r="Q3050">
        <v>42.9</v>
      </c>
    </row>
    <row r="3051" spans="1:17" x14ac:dyDescent="0.3">
      <c r="A3051" s="8" t="s">
        <v>232</v>
      </c>
      <c r="B3051" s="8" t="s">
        <v>240</v>
      </c>
      <c r="C3051" s="8" t="s">
        <v>209</v>
      </c>
      <c r="D3051" s="8" t="s">
        <v>15</v>
      </c>
      <c r="E3051" s="12">
        <v>85</v>
      </c>
      <c r="F3051" s="12">
        <v>3.0000000000000001E-3</v>
      </c>
      <c r="G3051" s="12">
        <v>0.255</v>
      </c>
      <c r="H3051" s="13">
        <v>0.61454999999999993</v>
      </c>
      <c r="I3051" s="13">
        <v>8.3894999999999997E-2</v>
      </c>
      <c r="J3051" s="13">
        <v>2.7795E-2</v>
      </c>
      <c r="K3051" s="13">
        <v>1.2750000000000001E-3</v>
      </c>
      <c r="L3051" s="13">
        <v>0</v>
      </c>
      <c r="M3051" s="5">
        <f>AllData_CategoryTribe!AX3052*4</f>
        <v>0.33557999999999999</v>
      </c>
      <c r="N3051" s="5">
        <f>AllData_CategoryTribe!BA3052*9</f>
        <v>0.25015500000000002</v>
      </c>
      <c r="O3051" s="5">
        <f>AllData_CategoryTribe!BB3052*4</f>
        <v>5.1000000000000004E-3</v>
      </c>
      <c r="P3051">
        <f t="shared" si="47"/>
        <v>1</v>
      </c>
      <c r="Q3051">
        <v>44.3</v>
      </c>
    </row>
    <row r="3052" spans="1:17" x14ac:dyDescent="0.3">
      <c r="A3052" s="8" t="s">
        <v>232</v>
      </c>
      <c r="B3052" s="8" t="s">
        <v>240</v>
      </c>
      <c r="C3052" s="8" t="s">
        <v>209</v>
      </c>
      <c r="D3052" s="8" t="s">
        <v>17</v>
      </c>
      <c r="E3052" s="12">
        <v>85</v>
      </c>
      <c r="F3052" s="12">
        <v>3.0000000000000001E-3</v>
      </c>
      <c r="G3052" s="12">
        <v>0.255</v>
      </c>
      <c r="H3052" s="13">
        <v>0.67575000000000007</v>
      </c>
      <c r="I3052" s="13">
        <v>4.3095000000000001E-2</v>
      </c>
      <c r="J3052" s="13">
        <v>5.457E-2</v>
      </c>
      <c r="K3052" s="13">
        <v>0</v>
      </c>
      <c r="L3052" s="13">
        <v>0</v>
      </c>
      <c r="M3052" s="5">
        <f>AllData_CategoryTribe!AX3053*4</f>
        <v>0.17238000000000001</v>
      </c>
      <c r="N3052" s="5">
        <f>AllData_CategoryTribe!BA3053*9</f>
        <v>0.49113000000000001</v>
      </c>
      <c r="O3052" s="5">
        <f>AllData_CategoryTribe!BB3053*4</f>
        <v>0</v>
      </c>
      <c r="P3052">
        <f t="shared" si="47"/>
        <v>1</v>
      </c>
      <c r="Q3052">
        <v>38.299999999999997</v>
      </c>
    </row>
    <row r="3053" spans="1:17" x14ac:dyDescent="0.3">
      <c r="A3053" s="8" t="s">
        <v>232</v>
      </c>
      <c r="B3053" s="8" t="s">
        <v>240</v>
      </c>
      <c r="C3053" s="8" t="s">
        <v>209</v>
      </c>
      <c r="D3053" s="8" t="s">
        <v>18</v>
      </c>
      <c r="E3053" s="12"/>
      <c r="F3053" s="12">
        <v>0</v>
      </c>
      <c r="G3053" s="12">
        <v>0</v>
      </c>
      <c r="H3053" s="13">
        <v>0</v>
      </c>
      <c r="I3053" s="13">
        <v>0</v>
      </c>
      <c r="J3053" s="13">
        <v>0</v>
      </c>
      <c r="K3053" s="13">
        <v>0</v>
      </c>
      <c r="L3053" s="13">
        <v>0</v>
      </c>
      <c r="M3053" s="5">
        <f>AllData_CategoryTribe!AX3054*4</f>
        <v>0</v>
      </c>
      <c r="N3053" s="5">
        <f>AllData_CategoryTribe!BA3054*9</f>
        <v>0</v>
      </c>
      <c r="O3053" s="5">
        <f>AllData_CategoryTribe!BB3054*4</f>
        <v>0</v>
      </c>
      <c r="P3053">
        <f t="shared" si="47"/>
        <v>0</v>
      </c>
      <c r="Q3053">
        <v>39.900000000000006</v>
      </c>
    </row>
    <row r="3054" spans="1:17" x14ac:dyDescent="0.3">
      <c r="A3054" s="8" t="s">
        <v>232</v>
      </c>
      <c r="B3054" s="8" t="s">
        <v>240</v>
      </c>
      <c r="C3054" s="8" t="s">
        <v>209</v>
      </c>
      <c r="D3054" s="8" t="s">
        <v>19</v>
      </c>
      <c r="E3054" s="12">
        <v>112</v>
      </c>
      <c r="F3054" s="12">
        <v>6.7000000000000004E-2</v>
      </c>
      <c r="G3054" s="12">
        <v>7.5040000000000004</v>
      </c>
      <c r="H3054" s="13">
        <v>21.386400000000002</v>
      </c>
      <c r="I3054" s="13">
        <v>2.0185759999999999</v>
      </c>
      <c r="J3054" s="13">
        <v>1.4182560000000002</v>
      </c>
      <c r="K3054" s="13">
        <v>0</v>
      </c>
      <c r="L3054" s="13">
        <v>0</v>
      </c>
      <c r="M3054" s="5">
        <f>AllData_CategoryTribe!AX3055*4</f>
        <v>8.0743039999999997</v>
      </c>
      <c r="N3054" s="5">
        <f>AllData_CategoryTribe!BA3055*9</f>
        <v>12.764304000000001</v>
      </c>
      <c r="O3054" s="5">
        <f>AllData_CategoryTribe!BB3055*4</f>
        <v>0</v>
      </c>
      <c r="P3054">
        <f t="shared" si="47"/>
        <v>1</v>
      </c>
      <c r="Q3054">
        <v>45.8</v>
      </c>
    </row>
    <row r="3055" spans="1:17" x14ac:dyDescent="0.3">
      <c r="A3055" s="8" t="s">
        <v>232</v>
      </c>
      <c r="B3055" s="8" t="s">
        <v>240</v>
      </c>
      <c r="C3055" s="8" t="s">
        <v>209</v>
      </c>
      <c r="D3055" s="8" t="s">
        <v>22</v>
      </c>
      <c r="E3055" s="12"/>
      <c r="F3055" s="12">
        <v>0</v>
      </c>
      <c r="G3055" s="12">
        <v>0</v>
      </c>
      <c r="H3055" s="13">
        <v>0</v>
      </c>
      <c r="I3055" s="13">
        <v>0</v>
      </c>
      <c r="J3055" s="13">
        <v>0</v>
      </c>
      <c r="K3055" s="13">
        <v>0</v>
      </c>
      <c r="L3055" s="13">
        <v>0</v>
      </c>
      <c r="M3055" s="5">
        <f>AllData_CategoryTribe!AX3056*4</f>
        <v>0</v>
      </c>
      <c r="N3055" s="5">
        <f>AllData_CategoryTribe!BA3056*9</f>
        <v>0</v>
      </c>
      <c r="O3055" s="5">
        <f>AllData_CategoryTribe!BB3056*4</f>
        <v>0</v>
      </c>
      <c r="P3055">
        <f t="shared" si="47"/>
        <v>0</v>
      </c>
      <c r="Q3055">
        <v>45.8</v>
      </c>
    </row>
    <row r="3056" spans="1:17" x14ac:dyDescent="0.3">
      <c r="A3056" s="8" t="s">
        <v>232</v>
      </c>
      <c r="B3056" s="8" t="s">
        <v>240</v>
      </c>
      <c r="C3056" s="8" t="s">
        <v>209</v>
      </c>
      <c r="D3056" s="8" t="s">
        <v>136</v>
      </c>
      <c r="E3056" s="12">
        <v>56</v>
      </c>
      <c r="F3056" s="12">
        <v>0.1</v>
      </c>
      <c r="G3056" s="12">
        <v>5.6000000000000005</v>
      </c>
      <c r="H3056" s="13">
        <v>15.288000000000002</v>
      </c>
      <c r="I3056" s="13">
        <v>1.5456000000000003</v>
      </c>
      <c r="J3056" s="13">
        <v>0.96320000000000006</v>
      </c>
      <c r="K3056" s="13">
        <v>0</v>
      </c>
      <c r="L3056" s="13">
        <v>0</v>
      </c>
      <c r="M3056" s="5">
        <f>AllData_CategoryTribe!AX3057*4</f>
        <v>6.1824000000000012</v>
      </c>
      <c r="N3056" s="5">
        <f>AllData_CategoryTribe!BA3057*9</f>
        <v>8.6688000000000009</v>
      </c>
      <c r="O3056" s="5">
        <f>AllData_CategoryTribe!BB3057*4</f>
        <v>0</v>
      </c>
      <c r="P3056">
        <f t="shared" si="47"/>
        <v>1</v>
      </c>
      <c r="Q3056">
        <v>44.8</v>
      </c>
    </row>
    <row r="3057" spans="1:17" x14ac:dyDescent="0.3">
      <c r="A3057" s="8" t="s">
        <v>232</v>
      </c>
      <c r="B3057" s="8" t="s">
        <v>240</v>
      </c>
      <c r="C3057" s="8" t="s">
        <v>209</v>
      </c>
      <c r="D3057" s="8" t="s">
        <v>23</v>
      </c>
      <c r="E3057" s="12">
        <v>64</v>
      </c>
      <c r="F3057" s="12">
        <v>0.42899999999999999</v>
      </c>
      <c r="G3057" s="12">
        <v>27.456</v>
      </c>
      <c r="H3057" s="13">
        <v>42.556800000000003</v>
      </c>
      <c r="I3057" s="13">
        <v>3.4594559999999994</v>
      </c>
      <c r="J3057" s="13">
        <v>2.9103359999999996</v>
      </c>
      <c r="K3057" s="13">
        <v>0.30201600000000001</v>
      </c>
      <c r="L3057" s="13">
        <v>0</v>
      </c>
      <c r="M3057" s="5">
        <f>AllData_CategoryTribe!AX3058*4</f>
        <v>13.837823999999998</v>
      </c>
      <c r="N3057" s="5">
        <f>AllData_CategoryTribe!BA3058*9</f>
        <v>26.193023999999998</v>
      </c>
      <c r="O3057" s="5">
        <f>AllData_CategoryTribe!BB3058*4</f>
        <v>1.208064</v>
      </c>
      <c r="P3057">
        <f t="shared" si="47"/>
        <v>1</v>
      </c>
      <c r="Q3057">
        <v>24.3</v>
      </c>
    </row>
    <row r="3058" spans="1:17" x14ac:dyDescent="0.3">
      <c r="A3058" s="8" t="s">
        <v>232</v>
      </c>
      <c r="B3058" s="8" t="s">
        <v>240</v>
      </c>
      <c r="C3058" s="8" t="s">
        <v>209</v>
      </c>
      <c r="D3058" s="8" t="s">
        <v>24</v>
      </c>
      <c r="E3058" s="12">
        <v>184</v>
      </c>
      <c r="F3058" s="12">
        <v>1</v>
      </c>
      <c r="G3058" s="12">
        <v>184</v>
      </c>
      <c r="H3058" s="13">
        <v>126.96</v>
      </c>
      <c r="I3058" s="13">
        <v>6.6239999999999997</v>
      </c>
      <c r="J3058" s="13">
        <v>7.5439999999999996</v>
      </c>
      <c r="K3058" s="13">
        <v>8.2799999999999994</v>
      </c>
      <c r="L3058" s="13">
        <v>0</v>
      </c>
      <c r="M3058" s="5">
        <f>AllData_CategoryTribe!AX3059*4</f>
        <v>26.495999999999999</v>
      </c>
      <c r="N3058" s="5">
        <f>AllData_CategoryTribe!BA3059*9</f>
        <v>67.896000000000001</v>
      </c>
      <c r="O3058" s="5">
        <f>AllData_CategoryTribe!BB3059*4</f>
        <v>33.119999999999997</v>
      </c>
      <c r="P3058">
        <f t="shared" si="47"/>
        <v>1</v>
      </c>
      <c r="Q3058">
        <v>12.2</v>
      </c>
    </row>
    <row r="3059" spans="1:17" x14ac:dyDescent="0.3">
      <c r="A3059" s="8" t="s">
        <v>232</v>
      </c>
      <c r="B3059" s="8" t="s">
        <v>240</v>
      </c>
      <c r="C3059" s="8" t="s">
        <v>209</v>
      </c>
      <c r="D3059" s="8" t="s">
        <v>25</v>
      </c>
      <c r="E3059" s="12"/>
      <c r="F3059" s="12">
        <v>0</v>
      </c>
      <c r="G3059" s="12">
        <v>0</v>
      </c>
      <c r="H3059" s="13">
        <v>0</v>
      </c>
      <c r="I3059" s="13">
        <v>0</v>
      </c>
      <c r="J3059" s="13">
        <v>0</v>
      </c>
      <c r="K3059" s="13">
        <v>0</v>
      </c>
      <c r="L3059" s="13">
        <v>0</v>
      </c>
      <c r="M3059" s="5">
        <f>AllData_CategoryTribe!AX3060*4</f>
        <v>0</v>
      </c>
      <c r="N3059" s="5">
        <f>AllData_CategoryTribe!BA3060*9</f>
        <v>0</v>
      </c>
      <c r="O3059" s="5">
        <f>AllData_CategoryTribe!BB3060*4</f>
        <v>0</v>
      </c>
      <c r="P3059">
        <f t="shared" si="47"/>
        <v>0</v>
      </c>
      <c r="Q3059">
        <v>59.3</v>
      </c>
    </row>
    <row r="3060" spans="1:17" x14ac:dyDescent="0.3">
      <c r="A3060" s="8" t="s">
        <v>20</v>
      </c>
      <c r="B3060" s="8" t="s">
        <v>240</v>
      </c>
      <c r="C3060" s="8" t="s">
        <v>209</v>
      </c>
      <c r="D3060" s="8" t="s">
        <v>20</v>
      </c>
      <c r="E3060" s="12">
        <v>112</v>
      </c>
      <c r="F3060" s="12">
        <v>1</v>
      </c>
      <c r="G3060" s="12">
        <v>112</v>
      </c>
      <c r="H3060" s="13">
        <v>117.6</v>
      </c>
      <c r="I3060" s="13">
        <v>20.72</v>
      </c>
      <c r="J3060" s="13">
        <v>3.2480000000000002</v>
      </c>
      <c r="K3060" s="13">
        <v>0</v>
      </c>
      <c r="L3060" s="13">
        <v>0</v>
      </c>
      <c r="M3060" s="5">
        <f>AllData_CategoryTribe!AX3061*4</f>
        <v>82.88</v>
      </c>
      <c r="N3060" s="5">
        <f>AllData_CategoryTribe!BA3061*9</f>
        <v>29.232000000000003</v>
      </c>
      <c r="O3060" s="5">
        <f>AllData_CategoryTribe!BB3061*4</f>
        <v>0</v>
      </c>
      <c r="P3060">
        <f t="shared" si="47"/>
        <v>1</v>
      </c>
      <c r="Q3060">
        <v>21.4</v>
      </c>
    </row>
    <row r="3061" spans="1:17" x14ac:dyDescent="0.3">
      <c r="A3061" s="8" t="s">
        <v>233</v>
      </c>
      <c r="B3061" s="8" t="s">
        <v>240</v>
      </c>
      <c r="C3061" s="8" t="s">
        <v>209</v>
      </c>
      <c r="D3061" s="8" t="s">
        <v>26</v>
      </c>
      <c r="E3061" s="12">
        <v>175</v>
      </c>
      <c r="F3061" s="12">
        <v>3.3000000000000002E-2</v>
      </c>
      <c r="G3061" s="12">
        <v>5.7750000000000004</v>
      </c>
      <c r="H3061" s="13">
        <v>7.5075000000000003</v>
      </c>
      <c r="I3061" s="13">
        <v>0.1386</v>
      </c>
      <c r="J3061" s="13">
        <v>1.155E-2</v>
      </c>
      <c r="K3061" s="13">
        <v>1.6516500000000003</v>
      </c>
      <c r="L3061" s="13">
        <v>1.7325E-2</v>
      </c>
      <c r="M3061" s="5">
        <f>AllData_CategoryTribe!AX3062*4</f>
        <v>0.5544</v>
      </c>
      <c r="N3061" s="5">
        <f>AllData_CategoryTribe!BA3062*9</f>
        <v>0.10395</v>
      </c>
      <c r="O3061" s="5">
        <f>AllData_CategoryTribe!BB3062*4</f>
        <v>6.6066000000000011</v>
      </c>
      <c r="P3061">
        <f t="shared" si="47"/>
        <v>1</v>
      </c>
      <c r="Q3061">
        <v>31.200000000000003</v>
      </c>
    </row>
    <row r="3062" spans="1:17" x14ac:dyDescent="0.3">
      <c r="A3062" s="8" t="s">
        <v>233</v>
      </c>
      <c r="B3062" s="8" t="s">
        <v>240</v>
      </c>
      <c r="C3062" s="8" t="s">
        <v>209</v>
      </c>
      <c r="D3062" s="8" t="s">
        <v>28</v>
      </c>
      <c r="E3062" s="12">
        <v>185</v>
      </c>
      <c r="F3062" s="12">
        <v>0.1</v>
      </c>
      <c r="G3062" s="12">
        <v>18.5</v>
      </c>
      <c r="H3062" s="13">
        <v>23.495000000000001</v>
      </c>
      <c r="I3062" s="13">
        <v>1.6094999999999999</v>
      </c>
      <c r="J3062" s="13">
        <v>9.2499999999999999E-2</v>
      </c>
      <c r="K3062" s="13">
        <v>4.218</v>
      </c>
      <c r="L3062" s="13">
        <v>1.1840000000000002</v>
      </c>
      <c r="M3062" s="5">
        <f>AllData_CategoryTribe!AX3063*4</f>
        <v>6.4379999999999997</v>
      </c>
      <c r="N3062" s="5">
        <f>AllData_CategoryTribe!BA3063*9</f>
        <v>0.83250000000000002</v>
      </c>
      <c r="O3062" s="5">
        <f>AllData_CategoryTribe!BB3063*4</f>
        <v>16.872</v>
      </c>
      <c r="P3062">
        <f t="shared" si="47"/>
        <v>1</v>
      </c>
      <c r="Q3062">
        <v>32</v>
      </c>
    </row>
    <row r="3063" spans="1:17" x14ac:dyDescent="0.3">
      <c r="A3063" s="8" t="s">
        <v>233</v>
      </c>
      <c r="B3063" s="8" t="s">
        <v>240</v>
      </c>
      <c r="C3063" s="8" t="s">
        <v>209</v>
      </c>
      <c r="D3063" s="8" t="s">
        <v>29</v>
      </c>
      <c r="E3063" s="12">
        <v>60</v>
      </c>
      <c r="F3063" s="12">
        <v>1</v>
      </c>
      <c r="G3063" s="12">
        <v>60</v>
      </c>
      <c r="H3063" s="13">
        <v>13.2</v>
      </c>
      <c r="I3063" s="13">
        <v>0.6</v>
      </c>
      <c r="J3063" s="13">
        <v>0.24</v>
      </c>
      <c r="K3063" s="13">
        <v>2.7</v>
      </c>
      <c r="L3063" s="13">
        <v>1.68</v>
      </c>
      <c r="M3063" s="5">
        <f>AllData_CategoryTribe!AX3064*4</f>
        <v>2.4</v>
      </c>
      <c r="N3063" s="5">
        <f>AllData_CategoryTribe!BA3064*9</f>
        <v>2.16</v>
      </c>
      <c r="O3063" s="5">
        <f>AllData_CategoryTribe!BB3064*4</f>
        <v>10.8</v>
      </c>
      <c r="P3063">
        <f t="shared" si="47"/>
        <v>1</v>
      </c>
      <c r="Q3063">
        <v>5.9</v>
      </c>
    </row>
    <row r="3064" spans="1:17" x14ac:dyDescent="0.3">
      <c r="A3064" s="8" t="s">
        <v>233</v>
      </c>
      <c r="B3064" s="8" t="s">
        <v>240</v>
      </c>
      <c r="C3064" s="8" t="s">
        <v>209</v>
      </c>
      <c r="D3064" s="8" t="s">
        <v>30</v>
      </c>
      <c r="E3064" s="12">
        <v>119</v>
      </c>
      <c r="F3064" s="12">
        <v>0.28599999999999998</v>
      </c>
      <c r="G3064" s="12">
        <v>34.033999999999999</v>
      </c>
      <c r="H3064" s="13">
        <v>31.311279999999996</v>
      </c>
      <c r="I3064" s="13">
        <v>0.34033999999999998</v>
      </c>
      <c r="J3064" s="13">
        <v>0.17016999999999999</v>
      </c>
      <c r="K3064" s="13">
        <v>7.9639559999999996</v>
      </c>
      <c r="L3064" s="13">
        <v>0.81681599999999988</v>
      </c>
      <c r="M3064" s="5">
        <f>AllData_CategoryTribe!AX3065*4</f>
        <v>1.3613599999999999</v>
      </c>
      <c r="N3064" s="5">
        <f>AllData_CategoryTribe!BA3065*9</f>
        <v>1.5315299999999998</v>
      </c>
      <c r="O3064" s="5">
        <f>AllData_CategoryTribe!BB3065*4</f>
        <v>31.855823999999998</v>
      </c>
      <c r="P3064">
        <f t="shared" si="47"/>
        <v>1</v>
      </c>
      <c r="Q3064">
        <v>24.9</v>
      </c>
    </row>
    <row r="3065" spans="1:17" x14ac:dyDescent="0.3">
      <c r="A3065" s="8" t="s">
        <v>233</v>
      </c>
      <c r="B3065" s="8" t="s">
        <v>240</v>
      </c>
      <c r="C3065" s="8" t="s">
        <v>209</v>
      </c>
      <c r="D3065" s="8" t="s">
        <v>31</v>
      </c>
      <c r="E3065" s="12">
        <v>122</v>
      </c>
      <c r="F3065" s="12">
        <v>1</v>
      </c>
      <c r="G3065" s="12">
        <v>122</v>
      </c>
      <c r="H3065" s="13">
        <v>113.46</v>
      </c>
      <c r="I3065" s="13">
        <v>2.44</v>
      </c>
      <c r="J3065" s="13">
        <v>0.12200000000000001</v>
      </c>
      <c r="K3065" s="13">
        <v>26.352000000000004</v>
      </c>
      <c r="L3065" s="13">
        <v>1.83</v>
      </c>
      <c r="M3065" s="5">
        <f>AllData_CategoryTribe!AX3066*4</f>
        <v>9.76</v>
      </c>
      <c r="N3065" s="5">
        <f>AllData_CategoryTribe!BA3066*9</f>
        <v>1.0980000000000001</v>
      </c>
      <c r="O3065" s="5">
        <f>AllData_CategoryTribe!BB3066*4</f>
        <v>105.40800000000002</v>
      </c>
      <c r="P3065">
        <f t="shared" si="47"/>
        <v>1</v>
      </c>
      <c r="Q3065">
        <v>23.700000000000003</v>
      </c>
    </row>
    <row r="3066" spans="1:17" x14ac:dyDescent="0.3">
      <c r="A3066" s="8" t="s">
        <v>233</v>
      </c>
      <c r="B3066" s="8" t="s">
        <v>240</v>
      </c>
      <c r="C3066" s="8" t="s">
        <v>209</v>
      </c>
      <c r="D3066" s="8" t="s">
        <v>167</v>
      </c>
      <c r="E3066" s="12">
        <v>62</v>
      </c>
      <c r="F3066" s="12">
        <v>1</v>
      </c>
      <c r="G3066" s="12">
        <v>62</v>
      </c>
      <c r="H3066" s="13">
        <v>13.02</v>
      </c>
      <c r="I3066" s="13">
        <v>0.55800000000000005</v>
      </c>
      <c r="J3066" s="13">
        <v>0.18599999999999997</v>
      </c>
      <c r="K3066" s="13">
        <v>2.8519999999999999</v>
      </c>
      <c r="L3066" s="13">
        <v>0.68200000000000005</v>
      </c>
      <c r="M3066" s="5">
        <f>AllData_CategoryTribe!AX3067*4</f>
        <v>2.2320000000000002</v>
      </c>
      <c r="N3066" s="5">
        <f>AllData_CategoryTribe!BA3067*9</f>
        <v>1.6739999999999997</v>
      </c>
      <c r="O3066" s="5">
        <f>AllData_CategoryTribe!BB3067*4</f>
        <v>11.407999999999999</v>
      </c>
      <c r="P3066">
        <f t="shared" si="47"/>
        <v>1</v>
      </c>
      <c r="Q3066">
        <v>5.8</v>
      </c>
    </row>
    <row r="3067" spans="1:17" x14ac:dyDescent="0.3">
      <c r="A3067" s="8" t="s">
        <v>233</v>
      </c>
      <c r="B3067" s="8" t="s">
        <v>240</v>
      </c>
      <c r="C3067" s="8" t="s">
        <v>209</v>
      </c>
      <c r="D3067" s="8" t="s">
        <v>171</v>
      </c>
      <c r="E3067" s="12">
        <v>44</v>
      </c>
      <c r="F3067" s="12">
        <v>1</v>
      </c>
      <c r="G3067" s="12">
        <v>44</v>
      </c>
      <c r="H3067" s="13">
        <v>120.56</v>
      </c>
      <c r="I3067" s="13">
        <v>3.8720000000000003</v>
      </c>
      <c r="J3067" s="13">
        <v>1.32</v>
      </c>
      <c r="K3067" s="13">
        <v>22.835999999999999</v>
      </c>
      <c r="L3067" s="13">
        <v>1.232</v>
      </c>
      <c r="M3067" s="5">
        <f>AllData_CategoryTribe!AX3068*4</f>
        <v>15.488000000000001</v>
      </c>
      <c r="N3067" s="5">
        <f>AllData_CategoryTribe!BA3068*9</f>
        <v>11.88</v>
      </c>
      <c r="O3067" s="5">
        <f>AllData_CategoryTribe!BB3068*4</f>
        <v>91.343999999999994</v>
      </c>
      <c r="P3067">
        <f t="shared" si="47"/>
        <v>1</v>
      </c>
      <c r="Q3067">
        <v>63.7</v>
      </c>
    </row>
    <row r="3068" spans="1:17" x14ac:dyDescent="0.3">
      <c r="A3068" s="8" t="s">
        <v>233</v>
      </c>
      <c r="B3068" s="8" t="s">
        <v>240</v>
      </c>
      <c r="C3068" s="8" t="s">
        <v>209</v>
      </c>
      <c r="D3068" s="8" t="s">
        <v>87</v>
      </c>
      <c r="E3068" s="12">
        <v>171</v>
      </c>
      <c r="F3068" s="12">
        <v>3.0000000000000001E-3</v>
      </c>
      <c r="G3068" s="12">
        <v>0.51300000000000001</v>
      </c>
      <c r="H3068" s="13">
        <v>0.59508000000000005</v>
      </c>
      <c r="I3068" s="13">
        <v>3.9501000000000001E-2</v>
      </c>
      <c r="J3068" s="13">
        <v>2.565E-3</v>
      </c>
      <c r="K3068" s="13">
        <v>0.10670400000000001</v>
      </c>
      <c r="L3068" s="13">
        <v>3.3345E-2</v>
      </c>
      <c r="M3068" s="5">
        <f>AllData_CategoryTribe!AX3069*4</f>
        <v>0.15800400000000001</v>
      </c>
      <c r="N3068" s="5">
        <f>AllData_CategoryTribe!BA3069*9</f>
        <v>2.3085000000000001E-2</v>
      </c>
      <c r="O3068" s="5">
        <f>AllData_CategoryTribe!BB3069*4</f>
        <v>0.42681600000000003</v>
      </c>
      <c r="P3068">
        <f t="shared" si="47"/>
        <v>1</v>
      </c>
      <c r="Q3068">
        <v>29</v>
      </c>
    </row>
    <row r="3069" spans="1:17" x14ac:dyDescent="0.3">
      <c r="A3069" s="8" t="s">
        <v>234</v>
      </c>
      <c r="B3069" s="8" t="s">
        <v>240</v>
      </c>
      <c r="C3069" s="8" t="s">
        <v>209</v>
      </c>
      <c r="D3069" s="8" t="s">
        <v>248</v>
      </c>
      <c r="E3069" s="12">
        <v>134</v>
      </c>
      <c r="F3069" s="12">
        <v>0.42899999999999999</v>
      </c>
      <c r="G3069" s="12">
        <v>57.485999999999997</v>
      </c>
      <c r="H3069" s="13">
        <v>93.702179999999984</v>
      </c>
      <c r="I3069" s="13">
        <v>3.6216179999999998</v>
      </c>
      <c r="J3069" s="13">
        <v>0.80480399999999985</v>
      </c>
      <c r="K3069" s="13">
        <v>17.878146000000001</v>
      </c>
      <c r="L3069" s="13">
        <v>0.57485999999999993</v>
      </c>
      <c r="M3069" s="5">
        <f>AllData_CategoryTribe!AX3070*4</f>
        <v>14.486471999999999</v>
      </c>
      <c r="N3069" s="5">
        <f>AllData_CategoryTribe!BA3070*9</f>
        <v>7.2432359999999987</v>
      </c>
      <c r="O3069" s="5">
        <f>AllData_CategoryTribe!BB3070*4</f>
        <v>71.512584000000004</v>
      </c>
      <c r="P3069">
        <f t="shared" si="47"/>
        <v>1</v>
      </c>
      <c r="Q3069">
        <v>38.799999999999997</v>
      </c>
    </row>
    <row r="3070" spans="1:17" x14ac:dyDescent="0.3">
      <c r="A3070" s="8" t="s">
        <v>234</v>
      </c>
      <c r="B3070" s="8" t="s">
        <v>240</v>
      </c>
      <c r="C3070" s="8" t="s">
        <v>209</v>
      </c>
      <c r="D3070" s="8" t="s">
        <v>27</v>
      </c>
      <c r="E3070" s="12">
        <v>114</v>
      </c>
      <c r="F3070" s="12">
        <v>1</v>
      </c>
      <c r="G3070" s="12">
        <v>114</v>
      </c>
      <c r="H3070" s="13">
        <v>142.5</v>
      </c>
      <c r="I3070" s="13">
        <v>2.3940000000000001</v>
      </c>
      <c r="J3070" s="13">
        <v>1.4820000000000002</v>
      </c>
      <c r="K3070" s="13">
        <v>29.867999999999999</v>
      </c>
      <c r="L3070" s="13">
        <v>1.1399999999999999</v>
      </c>
      <c r="M3070" s="5">
        <f>AllData_CategoryTribe!AX3071*4</f>
        <v>9.5760000000000005</v>
      </c>
      <c r="N3070" s="5">
        <f>AllData_CategoryTribe!BA3071*9</f>
        <v>13.338000000000001</v>
      </c>
      <c r="O3070" s="5">
        <f>AllData_CategoryTribe!BB3071*4</f>
        <v>119.47199999999999</v>
      </c>
      <c r="P3070">
        <f t="shared" si="47"/>
        <v>1</v>
      </c>
      <c r="Q3070">
        <v>29.6</v>
      </c>
    </row>
    <row r="3071" spans="1:17" x14ac:dyDescent="0.3">
      <c r="A3071" s="8" t="s">
        <v>234</v>
      </c>
      <c r="B3071" s="8" t="s">
        <v>240</v>
      </c>
      <c r="C3071" s="8" t="s">
        <v>209</v>
      </c>
      <c r="D3071" s="8" t="s">
        <v>32</v>
      </c>
      <c r="E3071" s="12">
        <v>83</v>
      </c>
      <c r="F3071" s="12">
        <v>1</v>
      </c>
      <c r="G3071" s="12">
        <v>83</v>
      </c>
      <c r="H3071" s="13">
        <v>275.56</v>
      </c>
      <c r="I3071" s="13">
        <v>8.5490000000000013</v>
      </c>
      <c r="J3071" s="13">
        <v>2.4900000000000002</v>
      </c>
      <c r="K3071" s="13">
        <v>61.171000000000006</v>
      </c>
      <c r="L3071" s="13">
        <v>10.540999999999999</v>
      </c>
      <c r="M3071" s="5">
        <f>AllData_CategoryTribe!AX3072*4</f>
        <v>34.196000000000005</v>
      </c>
      <c r="N3071" s="5">
        <f>AllData_CategoryTribe!BA3072*9</f>
        <v>22.410000000000004</v>
      </c>
      <c r="O3071" s="5">
        <f>AllData_CategoryTribe!BB3072*4</f>
        <v>244.68400000000003</v>
      </c>
      <c r="P3071">
        <f t="shared" si="47"/>
        <v>1</v>
      </c>
      <c r="Q3071">
        <v>87</v>
      </c>
    </row>
    <row r="3072" spans="1:17" x14ac:dyDescent="0.3">
      <c r="A3072" s="8" t="s">
        <v>232</v>
      </c>
      <c r="B3072" s="8" t="s">
        <v>240</v>
      </c>
      <c r="C3072" s="8" t="s">
        <v>210</v>
      </c>
      <c r="D3072" s="8" t="s">
        <v>13</v>
      </c>
      <c r="E3072" s="12">
        <v>112</v>
      </c>
      <c r="F3072" s="12">
        <v>3.0000000000000001E-3</v>
      </c>
      <c r="G3072" s="12">
        <v>0.33600000000000002</v>
      </c>
      <c r="H3072" s="13">
        <v>0.90383999999999998</v>
      </c>
      <c r="I3072" s="13">
        <v>8.3664000000000002E-2</v>
      </c>
      <c r="J3072" s="13">
        <v>6.0479999999999999E-2</v>
      </c>
      <c r="K3072" s="13">
        <v>0</v>
      </c>
      <c r="L3072" s="13">
        <v>0</v>
      </c>
      <c r="M3072" s="5">
        <f>AllData_CategoryTribe!AX3073*4</f>
        <v>0.33465600000000001</v>
      </c>
      <c r="N3072" s="5">
        <f>AllData_CategoryTribe!BA3073*9</f>
        <v>0.54432000000000003</v>
      </c>
      <c r="O3072" s="5">
        <f>AllData_CategoryTribe!BB3073*4</f>
        <v>0</v>
      </c>
      <c r="P3072">
        <f t="shared" si="47"/>
        <v>1</v>
      </c>
      <c r="Q3072">
        <v>42.9</v>
      </c>
    </row>
    <row r="3073" spans="1:17" x14ac:dyDescent="0.3">
      <c r="A3073" s="8" t="s">
        <v>232</v>
      </c>
      <c r="B3073" s="8" t="s">
        <v>240</v>
      </c>
      <c r="C3073" s="8" t="s">
        <v>210</v>
      </c>
      <c r="D3073" s="8" t="s">
        <v>15</v>
      </c>
      <c r="E3073" s="12">
        <v>85</v>
      </c>
      <c r="F3073" s="12">
        <v>3.0000000000000001E-3</v>
      </c>
      <c r="G3073" s="12">
        <v>0.255</v>
      </c>
      <c r="H3073" s="13">
        <v>0.61454999999999993</v>
      </c>
      <c r="I3073" s="13">
        <v>8.3894999999999997E-2</v>
      </c>
      <c r="J3073" s="13">
        <v>2.7795E-2</v>
      </c>
      <c r="K3073" s="13">
        <v>1.2750000000000001E-3</v>
      </c>
      <c r="L3073" s="13">
        <v>0</v>
      </c>
      <c r="M3073" s="5">
        <f>AllData_CategoryTribe!AX3074*4</f>
        <v>0.33557999999999999</v>
      </c>
      <c r="N3073" s="5">
        <f>AllData_CategoryTribe!BA3074*9</f>
        <v>0.25015500000000002</v>
      </c>
      <c r="O3073" s="5">
        <f>AllData_CategoryTribe!BB3074*4</f>
        <v>5.1000000000000004E-3</v>
      </c>
      <c r="P3073">
        <f t="shared" si="47"/>
        <v>1</v>
      </c>
      <c r="Q3073">
        <v>44.3</v>
      </c>
    </row>
    <row r="3074" spans="1:17" x14ac:dyDescent="0.3">
      <c r="A3074" s="8" t="s">
        <v>232</v>
      </c>
      <c r="B3074" s="8" t="s">
        <v>240</v>
      </c>
      <c r="C3074" s="8" t="s">
        <v>210</v>
      </c>
      <c r="D3074" s="8" t="s">
        <v>17</v>
      </c>
      <c r="E3074" s="12">
        <v>85</v>
      </c>
      <c r="F3074" s="12">
        <v>3.0000000000000001E-3</v>
      </c>
      <c r="G3074" s="12">
        <v>0.255</v>
      </c>
      <c r="H3074" s="13">
        <v>0.67575000000000007</v>
      </c>
      <c r="I3074" s="13">
        <v>4.3095000000000001E-2</v>
      </c>
      <c r="J3074" s="13">
        <v>5.457E-2</v>
      </c>
      <c r="K3074" s="13">
        <v>0</v>
      </c>
      <c r="L3074" s="13">
        <v>0</v>
      </c>
      <c r="M3074" s="5">
        <f>AllData_CategoryTribe!AX3075*4</f>
        <v>0.17238000000000001</v>
      </c>
      <c r="N3074" s="5">
        <f>AllData_CategoryTribe!BA3075*9</f>
        <v>0.49113000000000001</v>
      </c>
      <c r="O3074" s="5">
        <f>AllData_CategoryTribe!BB3075*4</f>
        <v>0</v>
      </c>
      <c r="P3074">
        <f t="shared" si="47"/>
        <v>1</v>
      </c>
      <c r="Q3074">
        <v>38.299999999999997</v>
      </c>
    </row>
    <row r="3075" spans="1:17" x14ac:dyDescent="0.3">
      <c r="A3075" s="8" t="s">
        <v>232</v>
      </c>
      <c r="B3075" s="8" t="s">
        <v>240</v>
      </c>
      <c r="C3075" s="8" t="s">
        <v>210</v>
      </c>
      <c r="D3075" s="8" t="s">
        <v>18</v>
      </c>
      <c r="E3075" s="12"/>
      <c r="F3075" s="12">
        <v>0</v>
      </c>
      <c r="G3075" s="12">
        <v>0</v>
      </c>
      <c r="H3075" s="13">
        <v>0</v>
      </c>
      <c r="I3075" s="13">
        <v>0</v>
      </c>
      <c r="J3075" s="13">
        <v>0</v>
      </c>
      <c r="K3075" s="13">
        <v>0</v>
      </c>
      <c r="L3075" s="13">
        <v>0</v>
      </c>
      <c r="M3075" s="5">
        <f>AllData_CategoryTribe!AX3076*4</f>
        <v>0</v>
      </c>
      <c r="N3075" s="5">
        <f>AllData_CategoryTribe!BA3076*9</f>
        <v>0</v>
      </c>
      <c r="O3075" s="5">
        <f>AllData_CategoryTribe!BB3076*4</f>
        <v>0</v>
      </c>
      <c r="P3075">
        <f t="shared" ref="P3075:P3138" si="48">IF($G$2:$G$3469&gt;0,1,0)</f>
        <v>0</v>
      </c>
      <c r="Q3075">
        <v>39.900000000000006</v>
      </c>
    </row>
    <row r="3076" spans="1:17" x14ac:dyDescent="0.3">
      <c r="A3076" s="8" t="s">
        <v>232</v>
      </c>
      <c r="B3076" s="8" t="s">
        <v>240</v>
      </c>
      <c r="C3076" s="8" t="s">
        <v>210</v>
      </c>
      <c r="D3076" s="8" t="s">
        <v>19</v>
      </c>
      <c r="E3076" s="12">
        <v>112</v>
      </c>
      <c r="F3076" s="12">
        <v>3.3000000000000002E-2</v>
      </c>
      <c r="G3076" s="12">
        <v>3.6960000000000002</v>
      </c>
      <c r="H3076" s="13">
        <v>10.533600000000002</v>
      </c>
      <c r="I3076" s="13">
        <v>0.994224</v>
      </c>
      <c r="J3076" s="13">
        <v>0.69854399999999994</v>
      </c>
      <c r="K3076" s="13">
        <v>0</v>
      </c>
      <c r="L3076" s="13">
        <v>0</v>
      </c>
      <c r="M3076" s="5">
        <f>AllData_CategoryTribe!AX3077*4</f>
        <v>3.976896</v>
      </c>
      <c r="N3076" s="5">
        <f>AllData_CategoryTribe!BA3077*9</f>
        <v>6.2868959999999996</v>
      </c>
      <c r="O3076" s="5">
        <f>AllData_CategoryTribe!BB3077*4</f>
        <v>0</v>
      </c>
      <c r="P3076">
        <f t="shared" si="48"/>
        <v>1</v>
      </c>
      <c r="Q3076">
        <v>45.8</v>
      </c>
    </row>
    <row r="3077" spans="1:17" x14ac:dyDescent="0.3">
      <c r="A3077" s="8" t="s">
        <v>232</v>
      </c>
      <c r="B3077" s="8" t="s">
        <v>240</v>
      </c>
      <c r="C3077" s="8" t="s">
        <v>210</v>
      </c>
      <c r="D3077" s="8" t="s">
        <v>22</v>
      </c>
      <c r="E3077" s="12"/>
      <c r="F3077" s="12">
        <v>0</v>
      </c>
      <c r="G3077" s="12">
        <v>0</v>
      </c>
      <c r="H3077" s="13">
        <v>0</v>
      </c>
      <c r="I3077" s="13">
        <v>0</v>
      </c>
      <c r="J3077" s="13">
        <v>0</v>
      </c>
      <c r="K3077" s="13">
        <v>0</v>
      </c>
      <c r="L3077" s="13">
        <v>0</v>
      </c>
      <c r="M3077" s="5">
        <f>AllData_CategoryTribe!AX3078*4</f>
        <v>0</v>
      </c>
      <c r="N3077" s="5">
        <f>AllData_CategoryTribe!BA3078*9</f>
        <v>0</v>
      </c>
      <c r="O3077" s="5">
        <f>AllData_CategoryTribe!BB3078*4</f>
        <v>0</v>
      </c>
      <c r="P3077">
        <f t="shared" si="48"/>
        <v>0</v>
      </c>
      <c r="Q3077">
        <v>45.8</v>
      </c>
    </row>
    <row r="3078" spans="1:17" x14ac:dyDescent="0.3">
      <c r="A3078" s="8" t="s">
        <v>232</v>
      </c>
      <c r="B3078" s="8" t="s">
        <v>240</v>
      </c>
      <c r="C3078" s="8" t="s">
        <v>210</v>
      </c>
      <c r="D3078" s="8" t="s">
        <v>136</v>
      </c>
      <c r="E3078" s="12">
        <v>56</v>
      </c>
      <c r="F3078" s="12">
        <v>6.7000000000000004E-2</v>
      </c>
      <c r="G3078" s="12">
        <v>3.7520000000000002</v>
      </c>
      <c r="H3078" s="13">
        <v>10.24296</v>
      </c>
      <c r="I3078" s="13">
        <v>1.035552</v>
      </c>
      <c r="J3078" s="13">
        <v>0.64534400000000003</v>
      </c>
      <c r="K3078" s="13">
        <v>0</v>
      </c>
      <c r="L3078" s="13">
        <v>0</v>
      </c>
      <c r="M3078" s="5">
        <f>AllData_CategoryTribe!AX3079*4</f>
        <v>4.1422080000000001</v>
      </c>
      <c r="N3078" s="5">
        <f>AllData_CategoryTribe!BA3079*9</f>
        <v>5.8080959999999999</v>
      </c>
      <c r="O3078" s="5">
        <f>AllData_CategoryTribe!BB3079*4</f>
        <v>0</v>
      </c>
      <c r="P3078">
        <f t="shared" si="48"/>
        <v>1</v>
      </c>
      <c r="Q3078">
        <v>44.8</v>
      </c>
    </row>
    <row r="3079" spans="1:17" x14ac:dyDescent="0.3">
      <c r="A3079" s="8" t="s">
        <v>232</v>
      </c>
      <c r="B3079" s="8" t="s">
        <v>240</v>
      </c>
      <c r="C3079" s="8" t="s">
        <v>210</v>
      </c>
      <c r="D3079" s="8" t="s">
        <v>23</v>
      </c>
      <c r="E3079" s="12">
        <v>64</v>
      </c>
      <c r="F3079" s="12">
        <v>0.28599999999999998</v>
      </c>
      <c r="G3079" s="12">
        <v>18.303999999999998</v>
      </c>
      <c r="H3079" s="13">
        <v>28.371199999999998</v>
      </c>
      <c r="I3079" s="13">
        <v>2.3063039999999999</v>
      </c>
      <c r="J3079" s="13">
        <v>1.9402239999999997</v>
      </c>
      <c r="K3079" s="13">
        <v>0.201344</v>
      </c>
      <c r="L3079" s="13">
        <v>0</v>
      </c>
      <c r="M3079" s="5">
        <f>AllData_CategoryTribe!AX3080*4</f>
        <v>9.2252159999999996</v>
      </c>
      <c r="N3079" s="5">
        <f>AllData_CategoryTribe!BA3080*9</f>
        <v>17.462015999999998</v>
      </c>
      <c r="O3079" s="5">
        <f>AllData_CategoryTribe!BB3080*4</f>
        <v>0.80537599999999998</v>
      </c>
      <c r="P3079">
        <f t="shared" si="48"/>
        <v>1</v>
      </c>
      <c r="Q3079">
        <v>24.3</v>
      </c>
    </row>
    <row r="3080" spans="1:17" x14ac:dyDescent="0.3">
      <c r="A3080" s="8" t="s">
        <v>232</v>
      </c>
      <c r="B3080" s="8" t="s">
        <v>240</v>
      </c>
      <c r="C3080" s="8" t="s">
        <v>210</v>
      </c>
      <c r="D3080" s="8" t="s">
        <v>24</v>
      </c>
      <c r="E3080" s="12">
        <v>184</v>
      </c>
      <c r="F3080" s="12">
        <v>6.7000000000000004E-2</v>
      </c>
      <c r="G3080" s="12">
        <v>12.328000000000001</v>
      </c>
      <c r="H3080" s="13">
        <v>8.5063200000000005</v>
      </c>
      <c r="I3080" s="13">
        <v>0.44380800000000009</v>
      </c>
      <c r="J3080" s="13">
        <v>0.50544800000000001</v>
      </c>
      <c r="K3080" s="13">
        <v>0.55476000000000003</v>
      </c>
      <c r="L3080" s="13">
        <v>0</v>
      </c>
      <c r="M3080" s="5">
        <f>AllData_CategoryTribe!AX3081*4</f>
        <v>1.7752320000000004</v>
      </c>
      <c r="N3080" s="5">
        <f>AllData_CategoryTribe!BA3081*9</f>
        <v>4.5490320000000004</v>
      </c>
      <c r="O3080" s="5">
        <f>AllData_CategoryTribe!BB3081*4</f>
        <v>2.2190400000000001</v>
      </c>
      <c r="P3080">
        <f t="shared" si="48"/>
        <v>1</v>
      </c>
      <c r="Q3080">
        <v>12.2</v>
      </c>
    </row>
    <row r="3081" spans="1:17" x14ac:dyDescent="0.3">
      <c r="A3081" s="8" t="s">
        <v>232</v>
      </c>
      <c r="B3081" s="8" t="s">
        <v>240</v>
      </c>
      <c r="C3081" s="8" t="s">
        <v>210</v>
      </c>
      <c r="D3081" s="8" t="s">
        <v>25</v>
      </c>
      <c r="E3081" s="12"/>
      <c r="F3081" s="12">
        <v>0</v>
      </c>
      <c r="G3081" s="12">
        <v>0</v>
      </c>
      <c r="H3081" s="13">
        <v>0</v>
      </c>
      <c r="I3081" s="13">
        <v>0</v>
      </c>
      <c r="J3081" s="13">
        <v>0</v>
      </c>
      <c r="K3081" s="13">
        <v>0</v>
      </c>
      <c r="L3081" s="13">
        <v>0</v>
      </c>
      <c r="M3081" s="5">
        <f>AllData_CategoryTribe!AX3082*4</f>
        <v>0</v>
      </c>
      <c r="N3081" s="5">
        <f>AllData_CategoryTribe!BA3082*9</f>
        <v>0</v>
      </c>
      <c r="O3081" s="5">
        <f>AllData_CategoryTribe!BB3082*4</f>
        <v>0</v>
      </c>
      <c r="P3081">
        <f t="shared" si="48"/>
        <v>0</v>
      </c>
      <c r="Q3081">
        <v>59.3</v>
      </c>
    </row>
    <row r="3082" spans="1:17" x14ac:dyDescent="0.3">
      <c r="A3082" s="8" t="s">
        <v>20</v>
      </c>
      <c r="B3082" s="8" t="s">
        <v>240</v>
      </c>
      <c r="C3082" s="8" t="s">
        <v>210</v>
      </c>
      <c r="D3082" s="8" t="s">
        <v>20</v>
      </c>
      <c r="E3082" s="12">
        <v>112</v>
      </c>
      <c r="F3082" s="12">
        <v>1</v>
      </c>
      <c r="G3082" s="12">
        <v>112</v>
      </c>
      <c r="H3082" s="13">
        <v>117.6</v>
      </c>
      <c r="I3082" s="13">
        <v>20.72</v>
      </c>
      <c r="J3082" s="13">
        <v>3.2480000000000002</v>
      </c>
      <c r="K3082" s="13">
        <v>0</v>
      </c>
      <c r="L3082" s="13">
        <v>0</v>
      </c>
      <c r="M3082" s="5">
        <f>AllData_CategoryTribe!AX3083*4</f>
        <v>82.88</v>
      </c>
      <c r="N3082" s="5">
        <f>AllData_CategoryTribe!BA3083*9</f>
        <v>29.232000000000003</v>
      </c>
      <c r="O3082" s="5">
        <f>AllData_CategoryTribe!BB3083*4</f>
        <v>0</v>
      </c>
      <c r="P3082">
        <f t="shared" si="48"/>
        <v>1</v>
      </c>
      <c r="Q3082">
        <v>21.4</v>
      </c>
    </row>
    <row r="3083" spans="1:17" x14ac:dyDescent="0.3">
      <c r="A3083" s="8" t="s">
        <v>233</v>
      </c>
      <c r="B3083" s="8" t="s">
        <v>240</v>
      </c>
      <c r="C3083" s="8" t="s">
        <v>210</v>
      </c>
      <c r="D3083" s="8" t="s">
        <v>26</v>
      </c>
      <c r="E3083" s="12">
        <v>175</v>
      </c>
      <c r="F3083" s="12">
        <v>0.42899999999999999</v>
      </c>
      <c r="G3083" s="12">
        <v>75.075000000000003</v>
      </c>
      <c r="H3083" s="13">
        <v>97.597499999999997</v>
      </c>
      <c r="I3083" s="13">
        <v>1.8018000000000001</v>
      </c>
      <c r="J3083" s="13">
        <v>0.15015000000000001</v>
      </c>
      <c r="K3083" s="13">
        <v>21.471450000000001</v>
      </c>
      <c r="L3083" s="13">
        <v>0.22522500000000001</v>
      </c>
      <c r="M3083" s="5">
        <f>AllData_CategoryTribe!AX3084*4</f>
        <v>7.2072000000000003</v>
      </c>
      <c r="N3083" s="5">
        <f>AllData_CategoryTribe!BA3084*9</f>
        <v>1.3513500000000001</v>
      </c>
      <c r="O3083" s="5">
        <f>AllData_CategoryTribe!BB3084*4</f>
        <v>85.885800000000003</v>
      </c>
      <c r="P3083">
        <f t="shared" si="48"/>
        <v>1</v>
      </c>
      <c r="Q3083">
        <v>31.200000000000003</v>
      </c>
    </row>
    <row r="3084" spans="1:17" x14ac:dyDescent="0.3">
      <c r="A3084" s="8" t="s">
        <v>233</v>
      </c>
      <c r="B3084" s="8" t="s">
        <v>240</v>
      </c>
      <c r="C3084" s="8" t="s">
        <v>210</v>
      </c>
      <c r="D3084" s="8" t="s">
        <v>28</v>
      </c>
      <c r="E3084" s="12">
        <v>185</v>
      </c>
      <c r="F3084" s="12">
        <v>0.28599999999999998</v>
      </c>
      <c r="G3084" s="12">
        <v>52.91</v>
      </c>
      <c r="H3084" s="13">
        <v>67.195700000000002</v>
      </c>
      <c r="I3084" s="13">
        <v>4.6031699999999995</v>
      </c>
      <c r="J3084" s="13">
        <v>0.26455000000000001</v>
      </c>
      <c r="K3084" s="13">
        <v>12.06348</v>
      </c>
      <c r="L3084" s="13">
        <v>3.3862400000000004</v>
      </c>
      <c r="M3084" s="5">
        <f>AllData_CategoryTribe!AX3085*4</f>
        <v>18.412679999999998</v>
      </c>
      <c r="N3084" s="5">
        <f>AllData_CategoryTribe!BA3085*9</f>
        <v>2.3809499999999999</v>
      </c>
      <c r="O3084" s="5">
        <f>AllData_CategoryTribe!BB3085*4</f>
        <v>48.253920000000001</v>
      </c>
      <c r="P3084">
        <f t="shared" si="48"/>
        <v>1</v>
      </c>
      <c r="Q3084">
        <v>32</v>
      </c>
    </row>
    <row r="3085" spans="1:17" x14ac:dyDescent="0.3">
      <c r="A3085" s="8" t="s">
        <v>233</v>
      </c>
      <c r="B3085" s="8" t="s">
        <v>240</v>
      </c>
      <c r="C3085" s="8" t="s">
        <v>210</v>
      </c>
      <c r="D3085" s="8" t="s">
        <v>29</v>
      </c>
      <c r="E3085" s="12">
        <v>60</v>
      </c>
      <c r="F3085" s="12">
        <v>1</v>
      </c>
      <c r="G3085" s="12">
        <v>60</v>
      </c>
      <c r="H3085" s="13">
        <v>13.2</v>
      </c>
      <c r="I3085" s="13">
        <v>0.6</v>
      </c>
      <c r="J3085" s="13">
        <v>0.24</v>
      </c>
      <c r="K3085" s="13">
        <v>2.7</v>
      </c>
      <c r="L3085" s="13">
        <v>1.68</v>
      </c>
      <c r="M3085" s="5">
        <f>AllData_CategoryTribe!AX3086*4</f>
        <v>2.4</v>
      </c>
      <c r="N3085" s="5">
        <f>AllData_CategoryTribe!BA3086*9</f>
        <v>2.16</v>
      </c>
      <c r="O3085" s="5">
        <f>AllData_CategoryTribe!BB3086*4</f>
        <v>10.8</v>
      </c>
      <c r="P3085">
        <f t="shared" si="48"/>
        <v>1</v>
      </c>
      <c r="Q3085">
        <v>5.9</v>
      </c>
    </row>
    <row r="3086" spans="1:17" x14ac:dyDescent="0.3">
      <c r="A3086" s="8" t="s">
        <v>233</v>
      </c>
      <c r="B3086" s="8" t="s">
        <v>240</v>
      </c>
      <c r="C3086" s="8" t="s">
        <v>210</v>
      </c>
      <c r="D3086" s="8" t="s">
        <v>30</v>
      </c>
      <c r="E3086" s="12">
        <v>119</v>
      </c>
      <c r="F3086" s="12">
        <v>1</v>
      </c>
      <c r="G3086" s="12">
        <v>119</v>
      </c>
      <c r="H3086" s="13">
        <v>109.48</v>
      </c>
      <c r="I3086" s="13">
        <v>1.19</v>
      </c>
      <c r="J3086" s="13">
        <v>0.59499999999999997</v>
      </c>
      <c r="K3086" s="13">
        <v>27.846</v>
      </c>
      <c r="L3086" s="13">
        <v>2.8559999999999999</v>
      </c>
      <c r="M3086" s="5">
        <f>AllData_CategoryTribe!AX3087*4</f>
        <v>4.76</v>
      </c>
      <c r="N3086" s="5">
        <f>AllData_CategoryTribe!BA3087*9</f>
        <v>5.3549999999999995</v>
      </c>
      <c r="O3086" s="5">
        <f>AllData_CategoryTribe!BB3087*4</f>
        <v>111.384</v>
      </c>
      <c r="P3086">
        <f t="shared" si="48"/>
        <v>1</v>
      </c>
      <c r="Q3086">
        <v>24.9</v>
      </c>
    </row>
    <row r="3087" spans="1:17" x14ac:dyDescent="0.3">
      <c r="A3087" s="8" t="s">
        <v>233</v>
      </c>
      <c r="B3087" s="8" t="s">
        <v>240</v>
      </c>
      <c r="C3087" s="8" t="s">
        <v>210</v>
      </c>
      <c r="D3087" s="8" t="s">
        <v>31</v>
      </c>
      <c r="E3087" s="12">
        <v>122</v>
      </c>
      <c r="F3087" s="12">
        <v>0.28599999999999998</v>
      </c>
      <c r="G3087" s="12">
        <v>34.891999999999996</v>
      </c>
      <c r="H3087" s="13">
        <v>32.449559999999998</v>
      </c>
      <c r="I3087" s="13">
        <v>0.6978399999999999</v>
      </c>
      <c r="J3087" s="13">
        <v>3.4891999999999999E-2</v>
      </c>
      <c r="K3087" s="13">
        <v>7.5366719999999994</v>
      </c>
      <c r="L3087" s="13">
        <v>0.52337999999999996</v>
      </c>
      <c r="M3087" s="5">
        <f>AllData_CategoryTribe!AX3088*4</f>
        <v>2.7913599999999996</v>
      </c>
      <c r="N3087" s="5">
        <f>AllData_CategoryTribe!BA3088*9</f>
        <v>0.31402799999999997</v>
      </c>
      <c r="O3087" s="5">
        <f>AllData_CategoryTribe!BB3088*4</f>
        <v>30.146687999999997</v>
      </c>
      <c r="P3087">
        <f t="shared" si="48"/>
        <v>1</v>
      </c>
      <c r="Q3087">
        <v>23.700000000000003</v>
      </c>
    </row>
    <row r="3088" spans="1:17" x14ac:dyDescent="0.3">
      <c r="A3088" s="8" t="s">
        <v>233</v>
      </c>
      <c r="B3088" s="8" t="s">
        <v>240</v>
      </c>
      <c r="C3088" s="8" t="s">
        <v>210</v>
      </c>
      <c r="D3088" s="8" t="s">
        <v>167</v>
      </c>
      <c r="E3088" s="12">
        <v>62</v>
      </c>
      <c r="F3088" s="12">
        <v>1</v>
      </c>
      <c r="G3088" s="12">
        <v>62</v>
      </c>
      <c r="H3088" s="13">
        <v>13.02</v>
      </c>
      <c r="I3088" s="13">
        <v>0.55800000000000005</v>
      </c>
      <c r="J3088" s="13">
        <v>0.18599999999999997</v>
      </c>
      <c r="K3088" s="13">
        <v>2.8519999999999999</v>
      </c>
      <c r="L3088" s="13">
        <v>0.68200000000000005</v>
      </c>
      <c r="M3088" s="5">
        <f>AllData_CategoryTribe!AX3089*4</f>
        <v>2.2320000000000002</v>
      </c>
      <c r="N3088" s="5">
        <f>AllData_CategoryTribe!BA3089*9</f>
        <v>1.6739999999999997</v>
      </c>
      <c r="O3088" s="5">
        <f>AllData_CategoryTribe!BB3089*4</f>
        <v>11.407999999999999</v>
      </c>
      <c r="P3088">
        <f t="shared" si="48"/>
        <v>1</v>
      </c>
      <c r="Q3088">
        <v>5.8</v>
      </c>
    </row>
    <row r="3089" spans="1:17" x14ac:dyDescent="0.3">
      <c r="A3089" s="8" t="s">
        <v>233</v>
      </c>
      <c r="B3089" s="8" t="s">
        <v>240</v>
      </c>
      <c r="C3089" s="8" t="s">
        <v>210</v>
      </c>
      <c r="D3089" s="8" t="s">
        <v>171</v>
      </c>
      <c r="E3089" s="12">
        <v>44</v>
      </c>
      <c r="F3089" s="12">
        <v>1</v>
      </c>
      <c r="G3089" s="12">
        <v>44</v>
      </c>
      <c r="H3089" s="13">
        <v>120.56</v>
      </c>
      <c r="I3089" s="13">
        <v>3.8720000000000003</v>
      </c>
      <c r="J3089" s="13">
        <v>1.32</v>
      </c>
      <c r="K3089" s="13">
        <v>22.835999999999999</v>
      </c>
      <c r="L3089" s="13">
        <v>1.232</v>
      </c>
      <c r="M3089" s="5">
        <f>AllData_CategoryTribe!AX3090*4</f>
        <v>15.488000000000001</v>
      </c>
      <c r="N3089" s="5">
        <f>AllData_CategoryTribe!BA3090*9</f>
        <v>11.88</v>
      </c>
      <c r="O3089" s="5">
        <f>AllData_CategoryTribe!BB3090*4</f>
        <v>91.343999999999994</v>
      </c>
      <c r="P3089">
        <f t="shared" si="48"/>
        <v>1</v>
      </c>
      <c r="Q3089">
        <v>63.7</v>
      </c>
    </row>
    <row r="3090" spans="1:17" x14ac:dyDescent="0.3">
      <c r="A3090" s="8" t="s">
        <v>233</v>
      </c>
      <c r="B3090" s="8" t="s">
        <v>240</v>
      </c>
      <c r="C3090" s="8" t="s">
        <v>210</v>
      </c>
      <c r="D3090" s="8" t="s">
        <v>128</v>
      </c>
      <c r="E3090" s="12">
        <v>62</v>
      </c>
      <c r="F3090" s="12">
        <v>3.0000000000000001E-3</v>
      </c>
      <c r="G3090" s="12">
        <v>0.186</v>
      </c>
      <c r="H3090" s="13">
        <v>8.3699999999999997E-2</v>
      </c>
      <c r="I3090" s="13">
        <v>2.0460000000000001E-3</v>
      </c>
      <c r="J3090" s="13">
        <v>3.7200000000000004E-4</v>
      </c>
      <c r="K3090" s="13">
        <v>1.9530000000000002E-2</v>
      </c>
      <c r="L3090" s="13">
        <v>6.1380000000000002E-3</v>
      </c>
      <c r="M3090" s="5">
        <f>AllData_CategoryTribe!AX3091*4</f>
        <v>8.1840000000000003E-3</v>
      </c>
      <c r="N3090" s="5">
        <f>AllData_CategoryTribe!BA3091*9</f>
        <v>3.3480000000000003E-3</v>
      </c>
      <c r="O3090" s="5">
        <f>AllData_CategoryTribe!BB3091*4</f>
        <v>7.8120000000000009E-2</v>
      </c>
      <c r="P3090">
        <f t="shared" si="48"/>
        <v>1</v>
      </c>
      <c r="Q3090">
        <v>11.8</v>
      </c>
    </row>
    <row r="3091" spans="1:17" x14ac:dyDescent="0.3">
      <c r="A3091" s="8" t="s">
        <v>234</v>
      </c>
      <c r="B3091" s="8" t="s">
        <v>240</v>
      </c>
      <c r="C3091" s="8" t="s">
        <v>210</v>
      </c>
      <c r="D3091" s="8" t="s">
        <v>248</v>
      </c>
      <c r="E3091" s="12">
        <v>134</v>
      </c>
      <c r="F3091" s="12">
        <v>1</v>
      </c>
      <c r="G3091" s="12">
        <v>134</v>
      </c>
      <c r="H3091" s="13">
        <v>218.42</v>
      </c>
      <c r="I3091" s="13">
        <v>8.4420000000000002</v>
      </c>
      <c r="J3091" s="13">
        <v>1.8759999999999999</v>
      </c>
      <c r="K3091" s="13">
        <v>41.674000000000007</v>
      </c>
      <c r="L3091" s="13">
        <v>1.34</v>
      </c>
      <c r="M3091" s="5">
        <f>AllData_CategoryTribe!AX3092*4</f>
        <v>33.768000000000001</v>
      </c>
      <c r="N3091" s="5">
        <f>AllData_CategoryTribe!BA3092*9</f>
        <v>16.884</v>
      </c>
      <c r="O3091" s="5">
        <f>AllData_CategoryTribe!BB3092*4</f>
        <v>166.69600000000003</v>
      </c>
      <c r="P3091">
        <f t="shared" si="48"/>
        <v>1</v>
      </c>
      <c r="Q3091">
        <v>38.799999999999997</v>
      </c>
    </row>
    <row r="3092" spans="1:17" x14ac:dyDescent="0.3">
      <c r="A3092" s="8" t="s">
        <v>234</v>
      </c>
      <c r="B3092" s="8" t="s">
        <v>240</v>
      </c>
      <c r="C3092" s="8" t="s">
        <v>210</v>
      </c>
      <c r="D3092" s="8" t="s">
        <v>27</v>
      </c>
      <c r="E3092" s="12">
        <v>114</v>
      </c>
      <c r="F3092" s="12">
        <v>1</v>
      </c>
      <c r="G3092" s="12">
        <v>114</v>
      </c>
      <c r="H3092" s="13">
        <v>142.5</v>
      </c>
      <c r="I3092" s="13">
        <v>2.3940000000000001</v>
      </c>
      <c r="J3092" s="13">
        <v>1.4820000000000002</v>
      </c>
      <c r="K3092" s="13">
        <v>29.867999999999999</v>
      </c>
      <c r="L3092" s="13">
        <v>1.1399999999999999</v>
      </c>
      <c r="M3092" s="5">
        <f>AllData_CategoryTribe!AX3093*4</f>
        <v>9.5760000000000005</v>
      </c>
      <c r="N3092" s="5">
        <f>AllData_CategoryTribe!BA3093*9</f>
        <v>13.338000000000001</v>
      </c>
      <c r="O3092" s="5">
        <f>AllData_CategoryTribe!BB3093*4</f>
        <v>119.47199999999999</v>
      </c>
      <c r="P3092">
        <f t="shared" si="48"/>
        <v>1</v>
      </c>
      <c r="Q3092">
        <v>29.6</v>
      </c>
    </row>
    <row r="3093" spans="1:17" x14ac:dyDescent="0.3">
      <c r="A3093" s="8" t="s">
        <v>234</v>
      </c>
      <c r="B3093" s="8" t="s">
        <v>240</v>
      </c>
      <c r="C3093" s="8" t="s">
        <v>210</v>
      </c>
      <c r="D3093" s="8" t="s">
        <v>32</v>
      </c>
      <c r="E3093" s="12"/>
      <c r="F3093" s="12">
        <v>0</v>
      </c>
      <c r="G3093" s="12">
        <v>0</v>
      </c>
      <c r="H3093" s="13">
        <v>0</v>
      </c>
      <c r="I3093" s="13">
        <v>0</v>
      </c>
      <c r="J3093" s="13">
        <v>0</v>
      </c>
      <c r="K3093" s="13">
        <v>0</v>
      </c>
      <c r="L3093" s="13">
        <v>0</v>
      </c>
      <c r="M3093" s="5">
        <f>AllData_CategoryTribe!AX3094*4</f>
        <v>0</v>
      </c>
      <c r="N3093" s="5">
        <f>AllData_CategoryTribe!BA3094*9</f>
        <v>0</v>
      </c>
      <c r="O3093" s="5">
        <f>AllData_CategoryTribe!BB3094*4</f>
        <v>0</v>
      </c>
      <c r="P3093">
        <f t="shared" si="48"/>
        <v>0</v>
      </c>
      <c r="Q3093">
        <v>87</v>
      </c>
    </row>
    <row r="3094" spans="1:17" x14ac:dyDescent="0.3">
      <c r="A3094" s="8" t="s">
        <v>232</v>
      </c>
      <c r="B3094" s="8" t="s">
        <v>240</v>
      </c>
      <c r="C3094" s="8" t="s">
        <v>211</v>
      </c>
      <c r="D3094" s="8" t="s">
        <v>13</v>
      </c>
      <c r="E3094" s="12">
        <v>112</v>
      </c>
      <c r="F3094" s="12">
        <v>3.0000000000000001E-3</v>
      </c>
      <c r="G3094" s="12">
        <v>0.33600000000000002</v>
      </c>
      <c r="H3094" s="13">
        <v>0.90383999999999998</v>
      </c>
      <c r="I3094" s="13">
        <v>8.3664000000000002E-2</v>
      </c>
      <c r="J3094" s="13">
        <v>6.0479999999999999E-2</v>
      </c>
      <c r="K3094" s="13">
        <v>0</v>
      </c>
      <c r="L3094" s="13">
        <v>0</v>
      </c>
      <c r="M3094" s="5">
        <f>AllData_CategoryTribe!AX3095*4</f>
        <v>0.33465600000000001</v>
      </c>
      <c r="N3094" s="5">
        <f>AllData_CategoryTribe!BA3095*9</f>
        <v>0.54432000000000003</v>
      </c>
      <c r="O3094" s="5">
        <f>AllData_CategoryTribe!BB3095*4</f>
        <v>0</v>
      </c>
      <c r="P3094">
        <f t="shared" si="48"/>
        <v>1</v>
      </c>
      <c r="Q3094">
        <v>42.9</v>
      </c>
    </row>
    <row r="3095" spans="1:17" x14ac:dyDescent="0.3">
      <c r="A3095" s="8" t="s">
        <v>232</v>
      </c>
      <c r="B3095" s="8" t="s">
        <v>240</v>
      </c>
      <c r="C3095" s="8" t="s">
        <v>211</v>
      </c>
      <c r="D3095" s="8" t="s">
        <v>15</v>
      </c>
      <c r="E3095" s="12">
        <v>85</v>
      </c>
      <c r="F3095" s="12">
        <v>3.3000000000000002E-2</v>
      </c>
      <c r="G3095" s="12">
        <v>2.8050000000000002</v>
      </c>
      <c r="H3095" s="13">
        <v>6.7600499999999997</v>
      </c>
      <c r="I3095" s="13">
        <v>0.92284499999999992</v>
      </c>
      <c r="J3095" s="13">
        <v>0.30574500000000004</v>
      </c>
      <c r="K3095" s="13">
        <v>1.4025000000000001E-2</v>
      </c>
      <c r="L3095" s="13">
        <v>0</v>
      </c>
      <c r="M3095" s="5">
        <f>AllData_CategoryTribe!AX3096*4</f>
        <v>3.6913799999999997</v>
      </c>
      <c r="N3095" s="5">
        <f>AllData_CategoryTribe!BA3096*9</f>
        <v>2.7517050000000003</v>
      </c>
      <c r="O3095" s="5">
        <f>AllData_CategoryTribe!BB3096*4</f>
        <v>5.6100000000000004E-2</v>
      </c>
      <c r="P3095">
        <f t="shared" si="48"/>
        <v>1</v>
      </c>
      <c r="Q3095">
        <v>44.3</v>
      </c>
    </row>
    <row r="3096" spans="1:17" x14ac:dyDescent="0.3">
      <c r="A3096" s="8" t="s">
        <v>232</v>
      </c>
      <c r="B3096" s="8" t="s">
        <v>240</v>
      </c>
      <c r="C3096" s="8" t="s">
        <v>211</v>
      </c>
      <c r="D3096" s="8" t="s">
        <v>17</v>
      </c>
      <c r="E3096" s="12">
        <v>85</v>
      </c>
      <c r="F3096" s="12">
        <v>3.3000000000000002E-2</v>
      </c>
      <c r="G3096" s="12">
        <v>2.8050000000000002</v>
      </c>
      <c r="H3096" s="13">
        <v>7.4332500000000001</v>
      </c>
      <c r="I3096" s="13">
        <v>0.47404499999999999</v>
      </c>
      <c r="J3096" s="13">
        <v>0.60026999999999997</v>
      </c>
      <c r="K3096" s="13">
        <v>0</v>
      </c>
      <c r="L3096" s="13">
        <v>0</v>
      </c>
      <c r="M3096" s="5">
        <f>AllData_CategoryTribe!AX3097*4</f>
        <v>1.89618</v>
      </c>
      <c r="N3096" s="5">
        <f>AllData_CategoryTribe!BA3097*9</f>
        <v>5.4024299999999998</v>
      </c>
      <c r="O3096" s="5">
        <f>AllData_CategoryTribe!BB3097*4</f>
        <v>0</v>
      </c>
      <c r="P3096">
        <f t="shared" si="48"/>
        <v>1</v>
      </c>
      <c r="Q3096">
        <v>38.299999999999997</v>
      </c>
    </row>
    <row r="3097" spans="1:17" x14ac:dyDescent="0.3">
      <c r="A3097" s="8" t="s">
        <v>232</v>
      </c>
      <c r="B3097" s="8" t="s">
        <v>240</v>
      </c>
      <c r="C3097" s="8" t="s">
        <v>211</v>
      </c>
      <c r="D3097" s="8" t="s">
        <v>18</v>
      </c>
      <c r="E3097" s="12"/>
      <c r="F3097" s="12">
        <v>0</v>
      </c>
      <c r="G3097" s="12">
        <v>0</v>
      </c>
      <c r="H3097" s="13">
        <v>0</v>
      </c>
      <c r="I3097" s="13">
        <v>0</v>
      </c>
      <c r="J3097" s="13">
        <v>0</v>
      </c>
      <c r="K3097" s="13">
        <v>0</v>
      </c>
      <c r="L3097" s="13">
        <v>0</v>
      </c>
      <c r="M3097" s="5">
        <f>AllData_CategoryTribe!AX3098*4</f>
        <v>0</v>
      </c>
      <c r="N3097" s="5">
        <f>AllData_CategoryTribe!BA3098*9</f>
        <v>0</v>
      </c>
      <c r="O3097" s="5">
        <f>AllData_CategoryTribe!BB3098*4</f>
        <v>0</v>
      </c>
      <c r="P3097">
        <f t="shared" si="48"/>
        <v>0</v>
      </c>
      <c r="Q3097">
        <v>39.900000000000006</v>
      </c>
    </row>
    <row r="3098" spans="1:17" x14ac:dyDescent="0.3">
      <c r="A3098" s="8" t="s">
        <v>232</v>
      </c>
      <c r="B3098" s="8" t="s">
        <v>240</v>
      </c>
      <c r="C3098" s="8" t="s">
        <v>211</v>
      </c>
      <c r="D3098" s="8" t="s">
        <v>19</v>
      </c>
      <c r="E3098" s="12">
        <v>112</v>
      </c>
      <c r="F3098" s="12">
        <v>3.3000000000000002E-2</v>
      </c>
      <c r="G3098" s="12">
        <v>3.6960000000000002</v>
      </c>
      <c r="H3098" s="13">
        <v>10.533600000000002</v>
      </c>
      <c r="I3098" s="13">
        <v>0.994224</v>
      </c>
      <c r="J3098" s="13">
        <v>0.69854399999999994</v>
      </c>
      <c r="K3098" s="13">
        <v>0</v>
      </c>
      <c r="L3098" s="13">
        <v>0</v>
      </c>
      <c r="M3098" s="5">
        <f>AllData_CategoryTribe!AX3099*4</f>
        <v>3.976896</v>
      </c>
      <c r="N3098" s="5">
        <f>AllData_CategoryTribe!BA3099*9</f>
        <v>6.2868959999999996</v>
      </c>
      <c r="O3098" s="5">
        <f>AllData_CategoryTribe!BB3099*4</f>
        <v>0</v>
      </c>
      <c r="P3098">
        <f t="shared" si="48"/>
        <v>1</v>
      </c>
      <c r="Q3098">
        <v>45.8</v>
      </c>
    </row>
    <row r="3099" spans="1:17" x14ac:dyDescent="0.3">
      <c r="A3099" s="8" t="s">
        <v>232</v>
      </c>
      <c r="B3099" s="8" t="s">
        <v>240</v>
      </c>
      <c r="C3099" s="8" t="s">
        <v>211</v>
      </c>
      <c r="D3099" s="8" t="s">
        <v>22</v>
      </c>
      <c r="E3099" s="12"/>
      <c r="F3099" s="12">
        <v>0</v>
      </c>
      <c r="G3099" s="12">
        <v>0</v>
      </c>
      <c r="H3099" s="13">
        <v>0</v>
      </c>
      <c r="I3099" s="13">
        <v>0</v>
      </c>
      <c r="J3099" s="13">
        <v>0</v>
      </c>
      <c r="K3099" s="13">
        <v>0</v>
      </c>
      <c r="L3099" s="13">
        <v>0</v>
      </c>
      <c r="M3099" s="5">
        <f>AllData_CategoryTribe!AX3100*4</f>
        <v>0</v>
      </c>
      <c r="N3099" s="5">
        <f>AllData_CategoryTribe!BA3100*9</f>
        <v>0</v>
      </c>
      <c r="O3099" s="5">
        <f>AllData_CategoryTribe!BB3100*4</f>
        <v>0</v>
      </c>
      <c r="P3099">
        <f t="shared" si="48"/>
        <v>0</v>
      </c>
      <c r="Q3099">
        <v>45.8</v>
      </c>
    </row>
    <row r="3100" spans="1:17" x14ac:dyDescent="0.3">
      <c r="A3100" s="8" t="s">
        <v>232</v>
      </c>
      <c r="B3100" s="8" t="s">
        <v>240</v>
      </c>
      <c r="C3100" s="8" t="s">
        <v>211</v>
      </c>
      <c r="D3100" s="8" t="s">
        <v>136</v>
      </c>
      <c r="E3100" s="12">
        <v>56</v>
      </c>
      <c r="F3100" s="12">
        <v>3.0000000000000001E-3</v>
      </c>
      <c r="G3100" s="12">
        <v>0.16800000000000001</v>
      </c>
      <c r="H3100" s="13">
        <v>0.45864000000000005</v>
      </c>
      <c r="I3100" s="13">
        <v>4.6368000000000006E-2</v>
      </c>
      <c r="J3100" s="13">
        <v>2.8896000000000002E-2</v>
      </c>
      <c r="K3100" s="13">
        <v>0</v>
      </c>
      <c r="L3100" s="13">
        <v>0</v>
      </c>
      <c r="M3100" s="5">
        <f>AllData_CategoryTribe!AX3101*4</f>
        <v>0.18547200000000003</v>
      </c>
      <c r="N3100" s="5">
        <f>AllData_CategoryTribe!BA3101*9</f>
        <v>0.26006400000000002</v>
      </c>
      <c r="O3100" s="5">
        <f>AllData_CategoryTribe!BB3101*4</f>
        <v>0</v>
      </c>
      <c r="P3100">
        <f t="shared" si="48"/>
        <v>1</v>
      </c>
      <c r="Q3100">
        <v>44.8</v>
      </c>
    </row>
    <row r="3101" spans="1:17" x14ac:dyDescent="0.3">
      <c r="A3101" s="8" t="s">
        <v>232</v>
      </c>
      <c r="B3101" s="8" t="s">
        <v>240</v>
      </c>
      <c r="C3101" s="8" t="s">
        <v>211</v>
      </c>
      <c r="D3101" s="8" t="s">
        <v>23</v>
      </c>
      <c r="E3101" s="12">
        <v>64</v>
      </c>
      <c r="F3101" s="12">
        <v>0.57099999999999995</v>
      </c>
      <c r="G3101" s="12">
        <v>36.543999999999997</v>
      </c>
      <c r="H3101" s="13">
        <v>56.6432</v>
      </c>
      <c r="I3101" s="13">
        <v>4.6045439999999997</v>
      </c>
      <c r="J3101" s="13">
        <v>3.8736639999999993</v>
      </c>
      <c r="K3101" s="13">
        <v>0.40198400000000001</v>
      </c>
      <c r="L3101" s="13">
        <v>0</v>
      </c>
      <c r="M3101" s="5">
        <f>AllData_CategoryTribe!AX3102*4</f>
        <v>18.418175999999999</v>
      </c>
      <c r="N3101" s="5">
        <f>AllData_CategoryTribe!BA3102*9</f>
        <v>34.862975999999996</v>
      </c>
      <c r="O3101" s="5">
        <f>AllData_CategoryTribe!BB3102*4</f>
        <v>1.607936</v>
      </c>
      <c r="P3101">
        <f t="shared" si="48"/>
        <v>1</v>
      </c>
      <c r="Q3101">
        <v>24.3</v>
      </c>
    </row>
    <row r="3102" spans="1:17" x14ac:dyDescent="0.3">
      <c r="A3102" s="8" t="s">
        <v>232</v>
      </c>
      <c r="B3102" s="8" t="s">
        <v>240</v>
      </c>
      <c r="C3102" s="8" t="s">
        <v>211</v>
      </c>
      <c r="D3102" s="8" t="s">
        <v>24</v>
      </c>
      <c r="E3102" s="12"/>
      <c r="F3102" s="12">
        <v>0</v>
      </c>
      <c r="G3102" s="12">
        <v>0</v>
      </c>
      <c r="H3102" s="13">
        <v>0</v>
      </c>
      <c r="I3102" s="13">
        <v>0</v>
      </c>
      <c r="J3102" s="13">
        <v>0</v>
      </c>
      <c r="K3102" s="13">
        <v>0</v>
      </c>
      <c r="L3102" s="13">
        <v>0</v>
      </c>
      <c r="M3102" s="5">
        <f>AllData_CategoryTribe!AX3103*4</f>
        <v>0</v>
      </c>
      <c r="N3102" s="5">
        <f>AllData_CategoryTribe!BA3103*9</f>
        <v>0</v>
      </c>
      <c r="O3102" s="5">
        <f>AllData_CategoryTribe!BB3103*4</f>
        <v>0</v>
      </c>
      <c r="P3102">
        <f t="shared" si="48"/>
        <v>0</v>
      </c>
      <c r="Q3102">
        <v>12.2</v>
      </c>
    </row>
    <row r="3103" spans="1:17" x14ac:dyDescent="0.3">
      <c r="A3103" s="8" t="s">
        <v>232</v>
      </c>
      <c r="B3103" s="8" t="s">
        <v>240</v>
      </c>
      <c r="C3103" s="8" t="s">
        <v>211</v>
      </c>
      <c r="D3103" s="8" t="s">
        <v>25</v>
      </c>
      <c r="E3103" s="12"/>
      <c r="F3103" s="12">
        <v>0</v>
      </c>
      <c r="G3103" s="12">
        <v>0</v>
      </c>
      <c r="H3103" s="13">
        <v>0</v>
      </c>
      <c r="I3103" s="13">
        <v>0</v>
      </c>
      <c r="J3103" s="13">
        <v>0</v>
      </c>
      <c r="K3103" s="13">
        <v>0</v>
      </c>
      <c r="L3103" s="13">
        <v>0</v>
      </c>
      <c r="M3103" s="5">
        <f>AllData_CategoryTribe!AX3104*4</f>
        <v>0</v>
      </c>
      <c r="N3103" s="5">
        <f>AllData_CategoryTribe!BA3104*9</f>
        <v>0</v>
      </c>
      <c r="O3103" s="5">
        <f>AllData_CategoryTribe!BB3104*4</f>
        <v>0</v>
      </c>
      <c r="P3103">
        <f t="shared" si="48"/>
        <v>0</v>
      </c>
      <c r="Q3103">
        <v>59.3</v>
      </c>
    </row>
    <row r="3104" spans="1:17" x14ac:dyDescent="0.3">
      <c r="A3104" s="8" t="s">
        <v>20</v>
      </c>
      <c r="B3104" s="8" t="s">
        <v>240</v>
      </c>
      <c r="C3104" s="8" t="s">
        <v>211</v>
      </c>
      <c r="D3104" s="8" t="s">
        <v>20</v>
      </c>
      <c r="E3104" s="12">
        <v>112</v>
      </c>
      <c r="F3104" s="12">
        <v>1</v>
      </c>
      <c r="G3104" s="12">
        <v>112</v>
      </c>
      <c r="H3104" s="13">
        <v>117.6</v>
      </c>
      <c r="I3104" s="13">
        <v>20.72</v>
      </c>
      <c r="J3104" s="13">
        <v>3.2480000000000002</v>
      </c>
      <c r="K3104" s="13">
        <v>0</v>
      </c>
      <c r="L3104" s="13">
        <v>0</v>
      </c>
      <c r="M3104" s="5">
        <f>AllData_CategoryTribe!AX3105*4</f>
        <v>82.88</v>
      </c>
      <c r="N3104" s="5">
        <f>AllData_CategoryTribe!BA3105*9</f>
        <v>29.232000000000003</v>
      </c>
      <c r="O3104" s="5">
        <f>AllData_CategoryTribe!BB3105*4</f>
        <v>0</v>
      </c>
      <c r="P3104">
        <f t="shared" si="48"/>
        <v>1</v>
      </c>
      <c r="Q3104">
        <v>21.4</v>
      </c>
    </row>
    <row r="3105" spans="1:17" x14ac:dyDescent="0.3">
      <c r="A3105" s="8" t="s">
        <v>233</v>
      </c>
      <c r="B3105" s="8" t="s">
        <v>240</v>
      </c>
      <c r="C3105" s="8" t="s">
        <v>211</v>
      </c>
      <c r="D3105" s="8" t="s">
        <v>26</v>
      </c>
      <c r="E3105" s="12">
        <v>175</v>
      </c>
      <c r="F3105" s="12">
        <v>0.57099999999999995</v>
      </c>
      <c r="G3105" s="12">
        <v>99.924999999999997</v>
      </c>
      <c r="H3105" s="13">
        <v>129.9025</v>
      </c>
      <c r="I3105" s="13">
        <v>2.3982000000000001</v>
      </c>
      <c r="J3105" s="13">
        <v>0.19985</v>
      </c>
      <c r="K3105" s="13">
        <v>28.57855</v>
      </c>
      <c r="L3105" s="13">
        <v>0.29977500000000001</v>
      </c>
      <c r="M3105" s="5">
        <f>AllData_CategoryTribe!AX3106*4</f>
        <v>9.5928000000000004</v>
      </c>
      <c r="N3105" s="5">
        <f>AllData_CategoryTribe!BA3106*9</f>
        <v>1.7986500000000001</v>
      </c>
      <c r="O3105" s="5">
        <f>AllData_CategoryTribe!BB3106*4</f>
        <v>114.3142</v>
      </c>
      <c r="P3105">
        <f t="shared" si="48"/>
        <v>1</v>
      </c>
      <c r="Q3105">
        <v>31.200000000000003</v>
      </c>
    </row>
    <row r="3106" spans="1:17" x14ac:dyDescent="0.3">
      <c r="A3106" s="8" t="s">
        <v>233</v>
      </c>
      <c r="B3106" s="8" t="s">
        <v>240</v>
      </c>
      <c r="C3106" s="8" t="s">
        <v>211</v>
      </c>
      <c r="D3106" s="8" t="s">
        <v>28</v>
      </c>
      <c r="E3106" s="12">
        <v>185</v>
      </c>
      <c r="F3106" s="12">
        <v>1</v>
      </c>
      <c r="G3106" s="12">
        <v>185</v>
      </c>
      <c r="H3106" s="13">
        <v>234.95</v>
      </c>
      <c r="I3106" s="13">
        <v>16.094999999999999</v>
      </c>
      <c r="J3106" s="13">
        <v>0.92500000000000004</v>
      </c>
      <c r="K3106" s="13">
        <v>42.18</v>
      </c>
      <c r="L3106" s="13">
        <v>11.84</v>
      </c>
      <c r="M3106" s="5">
        <f>AllData_CategoryTribe!AX3107*4</f>
        <v>64.38</v>
      </c>
      <c r="N3106" s="5">
        <f>AllData_CategoryTribe!BA3107*9</f>
        <v>8.3250000000000011</v>
      </c>
      <c r="O3106" s="5">
        <f>AllData_CategoryTribe!BB3107*4</f>
        <v>168.72</v>
      </c>
      <c r="P3106">
        <f t="shared" si="48"/>
        <v>1</v>
      </c>
      <c r="Q3106">
        <v>32</v>
      </c>
    </row>
    <row r="3107" spans="1:17" x14ac:dyDescent="0.3">
      <c r="A3107" s="8" t="s">
        <v>233</v>
      </c>
      <c r="B3107" s="8" t="s">
        <v>240</v>
      </c>
      <c r="C3107" s="8" t="s">
        <v>211</v>
      </c>
      <c r="D3107" s="8" t="s">
        <v>29</v>
      </c>
      <c r="E3107" s="12">
        <v>60</v>
      </c>
      <c r="F3107" s="12">
        <v>1</v>
      </c>
      <c r="G3107" s="12">
        <v>60</v>
      </c>
      <c r="H3107" s="13">
        <v>13.2</v>
      </c>
      <c r="I3107" s="13">
        <v>0.6</v>
      </c>
      <c r="J3107" s="13">
        <v>0.24</v>
      </c>
      <c r="K3107" s="13">
        <v>2.7</v>
      </c>
      <c r="L3107" s="13">
        <v>1.68</v>
      </c>
      <c r="M3107" s="5">
        <f>AllData_CategoryTribe!AX3108*4</f>
        <v>2.4</v>
      </c>
      <c r="N3107" s="5">
        <f>AllData_CategoryTribe!BA3108*9</f>
        <v>2.16</v>
      </c>
      <c r="O3107" s="5">
        <f>AllData_CategoryTribe!BB3108*4</f>
        <v>10.8</v>
      </c>
      <c r="P3107">
        <f t="shared" si="48"/>
        <v>1</v>
      </c>
      <c r="Q3107">
        <v>5.9</v>
      </c>
    </row>
    <row r="3108" spans="1:17" x14ac:dyDescent="0.3">
      <c r="A3108" s="8" t="s">
        <v>233</v>
      </c>
      <c r="B3108" s="8" t="s">
        <v>240</v>
      </c>
      <c r="C3108" s="8" t="s">
        <v>211</v>
      </c>
      <c r="D3108" s="8" t="s">
        <v>30</v>
      </c>
      <c r="E3108" s="12">
        <v>119</v>
      </c>
      <c r="F3108" s="12">
        <v>1</v>
      </c>
      <c r="G3108" s="12">
        <v>119</v>
      </c>
      <c r="H3108" s="13">
        <v>109.48</v>
      </c>
      <c r="I3108" s="13">
        <v>1.19</v>
      </c>
      <c r="J3108" s="13">
        <v>0.59499999999999997</v>
      </c>
      <c r="K3108" s="13">
        <v>27.846</v>
      </c>
      <c r="L3108" s="13">
        <v>2.8559999999999999</v>
      </c>
      <c r="M3108" s="5">
        <f>AllData_CategoryTribe!AX3109*4</f>
        <v>4.76</v>
      </c>
      <c r="N3108" s="5">
        <f>AllData_CategoryTribe!BA3109*9</f>
        <v>5.3549999999999995</v>
      </c>
      <c r="O3108" s="5">
        <f>AllData_CategoryTribe!BB3109*4</f>
        <v>111.384</v>
      </c>
      <c r="P3108">
        <f t="shared" si="48"/>
        <v>1</v>
      </c>
      <c r="Q3108">
        <v>24.9</v>
      </c>
    </row>
    <row r="3109" spans="1:17" x14ac:dyDescent="0.3">
      <c r="A3109" s="8" t="s">
        <v>233</v>
      </c>
      <c r="B3109" s="8" t="s">
        <v>240</v>
      </c>
      <c r="C3109" s="8" t="s">
        <v>211</v>
      </c>
      <c r="D3109" s="8" t="s">
        <v>31</v>
      </c>
      <c r="E3109" s="12">
        <v>122</v>
      </c>
      <c r="F3109" s="12">
        <v>1</v>
      </c>
      <c r="G3109" s="12">
        <v>122</v>
      </c>
      <c r="H3109" s="13">
        <v>113.46</v>
      </c>
      <c r="I3109" s="13">
        <v>2.44</v>
      </c>
      <c r="J3109" s="13">
        <v>0.12200000000000001</v>
      </c>
      <c r="K3109" s="13">
        <v>26.352000000000004</v>
      </c>
      <c r="L3109" s="13">
        <v>1.83</v>
      </c>
      <c r="M3109" s="5">
        <f>AllData_CategoryTribe!AX3110*4</f>
        <v>9.76</v>
      </c>
      <c r="N3109" s="5">
        <f>AllData_CategoryTribe!BA3110*9</f>
        <v>1.0980000000000001</v>
      </c>
      <c r="O3109" s="5">
        <f>AllData_CategoryTribe!BB3110*4</f>
        <v>105.40800000000002</v>
      </c>
      <c r="P3109">
        <f t="shared" si="48"/>
        <v>1</v>
      </c>
      <c r="Q3109">
        <v>23.700000000000003</v>
      </c>
    </row>
    <row r="3110" spans="1:17" x14ac:dyDescent="0.3">
      <c r="A3110" s="8" t="s">
        <v>233</v>
      </c>
      <c r="B3110" s="8" t="s">
        <v>240</v>
      </c>
      <c r="C3110" s="8" t="s">
        <v>211</v>
      </c>
      <c r="D3110" s="8" t="s">
        <v>87</v>
      </c>
      <c r="E3110" s="12">
        <v>171</v>
      </c>
      <c r="F3110" s="12"/>
      <c r="G3110" s="12">
        <v>0</v>
      </c>
      <c r="H3110" s="13">
        <v>0</v>
      </c>
      <c r="I3110" s="13">
        <v>0</v>
      </c>
      <c r="J3110" s="13">
        <v>0</v>
      </c>
      <c r="K3110" s="13">
        <v>0</v>
      </c>
      <c r="L3110" s="13">
        <v>0</v>
      </c>
      <c r="M3110" s="5">
        <f>AllData_CategoryTribe!AX3111*4</f>
        <v>0</v>
      </c>
      <c r="N3110" s="5">
        <f>AllData_CategoryTribe!BA3111*9</f>
        <v>0</v>
      </c>
      <c r="O3110" s="5">
        <f>AllData_CategoryTribe!BB3111*4</f>
        <v>0</v>
      </c>
      <c r="P3110">
        <f t="shared" si="48"/>
        <v>0</v>
      </c>
      <c r="Q3110">
        <v>29</v>
      </c>
    </row>
    <row r="3111" spans="1:17" x14ac:dyDescent="0.3">
      <c r="A3111" s="8" t="s">
        <v>233</v>
      </c>
      <c r="B3111" s="8" t="s">
        <v>240</v>
      </c>
      <c r="C3111" s="8" t="s">
        <v>211</v>
      </c>
      <c r="D3111" s="8" t="s">
        <v>128</v>
      </c>
      <c r="E3111" s="12">
        <v>62</v>
      </c>
      <c r="F3111" s="12">
        <v>6.7000000000000004E-2</v>
      </c>
      <c r="G3111" s="12">
        <v>4.1539999999999999</v>
      </c>
      <c r="H3111" s="13">
        <v>1.8693</v>
      </c>
      <c r="I3111" s="13">
        <v>4.5693999999999999E-2</v>
      </c>
      <c r="J3111" s="13">
        <v>8.3079999999999994E-3</v>
      </c>
      <c r="K3111" s="13">
        <v>0.43616999999999995</v>
      </c>
      <c r="L3111" s="13">
        <v>0.13708200000000001</v>
      </c>
      <c r="M3111" s="5">
        <f>AllData_CategoryTribe!AX3112*4</f>
        <v>0.18277599999999999</v>
      </c>
      <c r="N3111" s="5">
        <f>AllData_CategoryTribe!BA3112*9</f>
        <v>7.4771999999999991E-2</v>
      </c>
      <c r="O3111" s="5">
        <f>AllData_CategoryTribe!BB3112*4</f>
        <v>1.7446799999999998</v>
      </c>
      <c r="P3111">
        <f t="shared" si="48"/>
        <v>1</v>
      </c>
      <c r="Q3111">
        <v>11.8</v>
      </c>
    </row>
    <row r="3112" spans="1:17" x14ac:dyDescent="0.3">
      <c r="A3112" s="8" t="s">
        <v>233</v>
      </c>
      <c r="B3112" s="8" t="s">
        <v>240</v>
      </c>
      <c r="C3112" s="8" t="s">
        <v>211</v>
      </c>
      <c r="D3112" s="8" t="s">
        <v>167</v>
      </c>
      <c r="E3112" s="12">
        <v>62</v>
      </c>
      <c r="F3112" s="12"/>
      <c r="G3112" s="12">
        <v>0</v>
      </c>
      <c r="H3112" s="13">
        <v>0</v>
      </c>
      <c r="I3112" s="13">
        <v>0</v>
      </c>
      <c r="J3112" s="13">
        <v>0</v>
      </c>
      <c r="K3112" s="13">
        <v>0</v>
      </c>
      <c r="L3112" s="13">
        <v>0</v>
      </c>
      <c r="M3112" s="5">
        <f>AllData_CategoryTribe!AX3113*4</f>
        <v>0</v>
      </c>
      <c r="N3112" s="5">
        <f>AllData_CategoryTribe!BA3113*9</f>
        <v>0</v>
      </c>
      <c r="O3112" s="5">
        <f>AllData_CategoryTribe!BB3113*4</f>
        <v>0</v>
      </c>
      <c r="P3112">
        <f t="shared" si="48"/>
        <v>0</v>
      </c>
      <c r="Q3112">
        <v>5.8</v>
      </c>
    </row>
    <row r="3113" spans="1:17" x14ac:dyDescent="0.3">
      <c r="A3113" s="8" t="s">
        <v>233</v>
      </c>
      <c r="B3113" s="8" t="s">
        <v>240</v>
      </c>
      <c r="C3113" s="8" t="s">
        <v>211</v>
      </c>
      <c r="D3113" s="8" t="s">
        <v>171</v>
      </c>
      <c r="E3113" s="12">
        <v>44</v>
      </c>
      <c r="F3113" s="12">
        <v>1</v>
      </c>
      <c r="G3113" s="12">
        <v>44</v>
      </c>
      <c r="H3113" s="13">
        <v>120.56</v>
      </c>
      <c r="I3113" s="13">
        <v>3.8720000000000003</v>
      </c>
      <c r="J3113" s="13">
        <v>1.32</v>
      </c>
      <c r="K3113" s="13">
        <v>22.835999999999999</v>
      </c>
      <c r="L3113" s="13">
        <v>1.232</v>
      </c>
      <c r="M3113" s="5">
        <f>AllData_CategoryTribe!AX3114*4</f>
        <v>15.488000000000001</v>
      </c>
      <c r="N3113" s="5">
        <f>AllData_CategoryTribe!BA3114*9</f>
        <v>11.88</v>
      </c>
      <c r="O3113" s="5">
        <f>AllData_CategoryTribe!BB3114*4</f>
        <v>91.343999999999994</v>
      </c>
      <c r="P3113">
        <f t="shared" si="48"/>
        <v>1</v>
      </c>
      <c r="Q3113">
        <v>63.7</v>
      </c>
    </row>
    <row r="3114" spans="1:17" x14ac:dyDescent="0.3">
      <c r="A3114" s="8" t="s">
        <v>234</v>
      </c>
      <c r="B3114" s="8" t="s">
        <v>240</v>
      </c>
      <c r="C3114" s="8" t="s">
        <v>211</v>
      </c>
      <c r="D3114" s="8" t="s">
        <v>248</v>
      </c>
      <c r="E3114" s="12">
        <v>134</v>
      </c>
      <c r="F3114" s="12">
        <v>0.28599999999999998</v>
      </c>
      <c r="G3114" s="12">
        <v>38.323999999999998</v>
      </c>
      <c r="H3114" s="13">
        <v>62.468119999999999</v>
      </c>
      <c r="I3114" s="13">
        <v>2.414412</v>
      </c>
      <c r="J3114" s="13">
        <v>0.53653600000000001</v>
      </c>
      <c r="K3114" s="13">
        <v>11.918764000000001</v>
      </c>
      <c r="L3114" s="13">
        <v>0.38323999999999997</v>
      </c>
      <c r="M3114" s="5">
        <f>AllData_CategoryTribe!AX3115*4</f>
        <v>9.657648</v>
      </c>
      <c r="N3114" s="5">
        <f>AllData_CategoryTribe!BA3115*9</f>
        <v>4.828824</v>
      </c>
      <c r="O3114" s="5">
        <f>AllData_CategoryTribe!BB3115*4</f>
        <v>47.675056000000005</v>
      </c>
      <c r="P3114">
        <f t="shared" si="48"/>
        <v>1</v>
      </c>
      <c r="Q3114">
        <v>38.799999999999997</v>
      </c>
    </row>
    <row r="3115" spans="1:17" x14ac:dyDescent="0.3">
      <c r="A3115" s="8" t="s">
        <v>234</v>
      </c>
      <c r="B3115" s="8" t="s">
        <v>240</v>
      </c>
      <c r="C3115" s="8" t="s">
        <v>211</v>
      </c>
      <c r="D3115" s="8" t="s">
        <v>27</v>
      </c>
      <c r="E3115" s="12">
        <v>114</v>
      </c>
      <c r="F3115" s="12">
        <v>1</v>
      </c>
      <c r="G3115" s="12">
        <v>114</v>
      </c>
      <c r="H3115" s="13">
        <v>142.5</v>
      </c>
      <c r="I3115" s="13">
        <v>2.3940000000000001</v>
      </c>
      <c r="J3115" s="13">
        <v>1.4820000000000002</v>
      </c>
      <c r="K3115" s="13">
        <v>29.867999999999999</v>
      </c>
      <c r="L3115" s="13">
        <v>1.1399999999999999</v>
      </c>
      <c r="M3115" s="5">
        <f>AllData_CategoryTribe!AX3116*4</f>
        <v>9.5760000000000005</v>
      </c>
      <c r="N3115" s="5">
        <f>AllData_CategoryTribe!BA3116*9</f>
        <v>13.338000000000001</v>
      </c>
      <c r="O3115" s="5">
        <f>AllData_CategoryTribe!BB3116*4</f>
        <v>119.47199999999999</v>
      </c>
      <c r="P3115">
        <f t="shared" si="48"/>
        <v>1</v>
      </c>
      <c r="Q3115">
        <v>29.6</v>
      </c>
    </row>
    <row r="3116" spans="1:17" x14ac:dyDescent="0.3">
      <c r="A3116" s="8" t="s">
        <v>234</v>
      </c>
      <c r="B3116" s="8" t="s">
        <v>240</v>
      </c>
      <c r="C3116" s="8" t="s">
        <v>211</v>
      </c>
      <c r="D3116" s="8" t="s">
        <v>32</v>
      </c>
      <c r="E3116" s="12">
        <v>83</v>
      </c>
      <c r="F3116" s="12">
        <v>1</v>
      </c>
      <c r="G3116" s="12">
        <v>83</v>
      </c>
      <c r="H3116" s="13">
        <v>275.56</v>
      </c>
      <c r="I3116" s="13">
        <v>8.5490000000000013</v>
      </c>
      <c r="J3116" s="13">
        <v>2.4900000000000002</v>
      </c>
      <c r="K3116" s="13">
        <v>61.171000000000006</v>
      </c>
      <c r="L3116" s="13">
        <v>10.540999999999999</v>
      </c>
      <c r="M3116" s="5">
        <f>AllData_CategoryTribe!AX3117*4</f>
        <v>34.196000000000005</v>
      </c>
      <c r="N3116" s="5">
        <f>AllData_CategoryTribe!BA3117*9</f>
        <v>22.410000000000004</v>
      </c>
      <c r="O3116" s="5">
        <f>AllData_CategoryTribe!BB3117*4</f>
        <v>244.68400000000003</v>
      </c>
      <c r="P3116">
        <f t="shared" si="48"/>
        <v>1</v>
      </c>
      <c r="Q3116">
        <v>87</v>
      </c>
    </row>
    <row r="3117" spans="1:17" x14ac:dyDescent="0.3">
      <c r="A3117" s="8" t="s">
        <v>227</v>
      </c>
      <c r="B3117" s="8" t="s">
        <v>240</v>
      </c>
      <c r="C3117" s="8" t="s">
        <v>211</v>
      </c>
      <c r="D3117" s="8" t="s">
        <v>33</v>
      </c>
      <c r="E3117" s="12">
        <v>20</v>
      </c>
      <c r="F3117" s="12">
        <v>3.0000000000000001E-3</v>
      </c>
      <c r="G3117" s="12">
        <v>0.06</v>
      </c>
      <c r="H3117" s="13">
        <v>0.18239999999999998</v>
      </c>
      <c r="I3117" s="13">
        <v>1.7999999999999998E-4</v>
      </c>
      <c r="J3117" s="13">
        <v>0</v>
      </c>
      <c r="K3117" s="13">
        <v>4.9439999999999998E-2</v>
      </c>
      <c r="L3117" s="13">
        <v>0</v>
      </c>
      <c r="M3117" s="5">
        <f>AllData_CategoryTribe!AX3118*4</f>
        <v>7.1999999999999994E-4</v>
      </c>
      <c r="N3117" s="5">
        <f>AllData_CategoryTribe!BA3118*9</f>
        <v>0</v>
      </c>
      <c r="O3117" s="5">
        <f>AllData_CategoryTribe!BB3118*4</f>
        <v>0.19775999999999999</v>
      </c>
      <c r="P3117">
        <f t="shared" si="48"/>
        <v>1</v>
      </c>
      <c r="Q3117">
        <v>82.7</v>
      </c>
    </row>
    <row r="3118" spans="1:17" x14ac:dyDescent="0.3">
      <c r="A3118" s="8" t="s">
        <v>232</v>
      </c>
      <c r="B3118" s="8" t="s">
        <v>239</v>
      </c>
      <c r="C3118" s="8" t="s">
        <v>212</v>
      </c>
      <c r="D3118" s="8" t="s">
        <v>13</v>
      </c>
      <c r="E3118" s="12">
        <v>112</v>
      </c>
      <c r="F3118" s="12">
        <v>0.1</v>
      </c>
      <c r="G3118" s="12">
        <v>11.200000000000001</v>
      </c>
      <c r="H3118" s="13">
        <v>30.128</v>
      </c>
      <c r="I3118" s="13">
        <v>2.7888000000000002</v>
      </c>
      <c r="J3118" s="13">
        <v>2.016</v>
      </c>
      <c r="K3118" s="13">
        <v>0</v>
      </c>
      <c r="L3118" s="13">
        <v>0</v>
      </c>
      <c r="M3118" s="5">
        <f>AllData_CategoryTribe!AX3119*4</f>
        <v>11.155200000000001</v>
      </c>
      <c r="N3118" s="5">
        <f>AllData_CategoryTribe!BA3119*9</f>
        <v>18.143999999999998</v>
      </c>
      <c r="O3118" s="5">
        <f>AllData_CategoryTribe!BB3119*4</f>
        <v>0</v>
      </c>
      <c r="P3118">
        <f t="shared" si="48"/>
        <v>1</v>
      </c>
      <c r="Q3118">
        <v>42.9</v>
      </c>
    </row>
    <row r="3119" spans="1:17" x14ac:dyDescent="0.3">
      <c r="A3119" s="8" t="s">
        <v>232</v>
      </c>
      <c r="B3119" s="8" t="s">
        <v>239</v>
      </c>
      <c r="C3119" s="8" t="s">
        <v>212</v>
      </c>
      <c r="D3119" s="8" t="s">
        <v>15</v>
      </c>
      <c r="E3119" s="12">
        <v>85</v>
      </c>
      <c r="F3119" s="12">
        <v>3.0000000000000001E-3</v>
      </c>
      <c r="G3119" s="12">
        <v>0.255</v>
      </c>
      <c r="H3119" s="13">
        <v>0.61454999999999993</v>
      </c>
      <c r="I3119" s="13">
        <v>8.3894999999999997E-2</v>
      </c>
      <c r="J3119" s="13">
        <v>2.7795E-2</v>
      </c>
      <c r="K3119" s="13">
        <v>1.2750000000000001E-3</v>
      </c>
      <c r="L3119" s="13">
        <v>0</v>
      </c>
      <c r="M3119" s="5">
        <f>AllData_CategoryTribe!AX3120*4</f>
        <v>0.33557999999999999</v>
      </c>
      <c r="N3119" s="5">
        <f>AllData_CategoryTribe!BA3120*9</f>
        <v>0.25015500000000002</v>
      </c>
      <c r="O3119" s="5">
        <f>AllData_CategoryTribe!BB3120*4</f>
        <v>5.1000000000000004E-3</v>
      </c>
      <c r="P3119">
        <f t="shared" si="48"/>
        <v>1</v>
      </c>
      <c r="Q3119">
        <v>44.3</v>
      </c>
    </row>
    <row r="3120" spans="1:17" x14ac:dyDescent="0.3">
      <c r="A3120" s="8" t="s">
        <v>232</v>
      </c>
      <c r="B3120" s="8" t="s">
        <v>239</v>
      </c>
      <c r="C3120" s="8" t="s">
        <v>212</v>
      </c>
      <c r="D3120" s="8" t="s">
        <v>17</v>
      </c>
      <c r="E3120" s="12">
        <v>85</v>
      </c>
      <c r="F3120" s="12">
        <v>3.0000000000000001E-3</v>
      </c>
      <c r="G3120" s="12">
        <v>0.255</v>
      </c>
      <c r="H3120" s="13">
        <v>0.67575000000000007</v>
      </c>
      <c r="I3120" s="13">
        <v>4.3095000000000001E-2</v>
      </c>
      <c r="J3120" s="13">
        <v>5.457E-2</v>
      </c>
      <c r="K3120" s="13">
        <v>0</v>
      </c>
      <c r="L3120" s="13">
        <v>0</v>
      </c>
      <c r="M3120" s="5">
        <f>AllData_CategoryTribe!AX3121*4</f>
        <v>0.17238000000000001</v>
      </c>
      <c r="N3120" s="5">
        <f>AllData_CategoryTribe!BA3121*9</f>
        <v>0.49113000000000001</v>
      </c>
      <c r="O3120" s="5">
        <f>AllData_CategoryTribe!BB3121*4</f>
        <v>0</v>
      </c>
      <c r="P3120">
        <f t="shared" si="48"/>
        <v>1</v>
      </c>
      <c r="Q3120">
        <v>38.299999999999997</v>
      </c>
    </row>
    <row r="3121" spans="1:17" x14ac:dyDescent="0.3">
      <c r="A3121" s="8" t="s">
        <v>232</v>
      </c>
      <c r="B3121" s="8" t="s">
        <v>239</v>
      </c>
      <c r="C3121" s="8" t="s">
        <v>212</v>
      </c>
      <c r="D3121" s="8" t="s">
        <v>18</v>
      </c>
      <c r="E3121" s="12"/>
      <c r="F3121" s="12">
        <v>0</v>
      </c>
      <c r="G3121" s="12">
        <v>0</v>
      </c>
      <c r="H3121" s="13">
        <v>0</v>
      </c>
      <c r="I3121" s="13">
        <v>0</v>
      </c>
      <c r="J3121" s="13">
        <v>0</v>
      </c>
      <c r="K3121" s="13">
        <v>0</v>
      </c>
      <c r="L3121" s="13">
        <v>0</v>
      </c>
      <c r="M3121" s="5">
        <f>AllData_CategoryTribe!AX3122*4</f>
        <v>0</v>
      </c>
      <c r="N3121" s="5">
        <f>AllData_CategoryTribe!BA3122*9</f>
        <v>0</v>
      </c>
      <c r="O3121" s="5">
        <f>AllData_CategoryTribe!BB3122*4</f>
        <v>0</v>
      </c>
      <c r="P3121">
        <f t="shared" si="48"/>
        <v>0</v>
      </c>
      <c r="Q3121">
        <v>39.900000000000006</v>
      </c>
    </row>
    <row r="3122" spans="1:17" x14ac:dyDescent="0.3">
      <c r="A3122" s="8" t="s">
        <v>232</v>
      </c>
      <c r="B3122" s="8" t="s">
        <v>239</v>
      </c>
      <c r="C3122" s="8" t="s">
        <v>212</v>
      </c>
      <c r="D3122" s="8" t="s">
        <v>19</v>
      </c>
      <c r="E3122" s="12">
        <v>112</v>
      </c>
      <c r="F3122" s="12">
        <v>3.0000000000000001E-3</v>
      </c>
      <c r="G3122" s="12">
        <v>0.33600000000000002</v>
      </c>
      <c r="H3122" s="13">
        <v>0.95760000000000001</v>
      </c>
      <c r="I3122" s="13">
        <v>9.0383999999999992E-2</v>
      </c>
      <c r="J3122" s="13">
        <v>6.3503999999999991E-2</v>
      </c>
      <c r="K3122" s="13">
        <v>0</v>
      </c>
      <c r="L3122" s="13">
        <v>0</v>
      </c>
      <c r="M3122" s="5">
        <f>AllData_CategoryTribe!AX3123*4</f>
        <v>0.36153599999999997</v>
      </c>
      <c r="N3122" s="5">
        <f>AllData_CategoryTribe!BA3123*9</f>
        <v>0.57153599999999993</v>
      </c>
      <c r="O3122" s="5">
        <f>AllData_CategoryTribe!BB3123*4</f>
        <v>0</v>
      </c>
      <c r="P3122">
        <f t="shared" si="48"/>
        <v>1</v>
      </c>
      <c r="Q3122">
        <v>45.8</v>
      </c>
    </row>
    <row r="3123" spans="1:17" x14ac:dyDescent="0.3">
      <c r="A3123" s="8" t="s">
        <v>232</v>
      </c>
      <c r="B3123" s="8" t="s">
        <v>239</v>
      </c>
      <c r="C3123" s="8" t="s">
        <v>212</v>
      </c>
      <c r="D3123" s="8" t="s">
        <v>22</v>
      </c>
      <c r="E3123" s="12"/>
      <c r="F3123" s="12">
        <v>0</v>
      </c>
      <c r="G3123" s="12">
        <v>0</v>
      </c>
      <c r="H3123" s="13">
        <v>0</v>
      </c>
      <c r="I3123" s="13">
        <v>0</v>
      </c>
      <c r="J3123" s="13">
        <v>0</v>
      </c>
      <c r="K3123" s="13">
        <v>0</v>
      </c>
      <c r="L3123" s="13">
        <v>0</v>
      </c>
      <c r="M3123" s="5">
        <f>AllData_CategoryTribe!AX3124*4</f>
        <v>0</v>
      </c>
      <c r="N3123" s="5">
        <f>AllData_CategoryTribe!BA3124*9</f>
        <v>0</v>
      </c>
      <c r="O3123" s="5">
        <f>AllData_CategoryTribe!BB3124*4</f>
        <v>0</v>
      </c>
      <c r="P3123">
        <f t="shared" si="48"/>
        <v>0</v>
      </c>
      <c r="Q3123">
        <v>45.8</v>
      </c>
    </row>
    <row r="3124" spans="1:17" x14ac:dyDescent="0.3">
      <c r="A3124" s="8" t="s">
        <v>232</v>
      </c>
      <c r="B3124" s="8" t="s">
        <v>239</v>
      </c>
      <c r="C3124" s="8" t="s">
        <v>212</v>
      </c>
      <c r="D3124" s="8" t="s">
        <v>136</v>
      </c>
      <c r="E3124" s="12">
        <v>56</v>
      </c>
      <c r="F3124" s="12">
        <v>3.3000000000000002E-2</v>
      </c>
      <c r="G3124" s="12">
        <v>1.8480000000000001</v>
      </c>
      <c r="H3124" s="13">
        <v>5.0450400000000002</v>
      </c>
      <c r="I3124" s="13">
        <v>0.51004800000000006</v>
      </c>
      <c r="J3124" s="13">
        <v>0.31785599999999997</v>
      </c>
      <c r="K3124" s="13">
        <v>0</v>
      </c>
      <c r="L3124" s="13">
        <v>0</v>
      </c>
      <c r="M3124" s="5">
        <f>AllData_CategoryTribe!AX3125*4</f>
        <v>2.0401920000000002</v>
      </c>
      <c r="N3124" s="5">
        <f>AllData_CategoryTribe!BA3125*9</f>
        <v>2.8607039999999997</v>
      </c>
      <c r="O3124" s="5">
        <f>AllData_CategoryTribe!BB3125*4</f>
        <v>0</v>
      </c>
      <c r="P3124">
        <f t="shared" si="48"/>
        <v>1</v>
      </c>
      <c r="Q3124">
        <v>44.8</v>
      </c>
    </row>
    <row r="3125" spans="1:17" x14ac:dyDescent="0.3">
      <c r="A3125" s="8" t="s">
        <v>232</v>
      </c>
      <c r="B3125" s="8" t="s">
        <v>239</v>
      </c>
      <c r="C3125" s="8" t="s">
        <v>212</v>
      </c>
      <c r="D3125" s="8" t="s">
        <v>23</v>
      </c>
      <c r="E3125" s="12">
        <v>64</v>
      </c>
      <c r="F3125" s="12">
        <v>1</v>
      </c>
      <c r="G3125" s="12">
        <v>64</v>
      </c>
      <c r="H3125" s="13">
        <v>99.2</v>
      </c>
      <c r="I3125" s="13">
        <v>8.0640000000000001</v>
      </c>
      <c r="J3125" s="13">
        <v>6.7839999999999998</v>
      </c>
      <c r="K3125" s="13">
        <v>0.70400000000000007</v>
      </c>
      <c r="L3125" s="13">
        <v>0</v>
      </c>
      <c r="M3125" s="5">
        <f>AllData_CategoryTribe!AX3126*4</f>
        <v>32.256</v>
      </c>
      <c r="N3125" s="5">
        <f>AllData_CategoryTribe!BA3126*9</f>
        <v>61.055999999999997</v>
      </c>
      <c r="O3125" s="5">
        <f>AllData_CategoryTribe!BB3126*4</f>
        <v>2.8160000000000003</v>
      </c>
      <c r="P3125">
        <f t="shared" si="48"/>
        <v>1</v>
      </c>
      <c r="Q3125">
        <v>24.3</v>
      </c>
    </row>
    <row r="3126" spans="1:17" x14ac:dyDescent="0.3">
      <c r="A3126" s="8" t="s">
        <v>232</v>
      </c>
      <c r="B3126" s="8" t="s">
        <v>239</v>
      </c>
      <c r="C3126" s="8" t="s">
        <v>212</v>
      </c>
      <c r="D3126" s="8" t="s">
        <v>24</v>
      </c>
      <c r="E3126" s="12">
        <v>184</v>
      </c>
      <c r="F3126" s="12">
        <v>0.14299999999999999</v>
      </c>
      <c r="G3126" s="12">
        <v>26.311999999999998</v>
      </c>
      <c r="H3126" s="13">
        <v>18.155279999999998</v>
      </c>
      <c r="I3126" s="13">
        <v>0.94723199999999996</v>
      </c>
      <c r="J3126" s="13">
        <v>1.0787919999999998</v>
      </c>
      <c r="K3126" s="13">
        <v>1.18404</v>
      </c>
      <c r="L3126" s="13">
        <v>0</v>
      </c>
      <c r="M3126" s="5">
        <f>AllData_CategoryTribe!AX3127*4</f>
        <v>3.7889279999999999</v>
      </c>
      <c r="N3126" s="5">
        <f>AllData_CategoryTribe!BA3127*9</f>
        <v>9.709127999999998</v>
      </c>
      <c r="O3126" s="5">
        <f>AllData_CategoryTribe!BB3127*4</f>
        <v>4.7361599999999999</v>
      </c>
      <c r="P3126">
        <f t="shared" si="48"/>
        <v>1</v>
      </c>
      <c r="Q3126">
        <v>12.2</v>
      </c>
    </row>
    <row r="3127" spans="1:17" x14ac:dyDescent="0.3">
      <c r="A3127" s="8" t="s">
        <v>232</v>
      </c>
      <c r="B3127" s="8" t="s">
        <v>239</v>
      </c>
      <c r="C3127" s="8" t="s">
        <v>212</v>
      </c>
      <c r="D3127" s="8" t="s">
        <v>25</v>
      </c>
      <c r="E3127" s="12"/>
      <c r="F3127" s="12">
        <v>0</v>
      </c>
      <c r="G3127" s="12">
        <v>0</v>
      </c>
      <c r="H3127" s="13">
        <v>0</v>
      </c>
      <c r="I3127" s="13">
        <v>0</v>
      </c>
      <c r="J3127" s="13">
        <v>0</v>
      </c>
      <c r="K3127" s="13">
        <v>0</v>
      </c>
      <c r="L3127" s="13">
        <v>0</v>
      </c>
      <c r="M3127" s="5">
        <f>AllData_CategoryTribe!AX3128*4</f>
        <v>0</v>
      </c>
      <c r="N3127" s="5">
        <f>AllData_CategoryTribe!BA3128*9</f>
        <v>0</v>
      </c>
      <c r="O3127" s="5">
        <f>AllData_CategoryTribe!BB3128*4</f>
        <v>0</v>
      </c>
      <c r="P3127">
        <f t="shared" si="48"/>
        <v>0</v>
      </c>
      <c r="Q3127">
        <v>59.3</v>
      </c>
    </row>
    <row r="3128" spans="1:17" x14ac:dyDescent="0.3">
      <c r="A3128" s="8" t="s">
        <v>20</v>
      </c>
      <c r="B3128" s="8" t="s">
        <v>239</v>
      </c>
      <c r="C3128" s="8" t="s">
        <v>212</v>
      </c>
      <c r="D3128" s="8" t="s">
        <v>20</v>
      </c>
      <c r="E3128" s="12"/>
      <c r="F3128" s="12">
        <v>0</v>
      </c>
      <c r="G3128" s="12">
        <v>0</v>
      </c>
      <c r="H3128" s="13">
        <v>0</v>
      </c>
      <c r="I3128" s="13">
        <v>0</v>
      </c>
      <c r="J3128" s="13">
        <v>0</v>
      </c>
      <c r="K3128" s="13">
        <v>0</v>
      </c>
      <c r="L3128" s="13">
        <v>0</v>
      </c>
      <c r="M3128" s="5">
        <f>AllData_CategoryTribe!AX3129*4</f>
        <v>0</v>
      </c>
      <c r="N3128" s="5">
        <f>AllData_CategoryTribe!BA3129*9</f>
        <v>0</v>
      </c>
      <c r="O3128" s="5">
        <f>AllData_CategoryTribe!BB3129*4</f>
        <v>0</v>
      </c>
      <c r="P3128">
        <f t="shared" si="48"/>
        <v>0</v>
      </c>
      <c r="Q3128">
        <v>21.4</v>
      </c>
    </row>
    <row r="3129" spans="1:17" x14ac:dyDescent="0.3">
      <c r="A3129" s="8" t="s">
        <v>233</v>
      </c>
      <c r="B3129" s="8" t="s">
        <v>239</v>
      </c>
      <c r="C3129" s="8" t="s">
        <v>212</v>
      </c>
      <c r="D3129" s="8" t="s">
        <v>26</v>
      </c>
      <c r="E3129" s="12">
        <v>175</v>
      </c>
      <c r="F3129" s="12">
        <v>0.14299999999999999</v>
      </c>
      <c r="G3129" s="12">
        <v>25.024999999999999</v>
      </c>
      <c r="H3129" s="13">
        <v>32.532499999999999</v>
      </c>
      <c r="I3129" s="13">
        <v>0.60059999999999991</v>
      </c>
      <c r="J3129" s="13">
        <v>5.0049999999999997E-2</v>
      </c>
      <c r="K3129" s="13">
        <v>7.1571500000000006</v>
      </c>
      <c r="L3129" s="13">
        <v>7.5074999999999989E-2</v>
      </c>
      <c r="M3129" s="5">
        <f>AllData_CategoryTribe!AX3130*4</f>
        <v>2.4023999999999996</v>
      </c>
      <c r="N3129" s="5">
        <f>AllData_CategoryTribe!BA3130*9</f>
        <v>0.45044999999999996</v>
      </c>
      <c r="O3129" s="5">
        <f>AllData_CategoryTribe!BB3130*4</f>
        <v>28.628600000000002</v>
      </c>
      <c r="P3129">
        <f t="shared" si="48"/>
        <v>1</v>
      </c>
      <c r="Q3129">
        <v>31.200000000000003</v>
      </c>
    </row>
    <row r="3130" spans="1:17" x14ac:dyDescent="0.3">
      <c r="A3130" s="8" t="s">
        <v>233</v>
      </c>
      <c r="B3130" s="8" t="s">
        <v>239</v>
      </c>
      <c r="C3130" s="8" t="s">
        <v>212</v>
      </c>
      <c r="D3130" s="8" t="s">
        <v>28</v>
      </c>
      <c r="E3130" s="12">
        <v>185</v>
      </c>
      <c r="F3130" s="12">
        <v>1</v>
      </c>
      <c r="G3130" s="12">
        <v>185</v>
      </c>
      <c r="H3130" s="13">
        <v>234.95</v>
      </c>
      <c r="I3130" s="13">
        <v>16.094999999999999</v>
      </c>
      <c r="J3130" s="13">
        <v>0.92500000000000004</v>
      </c>
      <c r="K3130" s="13">
        <v>42.18</v>
      </c>
      <c r="L3130" s="13">
        <v>11.84</v>
      </c>
      <c r="M3130" s="5">
        <f>AllData_CategoryTribe!AX3131*4</f>
        <v>64.38</v>
      </c>
      <c r="N3130" s="5">
        <f>AllData_CategoryTribe!BA3131*9</f>
        <v>8.3250000000000011</v>
      </c>
      <c r="O3130" s="5">
        <f>AllData_CategoryTribe!BB3131*4</f>
        <v>168.72</v>
      </c>
      <c r="P3130">
        <f t="shared" si="48"/>
        <v>1</v>
      </c>
      <c r="Q3130">
        <v>32</v>
      </c>
    </row>
    <row r="3131" spans="1:17" x14ac:dyDescent="0.3">
      <c r="A3131" s="8" t="s">
        <v>233</v>
      </c>
      <c r="B3131" s="8" t="s">
        <v>239</v>
      </c>
      <c r="C3131" s="8" t="s">
        <v>212</v>
      </c>
      <c r="D3131" s="8" t="s">
        <v>29</v>
      </c>
      <c r="E3131" s="12">
        <v>60</v>
      </c>
      <c r="F3131" s="12">
        <v>1</v>
      </c>
      <c r="G3131" s="12">
        <v>60</v>
      </c>
      <c r="H3131" s="13">
        <v>13.2</v>
      </c>
      <c r="I3131" s="13">
        <v>0.6</v>
      </c>
      <c r="J3131" s="13">
        <v>0.24</v>
      </c>
      <c r="K3131" s="13">
        <v>2.7</v>
      </c>
      <c r="L3131" s="13">
        <v>1.68</v>
      </c>
      <c r="M3131" s="5">
        <f>AllData_CategoryTribe!AX3132*4</f>
        <v>2.4</v>
      </c>
      <c r="N3131" s="5">
        <f>AllData_CategoryTribe!BA3132*9</f>
        <v>2.16</v>
      </c>
      <c r="O3131" s="5">
        <f>AllData_CategoryTribe!BB3132*4</f>
        <v>10.8</v>
      </c>
      <c r="P3131">
        <f t="shared" si="48"/>
        <v>1</v>
      </c>
      <c r="Q3131">
        <v>5.9</v>
      </c>
    </row>
    <row r="3132" spans="1:17" x14ac:dyDescent="0.3">
      <c r="A3132" s="8" t="s">
        <v>233</v>
      </c>
      <c r="B3132" s="8" t="s">
        <v>239</v>
      </c>
      <c r="C3132" s="8" t="s">
        <v>212</v>
      </c>
      <c r="D3132" s="8" t="s">
        <v>30</v>
      </c>
      <c r="E3132" s="12">
        <v>119</v>
      </c>
      <c r="F3132" s="12">
        <v>1</v>
      </c>
      <c r="G3132" s="12">
        <v>119</v>
      </c>
      <c r="H3132" s="13">
        <v>109.48</v>
      </c>
      <c r="I3132" s="13">
        <v>1.19</v>
      </c>
      <c r="J3132" s="13">
        <v>0.59499999999999997</v>
      </c>
      <c r="K3132" s="13">
        <v>27.846</v>
      </c>
      <c r="L3132" s="13">
        <v>2.8559999999999999</v>
      </c>
      <c r="M3132" s="5">
        <f>AllData_CategoryTribe!AX3133*4</f>
        <v>4.76</v>
      </c>
      <c r="N3132" s="5">
        <f>AllData_CategoryTribe!BA3133*9</f>
        <v>5.3549999999999995</v>
      </c>
      <c r="O3132" s="5">
        <f>AllData_CategoryTribe!BB3133*4</f>
        <v>111.384</v>
      </c>
      <c r="P3132">
        <f t="shared" si="48"/>
        <v>1</v>
      </c>
      <c r="Q3132">
        <v>24.9</v>
      </c>
    </row>
    <row r="3133" spans="1:17" x14ac:dyDescent="0.3">
      <c r="A3133" s="8" t="s">
        <v>233</v>
      </c>
      <c r="B3133" s="8" t="s">
        <v>239</v>
      </c>
      <c r="C3133" s="8" t="s">
        <v>212</v>
      </c>
      <c r="D3133" s="8" t="s">
        <v>31</v>
      </c>
      <c r="E3133" s="12">
        <v>122</v>
      </c>
      <c r="F3133" s="12">
        <v>1</v>
      </c>
      <c r="G3133" s="12">
        <v>122</v>
      </c>
      <c r="H3133" s="13">
        <v>113.46</v>
      </c>
      <c r="I3133" s="13">
        <v>2.44</v>
      </c>
      <c r="J3133" s="13">
        <v>0.12200000000000001</v>
      </c>
      <c r="K3133" s="13">
        <v>26.352000000000004</v>
      </c>
      <c r="L3133" s="13">
        <v>1.83</v>
      </c>
      <c r="M3133" s="5">
        <f>AllData_CategoryTribe!AX3134*4</f>
        <v>9.76</v>
      </c>
      <c r="N3133" s="5">
        <f>AllData_CategoryTribe!BA3134*9</f>
        <v>1.0980000000000001</v>
      </c>
      <c r="O3133" s="5">
        <f>AllData_CategoryTribe!BB3134*4</f>
        <v>105.40800000000002</v>
      </c>
      <c r="P3133">
        <f t="shared" si="48"/>
        <v>1</v>
      </c>
      <c r="Q3133">
        <v>23.700000000000003</v>
      </c>
    </row>
    <row r="3134" spans="1:17" x14ac:dyDescent="0.3">
      <c r="A3134" s="8" t="s">
        <v>233</v>
      </c>
      <c r="B3134" s="8" t="s">
        <v>239</v>
      </c>
      <c r="C3134" s="8" t="s">
        <v>212</v>
      </c>
      <c r="D3134" s="8" t="s">
        <v>87</v>
      </c>
      <c r="E3134" s="12">
        <v>171</v>
      </c>
      <c r="F3134" s="12">
        <v>3.0000000000000001E-3</v>
      </c>
      <c r="G3134" s="12">
        <v>0.51300000000000001</v>
      </c>
      <c r="H3134" s="13">
        <v>0.59508000000000005</v>
      </c>
      <c r="I3134" s="13">
        <v>3.9501000000000001E-2</v>
      </c>
      <c r="J3134" s="13">
        <v>2.565E-3</v>
      </c>
      <c r="K3134" s="13">
        <v>0.10670400000000001</v>
      </c>
      <c r="L3134" s="13">
        <v>3.3345E-2</v>
      </c>
      <c r="M3134" s="5">
        <f>AllData_CategoryTribe!AX3135*4</f>
        <v>0.15800400000000001</v>
      </c>
      <c r="N3134" s="5">
        <f>AllData_CategoryTribe!BA3135*9</f>
        <v>2.3085000000000001E-2</v>
      </c>
      <c r="O3134" s="5">
        <f>AllData_CategoryTribe!BB3135*4</f>
        <v>0.42681600000000003</v>
      </c>
      <c r="P3134">
        <f t="shared" si="48"/>
        <v>1</v>
      </c>
      <c r="Q3134">
        <v>29</v>
      </c>
    </row>
    <row r="3135" spans="1:17" x14ac:dyDescent="0.3">
      <c r="A3135" s="8" t="s">
        <v>233</v>
      </c>
      <c r="B3135" s="8" t="s">
        <v>239</v>
      </c>
      <c r="C3135" s="8" t="s">
        <v>212</v>
      </c>
      <c r="D3135" s="8" t="s">
        <v>128</v>
      </c>
      <c r="E3135" s="12">
        <v>62</v>
      </c>
      <c r="F3135" s="12">
        <v>3.3000000000000002E-2</v>
      </c>
      <c r="G3135" s="12">
        <v>2.0460000000000003</v>
      </c>
      <c r="H3135" s="13">
        <v>0.92070000000000007</v>
      </c>
      <c r="I3135" s="13">
        <v>2.2506000000000005E-2</v>
      </c>
      <c r="J3135" s="13">
        <v>4.092000000000001E-3</v>
      </c>
      <c r="K3135" s="13">
        <v>0.21483000000000005</v>
      </c>
      <c r="L3135" s="13">
        <v>6.7518000000000009E-2</v>
      </c>
      <c r="M3135" s="5">
        <f>AllData_CategoryTribe!AX3136*4</f>
        <v>9.0024000000000021E-2</v>
      </c>
      <c r="N3135" s="5">
        <f>AllData_CategoryTribe!BA3136*9</f>
        <v>3.6828000000000007E-2</v>
      </c>
      <c r="O3135" s="5">
        <f>AllData_CategoryTribe!BB3136*4</f>
        <v>0.85932000000000019</v>
      </c>
      <c r="P3135">
        <f t="shared" si="48"/>
        <v>1</v>
      </c>
      <c r="Q3135">
        <v>11.8</v>
      </c>
    </row>
    <row r="3136" spans="1:17" x14ac:dyDescent="0.3">
      <c r="A3136" s="8" t="s">
        <v>233</v>
      </c>
      <c r="B3136" s="8" t="s">
        <v>239</v>
      </c>
      <c r="C3136" s="8" t="s">
        <v>212</v>
      </c>
      <c r="D3136" s="8" t="s">
        <v>167</v>
      </c>
      <c r="E3136" s="12">
        <v>62</v>
      </c>
      <c r="F3136" s="12">
        <v>1</v>
      </c>
      <c r="G3136" s="12">
        <v>62</v>
      </c>
      <c r="H3136" s="13">
        <v>13.02</v>
      </c>
      <c r="I3136" s="13">
        <v>0.55800000000000005</v>
      </c>
      <c r="J3136" s="13">
        <v>0.18599999999999997</v>
      </c>
      <c r="K3136" s="13">
        <v>2.8519999999999999</v>
      </c>
      <c r="L3136" s="13">
        <v>0.68200000000000005</v>
      </c>
      <c r="M3136" s="5">
        <f>AllData_CategoryTribe!AX3137*4</f>
        <v>2.2320000000000002</v>
      </c>
      <c r="N3136" s="5">
        <f>AllData_CategoryTribe!BA3137*9</f>
        <v>1.6739999999999997</v>
      </c>
      <c r="O3136" s="5">
        <f>AllData_CategoryTribe!BB3137*4</f>
        <v>11.407999999999999</v>
      </c>
      <c r="P3136">
        <f t="shared" si="48"/>
        <v>1</v>
      </c>
      <c r="Q3136">
        <v>5.8</v>
      </c>
    </row>
    <row r="3137" spans="1:17" x14ac:dyDescent="0.3">
      <c r="A3137" s="8" t="s">
        <v>233</v>
      </c>
      <c r="B3137" s="8" t="s">
        <v>239</v>
      </c>
      <c r="C3137" s="8" t="s">
        <v>212</v>
      </c>
      <c r="D3137" s="8" t="s">
        <v>171</v>
      </c>
      <c r="E3137" s="12">
        <v>44</v>
      </c>
      <c r="F3137" s="12">
        <v>0.28599999999999998</v>
      </c>
      <c r="G3137" s="12">
        <v>12.584</v>
      </c>
      <c r="H3137" s="13">
        <v>34.480159999999998</v>
      </c>
      <c r="I3137" s="13">
        <v>1.1073920000000002</v>
      </c>
      <c r="J3137" s="13">
        <v>0.37751999999999997</v>
      </c>
      <c r="K3137" s="13">
        <v>6.5310959999999998</v>
      </c>
      <c r="L3137" s="13">
        <v>0.352352</v>
      </c>
      <c r="M3137" s="5">
        <f>AllData_CategoryTribe!AX3138*4</f>
        <v>4.4295680000000006</v>
      </c>
      <c r="N3137" s="5">
        <f>AllData_CategoryTribe!BA3138*9</f>
        <v>3.3976799999999998</v>
      </c>
      <c r="O3137" s="5">
        <f>AllData_CategoryTribe!BB3138*4</f>
        <v>26.124383999999999</v>
      </c>
      <c r="P3137">
        <f t="shared" si="48"/>
        <v>1</v>
      </c>
      <c r="Q3137">
        <v>63.7</v>
      </c>
    </row>
    <row r="3138" spans="1:17" x14ac:dyDescent="0.3">
      <c r="A3138" s="8" t="s">
        <v>234</v>
      </c>
      <c r="B3138" s="8" t="s">
        <v>239</v>
      </c>
      <c r="C3138" s="8" t="s">
        <v>212</v>
      </c>
      <c r="D3138" s="8" t="s">
        <v>248</v>
      </c>
      <c r="E3138" s="12">
        <v>134</v>
      </c>
      <c r="F3138" s="12">
        <v>1</v>
      </c>
      <c r="G3138" s="12">
        <v>134</v>
      </c>
      <c r="H3138" s="13">
        <v>218.42</v>
      </c>
      <c r="I3138" s="13">
        <v>8.4420000000000002</v>
      </c>
      <c r="J3138" s="13">
        <v>1.8759999999999999</v>
      </c>
      <c r="K3138" s="13">
        <v>41.674000000000007</v>
      </c>
      <c r="L3138" s="13">
        <v>1.34</v>
      </c>
      <c r="M3138" s="5">
        <f>AllData_CategoryTribe!AX3139*4</f>
        <v>33.768000000000001</v>
      </c>
      <c r="N3138" s="5">
        <f>AllData_CategoryTribe!BA3139*9</f>
        <v>16.884</v>
      </c>
      <c r="O3138" s="5">
        <f>AllData_CategoryTribe!BB3139*4</f>
        <v>166.69600000000003</v>
      </c>
      <c r="P3138">
        <f t="shared" si="48"/>
        <v>1</v>
      </c>
      <c r="Q3138">
        <v>38.799999999999997</v>
      </c>
    </row>
    <row r="3139" spans="1:17" x14ac:dyDescent="0.3">
      <c r="A3139" s="8" t="s">
        <v>234</v>
      </c>
      <c r="B3139" s="8" t="s">
        <v>239</v>
      </c>
      <c r="C3139" s="8" t="s">
        <v>212</v>
      </c>
      <c r="D3139" s="8" t="s">
        <v>27</v>
      </c>
      <c r="E3139" s="12">
        <v>114</v>
      </c>
      <c r="F3139" s="12">
        <v>1</v>
      </c>
      <c r="G3139" s="12">
        <v>114</v>
      </c>
      <c r="H3139" s="13">
        <v>142.5</v>
      </c>
      <c r="I3139" s="13">
        <v>2.3940000000000001</v>
      </c>
      <c r="J3139" s="13">
        <v>1.4820000000000002</v>
      </c>
      <c r="K3139" s="13">
        <v>29.867999999999999</v>
      </c>
      <c r="L3139" s="13">
        <v>1.1399999999999999</v>
      </c>
      <c r="M3139" s="5">
        <f>AllData_CategoryTribe!AX3140*4</f>
        <v>9.5760000000000005</v>
      </c>
      <c r="N3139" s="5">
        <f>AllData_CategoryTribe!BA3140*9</f>
        <v>13.338000000000001</v>
      </c>
      <c r="O3139" s="5">
        <f>AllData_CategoryTribe!BB3140*4</f>
        <v>119.47199999999999</v>
      </c>
      <c r="P3139">
        <f t="shared" ref="P3139:P3202" si="49">IF($G$2:$G$3469&gt;0,1,0)</f>
        <v>1</v>
      </c>
      <c r="Q3139">
        <v>29.6</v>
      </c>
    </row>
    <row r="3140" spans="1:17" x14ac:dyDescent="0.3">
      <c r="A3140" s="8" t="s">
        <v>234</v>
      </c>
      <c r="B3140" s="8" t="s">
        <v>239</v>
      </c>
      <c r="C3140" s="8" t="s">
        <v>212</v>
      </c>
      <c r="D3140" s="8" t="s">
        <v>32</v>
      </c>
      <c r="E3140" s="12">
        <v>83</v>
      </c>
      <c r="F3140" s="12">
        <v>1</v>
      </c>
      <c r="G3140" s="12">
        <v>83</v>
      </c>
      <c r="H3140" s="13">
        <v>275.56</v>
      </c>
      <c r="I3140" s="13">
        <v>8.5490000000000013</v>
      </c>
      <c r="J3140" s="13">
        <v>2.4900000000000002</v>
      </c>
      <c r="K3140" s="13">
        <v>61.171000000000006</v>
      </c>
      <c r="L3140" s="13">
        <v>10.540999999999999</v>
      </c>
      <c r="M3140" s="5">
        <f>AllData_CategoryTribe!AX3141*4</f>
        <v>34.196000000000005</v>
      </c>
      <c r="N3140" s="5">
        <f>AllData_CategoryTribe!BA3141*9</f>
        <v>22.410000000000004</v>
      </c>
      <c r="O3140" s="5">
        <f>AllData_CategoryTribe!BB3141*4</f>
        <v>244.68400000000003</v>
      </c>
      <c r="P3140">
        <f t="shared" si="49"/>
        <v>1</v>
      </c>
      <c r="Q3140">
        <v>87</v>
      </c>
    </row>
    <row r="3141" spans="1:17" x14ac:dyDescent="0.3">
      <c r="A3141" s="8" t="s">
        <v>234</v>
      </c>
      <c r="B3141" s="8" t="s">
        <v>239</v>
      </c>
      <c r="C3141" s="8" t="s">
        <v>212</v>
      </c>
      <c r="D3141" s="8" t="s">
        <v>74</v>
      </c>
      <c r="E3141" s="12">
        <v>340</v>
      </c>
      <c r="F3141" s="12">
        <v>1</v>
      </c>
      <c r="G3141" s="12">
        <v>340</v>
      </c>
      <c r="H3141" s="13">
        <v>139.4</v>
      </c>
      <c r="I3141" s="13">
        <v>0</v>
      </c>
      <c r="J3141" s="13">
        <v>0</v>
      </c>
      <c r="K3141" s="13">
        <v>35.36</v>
      </c>
      <c r="L3141" s="13">
        <v>0</v>
      </c>
      <c r="M3141" s="5">
        <f>AllData_CategoryTribe!AX3142*4</f>
        <v>0</v>
      </c>
      <c r="N3141" s="5">
        <f>AllData_CategoryTribe!BA3142*9</f>
        <v>0</v>
      </c>
      <c r="O3141" s="5">
        <f>AllData_CategoryTribe!BB3142*4</f>
        <v>141.44</v>
      </c>
      <c r="P3141">
        <f t="shared" si="49"/>
        <v>1</v>
      </c>
      <c r="Q3141">
        <v>10.4</v>
      </c>
    </row>
    <row r="3142" spans="1:17" x14ac:dyDescent="0.3">
      <c r="A3142" s="8" t="s">
        <v>232</v>
      </c>
      <c r="B3142" s="8" t="s">
        <v>240</v>
      </c>
      <c r="C3142" s="8" t="s">
        <v>213</v>
      </c>
      <c r="D3142" s="8" t="s">
        <v>13</v>
      </c>
      <c r="E3142" s="12">
        <v>112</v>
      </c>
      <c r="F3142" s="12">
        <v>0.28599999999999998</v>
      </c>
      <c r="G3142" s="12">
        <v>32.031999999999996</v>
      </c>
      <c r="H3142" s="13">
        <v>86.16607999999998</v>
      </c>
      <c r="I3142" s="13">
        <v>7.9759679999999991</v>
      </c>
      <c r="J3142" s="13">
        <v>5.7657599999999993</v>
      </c>
      <c r="K3142" s="13">
        <v>0</v>
      </c>
      <c r="L3142" s="13">
        <v>0</v>
      </c>
      <c r="M3142" s="5">
        <f>AllData_CategoryTribe!AX3143*4</f>
        <v>31.903871999999996</v>
      </c>
      <c r="N3142" s="5">
        <f>AllData_CategoryTribe!BA3143*9</f>
        <v>51.891839999999995</v>
      </c>
      <c r="O3142" s="5">
        <f>AllData_CategoryTribe!BB3143*4</f>
        <v>0</v>
      </c>
      <c r="P3142">
        <f t="shared" si="49"/>
        <v>1</v>
      </c>
      <c r="Q3142">
        <v>42.9</v>
      </c>
    </row>
    <row r="3143" spans="1:17" x14ac:dyDescent="0.3">
      <c r="A3143" s="8" t="s">
        <v>232</v>
      </c>
      <c r="B3143" s="8" t="s">
        <v>240</v>
      </c>
      <c r="C3143" s="8" t="s">
        <v>213</v>
      </c>
      <c r="D3143" s="8" t="s">
        <v>15</v>
      </c>
      <c r="E3143" s="12">
        <v>85</v>
      </c>
      <c r="F3143" s="12">
        <v>3.0000000000000001E-3</v>
      </c>
      <c r="G3143" s="12">
        <v>0.255</v>
      </c>
      <c r="H3143" s="13">
        <v>0.61454999999999993</v>
      </c>
      <c r="I3143" s="13">
        <v>8.3894999999999997E-2</v>
      </c>
      <c r="J3143" s="13">
        <v>2.7795E-2</v>
      </c>
      <c r="K3143" s="13">
        <v>1.2750000000000001E-3</v>
      </c>
      <c r="L3143" s="13">
        <v>0</v>
      </c>
      <c r="M3143" s="5">
        <f>AllData_CategoryTribe!AX3144*4</f>
        <v>0.33557999999999999</v>
      </c>
      <c r="N3143" s="5">
        <f>AllData_CategoryTribe!BA3144*9</f>
        <v>0.25015500000000002</v>
      </c>
      <c r="O3143" s="5">
        <f>AllData_CategoryTribe!BB3144*4</f>
        <v>5.1000000000000004E-3</v>
      </c>
      <c r="P3143">
        <f t="shared" si="49"/>
        <v>1</v>
      </c>
      <c r="Q3143">
        <v>44.3</v>
      </c>
    </row>
    <row r="3144" spans="1:17" x14ac:dyDescent="0.3">
      <c r="A3144" s="8" t="s">
        <v>232</v>
      </c>
      <c r="B3144" s="8" t="s">
        <v>240</v>
      </c>
      <c r="C3144" s="8" t="s">
        <v>213</v>
      </c>
      <c r="D3144" s="8" t="s">
        <v>17</v>
      </c>
      <c r="E3144" s="12">
        <v>85</v>
      </c>
      <c r="F3144" s="12">
        <v>3.0000000000000001E-3</v>
      </c>
      <c r="G3144" s="12">
        <v>0.255</v>
      </c>
      <c r="H3144" s="13">
        <v>0.67575000000000007</v>
      </c>
      <c r="I3144" s="13">
        <v>4.3095000000000001E-2</v>
      </c>
      <c r="J3144" s="13">
        <v>5.457E-2</v>
      </c>
      <c r="K3144" s="13">
        <v>0</v>
      </c>
      <c r="L3144" s="13">
        <v>0</v>
      </c>
      <c r="M3144" s="5">
        <f>AllData_CategoryTribe!AX3145*4</f>
        <v>0.17238000000000001</v>
      </c>
      <c r="N3144" s="5">
        <f>AllData_CategoryTribe!BA3145*9</f>
        <v>0.49113000000000001</v>
      </c>
      <c r="O3144" s="5">
        <f>AllData_CategoryTribe!BB3145*4</f>
        <v>0</v>
      </c>
      <c r="P3144">
        <f t="shared" si="49"/>
        <v>1</v>
      </c>
      <c r="Q3144">
        <v>38.299999999999997</v>
      </c>
    </row>
    <row r="3145" spans="1:17" x14ac:dyDescent="0.3">
      <c r="A3145" s="8" t="s">
        <v>232</v>
      </c>
      <c r="B3145" s="8" t="s">
        <v>240</v>
      </c>
      <c r="C3145" s="8" t="s">
        <v>213</v>
      </c>
      <c r="D3145" s="8" t="s">
        <v>18</v>
      </c>
      <c r="E3145" s="12"/>
      <c r="F3145" s="12">
        <v>0</v>
      </c>
      <c r="G3145" s="12">
        <v>0</v>
      </c>
      <c r="H3145" s="13">
        <v>0</v>
      </c>
      <c r="I3145" s="13">
        <v>0</v>
      </c>
      <c r="J3145" s="13">
        <v>0</v>
      </c>
      <c r="K3145" s="13">
        <v>0</v>
      </c>
      <c r="L3145" s="13">
        <v>0</v>
      </c>
      <c r="M3145" s="5">
        <f>AllData_CategoryTribe!AX3146*4</f>
        <v>0</v>
      </c>
      <c r="N3145" s="5">
        <f>AllData_CategoryTribe!BA3146*9</f>
        <v>0</v>
      </c>
      <c r="O3145" s="5">
        <f>AllData_CategoryTribe!BB3146*4</f>
        <v>0</v>
      </c>
      <c r="P3145">
        <f t="shared" si="49"/>
        <v>0</v>
      </c>
      <c r="Q3145">
        <v>39.900000000000006</v>
      </c>
    </row>
    <row r="3146" spans="1:17" x14ac:dyDescent="0.3">
      <c r="A3146" s="8" t="s">
        <v>232</v>
      </c>
      <c r="B3146" s="8" t="s">
        <v>240</v>
      </c>
      <c r="C3146" s="8" t="s">
        <v>213</v>
      </c>
      <c r="D3146" s="8" t="s">
        <v>19</v>
      </c>
      <c r="E3146" s="12">
        <v>112</v>
      </c>
      <c r="F3146" s="12">
        <v>0.1</v>
      </c>
      <c r="G3146" s="12">
        <v>11.200000000000001</v>
      </c>
      <c r="H3146" s="13">
        <v>31.920000000000005</v>
      </c>
      <c r="I3146" s="13">
        <v>3.0128000000000004</v>
      </c>
      <c r="J3146" s="13">
        <v>2.1168</v>
      </c>
      <c r="K3146" s="13">
        <v>0</v>
      </c>
      <c r="L3146" s="13">
        <v>0</v>
      </c>
      <c r="M3146" s="5">
        <f>AllData_CategoryTribe!AX3147*4</f>
        <v>12.051200000000001</v>
      </c>
      <c r="N3146" s="5">
        <f>AllData_CategoryTribe!BA3147*9</f>
        <v>19.051200000000001</v>
      </c>
      <c r="O3146" s="5">
        <f>AllData_CategoryTribe!BB3147*4</f>
        <v>0</v>
      </c>
      <c r="P3146">
        <f t="shared" si="49"/>
        <v>1</v>
      </c>
      <c r="Q3146">
        <v>45.8</v>
      </c>
    </row>
    <row r="3147" spans="1:17" x14ac:dyDescent="0.3">
      <c r="A3147" s="8" t="s">
        <v>232</v>
      </c>
      <c r="B3147" s="8" t="s">
        <v>240</v>
      </c>
      <c r="C3147" s="8" t="s">
        <v>213</v>
      </c>
      <c r="D3147" s="8" t="s">
        <v>22</v>
      </c>
      <c r="E3147" s="12"/>
      <c r="F3147" s="12">
        <v>0</v>
      </c>
      <c r="G3147" s="12">
        <v>0</v>
      </c>
      <c r="H3147" s="13">
        <v>0</v>
      </c>
      <c r="I3147" s="13">
        <v>0</v>
      </c>
      <c r="J3147" s="13">
        <v>0</v>
      </c>
      <c r="K3147" s="13">
        <v>0</v>
      </c>
      <c r="L3147" s="13">
        <v>0</v>
      </c>
      <c r="M3147" s="5">
        <f>AllData_CategoryTribe!AX3148*4</f>
        <v>0</v>
      </c>
      <c r="N3147" s="5">
        <f>AllData_CategoryTribe!BA3148*9</f>
        <v>0</v>
      </c>
      <c r="O3147" s="5">
        <f>AllData_CategoryTribe!BB3148*4</f>
        <v>0</v>
      </c>
      <c r="P3147">
        <f t="shared" si="49"/>
        <v>0</v>
      </c>
      <c r="Q3147">
        <v>45.8</v>
      </c>
    </row>
    <row r="3148" spans="1:17" x14ac:dyDescent="0.3">
      <c r="A3148" s="8" t="s">
        <v>232</v>
      </c>
      <c r="B3148" s="8" t="s">
        <v>240</v>
      </c>
      <c r="C3148" s="8" t="s">
        <v>213</v>
      </c>
      <c r="D3148" s="8" t="s">
        <v>136</v>
      </c>
      <c r="E3148" s="12">
        <v>56</v>
      </c>
      <c r="F3148" s="12">
        <v>3.3000000000000002E-2</v>
      </c>
      <c r="G3148" s="12">
        <v>1.8480000000000001</v>
      </c>
      <c r="H3148" s="13">
        <v>5.0450400000000002</v>
      </c>
      <c r="I3148" s="13">
        <v>0.51004800000000006</v>
      </c>
      <c r="J3148" s="13">
        <v>0.31785599999999997</v>
      </c>
      <c r="K3148" s="13">
        <v>0</v>
      </c>
      <c r="L3148" s="13">
        <v>0</v>
      </c>
      <c r="M3148" s="5">
        <f>AllData_CategoryTribe!AX3149*4</f>
        <v>2.0401920000000002</v>
      </c>
      <c r="N3148" s="5">
        <f>AllData_CategoryTribe!BA3149*9</f>
        <v>2.8607039999999997</v>
      </c>
      <c r="O3148" s="5">
        <f>AllData_CategoryTribe!BB3149*4</f>
        <v>0</v>
      </c>
      <c r="P3148">
        <f t="shared" si="49"/>
        <v>1</v>
      </c>
      <c r="Q3148">
        <v>44.8</v>
      </c>
    </row>
    <row r="3149" spans="1:17" x14ac:dyDescent="0.3">
      <c r="A3149" s="8" t="s">
        <v>232</v>
      </c>
      <c r="B3149" s="8" t="s">
        <v>240</v>
      </c>
      <c r="C3149" s="8" t="s">
        <v>213</v>
      </c>
      <c r="D3149" s="8" t="s">
        <v>23</v>
      </c>
      <c r="E3149" s="12">
        <v>64</v>
      </c>
      <c r="F3149" s="12">
        <v>0.42899999999999999</v>
      </c>
      <c r="G3149" s="12">
        <v>27.456</v>
      </c>
      <c r="H3149" s="13">
        <v>42.556800000000003</v>
      </c>
      <c r="I3149" s="13">
        <v>3.4594559999999994</v>
      </c>
      <c r="J3149" s="13">
        <v>2.9103359999999996</v>
      </c>
      <c r="K3149" s="13">
        <v>0.30201600000000001</v>
      </c>
      <c r="L3149" s="13">
        <v>0</v>
      </c>
      <c r="M3149" s="5">
        <f>AllData_CategoryTribe!AX3150*4</f>
        <v>13.837823999999998</v>
      </c>
      <c r="N3149" s="5">
        <f>AllData_CategoryTribe!BA3150*9</f>
        <v>26.193023999999998</v>
      </c>
      <c r="O3149" s="5">
        <f>AllData_CategoryTribe!BB3150*4</f>
        <v>1.208064</v>
      </c>
      <c r="P3149">
        <f t="shared" si="49"/>
        <v>1</v>
      </c>
      <c r="Q3149">
        <v>24.3</v>
      </c>
    </row>
    <row r="3150" spans="1:17" x14ac:dyDescent="0.3">
      <c r="A3150" s="8" t="s">
        <v>232</v>
      </c>
      <c r="B3150" s="8" t="s">
        <v>240</v>
      </c>
      <c r="C3150" s="8" t="s">
        <v>213</v>
      </c>
      <c r="D3150" s="8" t="s">
        <v>24</v>
      </c>
      <c r="E3150" s="12">
        <v>184</v>
      </c>
      <c r="F3150" s="12">
        <v>0.28599999999999998</v>
      </c>
      <c r="G3150" s="12">
        <v>52.623999999999995</v>
      </c>
      <c r="H3150" s="13">
        <v>36.310559999999995</v>
      </c>
      <c r="I3150" s="13">
        <v>1.8944639999999999</v>
      </c>
      <c r="J3150" s="13">
        <v>2.1575839999999995</v>
      </c>
      <c r="K3150" s="13">
        <v>2.36808</v>
      </c>
      <c r="L3150" s="13">
        <v>0</v>
      </c>
      <c r="M3150" s="5">
        <f>AllData_CategoryTribe!AX3151*4</f>
        <v>7.5778559999999997</v>
      </c>
      <c r="N3150" s="5">
        <f>AllData_CategoryTribe!BA3151*9</f>
        <v>19.418255999999996</v>
      </c>
      <c r="O3150" s="5">
        <f>AllData_CategoryTribe!BB3151*4</f>
        <v>9.4723199999999999</v>
      </c>
      <c r="P3150">
        <f t="shared" si="49"/>
        <v>1</v>
      </c>
      <c r="Q3150">
        <v>12.2</v>
      </c>
    </row>
    <row r="3151" spans="1:17" x14ac:dyDescent="0.3">
      <c r="A3151" s="8" t="s">
        <v>232</v>
      </c>
      <c r="B3151" s="8" t="s">
        <v>240</v>
      </c>
      <c r="C3151" s="8" t="s">
        <v>213</v>
      </c>
      <c r="D3151" s="8" t="s">
        <v>25</v>
      </c>
      <c r="E3151" s="12"/>
      <c r="F3151" s="12">
        <v>0</v>
      </c>
      <c r="G3151" s="12">
        <v>0</v>
      </c>
      <c r="H3151" s="13">
        <v>0</v>
      </c>
      <c r="I3151" s="13">
        <v>0</v>
      </c>
      <c r="J3151" s="13">
        <v>0</v>
      </c>
      <c r="K3151" s="13">
        <v>0</v>
      </c>
      <c r="L3151" s="13">
        <v>0</v>
      </c>
      <c r="M3151" s="5">
        <f>AllData_CategoryTribe!AX3152*4</f>
        <v>0</v>
      </c>
      <c r="N3151" s="5">
        <f>AllData_CategoryTribe!BA3152*9</f>
        <v>0</v>
      </c>
      <c r="O3151" s="5">
        <f>AllData_CategoryTribe!BB3152*4</f>
        <v>0</v>
      </c>
      <c r="P3151">
        <f t="shared" si="49"/>
        <v>0</v>
      </c>
      <c r="Q3151">
        <v>59.3</v>
      </c>
    </row>
    <row r="3152" spans="1:17" x14ac:dyDescent="0.3">
      <c r="A3152" s="8" t="s">
        <v>20</v>
      </c>
      <c r="B3152" s="8" t="s">
        <v>240</v>
      </c>
      <c r="C3152" s="8" t="s">
        <v>213</v>
      </c>
      <c r="D3152" s="8" t="s">
        <v>20</v>
      </c>
      <c r="E3152" s="12">
        <v>112</v>
      </c>
      <c r="F3152" s="12">
        <v>1</v>
      </c>
      <c r="G3152" s="12">
        <v>112</v>
      </c>
      <c r="H3152" s="13">
        <v>117.6</v>
      </c>
      <c r="I3152" s="13">
        <v>20.72</v>
      </c>
      <c r="J3152" s="13">
        <v>3.2480000000000002</v>
      </c>
      <c r="K3152" s="13">
        <v>0</v>
      </c>
      <c r="L3152" s="13">
        <v>0</v>
      </c>
      <c r="M3152" s="5">
        <f>AllData_CategoryTribe!AX3153*4</f>
        <v>82.88</v>
      </c>
      <c r="N3152" s="5">
        <f>AllData_CategoryTribe!BA3153*9</f>
        <v>29.232000000000003</v>
      </c>
      <c r="O3152" s="5">
        <f>AllData_CategoryTribe!BB3153*4</f>
        <v>0</v>
      </c>
      <c r="P3152">
        <f t="shared" si="49"/>
        <v>1</v>
      </c>
      <c r="Q3152">
        <v>21.4</v>
      </c>
    </row>
    <row r="3153" spans="1:17" x14ac:dyDescent="0.3">
      <c r="A3153" s="8" t="s">
        <v>233</v>
      </c>
      <c r="B3153" s="8" t="s">
        <v>240</v>
      </c>
      <c r="C3153" s="8" t="s">
        <v>213</v>
      </c>
      <c r="D3153" s="8" t="s">
        <v>26</v>
      </c>
      <c r="E3153" s="12">
        <v>175</v>
      </c>
      <c r="F3153" s="12">
        <v>0.42899999999999999</v>
      </c>
      <c r="G3153" s="12">
        <v>75.075000000000003</v>
      </c>
      <c r="H3153" s="13">
        <v>97.597499999999997</v>
      </c>
      <c r="I3153" s="13">
        <v>1.8018000000000001</v>
      </c>
      <c r="J3153" s="13">
        <v>0.15015000000000001</v>
      </c>
      <c r="K3153" s="13">
        <v>21.471450000000001</v>
      </c>
      <c r="L3153" s="13">
        <v>0.22522500000000001</v>
      </c>
      <c r="M3153" s="5">
        <f>AllData_CategoryTribe!AX3154*4</f>
        <v>7.2072000000000003</v>
      </c>
      <c r="N3153" s="5">
        <f>AllData_CategoryTribe!BA3154*9</f>
        <v>1.3513500000000001</v>
      </c>
      <c r="O3153" s="5">
        <f>AllData_CategoryTribe!BB3154*4</f>
        <v>85.885800000000003</v>
      </c>
      <c r="P3153">
        <f t="shared" si="49"/>
        <v>1</v>
      </c>
      <c r="Q3153">
        <v>31.200000000000003</v>
      </c>
    </row>
    <row r="3154" spans="1:17" x14ac:dyDescent="0.3">
      <c r="A3154" s="8" t="s">
        <v>233</v>
      </c>
      <c r="B3154" s="8" t="s">
        <v>240</v>
      </c>
      <c r="C3154" s="8" t="s">
        <v>213</v>
      </c>
      <c r="D3154" s="8" t="s">
        <v>28</v>
      </c>
      <c r="E3154" s="12">
        <v>185</v>
      </c>
      <c r="F3154" s="12">
        <v>1</v>
      </c>
      <c r="G3154" s="12">
        <v>185</v>
      </c>
      <c r="H3154" s="13">
        <v>234.95</v>
      </c>
      <c r="I3154" s="13">
        <v>16.094999999999999</v>
      </c>
      <c r="J3154" s="13">
        <v>0.92500000000000004</v>
      </c>
      <c r="K3154" s="13">
        <v>42.18</v>
      </c>
      <c r="L3154" s="13">
        <v>11.84</v>
      </c>
      <c r="M3154" s="5">
        <f>AllData_CategoryTribe!AX3155*4</f>
        <v>64.38</v>
      </c>
      <c r="N3154" s="5">
        <f>AllData_CategoryTribe!BA3155*9</f>
        <v>8.3250000000000011</v>
      </c>
      <c r="O3154" s="5">
        <f>AllData_CategoryTribe!BB3155*4</f>
        <v>168.72</v>
      </c>
      <c r="P3154">
        <f t="shared" si="49"/>
        <v>1</v>
      </c>
      <c r="Q3154">
        <v>32</v>
      </c>
    </row>
    <row r="3155" spans="1:17" x14ac:dyDescent="0.3">
      <c r="A3155" s="8" t="s">
        <v>233</v>
      </c>
      <c r="B3155" s="8" t="s">
        <v>240</v>
      </c>
      <c r="C3155" s="8" t="s">
        <v>213</v>
      </c>
      <c r="D3155" s="8" t="s">
        <v>29</v>
      </c>
      <c r="E3155" s="12">
        <v>60</v>
      </c>
      <c r="F3155" s="12">
        <v>1</v>
      </c>
      <c r="G3155" s="12">
        <v>60</v>
      </c>
      <c r="H3155" s="13">
        <v>13.2</v>
      </c>
      <c r="I3155" s="13">
        <v>0.6</v>
      </c>
      <c r="J3155" s="13">
        <v>0.24</v>
      </c>
      <c r="K3155" s="13">
        <v>2.7</v>
      </c>
      <c r="L3155" s="13">
        <v>1.68</v>
      </c>
      <c r="M3155" s="5">
        <f>AllData_CategoryTribe!AX3156*4</f>
        <v>2.4</v>
      </c>
      <c r="N3155" s="5">
        <f>AllData_CategoryTribe!BA3156*9</f>
        <v>2.16</v>
      </c>
      <c r="O3155" s="5">
        <f>AllData_CategoryTribe!BB3156*4</f>
        <v>10.8</v>
      </c>
      <c r="P3155">
        <f t="shared" si="49"/>
        <v>1</v>
      </c>
      <c r="Q3155">
        <v>5.9</v>
      </c>
    </row>
    <row r="3156" spans="1:17" x14ac:dyDescent="0.3">
      <c r="A3156" s="8" t="s">
        <v>233</v>
      </c>
      <c r="B3156" s="8" t="s">
        <v>240</v>
      </c>
      <c r="C3156" s="8" t="s">
        <v>213</v>
      </c>
      <c r="D3156" s="8" t="s">
        <v>30</v>
      </c>
      <c r="E3156" s="12">
        <v>119</v>
      </c>
      <c r="F3156" s="12">
        <v>1</v>
      </c>
      <c r="G3156" s="12">
        <v>119</v>
      </c>
      <c r="H3156" s="13">
        <v>109.48</v>
      </c>
      <c r="I3156" s="13">
        <v>1.19</v>
      </c>
      <c r="J3156" s="13">
        <v>0.59499999999999997</v>
      </c>
      <c r="K3156" s="13">
        <v>27.846</v>
      </c>
      <c r="L3156" s="13">
        <v>2.8559999999999999</v>
      </c>
      <c r="M3156" s="5">
        <f>AllData_CategoryTribe!AX3157*4</f>
        <v>4.76</v>
      </c>
      <c r="N3156" s="5">
        <f>AllData_CategoryTribe!BA3157*9</f>
        <v>5.3549999999999995</v>
      </c>
      <c r="O3156" s="5">
        <f>AllData_CategoryTribe!BB3157*4</f>
        <v>111.384</v>
      </c>
      <c r="P3156">
        <f t="shared" si="49"/>
        <v>1</v>
      </c>
      <c r="Q3156">
        <v>24.9</v>
      </c>
    </row>
    <row r="3157" spans="1:17" x14ac:dyDescent="0.3">
      <c r="A3157" s="8" t="s">
        <v>233</v>
      </c>
      <c r="B3157" s="8" t="s">
        <v>240</v>
      </c>
      <c r="C3157" s="8" t="s">
        <v>213</v>
      </c>
      <c r="D3157" s="8" t="s">
        <v>31</v>
      </c>
      <c r="E3157" s="12">
        <v>122</v>
      </c>
      <c r="F3157" s="12">
        <v>1</v>
      </c>
      <c r="G3157" s="12">
        <v>122</v>
      </c>
      <c r="H3157" s="13">
        <v>113.46</v>
      </c>
      <c r="I3157" s="13">
        <v>2.44</v>
      </c>
      <c r="J3157" s="13">
        <v>0.12200000000000001</v>
      </c>
      <c r="K3157" s="13">
        <v>26.352000000000004</v>
      </c>
      <c r="L3157" s="13">
        <v>1.83</v>
      </c>
      <c r="M3157" s="5">
        <f>AllData_CategoryTribe!AX3158*4</f>
        <v>9.76</v>
      </c>
      <c r="N3157" s="5">
        <f>AllData_CategoryTribe!BA3158*9</f>
        <v>1.0980000000000001</v>
      </c>
      <c r="O3157" s="5">
        <f>AllData_CategoryTribe!BB3158*4</f>
        <v>105.40800000000002</v>
      </c>
      <c r="P3157">
        <f t="shared" si="49"/>
        <v>1</v>
      </c>
      <c r="Q3157">
        <v>23.700000000000003</v>
      </c>
    </row>
    <row r="3158" spans="1:17" x14ac:dyDescent="0.3">
      <c r="A3158" s="8" t="s">
        <v>233</v>
      </c>
      <c r="B3158" s="8" t="s">
        <v>240</v>
      </c>
      <c r="C3158" s="8" t="s">
        <v>213</v>
      </c>
      <c r="D3158" s="8" t="s">
        <v>87</v>
      </c>
      <c r="E3158" s="12">
        <v>171</v>
      </c>
      <c r="F3158" s="12">
        <v>0.28599999999999998</v>
      </c>
      <c r="G3158" s="12">
        <v>48.905999999999999</v>
      </c>
      <c r="H3158" s="13">
        <v>56.730959999999996</v>
      </c>
      <c r="I3158" s="13">
        <v>3.7657619999999996</v>
      </c>
      <c r="J3158" s="13">
        <v>0.24453</v>
      </c>
      <c r="K3158" s="13">
        <v>10.172448000000001</v>
      </c>
      <c r="L3158" s="13">
        <v>3.17889</v>
      </c>
      <c r="M3158" s="5">
        <f>AllData_CategoryTribe!AX3159*4</f>
        <v>15.063047999999998</v>
      </c>
      <c r="N3158" s="5">
        <f>AllData_CategoryTribe!BA3159*9</f>
        <v>2.2007699999999999</v>
      </c>
      <c r="O3158" s="5">
        <f>AllData_CategoryTribe!BB3159*4</f>
        <v>40.689792000000004</v>
      </c>
      <c r="P3158">
        <f t="shared" si="49"/>
        <v>1</v>
      </c>
      <c r="Q3158">
        <v>29</v>
      </c>
    </row>
    <row r="3159" spans="1:17" x14ac:dyDescent="0.3">
      <c r="A3159" s="8" t="s">
        <v>233</v>
      </c>
      <c r="B3159" s="8" t="s">
        <v>240</v>
      </c>
      <c r="C3159" s="8" t="s">
        <v>213</v>
      </c>
      <c r="D3159" s="8" t="s">
        <v>128</v>
      </c>
      <c r="E3159" s="12">
        <v>62</v>
      </c>
      <c r="F3159" s="12">
        <v>0.28599999999999998</v>
      </c>
      <c r="G3159" s="12">
        <v>17.731999999999999</v>
      </c>
      <c r="H3159" s="13">
        <v>7.9793999999999992</v>
      </c>
      <c r="I3159" s="13">
        <v>0.19505200000000003</v>
      </c>
      <c r="J3159" s="13">
        <v>3.5464000000000002E-2</v>
      </c>
      <c r="K3159" s="13">
        <v>1.8618599999999998</v>
      </c>
      <c r="L3159" s="13">
        <v>0.5851559999999999</v>
      </c>
      <c r="M3159" s="5">
        <f>AllData_CategoryTribe!AX3160*4</f>
        <v>0.78020800000000012</v>
      </c>
      <c r="N3159" s="5">
        <f>AllData_CategoryTribe!BA3160*9</f>
        <v>0.31917600000000002</v>
      </c>
      <c r="O3159" s="5">
        <f>AllData_CategoryTribe!BB3160*4</f>
        <v>7.4474399999999994</v>
      </c>
      <c r="P3159">
        <f t="shared" si="49"/>
        <v>1</v>
      </c>
      <c r="Q3159">
        <v>11.8</v>
      </c>
    </row>
    <row r="3160" spans="1:17" x14ac:dyDescent="0.3">
      <c r="A3160" s="8" t="s">
        <v>233</v>
      </c>
      <c r="B3160" s="8" t="s">
        <v>240</v>
      </c>
      <c r="C3160" s="8" t="s">
        <v>213</v>
      </c>
      <c r="D3160" s="8" t="s">
        <v>167</v>
      </c>
      <c r="E3160" s="12">
        <v>62</v>
      </c>
      <c r="F3160" s="12">
        <v>1</v>
      </c>
      <c r="G3160" s="12">
        <v>62</v>
      </c>
      <c r="H3160" s="13">
        <v>13.02</v>
      </c>
      <c r="I3160" s="13">
        <v>0.55800000000000005</v>
      </c>
      <c r="J3160" s="13">
        <v>0.18599999999999997</v>
      </c>
      <c r="K3160" s="13">
        <v>2.8519999999999999</v>
      </c>
      <c r="L3160" s="13">
        <v>0.68200000000000005</v>
      </c>
      <c r="M3160" s="5">
        <f>AllData_CategoryTribe!AX3161*4</f>
        <v>2.2320000000000002</v>
      </c>
      <c r="N3160" s="5">
        <f>AllData_CategoryTribe!BA3161*9</f>
        <v>1.6739999999999997</v>
      </c>
      <c r="O3160" s="5">
        <f>AllData_CategoryTribe!BB3161*4</f>
        <v>11.407999999999999</v>
      </c>
      <c r="P3160">
        <f t="shared" si="49"/>
        <v>1</v>
      </c>
      <c r="Q3160">
        <v>5.8</v>
      </c>
    </row>
    <row r="3161" spans="1:17" x14ac:dyDescent="0.3">
      <c r="A3161" s="8" t="s">
        <v>233</v>
      </c>
      <c r="B3161" s="8" t="s">
        <v>240</v>
      </c>
      <c r="C3161" s="8" t="s">
        <v>213</v>
      </c>
      <c r="D3161" s="8" t="s">
        <v>171</v>
      </c>
      <c r="E3161" s="12">
        <v>44</v>
      </c>
      <c r="F3161" s="12">
        <v>1</v>
      </c>
      <c r="G3161" s="12">
        <v>44</v>
      </c>
      <c r="H3161" s="13">
        <v>120.56</v>
      </c>
      <c r="I3161" s="13">
        <v>3.8720000000000003</v>
      </c>
      <c r="J3161" s="13">
        <v>1.32</v>
      </c>
      <c r="K3161" s="13">
        <v>22.835999999999999</v>
      </c>
      <c r="L3161" s="13">
        <v>1.232</v>
      </c>
      <c r="M3161" s="5">
        <f>AllData_CategoryTribe!AX3162*4</f>
        <v>15.488000000000001</v>
      </c>
      <c r="N3161" s="5">
        <f>AllData_CategoryTribe!BA3162*9</f>
        <v>11.88</v>
      </c>
      <c r="O3161" s="5">
        <f>AllData_CategoryTribe!BB3162*4</f>
        <v>91.343999999999994</v>
      </c>
      <c r="P3161">
        <f t="shared" si="49"/>
        <v>1</v>
      </c>
      <c r="Q3161">
        <v>63.7</v>
      </c>
    </row>
    <row r="3162" spans="1:17" x14ac:dyDescent="0.3">
      <c r="A3162" s="8" t="s">
        <v>234</v>
      </c>
      <c r="B3162" s="8" t="s">
        <v>240</v>
      </c>
      <c r="C3162" s="8" t="s">
        <v>213</v>
      </c>
      <c r="D3162" s="8" t="s">
        <v>248</v>
      </c>
      <c r="E3162" s="12"/>
      <c r="F3162" s="12"/>
      <c r="G3162" s="12">
        <v>0</v>
      </c>
      <c r="H3162" s="13">
        <v>0</v>
      </c>
      <c r="I3162" s="13">
        <v>0</v>
      </c>
      <c r="J3162" s="13">
        <v>0</v>
      </c>
      <c r="K3162" s="13">
        <v>0</v>
      </c>
      <c r="L3162" s="13">
        <v>0</v>
      </c>
      <c r="M3162" s="5">
        <f>AllData_CategoryTribe!AX3163*4</f>
        <v>0</v>
      </c>
      <c r="N3162" s="5">
        <f>AllData_CategoryTribe!BA3163*9</f>
        <v>0</v>
      </c>
      <c r="O3162" s="5">
        <f>AllData_CategoryTribe!BB3163*4</f>
        <v>0</v>
      </c>
      <c r="P3162">
        <f t="shared" si="49"/>
        <v>0</v>
      </c>
      <c r="Q3162">
        <v>38.799999999999997</v>
      </c>
    </row>
    <row r="3163" spans="1:17" x14ac:dyDescent="0.3">
      <c r="A3163" s="8" t="s">
        <v>234</v>
      </c>
      <c r="B3163" s="8" t="s">
        <v>240</v>
      </c>
      <c r="C3163" s="8" t="s">
        <v>213</v>
      </c>
      <c r="D3163" s="8" t="s">
        <v>27</v>
      </c>
      <c r="E3163" s="12">
        <v>114</v>
      </c>
      <c r="F3163" s="12">
        <v>1</v>
      </c>
      <c r="G3163" s="12">
        <v>114</v>
      </c>
      <c r="H3163" s="13">
        <v>142.5</v>
      </c>
      <c r="I3163" s="13">
        <v>2.3940000000000001</v>
      </c>
      <c r="J3163" s="13">
        <v>1.4820000000000002</v>
      </c>
      <c r="K3163" s="13">
        <v>29.867999999999999</v>
      </c>
      <c r="L3163" s="13">
        <v>1.1399999999999999</v>
      </c>
      <c r="M3163" s="5">
        <f>AllData_CategoryTribe!AX3164*4</f>
        <v>9.5760000000000005</v>
      </c>
      <c r="N3163" s="5">
        <f>AllData_CategoryTribe!BA3164*9</f>
        <v>13.338000000000001</v>
      </c>
      <c r="O3163" s="5">
        <f>AllData_CategoryTribe!BB3164*4</f>
        <v>119.47199999999999</v>
      </c>
      <c r="P3163">
        <f t="shared" si="49"/>
        <v>1</v>
      </c>
      <c r="Q3163">
        <v>29.6</v>
      </c>
    </row>
    <row r="3164" spans="1:17" x14ac:dyDescent="0.3">
      <c r="A3164" s="8" t="s">
        <v>234</v>
      </c>
      <c r="B3164" s="8" t="s">
        <v>240</v>
      </c>
      <c r="C3164" s="8" t="s">
        <v>213</v>
      </c>
      <c r="D3164" s="8" t="s">
        <v>32</v>
      </c>
      <c r="E3164" s="12">
        <v>83</v>
      </c>
      <c r="F3164" s="12">
        <v>3.0000000000000001E-3</v>
      </c>
      <c r="G3164" s="12">
        <v>0.249</v>
      </c>
      <c r="H3164" s="13">
        <v>0.82668000000000008</v>
      </c>
      <c r="I3164" s="13">
        <v>2.5647000000000003E-2</v>
      </c>
      <c r="J3164" s="13">
        <v>7.4700000000000001E-3</v>
      </c>
      <c r="K3164" s="13">
        <v>0.18351300000000001</v>
      </c>
      <c r="L3164" s="13">
        <v>3.1622999999999998E-2</v>
      </c>
      <c r="M3164" s="5">
        <f>AllData_CategoryTribe!AX3165*4</f>
        <v>0.10258800000000001</v>
      </c>
      <c r="N3164" s="5">
        <f>AllData_CategoryTribe!BA3165*9</f>
        <v>6.7229999999999998E-2</v>
      </c>
      <c r="O3164" s="5">
        <f>AllData_CategoryTribe!BB3165*4</f>
        <v>0.73405200000000004</v>
      </c>
      <c r="P3164">
        <f t="shared" si="49"/>
        <v>1</v>
      </c>
      <c r="Q3164">
        <v>87</v>
      </c>
    </row>
    <row r="3165" spans="1:17" x14ac:dyDescent="0.3">
      <c r="A3165" s="8" t="s">
        <v>234</v>
      </c>
      <c r="B3165" s="8" t="s">
        <v>240</v>
      </c>
      <c r="C3165" s="8" t="s">
        <v>213</v>
      </c>
      <c r="D3165" s="8" t="s">
        <v>74</v>
      </c>
      <c r="E3165" s="12">
        <v>340</v>
      </c>
      <c r="F3165" s="12">
        <v>1</v>
      </c>
      <c r="G3165" s="12">
        <v>340</v>
      </c>
      <c r="H3165" s="13">
        <v>139.4</v>
      </c>
      <c r="I3165" s="13">
        <v>0</v>
      </c>
      <c r="J3165" s="13">
        <v>0</v>
      </c>
      <c r="K3165" s="13">
        <v>35.36</v>
      </c>
      <c r="L3165" s="13">
        <v>0</v>
      </c>
      <c r="M3165" s="5">
        <f>AllData_CategoryTribe!AX3166*4</f>
        <v>0</v>
      </c>
      <c r="N3165" s="5">
        <f>AllData_CategoryTribe!BA3166*9</f>
        <v>0</v>
      </c>
      <c r="O3165" s="5">
        <f>AllData_CategoryTribe!BB3166*4</f>
        <v>141.44</v>
      </c>
      <c r="P3165">
        <f t="shared" si="49"/>
        <v>1</v>
      </c>
      <c r="Q3165">
        <v>10.4</v>
      </c>
    </row>
    <row r="3166" spans="1:17" x14ac:dyDescent="0.3">
      <c r="A3166" s="8" t="s">
        <v>232</v>
      </c>
      <c r="B3166" s="8" t="s">
        <v>240</v>
      </c>
      <c r="C3166" s="8" t="s">
        <v>214</v>
      </c>
      <c r="D3166" s="8" t="s">
        <v>13</v>
      </c>
      <c r="E3166" s="12">
        <v>112</v>
      </c>
      <c r="F3166" s="12">
        <v>3.0000000000000001E-3</v>
      </c>
      <c r="G3166" s="12">
        <v>0.33600000000000002</v>
      </c>
      <c r="H3166" s="13">
        <v>0.90383999999999998</v>
      </c>
      <c r="I3166" s="13">
        <v>8.3664000000000002E-2</v>
      </c>
      <c r="J3166" s="13">
        <v>6.0479999999999999E-2</v>
      </c>
      <c r="K3166" s="13">
        <v>0</v>
      </c>
      <c r="L3166" s="13">
        <v>0</v>
      </c>
      <c r="M3166" s="5">
        <f>AllData_CategoryTribe!AX3167*4</f>
        <v>0.33465600000000001</v>
      </c>
      <c r="N3166" s="5">
        <f>AllData_CategoryTribe!BA3167*9</f>
        <v>0.54432000000000003</v>
      </c>
      <c r="O3166" s="5">
        <f>AllData_CategoryTribe!BB3167*4</f>
        <v>0</v>
      </c>
      <c r="P3166">
        <f t="shared" si="49"/>
        <v>1</v>
      </c>
      <c r="Q3166">
        <v>42.9</v>
      </c>
    </row>
    <row r="3167" spans="1:17" x14ac:dyDescent="0.3">
      <c r="A3167" s="8" t="s">
        <v>232</v>
      </c>
      <c r="B3167" s="8" t="s">
        <v>240</v>
      </c>
      <c r="C3167" s="8" t="s">
        <v>214</v>
      </c>
      <c r="D3167" s="8" t="s">
        <v>15</v>
      </c>
      <c r="E3167" s="12"/>
      <c r="F3167" s="12">
        <v>0</v>
      </c>
      <c r="G3167" s="12">
        <v>0</v>
      </c>
      <c r="H3167" s="13">
        <v>0</v>
      </c>
      <c r="I3167" s="13">
        <v>0</v>
      </c>
      <c r="J3167" s="13">
        <v>0</v>
      </c>
      <c r="K3167" s="13">
        <v>0</v>
      </c>
      <c r="L3167" s="13">
        <v>0</v>
      </c>
      <c r="M3167" s="5">
        <f>AllData_CategoryTribe!AX3168*4</f>
        <v>0</v>
      </c>
      <c r="N3167" s="5">
        <f>AllData_CategoryTribe!BA3168*9</f>
        <v>0</v>
      </c>
      <c r="O3167" s="5">
        <f>AllData_CategoryTribe!BB3168*4</f>
        <v>0</v>
      </c>
      <c r="P3167">
        <f t="shared" si="49"/>
        <v>0</v>
      </c>
      <c r="Q3167">
        <v>44.3</v>
      </c>
    </row>
    <row r="3168" spans="1:17" x14ac:dyDescent="0.3">
      <c r="A3168" s="8" t="s">
        <v>232</v>
      </c>
      <c r="B3168" s="8" t="s">
        <v>240</v>
      </c>
      <c r="C3168" s="8" t="s">
        <v>214</v>
      </c>
      <c r="D3168" s="8" t="s">
        <v>17</v>
      </c>
      <c r="E3168" s="12"/>
      <c r="F3168" s="12">
        <v>0</v>
      </c>
      <c r="G3168" s="12">
        <v>0</v>
      </c>
      <c r="H3168" s="13">
        <v>0</v>
      </c>
      <c r="I3168" s="13">
        <v>0</v>
      </c>
      <c r="J3168" s="13">
        <v>0</v>
      </c>
      <c r="K3168" s="13">
        <v>0</v>
      </c>
      <c r="L3168" s="13">
        <v>0</v>
      </c>
      <c r="M3168" s="5">
        <f>AllData_CategoryTribe!AX3169*4</f>
        <v>0</v>
      </c>
      <c r="N3168" s="5">
        <f>AllData_CategoryTribe!BA3169*9</f>
        <v>0</v>
      </c>
      <c r="O3168" s="5">
        <f>AllData_CategoryTribe!BB3169*4</f>
        <v>0</v>
      </c>
      <c r="P3168">
        <f t="shared" si="49"/>
        <v>0</v>
      </c>
      <c r="Q3168">
        <v>38.299999999999997</v>
      </c>
    </row>
    <row r="3169" spans="1:17" x14ac:dyDescent="0.3">
      <c r="A3169" s="8" t="s">
        <v>232</v>
      </c>
      <c r="B3169" s="8" t="s">
        <v>240</v>
      </c>
      <c r="C3169" s="8" t="s">
        <v>214</v>
      </c>
      <c r="D3169" s="8" t="s">
        <v>18</v>
      </c>
      <c r="E3169" s="12"/>
      <c r="F3169" s="12">
        <v>0</v>
      </c>
      <c r="G3169" s="12">
        <v>0</v>
      </c>
      <c r="H3169" s="13">
        <v>0</v>
      </c>
      <c r="I3169" s="13">
        <v>0</v>
      </c>
      <c r="J3169" s="13">
        <v>0</v>
      </c>
      <c r="K3169" s="13">
        <v>0</v>
      </c>
      <c r="L3169" s="13">
        <v>0</v>
      </c>
      <c r="M3169" s="5">
        <f>AllData_CategoryTribe!AX3170*4</f>
        <v>0</v>
      </c>
      <c r="N3169" s="5">
        <f>AllData_CategoryTribe!BA3170*9</f>
        <v>0</v>
      </c>
      <c r="O3169" s="5">
        <f>AllData_CategoryTribe!BB3170*4</f>
        <v>0</v>
      </c>
      <c r="P3169">
        <f t="shared" si="49"/>
        <v>0</v>
      </c>
      <c r="Q3169">
        <v>39.900000000000006</v>
      </c>
    </row>
    <row r="3170" spans="1:17" x14ac:dyDescent="0.3">
      <c r="A3170" s="8" t="s">
        <v>232</v>
      </c>
      <c r="B3170" s="8" t="s">
        <v>240</v>
      </c>
      <c r="C3170" s="8" t="s">
        <v>214</v>
      </c>
      <c r="D3170" s="8" t="s">
        <v>19</v>
      </c>
      <c r="E3170" s="12">
        <v>112</v>
      </c>
      <c r="F3170" s="12">
        <v>6.7000000000000004E-2</v>
      </c>
      <c r="G3170" s="12">
        <v>7.5040000000000004</v>
      </c>
      <c r="H3170" s="13">
        <v>21.386400000000002</v>
      </c>
      <c r="I3170" s="13">
        <v>2.0185759999999999</v>
      </c>
      <c r="J3170" s="13">
        <v>1.4182560000000002</v>
      </c>
      <c r="K3170" s="13">
        <v>0</v>
      </c>
      <c r="L3170" s="13">
        <v>0</v>
      </c>
      <c r="M3170" s="5">
        <f>AllData_CategoryTribe!AX3171*4</f>
        <v>8.0743039999999997</v>
      </c>
      <c r="N3170" s="5">
        <f>AllData_CategoryTribe!BA3171*9</f>
        <v>12.764304000000001</v>
      </c>
      <c r="O3170" s="5">
        <f>AllData_CategoryTribe!BB3171*4</f>
        <v>0</v>
      </c>
      <c r="P3170">
        <f t="shared" si="49"/>
        <v>1</v>
      </c>
      <c r="Q3170">
        <v>45.8</v>
      </c>
    </row>
    <row r="3171" spans="1:17" x14ac:dyDescent="0.3">
      <c r="A3171" s="8" t="s">
        <v>232</v>
      </c>
      <c r="B3171" s="8" t="s">
        <v>240</v>
      </c>
      <c r="C3171" s="8" t="s">
        <v>214</v>
      </c>
      <c r="D3171" s="8" t="s">
        <v>22</v>
      </c>
      <c r="E3171" s="12"/>
      <c r="F3171" s="12">
        <v>0</v>
      </c>
      <c r="G3171" s="12">
        <v>0</v>
      </c>
      <c r="H3171" s="13">
        <v>0</v>
      </c>
      <c r="I3171" s="13">
        <v>0</v>
      </c>
      <c r="J3171" s="13">
        <v>0</v>
      </c>
      <c r="K3171" s="13">
        <v>0</v>
      </c>
      <c r="L3171" s="13">
        <v>0</v>
      </c>
      <c r="M3171" s="5">
        <f>AllData_CategoryTribe!AX3172*4</f>
        <v>0</v>
      </c>
      <c r="N3171" s="5">
        <f>AllData_CategoryTribe!BA3172*9</f>
        <v>0</v>
      </c>
      <c r="O3171" s="5">
        <f>AllData_CategoryTribe!BB3172*4</f>
        <v>0</v>
      </c>
      <c r="P3171">
        <f t="shared" si="49"/>
        <v>0</v>
      </c>
      <c r="Q3171">
        <v>45.8</v>
      </c>
    </row>
    <row r="3172" spans="1:17" x14ac:dyDescent="0.3">
      <c r="A3172" s="8" t="s">
        <v>232</v>
      </c>
      <c r="B3172" s="8" t="s">
        <v>240</v>
      </c>
      <c r="C3172" s="8" t="s">
        <v>214</v>
      </c>
      <c r="D3172" s="8" t="s">
        <v>23</v>
      </c>
      <c r="E3172" s="12">
        <v>64</v>
      </c>
      <c r="F3172" s="12">
        <v>1</v>
      </c>
      <c r="G3172" s="12">
        <v>64</v>
      </c>
      <c r="H3172" s="13">
        <v>99.2</v>
      </c>
      <c r="I3172" s="13">
        <v>8.0640000000000001</v>
      </c>
      <c r="J3172" s="13">
        <v>6.7839999999999998</v>
      </c>
      <c r="K3172" s="13">
        <v>0.70400000000000007</v>
      </c>
      <c r="L3172" s="13">
        <v>0</v>
      </c>
      <c r="M3172" s="5">
        <f>AllData_CategoryTribe!AX3173*4</f>
        <v>32.256</v>
      </c>
      <c r="N3172" s="5">
        <f>AllData_CategoryTribe!BA3173*9</f>
        <v>61.055999999999997</v>
      </c>
      <c r="O3172" s="5">
        <f>AllData_CategoryTribe!BB3173*4</f>
        <v>2.8160000000000003</v>
      </c>
      <c r="P3172">
        <f t="shared" si="49"/>
        <v>1</v>
      </c>
      <c r="Q3172">
        <v>24.3</v>
      </c>
    </row>
    <row r="3173" spans="1:17" x14ac:dyDescent="0.3">
      <c r="A3173" s="8" t="s">
        <v>232</v>
      </c>
      <c r="B3173" s="8" t="s">
        <v>240</v>
      </c>
      <c r="C3173" s="8" t="s">
        <v>214</v>
      </c>
      <c r="D3173" s="8" t="s">
        <v>24</v>
      </c>
      <c r="E3173" s="12">
        <v>184</v>
      </c>
      <c r="F3173" s="12">
        <v>1</v>
      </c>
      <c r="G3173" s="12">
        <v>184</v>
      </c>
      <c r="H3173" s="13">
        <v>126.96</v>
      </c>
      <c r="I3173" s="13">
        <v>6.6239999999999997</v>
      </c>
      <c r="J3173" s="13">
        <v>7.5439999999999996</v>
      </c>
      <c r="K3173" s="13">
        <v>8.2799999999999994</v>
      </c>
      <c r="L3173" s="13">
        <v>0</v>
      </c>
      <c r="M3173" s="5">
        <f>AllData_CategoryTribe!AX3174*4</f>
        <v>26.495999999999999</v>
      </c>
      <c r="N3173" s="5">
        <f>AllData_CategoryTribe!BA3174*9</f>
        <v>67.896000000000001</v>
      </c>
      <c r="O3173" s="5">
        <f>AllData_CategoryTribe!BB3174*4</f>
        <v>33.119999999999997</v>
      </c>
      <c r="P3173">
        <f t="shared" si="49"/>
        <v>1</v>
      </c>
      <c r="Q3173">
        <v>12.2</v>
      </c>
    </row>
    <row r="3174" spans="1:17" x14ac:dyDescent="0.3">
      <c r="A3174" s="8" t="s">
        <v>232</v>
      </c>
      <c r="B3174" s="8" t="s">
        <v>240</v>
      </c>
      <c r="C3174" s="8" t="s">
        <v>214</v>
      </c>
      <c r="D3174" s="8" t="s">
        <v>25</v>
      </c>
      <c r="E3174" s="12"/>
      <c r="F3174" s="12">
        <v>0</v>
      </c>
      <c r="G3174" s="12">
        <v>0</v>
      </c>
      <c r="H3174" s="13">
        <v>0</v>
      </c>
      <c r="I3174" s="13">
        <v>0</v>
      </c>
      <c r="J3174" s="13">
        <v>0</v>
      </c>
      <c r="K3174" s="13">
        <v>0</v>
      </c>
      <c r="L3174" s="13">
        <v>0</v>
      </c>
      <c r="M3174" s="5">
        <f>AllData_CategoryTribe!AX3175*4</f>
        <v>0</v>
      </c>
      <c r="N3174" s="5">
        <f>AllData_CategoryTribe!BA3175*9</f>
        <v>0</v>
      </c>
      <c r="O3174" s="5">
        <f>AllData_CategoryTribe!BB3175*4</f>
        <v>0</v>
      </c>
      <c r="P3174">
        <f t="shared" si="49"/>
        <v>0</v>
      </c>
      <c r="Q3174">
        <v>59.3</v>
      </c>
    </row>
    <row r="3175" spans="1:17" x14ac:dyDescent="0.3">
      <c r="A3175" s="8" t="s">
        <v>20</v>
      </c>
      <c r="B3175" s="8" t="s">
        <v>240</v>
      </c>
      <c r="C3175" s="8" t="s">
        <v>214</v>
      </c>
      <c r="D3175" s="8" t="s">
        <v>20</v>
      </c>
      <c r="E3175" s="12">
        <v>112</v>
      </c>
      <c r="F3175" s="12">
        <v>1</v>
      </c>
      <c r="G3175" s="12">
        <v>112</v>
      </c>
      <c r="H3175" s="13">
        <v>117.6</v>
      </c>
      <c r="I3175" s="13">
        <v>20.72</v>
      </c>
      <c r="J3175" s="13">
        <v>3.2480000000000002</v>
      </c>
      <c r="K3175" s="13">
        <v>0</v>
      </c>
      <c r="L3175" s="13">
        <v>0</v>
      </c>
      <c r="M3175" s="5">
        <f>AllData_CategoryTribe!AX3176*4</f>
        <v>82.88</v>
      </c>
      <c r="N3175" s="5">
        <f>AllData_CategoryTribe!BA3176*9</f>
        <v>29.232000000000003</v>
      </c>
      <c r="O3175" s="5">
        <f>AllData_CategoryTribe!BB3176*4</f>
        <v>0</v>
      </c>
      <c r="P3175">
        <f t="shared" si="49"/>
        <v>1</v>
      </c>
      <c r="Q3175">
        <v>21.4</v>
      </c>
    </row>
    <row r="3176" spans="1:17" x14ac:dyDescent="0.3">
      <c r="A3176" s="8" t="s">
        <v>233</v>
      </c>
      <c r="B3176" s="8" t="s">
        <v>240</v>
      </c>
      <c r="C3176" s="8" t="s">
        <v>214</v>
      </c>
      <c r="D3176" s="8" t="s">
        <v>26</v>
      </c>
      <c r="E3176" s="12">
        <v>175</v>
      </c>
      <c r="F3176" s="12">
        <v>0.28599999999999998</v>
      </c>
      <c r="G3176" s="12">
        <v>50.05</v>
      </c>
      <c r="H3176" s="13">
        <v>65.064999999999998</v>
      </c>
      <c r="I3176" s="13">
        <v>1.2011999999999998</v>
      </c>
      <c r="J3176" s="13">
        <v>0.10009999999999999</v>
      </c>
      <c r="K3176" s="13">
        <v>14.314300000000001</v>
      </c>
      <c r="L3176" s="13">
        <v>0.15014999999999998</v>
      </c>
      <c r="M3176" s="5">
        <f>AllData_CategoryTribe!AX3177*4</f>
        <v>4.8047999999999993</v>
      </c>
      <c r="N3176" s="5">
        <f>AllData_CategoryTribe!BA3177*9</f>
        <v>0.90089999999999992</v>
      </c>
      <c r="O3176" s="5">
        <f>AllData_CategoryTribe!BB3177*4</f>
        <v>57.257200000000005</v>
      </c>
      <c r="P3176">
        <f t="shared" si="49"/>
        <v>1</v>
      </c>
      <c r="Q3176">
        <v>31.200000000000003</v>
      </c>
    </row>
    <row r="3177" spans="1:17" x14ac:dyDescent="0.3">
      <c r="A3177" s="8" t="s">
        <v>233</v>
      </c>
      <c r="B3177" s="8" t="s">
        <v>240</v>
      </c>
      <c r="C3177" s="8" t="s">
        <v>214</v>
      </c>
      <c r="D3177" s="8" t="s">
        <v>28</v>
      </c>
      <c r="E3177" s="12">
        <v>185</v>
      </c>
      <c r="F3177" s="12">
        <v>0.14299999999999999</v>
      </c>
      <c r="G3177" s="12">
        <v>26.454999999999998</v>
      </c>
      <c r="H3177" s="13">
        <v>33.597850000000001</v>
      </c>
      <c r="I3177" s="13">
        <v>2.3015849999999998</v>
      </c>
      <c r="J3177" s="13">
        <v>0.132275</v>
      </c>
      <c r="K3177" s="13">
        <v>6.0317400000000001</v>
      </c>
      <c r="L3177" s="13">
        <v>1.6931200000000002</v>
      </c>
      <c r="M3177" s="5">
        <f>AllData_CategoryTribe!AX3178*4</f>
        <v>9.2063399999999991</v>
      </c>
      <c r="N3177" s="5">
        <f>AllData_CategoryTribe!BA3178*9</f>
        <v>1.1904749999999999</v>
      </c>
      <c r="O3177" s="5">
        <f>AllData_CategoryTribe!BB3178*4</f>
        <v>24.12696</v>
      </c>
      <c r="P3177">
        <f t="shared" si="49"/>
        <v>1</v>
      </c>
      <c r="Q3177">
        <v>32</v>
      </c>
    </row>
    <row r="3178" spans="1:17" x14ac:dyDescent="0.3">
      <c r="A3178" s="8" t="s">
        <v>233</v>
      </c>
      <c r="B3178" s="8" t="s">
        <v>240</v>
      </c>
      <c r="C3178" s="8" t="s">
        <v>214</v>
      </c>
      <c r="D3178" s="8" t="s">
        <v>29</v>
      </c>
      <c r="E3178" s="12">
        <v>60</v>
      </c>
      <c r="F3178" s="12">
        <v>1</v>
      </c>
      <c r="G3178" s="12">
        <v>60</v>
      </c>
      <c r="H3178" s="13">
        <v>13.2</v>
      </c>
      <c r="I3178" s="13">
        <v>0.6</v>
      </c>
      <c r="J3178" s="13">
        <v>0.24</v>
      </c>
      <c r="K3178" s="13">
        <v>2.7</v>
      </c>
      <c r="L3178" s="13">
        <v>1.68</v>
      </c>
      <c r="M3178" s="5">
        <f>AllData_CategoryTribe!AX3179*4</f>
        <v>2.4</v>
      </c>
      <c r="N3178" s="5">
        <f>AllData_CategoryTribe!BA3179*9</f>
        <v>2.16</v>
      </c>
      <c r="O3178" s="5">
        <f>AllData_CategoryTribe!BB3179*4</f>
        <v>10.8</v>
      </c>
      <c r="P3178">
        <f t="shared" si="49"/>
        <v>1</v>
      </c>
      <c r="Q3178">
        <v>5.9</v>
      </c>
    </row>
    <row r="3179" spans="1:17" x14ac:dyDescent="0.3">
      <c r="A3179" s="8" t="s">
        <v>233</v>
      </c>
      <c r="B3179" s="8" t="s">
        <v>240</v>
      </c>
      <c r="C3179" s="8" t="s">
        <v>214</v>
      </c>
      <c r="D3179" s="8" t="s">
        <v>30</v>
      </c>
      <c r="E3179" s="12">
        <v>119</v>
      </c>
      <c r="F3179" s="12">
        <v>0.14299999999999999</v>
      </c>
      <c r="G3179" s="12">
        <v>17.016999999999999</v>
      </c>
      <c r="H3179" s="13">
        <v>15.655639999999998</v>
      </c>
      <c r="I3179" s="13">
        <v>0.17016999999999999</v>
      </c>
      <c r="J3179" s="13">
        <v>8.5084999999999994E-2</v>
      </c>
      <c r="K3179" s="13">
        <v>3.9819779999999998</v>
      </c>
      <c r="L3179" s="13">
        <v>0.40840799999999994</v>
      </c>
      <c r="M3179" s="5">
        <f>AllData_CategoryTribe!AX3180*4</f>
        <v>0.68067999999999995</v>
      </c>
      <c r="N3179" s="5">
        <f>AllData_CategoryTribe!BA3180*9</f>
        <v>0.76576499999999992</v>
      </c>
      <c r="O3179" s="5">
        <f>AllData_CategoryTribe!BB3180*4</f>
        <v>15.927911999999999</v>
      </c>
      <c r="P3179">
        <f t="shared" si="49"/>
        <v>1</v>
      </c>
      <c r="Q3179">
        <v>24.9</v>
      </c>
    </row>
    <row r="3180" spans="1:17" x14ac:dyDescent="0.3">
      <c r="A3180" s="8" t="s">
        <v>233</v>
      </c>
      <c r="B3180" s="8" t="s">
        <v>240</v>
      </c>
      <c r="C3180" s="8" t="s">
        <v>214</v>
      </c>
      <c r="D3180" s="8" t="s">
        <v>31</v>
      </c>
      <c r="E3180" s="12">
        <v>122</v>
      </c>
      <c r="F3180" s="12">
        <v>0.14299999999999999</v>
      </c>
      <c r="G3180" s="12">
        <v>17.445999999999998</v>
      </c>
      <c r="H3180" s="13">
        <v>16.224779999999999</v>
      </c>
      <c r="I3180" s="13">
        <v>0.34891999999999995</v>
      </c>
      <c r="J3180" s="13">
        <v>1.7446E-2</v>
      </c>
      <c r="K3180" s="13">
        <v>3.7683359999999997</v>
      </c>
      <c r="L3180" s="13">
        <v>0.26168999999999998</v>
      </c>
      <c r="M3180" s="5">
        <f>AllData_CategoryTribe!AX3181*4</f>
        <v>1.3956799999999998</v>
      </c>
      <c r="N3180" s="5">
        <f>AllData_CategoryTribe!BA3181*9</f>
        <v>0.15701399999999999</v>
      </c>
      <c r="O3180" s="5">
        <f>AllData_CategoryTribe!BB3181*4</f>
        <v>15.073343999999999</v>
      </c>
      <c r="P3180">
        <f t="shared" si="49"/>
        <v>1</v>
      </c>
      <c r="Q3180">
        <v>23.700000000000003</v>
      </c>
    </row>
    <row r="3181" spans="1:17" x14ac:dyDescent="0.3">
      <c r="A3181" s="8" t="s">
        <v>233</v>
      </c>
      <c r="B3181" s="8" t="s">
        <v>240</v>
      </c>
      <c r="C3181" s="8" t="s">
        <v>214</v>
      </c>
      <c r="D3181" s="8" t="s">
        <v>87</v>
      </c>
      <c r="E3181" s="12">
        <v>171</v>
      </c>
      <c r="F3181" s="12">
        <v>0.42899999999999999</v>
      </c>
      <c r="G3181" s="12">
        <v>73.358999999999995</v>
      </c>
      <c r="H3181" s="13">
        <v>85.096440000000001</v>
      </c>
      <c r="I3181" s="13">
        <v>5.6486429999999999</v>
      </c>
      <c r="J3181" s="13">
        <v>0.36679499999999998</v>
      </c>
      <c r="K3181" s="13">
        <v>15.258671999999999</v>
      </c>
      <c r="L3181" s="13">
        <v>4.7683349999999995</v>
      </c>
      <c r="M3181" s="5">
        <f>AllData_CategoryTribe!AX3182*4</f>
        <v>22.594571999999999</v>
      </c>
      <c r="N3181" s="5">
        <f>AllData_CategoryTribe!BA3182*9</f>
        <v>3.3011549999999996</v>
      </c>
      <c r="O3181" s="5">
        <f>AllData_CategoryTribe!BB3182*4</f>
        <v>61.034687999999996</v>
      </c>
      <c r="P3181">
        <f t="shared" si="49"/>
        <v>1</v>
      </c>
      <c r="Q3181">
        <v>29</v>
      </c>
    </row>
    <row r="3182" spans="1:17" x14ac:dyDescent="0.3">
      <c r="A3182" s="8" t="s">
        <v>233</v>
      </c>
      <c r="B3182" s="8" t="s">
        <v>240</v>
      </c>
      <c r="C3182" s="8" t="s">
        <v>214</v>
      </c>
      <c r="D3182" s="8" t="s">
        <v>128</v>
      </c>
      <c r="E3182" s="12">
        <v>62</v>
      </c>
      <c r="F3182" s="12">
        <v>3.0000000000000001E-3</v>
      </c>
      <c r="G3182" s="12">
        <v>0.186</v>
      </c>
      <c r="H3182" s="13">
        <v>8.3699999999999997E-2</v>
      </c>
      <c r="I3182" s="13">
        <v>2.0460000000000001E-3</v>
      </c>
      <c r="J3182" s="13">
        <v>3.7200000000000004E-4</v>
      </c>
      <c r="K3182" s="13">
        <v>1.9530000000000002E-2</v>
      </c>
      <c r="L3182" s="13">
        <v>6.1380000000000002E-3</v>
      </c>
      <c r="M3182" s="5">
        <f>AllData_CategoryTribe!AX3183*4</f>
        <v>8.1840000000000003E-3</v>
      </c>
      <c r="N3182" s="5">
        <f>AllData_CategoryTribe!BA3183*9</f>
        <v>3.3480000000000003E-3</v>
      </c>
      <c r="O3182" s="5">
        <f>AllData_CategoryTribe!BB3183*4</f>
        <v>7.8120000000000009E-2</v>
      </c>
      <c r="P3182">
        <f t="shared" si="49"/>
        <v>1</v>
      </c>
      <c r="Q3182">
        <v>11.8</v>
      </c>
    </row>
    <row r="3183" spans="1:17" x14ac:dyDescent="0.3">
      <c r="A3183" s="8" t="s">
        <v>233</v>
      </c>
      <c r="B3183" s="8" t="s">
        <v>240</v>
      </c>
      <c r="C3183" s="8" t="s">
        <v>214</v>
      </c>
      <c r="D3183" s="8" t="s">
        <v>167</v>
      </c>
      <c r="E3183" s="12">
        <v>62</v>
      </c>
      <c r="F3183" s="12">
        <v>1</v>
      </c>
      <c r="G3183" s="12">
        <v>62</v>
      </c>
      <c r="H3183" s="13">
        <v>13.02</v>
      </c>
      <c r="I3183" s="13">
        <v>0.55800000000000005</v>
      </c>
      <c r="J3183" s="13">
        <v>0.18599999999999997</v>
      </c>
      <c r="K3183" s="13">
        <v>2.8519999999999999</v>
      </c>
      <c r="L3183" s="13">
        <v>0.68200000000000005</v>
      </c>
      <c r="M3183" s="5">
        <f>AllData_CategoryTribe!AX3184*4</f>
        <v>2.2320000000000002</v>
      </c>
      <c r="N3183" s="5">
        <f>AllData_CategoryTribe!BA3184*9</f>
        <v>1.6739999999999997</v>
      </c>
      <c r="O3183" s="5">
        <f>AllData_CategoryTribe!BB3184*4</f>
        <v>11.407999999999999</v>
      </c>
      <c r="P3183">
        <f t="shared" si="49"/>
        <v>1</v>
      </c>
      <c r="Q3183">
        <v>5.8</v>
      </c>
    </row>
    <row r="3184" spans="1:17" x14ac:dyDescent="0.3">
      <c r="A3184" s="8" t="s">
        <v>234</v>
      </c>
      <c r="B3184" s="8" t="s">
        <v>240</v>
      </c>
      <c r="C3184" s="8" t="s">
        <v>214</v>
      </c>
      <c r="D3184" s="8" t="s">
        <v>248</v>
      </c>
      <c r="E3184" s="12"/>
      <c r="F3184" s="12"/>
      <c r="G3184" s="12">
        <v>0</v>
      </c>
      <c r="H3184" s="13">
        <v>0</v>
      </c>
      <c r="I3184" s="13">
        <v>0</v>
      </c>
      <c r="J3184" s="13">
        <v>0</v>
      </c>
      <c r="K3184" s="13">
        <v>0</v>
      </c>
      <c r="L3184" s="13">
        <v>0</v>
      </c>
      <c r="M3184" s="5">
        <f>AllData_CategoryTribe!AX3185*4</f>
        <v>0</v>
      </c>
      <c r="N3184" s="5">
        <f>AllData_CategoryTribe!BA3185*9</f>
        <v>0</v>
      </c>
      <c r="O3184" s="5">
        <f>AllData_CategoryTribe!BB3185*4</f>
        <v>0</v>
      </c>
      <c r="P3184">
        <f t="shared" si="49"/>
        <v>0</v>
      </c>
      <c r="Q3184">
        <v>38.799999999999997</v>
      </c>
    </row>
    <row r="3185" spans="1:17" x14ac:dyDescent="0.3">
      <c r="A3185" s="8" t="s">
        <v>234</v>
      </c>
      <c r="B3185" s="8" t="s">
        <v>240</v>
      </c>
      <c r="C3185" s="8" t="s">
        <v>214</v>
      </c>
      <c r="D3185" s="8" t="s">
        <v>27</v>
      </c>
      <c r="E3185" s="12">
        <v>114</v>
      </c>
      <c r="F3185" s="12">
        <v>1</v>
      </c>
      <c r="G3185" s="12">
        <v>114</v>
      </c>
      <c r="H3185" s="13">
        <v>142.5</v>
      </c>
      <c r="I3185" s="13">
        <v>2.3940000000000001</v>
      </c>
      <c r="J3185" s="13">
        <v>1.4820000000000002</v>
      </c>
      <c r="K3185" s="13">
        <v>29.867999999999999</v>
      </c>
      <c r="L3185" s="13">
        <v>1.1399999999999999</v>
      </c>
      <c r="M3185" s="5">
        <f>AllData_CategoryTribe!AX3186*4</f>
        <v>9.5760000000000005</v>
      </c>
      <c r="N3185" s="5">
        <f>AllData_CategoryTribe!BA3186*9</f>
        <v>13.338000000000001</v>
      </c>
      <c r="O3185" s="5">
        <f>AllData_CategoryTribe!BB3186*4</f>
        <v>119.47199999999999</v>
      </c>
      <c r="P3185">
        <f t="shared" si="49"/>
        <v>1</v>
      </c>
      <c r="Q3185">
        <v>29.6</v>
      </c>
    </row>
    <row r="3186" spans="1:17" x14ac:dyDescent="0.3">
      <c r="A3186" s="8" t="s">
        <v>234</v>
      </c>
      <c r="B3186" s="8" t="s">
        <v>240</v>
      </c>
      <c r="C3186" s="8" t="s">
        <v>214</v>
      </c>
      <c r="D3186" s="8" t="s">
        <v>32</v>
      </c>
      <c r="E3186" s="12">
        <v>83</v>
      </c>
      <c r="F3186" s="12">
        <v>1</v>
      </c>
      <c r="G3186" s="12">
        <v>83</v>
      </c>
      <c r="H3186" s="13">
        <v>275.56</v>
      </c>
      <c r="I3186" s="13">
        <v>8.5490000000000013</v>
      </c>
      <c r="J3186" s="13">
        <v>2.4900000000000002</v>
      </c>
      <c r="K3186" s="13">
        <v>61.171000000000006</v>
      </c>
      <c r="L3186" s="13">
        <v>10.540999999999999</v>
      </c>
      <c r="M3186" s="5">
        <f>AllData_CategoryTribe!AX3187*4</f>
        <v>34.196000000000005</v>
      </c>
      <c r="N3186" s="5">
        <f>AllData_CategoryTribe!BA3187*9</f>
        <v>22.410000000000004</v>
      </c>
      <c r="O3186" s="5">
        <f>AllData_CategoryTribe!BB3187*4</f>
        <v>244.68400000000003</v>
      </c>
      <c r="P3186">
        <f t="shared" si="49"/>
        <v>1</v>
      </c>
      <c r="Q3186">
        <v>87</v>
      </c>
    </row>
    <row r="3187" spans="1:17" x14ac:dyDescent="0.3">
      <c r="A3187" s="8" t="s">
        <v>234</v>
      </c>
      <c r="B3187" s="8" t="s">
        <v>240</v>
      </c>
      <c r="C3187" s="8" t="s">
        <v>214</v>
      </c>
      <c r="D3187" s="8" t="s">
        <v>74</v>
      </c>
      <c r="E3187" s="12">
        <v>340</v>
      </c>
      <c r="F3187" s="12">
        <v>1</v>
      </c>
      <c r="G3187" s="12">
        <v>340</v>
      </c>
      <c r="H3187" s="13">
        <v>139.4</v>
      </c>
      <c r="I3187" s="13">
        <v>0</v>
      </c>
      <c r="J3187" s="13">
        <v>0</v>
      </c>
      <c r="K3187" s="13">
        <v>35.36</v>
      </c>
      <c r="L3187" s="13">
        <v>0</v>
      </c>
      <c r="M3187" s="5">
        <f>AllData_CategoryTribe!AX3188*4</f>
        <v>0</v>
      </c>
      <c r="N3187" s="5">
        <f>AllData_CategoryTribe!BA3188*9</f>
        <v>0</v>
      </c>
      <c r="O3187" s="5">
        <f>AllData_CategoryTribe!BB3188*4</f>
        <v>141.44</v>
      </c>
      <c r="P3187">
        <f t="shared" si="49"/>
        <v>1</v>
      </c>
      <c r="Q3187">
        <v>10.4</v>
      </c>
    </row>
    <row r="3188" spans="1:17" x14ac:dyDescent="0.3">
      <c r="A3188" s="8" t="s">
        <v>232</v>
      </c>
      <c r="B3188" s="8" t="s">
        <v>240</v>
      </c>
      <c r="C3188" s="8" t="s">
        <v>215</v>
      </c>
      <c r="D3188" s="8" t="s">
        <v>13</v>
      </c>
      <c r="E3188" s="12">
        <v>112</v>
      </c>
      <c r="F3188" s="12">
        <v>0.14299999999999999</v>
      </c>
      <c r="G3188" s="12">
        <v>16.015999999999998</v>
      </c>
      <c r="H3188" s="13">
        <v>43.08303999999999</v>
      </c>
      <c r="I3188" s="13">
        <v>3.9879839999999995</v>
      </c>
      <c r="J3188" s="13">
        <v>2.8828799999999997</v>
      </c>
      <c r="K3188" s="13">
        <v>0</v>
      </c>
      <c r="L3188" s="13">
        <v>0</v>
      </c>
      <c r="M3188" s="5">
        <f>AllData_CategoryTribe!AX3189*4</f>
        <v>15.951935999999998</v>
      </c>
      <c r="N3188" s="5">
        <f>AllData_CategoryTribe!BA3189*9</f>
        <v>25.945919999999997</v>
      </c>
      <c r="O3188" s="5">
        <f>AllData_CategoryTribe!BB3189*4</f>
        <v>0</v>
      </c>
      <c r="P3188">
        <f t="shared" si="49"/>
        <v>1</v>
      </c>
      <c r="Q3188">
        <v>42.9</v>
      </c>
    </row>
    <row r="3189" spans="1:17" x14ac:dyDescent="0.3">
      <c r="A3189" s="8" t="s">
        <v>232</v>
      </c>
      <c r="B3189" s="8" t="s">
        <v>240</v>
      </c>
      <c r="C3189" s="8" t="s">
        <v>215</v>
      </c>
      <c r="D3189" s="8" t="s">
        <v>15</v>
      </c>
      <c r="E3189" s="12"/>
      <c r="F3189" s="12">
        <v>0</v>
      </c>
      <c r="G3189" s="12">
        <v>0</v>
      </c>
      <c r="H3189" s="13">
        <v>0</v>
      </c>
      <c r="I3189" s="13">
        <v>0</v>
      </c>
      <c r="J3189" s="13">
        <v>0</v>
      </c>
      <c r="K3189" s="13">
        <v>0</v>
      </c>
      <c r="L3189" s="13">
        <v>0</v>
      </c>
      <c r="M3189" s="5">
        <f>AllData_CategoryTribe!AX3190*4</f>
        <v>0</v>
      </c>
      <c r="N3189" s="5">
        <f>AllData_CategoryTribe!BA3190*9</f>
        <v>0</v>
      </c>
      <c r="O3189" s="5">
        <f>AllData_CategoryTribe!BB3190*4</f>
        <v>0</v>
      </c>
      <c r="P3189">
        <f t="shared" si="49"/>
        <v>0</v>
      </c>
      <c r="Q3189">
        <v>44.3</v>
      </c>
    </row>
    <row r="3190" spans="1:17" x14ac:dyDescent="0.3">
      <c r="A3190" s="8" t="s">
        <v>232</v>
      </c>
      <c r="B3190" s="8" t="s">
        <v>240</v>
      </c>
      <c r="C3190" s="8" t="s">
        <v>215</v>
      </c>
      <c r="D3190" s="8" t="s">
        <v>17</v>
      </c>
      <c r="E3190" s="12"/>
      <c r="F3190" s="12">
        <v>0</v>
      </c>
      <c r="G3190" s="12">
        <v>0</v>
      </c>
      <c r="H3190" s="13">
        <v>0</v>
      </c>
      <c r="I3190" s="13">
        <v>0</v>
      </c>
      <c r="J3190" s="13">
        <v>0</v>
      </c>
      <c r="K3190" s="13">
        <v>0</v>
      </c>
      <c r="L3190" s="13">
        <v>0</v>
      </c>
      <c r="M3190" s="5">
        <f>AllData_CategoryTribe!AX3191*4</f>
        <v>0</v>
      </c>
      <c r="N3190" s="5">
        <f>AllData_CategoryTribe!BA3191*9</f>
        <v>0</v>
      </c>
      <c r="O3190" s="5">
        <f>AllData_CategoryTribe!BB3191*4</f>
        <v>0</v>
      </c>
      <c r="P3190">
        <f t="shared" si="49"/>
        <v>0</v>
      </c>
      <c r="Q3190">
        <v>38.299999999999997</v>
      </c>
    </row>
    <row r="3191" spans="1:17" x14ac:dyDescent="0.3">
      <c r="A3191" s="8" t="s">
        <v>232</v>
      </c>
      <c r="B3191" s="8" t="s">
        <v>240</v>
      </c>
      <c r="C3191" s="8" t="s">
        <v>215</v>
      </c>
      <c r="D3191" s="8" t="s">
        <v>18</v>
      </c>
      <c r="E3191" s="12"/>
      <c r="F3191" s="12">
        <v>0</v>
      </c>
      <c r="G3191" s="12">
        <v>0</v>
      </c>
      <c r="H3191" s="13">
        <v>0</v>
      </c>
      <c r="I3191" s="13">
        <v>0</v>
      </c>
      <c r="J3191" s="13">
        <v>0</v>
      </c>
      <c r="K3191" s="13">
        <v>0</v>
      </c>
      <c r="L3191" s="13">
        <v>0</v>
      </c>
      <c r="M3191" s="5">
        <f>AllData_CategoryTribe!AX3192*4</f>
        <v>0</v>
      </c>
      <c r="N3191" s="5">
        <f>AllData_CategoryTribe!BA3192*9</f>
        <v>0</v>
      </c>
      <c r="O3191" s="5">
        <f>AllData_CategoryTribe!BB3192*4</f>
        <v>0</v>
      </c>
      <c r="P3191">
        <f t="shared" si="49"/>
        <v>0</v>
      </c>
      <c r="Q3191">
        <v>39.900000000000006</v>
      </c>
    </row>
    <row r="3192" spans="1:17" x14ac:dyDescent="0.3">
      <c r="A3192" s="8" t="s">
        <v>232</v>
      </c>
      <c r="B3192" s="8" t="s">
        <v>240</v>
      </c>
      <c r="C3192" s="8" t="s">
        <v>215</v>
      </c>
      <c r="D3192" s="8" t="s">
        <v>19</v>
      </c>
      <c r="E3192" s="12">
        <v>112</v>
      </c>
      <c r="F3192" s="12">
        <v>0.1</v>
      </c>
      <c r="G3192" s="12">
        <v>11.200000000000001</v>
      </c>
      <c r="H3192" s="13">
        <v>31.920000000000005</v>
      </c>
      <c r="I3192" s="13">
        <v>3.0128000000000004</v>
      </c>
      <c r="J3192" s="13">
        <v>2.1168</v>
      </c>
      <c r="K3192" s="13">
        <v>0</v>
      </c>
      <c r="L3192" s="13">
        <v>0</v>
      </c>
      <c r="M3192" s="5">
        <f>AllData_CategoryTribe!AX3193*4</f>
        <v>12.051200000000001</v>
      </c>
      <c r="N3192" s="5">
        <f>AllData_CategoryTribe!BA3193*9</f>
        <v>19.051200000000001</v>
      </c>
      <c r="O3192" s="5">
        <f>AllData_CategoryTribe!BB3193*4</f>
        <v>0</v>
      </c>
      <c r="P3192">
        <f t="shared" si="49"/>
        <v>1</v>
      </c>
      <c r="Q3192">
        <v>45.8</v>
      </c>
    </row>
    <row r="3193" spans="1:17" x14ac:dyDescent="0.3">
      <c r="A3193" s="8" t="s">
        <v>232</v>
      </c>
      <c r="B3193" s="8" t="s">
        <v>240</v>
      </c>
      <c r="C3193" s="8" t="s">
        <v>215</v>
      </c>
      <c r="D3193" s="8" t="s">
        <v>22</v>
      </c>
      <c r="E3193" s="12"/>
      <c r="F3193" s="12">
        <v>0</v>
      </c>
      <c r="G3193" s="12">
        <v>0</v>
      </c>
      <c r="H3193" s="13">
        <v>0</v>
      </c>
      <c r="I3193" s="13">
        <v>0</v>
      </c>
      <c r="J3193" s="13">
        <v>0</v>
      </c>
      <c r="K3193" s="13">
        <v>0</v>
      </c>
      <c r="L3193" s="13">
        <v>0</v>
      </c>
      <c r="M3193" s="5">
        <f>AllData_CategoryTribe!AX3194*4</f>
        <v>0</v>
      </c>
      <c r="N3193" s="5">
        <f>AllData_CategoryTribe!BA3194*9</f>
        <v>0</v>
      </c>
      <c r="O3193" s="5">
        <f>AllData_CategoryTribe!BB3194*4</f>
        <v>0</v>
      </c>
      <c r="P3193">
        <f t="shared" si="49"/>
        <v>0</v>
      </c>
      <c r="Q3193">
        <v>45.8</v>
      </c>
    </row>
    <row r="3194" spans="1:17" x14ac:dyDescent="0.3">
      <c r="A3194" s="8" t="s">
        <v>232</v>
      </c>
      <c r="B3194" s="8" t="s">
        <v>240</v>
      </c>
      <c r="C3194" s="8" t="s">
        <v>215</v>
      </c>
      <c r="D3194" s="8" t="s">
        <v>136</v>
      </c>
      <c r="E3194" s="12">
        <v>56</v>
      </c>
      <c r="F3194" s="12">
        <v>0.28599999999999998</v>
      </c>
      <c r="G3194" s="12">
        <v>16.015999999999998</v>
      </c>
      <c r="H3194" s="13">
        <v>43.723679999999995</v>
      </c>
      <c r="I3194" s="13">
        <v>4.4204159999999995</v>
      </c>
      <c r="J3194" s="13">
        <v>2.7547519999999999</v>
      </c>
      <c r="K3194" s="13">
        <v>0</v>
      </c>
      <c r="L3194" s="13">
        <v>0</v>
      </c>
      <c r="M3194" s="5">
        <f>AllData_CategoryTribe!AX3195*4</f>
        <v>17.681663999999998</v>
      </c>
      <c r="N3194" s="5">
        <f>AllData_CategoryTribe!BA3195*9</f>
        <v>24.792767999999999</v>
      </c>
      <c r="O3194" s="5">
        <f>AllData_CategoryTribe!BB3195*4</f>
        <v>0</v>
      </c>
      <c r="P3194">
        <f t="shared" si="49"/>
        <v>1</v>
      </c>
      <c r="Q3194">
        <v>44.8</v>
      </c>
    </row>
    <row r="3195" spans="1:17" x14ac:dyDescent="0.3">
      <c r="A3195" s="8" t="s">
        <v>232</v>
      </c>
      <c r="B3195" s="8" t="s">
        <v>240</v>
      </c>
      <c r="C3195" s="8" t="s">
        <v>215</v>
      </c>
      <c r="D3195" s="8" t="s">
        <v>23</v>
      </c>
      <c r="E3195" s="12">
        <v>64</v>
      </c>
      <c r="F3195" s="12">
        <v>1</v>
      </c>
      <c r="G3195" s="12">
        <v>64</v>
      </c>
      <c r="H3195" s="13">
        <v>99.2</v>
      </c>
      <c r="I3195" s="13">
        <v>8.0640000000000001</v>
      </c>
      <c r="J3195" s="13">
        <v>6.7839999999999998</v>
      </c>
      <c r="K3195" s="13">
        <v>0.70400000000000007</v>
      </c>
      <c r="L3195" s="13">
        <v>0</v>
      </c>
      <c r="M3195" s="5">
        <f>AllData_CategoryTribe!AX3196*4</f>
        <v>32.256</v>
      </c>
      <c r="N3195" s="5">
        <f>AllData_CategoryTribe!BA3196*9</f>
        <v>61.055999999999997</v>
      </c>
      <c r="O3195" s="5">
        <f>AllData_CategoryTribe!BB3196*4</f>
        <v>2.8160000000000003</v>
      </c>
      <c r="P3195">
        <f t="shared" si="49"/>
        <v>1</v>
      </c>
      <c r="Q3195">
        <v>24.3</v>
      </c>
    </row>
    <row r="3196" spans="1:17" x14ac:dyDescent="0.3">
      <c r="A3196" s="8" t="s">
        <v>232</v>
      </c>
      <c r="B3196" s="8" t="s">
        <v>240</v>
      </c>
      <c r="C3196" s="8" t="s">
        <v>215</v>
      </c>
      <c r="D3196" s="8" t="s">
        <v>24</v>
      </c>
      <c r="E3196" s="12">
        <v>184</v>
      </c>
      <c r="F3196" s="12">
        <v>1</v>
      </c>
      <c r="G3196" s="12">
        <v>184</v>
      </c>
      <c r="H3196" s="13">
        <v>126.96</v>
      </c>
      <c r="I3196" s="13">
        <v>6.6239999999999997</v>
      </c>
      <c r="J3196" s="13">
        <v>7.5439999999999996</v>
      </c>
      <c r="K3196" s="13">
        <v>8.2799999999999994</v>
      </c>
      <c r="L3196" s="13">
        <v>0</v>
      </c>
      <c r="M3196" s="5">
        <f>AllData_CategoryTribe!AX3197*4</f>
        <v>26.495999999999999</v>
      </c>
      <c r="N3196" s="5">
        <f>AllData_CategoryTribe!BA3197*9</f>
        <v>67.896000000000001</v>
      </c>
      <c r="O3196" s="5">
        <f>AllData_CategoryTribe!BB3197*4</f>
        <v>33.119999999999997</v>
      </c>
      <c r="P3196">
        <f t="shared" si="49"/>
        <v>1</v>
      </c>
      <c r="Q3196">
        <v>12.2</v>
      </c>
    </row>
    <row r="3197" spans="1:17" x14ac:dyDescent="0.3">
      <c r="A3197" s="8" t="s">
        <v>232</v>
      </c>
      <c r="B3197" s="8" t="s">
        <v>240</v>
      </c>
      <c r="C3197" s="8" t="s">
        <v>215</v>
      </c>
      <c r="D3197" s="8" t="s">
        <v>25</v>
      </c>
      <c r="E3197" s="12"/>
      <c r="F3197" s="12">
        <v>0</v>
      </c>
      <c r="G3197" s="12">
        <v>0</v>
      </c>
      <c r="H3197" s="13">
        <v>0</v>
      </c>
      <c r="I3197" s="13">
        <v>0</v>
      </c>
      <c r="J3197" s="13">
        <v>0</v>
      </c>
      <c r="K3197" s="13">
        <v>0</v>
      </c>
      <c r="L3197" s="13">
        <v>0</v>
      </c>
      <c r="M3197" s="5">
        <f>AllData_CategoryTribe!AX3198*4</f>
        <v>0</v>
      </c>
      <c r="N3197" s="5">
        <f>AllData_CategoryTribe!BA3198*9</f>
        <v>0</v>
      </c>
      <c r="O3197" s="5">
        <f>AllData_CategoryTribe!BB3198*4</f>
        <v>0</v>
      </c>
      <c r="P3197">
        <f t="shared" si="49"/>
        <v>0</v>
      </c>
      <c r="Q3197">
        <v>59.3</v>
      </c>
    </row>
    <row r="3198" spans="1:17" x14ac:dyDescent="0.3">
      <c r="A3198" s="8" t="s">
        <v>20</v>
      </c>
      <c r="B3198" s="8" t="s">
        <v>240</v>
      </c>
      <c r="C3198" s="8" t="s">
        <v>215</v>
      </c>
      <c r="D3198" s="8" t="s">
        <v>20</v>
      </c>
      <c r="E3198" s="12">
        <v>112</v>
      </c>
      <c r="F3198" s="12">
        <v>1</v>
      </c>
      <c r="G3198" s="12">
        <v>112</v>
      </c>
      <c r="H3198" s="13">
        <v>117.6</v>
      </c>
      <c r="I3198" s="13">
        <v>20.72</v>
      </c>
      <c r="J3198" s="13">
        <v>3.2480000000000002</v>
      </c>
      <c r="K3198" s="13">
        <v>0</v>
      </c>
      <c r="L3198" s="13">
        <v>0</v>
      </c>
      <c r="M3198" s="5">
        <f>AllData_CategoryTribe!AX3199*4</f>
        <v>82.88</v>
      </c>
      <c r="N3198" s="5">
        <f>AllData_CategoryTribe!BA3199*9</f>
        <v>29.232000000000003</v>
      </c>
      <c r="O3198" s="5">
        <f>AllData_CategoryTribe!BB3199*4</f>
        <v>0</v>
      </c>
      <c r="P3198">
        <f t="shared" si="49"/>
        <v>1</v>
      </c>
      <c r="Q3198">
        <v>21.4</v>
      </c>
    </row>
    <row r="3199" spans="1:17" x14ac:dyDescent="0.3">
      <c r="A3199" s="8" t="s">
        <v>233</v>
      </c>
      <c r="B3199" s="8" t="s">
        <v>240</v>
      </c>
      <c r="C3199" s="8" t="s">
        <v>215</v>
      </c>
      <c r="D3199" s="8" t="s">
        <v>26</v>
      </c>
      <c r="E3199" s="12">
        <v>175</v>
      </c>
      <c r="F3199" s="12">
        <v>0.42899999999999999</v>
      </c>
      <c r="G3199" s="12">
        <v>75.075000000000003</v>
      </c>
      <c r="H3199" s="13">
        <v>97.597499999999997</v>
      </c>
      <c r="I3199" s="13">
        <v>1.8018000000000001</v>
      </c>
      <c r="J3199" s="13">
        <v>0.15015000000000001</v>
      </c>
      <c r="K3199" s="13">
        <v>21.471450000000001</v>
      </c>
      <c r="L3199" s="13">
        <v>0.22522500000000001</v>
      </c>
      <c r="M3199" s="5">
        <f>AllData_CategoryTribe!AX3200*4</f>
        <v>7.2072000000000003</v>
      </c>
      <c r="N3199" s="5">
        <f>AllData_CategoryTribe!BA3200*9</f>
        <v>1.3513500000000001</v>
      </c>
      <c r="O3199" s="5">
        <f>AllData_CategoryTribe!BB3200*4</f>
        <v>85.885800000000003</v>
      </c>
      <c r="P3199">
        <f t="shared" si="49"/>
        <v>1</v>
      </c>
      <c r="Q3199">
        <v>31.200000000000003</v>
      </c>
    </row>
    <row r="3200" spans="1:17" x14ac:dyDescent="0.3">
      <c r="A3200" s="8" t="s">
        <v>233</v>
      </c>
      <c r="B3200" s="8" t="s">
        <v>240</v>
      </c>
      <c r="C3200" s="8" t="s">
        <v>215</v>
      </c>
      <c r="D3200" s="8" t="s">
        <v>28</v>
      </c>
      <c r="E3200" s="12">
        <v>185</v>
      </c>
      <c r="F3200" s="12">
        <v>0.42899999999999999</v>
      </c>
      <c r="G3200" s="12">
        <v>79.364999999999995</v>
      </c>
      <c r="H3200" s="13">
        <v>100.79355</v>
      </c>
      <c r="I3200" s="13">
        <v>6.9047549999999989</v>
      </c>
      <c r="J3200" s="13">
        <v>0.39682499999999998</v>
      </c>
      <c r="K3200" s="13">
        <v>18.095219999999998</v>
      </c>
      <c r="L3200" s="13">
        <v>5.0793599999999994</v>
      </c>
      <c r="M3200" s="5">
        <f>AllData_CategoryTribe!AX3201*4</f>
        <v>27.619019999999995</v>
      </c>
      <c r="N3200" s="5">
        <f>AllData_CategoryTribe!BA3201*9</f>
        <v>3.5714249999999996</v>
      </c>
      <c r="O3200" s="5">
        <f>AllData_CategoryTribe!BB3201*4</f>
        <v>72.380879999999991</v>
      </c>
      <c r="P3200">
        <f t="shared" si="49"/>
        <v>1</v>
      </c>
      <c r="Q3200">
        <v>32</v>
      </c>
    </row>
    <row r="3201" spans="1:17" x14ac:dyDescent="0.3">
      <c r="A3201" s="8" t="s">
        <v>233</v>
      </c>
      <c r="B3201" s="8" t="s">
        <v>240</v>
      </c>
      <c r="C3201" s="8" t="s">
        <v>215</v>
      </c>
      <c r="D3201" s="8" t="s">
        <v>29</v>
      </c>
      <c r="E3201" s="12">
        <v>60</v>
      </c>
      <c r="F3201" s="12">
        <v>1</v>
      </c>
      <c r="G3201" s="12">
        <v>60</v>
      </c>
      <c r="H3201" s="13">
        <v>13.2</v>
      </c>
      <c r="I3201" s="13">
        <v>0.6</v>
      </c>
      <c r="J3201" s="13">
        <v>0.24</v>
      </c>
      <c r="K3201" s="13">
        <v>2.7</v>
      </c>
      <c r="L3201" s="13">
        <v>1.68</v>
      </c>
      <c r="M3201" s="5">
        <f>AllData_CategoryTribe!AX3202*4</f>
        <v>2.4</v>
      </c>
      <c r="N3201" s="5">
        <f>AllData_CategoryTribe!BA3202*9</f>
        <v>2.16</v>
      </c>
      <c r="O3201" s="5">
        <f>AllData_CategoryTribe!BB3202*4</f>
        <v>10.8</v>
      </c>
      <c r="P3201">
        <f t="shared" si="49"/>
        <v>1</v>
      </c>
      <c r="Q3201">
        <v>5.9</v>
      </c>
    </row>
    <row r="3202" spans="1:17" x14ac:dyDescent="0.3">
      <c r="A3202" s="8" t="s">
        <v>233</v>
      </c>
      <c r="B3202" s="8" t="s">
        <v>240</v>
      </c>
      <c r="C3202" s="8" t="s">
        <v>215</v>
      </c>
      <c r="D3202" s="8" t="s">
        <v>30</v>
      </c>
      <c r="E3202" s="12">
        <v>119</v>
      </c>
      <c r="F3202" s="12">
        <v>1</v>
      </c>
      <c r="G3202" s="12">
        <v>119</v>
      </c>
      <c r="H3202" s="13">
        <v>109.48</v>
      </c>
      <c r="I3202" s="13">
        <v>1.19</v>
      </c>
      <c r="J3202" s="13">
        <v>0.59499999999999997</v>
      </c>
      <c r="K3202" s="13">
        <v>27.846</v>
      </c>
      <c r="L3202" s="13">
        <v>2.8559999999999999</v>
      </c>
      <c r="M3202" s="5">
        <f>AllData_CategoryTribe!AX3203*4</f>
        <v>4.76</v>
      </c>
      <c r="N3202" s="5">
        <f>AllData_CategoryTribe!BA3203*9</f>
        <v>5.3549999999999995</v>
      </c>
      <c r="O3202" s="5">
        <f>AllData_CategoryTribe!BB3203*4</f>
        <v>111.384</v>
      </c>
      <c r="P3202">
        <f t="shared" si="49"/>
        <v>1</v>
      </c>
      <c r="Q3202">
        <v>24.9</v>
      </c>
    </row>
    <row r="3203" spans="1:17" x14ac:dyDescent="0.3">
      <c r="A3203" s="8" t="s">
        <v>233</v>
      </c>
      <c r="B3203" s="8" t="s">
        <v>240</v>
      </c>
      <c r="C3203" s="8" t="s">
        <v>215</v>
      </c>
      <c r="D3203" s="8" t="s">
        <v>31</v>
      </c>
      <c r="E3203" s="12">
        <v>122</v>
      </c>
      <c r="F3203" s="12">
        <v>1</v>
      </c>
      <c r="G3203" s="12">
        <v>122</v>
      </c>
      <c r="H3203" s="13">
        <v>113.46</v>
      </c>
      <c r="I3203" s="13">
        <v>2.44</v>
      </c>
      <c r="J3203" s="13">
        <v>0.12200000000000001</v>
      </c>
      <c r="K3203" s="13">
        <v>26.352000000000004</v>
      </c>
      <c r="L3203" s="13">
        <v>1.83</v>
      </c>
      <c r="M3203" s="5">
        <f>AllData_CategoryTribe!AX3204*4</f>
        <v>9.76</v>
      </c>
      <c r="N3203" s="5">
        <f>AllData_CategoryTribe!BA3204*9</f>
        <v>1.0980000000000001</v>
      </c>
      <c r="O3203" s="5">
        <f>AllData_CategoryTribe!BB3204*4</f>
        <v>105.40800000000002</v>
      </c>
      <c r="P3203">
        <f t="shared" ref="P3203:P3266" si="50">IF($G$2:$G$3469&gt;0,1,0)</f>
        <v>1</v>
      </c>
      <c r="Q3203">
        <v>23.700000000000003</v>
      </c>
    </row>
    <row r="3204" spans="1:17" x14ac:dyDescent="0.3">
      <c r="A3204" s="8" t="s">
        <v>233</v>
      </c>
      <c r="B3204" s="8" t="s">
        <v>240</v>
      </c>
      <c r="C3204" s="8" t="s">
        <v>215</v>
      </c>
      <c r="D3204" s="8" t="s">
        <v>167</v>
      </c>
      <c r="E3204" s="12">
        <v>62</v>
      </c>
      <c r="F3204" s="12">
        <v>1</v>
      </c>
      <c r="G3204" s="12">
        <v>62</v>
      </c>
      <c r="H3204" s="13">
        <v>13.02</v>
      </c>
      <c r="I3204" s="13">
        <v>0.55800000000000005</v>
      </c>
      <c r="J3204" s="13">
        <v>0.18599999999999997</v>
      </c>
      <c r="K3204" s="13">
        <v>2.8519999999999999</v>
      </c>
      <c r="L3204" s="13">
        <v>0.68200000000000005</v>
      </c>
      <c r="M3204" s="5">
        <f>AllData_CategoryTribe!AX3205*4</f>
        <v>2.2320000000000002</v>
      </c>
      <c r="N3204" s="5">
        <f>AllData_CategoryTribe!BA3205*9</f>
        <v>1.6739999999999997</v>
      </c>
      <c r="O3204" s="5">
        <f>AllData_CategoryTribe!BB3205*4</f>
        <v>11.407999999999999</v>
      </c>
      <c r="P3204">
        <f t="shared" si="50"/>
        <v>1</v>
      </c>
      <c r="Q3204">
        <v>5.8</v>
      </c>
    </row>
    <row r="3205" spans="1:17" x14ac:dyDescent="0.3">
      <c r="A3205" s="8" t="s">
        <v>233</v>
      </c>
      <c r="B3205" s="8" t="s">
        <v>240</v>
      </c>
      <c r="C3205" s="8" t="s">
        <v>215</v>
      </c>
      <c r="D3205" s="8" t="s">
        <v>171</v>
      </c>
      <c r="E3205" s="12">
        <v>44</v>
      </c>
      <c r="F3205" s="12">
        <v>1</v>
      </c>
      <c r="G3205" s="12">
        <v>44</v>
      </c>
      <c r="H3205" s="13">
        <v>120.56</v>
      </c>
      <c r="I3205" s="13">
        <v>3.8720000000000003</v>
      </c>
      <c r="J3205" s="13">
        <v>1.32</v>
      </c>
      <c r="K3205" s="13">
        <v>22.835999999999999</v>
      </c>
      <c r="L3205" s="13">
        <v>1.232</v>
      </c>
      <c r="M3205" s="5">
        <f>AllData_CategoryTribe!AX3206*4</f>
        <v>15.488000000000001</v>
      </c>
      <c r="N3205" s="5">
        <f>AllData_CategoryTribe!BA3206*9</f>
        <v>11.88</v>
      </c>
      <c r="O3205" s="5">
        <f>AllData_CategoryTribe!BB3206*4</f>
        <v>91.343999999999994</v>
      </c>
      <c r="P3205">
        <f t="shared" si="50"/>
        <v>1</v>
      </c>
      <c r="Q3205">
        <v>63.7</v>
      </c>
    </row>
    <row r="3206" spans="1:17" x14ac:dyDescent="0.3">
      <c r="A3206" s="8" t="s">
        <v>234</v>
      </c>
      <c r="B3206" s="8" t="s">
        <v>240</v>
      </c>
      <c r="C3206" s="8" t="s">
        <v>215</v>
      </c>
      <c r="D3206" s="8" t="s">
        <v>248</v>
      </c>
      <c r="E3206" s="12"/>
      <c r="F3206" s="12"/>
      <c r="G3206" s="12">
        <v>0</v>
      </c>
      <c r="H3206" s="13">
        <v>0</v>
      </c>
      <c r="I3206" s="13">
        <v>0</v>
      </c>
      <c r="J3206" s="13">
        <v>0</v>
      </c>
      <c r="K3206" s="13">
        <v>0</v>
      </c>
      <c r="L3206" s="13">
        <v>0</v>
      </c>
      <c r="M3206" s="5">
        <f>AllData_CategoryTribe!AX3207*4</f>
        <v>0</v>
      </c>
      <c r="N3206" s="5">
        <f>AllData_CategoryTribe!BA3207*9</f>
        <v>0</v>
      </c>
      <c r="O3206" s="5">
        <f>AllData_CategoryTribe!BB3207*4</f>
        <v>0</v>
      </c>
      <c r="P3206">
        <f t="shared" si="50"/>
        <v>0</v>
      </c>
      <c r="Q3206">
        <v>38.799999999999997</v>
      </c>
    </row>
    <row r="3207" spans="1:17" x14ac:dyDescent="0.3">
      <c r="A3207" s="8" t="s">
        <v>234</v>
      </c>
      <c r="B3207" s="8" t="s">
        <v>240</v>
      </c>
      <c r="C3207" s="8" t="s">
        <v>215</v>
      </c>
      <c r="D3207" s="8" t="s">
        <v>27</v>
      </c>
      <c r="E3207" s="12">
        <v>114</v>
      </c>
      <c r="F3207" s="12">
        <v>1</v>
      </c>
      <c r="G3207" s="12">
        <v>114</v>
      </c>
      <c r="H3207" s="13">
        <v>142.5</v>
      </c>
      <c r="I3207" s="13">
        <v>2.3940000000000001</v>
      </c>
      <c r="J3207" s="13">
        <v>1.4820000000000002</v>
      </c>
      <c r="K3207" s="13">
        <v>29.867999999999999</v>
      </c>
      <c r="L3207" s="13">
        <v>1.1399999999999999</v>
      </c>
      <c r="M3207" s="5">
        <f>AllData_CategoryTribe!AX3208*4</f>
        <v>9.5760000000000005</v>
      </c>
      <c r="N3207" s="5">
        <f>AllData_CategoryTribe!BA3208*9</f>
        <v>13.338000000000001</v>
      </c>
      <c r="O3207" s="5">
        <f>AllData_CategoryTribe!BB3208*4</f>
        <v>119.47199999999999</v>
      </c>
      <c r="P3207">
        <f t="shared" si="50"/>
        <v>1</v>
      </c>
      <c r="Q3207">
        <v>29.6</v>
      </c>
    </row>
    <row r="3208" spans="1:17" x14ac:dyDescent="0.3">
      <c r="A3208" s="8" t="s">
        <v>234</v>
      </c>
      <c r="B3208" s="8" t="s">
        <v>240</v>
      </c>
      <c r="C3208" s="8" t="s">
        <v>215</v>
      </c>
      <c r="D3208" s="8" t="s">
        <v>32</v>
      </c>
      <c r="E3208" s="12">
        <v>83</v>
      </c>
      <c r="F3208" s="12">
        <v>3.3000000000000002E-2</v>
      </c>
      <c r="G3208" s="12">
        <v>2.7390000000000003</v>
      </c>
      <c r="H3208" s="13">
        <v>9.0934800000000013</v>
      </c>
      <c r="I3208" s="13">
        <v>0.28211700000000006</v>
      </c>
      <c r="J3208" s="13">
        <v>8.2170000000000007E-2</v>
      </c>
      <c r="K3208" s="13">
        <v>2.0186430000000004</v>
      </c>
      <c r="L3208" s="13">
        <v>2.7390000000000005E-2</v>
      </c>
      <c r="M3208" s="5">
        <f>AllData_CategoryTribe!AX3209*4</f>
        <v>1.1284680000000002</v>
      </c>
      <c r="N3208" s="5">
        <f>AllData_CategoryTribe!BA3209*9</f>
        <v>0.73953000000000002</v>
      </c>
      <c r="O3208" s="5">
        <f>AllData_CategoryTribe!BB3209*4</f>
        <v>8.0745720000000016</v>
      </c>
      <c r="P3208">
        <f t="shared" si="50"/>
        <v>1</v>
      </c>
      <c r="Q3208">
        <v>87</v>
      </c>
    </row>
    <row r="3209" spans="1:17" x14ac:dyDescent="0.3">
      <c r="A3209" s="8" t="s">
        <v>234</v>
      </c>
      <c r="B3209" s="8" t="s">
        <v>240</v>
      </c>
      <c r="C3209" s="8" t="s">
        <v>215</v>
      </c>
      <c r="D3209" s="8" t="s">
        <v>74</v>
      </c>
      <c r="E3209" s="12">
        <v>340</v>
      </c>
      <c r="F3209" s="12">
        <v>1</v>
      </c>
      <c r="G3209" s="12">
        <v>340</v>
      </c>
      <c r="H3209" s="13">
        <v>139.4</v>
      </c>
      <c r="I3209" s="13">
        <v>0</v>
      </c>
      <c r="J3209" s="13">
        <v>0</v>
      </c>
      <c r="K3209" s="13">
        <v>35.36</v>
      </c>
      <c r="L3209" s="13">
        <v>43.18</v>
      </c>
      <c r="M3209" s="5">
        <f>AllData_CategoryTribe!AX3210*4</f>
        <v>0</v>
      </c>
      <c r="N3209" s="5">
        <f>AllData_CategoryTribe!BA3210*9</f>
        <v>0</v>
      </c>
      <c r="O3209" s="5">
        <f>AllData_CategoryTribe!BB3210*4</f>
        <v>141.44</v>
      </c>
      <c r="P3209">
        <f t="shared" si="50"/>
        <v>1</v>
      </c>
      <c r="Q3209">
        <v>10.4</v>
      </c>
    </row>
    <row r="3210" spans="1:17" x14ac:dyDescent="0.3">
      <c r="A3210" s="8" t="s">
        <v>227</v>
      </c>
      <c r="B3210" s="8" t="s">
        <v>240</v>
      </c>
      <c r="C3210" s="8" t="s">
        <v>215</v>
      </c>
      <c r="D3210" s="8" t="s">
        <v>55</v>
      </c>
      <c r="E3210" s="12">
        <v>62</v>
      </c>
      <c r="F3210" s="12">
        <v>1</v>
      </c>
      <c r="G3210" s="12">
        <v>62</v>
      </c>
      <c r="H3210" s="13">
        <v>296.36</v>
      </c>
      <c r="I3210" s="13">
        <v>3.1619999999999999</v>
      </c>
      <c r="J3210" s="13">
        <v>13.082000000000001</v>
      </c>
      <c r="K3210" s="13">
        <v>42.097999999999999</v>
      </c>
      <c r="L3210" s="13">
        <v>0.31</v>
      </c>
      <c r="M3210" s="5">
        <f>AllData_CategoryTribe!AX3211*4</f>
        <v>12.648</v>
      </c>
      <c r="N3210" s="5">
        <f>AllData_CategoryTribe!BA3211*9</f>
        <v>117.738</v>
      </c>
      <c r="O3210" s="5">
        <f>AllData_CategoryTribe!BB3211*4</f>
        <v>168.392</v>
      </c>
      <c r="P3210">
        <f t="shared" si="50"/>
        <v>1</v>
      </c>
      <c r="Q3210">
        <v>94.100000000000009</v>
      </c>
    </row>
    <row r="3211" spans="1:17" x14ac:dyDescent="0.3">
      <c r="A3211" s="8" t="s">
        <v>232</v>
      </c>
      <c r="B3211" s="8" t="s">
        <v>239</v>
      </c>
      <c r="C3211" s="8" t="s">
        <v>216</v>
      </c>
      <c r="D3211" s="8" t="s">
        <v>13</v>
      </c>
      <c r="E3211" s="12">
        <v>112</v>
      </c>
      <c r="F3211" s="12">
        <v>3.3000000000000002E-2</v>
      </c>
      <c r="G3211" s="12">
        <v>3.6960000000000002</v>
      </c>
      <c r="H3211" s="13">
        <v>9.94224</v>
      </c>
      <c r="I3211" s="13">
        <v>0.92030400000000001</v>
      </c>
      <c r="J3211" s="13">
        <v>0.66528000000000009</v>
      </c>
      <c r="K3211" s="13">
        <v>0</v>
      </c>
      <c r="L3211" s="13">
        <v>0</v>
      </c>
      <c r="M3211" s="5">
        <f>AllData_CategoryTribe!AX3212*4</f>
        <v>3.681216</v>
      </c>
      <c r="N3211" s="5">
        <f>AllData_CategoryTribe!BA3212*9</f>
        <v>5.9875200000000008</v>
      </c>
      <c r="O3211" s="5">
        <f>AllData_CategoryTribe!BB3212*4</f>
        <v>0</v>
      </c>
      <c r="P3211">
        <f t="shared" si="50"/>
        <v>1</v>
      </c>
      <c r="Q3211">
        <v>42.9</v>
      </c>
    </row>
    <row r="3212" spans="1:17" x14ac:dyDescent="0.3">
      <c r="A3212" s="8" t="s">
        <v>232</v>
      </c>
      <c r="B3212" s="8" t="s">
        <v>239</v>
      </c>
      <c r="C3212" s="8" t="s">
        <v>216</v>
      </c>
      <c r="D3212" s="8" t="s">
        <v>15</v>
      </c>
      <c r="E3212" s="12"/>
      <c r="F3212" s="12">
        <v>0</v>
      </c>
      <c r="G3212" s="12">
        <v>0</v>
      </c>
      <c r="H3212" s="13">
        <v>0</v>
      </c>
      <c r="I3212" s="13">
        <v>0</v>
      </c>
      <c r="J3212" s="13">
        <v>0</v>
      </c>
      <c r="K3212" s="13">
        <v>0</v>
      </c>
      <c r="L3212" s="13">
        <v>0</v>
      </c>
      <c r="M3212" s="5">
        <f>AllData_CategoryTribe!AX3213*4</f>
        <v>0</v>
      </c>
      <c r="N3212" s="5">
        <f>AllData_CategoryTribe!BA3213*9</f>
        <v>0</v>
      </c>
      <c r="O3212" s="5">
        <f>AllData_CategoryTribe!BB3213*4</f>
        <v>0</v>
      </c>
      <c r="P3212">
        <f t="shared" si="50"/>
        <v>0</v>
      </c>
      <c r="Q3212">
        <v>44.3</v>
      </c>
    </row>
    <row r="3213" spans="1:17" x14ac:dyDescent="0.3">
      <c r="A3213" s="8" t="s">
        <v>232</v>
      </c>
      <c r="B3213" s="8" t="s">
        <v>239</v>
      </c>
      <c r="C3213" s="8" t="s">
        <v>216</v>
      </c>
      <c r="D3213" s="8" t="s">
        <v>17</v>
      </c>
      <c r="E3213" s="12"/>
      <c r="F3213" s="12">
        <v>0</v>
      </c>
      <c r="G3213" s="12">
        <v>0</v>
      </c>
      <c r="H3213" s="13">
        <v>0</v>
      </c>
      <c r="I3213" s="13">
        <v>0</v>
      </c>
      <c r="J3213" s="13">
        <v>0</v>
      </c>
      <c r="K3213" s="13">
        <v>0</v>
      </c>
      <c r="L3213" s="13">
        <v>0</v>
      </c>
      <c r="M3213" s="5">
        <f>AllData_CategoryTribe!AX3214*4</f>
        <v>0</v>
      </c>
      <c r="N3213" s="5">
        <f>AllData_CategoryTribe!BA3214*9</f>
        <v>0</v>
      </c>
      <c r="O3213" s="5">
        <f>AllData_CategoryTribe!BB3214*4</f>
        <v>0</v>
      </c>
      <c r="P3213">
        <f t="shared" si="50"/>
        <v>0</v>
      </c>
      <c r="Q3213">
        <v>38.299999999999997</v>
      </c>
    </row>
    <row r="3214" spans="1:17" x14ac:dyDescent="0.3">
      <c r="A3214" s="8" t="s">
        <v>232</v>
      </c>
      <c r="B3214" s="8" t="s">
        <v>239</v>
      </c>
      <c r="C3214" s="8" t="s">
        <v>216</v>
      </c>
      <c r="D3214" s="8" t="s">
        <v>18</v>
      </c>
      <c r="E3214" s="12"/>
      <c r="F3214" s="12">
        <v>0</v>
      </c>
      <c r="G3214" s="12">
        <v>0</v>
      </c>
      <c r="H3214" s="13">
        <v>0</v>
      </c>
      <c r="I3214" s="13">
        <v>0</v>
      </c>
      <c r="J3214" s="13">
        <v>0</v>
      </c>
      <c r="K3214" s="13">
        <v>0</v>
      </c>
      <c r="L3214" s="13">
        <v>0</v>
      </c>
      <c r="M3214" s="5">
        <f>AllData_CategoryTribe!AX3215*4</f>
        <v>0</v>
      </c>
      <c r="N3214" s="5">
        <f>AllData_CategoryTribe!BA3215*9</f>
        <v>0</v>
      </c>
      <c r="O3214" s="5">
        <f>AllData_CategoryTribe!BB3215*4</f>
        <v>0</v>
      </c>
      <c r="P3214">
        <f t="shared" si="50"/>
        <v>0</v>
      </c>
      <c r="Q3214">
        <v>39.900000000000006</v>
      </c>
    </row>
    <row r="3215" spans="1:17" x14ac:dyDescent="0.3">
      <c r="A3215" s="8" t="s">
        <v>232</v>
      </c>
      <c r="B3215" s="8" t="s">
        <v>239</v>
      </c>
      <c r="C3215" s="8" t="s">
        <v>216</v>
      </c>
      <c r="D3215" s="8" t="s">
        <v>19</v>
      </c>
      <c r="E3215" s="12">
        <v>112</v>
      </c>
      <c r="F3215" s="12">
        <v>0.14299999999999999</v>
      </c>
      <c r="G3215" s="12">
        <v>16.015999999999998</v>
      </c>
      <c r="H3215" s="13">
        <v>45.645599999999995</v>
      </c>
      <c r="I3215" s="13">
        <v>4.3083039999999997</v>
      </c>
      <c r="J3215" s="13">
        <v>3.0270239999999995</v>
      </c>
      <c r="K3215" s="13">
        <v>0</v>
      </c>
      <c r="L3215" s="13">
        <v>0</v>
      </c>
      <c r="M3215" s="5">
        <f>AllData_CategoryTribe!AX3216*4</f>
        <v>17.233215999999999</v>
      </c>
      <c r="N3215" s="5">
        <f>AllData_CategoryTribe!BA3216*9</f>
        <v>27.243215999999997</v>
      </c>
      <c r="O3215" s="5">
        <f>AllData_CategoryTribe!BB3216*4</f>
        <v>0</v>
      </c>
      <c r="P3215">
        <f t="shared" si="50"/>
        <v>1</v>
      </c>
      <c r="Q3215">
        <v>45.8</v>
      </c>
    </row>
    <row r="3216" spans="1:17" x14ac:dyDescent="0.3">
      <c r="A3216" s="8" t="s">
        <v>232</v>
      </c>
      <c r="B3216" s="8" t="s">
        <v>239</v>
      </c>
      <c r="C3216" s="8" t="s">
        <v>216</v>
      </c>
      <c r="D3216" s="8" t="s">
        <v>22</v>
      </c>
      <c r="E3216" s="12"/>
      <c r="F3216" s="12">
        <v>0</v>
      </c>
      <c r="G3216" s="12">
        <v>0</v>
      </c>
      <c r="H3216" s="13">
        <v>0</v>
      </c>
      <c r="I3216" s="13">
        <v>0</v>
      </c>
      <c r="J3216" s="13">
        <v>0</v>
      </c>
      <c r="K3216" s="13">
        <v>0</v>
      </c>
      <c r="L3216" s="13">
        <v>0</v>
      </c>
      <c r="M3216" s="5">
        <f>AllData_CategoryTribe!AX3217*4</f>
        <v>0</v>
      </c>
      <c r="N3216" s="5">
        <f>AllData_CategoryTribe!BA3217*9</f>
        <v>0</v>
      </c>
      <c r="O3216" s="5">
        <f>AllData_CategoryTribe!BB3217*4</f>
        <v>0</v>
      </c>
      <c r="P3216">
        <f t="shared" si="50"/>
        <v>0</v>
      </c>
      <c r="Q3216">
        <v>45.8</v>
      </c>
    </row>
    <row r="3217" spans="1:17" x14ac:dyDescent="0.3">
      <c r="A3217" s="8" t="s">
        <v>232</v>
      </c>
      <c r="B3217" s="8" t="s">
        <v>239</v>
      </c>
      <c r="C3217" s="8" t="s">
        <v>216</v>
      </c>
      <c r="D3217" s="8" t="s">
        <v>136</v>
      </c>
      <c r="E3217" s="12">
        <v>56</v>
      </c>
      <c r="F3217" s="12">
        <v>0.28599999999999998</v>
      </c>
      <c r="G3217" s="12">
        <v>16.015999999999998</v>
      </c>
      <c r="H3217" s="13">
        <v>43.723679999999995</v>
      </c>
      <c r="I3217" s="13">
        <v>4.4204159999999995</v>
      </c>
      <c r="J3217" s="13">
        <v>2.7547519999999999</v>
      </c>
      <c r="K3217" s="13">
        <v>0</v>
      </c>
      <c r="L3217" s="13">
        <v>0</v>
      </c>
      <c r="M3217" s="5">
        <f>AllData_CategoryTribe!AX3218*4</f>
        <v>17.681663999999998</v>
      </c>
      <c r="N3217" s="5">
        <f>AllData_CategoryTribe!BA3218*9</f>
        <v>24.792767999999999</v>
      </c>
      <c r="O3217" s="5">
        <f>AllData_CategoryTribe!BB3218*4</f>
        <v>0</v>
      </c>
      <c r="P3217">
        <f t="shared" si="50"/>
        <v>1</v>
      </c>
      <c r="Q3217">
        <v>44.8</v>
      </c>
    </row>
    <row r="3218" spans="1:17" x14ac:dyDescent="0.3">
      <c r="A3218" s="8" t="s">
        <v>232</v>
      </c>
      <c r="B3218" s="8" t="s">
        <v>239</v>
      </c>
      <c r="C3218" s="8" t="s">
        <v>216</v>
      </c>
      <c r="D3218" s="8" t="s">
        <v>23</v>
      </c>
      <c r="E3218" s="12">
        <v>64</v>
      </c>
      <c r="F3218" s="12">
        <v>3.0000000000000001E-3</v>
      </c>
      <c r="G3218" s="12">
        <v>0.192</v>
      </c>
      <c r="H3218" s="13">
        <v>0.29760000000000003</v>
      </c>
      <c r="I3218" s="13">
        <v>2.4192000000000002E-2</v>
      </c>
      <c r="J3218" s="13">
        <v>2.0352000000000002E-2</v>
      </c>
      <c r="K3218" s="13">
        <v>2.1120000000000002E-3</v>
      </c>
      <c r="L3218" s="13">
        <v>0</v>
      </c>
      <c r="M3218" s="5">
        <f>AllData_CategoryTribe!AX3219*4</f>
        <v>9.6768000000000007E-2</v>
      </c>
      <c r="N3218" s="5">
        <f>AllData_CategoryTribe!BA3219*9</f>
        <v>0.18316800000000003</v>
      </c>
      <c r="O3218" s="5">
        <f>AllData_CategoryTribe!BB3219*4</f>
        <v>8.4480000000000006E-3</v>
      </c>
      <c r="P3218">
        <f t="shared" si="50"/>
        <v>1</v>
      </c>
      <c r="Q3218">
        <v>24.3</v>
      </c>
    </row>
    <row r="3219" spans="1:17" x14ac:dyDescent="0.3">
      <c r="A3219" s="8" t="s">
        <v>232</v>
      </c>
      <c r="B3219" s="8" t="s">
        <v>239</v>
      </c>
      <c r="C3219" s="8" t="s">
        <v>216</v>
      </c>
      <c r="D3219" s="8" t="s">
        <v>24</v>
      </c>
      <c r="E3219" s="12">
        <v>184</v>
      </c>
      <c r="F3219" s="12">
        <v>0.28599999999999998</v>
      </c>
      <c r="G3219" s="12">
        <v>52.623999999999995</v>
      </c>
      <c r="H3219" s="13">
        <v>36.310559999999995</v>
      </c>
      <c r="I3219" s="13">
        <v>1.8944639999999999</v>
      </c>
      <c r="J3219" s="13">
        <v>2.1575839999999995</v>
      </c>
      <c r="K3219" s="13">
        <v>2.36808</v>
      </c>
      <c r="L3219" s="13">
        <v>0</v>
      </c>
      <c r="M3219" s="5">
        <f>AllData_CategoryTribe!AX3220*4</f>
        <v>7.5778559999999997</v>
      </c>
      <c r="N3219" s="5">
        <f>AllData_CategoryTribe!BA3220*9</f>
        <v>19.418255999999996</v>
      </c>
      <c r="O3219" s="5">
        <f>AllData_CategoryTribe!BB3220*4</f>
        <v>9.4723199999999999</v>
      </c>
      <c r="P3219">
        <f t="shared" si="50"/>
        <v>1</v>
      </c>
      <c r="Q3219">
        <v>12.2</v>
      </c>
    </row>
    <row r="3220" spans="1:17" x14ac:dyDescent="0.3">
      <c r="A3220" s="8" t="s">
        <v>232</v>
      </c>
      <c r="B3220" s="8" t="s">
        <v>239</v>
      </c>
      <c r="C3220" s="8" t="s">
        <v>216</v>
      </c>
      <c r="D3220" s="8" t="s">
        <v>25</v>
      </c>
      <c r="E3220" s="12"/>
      <c r="F3220" s="12">
        <v>0</v>
      </c>
      <c r="G3220" s="12">
        <v>0</v>
      </c>
      <c r="H3220" s="13">
        <v>0</v>
      </c>
      <c r="I3220" s="13">
        <v>0</v>
      </c>
      <c r="J3220" s="13">
        <v>0</v>
      </c>
      <c r="K3220" s="13">
        <v>0</v>
      </c>
      <c r="L3220" s="13">
        <v>0</v>
      </c>
      <c r="M3220" s="5">
        <f>AllData_CategoryTribe!AX3221*4</f>
        <v>0</v>
      </c>
      <c r="N3220" s="5">
        <f>AllData_CategoryTribe!BA3221*9</f>
        <v>0</v>
      </c>
      <c r="O3220" s="5">
        <f>AllData_CategoryTribe!BB3221*4</f>
        <v>0</v>
      </c>
      <c r="P3220">
        <f t="shared" si="50"/>
        <v>0</v>
      </c>
      <c r="Q3220">
        <v>59.3</v>
      </c>
    </row>
    <row r="3221" spans="1:17" x14ac:dyDescent="0.3">
      <c r="A3221" s="8" t="s">
        <v>20</v>
      </c>
      <c r="B3221" s="8" t="s">
        <v>239</v>
      </c>
      <c r="C3221" s="8" t="s">
        <v>216</v>
      </c>
      <c r="D3221" s="8" t="s">
        <v>20</v>
      </c>
      <c r="E3221" s="12">
        <v>112</v>
      </c>
      <c r="F3221" s="12">
        <v>1</v>
      </c>
      <c r="G3221" s="12">
        <v>112</v>
      </c>
      <c r="H3221" s="13">
        <v>117.6</v>
      </c>
      <c r="I3221" s="13">
        <v>20.72</v>
      </c>
      <c r="J3221" s="13">
        <v>3.2480000000000002</v>
      </c>
      <c r="K3221" s="13">
        <v>0</v>
      </c>
      <c r="L3221" s="13">
        <v>0</v>
      </c>
      <c r="M3221" s="5">
        <f>AllData_CategoryTribe!AX3222*4</f>
        <v>82.88</v>
      </c>
      <c r="N3221" s="5">
        <f>AllData_CategoryTribe!BA3222*9</f>
        <v>29.232000000000003</v>
      </c>
      <c r="O3221" s="5">
        <f>AllData_CategoryTribe!BB3222*4</f>
        <v>0</v>
      </c>
      <c r="P3221">
        <f t="shared" si="50"/>
        <v>1</v>
      </c>
      <c r="Q3221">
        <v>21.4</v>
      </c>
    </row>
    <row r="3222" spans="1:17" x14ac:dyDescent="0.3">
      <c r="A3222" s="8" t="s">
        <v>233</v>
      </c>
      <c r="B3222" s="8" t="s">
        <v>239</v>
      </c>
      <c r="C3222" s="8" t="s">
        <v>216</v>
      </c>
      <c r="D3222" s="8" t="s">
        <v>26</v>
      </c>
      <c r="E3222" s="12">
        <v>175</v>
      </c>
      <c r="F3222" s="12">
        <v>0.14299999999999999</v>
      </c>
      <c r="G3222" s="12">
        <v>25.024999999999999</v>
      </c>
      <c r="H3222" s="13">
        <v>32.532499999999999</v>
      </c>
      <c r="I3222" s="13">
        <v>0.60059999999999991</v>
      </c>
      <c r="J3222" s="13">
        <v>5.0049999999999997E-2</v>
      </c>
      <c r="K3222" s="13">
        <v>7.1571500000000006</v>
      </c>
      <c r="L3222" s="13">
        <v>7.5074999999999989E-2</v>
      </c>
      <c r="M3222" s="5">
        <f>AllData_CategoryTribe!AX3223*4</f>
        <v>2.4023999999999996</v>
      </c>
      <c r="N3222" s="5">
        <f>AllData_CategoryTribe!BA3223*9</f>
        <v>0.45044999999999996</v>
      </c>
      <c r="O3222" s="5">
        <f>AllData_CategoryTribe!BB3223*4</f>
        <v>28.628600000000002</v>
      </c>
      <c r="P3222">
        <f t="shared" si="50"/>
        <v>1</v>
      </c>
      <c r="Q3222">
        <v>31.200000000000003</v>
      </c>
    </row>
    <row r="3223" spans="1:17" x14ac:dyDescent="0.3">
      <c r="A3223" s="8" t="s">
        <v>233</v>
      </c>
      <c r="B3223" s="8" t="s">
        <v>239</v>
      </c>
      <c r="C3223" s="8" t="s">
        <v>216</v>
      </c>
      <c r="D3223" s="8" t="s">
        <v>28</v>
      </c>
      <c r="E3223" s="12">
        <v>185</v>
      </c>
      <c r="F3223" s="12">
        <v>0.14299999999999999</v>
      </c>
      <c r="G3223" s="12">
        <v>26.454999999999998</v>
      </c>
      <c r="H3223" s="13">
        <v>33.597850000000001</v>
      </c>
      <c r="I3223" s="13">
        <v>2.3015849999999998</v>
      </c>
      <c r="J3223" s="13">
        <v>0.132275</v>
      </c>
      <c r="K3223" s="13">
        <v>6.0317400000000001</v>
      </c>
      <c r="L3223" s="13">
        <v>1.6931200000000002</v>
      </c>
      <c r="M3223" s="5">
        <f>AllData_CategoryTribe!AX3224*4</f>
        <v>9.2063399999999991</v>
      </c>
      <c r="N3223" s="5">
        <f>AllData_CategoryTribe!BA3224*9</f>
        <v>1.1904749999999999</v>
      </c>
      <c r="O3223" s="5">
        <f>AllData_CategoryTribe!BB3224*4</f>
        <v>24.12696</v>
      </c>
      <c r="P3223">
        <f t="shared" si="50"/>
        <v>1</v>
      </c>
      <c r="Q3223">
        <v>32</v>
      </c>
    </row>
    <row r="3224" spans="1:17" x14ac:dyDescent="0.3">
      <c r="A3224" s="8" t="s">
        <v>233</v>
      </c>
      <c r="B3224" s="8" t="s">
        <v>239</v>
      </c>
      <c r="C3224" s="8" t="s">
        <v>216</v>
      </c>
      <c r="D3224" s="8" t="s">
        <v>29</v>
      </c>
      <c r="E3224" s="12">
        <v>60</v>
      </c>
      <c r="F3224" s="12">
        <v>1</v>
      </c>
      <c r="G3224" s="12">
        <v>60</v>
      </c>
      <c r="H3224" s="13">
        <v>13.2</v>
      </c>
      <c r="I3224" s="13">
        <v>0.6</v>
      </c>
      <c r="J3224" s="13">
        <v>0.24</v>
      </c>
      <c r="K3224" s="13">
        <v>2.7</v>
      </c>
      <c r="L3224" s="13">
        <v>1.68</v>
      </c>
      <c r="M3224" s="5">
        <f>AllData_CategoryTribe!AX3225*4</f>
        <v>2.4</v>
      </c>
      <c r="N3224" s="5">
        <f>AllData_CategoryTribe!BA3225*9</f>
        <v>2.16</v>
      </c>
      <c r="O3224" s="5">
        <f>AllData_CategoryTribe!BB3225*4</f>
        <v>10.8</v>
      </c>
      <c r="P3224">
        <f t="shared" si="50"/>
        <v>1</v>
      </c>
      <c r="Q3224">
        <v>5.9</v>
      </c>
    </row>
    <row r="3225" spans="1:17" x14ac:dyDescent="0.3">
      <c r="A3225" s="8" t="s">
        <v>233</v>
      </c>
      <c r="B3225" s="8" t="s">
        <v>239</v>
      </c>
      <c r="C3225" s="8" t="s">
        <v>216</v>
      </c>
      <c r="D3225" s="8" t="s">
        <v>30</v>
      </c>
      <c r="E3225" s="12">
        <v>119</v>
      </c>
      <c r="F3225" s="12">
        <v>1</v>
      </c>
      <c r="G3225" s="12">
        <v>119</v>
      </c>
      <c r="H3225" s="13">
        <v>109.48</v>
      </c>
      <c r="I3225" s="13">
        <v>1.19</v>
      </c>
      <c r="J3225" s="13">
        <v>0.59499999999999997</v>
      </c>
      <c r="K3225" s="13">
        <v>27.846</v>
      </c>
      <c r="L3225" s="13">
        <v>2.8559999999999999</v>
      </c>
      <c r="M3225" s="5">
        <f>AllData_CategoryTribe!AX3226*4</f>
        <v>4.76</v>
      </c>
      <c r="N3225" s="5">
        <f>AllData_CategoryTribe!BA3226*9</f>
        <v>5.3549999999999995</v>
      </c>
      <c r="O3225" s="5">
        <f>AllData_CategoryTribe!BB3226*4</f>
        <v>111.384</v>
      </c>
      <c r="P3225">
        <f t="shared" si="50"/>
        <v>1</v>
      </c>
      <c r="Q3225">
        <v>24.9</v>
      </c>
    </row>
    <row r="3226" spans="1:17" x14ac:dyDescent="0.3">
      <c r="A3226" s="8" t="s">
        <v>233</v>
      </c>
      <c r="B3226" s="8" t="s">
        <v>239</v>
      </c>
      <c r="C3226" s="8" t="s">
        <v>216</v>
      </c>
      <c r="D3226" s="8" t="s">
        <v>31</v>
      </c>
      <c r="E3226" s="12">
        <v>122</v>
      </c>
      <c r="F3226" s="12">
        <v>1</v>
      </c>
      <c r="G3226" s="12">
        <v>122</v>
      </c>
      <c r="H3226" s="13">
        <v>113.46</v>
      </c>
      <c r="I3226" s="13">
        <v>2.44</v>
      </c>
      <c r="J3226" s="13">
        <v>0.12200000000000001</v>
      </c>
      <c r="K3226" s="13">
        <v>26.352000000000004</v>
      </c>
      <c r="L3226" s="13">
        <v>1.83</v>
      </c>
      <c r="M3226" s="5">
        <f>AllData_CategoryTribe!AX3227*4</f>
        <v>9.76</v>
      </c>
      <c r="N3226" s="5">
        <f>AllData_CategoryTribe!BA3227*9</f>
        <v>1.0980000000000001</v>
      </c>
      <c r="O3226" s="5">
        <f>AllData_CategoryTribe!BB3227*4</f>
        <v>105.40800000000002</v>
      </c>
      <c r="P3226">
        <f t="shared" si="50"/>
        <v>1</v>
      </c>
      <c r="Q3226">
        <v>23.700000000000003</v>
      </c>
    </row>
    <row r="3227" spans="1:17" x14ac:dyDescent="0.3">
      <c r="A3227" s="8" t="s">
        <v>233</v>
      </c>
      <c r="B3227" s="8" t="s">
        <v>239</v>
      </c>
      <c r="C3227" s="8" t="s">
        <v>216</v>
      </c>
      <c r="D3227" s="8" t="s">
        <v>167</v>
      </c>
      <c r="E3227" s="12">
        <v>62</v>
      </c>
      <c r="F3227" s="12">
        <v>1</v>
      </c>
      <c r="G3227" s="12">
        <v>62</v>
      </c>
      <c r="H3227" s="13">
        <v>13.02</v>
      </c>
      <c r="I3227" s="13">
        <v>0.55800000000000005</v>
      </c>
      <c r="J3227" s="13">
        <v>0.18599999999999997</v>
      </c>
      <c r="K3227" s="13">
        <v>2.8519999999999999</v>
      </c>
      <c r="L3227" s="13">
        <v>0.68200000000000005</v>
      </c>
      <c r="M3227" s="5">
        <f>AllData_CategoryTribe!AX3228*4</f>
        <v>2.2320000000000002</v>
      </c>
      <c r="N3227" s="5">
        <f>AllData_CategoryTribe!BA3228*9</f>
        <v>1.6739999999999997</v>
      </c>
      <c r="O3227" s="5">
        <f>AllData_CategoryTribe!BB3228*4</f>
        <v>11.407999999999999</v>
      </c>
      <c r="P3227">
        <f t="shared" si="50"/>
        <v>1</v>
      </c>
      <c r="Q3227">
        <v>5.8</v>
      </c>
    </row>
    <row r="3228" spans="1:17" x14ac:dyDescent="0.3">
      <c r="A3228" s="8" t="s">
        <v>233</v>
      </c>
      <c r="B3228" s="8" t="s">
        <v>239</v>
      </c>
      <c r="C3228" s="8" t="s">
        <v>216</v>
      </c>
      <c r="D3228" s="8" t="s">
        <v>171</v>
      </c>
      <c r="E3228" s="12">
        <v>44</v>
      </c>
      <c r="F3228" s="12">
        <v>1</v>
      </c>
      <c r="G3228" s="12">
        <v>44</v>
      </c>
      <c r="H3228" s="13">
        <v>120.56</v>
      </c>
      <c r="I3228" s="13">
        <v>3.8720000000000003</v>
      </c>
      <c r="J3228" s="13">
        <v>1.32</v>
      </c>
      <c r="K3228" s="13">
        <v>22.835999999999999</v>
      </c>
      <c r="L3228" s="13">
        <v>1.232</v>
      </c>
      <c r="M3228" s="5">
        <f>AllData_CategoryTribe!AX3229*4</f>
        <v>15.488000000000001</v>
      </c>
      <c r="N3228" s="5">
        <f>AllData_CategoryTribe!BA3229*9</f>
        <v>11.88</v>
      </c>
      <c r="O3228" s="5">
        <f>AllData_CategoryTribe!BB3229*4</f>
        <v>91.343999999999994</v>
      </c>
      <c r="P3228">
        <f t="shared" si="50"/>
        <v>1</v>
      </c>
      <c r="Q3228">
        <v>63.7</v>
      </c>
    </row>
    <row r="3229" spans="1:17" x14ac:dyDescent="0.3">
      <c r="A3229" s="8" t="s">
        <v>234</v>
      </c>
      <c r="B3229" s="8" t="s">
        <v>239</v>
      </c>
      <c r="C3229" s="8" t="s">
        <v>216</v>
      </c>
      <c r="D3229" s="8" t="s">
        <v>248</v>
      </c>
      <c r="E3229" s="12"/>
      <c r="F3229" s="12"/>
      <c r="G3229" s="12">
        <v>0</v>
      </c>
      <c r="H3229" s="13">
        <v>0</v>
      </c>
      <c r="I3229" s="13">
        <v>0</v>
      </c>
      <c r="J3229" s="13">
        <v>0</v>
      </c>
      <c r="K3229" s="13">
        <v>0</v>
      </c>
      <c r="L3229" s="13">
        <v>0</v>
      </c>
      <c r="M3229" s="5">
        <f>AllData_CategoryTribe!AX3230*4</f>
        <v>0</v>
      </c>
      <c r="N3229" s="5">
        <f>AllData_CategoryTribe!BA3230*9</f>
        <v>0</v>
      </c>
      <c r="O3229" s="5">
        <f>AllData_CategoryTribe!BB3230*4</f>
        <v>0</v>
      </c>
      <c r="P3229">
        <f t="shared" si="50"/>
        <v>0</v>
      </c>
      <c r="Q3229">
        <v>38.799999999999997</v>
      </c>
    </row>
    <row r="3230" spans="1:17" x14ac:dyDescent="0.3">
      <c r="A3230" s="8" t="s">
        <v>234</v>
      </c>
      <c r="B3230" s="8" t="s">
        <v>239</v>
      </c>
      <c r="C3230" s="8" t="s">
        <v>216</v>
      </c>
      <c r="D3230" s="8" t="s">
        <v>27</v>
      </c>
      <c r="E3230" s="12">
        <v>114</v>
      </c>
      <c r="F3230" s="12">
        <v>1</v>
      </c>
      <c r="G3230" s="12">
        <v>114</v>
      </c>
      <c r="H3230" s="13">
        <v>142.5</v>
      </c>
      <c r="I3230" s="13">
        <v>2.3940000000000001</v>
      </c>
      <c r="J3230" s="13">
        <v>1.4820000000000002</v>
      </c>
      <c r="K3230" s="13">
        <v>29.867999999999999</v>
      </c>
      <c r="L3230" s="13">
        <v>1.1399999999999999</v>
      </c>
      <c r="M3230" s="5">
        <f>AllData_CategoryTribe!AX3231*4</f>
        <v>9.5760000000000005</v>
      </c>
      <c r="N3230" s="5">
        <f>AllData_CategoryTribe!BA3231*9</f>
        <v>13.338000000000001</v>
      </c>
      <c r="O3230" s="5">
        <f>AllData_CategoryTribe!BB3231*4</f>
        <v>119.47199999999999</v>
      </c>
      <c r="P3230">
        <f t="shared" si="50"/>
        <v>1</v>
      </c>
      <c r="Q3230">
        <v>29.6</v>
      </c>
    </row>
    <row r="3231" spans="1:17" x14ac:dyDescent="0.3">
      <c r="A3231" s="8" t="s">
        <v>234</v>
      </c>
      <c r="B3231" s="8" t="s">
        <v>239</v>
      </c>
      <c r="C3231" s="8" t="s">
        <v>216</v>
      </c>
      <c r="D3231" s="8" t="s">
        <v>32</v>
      </c>
      <c r="E3231" s="12">
        <v>83</v>
      </c>
      <c r="F3231" s="12">
        <v>1</v>
      </c>
      <c r="G3231" s="12">
        <v>83</v>
      </c>
      <c r="H3231" s="13">
        <v>275.56</v>
      </c>
      <c r="I3231" s="13">
        <v>8.5490000000000013</v>
      </c>
      <c r="J3231" s="13">
        <v>2.4900000000000002</v>
      </c>
      <c r="K3231" s="13">
        <v>61.171000000000006</v>
      </c>
      <c r="L3231" s="13">
        <v>10.540999999999999</v>
      </c>
      <c r="M3231" s="5">
        <f>AllData_CategoryTribe!AX3232*4</f>
        <v>34.196000000000005</v>
      </c>
      <c r="N3231" s="5">
        <f>AllData_CategoryTribe!BA3232*9</f>
        <v>22.410000000000004</v>
      </c>
      <c r="O3231" s="5">
        <f>AllData_CategoryTribe!BB3232*4</f>
        <v>244.68400000000003</v>
      </c>
      <c r="P3231">
        <f t="shared" si="50"/>
        <v>1</v>
      </c>
      <c r="Q3231">
        <v>87</v>
      </c>
    </row>
    <row r="3232" spans="1:17" x14ac:dyDescent="0.3">
      <c r="A3232" s="8" t="s">
        <v>234</v>
      </c>
      <c r="B3232" s="8" t="s">
        <v>239</v>
      </c>
      <c r="C3232" s="8" t="s">
        <v>216</v>
      </c>
      <c r="D3232" s="8" t="s">
        <v>74</v>
      </c>
      <c r="E3232" s="12">
        <v>340</v>
      </c>
      <c r="F3232" s="12">
        <v>0.14299999999999999</v>
      </c>
      <c r="G3232" s="12">
        <v>48.62</v>
      </c>
      <c r="H3232" s="13">
        <v>19.934199999999997</v>
      </c>
      <c r="I3232" s="13">
        <v>0</v>
      </c>
      <c r="J3232" s="13">
        <v>0</v>
      </c>
      <c r="K3232" s="13">
        <v>5.0564799999999996</v>
      </c>
      <c r="L3232" s="13">
        <v>0</v>
      </c>
      <c r="M3232" s="5">
        <f>AllData_CategoryTribe!AX3233*4</f>
        <v>0</v>
      </c>
      <c r="N3232" s="5">
        <f>AllData_CategoryTribe!BA3233*9</f>
        <v>0</v>
      </c>
      <c r="O3232" s="5">
        <f>AllData_CategoryTribe!BB3233*4</f>
        <v>20.225919999999999</v>
      </c>
      <c r="P3232">
        <f t="shared" si="50"/>
        <v>1</v>
      </c>
      <c r="Q3232">
        <v>10.4</v>
      </c>
    </row>
    <row r="3233" spans="1:17" x14ac:dyDescent="0.3">
      <c r="A3233" s="8" t="s">
        <v>227</v>
      </c>
      <c r="B3233" s="8" t="s">
        <v>239</v>
      </c>
      <c r="C3233" s="8" t="s">
        <v>216</v>
      </c>
      <c r="D3233" s="8" t="s">
        <v>33</v>
      </c>
      <c r="E3233" s="12">
        <v>20</v>
      </c>
      <c r="F3233" s="12">
        <v>0.14299999999999999</v>
      </c>
      <c r="G3233" s="12">
        <v>2.86</v>
      </c>
      <c r="H3233" s="13">
        <v>8.6943999999999999</v>
      </c>
      <c r="I3233" s="13">
        <v>8.5799999999999991E-3</v>
      </c>
      <c r="J3233" s="13">
        <v>0</v>
      </c>
      <c r="K3233" s="13">
        <v>2.3566400000000001</v>
      </c>
      <c r="L3233" s="13">
        <v>0</v>
      </c>
      <c r="M3233" s="5">
        <f>AllData_CategoryTribe!AX3234*4</f>
        <v>3.4319999999999996E-2</v>
      </c>
      <c r="N3233" s="5">
        <f>AllData_CategoryTribe!BA3234*9</f>
        <v>0</v>
      </c>
      <c r="O3233" s="5">
        <f>AllData_CategoryTribe!BB3234*4</f>
        <v>9.4265600000000003</v>
      </c>
      <c r="P3233">
        <f t="shared" si="50"/>
        <v>1</v>
      </c>
      <c r="Q3233">
        <v>82.7</v>
      </c>
    </row>
    <row r="3234" spans="1:17" x14ac:dyDescent="0.3">
      <c r="A3234" s="8" t="s">
        <v>232</v>
      </c>
      <c r="B3234" s="8" t="s">
        <v>239</v>
      </c>
      <c r="C3234" s="8" t="s">
        <v>217</v>
      </c>
      <c r="D3234" s="8" t="s">
        <v>13</v>
      </c>
      <c r="E3234" s="12"/>
      <c r="F3234" s="12">
        <v>0</v>
      </c>
      <c r="G3234" s="12">
        <v>0</v>
      </c>
      <c r="H3234" s="13">
        <v>0</v>
      </c>
      <c r="I3234" s="13">
        <v>0</v>
      </c>
      <c r="J3234" s="13">
        <v>0</v>
      </c>
      <c r="K3234" s="13">
        <v>0</v>
      </c>
      <c r="L3234" s="13">
        <v>0</v>
      </c>
      <c r="M3234" s="5">
        <f>AllData_CategoryTribe!AX3235*4</f>
        <v>0</v>
      </c>
      <c r="N3234" s="5">
        <f>AllData_CategoryTribe!BA3235*9</f>
        <v>0</v>
      </c>
      <c r="O3234" s="5">
        <f>AllData_CategoryTribe!BB3235*4</f>
        <v>0</v>
      </c>
      <c r="P3234">
        <f t="shared" si="50"/>
        <v>0</v>
      </c>
      <c r="Q3234">
        <v>42.9</v>
      </c>
    </row>
    <row r="3235" spans="1:17" x14ac:dyDescent="0.3">
      <c r="A3235" s="8" t="s">
        <v>232</v>
      </c>
      <c r="B3235" s="8" t="s">
        <v>239</v>
      </c>
      <c r="C3235" s="8" t="s">
        <v>217</v>
      </c>
      <c r="D3235" s="8" t="s">
        <v>15</v>
      </c>
      <c r="E3235" s="12"/>
      <c r="F3235" s="12">
        <v>0</v>
      </c>
      <c r="G3235" s="12">
        <v>0</v>
      </c>
      <c r="H3235" s="13">
        <v>0</v>
      </c>
      <c r="I3235" s="13">
        <v>0</v>
      </c>
      <c r="J3235" s="13">
        <v>0</v>
      </c>
      <c r="K3235" s="13">
        <v>0</v>
      </c>
      <c r="L3235" s="13">
        <v>0</v>
      </c>
      <c r="M3235" s="5">
        <f>AllData_CategoryTribe!AX3236*4</f>
        <v>0</v>
      </c>
      <c r="N3235" s="5">
        <f>AllData_CategoryTribe!BA3236*9</f>
        <v>0</v>
      </c>
      <c r="O3235" s="5">
        <f>AllData_CategoryTribe!BB3236*4</f>
        <v>0</v>
      </c>
      <c r="P3235">
        <f t="shared" si="50"/>
        <v>0</v>
      </c>
      <c r="Q3235">
        <v>44.3</v>
      </c>
    </row>
    <row r="3236" spans="1:17" x14ac:dyDescent="0.3">
      <c r="A3236" s="8" t="s">
        <v>232</v>
      </c>
      <c r="B3236" s="8" t="s">
        <v>239</v>
      </c>
      <c r="C3236" s="8" t="s">
        <v>217</v>
      </c>
      <c r="D3236" s="8" t="s">
        <v>17</v>
      </c>
      <c r="E3236" s="12"/>
      <c r="F3236" s="12">
        <v>0</v>
      </c>
      <c r="G3236" s="12">
        <v>0</v>
      </c>
      <c r="H3236" s="13">
        <v>0</v>
      </c>
      <c r="I3236" s="13">
        <v>0</v>
      </c>
      <c r="J3236" s="13">
        <v>0</v>
      </c>
      <c r="K3236" s="13">
        <v>0</v>
      </c>
      <c r="L3236" s="13">
        <v>0</v>
      </c>
      <c r="M3236" s="5">
        <f>AllData_CategoryTribe!AX3237*4</f>
        <v>0</v>
      </c>
      <c r="N3236" s="5">
        <f>AllData_CategoryTribe!BA3237*9</f>
        <v>0</v>
      </c>
      <c r="O3236" s="5">
        <f>AllData_CategoryTribe!BB3237*4</f>
        <v>0</v>
      </c>
      <c r="P3236">
        <f t="shared" si="50"/>
        <v>0</v>
      </c>
      <c r="Q3236">
        <v>38.299999999999997</v>
      </c>
    </row>
    <row r="3237" spans="1:17" x14ac:dyDescent="0.3">
      <c r="A3237" s="8" t="s">
        <v>232</v>
      </c>
      <c r="B3237" s="8" t="s">
        <v>239</v>
      </c>
      <c r="C3237" s="8" t="s">
        <v>217</v>
      </c>
      <c r="D3237" s="8" t="s">
        <v>18</v>
      </c>
      <c r="E3237" s="12"/>
      <c r="F3237" s="12">
        <v>0</v>
      </c>
      <c r="G3237" s="12">
        <v>0</v>
      </c>
      <c r="H3237" s="13">
        <v>0</v>
      </c>
      <c r="I3237" s="13">
        <v>0</v>
      </c>
      <c r="J3237" s="13">
        <v>0</v>
      </c>
      <c r="K3237" s="13">
        <v>0</v>
      </c>
      <c r="L3237" s="13">
        <v>0</v>
      </c>
      <c r="M3237" s="5">
        <f>AllData_CategoryTribe!AX3238*4</f>
        <v>0</v>
      </c>
      <c r="N3237" s="5">
        <f>AllData_CategoryTribe!BA3238*9</f>
        <v>0</v>
      </c>
      <c r="O3237" s="5">
        <f>AllData_CategoryTribe!BB3238*4</f>
        <v>0</v>
      </c>
      <c r="P3237">
        <f t="shared" si="50"/>
        <v>0</v>
      </c>
      <c r="Q3237">
        <v>39.900000000000006</v>
      </c>
    </row>
    <row r="3238" spans="1:17" x14ac:dyDescent="0.3">
      <c r="A3238" s="8" t="s">
        <v>232</v>
      </c>
      <c r="B3238" s="8" t="s">
        <v>239</v>
      </c>
      <c r="C3238" s="8" t="s">
        <v>217</v>
      </c>
      <c r="D3238" s="8" t="s">
        <v>19</v>
      </c>
      <c r="E3238" s="12">
        <v>112</v>
      </c>
      <c r="F3238" s="12">
        <v>3.0000000000000001E-3</v>
      </c>
      <c r="G3238" s="12">
        <v>0.33600000000000002</v>
      </c>
      <c r="H3238" s="13">
        <v>0.95760000000000001</v>
      </c>
      <c r="I3238" s="13">
        <v>9.0383999999999992E-2</v>
      </c>
      <c r="J3238" s="13">
        <v>6.3503999999999991E-2</v>
      </c>
      <c r="K3238" s="13">
        <v>0</v>
      </c>
      <c r="L3238" s="13">
        <v>0</v>
      </c>
      <c r="M3238" s="5">
        <f>AllData_CategoryTribe!AX3239*4</f>
        <v>0.36153599999999997</v>
      </c>
      <c r="N3238" s="5">
        <f>AllData_CategoryTribe!BA3239*9</f>
        <v>0.57153599999999993</v>
      </c>
      <c r="O3238" s="5">
        <f>AllData_CategoryTribe!BB3239*4</f>
        <v>0</v>
      </c>
      <c r="P3238">
        <f t="shared" si="50"/>
        <v>1</v>
      </c>
      <c r="Q3238">
        <v>45.8</v>
      </c>
    </row>
    <row r="3239" spans="1:17" x14ac:dyDescent="0.3">
      <c r="A3239" s="8" t="s">
        <v>232</v>
      </c>
      <c r="B3239" s="8" t="s">
        <v>239</v>
      </c>
      <c r="C3239" s="8" t="s">
        <v>217</v>
      </c>
      <c r="D3239" s="8" t="s">
        <v>22</v>
      </c>
      <c r="E3239" s="12"/>
      <c r="F3239" s="12">
        <v>3.0000000000000001E-3</v>
      </c>
      <c r="G3239" s="12">
        <v>0</v>
      </c>
      <c r="H3239" s="13">
        <v>0</v>
      </c>
      <c r="I3239" s="13">
        <v>0</v>
      </c>
      <c r="J3239" s="13">
        <v>0</v>
      </c>
      <c r="K3239" s="13">
        <v>0</v>
      </c>
      <c r="L3239" s="13">
        <v>0</v>
      </c>
      <c r="M3239" s="5">
        <f>AllData_CategoryTribe!AX3240*4</f>
        <v>0</v>
      </c>
      <c r="N3239" s="5">
        <f>AllData_CategoryTribe!BA3240*9</f>
        <v>0</v>
      </c>
      <c r="O3239" s="5">
        <f>AllData_CategoryTribe!BB3240*4</f>
        <v>0</v>
      </c>
      <c r="P3239">
        <f t="shared" si="50"/>
        <v>0</v>
      </c>
      <c r="Q3239">
        <v>45.8</v>
      </c>
    </row>
    <row r="3240" spans="1:17" x14ac:dyDescent="0.3">
      <c r="A3240" s="8" t="s">
        <v>232</v>
      </c>
      <c r="B3240" s="8" t="s">
        <v>239</v>
      </c>
      <c r="C3240" s="8" t="s">
        <v>217</v>
      </c>
      <c r="D3240" s="8" t="s">
        <v>136</v>
      </c>
      <c r="E3240" s="12">
        <v>56</v>
      </c>
      <c r="F3240" s="12">
        <v>0.14299999999999999</v>
      </c>
      <c r="G3240" s="12">
        <v>8.0079999999999991</v>
      </c>
      <c r="H3240" s="13">
        <v>21.861839999999997</v>
      </c>
      <c r="I3240" s="13">
        <v>2.2102079999999997</v>
      </c>
      <c r="J3240" s="13">
        <v>1.3773759999999999</v>
      </c>
      <c r="K3240" s="13">
        <v>0</v>
      </c>
      <c r="L3240" s="13">
        <v>0</v>
      </c>
      <c r="M3240" s="5">
        <f>AllData_CategoryTribe!AX3241*4</f>
        <v>8.8408319999999989</v>
      </c>
      <c r="N3240" s="5">
        <f>AllData_CategoryTribe!BA3241*9</f>
        <v>12.396383999999999</v>
      </c>
      <c r="O3240" s="5">
        <f>AllData_CategoryTribe!BB3241*4</f>
        <v>0</v>
      </c>
      <c r="P3240">
        <f t="shared" si="50"/>
        <v>1</v>
      </c>
      <c r="Q3240">
        <v>44.8</v>
      </c>
    </row>
    <row r="3241" spans="1:17" x14ac:dyDescent="0.3">
      <c r="A3241" s="8" t="s">
        <v>232</v>
      </c>
      <c r="B3241" s="8" t="s">
        <v>239</v>
      </c>
      <c r="C3241" s="8" t="s">
        <v>217</v>
      </c>
      <c r="D3241" s="8" t="s">
        <v>23</v>
      </c>
      <c r="E3241" s="12"/>
      <c r="F3241" s="12">
        <v>0</v>
      </c>
      <c r="G3241" s="12">
        <v>0</v>
      </c>
      <c r="H3241" s="13">
        <v>0</v>
      </c>
      <c r="I3241" s="13">
        <v>0</v>
      </c>
      <c r="J3241" s="13">
        <v>0</v>
      </c>
      <c r="K3241" s="13">
        <v>0</v>
      </c>
      <c r="L3241" s="13">
        <v>0</v>
      </c>
      <c r="M3241" s="5">
        <f>AllData_CategoryTribe!AX3242*4</f>
        <v>0</v>
      </c>
      <c r="N3241" s="5">
        <f>AllData_CategoryTribe!BA3242*9</f>
        <v>0</v>
      </c>
      <c r="O3241" s="5">
        <f>AllData_CategoryTribe!BB3242*4</f>
        <v>0</v>
      </c>
      <c r="P3241">
        <f t="shared" si="50"/>
        <v>0</v>
      </c>
      <c r="Q3241">
        <v>24.3</v>
      </c>
    </row>
    <row r="3242" spans="1:17" x14ac:dyDescent="0.3">
      <c r="A3242" s="8" t="s">
        <v>232</v>
      </c>
      <c r="B3242" s="8" t="s">
        <v>239</v>
      </c>
      <c r="C3242" s="8" t="s">
        <v>217</v>
      </c>
      <c r="D3242" s="8" t="s">
        <v>24</v>
      </c>
      <c r="E3242" s="12">
        <v>184</v>
      </c>
      <c r="F3242" s="12">
        <v>1</v>
      </c>
      <c r="G3242" s="12">
        <v>184</v>
      </c>
      <c r="H3242" s="13">
        <v>126.96</v>
      </c>
      <c r="I3242" s="13">
        <v>6.6239999999999997</v>
      </c>
      <c r="J3242" s="13">
        <v>7.5439999999999996</v>
      </c>
      <c r="K3242" s="13">
        <v>8.2799999999999994</v>
      </c>
      <c r="L3242" s="13">
        <v>0</v>
      </c>
      <c r="M3242" s="5">
        <f>AllData_CategoryTribe!AX3243*4</f>
        <v>26.495999999999999</v>
      </c>
      <c r="N3242" s="5">
        <f>AllData_CategoryTribe!BA3243*9</f>
        <v>67.896000000000001</v>
      </c>
      <c r="O3242" s="5">
        <f>AllData_CategoryTribe!BB3243*4</f>
        <v>33.119999999999997</v>
      </c>
      <c r="P3242">
        <f t="shared" si="50"/>
        <v>1</v>
      </c>
      <c r="Q3242">
        <v>12.2</v>
      </c>
    </row>
    <row r="3243" spans="1:17" x14ac:dyDescent="0.3">
      <c r="A3243" s="8" t="s">
        <v>232</v>
      </c>
      <c r="B3243" s="8" t="s">
        <v>239</v>
      </c>
      <c r="C3243" s="8" t="s">
        <v>217</v>
      </c>
      <c r="D3243" s="8" t="s">
        <v>25</v>
      </c>
      <c r="E3243" s="12"/>
      <c r="F3243" s="12">
        <v>0</v>
      </c>
      <c r="G3243" s="12">
        <v>0</v>
      </c>
      <c r="H3243" s="13">
        <v>0</v>
      </c>
      <c r="I3243" s="13">
        <v>0</v>
      </c>
      <c r="J3243" s="13">
        <v>0</v>
      </c>
      <c r="K3243" s="13">
        <v>0</v>
      </c>
      <c r="L3243" s="13">
        <v>0</v>
      </c>
      <c r="M3243" s="5">
        <f>AllData_CategoryTribe!AX3244*4</f>
        <v>0</v>
      </c>
      <c r="N3243" s="5">
        <f>AllData_CategoryTribe!BA3244*9</f>
        <v>0</v>
      </c>
      <c r="O3243" s="5">
        <f>AllData_CategoryTribe!BB3244*4</f>
        <v>0</v>
      </c>
      <c r="P3243">
        <f t="shared" si="50"/>
        <v>0</v>
      </c>
      <c r="Q3243">
        <v>59.3</v>
      </c>
    </row>
    <row r="3244" spans="1:17" x14ac:dyDescent="0.3">
      <c r="A3244" s="8" t="s">
        <v>20</v>
      </c>
      <c r="B3244" s="8" t="s">
        <v>239</v>
      </c>
      <c r="C3244" s="8" t="s">
        <v>217</v>
      </c>
      <c r="D3244" s="8" t="s">
        <v>20</v>
      </c>
      <c r="E3244" s="12">
        <v>112</v>
      </c>
      <c r="F3244" s="12">
        <v>1</v>
      </c>
      <c r="G3244" s="12">
        <v>112</v>
      </c>
      <c r="H3244" s="13">
        <v>117.6</v>
      </c>
      <c r="I3244" s="13">
        <v>20.72</v>
      </c>
      <c r="J3244" s="13">
        <v>3.2480000000000002</v>
      </c>
      <c r="K3244" s="13">
        <v>0</v>
      </c>
      <c r="L3244" s="13">
        <v>0</v>
      </c>
      <c r="M3244" s="5">
        <f>AllData_CategoryTribe!AX3245*4</f>
        <v>82.88</v>
      </c>
      <c r="N3244" s="5">
        <f>AllData_CategoryTribe!BA3245*9</f>
        <v>29.232000000000003</v>
      </c>
      <c r="O3244" s="5">
        <f>AllData_CategoryTribe!BB3245*4</f>
        <v>0</v>
      </c>
      <c r="P3244">
        <f t="shared" si="50"/>
        <v>1</v>
      </c>
      <c r="Q3244">
        <v>21.4</v>
      </c>
    </row>
    <row r="3245" spans="1:17" x14ac:dyDescent="0.3">
      <c r="A3245" s="8" t="s">
        <v>233</v>
      </c>
      <c r="B3245" s="8" t="s">
        <v>239</v>
      </c>
      <c r="C3245" s="8" t="s">
        <v>217</v>
      </c>
      <c r="D3245" s="8" t="s">
        <v>26</v>
      </c>
      <c r="E3245" s="12">
        <v>175</v>
      </c>
      <c r="F3245" s="12">
        <v>3.3000000000000002E-2</v>
      </c>
      <c r="G3245" s="12">
        <v>5.7750000000000004</v>
      </c>
      <c r="H3245" s="13">
        <v>7.5075000000000003</v>
      </c>
      <c r="I3245" s="13">
        <v>0.1386</v>
      </c>
      <c r="J3245" s="13">
        <v>1.155E-2</v>
      </c>
      <c r="K3245" s="13">
        <v>1.6516500000000003</v>
      </c>
      <c r="L3245" s="13">
        <v>1.7325E-2</v>
      </c>
      <c r="M3245" s="5">
        <f>AllData_CategoryTribe!AX3246*4</f>
        <v>0.5544</v>
      </c>
      <c r="N3245" s="5">
        <f>AllData_CategoryTribe!BA3246*9</f>
        <v>0.10395</v>
      </c>
      <c r="O3245" s="5">
        <f>AllData_CategoryTribe!BB3246*4</f>
        <v>6.6066000000000011</v>
      </c>
      <c r="P3245">
        <f t="shared" si="50"/>
        <v>1</v>
      </c>
      <c r="Q3245">
        <v>31.200000000000003</v>
      </c>
    </row>
    <row r="3246" spans="1:17" x14ac:dyDescent="0.3">
      <c r="A3246" s="8" t="s">
        <v>233</v>
      </c>
      <c r="B3246" s="8" t="s">
        <v>239</v>
      </c>
      <c r="C3246" s="8" t="s">
        <v>217</v>
      </c>
      <c r="D3246" s="8" t="s">
        <v>28</v>
      </c>
      <c r="E3246" s="12">
        <v>185</v>
      </c>
      <c r="F3246" s="12">
        <v>5.0000000000000001E-3</v>
      </c>
      <c r="G3246" s="12">
        <v>0.92500000000000004</v>
      </c>
      <c r="H3246" s="13">
        <v>1.1747500000000002</v>
      </c>
      <c r="I3246" s="13">
        <v>8.0474999999999991E-2</v>
      </c>
      <c r="J3246" s="13">
        <v>4.6250000000000006E-3</v>
      </c>
      <c r="K3246" s="13">
        <v>0.21090000000000003</v>
      </c>
      <c r="L3246" s="13">
        <v>5.920000000000001E-2</v>
      </c>
      <c r="M3246" s="5">
        <f>AllData_CategoryTribe!AX3247*4</f>
        <v>0.32189999999999996</v>
      </c>
      <c r="N3246" s="5">
        <f>AllData_CategoryTribe!BA3247*9</f>
        <v>4.1625000000000009E-2</v>
      </c>
      <c r="O3246" s="5">
        <f>AllData_CategoryTribe!BB3247*4</f>
        <v>0.84360000000000013</v>
      </c>
      <c r="P3246">
        <f t="shared" si="50"/>
        <v>1</v>
      </c>
      <c r="Q3246">
        <v>32</v>
      </c>
    </row>
    <row r="3247" spans="1:17" x14ac:dyDescent="0.3">
      <c r="A3247" s="8" t="s">
        <v>233</v>
      </c>
      <c r="B3247" s="8" t="s">
        <v>239</v>
      </c>
      <c r="C3247" s="8" t="s">
        <v>217</v>
      </c>
      <c r="D3247" s="8" t="s">
        <v>29</v>
      </c>
      <c r="E3247" s="12">
        <v>60</v>
      </c>
      <c r="F3247" s="12">
        <v>1</v>
      </c>
      <c r="G3247" s="12">
        <v>60</v>
      </c>
      <c r="H3247" s="13">
        <v>13.2</v>
      </c>
      <c r="I3247" s="13">
        <v>0.6</v>
      </c>
      <c r="J3247" s="13">
        <v>0.24</v>
      </c>
      <c r="K3247" s="13">
        <v>2.7</v>
      </c>
      <c r="L3247" s="13">
        <v>1.68</v>
      </c>
      <c r="M3247" s="5">
        <f>AllData_CategoryTribe!AX3248*4</f>
        <v>2.4</v>
      </c>
      <c r="N3247" s="5">
        <f>AllData_CategoryTribe!BA3248*9</f>
        <v>2.16</v>
      </c>
      <c r="O3247" s="5">
        <f>AllData_CategoryTribe!BB3248*4</f>
        <v>10.8</v>
      </c>
      <c r="P3247">
        <f t="shared" si="50"/>
        <v>1</v>
      </c>
      <c r="Q3247">
        <v>5.9</v>
      </c>
    </row>
    <row r="3248" spans="1:17" x14ac:dyDescent="0.3">
      <c r="A3248" s="8" t="s">
        <v>233</v>
      </c>
      <c r="B3248" s="8" t="s">
        <v>239</v>
      </c>
      <c r="C3248" s="8" t="s">
        <v>217</v>
      </c>
      <c r="D3248" s="8" t="s">
        <v>30</v>
      </c>
      <c r="E3248" s="12">
        <v>119</v>
      </c>
      <c r="F3248" s="12">
        <v>1</v>
      </c>
      <c r="G3248" s="12">
        <v>119</v>
      </c>
      <c r="H3248" s="13">
        <v>109.48</v>
      </c>
      <c r="I3248" s="13">
        <v>1.19</v>
      </c>
      <c r="J3248" s="13">
        <v>0.59499999999999997</v>
      </c>
      <c r="K3248" s="13">
        <v>27.846</v>
      </c>
      <c r="L3248" s="13">
        <v>2.8559999999999999</v>
      </c>
      <c r="M3248" s="5">
        <f>AllData_CategoryTribe!AX3249*4</f>
        <v>4.76</v>
      </c>
      <c r="N3248" s="5">
        <f>AllData_CategoryTribe!BA3249*9</f>
        <v>5.3549999999999995</v>
      </c>
      <c r="O3248" s="5">
        <f>AllData_CategoryTribe!BB3249*4</f>
        <v>111.384</v>
      </c>
      <c r="P3248">
        <f t="shared" si="50"/>
        <v>1</v>
      </c>
      <c r="Q3248">
        <v>24.9</v>
      </c>
    </row>
    <row r="3249" spans="1:17" x14ac:dyDescent="0.3">
      <c r="A3249" s="8" t="s">
        <v>233</v>
      </c>
      <c r="B3249" s="8" t="s">
        <v>239</v>
      </c>
      <c r="C3249" s="8" t="s">
        <v>217</v>
      </c>
      <c r="D3249" s="8" t="s">
        <v>31</v>
      </c>
      <c r="E3249" s="12"/>
      <c r="F3249" s="12">
        <v>0</v>
      </c>
      <c r="G3249" s="12">
        <v>0</v>
      </c>
      <c r="H3249" s="13">
        <v>0</v>
      </c>
      <c r="I3249" s="13">
        <v>0</v>
      </c>
      <c r="J3249" s="13">
        <v>0</v>
      </c>
      <c r="K3249" s="13">
        <v>0</v>
      </c>
      <c r="L3249" s="13">
        <v>0</v>
      </c>
      <c r="M3249" s="5">
        <f>AllData_CategoryTribe!AX3250*4</f>
        <v>0</v>
      </c>
      <c r="N3249" s="5">
        <f>AllData_CategoryTribe!BA3250*9</f>
        <v>0</v>
      </c>
      <c r="O3249" s="5">
        <f>AllData_CategoryTribe!BB3250*4</f>
        <v>0</v>
      </c>
      <c r="P3249">
        <f t="shared" si="50"/>
        <v>0</v>
      </c>
      <c r="Q3249">
        <v>23.700000000000003</v>
      </c>
    </row>
    <row r="3250" spans="1:17" x14ac:dyDescent="0.3">
      <c r="A3250" s="8" t="s">
        <v>233</v>
      </c>
      <c r="B3250" s="8" t="s">
        <v>239</v>
      </c>
      <c r="C3250" s="8" t="s">
        <v>217</v>
      </c>
      <c r="D3250" s="8" t="s">
        <v>167</v>
      </c>
      <c r="E3250" s="12">
        <v>62</v>
      </c>
      <c r="F3250" s="12">
        <v>1</v>
      </c>
      <c r="G3250" s="12">
        <v>62</v>
      </c>
      <c r="H3250" s="13">
        <v>13.02</v>
      </c>
      <c r="I3250" s="13">
        <v>0.55800000000000005</v>
      </c>
      <c r="J3250" s="13">
        <v>0.18599999999999997</v>
      </c>
      <c r="K3250" s="13">
        <v>2.8519999999999999</v>
      </c>
      <c r="L3250" s="13">
        <v>0.68200000000000005</v>
      </c>
      <c r="M3250" s="5">
        <f>AllData_CategoryTribe!AX3251*4</f>
        <v>2.2320000000000002</v>
      </c>
      <c r="N3250" s="5">
        <f>AllData_CategoryTribe!BA3251*9</f>
        <v>1.6739999999999997</v>
      </c>
      <c r="O3250" s="5">
        <f>AllData_CategoryTribe!BB3251*4</f>
        <v>11.407999999999999</v>
      </c>
      <c r="P3250">
        <f t="shared" si="50"/>
        <v>1</v>
      </c>
      <c r="Q3250">
        <v>5.8</v>
      </c>
    </row>
    <row r="3251" spans="1:17" x14ac:dyDescent="0.3">
      <c r="A3251" s="8" t="s">
        <v>233</v>
      </c>
      <c r="B3251" s="8" t="s">
        <v>239</v>
      </c>
      <c r="C3251" s="8" t="s">
        <v>217</v>
      </c>
      <c r="D3251" s="8" t="s">
        <v>171</v>
      </c>
      <c r="E3251" s="12">
        <v>44</v>
      </c>
      <c r="F3251" s="12">
        <v>0.28599999999999998</v>
      </c>
      <c r="G3251" s="12">
        <v>12.584</v>
      </c>
      <c r="H3251" s="13">
        <v>34.480159999999998</v>
      </c>
      <c r="I3251" s="13">
        <v>1.1073920000000002</v>
      </c>
      <c r="J3251" s="13">
        <v>0.37751999999999997</v>
      </c>
      <c r="K3251" s="13">
        <v>6.5310959999999998</v>
      </c>
      <c r="L3251" s="13">
        <v>0.352352</v>
      </c>
      <c r="M3251" s="5">
        <f>AllData_CategoryTribe!AX3252*4</f>
        <v>4.4295680000000006</v>
      </c>
      <c r="N3251" s="5">
        <f>AllData_CategoryTribe!BA3252*9</f>
        <v>3.3976799999999998</v>
      </c>
      <c r="O3251" s="5">
        <f>AllData_CategoryTribe!BB3252*4</f>
        <v>26.124383999999999</v>
      </c>
      <c r="P3251">
        <f t="shared" si="50"/>
        <v>1</v>
      </c>
      <c r="Q3251">
        <v>63.7</v>
      </c>
    </row>
    <row r="3252" spans="1:17" x14ac:dyDescent="0.3">
      <c r="A3252" s="8" t="s">
        <v>234</v>
      </c>
      <c r="B3252" s="8" t="s">
        <v>239</v>
      </c>
      <c r="C3252" s="8" t="s">
        <v>217</v>
      </c>
      <c r="D3252" s="8" t="s">
        <v>248</v>
      </c>
      <c r="E3252" s="12"/>
      <c r="F3252" s="12"/>
      <c r="G3252" s="12">
        <v>0</v>
      </c>
      <c r="H3252" s="13">
        <v>0</v>
      </c>
      <c r="I3252" s="13">
        <v>0</v>
      </c>
      <c r="J3252" s="13">
        <v>0</v>
      </c>
      <c r="K3252" s="13">
        <v>0</v>
      </c>
      <c r="L3252" s="13">
        <v>0</v>
      </c>
      <c r="M3252" s="5">
        <f>AllData_CategoryTribe!AX3253*4</f>
        <v>0</v>
      </c>
      <c r="N3252" s="5">
        <f>AllData_CategoryTribe!BA3253*9</f>
        <v>0</v>
      </c>
      <c r="O3252" s="5">
        <f>AllData_CategoryTribe!BB3253*4</f>
        <v>0</v>
      </c>
      <c r="P3252">
        <f t="shared" si="50"/>
        <v>0</v>
      </c>
      <c r="Q3252">
        <v>38.799999999999997</v>
      </c>
    </row>
    <row r="3253" spans="1:17" x14ac:dyDescent="0.3">
      <c r="A3253" s="8" t="s">
        <v>234</v>
      </c>
      <c r="B3253" s="8" t="s">
        <v>239</v>
      </c>
      <c r="C3253" s="8" t="s">
        <v>217</v>
      </c>
      <c r="D3253" s="8" t="s">
        <v>27</v>
      </c>
      <c r="E3253" s="12">
        <v>114</v>
      </c>
      <c r="F3253" s="12">
        <v>1</v>
      </c>
      <c r="G3253" s="12">
        <v>114</v>
      </c>
      <c r="H3253" s="13">
        <v>142.5</v>
      </c>
      <c r="I3253" s="13">
        <v>2.3940000000000001</v>
      </c>
      <c r="J3253" s="13">
        <v>1.4820000000000002</v>
      </c>
      <c r="K3253" s="13">
        <v>29.867999999999999</v>
      </c>
      <c r="L3253" s="13">
        <v>1.1399999999999999</v>
      </c>
      <c r="M3253" s="5">
        <f>AllData_CategoryTribe!AX3254*4</f>
        <v>9.5760000000000005</v>
      </c>
      <c r="N3253" s="5">
        <f>AllData_CategoryTribe!BA3254*9</f>
        <v>13.338000000000001</v>
      </c>
      <c r="O3253" s="5">
        <f>AllData_CategoryTribe!BB3254*4</f>
        <v>119.47199999999999</v>
      </c>
      <c r="P3253">
        <f t="shared" si="50"/>
        <v>1</v>
      </c>
      <c r="Q3253">
        <v>29.6</v>
      </c>
    </row>
    <row r="3254" spans="1:17" x14ac:dyDescent="0.3">
      <c r="A3254" s="8" t="s">
        <v>234</v>
      </c>
      <c r="B3254" s="8" t="s">
        <v>239</v>
      </c>
      <c r="C3254" s="8" t="s">
        <v>217</v>
      </c>
      <c r="D3254" s="8" t="s">
        <v>32</v>
      </c>
      <c r="E3254" s="12"/>
      <c r="F3254" s="12">
        <v>0</v>
      </c>
      <c r="G3254" s="12">
        <v>0</v>
      </c>
      <c r="H3254" s="13">
        <v>0</v>
      </c>
      <c r="I3254" s="13">
        <v>0</v>
      </c>
      <c r="J3254" s="13">
        <v>0</v>
      </c>
      <c r="K3254" s="13">
        <v>0</v>
      </c>
      <c r="L3254" s="13">
        <v>0</v>
      </c>
      <c r="M3254" s="5">
        <f>AllData_CategoryTribe!AX3255*4</f>
        <v>0</v>
      </c>
      <c r="N3254" s="5">
        <f>AllData_CategoryTribe!BA3255*9</f>
        <v>0</v>
      </c>
      <c r="O3254" s="5">
        <f>AllData_CategoryTribe!BB3255*4</f>
        <v>0</v>
      </c>
      <c r="P3254">
        <f t="shared" si="50"/>
        <v>0</v>
      </c>
      <c r="Q3254">
        <v>87</v>
      </c>
    </row>
    <row r="3255" spans="1:17" x14ac:dyDescent="0.3">
      <c r="A3255" s="8" t="s">
        <v>234</v>
      </c>
      <c r="B3255" s="8" t="s">
        <v>239</v>
      </c>
      <c r="C3255" s="8" t="s">
        <v>217</v>
      </c>
      <c r="D3255" s="8" t="s">
        <v>74</v>
      </c>
      <c r="E3255" s="12">
        <v>340</v>
      </c>
      <c r="F3255" s="12">
        <v>1</v>
      </c>
      <c r="G3255" s="12">
        <v>340</v>
      </c>
      <c r="H3255" s="13">
        <v>139.4</v>
      </c>
      <c r="I3255" s="13">
        <v>0</v>
      </c>
      <c r="J3255" s="13">
        <v>0</v>
      </c>
      <c r="K3255" s="13">
        <v>35.36</v>
      </c>
      <c r="L3255" s="13">
        <v>0</v>
      </c>
      <c r="M3255" s="5">
        <f>AllData_CategoryTribe!AX3256*4</f>
        <v>0</v>
      </c>
      <c r="N3255" s="5">
        <f>AllData_CategoryTribe!BA3256*9</f>
        <v>0</v>
      </c>
      <c r="O3255" s="5">
        <f>AllData_CategoryTribe!BB3256*4</f>
        <v>141.44</v>
      </c>
      <c r="P3255">
        <f t="shared" si="50"/>
        <v>1</v>
      </c>
      <c r="Q3255">
        <v>10.4</v>
      </c>
    </row>
    <row r="3256" spans="1:17" x14ac:dyDescent="0.3">
      <c r="A3256" s="8" t="s">
        <v>232</v>
      </c>
      <c r="B3256" s="8" t="s">
        <v>239</v>
      </c>
      <c r="C3256" s="8" t="s">
        <v>218</v>
      </c>
      <c r="D3256" s="8" t="s">
        <v>13</v>
      </c>
      <c r="E3256" s="12">
        <v>112</v>
      </c>
      <c r="F3256" s="12">
        <v>5.0000000000000001E-3</v>
      </c>
      <c r="G3256" s="12">
        <v>0.56000000000000005</v>
      </c>
      <c r="H3256" s="13">
        <v>1.5064000000000002</v>
      </c>
      <c r="I3256" s="13">
        <v>0.13944000000000001</v>
      </c>
      <c r="J3256" s="13">
        <v>0.10080000000000001</v>
      </c>
      <c r="K3256" s="13">
        <v>0</v>
      </c>
      <c r="L3256" s="13">
        <v>0</v>
      </c>
      <c r="M3256" s="5">
        <f>AllData_CategoryTribe!AX3257*4</f>
        <v>0.55776000000000003</v>
      </c>
      <c r="N3256" s="5">
        <f>AllData_CategoryTribe!BA3257*9</f>
        <v>0.90720000000000012</v>
      </c>
      <c r="O3256" s="5">
        <f>AllData_CategoryTribe!BB3257*4</f>
        <v>0</v>
      </c>
      <c r="P3256">
        <f t="shared" si="50"/>
        <v>1</v>
      </c>
      <c r="Q3256">
        <v>42.9</v>
      </c>
    </row>
    <row r="3257" spans="1:17" x14ac:dyDescent="0.3">
      <c r="A3257" s="8" t="s">
        <v>232</v>
      </c>
      <c r="B3257" s="8" t="s">
        <v>239</v>
      </c>
      <c r="C3257" s="8" t="s">
        <v>218</v>
      </c>
      <c r="D3257" s="8" t="s">
        <v>15</v>
      </c>
      <c r="E3257" s="12">
        <v>85</v>
      </c>
      <c r="F3257" s="12">
        <v>3.0000000000000001E-3</v>
      </c>
      <c r="G3257" s="12">
        <v>0.255</v>
      </c>
      <c r="H3257" s="13">
        <v>0.61454999999999993</v>
      </c>
      <c r="I3257" s="13">
        <v>8.3894999999999997E-2</v>
      </c>
      <c r="J3257" s="13">
        <v>2.7795E-2</v>
      </c>
      <c r="K3257" s="13">
        <v>1.2750000000000001E-3</v>
      </c>
      <c r="L3257" s="13">
        <v>0</v>
      </c>
      <c r="M3257" s="5">
        <f>AllData_CategoryTribe!AX3258*4</f>
        <v>0.33557999999999999</v>
      </c>
      <c r="N3257" s="5">
        <f>AllData_CategoryTribe!BA3258*9</f>
        <v>0.25015500000000002</v>
      </c>
      <c r="O3257" s="5">
        <f>AllData_CategoryTribe!BB3258*4</f>
        <v>5.1000000000000004E-3</v>
      </c>
      <c r="P3257">
        <f t="shared" si="50"/>
        <v>1</v>
      </c>
      <c r="Q3257">
        <v>44.3</v>
      </c>
    </row>
    <row r="3258" spans="1:17" x14ac:dyDescent="0.3">
      <c r="A3258" s="8" t="s">
        <v>232</v>
      </c>
      <c r="B3258" s="8" t="s">
        <v>239</v>
      </c>
      <c r="C3258" s="8" t="s">
        <v>218</v>
      </c>
      <c r="D3258" s="8" t="s">
        <v>17</v>
      </c>
      <c r="E3258" s="12"/>
      <c r="F3258" s="12">
        <v>0</v>
      </c>
      <c r="G3258" s="12">
        <v>0</v>
      </c>
      <c r="H3258" s="13">
        <v>0</v>
      </c>
      <c r="I3258" s="13">
        <v>0</v>
      </c>
      <c r="J3258" s="13">
        <v>0</v>
      </c>
      <c r="K3258" s="13">
        <v>0</v>
      </c>
      <c r="L3258" s="13">
        <v>0</v>
      </c>
      <c r="M3258" s="5">
        <f>AllData_CategoryTribe!AX3259*4</f>
        <v>0</v>
      </c>
      <c r="N3258" s="5">
        <f>AllData_CategoryTribe!BA3259*9</f>
        <v>0</v>
      </c>
      <c r="O3258" s="5">
        <f>AllData_CategoryTribe!BB3259*4</f>
        <v>0</v>
      </c>
      <c r="P3258">
        <f t="shared" si="50"/>
        <v>0</v>
      </c>
      <c r="Q3258">
        <v>38.299999999999997</v>
      </c>
    </row>
    <row r="3259" spans="1:17" x14ac:dyDescent="0.3">
      <c r="A3259" s="8" t="s">
        <v>232</v>
      </c>
      <c r="B3259" s="8" t="s">
        <v>239</v>
      </c>
      <c r="C3259" s="8" t="s">
        <v>218</v>
      </c>
      <c r="D3259" s="8" t="s">
        <v>18</v>
      </c>
      <c r="E3259" s="12"/>
      <c r="F3259" s="12">
        <v>0</v>
      </c>
      <c r="G3259" s="12">
        <v>0</v>
      </c>
      <c r="H3259" s="13">
        <v>0</v>
      </c>
      <c r="I3259" s="13">
        <v>0</v>
      </c>
      <c r="J3259" s="13">
        <v>0</v>
      </c>
      <c r="K3259" s="13">
        <v>0</v>
      </c>
      <c r="L3259" s="13">
        <v>0</v>
      </c>
      <c r="M3259" s="5">
        <f>AllData_CategoryTribe!AX3260*4</f>
        <v>0</v>
      </c>
      <c r="N3259" s="5">
        <f>AllData_CategoryTribe!BA3260*9</f>
        <v>0</v>
      </c>
      <c r="O3259" s="5">
        <f>AllData_CategoryTribe!BB3260*4</f>
        <v>0</v>
      </c>
      <c r="P3259">
        <f t="shared" si="50"/>
        <v>0</v>
      </c>
      <c r="Q3259">
        <v>39.900000000000006</v>
      </c>
    </row>
    <row r="3260" spans="1:17" x14ac:dyDescent="0.3">
      <c r="A3260" s="8" t="s">
        <v>232</v>
      </c>
      <c r="B3260" s="8" t="s">
        <v>239</v>
      </c>
      <c r="C3260" s="8" t="s">
        <v>218</v>
      </c>
      <c r="D3260" s="8" t="s">
        <v>19</v>
      </c>
      <c r="E3260" s="12">
        <v>112</v>
      </c>
      <c r="F3260" s="12">
        <v>5.0000000000000001E-3</v>
      </c>
      <c r="G3260" s="12">
        <v>0.56000000000000005</v>
      </c>
      <c r="H3260" s="13">
        <v>1.5960000000000003</v>
      </c>
      <c r="I3260" s="13">
        <v>0.15064</v>
      </c>
      <c r="J3260" s="13">
        <v>0.10583999999999999</v>
      </c>
      <c r="K3260" s="13">
        <v>0</v>
      </c>
      <c r="L3260" s="13">
        <v>0</v>
      </c>
      <c r="M3260" s="5">
        <f>AllData_CategoryTribe!AX3261*4</f>
        <v>0.60255999999999998</v>
      </c>
      <c r="N3260" s="5">
        <f>AllData_CategoryTribe!BA3261*9</f>
        <v>0.95255999999999985</v>
      </c>
      <c r="O3260" s="5">
        <f>AllData_CategoryTribe!BB3261*4</f>
        <v>0</v>
      </c>
      <c r="P3260">
        <f t="shared" si="50"/>
        <v>1</v>
      </c>
      <c r="Q3260">
        <v>45.8</v>
      </c>
    </row>
    <row r="3261" spans="1:17" x14ac:dyDescent="0.3">
      <c r="A3261" s="8" t="s">
        <v>232</v>
      </c>
      <c r="B3261" s="8" t="s">
        <v>239</v>
      </c>
      <c r="C3261" s="8" t="s">
        <v>218</v>
      </c>
      <c r="D3261" s="8" t="s">
        <v>22</v>
      </c>
      <c r="E3261" s="12"/>
      <c r="F3261" s="12">
        <v>0</v>
      </c>
      <c r="G3261" s="12">
        <v>0</v>
      </c>
      <c r="H3261" s="13">
        <v>0</v>
      </c>
      <c r="I3261" s="13">
        <v>0</v>
      </c>
      <c r="J3261" s="13">
        <v>0</v>
      </c>
      <c r="K3261" s="13">
        <v>0</v>
      </c>
      <c r="L3261" s="13">
        <v>0</v>
      </c>
      <c r="M3261" s="5">
        <f>AllData_CategoryTribe!AX3262*4</f>
        <v>0</v>
      </c>
      <c r="N3261" s="5">
        <f>AllData_CategoryTribe!BA3262*9</f>
        <v>0</v>
      </c>
      <c r="O3261" s="5">
        <f>AllData_CategoryTribe!BB3262*4</f>
        <v>0</v>
      </c>
      <c r="P3261">
        <f t="shared" si="50"/>
        <v>0</v>
      </c>
      <c r="Q3261">
        <v>45.8</v>
      </c>
    </row>
    <row r="3262" spans="1:17" x14ac:dyDescent="0.3">
      <c r="A3262" s="8" t="s">
        <v>232</v>
      </c>
      <c r="B3262" s="8" t="s">
        <v>239</v>
      </c>
      <c r="C3262" s="8" t="s">
        <v>218</v>
      </c>
      <c r="D3262" s="8" t="s">
        <v>23</v>
      </c>
      <c r="E3262" s="12">
        <v>64</v>
      </c>
      <c r="F3262" s="12">
        <v>3.3000000000000002E-2</v>
      </c>
      <c r="G3262" s="12">
        <v>2.1120000000000001</v>
      </c>
      <c r="H3262" s="13">
        <v>3.2736000000000001</v>
      </c>
      <c r="I3262" s="13">
        <v>0.26611200000000002</v>
      </c>
      <c r="J3262" s="13">
        <v>0.22387199999999999</v>
      </c>
      <c r="K3262" s="13">
        <v>2.3232000000000003E-2</v>
      </c>
      <c r="L3262" s="13">
        <v>0</v>
      </c>
      <c r="M3262" s="5">
        <f>AllData_CategoryTribe!AX3263*4</f>
        <v>1.0644480000000001</v>
      </c>
      <c r="N3262" s="5">
        <f>AllData_CategoryTribe!BA3263*9</f>
        <v>2.0148479999999998</v>
      </c>
      <c r="O3262" s="5">
        <f>AllData_CategoryTribe!BB3263*4</f>
        <v>9.2928000000000011E-2</v>
      </c>
      <c r="P3262">
        <f t="shared" si="50"/>
        <v>1</v>
      </c>
      <c r="Q3262">
        <v>24.3</v>
      </c>
    </row>
    <row r="3263" spans="1:17" x14ac:dyDescent="0.3">
      <c r="A3263" s="8" t="s">
        <v>232</v>
      </c>
      <c r="B3263" s="8" t="s">
        <v>239</v>
      </c>
      <c r="C3263" s="8" t="s">
        <v>218</v>
      </c>
      <c r="D3263" s="8" t="s">
        <v>24</v>
      </c>
      <c r="E3263" s="12">
        <v>184</v>
      </c>
      <c r="F3263" s="12">
        <v>1</v>
      </c>
      <c r="G3263" s="12">
        <v>184</v>
      </c>
      <c r="H3263" s="13">
        <v>126.96</v>
      </c>
      <c r="I3263" s="13">
        <v>6.6239999999999997</v>
      </c>
      <c r="J3263" s="13">
        <v>7.5439999999999996</v>
      </c>
      <c r="K3263" s="13">
        <v>8.2799999999999994</v>
      </c>
      <c r="L3263" s="13">
        <v>0</v>
      </c>
      <c r="M3263" s="5">
        <f>AllData_CategoryTribe!AX3264*4</f>
        <v>26.495999999999999</v>
      </c>
      <c r="N3263" s="5">
        <f>AllData_CategoryTribe!BA3264*9</f>
        <v>67.896000000000001</v>
      </c>
      <c r="O3263" s="5">
        <f>AllData_CategoryTribe!BB3264*4</f>
        <v>33.119999999999997</v>
      </c>
      <c r="P3263">
        <f t="shared" si="50"/>
        <v>1</v>
      </c>
      <c r="Q3263">
        <v>12.2</v>
      </c>
    </row>
    <row r="3264" spans="1:17" x14ac:dyDescent="0.3">
      <c r="A3264" s="8" t="s">
        <v>232</v>
      </c>
      <c r="B3264" s="8" t="s">
        <v>239</v>
      </c>
      <c r="C3264" s="8" t="s">
        <v>218</v>
      </c>
      <c r="D3264" s="8" t="s">
        <v>25</v>
      </c>
      <c r="E3264" s="12"/>
      <c r="F3264" s="12">
        <v>0</v>
      </c>
      <c r="G3264" s="12">
        <v>0</v>
      </c>
      <c r="H3264" s="13">
        <v>0</v>
      </c>
      <c r="I3264" s="13">
        <v>0</v>
      </c>
      <c r="J3264" s="13">
        <v>0</v>
      </c>
      <c r="K3264" s="13">
        <v>0</v>
      </c>
      <c r="L3264" s="13">
        <v>0</v>
      </c>
      <c r="M3264" s="5">
        <f>AllData_CategoryTribe!AX3265*4</f>
        <v>0</v>
      </c>
      <c r="N3264" s="5">
        <f>AllData_CategoryTribe!BA3265*9</f>
        <v>0</v>
      </c>
      <c r="O3264" s="5">
        <f>AllData_CategoryTribe!BB3265*4</f>
        <v>0</v>
      </c>
      <c r="P3264">
        <f t="shared" si="50"/>
        <v>0</v>
      </c>
      <c r="Q3264">
        <v>59.3</v>
      </c>
    </row>
    <row r="3265" spans="1:17" x14ac:dyDescent="0.3">
      <c r="A3265" s="8" t="s">
        <v>20</v>
      </c>
      <c r="B3265" s="8" t="s">
        <v>239</v>
      </c>
      <c r="C3265" s="8" t="s">
        <v>218</v>
      </c>
      <c r="D3265" s="8" t="s">
        <v>20</v>
      </c>
      <c r="E3265" s="12">
        <v>112</v>
      </c>
      <c r="F3265" s="12">
        <v>1</v>
      </c>
      <c r="G3265" s="12">
        <v>112</v>
      </c>
      <c r="H3265" s="13">
        <v>117.6</v>
      </c>
      <c r="I3265" s="13">
        <v>20.72</v>
      </c>
      <c r="J3265" s="13">
        <v>3.2480000000000002</v>
      </c>
      <c r="K3265" s="13">
        <v>0</v>
      </c>
      <c r="L3265" s="13">
        <v>0</v>
      </c>
      <c r="M3265" s="5">
        <f>AllData_CategoryTribe!AX3266*4</f>
        <v>82.88</v>
      </c>
      <c r="N3265" s="5">
        <f>AllData_CategoryTribe!BA3266*9</f>
        <v>29.232000000000003</v>
      </c>
      <c r="O3265" s="5">
        <f>AllData_CategoryTribe!BB3266*4</f>
        <v>0</v>
      </c>
      <c r="P3265">
        <f t="shared" si="50"/>
        <v>1</v>
      </c>
      <c r="Q3265">
        <v>21.4</v>
      </c>
    </row>
    <row r="3266" spans="1:17" x14ac:dyDescent="0.3">
      <c r="A3266" s="8" t="s">
        <v>233</v>
      </c>
      <c r="B3266" s="8" t="s">
        <v>239</v>
      </c>
      <c r="C3266" s="8" t="s">
        <v>218</v>
      </c>
      <c r="D3266" s="8" t="s">
        <v>26</v>
      </c>
      <c r="E3266" s="12">
        <v>175</v>
      </c>
      <c r="F3266" s="12">
        <v>0.71399999999999997</v>
      </c>
      <c r="G3266" s="12">
        <v>124.94999999999999</v>
      </c>
      <c r="H3266" s="13">
        <v>162.43499999999997</v>
      </c>
      <c r="I3266" s="13">
        <v>2.9987999999999992</v>
      </c>
      <c r="J3266" s="13">
        <v>0.24989999999999998</v>
      </c>
      <c r="K3266" s="13">
        <v>35.735699999999994</v>
      </c>
      <c r="L3266" s="13">
        <v>0.37484999999999991</v>
      </c>
      <c r="M3266" s="5">
        <f>AllData_CategoryTribe!AX3267*4</f>
        <v>11.995199999999997</v>
      </c>
      <c r="N3266" s="5">
        <f>AllData_CategoryTribe!BA3267*9</f>
        <v>2.2490999999999999</v>
      </c>
      <c r="O3266" s="5">
        <f>AllData_CategoryTribe!BB3267*4</f>
        <v>142.94279999999998</v>
      </c>
      <c r="P3266">
        <f t="shared" si="50"/>
        <v>1</v>
      </c>
      <c r="Q3266">
        <v>31.200000000000003</v>
      </c>
    </row>
    <row r="3267" spans="1:17" x14ac:dyDescent="0.3">
      <c r="A3267" s="8" t="s">
        <v>233</v>
      </c>
      <c r="B3267" s="8" t="s">
        <v>239</v>
      </c>
      <c r="C3267" s="8" t="s">
        <v>218</v>
      </c>
      <c r="D3267" s="8" t="s">
        <v>28</v>
      </c>
      <c r="E3267" s="12">
        <v>185</v>
      </c>
      <c r="F3267" s="12">
        <v>1</v>
      </c>
      <c r="G3267" s="12">
        <v>185</v>
      </c>
      <c r="H3267" s="13">
        <v>234.95</v>
      </c>
      <c r="I3267" s="13">
        <v>16.094999999999999</v>
      </c>
      <c r="J3267" s="13">
        <v>0.92500000000000004</v>
      </c>
      <c r="K3267" s="13">
        <v>42.18</v>
      </c>
      <c r="L3267" s="13">
        <v>11.84</v>
      </c>
      <c r="M3267" s="5">
        <f>AllData_CategoryTribe!AX3268*4</f>
        <v>64.38</v>
      </c>
      <c r="N3267" s="5">
        <f>AllData_CategoryTribe!BA3268*9</f>
        <v>8.3250000000000011</v>
      </c>
      <c r="O3267" s="5">
        <f>AllData_CategoryTribe!BB3268*4</f>
        <v>168.72</v>
      </c>
      <c r="P3267">
        <f t="shared" ref="P3267:P3330" si="51">IF($G$2:$G$3469&gt;0,1,0)</f>
        <v>1</v>
      </c>
      <c r="Q3267">
        <v>32</v>
      </c>
    </row>
    <row r="3268" spans="1:17" x14ac:dyDescent="0.3">
      <c r="A3268" s="8" t="s">
        <v>233</v>
      </c>
      <c r="B3268" s="8" t="s">
        <v>239</v>
      </c>
      <c r="C3268" s="8" t="s">
        <v>218</v>
      </c>
      <c r="D3268" s="8" t="s">
        <v>29</v>
      </c>
      <c r="E3268" s="12">
        <v>60</v>
      </c>
      <c r="F3268" s="12">
        <v>0.71399999999999997</v>
      </c>
      <c r="G3268" s="12">
        <v>42.839999999999996</v>
      </c>
      <c r="H3268" s="13">
        <v>9.4247999999999994</v>
      </c>
      <c r="I3268" s="13">
        <v>0.42839999999999995</v>
      </c>
      <c r="J3268" s="13">
        <v>0.17135999999999998</v>
      </c>
      <c r="K3268" s="13">
        <v>1.9277999999999997</v>
      </c>
      <c r="L3268" s="13">
        <v>1.1995199999999999</v>
      </c>
      <c r="M3268" s="5">
        <f>AllData_CategoryTribe!AX3269*4</f>
        <v>1.7135999999999998</v>
      </c>
      <c r="N3268" s="5">
        <f>AllData_CategoryTribe!BA3269*9</f>
        <v>1.5422399999999998</v>
      </c>
      <c r="O3268" s="5">
        <f>AllData_CategoryTribe!BB3269*4</f>
        <v>7.7111999999999989</v>
      </c>
      <c r="P3268">
        <f t="shared" si="51"/>
        <v>1</v>
      </c>
      <c r="Q3268">
        <v>5.9</v>
      </c>
    </row>
    <row r="3269" spans="1:17" x14ac:dyDescent="0.3">
      <c r="A3269" s="8" t="s">
        <v>233</v>
      </c>
      <c r="B3269" s="8" t="s">
        <v>239</v>
      </c>
      <c r="C3269" s="8" t="s">
        <v>218</v>
      </c>
      <c r="D3269" s="8" t="s">
        <v>30</v>
      </c>
      <c r="E3269" s="12">
        <v>119</v>
      </c>
      <c r="F3269" s="12">
        <v>6.7000000000000004E-2</v>
      </c>
      <c r="G3269" s="12">
        <v>7.9730000000000008</v>
      </c>
      <c r="H3269" s="13">
        <v>7.335160000000001</v>
      </c>
      <c r="I3269" s="13">
        <v>7.9730000000000009E-2</v>
      </c>
      <c r="J3269" s="13">
        <v>3.9865000000000005E-2</v>
      </c>
      <c r="K3269" s="13">
        <v>1.8656820000000003</v>
      </c>
      <c r="L3269" s="13">
        <v>0.19135200000000002</v>
      </c>
      <c r="M3269" s="5">
        <f>AllData_CategoryTribe!AX3270*4</f>
        <v>0.31892000000000004</v>
      </c>
      <c r="N3269" s="5">
        <f>AllData_CategoryTribe!BA3270*9</f>
        <v>0.35878500000000002</v>
      </c>
      <c r="O3269" s="5">
        <f>AllData_CategoryTribe!BB3270*4</f>
        <v>7.4627280000000011</v>
      </c>
      <c r="P3269">
        <f t="shared" si="51"/>
        <v>1</v>
      </c>
      <c r="Q3269">
        <v>24.9</v>
      </c>
    </row>
    <row r="3270" spans="1:17" x14ac:dyDescent="0.3">
      <c r="A3270" s="8" t="s">
        <v>233</v>
      </c>
      <c r="B3270" s="8" t="s">
        <v>239</v>
      </c>
      <c r="C3270" s="8" t="s">
        <v>218</v>
      </c>
      <c r="D3270" s="8" t="s">
        <v>31</v>
      </c>
      <c r="E3270" s="12"/>
      <c r="F3270" s="12">
        <v>0</v>
      </c>
      <c r="G3270" s="12">
        <v>0</v>
      </c>
      <c r="H3270" s="13">
        <v>0</v>
      </c>
      <c r="I3270" s="13">
        <v>0</v>
      </c>
      <c r="J3270" s="13">
        <v>0</v>
      </c>
      <c r="K3270" s="13">
        <v>0</v>
      </c>
      <c r="L3270" s="13">
        <v>0</v>
      </c>
      <c r="M3270" s="5">
        <f>AllData_CategoryTribe!AX3271*4</f>
        <v>0</v>
      </c>
      <c r="N3270" s="5">
        <f>AllData_CategoryTribe!BA3271*9</f>
        <v>0</v>
      </c>
      <c r="O3270" s="5">
        <f>AllData_CategoryTribe!BB3271*4</f>
        <v>0</v>
      </c>
      <c r="P3270">
        <f t="shared" si="51"/>
        <v>0</v>
      </c>
      <c r="Q3270">
        <v>23.700000000000003</v>
      </c>
    </row>
    <row r="3271" spans="1:17" x14ac:dyDescent="0.3">
      <c r="A3271" s="8" t="s">
        <v>233</v>
      </c>
      <c r="B3271" s="8" t="s">
        <v>239</v>
      </c>
      <c r="C3271" s="8" t="s">
        <v>218</v>
      </c>
      <c r="D3271" s="8" t="s">
        <v>87</v>
      </c>
      <c r="E3271" s="12">
        <v>171</v>
      </c>
      <c r="F3271" s="12">
        <v>3.0000000000000001E-3</v>
      </c>
      <c r="G3271" s="12">
        <v>0.51300000000000001</v>
      </c>
      <c r="H3271" s="13">
        <v>0.59508000000000005</v>
      </c>
      <c r="I3271" s="13">
        <v>3.9501000000000001E-2</v>
      </c>
      <c r="J3271" s="13">
        <v>2.565E-3</v>
      </c>
      <c r="K3271" s="13">
        <v>0.10670400000000001</v>
      </c>
      <c r="L3271" s="13">
        <v>3.3345E-2</v>
      </c>
      <c r="M3271" s="5">
        <f>AllData_CategoryTribe!AX3272*4</f>
        <v>0.15800400000000001</v>
      </c>
      <c r="N3271" s="5">
        <f>AllData_CategoryTribe!BA3272*9</f>
        <v>2.3085000000000001E-2</v>
      </c>
      <c r="O3271" s="5">
        <f>AllData_CategoryTribe!BB3272*4</f>
        <v>0.42681600000000003</v>
      </c>
      <c r="P3271">
        <f t="shared" si="51"/>
        <v>1</v>
      </c>
      <c r="Q3271">
        <v>29</v>
      </c>
    </row>
    <row r="3272" spans="1:17" x14ac:dyDescent="0.3">
      <c r="A3272" s="8" t="s">
        <v>233</v>
      </c>
      <c r="B3272" s="8" t="s">
        <v>239</v>
      </c>
      <c r="C3272" s="8" t="s">
        <v>218</v>
      </c>
      <c r="D3272" s="8" t="s">
        <v>167</v>
      </c>
      <c r="E3272" s="12">
        <v>62</v>
      </c>
      <c r="F3272" s="12">
        <v>1</v>
      </c>
      <c r="G3272" s="12">
        <v>62</v>
      </c>
      <c r="H3272" s="13">
        <v>13.02</v>
      </c>
      <c r="I3272" s="13">
        <v>0.55800000000000005</v>
      </c>
      <c r="J3272" s="13">
        <v>0.18599999999999997</v>
      </c>
      <c r="K3272" s="13">
        <v>2.8519999999999999</v>
      </c>
      <c r="L3272" s="13">
        <v>0.68200000000000005</v>
      </c>
      <c r="M3272" s="5">
        <f>AllData_CategoryTribe!AX3273*4</f>
        <v>2.2320000000000002</v>
      </c>
      <c r="N3272" s="5">
        <f>AllData_CategoryTribe!BA3273*9</f>
        <v>1.6739999999999997</v>
      </c>
      <c r="O3272" s="5">
        <f>AllData_CategoryTribe!BB3273*4</f>
        <v>11.407999999999999</v>
      </c>
      <c r="P3272">
        <f t="shared" si="51"/>
        <v>1</v>
      </c>
      <c r="Q3272">
        <v>5.8</v>
      </c>
    </row>
    <row r="3273" spans="1:17" x14ac:dyDescent="0.3">
      <c r="A3273" s="8" t="s">
        <v>233</v>
      </c>
      <c r="B3273" s="8" t="s">
        <v>239</v>
      </c>
      <c r="C3273" s="8" t="s">
        <v>218</v>
      </c>
      <c r="D3273" s="8" t="s">
        <v>171</v>
      </c>
      <c r="E3273" s="12">
        <v>44</v>
      </c>
      <c r="F3273" s="12">
        <v>1</v>
      </c>
      <c r="G3273" s="12">
        <v>44</v>
      </c>
      <c r="H3273" s="13">
        <v>120.56</v>
      </c>
      <c r="I3273" s="13">
        <v>3.8720000000000003</v>
      </c>
      <c r="J3273" s="13">
        <v>1.32</v>
      </c>
      <c r="K3273" s="13">
        <v>22.835999999999999</v>
      </c>
      <c r="L3273" s="13">
        <v>1.232</v>
      </c>
      <c r="M3273" s="5">
        <f>AllData_CategoryTribe!AX3274*4</f>
        <v>15.488000000000001</v>
      </c>
      <c r="N3273" s="5">
        <f>AllData_CategoryTribe!BA3274*9</f>
        <v>11.88</v>
      </c>
      <c r="O3273" s="5">
        <f>AllData_CategoryTribe!BB3274*4</f>
        <v>91.343999999999994</v>
      </c>
      <c r="P3273">
        <f t="shared" si="51"/>
        <v>1</v>
      </c>
      <c r="Q3273">
        <v>63.7</v>
      </c>
    </row>
    <row r="3274" spans="1:17" x14ac:dyDescent="0.3">
      <c r="A3274" s="8" t="s">
        <v>234</v>
      </c>
      <c r="B3274" s="8" t="s">
        <v>239</v>
      </c>
      <c r="C3274" s="8" t="s">
        <v>218</v>
      </c>
      <c r="D3274" s="8" t="s">
        <v>248</v>
      </c>
      <c r="E3274" s="12"/>
      <c r="F3274" s="12"/>
      <c r="G3274" s="12">
        <v>0</v>
      </c>
      <c r="H3274" s="13">
        <v>0</v>
      </c>
      <c r="I3274" s="13">
        <v>0</v>
      </c>
      <c r="J3274" s="13">
        <v>0</v>
      </c>
      <c r="K3274" s="13">
        <v>0</v>
      </c>
      <c r="L3274" s="13">
        <v>0</v>
      </c>
      <c r="M3274" s="5">
        <f>AllData_CategoryTribe!AX3275*4</f>
        <v>0</v>
      </c>
      <c r="N3274" s="5">
        <f>AllData_CategoryTribe!BA3275*9</f>
        <v>0</v>
      </c>
      <c r="O3274" s="5">
        <f>AllData_CategoryTribe!BB3275*4</f>
        <v>0</v>
      </c>
      <c r="P3274">
        <f t="shared" si="51"/>
        <v>0</v>
      </c>
      <c r="Q3274">
        <v>38.799999999999997</v>
      </c>
    </row>
    <row r="3275" spans="1:17" x14ac:dyDescent="0.3">
      <c r="A3275" s="8" t="s">
        <v>234</v>
      </c>
      <c r="B3275" s="8" t="s">
        <v>239</v>
      </c>
      <c r="C3275" s="8" t="s">
        <v>218</v>
      </c>
      <c r="D3275" s="8" t="s">
        <v>27</v>
      </c>
      <c r="E3275" s="12">
        <v>114</v>
      </c>
      <c r="F3275" s="12">
        <v>1</v>
      </c>
      <c r="G3275" s="12">
        <v>114</v>
      </c>
      <c r="H3275" s="13">
        <v>142.5</v>
      </c>
      <c r="I3275" s="13">
        <v>2.3940000000000001</v>
      </c>
      <c r="J3275" s="13">
        <v>1.4820000000000002</v>
      </c>
      <c r="K3275" s="13">
        <v>29.867999999999999</v>
      </c>
      <c r="L3275" s="13">
        <v>1.1399999999999999</v>
      </c>
      <c r="M3275" s="5">
        <f>AllData_CategoryTribe!AX3276*4</f>
        <v>9.5760000000000005</v>
      </c>
      <c r="N3275" s="5">
        <f>AllData_CategoryTribe!BA3276*9</f>
        <v>13.338000000000001</v>
      </c>
      <c r="O3275" s="5">
        <f>AllData_CategoryTribe!BB3276*4</f>
        <v>119.47199999999999</v>
      </c>
      <c r="P3275">
        <f t="shared" si="51"/>
        <v>1</v>
      </c>
      <c r="Q3275">
        <v>29.6</v>
      </c>
    </row>
    <row r="3276" spans="1:17" x14ac:dyDescent="0.3">
      <c r="A3276" s="8" t="s">
        <v>234</v>
      </c>
      <c r="B3276" s="8" t="s">
        <v>239</v>
      </c>
      <c r="C3276" s="8" t="s">
        <v>218</v>
      </c>
      <c r="D3276" s="8" t="s">
        <v>32</v>
      </c>
      <c r="E3276" s="12">
        <v>83</v>
      </c>
      <c r="F3276" s="12">
        <v>3.3000000000000002E-2</v>
      </c>
      <c r="G3276" s="12">
        <v>2.7390000000000003</v>
      </c>
      <c r="H3276" s="13">
        <v>9.0934800000000013</v>
      </c>
      <c r="I3276" s="13">
        <v>0.28211700000000006</v>
      </c>
      <c r="J3276" s="13">
        <v>8.2170000000000007E-2</v>
      </c>
      <c r="K3276" s="13">
        <v>2.0186430000000004</v>
      </c>
      <c r="L3276" s="13">
        <v>0.34785299999999997</v>
      </c>
      <c r="M3276" s="5">
        <f>AllData_CategoryTribe!AX3277*4</f>
        <v>1.1284680000000002</v>
      </c>
      <c r="N3276" s="5">
        <f>AllData_CategoryTribe!BA3277*9</f>
        <v>0.73953000000000002</v>
      </c>
      <c r="O3276" s="5">
        <f>AllData_CategoryTribe!BB3277*4</f>
        <v>8.0745720000000016</v>
      </c>
      <c r="P3276">
        <f t="shared" si="51"/>
        <v>1</v>
      </c>
      <c r="Q3276">
        <v>87</v>
      </c>
    </row>
    <row r="3277" spans="1:17" x14ac:dyDescent="0.3">
      <c r="A3277" s="8" t="s">
        <v>234</v>
      </c>
      <c r="B3277" s="8" t="s">
        <v>239</v>
      </c>
      <c r="C3277" s="8" t="s">
        <v>218</v>
      </c>
      <c r="D3277" s="8" t="s">
        <v>74</v>
      </c>
      <c r="E3277" s="12">
        <v>340</v>
      </c>
      <c r="F3277" s="12">
        <v>1</v>
      </c>
      <c r="G3277" s="12">
        <v>340</v>
      </c>
      <c r="H3277" s="13">
        <v>139.4</v>
      </c>
      <c r="I3277" s="13">
        <v>0</v>
      </c>
      <c r="J3277" s="13">
        <v>0</v>
      </c>
      <c r="K3277" s="13">
        <v>35.36</v>
      </c>
      <c r="L3277" s="13">
        <v>0</v>
      </c>
      <c r="M3277" s="5">
        <f>AllData_CategoryTribe!AX3278*4</f>
        <v>0</v>
      </c>
      <c r="N3277" s="5">
        <f>AllData_CategoryTribe!BA3278*9</f>
        <v>0</v>
      </c>
      <c r="O3277" s="5">
        <f>AllData_CategoryTribe!BB3278*4</f>
        <v>141.44</v>
      </c>
      <c r="P3277">
        <f t="shared" si="51"/>
        <v>1</v>
      </c>
      <c r="Q3277">
        <v>10.4</v>
      </c>
    </row>
    <row r="3278" spans="1:17" x14ac:dyDescent="0.3">
      <c r="A3278" s="8" t="s">
        <v>232</v>
      </c>
      <c r="B3278" s="8" t="s">
        <v>239</v>
      </c>
      <c r="C3278" s="8" t="s">
        <v>219</v>
      </c>
      <c r="D3278" s="8" t="s">
        <v>13</v>
      </c>
      <c r="E3278" s="12">
        <v>112</v>
      </c>
      <c r="F3278" s="12">
        <v>3.3000000000000002E-2</v>
      </c>
      <c r="G3278" s="12">
        <v>3.6960000000000002</v>
      </c>
      <c r="H3278" s="13">
        <v>9.94224</v>
      </c>
      <c r="I3278" s="13">
        <v>0.92030400000000001</v>
      </c>
      <c r="J3278" s="13">
        <v>0.66528000000000009</v>
      </c>
      <c r="K3278" s="13">
        <v>0</v>
      </c>
      <c r="L3278" s="13">
        <v>0</v>
      </c>
      <c r="M3278" s="5">
        <f>AllData_CategoryTribe!AX3279*4</f>
        <v>3.681216</v>
      </c>
      <c r="N3278" s="5">
        <f>AllData_CategoryTribe!BA3279*9</f>
        <v>5.9875200000000008</v>
      </c>
      <c r="O3278" s="5">
        <f>AllData_CategoryTribe!BB3279*4</f>
        <v>0</v>
      </c>
      <c r="P3278">
        <f t="shared" si="51"/>
        <v>1</v>
      </c>
      <c r="Q3278">
        <v>42.9</v>
      </c>
    </row>
    <row r="3279" spans="1:17" x14ac:dyDescent="0.3">
      <c r="A3279" s="8" t="s">
        <v>232</v>
      </c>
      <c r="B3279" s="8" t="s">
        <v>239</v>
      </c>
      <c r="C3279" s="8" t="s">
        <v>219</v>
      </c>
      <c r="D3279" s="8" t="s">
        <v>15</v>
      </c>
      <c r="E3279" s="12"/>
      <c r="F3279" s="12">
        <v>0</v>
      </c>
      <c r="G3279" s="12">
        <v>0</v>
      </c>
      <c r="H3279" s="13">
        <v>0</v>
      </c>
      <c r="I3279" s="13">
        <v>0</v>
      </c>
      <c r="J3279" s="13">
        <v>0</v>
      </c>
      <c r="K3279" s="13">
        <v>0</v>
      </c>
      <c r="L3279" s="13">
        <v>0</v>
      </c>
      <c r="M3279" s="5">
        <f>AllData_CategoryTribe!AX3280*4</f>
        <v>0</v>
      </c>
      <c r="N3279" s="5">
        <f>AllData_CategoryTribe!BA3280*9</f>
        <v>0</v>
      </c>
      <c r="O3279" s="5">
        <f>AllData_CategoryTribe!BB3280*4</f>
        <v>0</v>
      </c>
      <c r="P3279">
        <f t="shared" si="51"/>
        <v>0</v>
      </c>
      <c r="Q3279">
        <v>44.3</v>
      </c>
    </row>
    <row r="3280" spans="1:17" x14ac:dyDescent="0.3">
      <c r="A3280" s="8" t="s">
        <v>232</v>
      </c>
      <c r="B3280" s="8" t="s">
        <v>239</v>
      </c>
      <c r="C3280" s="8" t="s">
        <v>219</v>
      </c>
      <c r="D3280" s="8" t="s">
        <v>17</v>
      </c>
      <c r="E3280" s="12"/>
      <c r="F3280" s="12">
        <v>0</v>
      </c>
      <c r="G3280" s="12">
        <v>0</v>
      </c>
      <c r="H3280" s="13">
        <v>0</v>
      </c>
      <c r="I3280" s="13">
        <v>0</v>
      </c>
      <c r="J3280" s="13">
        <v>0</v>
      </c>
      <c r="K3280" s="13">
        <v>0</v>
      </c>
      <c r="L3280" s="13">
        <v>0</v>
      </c>
      <c r="M3280" s="5">
        <f>AllData_CategoryTribe!AX3281*4</f>
        <v>0</v>
      </c>
      <c r="N3280" s="5">
        <f>AllData_CategoryTribe!BA3281*9</f>
        <v>0</v>
      </c>
      <c r="O3280" s="5">
        <f>AllData_CategoryTribe!BB3281*4</f>
        <v>0</v>
      </c>
      <c r="P3280">
        <f t="shared" si="51"/>
        <v>0</v>
      </c>
      <c r="Q3280">
        <v>38.299999999999997</v>
      </c>
    </row>
    <row r="3281" spans="1:17" x14ac:dyDescent="0.3">
      <c r="A3281" s="8" t="s">
        <v>232</v>
      </c>
      <c r="B3281" s="8" t="s">
        <v>239</v>
      </c>
      <c r="C3281" s="8" t="s">
        <v>219</v>
      </c>
      <c r="D3281" s="8" t="s">
        <v>18</v>
      </c>
      <c r="E3281" s="12"/>
      <c r="F3281" s="12">
        <v>0</v>
      </c>
      <c r="G3281" s="12">
        <v>0</v>
      </c>
      <c r="H3281" s="13">
        <v>0</v>
      </c>
      <c r="I3281" s="13">
        <v>0</v>
      </c>
      <c r="J3281" s="13">
        <v>0</v>
      </c>
      <c r="K3281" s="13">
        <v>0</v>
      </c>
      <c r="L3281" s="13">
        <v>0</v>
      </c>
      <c r="M3281" s="5">
        <f>AllData_CategoryTribe!AX3282*4</f>
        <v>0</v>
      </c>
      <c r="N3281" s="5">
        <f>AllData_CategoryTribe!BA3282*9</f>
        <v>0</v>
      </c>
      <c r="O3281" s="5">
        <f>AllData_CategoryTribe!BB3282*4</f>
        <v>0</v>
      </c>
      <c r="P3281">
        <f t="shared" si="51"/>
        <v>0</v>
      </c>
      <c r="Q3281">
        <v>39.900000000000006</v>
      </c>
    </row>
    <row r="3282" spans="1:17" x14ac:dyDescent="0.3">
      <c r="A3282" s="8" t="s">
        <v>232</v>
      </c>
      <c r="B3282" s="8" t="s">
        <v>239</v>
      </c>
      <c r="C3282" s="8" t="s">
        <v>219</v>
      </c>
      <c r="D3282" s="8" t="s">
        <v>19</v>
      </c>
      <c r="E3282" s="12">
        <v>112</v>
      </c>
      <c r="F3282" s="12">
        <v>3.3000000000000002E-2</v>
      </c>
      <c r="G3282" s="12">
        <v>3.6960000000000002</v>
      </c>
      <c r="H3282" s="13">
        <v>10.533600000000002</v>
      </c>
      <c r="I3282" s="13">
        <v>0.994224</v>
      </c>
      <c r="J3282" s="13">
        <v>0.69854399999999994</v>
      </c>
      <c r="K3282" s="13">
        <v>0</v>
      </c>
      <c r="L3282" s="13">
        <v>0</v>
      </c>
      <c r="M3282" s="5">
        <f>AllData_CategoryTribe!AX3283*4</f>
        <v>3.976896</v>
      </c>
      <c r="N3282" s="5">
        <f>AllData_CategoryTribe!BA3283*9</f>
        <v>6.2868959999999996</v>
      </c>
      <c r="O3282" s="5">
        <f>AllData_CategoryTribe!BB3283*4</f>
        <v>0</v>
      </c>
      <c r="P3282">
        <f t="shared" si="51"/>
        <v>1</v>
      </c>
      <c r="Q3282">
        <v>45.8</v>
      </c>
    </row>
    <row r="3283" spans="1:17" x14ac:dyDescent="0.3">
      <c r="A3283" s="8" t="s">
        <v>232</v>
      </c>
      <c r="B3283" s="8" t="s">
        <v>239</v>
      </c>
      <c r="C3283" s="8" t="s">
        <v>219</v>
      </c>
      <c r="D3283" s="8" t="s">
        <v>22</v>
      </c>
      <c r="E3283" s="12"/>
      <c r="F3283" s="12">
        <v>0</v>
      </c>
      <c r="G3283" s="12">
        <v>0</v>
      </c>
      <c r="H3283" s="13">
        <v>0</v>
      </c>
      <c r="I3283" s="13">
        <v>0</v>
      </c>
      <c r="J3283" s="13">
        <v>0</v>
      </c>
      <c r="K3283" s="13">
        <v>0</v>
      </c>
      <c r="L3283" s="13">
        <v>0</v>
      </c>
      <c r="M3283" s="5">
        <f>AllData_CategoryTribe!AX3284*4</f>
        <v>0</v>
      </c>
      <c r="N3283" s="5">
        <f>AllData_CategoryTribe!BA3284*9</f>
        <v>0</v>
      </c>
      <c r="O3283" s="5">
        <f>AllData_CategoryTribe!BB3284*4</f>
        <v>0</v>
      </c>
      <c r="P3283">
        <f t="shared" si="51"/>
        <v>0</v>
      </c>
      <c r="Q3283">
        <v>45.8</v>
      </c>
    </row>
    <row r="3284" spans="1:17" x14ac:dyDescent="0.3">
      <c r="A3284" s="8" t="s">
        <v>232</v>
      </c>
      <c r="B3284" s="8" t="s">
        <v>239</v>
      </c>
      <c r="C3284" s="8" t="s">
        <v>219</v>
      </c>
      <c r="D3284" s="8" t="s">
        <v>23</v>
      </c>
      <c r="E3284" s="12">
        <v>64</v>
      </c>
      <c r="F3284" s="12">
        <v>1</v>
      </c>
      <c r="G3284" s="12">
        <v>64</v>
      </c>
      <c r="H3284" s="13">
        <v>99.2</v>
      </c>
      <c r="I3284" s="13">
        <v>8.0640000000000001</v>
      </c>
      <c r="J3284" s="13">
        <v>6.7839999999999998</v>
      </c>
      <c r="K3284" s="13">
        <v>0.70400000000000007</v>
      </c>
      <c r="L3284" s="13">
        <v>0</v>
      </c>
      <c r="M3284" s="5">
        <f>AllData_CategoryTribe!AX3285*4</f>
        <v>32.256</v>
      </c>
      <c r="N3284" s="5">
        <f>AllData_CategoryTribe!BA3285*9</f>
        <v>61.055999999999997</v>
      </c>
      <c r="O3284" s="5">
        <f>AllData_CategoryTribe!BB3285*4</f>
        <v>2.8160000000000003</v>
      </c>
      <c r="P3284">
        <f t="shared" si="51"/>
        <v>1</v>
      </c>
      <c r="Q3284">
        <v>24.3</v>
      </c>
    </row>
    <row r="3285" spans="1:17" x14ac:dyDescent="0.3">
      <c r="A3285" s="8" t="s">
        <v>232</v>
      </c>
      <c r="B3285" s="8" t="s">
        <v>239</v>
      </c>
      <c r="C3285" s="8" t="s">
        <v>219</v>
      </c>
      <c r="D3285" s="8" t="s">
        <v>24</v>
      </c>
      <c r="E3285" s="12">
        <v>184</v>
      </c>
      <c r="F3285" s="12">
        <v>1</v>
      </c>
      <c r="G3285" s="12">
        <v>184</v>
      </c>
      <c r="H3285" s="13">
        <v>126.96</v>
      </c>
      <c r="I3285" s="13">
        <v>6.6239999999999997</v>
      </c>
      <c r="J3285" s="13">
        <v>7.5439999999999996</v>
      </c>
      <c r="K3285" s="13">
        <v>8.2799999999999994</v>
      </c>
      <c r="L3285" s="13">
        <v>0</v>
      </c>
      <c r="M3285" s="5">
        <f>AllData_CategoryTribe!AX3286*4</f>
        <v>26.495999999999999</v>
      </c>
      <c r="N3285" s="5">
        <f>AllData_CategoryTribe!BA3286*9</f>
        <v>67.896000000000001</v>
      </c>
      <c r="O3285" s="5">
        <f>AllData_CategoryTribe!BB3286*4</f>
        <v>33.119999999999997</v>
      </c>
      <c r="P3285">
        <f t="shared" si="51"/>
        <v>1</v>
      </c>
      <c r="Q3285">
        <v>12.2</v>
      </c>
    </row>
    <row r="3286" spans="1:17" x14ac:dyDescent="0.3">
      <c r="A3286" s="8" t="s">
        <v>232</v>
      </c>
      <c r="B3286" s="8" t="s">
        <v>239</v>
      </c>
      <c r="C3286" s="8" t="s">
        <v>219</v>
      </c>
      <c r="D3286" s="8" t="s">
        <v>25</v>
      </c>
      <c r="E3286" s="12"/>
      <c r="F3286" s="12">
        <v>0</v>
      </c>
      <c r="G3286" s="12">
        <v>0</v>
      </c>
      <c r="H3286" s="13">
        <v>0</v>
      </c>
      <c r="I3286" s="13">
        <v>0</v>
      </c>
      <c r="J3286" s="13">
        <v>0</v>
      </c>
      <c r="K3286" s="13">
        <v>0</v>
      </c>
      <c r="L3286" s="13">
        <v>0</v>
      </c>
      <c r="M3286" s="5">
        <f>AllData_CategoryTribe!AX3287*4</f>
        <v>0</v>
      </c>
      <c r="N3286" s="5">
        <f>AllData_CategoryTribe!BA3287*9</f>
        <v>0</v>
      </c>
      <c r="O3286" s="5">
        <f>AllData_CategoryTribe!BB3287*4</f>
        <v>0</v>
      </c>
      <c r="P3286">
        <f t="shared" si="51"/>
        <v>0</v>
      </c>
      <c r="Q3286">
        <v>59.3</v>
      </c>
    </row>
    <row r="3287" spans="1:17" x14ac:dyDescent="0.3">
      <c r="A3287" s="8" t="s">
        <v>20</v>
      </c>
      <c r="B3287" s="8" t="s">
        <v>239</v>
      </c>
      <c r="C3287" s="8" t="s">
        <v>219</v>
      </c>
      <c r="D3287" s="8" t="s">
        <v>20</v>
      </c>
      <c r="E3287" s="12">
        <v>112</v>
      </c>
      <c r="F3287" s="12">
        <v>1</v>
      </c>
      <c r="G3287" s="12">
        <v>112</v>
      </c>
      <c r="H3287" s="13">
        <v>117.6</v>
      </c>
      <c r="I3287" s="13">
        <v>20.72</v>
      </c>
      <c r="J3287" s="13">
        <v>3.2480000000000002</v>
      </c>
      <c r="K3287" s="13">
        <v>0</v>
      </c>
      <c r="L3287" s="13">
        <v>0</v>
      </c>
      <c r="M3287" s="5">
        <f>AllData_CategoryTribe!AX3288*4</f>
        <v>82.88</v>
      </c>
      <c r="N3287" s="5">
        <f>AllData_CategoryTribe!BA3288*9</f>
        <v>29.232000000000003</v>
      </c>
      <c r="O3287" s="5">
        <f>AllData_CategoryTribe!BB3288*4</f>
        <v>0</v>
      </c>
      <c r="P3287">
        <f t="shared" si="51"/>
        <v>1</v>
      </c>
      <c r="Q3287">
        <v>21.4</v>
      </c>
    </row>
    <row r="3288" spans="1:17" x14ac:dyDescent="0.3">
      <c r="A3288" s="8" t="s">
        <v>233</v>
      </c>
      <c r="B3288" s="8" t="s">
        <v>239</v>
      </c>
      <c r="C3288" s="8" t="s">
        <v>219</v>
      </c>
      <c r="D3288" s="8" t="s">
        <v>26</v>
      </c>
      <c r="E3288" s="12">
        <v>175</v>
      </c>
      <c r="F3288" s="12"/>
      <c r="G3288" s="12">
        <v>0</v>
      </c>
      <c r="H3288" s="13">
        <v>0</v>
      </c>
      <c r="I3288" s="13">
        <v>0</v>
      </c>
      <c r="J3288" s="13">
        <v>0</v>
      </c>
      <c r="K3288" s="13">
        <v>0</v>
      </c>
      <c r="L3288" s="13">
        <v>0</v>
      </c>
      <c r="M3288" s="5">
        <f>AllData_CategoryTribe!AX3289*4</f>
        <v>0</v>
      </c>
      <c r="N3288" s="5">
        <f>AllData_CategoryTribe!BA3289*9</f>
        <v>0</v>
      </c>
      <c r="O3288" s="5">
        <f>AllData_CategoryTribe!BB3289*4</f>
        <v>0</v>
      </c>
      <c r="P3288">
        <f t="shared" si="51"/>
        <v>0</v>
      </c>
      <c r="Q3288">
        <v>31.200000000000003</v>
      </c>
    </row>
    <row r="3289" spans="1:17" x14ac:dyDescent="0.3">
      <c r="A3289" s="8" t="s">
        <v>233</v>
      </c>
      <c r="B3289" s="8" t="s">
        <v>239</v>
      </c>
      <c r="C3289" s="8" t="s">
        <v>219</v>
      </c>
      <c r="D3289" s="8" t="s">
        <v>28</v>
      </c>
      <c r="E3289" s="12">
        <v>185</v>
      </c>
      <c r="F3289" s="12">
        <v>1</v>
      </c>
      <c r="G3289" s="12">
        <v>185</v>
      </c>
      <c r="H3289" s="13">
        <v>234.95</v>
      </c>
      <c r="I3289" s="13">
        <v>16.094999999999999</v>
      </c>
      <c r="J3289" s="13">
        <v>0.92500000000000004</v>
      </c>
      <c r="K3289" s="13">
        <v>42.18</v>
      </c>
      <c r="L3289" s="13">
        <v>11.84</v>
      </c>
      <c r="M3289" s="5">
        <f>AllData_CategoryTribe!AX3290*4</f>
        <v>64.38</v>
      </c>
      <c r="N3289" s="5">
        <f>AllData_CategoryTribe!BA3290*9</f>
        <v>8.3250000000000011</v>
      </c>
      <c r="O3289" s="5">
        <f>AllData_CategoryTribe!BB3290*4</f>
        <v>168.72</v>
      </c>
      <c r="P3289">
        <f t="shared" si="51"/>
        <v>1</v>
      </c>
      <c r="Q3289">
        <v>32</v>
      </c>
    </row>
    <row r="3290" spans="1:17" x14ac:dyDescent="0.3">
      <c r="A3290" s="8" t="s">
        <v>233</v>
      </c>
      <c r="B3290" s="8" t="s">
        <v>239</v>
      </c>
      <c r="C3290" s="8" t="s">
        <v>219</v>
      </c>
      <c r="D3290" s="8" t="s">
        <v>29</v>
      </c>
      <c r="E3290" s="12">
        <v>60</v>
      </c>
      <c r="F3290" s="12">
        <v>1</v>
      </c>
      <c r="G3290" s="12">
        <v>60</v>
      </c>
      <c r="H3290" s="13">
        <v>13.2</v>
      </c>
      <c r="I3290" s="13">
        <v>0.6</v>
      </c>
      <c r="J3290" s="13">
        <v>0.24</v>
      </c>
      <c r="K3290" s="13">
        <v>2.7</v>
      </c>
      <c r="L3290" s="13">
        <v>1.68</v>
      </c>
      <c r="M3290" s="5">
        <f>AllData_CategoryTribe!AX3291*4</f>
        <v>2.4</v>
      </c>
      <c r="N3290" s="5">
        <f>AllData_CategoryTribe!BA3291*9</f>
        <v>2.16</v>
      </c>
      <c r="O3290" s="5">
        <f>AllData_CategoryTribe!BB3291*4</f>
        <v>10.8</v>
      </c>
      <c r="P3290">
        <f t="shared" si="51"/>
        <v>1</v>
      </c>
      <c r="Q3290">
        <v>5.9</v>
      </c>
    </row>
    <row r="3291" spans="1:17" x14ac:dyDescent="0.3">
      <c r="A3291" s="8" t="s">
        <v>233</v>
      </c>
      <c r="B3291" s="8" t="s">
        <v>239</v>
      </c>
      <c r="C3291" s="8" t="s">
        <v>219</v>
      </c>
      <c r="D3291" s="8" t="s">
        <v>30</v>
      </c>
      <c r="E3291" s="12">
        <v>119</v>
      </c>
      <c r="F3291" s="12">
        <v>0.42899999999999999</v>
      </c>
      <c r="G3291" s="12">
        <v>51.051000000000002</v>
      </c>
      <c r="H3291" s="13">
        <v>46.966920000000002</v>
      </c>
      <c r="I3291" s="13">
        <v>0.51051000000000002</v>
      </c>
      <c r="J3291" s="13">
        <v>0.25525500000000001</v>
      </c>
      <c r="K3291" s="13">
        <v>11.945933999999999</v>
      </c>
      <c r="L3291" s="13">
        <v>1.2252240000000001</v>
      </c>
      <c r="M3291" s="5">
        <f>AllData_CategoryTribe!AX3292*4</f>
        <v>2.0420400000000001</v>
      </c>
      <c r="N3291" s="5">
        <f>AllData_CategoryTribe!BA3292*9</f>
        <v>2.2972950000000001</v>
      </c>
      <c r="O3291" s="5">
        <f>AllData_CategoryTribe!BB3292*4</f>
        <v>47.783735999999998</v>
      </c>
      <c r="P3291">
        <f t="shared" si="51"/>
        <v>1</v>
      </c>
      <c r="Q3291">
        <v>24.9</v>
      </c>
    </row>
    <row r="3292" spans="1:17" x14ac:dyDescent="0.3">
      <c r="A3292" s="8" t="s">
        <v>233</v>
      </c>
      <c r="B3292" s="8" t="s">
        <v>239</v>
      </c>
      <c r="C3292" s="8" t="s">
        <v>219</v>
      </c>
      <c r="D3292" s="8" t="s">
        <v>31</v>
      </c>
      <c r="E3292" s="12">
        <v>122</v>
      </c>
      <c r="F3292" s="12">
        <v>1</v>
      </c>
      <c r="G3292" s="12">
        <v>122</v>
      </c>
      <c r="H3292" s="13">
        <v>113.46</v>
      </c>
      <c r="I3292" s="13">
        <v>2.44</v>
      </c>
      <c r="J3292" s="13">
        <v>0.12200000000000001</v>
      </c>
      <c r="K3292" s="13">
        <v>26.352000000000004</v>
      </c>
      <c r="L3292" s="13">
        <v>1.83</v>
      </c>
      <c r="M3292" s="5">
        <f>AllData_CategoryTribe!AX3293*4</f>
        <v>9.76</v>
      </c>
      <c r="N3292" s="5">
        <f>AllData_CategoryTribe!BA3293*9</f>
        <v>1.0980000000000001</v>
      </c>
      <c r="O3292" s="5">
        <f>AllData_CategoryTribe!BB3293*4</f>
        <v>105.40800000000002</v>
      </c>
      <c r="P3292">
        <f t="shared" si="51"/>
        <v>1</v>
      </c>
      <c r="Q3292">
        <v>23.700000000000003</v>
      </c>
    </row>
    <row r="3293" spans="1:17" x14ac:dyDescent="0.3">
      <c r="A3293" s="8" t="s">
        <v>233</v>
      </c>
      <c r="B3293" s="8" t="s">
        <v>239</v>
      </c>
      <c r="C3293" s="8" t="s">
        <v>219</v>
      </c>
      <c r="D3293" s="8" t="s">
        <v>128</v>
      </c>
      <c r="E3293" s="12">
        <v>62</v>
      </c>
      <c r="F3293" s="12">
        <v>3.0000000000000001E-3</v>
      </c>
      <c r="G3293" s="12">
        <v>0.186</v>
      </c>
      <c r="H3293" s="13">
        <v>8.3699999999999997E-2</v>
      </c>
      <c r="I3293" s="13">
        <v>2.0460000000000001E-3</v>
      </c>
      <c r="J3293" s="13">
        <v>3.7200000000000004E-4</v>
      </c>
      <c r="K3293" s="13">
        <v>1.9530000000000002E-2</v>
      </c>
      <c r="L3293" s="13">
        <v>6.1380000000000002E-3</v>
      </c>
      <c r="M3293" s="5">
        <f>AllData_CategoryTribe!AX3294*4</f>
        <v>8.1840000000000003E-3</v>
      </c>
      <c r="N3293" s="5">
        <f>AllData_CategoryTribe!BA3294*9</f>
        <v>3.3480000000000003E-3</v>
      </c>
      <c r="O3293" s="5">
        <f>AllData_CategoryTribe!BB3294*4</f>
        <v>7.8120000000000009E-2</v>
      </c>
      <c r="P3293">
        <f t="shared" si="51"/>
        <v>1</v>
      </c>
      <c r="Q3293">
        <v>11.8</v>
      </c>
    </row>
    <row r="3294" spans="1:17" x14ac:dyDescent="0.3">
      <c r="A3294" s="8" t="s">
        <v>233</v>
      </c>
      <c r="B3294" s="8" t="s">
        <v>239</v>
      </c>
      <c r="C3294" s="8" t="s">
        <v>219</v>
      </c>
      <c r="D3294" s="8" t="s">
        <v>167</v>
      </c>
      <c r="E3294" s="12">
        <v>62</v>
      </c>
      <c r="F3294" s="12">
        <v>1</v>
      </c>
      <c r="G3294" s="12">
        <v>62</v>
      </c>
      <c r="H3294" s="13">
        <v>13.02</v>
      </c>
      <c r="I3294" s="13">
        <v>0.55800000000000005</v>
      </c>
      <c r="J3294" s="13">
        <v>0.18599999999999997</v>
      </c>
      <c r="K3294" s="13">
        <v>2.8519999999999999</v>
      </c>
      <c r="L3294" s="13">
        <v>0.68200000000000005</v>
      </c>
      <c r="M3294" s="5">
        <f>AllData_CategoryTribe!AX3295*4</f>
        <v>2.2320000000000002</v>
      </c>
      <c r="N3294" s="5">
        <f>AllData_CategoryTribe!BA3295*9</f>
        <v>1.6739999999999997</v>
      </c>
      <c r="O3294" s="5">
        <f>AllData_CategoryTribe!BB3295*4</f>
        <v>11.407999999999999</v>
      </c>
      <c r="P3294">
        <f t="shared" si="51"/>
        <v>1</v>
      </c>
      <c r="Q3294">
        <v>5.8</v>
      </c>
    </row>
    <row r="3295" spans="1:17" x14ac:dyDescent="0.3">
      <c r="A3295" s="8" t="s">
        <v>233</v>
      </c>
      <c r="B3295" s="8" t="s">
        <v>239</v>
      </c>
      <c r="C3295" s="8" t="s">
        <v>219</v>
      </c>
      <c r="D3295" s="8" t="s">
        <v>171</v>
      </c>
      <c r="E3295" s="12">
        <v>44</v>
      </c>
      <c r="F3295" s="12">
        <v>1</v>
      </c>
      <c r="G3295" s="12">
        <v>44</v>
      </c>
      <c r="H3295" s="13">
        <v>120.56</v>
      </c>
      <c r="I3295" s="13">
        <v>3.8720000000000003</v>
      </c>
      <c r="J3295" s="13">
        <v>1.32</v>
      </c>
      <c r="K3295" s="13">
        <v>22.835999999999999</v>
      </c>
      <c r="L3295" s="13">
        <v>1.232</v>
      </c>
      <c r="M3295" s="5">
        <f>AllData_CategoryTribe!AX3296*4</f>
        <v>15.488000000000001</v>
      </c>
      <c r="N3295" s="5">
        <f>AllData_CategoryTribe!BA3296*9</f>
        <v>11.88</v>
      </c>
      <c r="O3295" s="5">
        <f>AllData_CategoryTribe!BB3296*4</f>
        <v>91.343999999999994</v>
      </c>
      <c r="P3295">
        <f t="shared" si="51"/>
        <v>1</v>
      </c>
      <c r="Q3295">
        <v>63.7</v>
      </c>
    </row>
    <row r="3296" spans="1:17" x14ac:dyDescent="0.3">
      <c r="A3296" s="8" t="s">
        <v>234</v>
      </c>
      <c r="B3296" s="8" t="s">
        <v>239</v>
      </c>
      <c r="C3296" s="8" t="s">
        <v>219</v>
      </c>
      <c r="D3296" s="8" t="s">
        <v>248</v>
      </c>
      <c r="E3296" s="12"/>
      <c r="F3296" s="12"/>
      <c r="G3296" s="12">
        <v>0</v>
      </c>
      <c r="H3296" s="13">
        <v>0</v>
      </c>
      <c r="I3296" s="13">
        <v>0</v>
      </c>
      <c r="J3296" s="13">
        <v>0</v>
      </c>
      <c r="K3296" s="13">
        <v>0</v>
      </c>
      <c r="L3296" s="13">
        <v>0</v>
      </c>
      <c r="M3296" s="5">
        <f>AllData_CategoryTribe!AX3297*4</f>
        <v>0</v>
      </c>
      <c r="N3296" s="5">
        <f>AllData_CategoryTribe!BA3297*9</f>
        <v>0</v>
      </c>
      <c r="O3296" s="5">
        <f>AllData_CategoryTribe!BB3297*4</f>
        <v>0</v>
      </c>
      <c r="P3296">
        <f t="shared" si="51"/>
        <v>0</v>
      </c>
      <c r="Q3296">
        <v>38.799999999999997</v>
      </c>
    </row>
    <row r="3297" spans="1:17" x14ac:dyDescent="0.3">
      <c r="A3297" s="8" t="s">
        <v>234</v>
      </c>
      <c r="B3297" s="8" t="s">
        <v>239</v>
      </c>
      <c r="C3297" s="8" t="s">
        <v>219</v>
      </c>
      <c r="D3297" s="8" t="s">
        <v>27</v>
      </c>
      <c r="E3297" s="12">
        <v>112</v>
      </c>
      <c r="F3297" s="12">
        <v>1</v>
      </c>
      <c r="G3297" s="12">
        <v>112</v>
      </c>
      <c r="H3297" s="13">
        <v>140</v>
      </c>
      <c r="I3297" s="13">
        <v>2.3520000000000003</v>
      </c>
      <c r="J3297" s="13">
        <v>1.456</v>
      </c>
      <c r="K3297" s="13">
        <v>29.344000000000001</v>
      </c>
      <c r="L3297" s="13">
        <v>1.1200000000000001</v>
      </c>
      <c r="M3297" s="5">
        <f>AllData_CategoryTribe!AX3298*4</f>
        <v>9.4080000000000013</v>
      </c>
      <c r="N3297" s="5">
        <f>AllData_CategoryTribe!BA3298*9</f>
        <v>13.103999999999999</v>
      </c>
      <c r="O3297" s="5">
        <f>AllData_CategoryTribe!BB3298*4</f>
        <v>117.376</v>
      </c>
      <c r="P3297">
        <f t="shared" si="51"/>
        <v>1</v>
      </c>
      <c r="Q3297">
        <v>29.6</v>
      </c>
    </row>
    <row r="3298" spans="1:17" x14ac:dyDescent="0.3">
      <c r="A3298" s="8" t="s">
        <v>234</v>
      </c>
      <c r="B3298" s="8" t="s">
        <v>239</v>
      </c>
      <c r="C3298" s="8" t="s">
        <v>219</v>
      </c>
      <c r="D3298" s="8" t="s">
        <v>32</v>
      </c>
      <c r="E3298" s="12">
        <v>83</v>
      </c>
      <c r="F3298" s="12">
        <v>3.3000000000000002E-2</v>
      </c>
      <c r="G3298" s="12">
        <v>2.7390000000000003</v>
      </c>
      <c r="H3298" s="13">
        <v>9.0934800000000013</v>
      </c>
      <c r="I3298" s="13">
        <v>0.28211700000000006</v>
      </c>
      <c r="J3298" s="13">
        <v>8.2170000000000007E-2</v>
      </c>
      <c r="K3298" s="13">
        <v>2.0186430000000004</v>
      </c>
      <c r="L3298" s="13">
        <v>0.34785299999999997</v>
      </c>
      <c r="M3298" s="5">
        <f>AllData_CategoryTribe!AX3299*4</f>
        <v>1.1284680000000002</v>
      </c>
      <c r="N3298" s="5">
        <f>AllData_CategoryTribe!BA3299*9</f>
        <v>0.73953000000000002</v>
      </c>
      <c r="O3298" s="5">
        <f>AllData_CategoryTribe!BB3299*4</f>
        <v>8.0745720000000016</v>
      </c>
      <c r="P3298">
        <f t="shared" si="51"/>
        <v>1</v>
      </c>
      <c r="Q3298">
        <v>87</v>
      </c>
    </row>
    <row r="3299" spans="1:17" x14ac:dyDescent="0.3">
      <c r="A3299" s="8" t="s">
        <v>234</v>
      </c>
      <c r="B3299" s="8" t="s">
        <v>239</v>
      </c>
      <c r="C3299" s="8" t="s">
        <v>219</v>
      </c>
      <c r="D3299" s="8" t="s">
        <v>74</v>
      </c>
      <c r="E3299" s="12">
        <v>340</v>
      </c>
      <c r="F3299" s="12">
        <v>1</v>
      </c>
      <c r="G3299" s="12">
        <v>340</v>
      </c>
      <c r="H3299" s="13">
        <v>139.4</v>
      </c>
      <c r="I3299" s="13">
        <v>0</v>
      </c>
      <c r="J3299" s="13">
        <v>0</v>
      </c>
      <c r="K3299" s="13">
        <v>35.36</v>
      </c>
      <c r="L3299" s="13">
        <v>0</v>
      </c>
      <c r="M3299" s="5">
        <f>AllData_CategoryTribe!AX3300*4</f>
        <v>0</v>
      </c>
      <c r="N3299" s="5">
        <f>AllData_CategoryTribe!BA3300*9</f>
        <v>0</v>
      </c>
      <c r="O3299" s="5">
        <f>AllData_CategoryTribe!BB3300*4</f>
        <v>141.44</v>
      </c>
      <c r="P3299">
        <f t="shared" si="51"/>
        <v>1</v>
      </c>
      <c r="Q3299">
        <v>10.4</v>
      </c>
    </row>
    <row r="3300" spans="1:17" x14ac:dyDescent="0.3">
      <c r="A3300" s="8" t="s">
        <v>227</v>
      </c>
      <c r="B3300" s="8" t="s">
        <v>239</v>
      </c>
      <c r="C3300" s="8" t="s">
        <v>219</v>
      </c>
      <c r="D3300" s="8" t="s">
        <v>33</v>
      </c>
      <c r="E3300" s="12">
        <v>20</v>
      </c>
      <c r="F3300" s="12">
        <v>3.0000000000000001E-3</v>
      </c>
      <c r="G3300" s="12">
        <v>0.06</v>
      </c>
      <c r="H3300" s="13">
        <v>0.18239999999999998</v>
      </c>
      <c r="I3300" s="13">
        <v>1.7999999999999998E-4</v>
      </c>
      <c r="J3300" s="13">
        <v>0</v>
      </c>
      <c r="K3300" s="13">
        <v>4.9439999999999998E-2</v>
      </c>
      <c r="L3300" s="13">
        <v>0</v>
      </c>
      <c r="M3300" s="5">
        <f>AllData_CategoryTribe!AX3301*4</f>
        <v>7.1999999999999994E-4</v>
      </c>
      <c r="N3300" s="5">
        <f>AllData_CategoryTribe!BA3301*9</f>
        <v>0</v>
      </c>
      <c r="O3300" s="5">
        <f>AllData_CategoryTribe!BB3301*4</f>
        <v>0.19775999999999999</v>
      </c>
      <c r="P3300">
        <f t="shared" si="51"/>
        <v>1</v>
      </c>
      <c r="Q3300">
        <v>82.7</v>
      </c>
    </row>
    <row r="3301" spans="1:17" x14ac:dyDescent="0.3">
      <c r="A3301" s="8" t="s">
        <v>232</v>
      </c>
      <c r="B3301" s="8" t="s">
        <v>239</v>
      </c>
      <c r="C3301" s="8" t="s">
        <v>220</v>
      </c>
      <c r="D3301" s="8" t="s">
        <v>13</v>
      </c>
      <c r="E3301" s="12"/>
      <c r="F3301" s="12">
        <v>0</v>
      </c>
      <c r="G3301" s="12">
        <v>0</v>
      </c>
      <c r="H3301" s="13">
        <v>0</v>
      </c>
      <c r="I3301" s="13">
        <v>0</v>
      </c>
      <c r="J3301" s="13">
        <v>0</v>
      </c>
      <c r="K3301" s="13">
        <v>0</v>
      </c>
      <c r="L3301" s="13">
        <v>0</v>
      </c>
      <c r="M3301" s="5">
        <f>AllData_CategoryTribe!AX3302*4</f>
        <v>0</v>
      </c>
      <c r="N3301" s="5">
        <f>AllData_CategoryTribe!BA3302*9</f>
        <v>0</v>
      </c>
      <c r="O3301" s="5">
        <f>AllData_CategoryTribe!BB3302*4</f>
        <v>0</v>
      </c>
      <c r="P3301">
        <f t="shared" si="51"/>
        <v>0</v>
      </c>
      <c r="Q3301">
        <v>42.9</v>
      </c>
    </row>
    <row r="3302" spans="1:17" x14ac:dyDescent="0.3">
      <c r="A3302" s="8" t="s">
        <v>232</v>
      </c>
      <c r="B3302" s="8" t="s">
        <v>239</v>
      </c>
      <c r="C3302" s="8" t="s">
        <v>220</v>
      </c>
      <c r="D3302" s="8" t="s">
        <v>15</v>
      </c>
      <c r="E3302" s="12"/>
      <c r="F3302" s="12">
        <v>0</v>
      </c>
      <c r="G3302" s="12">
        <v>0</v>
      </c>
      <c r="H3302" s="13">
        <v>0</v>
      </c>
      <c r="I3302" s="13">
        <v>0</v>
      </c>
      <c r="J3302" s="13">
        <v>0</v>
      </c>
      <c r="K3302" s="13">
        <v>0</v>
      </c>
      <c r="L3302" s="13">
        <v>0</v>
      </c>
      <c r="M3302" s="5">
        <f>AllData_CategoryTribe!AX3303*4</f>
        <v>0</v>
      </c>
      <c r="N3302" s="5">
        <f>AllData_CategoryTribe!BA3303*9</f>
        <v>0</v>
      </c>
      <c r="O3302" s="5">
        <f>AllData_CategoryTribe!BB3303*4</f>
        <v>0</v>
      </c>
      <c r="P3302">
        <f t="shared" si="51"/>
        <v>0</v>
      </c>
      <c r="Q3302">
        <v>44.3</v>
      </c>
    </row>
    <row r="3303" spans="1:17" x14ac:dyDescent="0.3">
      <c r="A3303" s="8" t="s">
        <v>232</v>
      </c>
      <c r="B3303" s="8" t="s">
        <v>239</v>
      </c>
      <c r="C3303" s="8" t="s">
        <v>220</v>
      </c>
      <c r="D3303" s="8" t="s">
        <v>17</v>
      </c>
      <c r="E3303" s="12"/>
      <c r="F3303" s="12">
        <v>0</v>
      </c>
      <c r="G3303" s="12">
        <v>0</v>
      </c>
      <c r="H3303" s="13">
        <v>0</v>
      </c>
      <c r="I3303" s="13">
        <v>0</v>
      </c>
      <c r="J3303" s="13">
        <v>0</v>
      </c>
      <c r="K3303" s="13">
        <v>0</v>
      </c>
      <c r="L3303" s="13">
        <v>0</v>
      </c>
      <c r="M3303" s="5">
        <f>AllData_CategoryTribe!AX3304*4</f>
        <v>0</v>
      </c>
      <c r="N3303" s="5">
        <f>AllData_CategoryTribe!BA3304*9</f>
        <v>0</v>
      </c>
      <c r="O3303" s="5">
        <f>AllData_CategoryTribe!BB3304*4</f>
        <v>0</v>
      </c>
      <c r="P3303">
        <f t="shared" si="51"/>
        <v>0</v>
      </c>
      <c r="Q3303">
        <v>38.299999999999997</v>
      </c>
    </row>
    <row r="3304" spans="1:17" x14ac:dyDescent="0.3">
      <c r="A3304" s="8" t="s">
        <v>232</v>
      </c>
      <c r="B3304" s="8" t="s">
        <v>239</v>
      </c>
      <c r="C3304" s="8" t="s">
        <v>220</v>
      </c>
      <c r="D3304" s="8" t="s">
        <v>18</v>
      </c>
      <c r="E3304" s="12"/>
      <c r="F3304" s="12">
        <v>0</v>
      </c>
      <c r="G3304" s="12">
        <v>0</v>
      </c>
      <c r="H3304" s="13">
        <v>0</v>
      </c>
      <c r="I3304" s="13">
        <v>0</v>
      </c>
      <c r="J3304" s="13">
        <v>0</v>
      </c>
      <c r="K3304" s="13">
        <v>0</v>
      </c>
      <c r="L3304" s="13">
        <v>0</v>
      </c>
      <c r="M3304" s="5">
        <f>AllData_CategoryTribe!AX3305*4</f>
        <v>0</v>
      </c>
      <c r="N3304" s="5">
        <f>AllData_CategoryTribe!BA3305*9</f>
        <v>0</v>
      </c>
      <c r="O3304" s="5">
        <f>AllData_CategoryTribe!BB3305*4</f>
        <v>0</v>
      </c>
      <c r="P3304">
        <f t="shared" si="51"/>
        <v>0</v>
      </c>
      <c r="Q3304">
        <v>39.900000000000006</v>
      </c>
    </row>
    <row r="3305" spans="1:17" x14ac:dyDescent="0.3">
      <c r="A3305" s="8" t="s">
        <v>232</v>
      </c>
      <c r="B3305" s="8" t="s">
        <v>239</v>
      </c>
      <c r="C3305" s="8" t="s">
        <v>220</v>
      </c>
      <c r="D3305" s="8" t="s">
        <v>19</v>
      </c>
      <c r="E3305" s="12">
        <v>112</v>
      </c>
      <c r="F3305" s="12">
        <v>3.3000000000000002E-2</v>
      </c>
      <c r="G3305" s="12">
        <v>3.6960000000000002</v>
      </c>
      <c r="H3305" s="13">
        <v>10.533600000000002</v>
      </c>
      <c r="I3305" s="13">
        <v>0.994224</v>
      </c>
      <c r="J3305" s="13">
        <v>0.69854399999999994</v>
      </c>
      <c r="K3305" s="13">
        <v>0</v>
      </c>
      <c r="L3305" s="13">
        <v>0</v>
      </c>
      <c r="M3305" s="5">
        <f>AllData_CategoryTribe!AX3306*4</f>
        <v>3.976896</v>
      </c>
      <c r="N3305" s="5">
        <f>AllData_CategoryTribe!BA3306*9</f>
        <v>6.2868959999999996</v>
      </c>
      <c r="O3305" s="5">
        <f>AllData_CategoryTribe!BB3306*4</f>
        <v>0</v>
      </c>
      <c r="P3305">
        <f t="shared" si="51"/>
        <v>1</v>
      </c>
      <c r="Q3305">
        <v>45.8</v>
      </c>
    </row>
    <row r="3306" spans="1:17" x14ac:dyDescent="0.3">
      <c r="A3306" s="8" t="s">
        <v>232</v>
      </c>
      <c r="B3306" s="8" t="s">
        <v>239</v>
      </c>
      <c r="C3306" s="8" t="s">
        <v>220</v>
      </c>
      <c r="D3306" s="8" t="s">
        <v>22</v>
      </c>
      <c r="E3306" s="12"/>
      <c r="F3306" s="12">
        <v>0</v>
      </c>
      <c r="G3306" s="12">
        <v>0</v>
      </c>
      <c r="H3306" s="13">
        <v>0</v>
      </c>
      <c r="I3306" s="13">
        <v>0</v>
      </c>
      <c r="J3306" s="13">
        <v>0</v>
      </c>
      <c r="K3306" s="13">
        <v>0</v>
      </c>
      <c r="L3306" s="13">
        <v>0</v>
      </c>
      <c r="M3306" s="5">
        <f>AllData_CategoryTribe!AX3307*4</f>
        <v>0</v>
      </c>
      <c r="N3306" s="5">
        <f>AllData_CategoryTribe!BA3307*9</f>
        <v>0</v>
      </c>
      <c r="O3306" s="5">
        <f>AllData_CategoryTribe!BB3307*4</f>
        <v>0</v>
      </c>
      <c r="P3306">
        <f t="shared" si="51"/>
        <v>0</v>
      </c>
      <c r="Q3306">
        <v>45.8</v>
      </c>
    </row>
    <row r="3307" spans="1:17" x14ac:dyDescent="0.3">
      <c r="A3307" s="8" t="s">
        <v>232</v>
      </c>
      <c r="B3307" s="8" t="s">
        <v>239</v>
      </c>
      <c r="C3307" s="8" t="s">
        <v>220</v>
      </c>
      <c r="D3307" s="8" t="s">
        <v>23</v>
      </c>
      <c r="E3307" s="12">
        <v>64</v>
      </c>
      <c r="F3307" s="12">
        <v>6.7000000000000004E-2</v>
      </c>
      <c r="G3307" s="12">
        <v>4.2880000000000003</v>
      </c>
      <c r="H3307" s="13">
        <v>6.6463999999999999</v>
      </c>
      <c r="I3307" s="13">
        <v>0.54028799999999999</v>
      </c>
      <c r="J3307" s="13">
        <v>0.45452800000000004</v>
      </c>
      <c r="K3307" s="13">
        <v>4.7168000000000009E-2</v>
      </c>
      <c r="L3307" s="13">
        <v>0</v>
      </c>
      <c r="M3307" s="5">
        <f>AllData_CategoryTribe!AX3308*4</f>
        <v>2.161152</v>
      </c>
      <c r="N3307" s="5">
        <f>AllData_CategoryTribe!BA3308*9</f>
        <v>4.0907520000000002</v>
      </c>
      <c r="O3307" s="5">
        <f>AllData_CategoryTribe!BB3308*4</f>
        <v>0.18867200000000003</v>
      </c>
      <c r="P3307">
        <f t="shared" si="51"/>
        <v>1</v>
      </c>
      <c r="Q3307">
        <v>24.3</v>
      </c>
    </row>
    <row r="3308" spans="1:17" x14ac:dyDescent="0.3">
      <c r="A3308" s="8" t="s">
        <v>232</v>
      </c>
      <c r="B3308" s="8" t="s">
        <v>239</v>
      </c>
      <c r="C3308" s="8" t="s">
        <v>220</v>
      </c>
      <c r="D3308" s="8" t="s">
        <v>24</v>
      </c>
      <c r="E3308" s="12">
        <v>184</v>
      </c>
      <c r="F3308" s="12">
        <v>0.28599999999999998</v>
      </c>
      <c r="G3308" s="12">
        <v>52.623999999999995</v>
      </c>
      <c r="H3308" s="13">
        <v>36.310559999999995</v>
      </c>
      <c r="I3308" s="13">
        <v>1.8944639999999999</v>
      </c>
      <c r="J3308" s="13">
        <v>2.1575839999999995</v>
      </c>
      <c r="K3308" s="13">
        <v>2.36808</v>
      </c>
      <c r="L3308" s="13">
        <v>0</v>
      </c>
      <c r="M3308" s="5">
        <f>AllData_CategoryTribe!AX3309*4</f>
        <v>7.5778559999999997</v>
      </c>
      <c r="N3308" s="5">
        <f>AllData_CategoryTribe!BA3309*9</f>
        <v>19.418255999999996</v>
      </c>
      <c r="O3308" s="5">
        <f>AllData_CategoryTribe!BB3309*4</f>
        <v>9.4723199999999999</v>
      </c>
      <c r="P3308">
        <f t="shared" si="51"/>
        <v>1</v>
      </c>
      <c r="Q3308">
        <v>12.2</v>
      </c>
    </row>
    <row r="3309" spans="1:17" x14ac:dyDescent="0.3">
      <c r="A3309" s="8" t="s">
        <v>232</v>
      </c>
      <c r="B3309" s="8" t="s">
        <v>239</v>
      </c>
      <c r="C3309" s="8" t="s">
        <v>220</v>
      </c>
      <c r="D3309" s="8" t="s">
        <v>25</v>
      </c>
      <c r="E3309" s="12"/>
      <c r="F3309" s="12">
        <v>0</v>
      </c>
      <c r="G3309" s="12">
        <v>0</v>
      </c>
      <c r="H3309" s="13">
        <v>0</v>
      </c>
      <c r="I3309" s="13">
        <v>0</v>
      </c>
      <c r="J3309" s="13">
        <v>0</v>
      </c>
      <c r="K3309" s="13">
        <v>0</v>
      </c>
      <c r="L3309" s="13">
        <v>0</v>
      </c>
      <c r="M3309" s="5">
        <f>AllData_CategoryTribe!AX3310*4</f>
        <v>0</v>
      </c>
      <c r="N3309" s="5">
        <f>AllData_CategoryTribe!BA3310*9</f>
        <v>0</v>
      </c>
      <c r="O3309" s="5">
        <f>AllData_CategoryTribe!BB3310*4</f>
        <v>0</v>
      </c>
      <c r="P3309">
        <f t="shared" si="51"/>
        <v>0</v>
      </c>
      <c r="Q3309">
        <v>59.3</v>
      </c>
    </row>
    <row r="3310" spans="1:17" x14ac:dyDescent="0.3">
      <c r="A3310" s="8" t="s">
        <v>20</v>
      </c>
      <c r="B3310" s="8" t="s">
        <v>239</v>
      </c>
      <c r="C3310" s="8" t="s">
        <v>220</v>
      </c>
      <c r="D3310" s="8" t="s">
        <v>20</v>
      </c>
      <c r="E3310" s="12">
        <v>112</v>
      </c>
      <c r="F3310" s="12">
        <v>1</v>
      </c>
      <c r="G3310" s="12">
        <v>112</v>
      </c>
      <c r="H3310" s="13">
        <v>117.6</v>
      </c>
      <c r="I3310" s="13">
        <v>20.72</v>
      </c>
      <c r="J3310" s="13">
        <v>3.2480000000000002</v>
      </c>
      <c r="K3310" s="13">
        <v>0</v>
      </c>
      <c r="L3310" s="13">
        <v>0</v>
      </c>
      <c r="M3310" s="5">
        <f>AllData_CategoryTribe!AX3311*4</f>
        <v>82.88</v>
      </c>
      <c r="N3310" s="5">
        <f>AllData_CategoryTribe!BA3311*9</f>
        <v>29.232000000000003</v>
      </c>
      <c r="O3310" s="5">
        <f>AllData_CategoryTribe!BB3311*4</f>
        <v>0</v>
      </c>
      <c r="P3310">
        <f t="shared" si="51"/>
        <v>1</v>
      </c>
      <c r="Q3310">
        <v>21.4</v>
      </c>
    </row>
    <row r="3311" spans="1:17" x14ac:dyDescent="0.3">
      <c r="A3311" s="8" t="s">
        <v>233</v>
      </c>
      <c r="B3311" s="8" t="s">
        <v>239</v>
      </c>
      <c r="C3311" s="8" t="s">
        <v>220</v>
      </c>
      <c r="D3311" s="8" t="s">
        <v>26</v>
      </c>
      <c r="E3311" s="12">
        <v>175</v>
      </c>
      <c r="F3311" s="12">
        <v>0.28599999999999998</v>
      </c>
      <c r="G3311" s="12">
        <v>50.05</v>
      </c>
      <c r="H3311" s="13">
        <v>65.064999999999998</v>
      </c>
      <c r="I3311" s="13">
        <v>1.2011999999999998</v>
      </c>
      <c r="J3311" s="13">
        <v>0.10009999999999999</v>
      </c>
      <c r="K3311" s="13">
        <v>14.314300000000001</v>
      </c>
      <c r="L3311" s="13">
        <v>0.15014999999999998</v>
      </c>
      <c r="M3311" s="5">
        <f>AllData_CategoryTribe!AX3312*4</f>
        <v>4.8047999999999993</v>
      </c>
      <c r="N3311" s="5">
        <f>AllData_CategoryTribe!BA3312*9</f>
        <v>0.90089999999999992</v>
      </c>
      <c r="O3311" s="5">
        <f>AllData_CategoryTribe!BB3312*4</f>
        <v>57.257200000000005</v>
      </c>
      <c r="P3311">
        <f t="shared" si="51"/>
        <v>1</v>
      </c>
      <c r="Q3311">
        <v>31.200000000000003</v>
      </c>
    </row>
    <row r="3312" spans="1:17" x14ac:dyDescent="0.3">
      <c r="A3312" s="8" t="s">
        <v>233</v>
      </c>
      <c r="B3312" s="8" t="s">
        <v>239</v>
      </c>
      <c r="C3312" s="8" t="s">
        <v>220</v>
      </c>
      <c r="D3312" s="8" t="s">
        <v>28</v>
      </c>
      <c r="E3312" s="12">
        <v>185</v>
      </c>
      <c r="F3312" s="12">
        <v>0.28599999999999998</v>
      </c>
      <c r="G3312" s="12">
        <v>52.91</v>
      </c>
      <c r="H3312" s="13">
        <v>67.195700000000002</v>
      </c>
      <c r="I3312" s="13">
        <v>4.6031699999999995</v>
      </c>
      <c r="J3312" s="13">
        <v>0.26455000000000001</v>
      </c>
      <c r="K3312" s="13">
        <v>12.06348</v>
      </c>
      <c r="L3312" s="13">
        <v>3.3862400000000004</v>
      </c>
      <c r="M3312" s="5">
        <f>AllData_CategoryTribe!AX3313*4</f>
        <v>18.412679999999998</v>
      </c>
      <c r="N3312" s="5">
        <f>AllData_CategoryTribe!BA3313*9</f>
        <v>2.3809499999999999</v>
      </c>
      <c r="O3312" s="5">
        <f>AllData_CategoryTribe!BB3313*4</f>
        <v>48.253920000000001</v>
      </c>
      <c r="P3312">
        <f t="shared" si="51"/>
        <v>1</v>
      </c>
      <c r="Q3312">
        <v>32</v>
      </c>
    </row>
    <row r="3313" spans="1:17" x14ac:dyDescent="0.3">
      <c r="A3313" s="8" t="s">
        <v>233</v>
      </c>
      <c r="B3313" s="8" t="s">
        <v>239</v>
      </c>
      <c r="C3313" s="8" t="s">
        <v>220</v>
      </c>
      <c r="D3313" s="8" t="s">
        <v>29</v>
      </c>
      <c r="E3313" s="12">
        <v>60</v>
      </c>
      <c r="F3313" s="12">
        <v>1</v>
      </c>
      <c r="G3313" s="12">
        <v>60</v>
      </c>
      <c r="H3313" s="13">
        <v>13.2</v>
      </c>
      <c r="I3313" s="13">
        <v>0.6</v>
      </c>
      <c r="J3313" s="13">
        <v>0.24</v>
      </c>
      <c r="K3313" s="13">
        <v>2.7</v>
      </c>
      <c r="L3313" s="13">
        <v>1.68</v>
      </c>
      <c r="M3313" s="5">
        <f>AllData_CategoryTribe!AX3314*4</f>
        <v>2.4</v>
      </c>
      <c r="N3313" s="5">
        <f>AllData_CategoryTribe!BA3314*9</f>
        <v>2.16</v>
      </c>
      <c r="O3313" s="5">
        <f>AllData_CategoryTribe!BB3314*4</f>
        <v>10.8</v>
      </c>
      <c r="P3313">
        <f t="shared" si="51"/>
        <v>1</v>
      </c>
      <c r="Q3313">
        <v>5.9</v>
      </c>
    </row>
    <row r="3314" spans="1:17" x14ac:dyDescent="0.3">
      <c r="A3314" s="8" t="s">
        <v>233</v>
      </c>
      <c r="B3314" s="8" t="s">
        <v>239</v>
      </c>
      <c r="C3314" s="8" t="s">
        <v>220</v>
      </c>
      <c r="D3314" s="8" t="s">
        <v>30</v>
      </c>
      <c r="E3314" s="12">
        <v>119</v>
      </c>
      <c r="F3314" s="12">
        <v>1</v>
      </c>
      <c r="G3314" s="12">
        <v>119</v>
      </c>
      <c r="H3314" s="13">
        <v>109.48</v>
      </c>
      <c r="I3314" s="13">
        <v>1.19</v>
      </c>
      <c r="J3314" s="13">
        <v>0.59499999999999997</v>
      </c>
      <c r="K3314" s="13">
        <v>27.846</v>
      </c>
      <c r="L3314" s="13">
        <v>2.8559999999999999</v>
      </c>
      <c r="M3314" s="5">
        <f>AllData_CategoryTribe!AX3315*4</f>
        <v>4.76</v>
      </c>
      <c r="N3314" s="5">
        <f>AllData_CategoryTribe!BA3315*9</f>
        <v>5.3549999999999995</v>
      </c>
      <c r="O3314" s="5">
        <f>AllData_CategoryTribe!BB3315*4</f>
        <v>111.384</v>
      </c>
      <c r="P3314">
        <f t="shared" si="51"/>
        <v>1</v>
      </c>
      <c r="Q3314">
        <v>24.9</v>
      </c>
    </row>
    <row r="3315" spans="1:17" x14ac:dyDescent="0.3">
      <c r="A3315" s="8" t="s">
        <v>233</v>
      </c>
      <c r="B3315" s="8" t="s">
        <v>239</v>
      </c>
      <c r="C3315" s="8" t="s">
        <v>220</v>
      </c>
      <c r="D3315" s="8" t="s">
        <v>31</v>
      </c>
      <c r="E3315" s="12">
        <v>122</v>
      </c>
      <c r="F3315" s="12">
        <v>0.28599999999999998</v>
      </c>
      <c r="G3315" s="12">
        <v>34.891999999999996</v>
      </c>
      <c r="H3315" s="13">
        <v>32.449559999999998</v>
      </c>
      <c r="I3315" s="13">
        <v>0.6978399999999999</v>
      </c>
      <c r="J3315" s="13">
        <v>3.4891999999999999E-2</v>
      </c>
      <c r="K3315" s="13">
        <v>7.5366719999999994</v>
      </c>
      <c r="L3315" s="13">
        <v>0.52337999999999996</v>
      </c>
      <c r="M3315" s="5">
        <f>AllData_CategoryTribe!AX3316*4</f>
        <v>2.7913599999999996</v>
      </c>
      <c r="N3315" s="5">
        <f>AllData_CategoryTribe!BA3316*9</f>
        <v>0.31402799999999997</v>
      </c>
      <c r="O3315" s="5">
        <f>AllData_CategoryTribe!BB3316*4</f>
        <v>30.146687999999997</v>
      </c>
      <c r="P3315">
        <f t="shared" si="51"/>
        <v>1</v>
      </c>
      <c r="Q3315">
        <v>23.700000000000003</v>
      </c>
    </row>
    <row r="3316" spans="1:17" x14ac:dyDescent="0.3">
      <c r="A3316" s="8" t="s">
        <v>233</v>
      </c>
      <c r="B3316" s="8" t="s">
        <v>239</v>
      </c>
      <c r="C3316" s="8" t="s">
        <v>220</v>
      </c>
      <c r="D3316" s="8" t="s">
        <v>128</v>
      </c>
      <c r="E3316" s="12">
        <v>62</v>
      </c>
      <c r="F3316" s="12">
        <v>6.7000000000000004E-2</v>
      </c>
      <c r="G3316" s="12">
        <v>4.1539999999999999</v>
      </c>
      <c r="H3316" s="13">
        <v>1.8693</v>
      </c>
      <c r="I3316" s="13">
        <v>4.5693999999999999E-2</v>
      </c>
      <c r="J3316" s="13">
        <v>8.3079999999999994E-3</v>
      </c>
      <c r="K3316" s="13">
        <v>0.43616999999999995</v>
      </c>
      <c r="L3316" s="13">
        <v>0.13708200000000001</v>
      </c>
      <c r="M3316" s="5">
        <f>AllData_CategoryTribe!AX3317*4</f>
        <v>0.18277599999999999</v>
      </c>
      <c r="N3316" s="5">
        <f>AllData_CategoryTribe!BA3317*9</f>
        <v>7.4771999999999991E-2</v>
      </c>
      <c r="O3316" s="5">
        <f>AllData_CategoryTribe!BB3317*4</f>
        <v>1.7446799999999998</v>
      </c>
      <c r="P3316">
        <f t="shared" si="51"/>
        <v>1</v>
      </c>
      <c r="Q3316">
        <v>11.8</v>
      </c>
    </row>
    <row r="3317" spans="1:17" x14ac:dyDescent="0.3">
      <c r="A3317" s="8" t="s">
        <v>233</v>
      </c>
      <c r="B3317" s="8" t="s">
        <v>239</v>
      </c>
      <c r="C3317" s="8" t="s">
        <v>220</v>
      </c>
      <c r="D3317" s="8" t="s">
        <v>167</v>
      </c>
      <c r="E3317" s="12">
        <v>62</v>
      </c>
      <c r="F3317" s="12">
        <v>1</v>
      </c>
      <c r="G3317" s="12">
        <v>62</v>
      </c>
      <c r="H3317" s="13">
        <v>13.02</v>
      </c>
      <c r="I3317" s="13">
        <v>0.55800000000000005</v>
      </c>
      <c r="J3317" s="13">
        <v>0.18599999999999997</v>
      </c>
      <c r="K3317" s="13">
        <v>2.8519999999999999</v>
      </c>
      <c r="L3317" s="13">
        <v>0.68200000000000005</v>
      </c>
      <c r="M3317" s="5">
        <f>AllData_CategoryTribe!AX3318*4</f>
        <v>2.2320000000000002</v>
      </c>
      <c r="N3317" s="5">
        <f>AllData_CategoryTribe!BA3318*9</f>
        <v>1.6739999999999997</v>
      </c>
      <c r="O3317" s="5">
        <f>AllData_CategoryTribe!BB3318*4</f>
        <v>11.407999999999999</v>
      </c>
      <c r="P3317">
        <f t="shared" si="51"/>
        <v>1</v>
      </c>
      <c r="Q3317">
        <v>5.8</v>
      </c>
    </row>
    <row r="3318" spans="1:17" x14ac:dyDescent="0.3">
      <c r="A3318" s="8" t="s">
        <v>233</v>
      </c>
      <c r="B3318" s="8" t="s">
        <v>239</v>
      </c>
      <c r="C3318" s="8" t="s">
        <v>220</v>
      </c>
      <c r="D3318" s="8" t="s">
        <v>171</v>
      </c>
      <c r="E3318" s="12">
        <v>44</v>
      </c>
      <c r="F3318" s="12">
        <v>1</v>
      </c>
      <c r="G3318" s="12">
        <v>44</v>
      </c>
      <c r="H3318" s="13">
        <v>120.56</v>
      </c>
      <c r="I3318" s="13">
        <v>3.8720000000000003</v>
      </c>
      <c r="J3318" s="13">
        <v>1.32</v>
      </c>
      <c r="K3318" s="13">
        <v>22.835999999999999</v>
      </c>
      <c r="L3318" s="13">
        <v>1.232</v>
      </c>
      <c r="M3318" s="5">
        <f>AllData_CategoryTribe!AX3319*4</f>
        <v>15.488000000000001</v>
      </c>
      <c r="N3318" s="5">
        <f>AllData_CategoryTribe!BA3319*9</f>
        <v>11.88</v>
      </c>
      <c r="O3318" s="5">
        <f>AllData_CategoryTribe!BB3319*4</f>
        <v>91.343999999999994</v>
      </c>
      <c r="P3318">
        <f t="shared" si="51"/>
        <v>1</v>
      </c>
      <c r="Q3318">
        <v>63.7</v>
      </c>
    </row>
    <row r="3319" spans="1:17" x14ac:dyDescent="0.3">
      <c r="A3319" s="8" t="s">
        <v>233</v>
      </c>
      <c r="B3319" s="8" t="s">
        <v>239</v>
      </c>
      <c r="C3319" s="8" t="s">
        <v>220</v>
      </c>
      <c r="D3319" s="8" t="s">
        <v>87</v>
      </c>
      <c r="E3319" s="12">
        <v>171</v>
      </c>
      <c r="F3319" s="12">
        <v>1</v>
      </c>
      <c r="G3319" s="12">
        <v>171</v>
      </c>
      <c r="H3319" s="13">
        <v>198.36</v>
      </c>
      <c r="I3319" s="13">
        <v>13.167</v>
      </c>
      <c r="J3319" s="13">
        <v>0.85499999999999998</v>
      </c>
      <c r="K3319" s="13">
        <v>35.568000000000005</v>
      </c>
      <c r="L3319" s="13">
        <v>11.115</v>
      </c>
      <c r="M3319" s="5">
        <f>AllData_CategoryTribe!AX3320*4</f>
        <v>52.667999999999999</v>
      </c>
      <c r="N3319" s="5">
        <f>AllData_CategoryTribe!BA3320*9</f>
        <v>7.6950000000000003</v>
      </c>
      <c r="O3319" s="5">
        <f>AllData_CategoryTribe!BB3320*4</f>
        <v>142.27200000000002</v>
      </c>
      <c r="P3319">
        <f t="shared" si="51"/>
        <v>1</v>
      </c>
      <c r="Q3319">
        <v>29</v>
      </c>
    </row>
    <row r="3320" spans="1:17" x14ac:dyDescent="0.3">
      <c r="A3320" s="8" t="s">
        <v>234</v>
      </c>
      <c r="B3320" s="8" t="s">
        <v>239</v>
      </c>
      <c r="C3320" s="8" t="s">
        <v>220</v>
      </c>
      <c r="D3320" s="8" t="s">
        <v>248</v>
      </c>
      <c r="E3320" s="12">
        <v>134</v>
      </c>
      <c r="F3320" s="12">
        <v>0.28599999999999998</v>
      </c>
      <c r="G3320" s="12">
        <v>38.323999999999998</v>
      </c>
      <c r="H3320" s="13">
        <v>62.468119999999999</v>
      </c>
      <c r="I3320" s="13">
        <v>2.414412</v>
      </c>
      <c r="J3320" s="13">
        <v>0.53653600000000001</v>
      </c>
      <c r="K3320" s="13">
        <v>11.918764000000001</v>
      </c>
      <c r="L3320" s="13">
        <v>0.38323999999999997</v>
      </c>
      <c r="M3320" s="5">
        <f>AllData_CategoryTribe!AX3321*4</f>
        <v>9.657648</v>
      </c>
      <c r="N3320" s="5">
        <f>AllData_CategoryTribe!BA3321*9</f>
        <v>4.828824</v>
      </c>
      <c r="O3320" s="5">
        <f>AllData_CategoryTribe!BB3321*4</f>
        <v>47.675056000000005</v>
      </c>
      <c r="P3320">
        <f t="shared" si="51"/>
        <v>1</v>
      </c>
      <c r="Q3320">
        <v>38.799999999999997</v>
      </c>
    </row>
    <row r="3321" spans="1:17" x14ac:dyDescent="0.3">
      <c r="A3321" s="8" t="s">
        <v>234</v>
      </c>
      <c r="B3321" s="8" t="s">
        <v>239</v>
      </c>
      <c r="C3321" s="8" t="s">
        <v>220</v>
      </c>
      <c r="D3321" s="8" t="s">
        <v>27</v>
      </c>
      <c r="E3321" s="12">
        <v>114</v>
      </c>
      <c r="F3321" s="12">
        <v>1</v>
      </c>
      <c r="G3321" s="12">
        <v>114</v>
      </c>
      <c r="H3321" s="13">
        <v>142.5</v>
      </c>
      <c r="I3321" s="13">
        <v>2.3940000000000001</v>
      </c>
      <c r="J3321" s="13">
        <v>1.4820000000000002</v>
      </c>
      <c r="K3321" s="13">
        <v>29.867999999999999</v>
      </c>
      <c r="L3321" s="13">
        <v>1.1399999999999999</v>
      </c>
      <c r="M3321" s="5">
        <f>AllData_CategoryTribe!AX3322*4</f>
        <v>9.5760000000000005</v>
      </c>
      <c r="N3321" s="5">
        <f>AllData_CategoryTribe!BA3322*9</f>
        <v>13.338000000000001</v>
      </c>
      <c r="O3321" s="5">
        <f>AllData_CategoryTribe!BB3322*4</f>
        <v>119.47199999999999</v>
      </c>
      <c r="P3321">
        <f t="shared" si="51"/>
        <v>1</v>
      </c>
      <c r="Q3321">
        <v>29.6</v>
      </c>
    </row>
    <row r="3322" spans="1:17" x14ac:dyDescent="0.3">
      <c r="A3322" s="8" t="s">
        <v>234</v>
      </c>
      <c r="B3322" s="8" t="s">
        <v>239</v>
      </c>
      <c r="C3322" s="8" t="s">
        <v>220</v>
      </c>
      <c r="D3322" s="8" t="s">
        <v>32</v>
      </c>
      <c r="E3322" s="12"/>
      <c r="F3322" s="12">
        <v>0</v>
      </c>
      <c r="G3322" s="12">
        <v>0</v>
      </c>
      <c r="H3322" s="13">
        <v>0</v>
      </c>
      <c r="I3322" s="13">
        <v>0</v>
      </c>
      <c r="J3322" s="13">
        <v>0</v>
      </c>
      <c r="K3322" s="13">
        <v>0</v>
      </c>
      <c r="L3322" s="13">
        <v>0</v>
      </c>
      <c r="M3322" s="5">
        <f>AllData_CategoryTribe!AX3323*4</f>
        <v>0</v>
      </c>
      <c r="N3322" s="5">
        <f>AllData_CategoryTribe!BA3323*9</f>
        <v>0</v>
      </c>
      <c r="O3322" s="5">
        <f>AllData_CategoryTribe!BB3323*4</f>
        <v>0</v>
      </c>
      <c r="P3322">
        <f t="shared" si="51"/>
        <v>0</v>
      </c>
      <c r="Q3322">
        <v>87</v>
      </c>
    </row>
    <row r="3323" spans="1:17" x14ac:dyDescent="0.3">
      <c r="A3323" s="8" t="s">
        <v>234</v>
      </c>
      <c r="B3323" s="8" t="s">
        <v>239</v>
      </c>
      <c r="C3323" s="8" t="s">
        <v>220</v>
      </c>
      <c r="D3323" s="8" t="s">
        <v>74</v>
      </c>
      <c r="E3323" s="12">
        <v>340</v>
      </c>
      <c r="F3323" s="12">
        <v>1</v>
      </c>
      <c r="G3323" s="12">
        <v>340</v>
      </c>
      <c r="H3323" s="13">
        <v>139.4</v>
      </c>
      <c r="I3323" s="13">
        <v>0</v>
      </c>
      <c r="J3323" s="13">
        <v>0</v>
      </c>
      <c r="K3323" s="13">
        <v>35.36</v>
      </c>
      <c r="L3323" s="13">
        <v>0</v>
      </c>
      <c r="M3323" s="5">
        <f>AllData_CategoryTribe!AX3324*4</f>
        <v>0</v>
      </c>
      <c r="N3323" s="5">
        <f>AllData_CategoryTribe!BA3324*9</f>
        <v>0</v>
      </c>
      <c r="O3323" s="5">
        <f>AllData_CategoryTribe!BB3324*4</f>
        <v>141.44</v>
      </c>
      <c r="P3323">
        <f t="shared" si="51"/>
        <v>1</v>
      </c>
      <c r="Q3323">
        <v>10.4</v>
      </c>
    </row>
    <row r="3324" spans="1:17" x14ac:dyDescent="0.3">
      <c r="A3324" s="8" t="s">
        <v>227</v>
      </c>
      <c r="B3324" s="8" t="s">
        <v>239</v>
      </c>
      <c r="C3324" s="8" t="s">
        <v>220</v>
      </c>
      <c r="D3324" s="8" t="s">
        <v>33</v>
      </c>
      <c r="E3324" s="12">
        <v>20</v>
      </c>
      <c r="F3324" s="12">
        <v>3.0000000000000001E-3</v>
      </c>
      <c r="G3324" s="12">
        <v>0.06</v>
      </c>
      <c r="H3324" s="13">
        <v>0.18239999999999998</v>
      </c>
      <c r="I3324" s="13">
        <v>1.7999999999999998E-4</v>
      </c>
      <c r="J3324" s="13">
        <v>0</v>
      </c>
      <c r="K3324" s="13">
        <v>4.9439999999999998E-2</v>
      </c>
      <c r="L3324" s="13">
        <v>0</v>
      </c>
      <c r="M3324" s="5">
        <f>AllData_CategoryTribe!AX3325*4</f>
        <v>7.1999999999999994E-4</v>
      </c>
      <c r="N3324" s="5">
        <f>AllData_CategoryTribe!BA3325*9</f>
        <v>0</v>
      </c>
      <c r="O3324" s="5">
        <f>AllData_CategoryTribe!BB3325*4</f>
        <v>0.19775999999999999</v>
      </c>
      <c r="P3324">
        <f t="shared" si="51"/>
        <v>1</v>
      </c>
      <c r="Q3324">
        <v>82.7</v>
      </c>
    </row>
    <row r="3325" spans="1:17" x14ac:dyDescent="0.3">
      <c r="A3325" s="8" t="s">
        <v>232</v>
      </c>
      <c r="B3325" s="8" t="s">
        <v>239</v>
      </c>
      <c r="C3325" s="8" t="s">
        <v>221</v>
      </c>
      <c r="D3325" s="8" t="s">
        <v>13</v>
      </c>
      <c r="E3325" s="12">
        <v>112</v>
      </c>
      <c r="F3325" s="12">
        <v>0.1</v>
      </c>
      <c r="G3325" s="12">
        <v>11.200000000000001</v>
      </c>
      <c r="H3325" s="13">
        <v>30.128</v>
      </c>
      <c r="I3325" s="13">
        <v>2.7888000000000002</v>
      </c>
      <c r="J3325" s="13">
        <v>2.016</v>
      </c>
      <c r="K3325" s="13">
        <v>0</v>
      </c>
      <c r="L3325" s="13">
        <v>0</v>
      </c>
      <c r="M3325" s="5">
        <f>AllData_CategoryTribe!AX3326*4</f>
        <v>11.155200000000001</v>
      </c>
      <c r="N3325" s="5">
        <f>AllData_CategoryTribe!BA3326*9</f>
        <v>18.143999999999998</v>
      </c>
      <c r="O3325" s="5">
        <f>AllData_CategoryTribe!BB3326*4</f>
        <v>0</v>
      </c>
      <c r="P3325">
        <f t="shared" si="51"/>
        <v>1</v>
      </c>
      <c r="Q3325">
        <v>42.9</v>
      </c>
    </row>
    <row r="3326" spans="1:17" x14ac:dyDescent="0.3">
      <c r="A3326" s="8" t="s">
        <v>232</v>
      </c>
      <c r="B3326" s="8" t="s">
        <v>239</v>
      </c>
      <c r="C3326" s="8" t="s">
        <v>221</v>
      </c>
      <c r="D3326" s="8" t="s">
        <v>15</v>
      </c>
      <c r="E3326" s="12"/>
      <c r="F3326" s="12">
        <v>0</v>
      </c>
      <c r="G3326" s="12">
        <v>0</v>
      </c>
      <c r="H3326" s="13">
        <v>0</v>
      </c>
      <c r="I3326" s="13">
        <v>0</v>
      </c>
      <c r="J3326" s="13">
        <v>0</v>
      </c>
      <c r="K3326" s="13">
        <v>0</v>
      </c>
      <c r="L3326" s="13">
        <v>0</v>
      </c>
      <c r="M3326" s="5">
        <f>AllData_CategoryTribe!AX3327*4</f>
        <v>0</v>
      </c>
      <c r="N3326" s="5">
        <f>AllData_CategoryTribe!BA3327*9</f>
        <v>0</v>
      </c>
      <c r="O3326" s="5">
        <f>AllData_CategoryTribe!BB3327*4</f>
        <v>0</v>
      </c>
      <c r="P3326">
        <f t="shared" si="51"/>
        <v>0</v>
      </c>
      <c r="Q3326">
        <v>44.3</v>
      </c>
    </row>
    <row r="3327" spans="1:17" x14ac:dyDescent="0.3">
      <c r="A3327" s="8" t="s">
        <v>232</v>
      </c>
      <c r="B3327" s="8" t="s">
        <v>239</v>
      </c>
      <c r="C3327" s="8" t="s">
        <v>221</v>
      </c>
      <c r="D3327" s="8" t="s">
        <v>17</v>
      </c>
      <c r="E3327" s="12">
        <v>85</v>
      </c>
      <c r="F3327" s="12">
        <v>3.3000000000000002E-2</v>
      </c>
      <c r="G3327" s="12">
        <v>2.8050000000000002</v>
      </c>
      <c r="H3327" s="13">
        <v>7.4332500000000001</v>
      </c>
      <c r="I3327" s="13">
        <v>0.47404499999999999</v>
      </c>
      <c r="J3327" s="13">
        <v>0.60026999999999997</v>
      </c>
      <c r="K3327" s="13">
        <v>0</v>
      </c>
      <c r="L3327" s="13">
        <v>0</v>
      </c>
      <c r="M3327" s="5">
        <f>AllData_CategoryTribe!AX3328*4</f>
        <v>1.89618</v>
      </c>
      <c r="N3327" s="5">
        <f>AllData_CategoryTribe!BA3328*9</f>
        <v>5.4024299999999998</v>
      </c>
      <c r="O3327" s="5">
        <f>AllData_CategoryTribe!BB3328*4</f>
        <v>0</v>
      </c>
      <c r="P3327">
        <f t="shared" si="51"/>
        <v>1</v>
      </c>
      <c r="Q3327">
        <v>38.299999999999997</v>
      </c>
    </row>
    <row r="3328" spans="1:17" x14ac:dyDescent="0.3">
      <c r="A3328" s="8" t="s">
        <v>232</v>
      </c>
      <c r="B3328" s="8" t="s">
        <v>239</v>
      </c>
      <c r="C3328" s="8" t="s">
        <v>221</v>
      </c>
      <c r="D3328" s="8" t="s">
        <v>18</v>
      </c>
      <c r="E3328" s="12"/>
      <c r="F3328" s="12">
        <v>0</v>
      </c>
      <c r="G3328" s="12">
        <v>0</v>
      </c>
      <c r="H3328" s="13">
        <v>0</v>
      </c>
      <c r="I3328" s="13">
        <v>0</v>
      </c>
      <c r="J3328" s="13">
        <v>0</v>
      </c>
      <c r="K3328" s="13">
        <v>0</v>
      </c>
      <c r="L3328" s="13">
        <v>0</v>
      </c>
      <c r="M3328" s="5">
        <f>AllData_CategoryTribe!AX3329*4</f>
        <v>0</v>
      </c>
      <c r="N3328" s="5">
        <f>AllData_CategoryTribe!BA3329*9</f>
        <v>0</v>
      </c>
      <c r="O3328" s="5">
        <f>AllData_CategoryTribe!BB3329*4</f>
        <v>0</v>
      </c>
      <c r="P3328">
        <f t="shared" si="51"/>
        <v>0</v>
      </c>
      <c r="Q3328">
        <v>39.900000000000006</v>
      </c>
    </row>
    <row r="3329" spans="1:17" x14ac:dyDescent="0.3">
      <c r="A3329" s="8" t="s">
        <v>232</v>
      </c>
      <c r="B3329" s="8" t="s">
        <v>239</v>
      </c>
      <c r="C3329" s="8" t="s">
        <v>221</v>
      </c>
      <c r="D3329" s="8" t="s">
        <v>19</v>
      </c>
      <c r="E3329" s="12">
        <v>112</v>
      </c>
      <c r="F3329" s="12">
        <v>3.3000000000000002E-2</v>
      </c>
      <c r="G3329" s="12">
        <v>3.6960000000000002</v>
      </c>
      <c r="H3329" s="13">
        <v>10.533600000000002</v>
      </c>
      <c r="I3329" s="13">
        <v>0.994224</v>
      </c>
      <c r="J3329" s="13">
        <v>0.69854399999999994</v>
      </c>
      <c r="K3329" s="13">
        <v>0</v>
      </c>
      <c r="L3329" s="13">
        <v>0</v>
      </c>
      <c r="M3329" s="5">
        <f>AllData_CategoryTribe!AX3330*4</f>
        <v>3.976896</v>
      </c>
      <c r="N3329" s="5">
        <f>AllData_CategoryTribe!BA3330*9</f>
        <v>6.2868959999999996</v>
      </c>
      <c r="O3329" s="5">
        <f>AllData_CategoryTribe!BB3330*4</f>
        <v>0</v>
      </c>
      <c r="P3329">
        <f t="shared" si="51"/>
        <v>1</v>
      </c>
      <c r="Q3329">
        <v>45.8</v>
      </c>
    </row>
    <row r="3330" spans="1:17" x14ac:dyDescent="0.3">
      <c r="A3330" s="8" t="s">
        <v>232</v>
      </c>
      <c r="B3330" s="8" t="s">
        <v>239</v>
      </c>
      <c r="C3330" s="8" t="s">
        <v>221</v>
      </c>
      <c r="D3330" s="8" t="s">
        <v>22</v>
      </c>
      <c r="E3330" s="12"/>
      <c r="F3330" s="12">
        <v>0</v>
      </c>
      <c r="G3330" s="12">
        <v>0</v>
      </c>
      <c r="H3330" s="13">
        <v>0</v>
      </c>
      <c r="I3330" s="13">
        <v>0</v>
      </c>
      <c r="J3330" s="13">
        <v>0</v>
      </c>
      <c r="K3330" s="13">
        <v>0</v>
      </c>
      <c r="L3330" s="13">
        <v>0</v>
      </c>
      <c r="M3330" s="5">
        <f>AllData_CategoryTribe!AX3331*4</f>
        <v>0</v>
      </c>
      <c r="N3330" s="5">
        <f>AllData_CategoryTribe!BA3331*9</f>
        <v>0</v>
      </c>
      <c r="O3330" s="5">
        <f>AllData_CategoryTribe!BB3331*4</f>
        <v>0</v>
      </c>
      <c r="P3330">
        <f t="shared" si="51"/>
        <v>0</v>
      </c>
      <c r="Q3330">
        <v>45.8</v>
      </c>
    </row>
    <row r="3331" spans="1:17" x14ac:dyDescent="0.3">
      <c r="A3331" s="8" t="s">
        <v>232</v>
      </c>
      <c r="B3331" s="8" t="s">
        <v>239</v>
      </c>
      <c r="C3331" s="8" t="s">
        <v>221</v>
      </c>
      <c r="D3331" s="8" t="s">
        <v>136</v>
      </c>
      <c r="E3331" s="12">
        <v>56</v>
      </c>
      <c r="F3331" s="12">
        <v>0.14299999999999999</v>
      </c>
      <c r="G3331" s="12">
        <v>8.0079999999999991</v>
      </c>
      <c r="H3331" s="13">
        <v>21.861839999999997</v>
      </c>
      <c r="I3331" s="13">
        <v>2.2102079999999997</v>
      </c>
      <c r="J3331" s="13">
        <v>1.3773759999999999</v>
      </c>
      <c r="K3331" s="13">
        <v>0</v>
      </c>
      <c r="L3331" s="13">
        <v>0</v>
      </c>
      <c r="M3331" s="5">
        <f>AllData_CategoryTribe!AX3332*4</f>
        <v>8.8408319999999989</v>
      </c>
      <c r="N3331" s="5">
        <f>AllData_CategoryTribe!BA3332*9</f>
        <v>12.396383999999999</v>
      </c>
      <c r="O3331" s="5">
        <f>AllData_CategoryTribe!BB3332*4</f>
        <v>0</v>
      </c>
      <c r="P3331">
        <f t="shared" ref="P3331:P3394" si="52">IF($G$2:$G$3469&gt;0,1,0)</f>
        <v>1</v>
      </c>
      <c r="Q3331">
        <v>44.8</v>
      </c>
    </row>
    <row r="3332" spans="1:17" x14ac:dyDescent="0.3">
      <c r="A3332" s="8" t="s">
        <v>232</v>
      </c>
      <c r="B3332" s="8" t="s">
        <v>239</v>
      </c>
      <c r="C3332" s="8" t="s">
        <v>221</v>
      </c>
      <c r="D3332" s="8" t="s">
        <v>23</v>
      </c>
      <c r="E3332" s="12">
        <v>64</v>
      </c>
      <c r="F3332" s="12">
        <v>1</v>
      </c>
      <c r="G3332" s="12">
        <v>64</v>
      </c>
      <c r="H3332" s="13">
        <v>99.2</v>
      </c>
      <c r="I3332" s="13">
        <v>8.0640000000000001</v>
      </c>
      <c r="J3332" s="13">
        <v>6.7839999999999998</v>
      </c>
      <c r="K3332" s="13">
        <v>0.70400000000000007</v>
      </c>
      <c r="L3332" s="13">
        <v>0</v>
      </c>
      <c r="M3332" s="5">
        <f>AllData_CategoryTribe!AX3333*4</f>
        <v>32.256</v>
      </c>
      <c r="N3332" s="5">
        <f>AllData_CategoryTribe!BA3333*9</f>
        <v>61.055999999999997</v>
      </c>
      <c r="O3332" s="5">
        <f>AllData_CategoryTribe!BB3333*4</f>
        <v>2.8160000000000003</v>
      </c>
      <c r="P3332">
        <f t="shared" si="52"/>
        <v>1</v>
      </c>
      <c r="Q3332">
        <v>24.3</v>
      </c>
    </row>
    <row r="3333" spans="1:17" x14ac:dyDescent="0.3">
      <c r="A3333" s="8" t="s">
        <v>232</v>
      </c>
      <c r="B3333" s="8" t="s">
        <v>239</v>
      </c>
      <c r="C3333" s="8" t="s">
        <v>221</v>
      </c>
      <c r="D3333" s="8" t="s">
        <v>24</v>
      </c>
      <c r="E3333" s="12">
        <v>184</v>
      </c>
      <c r="F3333" s="12">
        <v>1</v>
      </c>
      <c r="G3333" s="12">
        <v>184</v>
      </c>
      <c r="H3333" s="13">
        <v>126.96</v>
      </c>
      <c r="I3333" s="13">
        <v>6.6239999999999997</v>
      </c>
      <c r="J3333" s="13">
        <v>7.5439999999999996</v>
      </c>
      <c r="K3333" s="13">
        <v>8.2799999999999994</v>
      </c>
      <c r="L3333" s="13">
        <v>0</v>
      </c>
      <c r="M3333" s="5">
        <f>AllData_CategoryTribe!AX3334*4</f>
        <v>26.495999999999999</v>
      </c>
      <c r="N3333" s="5">
        <f>AllData_CategoryTribe!BA3334*9</f>
        <v>67.896000000000001</v>
      </c>
      <c r="O3333" s="5">
        <f>AllData_CategoryTribe!BB3334*4</f>
        <v>33.119999999999997</v>
      </c>
      <c r="P3333">
        <f t="shared" si="52"/>
        <v>1</v>
      </c>
      <c r="Q3333">
        <v>12.2</v>
      </c>
    </row>
    <row r="3334" spans="1:17" x14ac:dyDescent="0.3">
      <c r="A3334" s="8" t="s">
        <v>232</v>
      </c>
      <c r="B3334" s="8" t="s">
        <v>239</v>
      </c>
      <c r="C3334" s="8" t="s">
        <v>221</v>
      </c>
      <c r="D3334" s="8" t="s">
        <v>25</v>
      </c>
      <c r="E3334" s="12"/>
      <c r="F3334" s="12">
        <v>0</v>
      </c>
      <c r="G3334" s="12">
        <v>0</v>
      </c>
      <c r="H3334" s="13">
        <v>0</v>
      </c>
      <c r="I3334" s="13">
        <v>0</v>
      </c>
      <c r="J3334" s="13">
        <v>0</v>
      </c>
      <c r="K3334" s="13">
        <v>0</v>
      </c>
      <c r="L3334" s="13">
        <v>0</v>
      </c>
      <c r="M3334" s="5">
        <f>AllData_CategoryTribe!AX3335*4</f>
        <v>0</v>
      </c>
      <c r="N3334" s="5">
        <f>AllData_CategoryTribe!BA3335*9</f>
        <v>0</v>
      </c>
      <c r="O3334" s="5">
        <f>AllData_CategoryTribe!BB3335*4</f>
        <v>0</v>
      </c>
      <c r="P3334">
        <f t="shared" si="52"/>
        <v>0</v>
      </c>
      <c r="Q3334">
        <v>59.3</v>
      </c>
    </row>
    <row r="3335" spans="1:17" x14ac:dyDescent="0.3">
      <c r="A3335" s="8" t="s">
        <v>20</v>
      </c>
      <c r="B3335" s="8" t="s">
        <v>239</v>
      </c>
      <c r="C3335" s="8" t="s">
        <v>221</v>
      </c>
      <c r="D3335" s="8" t="s">
        <v>20</v>
      </c>
      <c r="E3335" s="12">
        <v>112</v>
      </c>
      <c r="F3335" s="12">
        <v>1</v>
      </c>
      <c r="G3335" s="12">
        <v>112</v>
      </c>
      <c r="H3335" s="13">
        <v>117.6</v>
      </c>
      <c r="I3335" s="13">
        <v>20.72</v>
      </c>
      <c r="J3335" s="13">
        <v>3.2480000000000002</v>
      </c>
      <c r="K3335" s="13">
        <v>0</v>
      </c>
      <c r="L3335" s="13">
        <v>0</v>
      </c>
      <c r="M3335" s="5">
        <f>AllData_CategoryTribe!AX3336*4</f>
        <v>82.88</v>
      </c>
      <c r="N3335" s="5">
        <f>AllData_CategoryTribe!BA3336*9</f>
        <v>29.232000000000003</v>
      </c>
      <c r="O3335" s="5">
        <f>AllData_CategoryTribe!BB3336*4</f>
        <v>0</v>
      </c>
      <c r="P3335">
        <f t="shared" si="52"/>
        <v>1</v>
      </c>
      <c r="Q3335">
        <v>21.4</v>
      </c>
    </row>
    <row r="3336" spans="1:17" x14ac:dyDescent="0.3">
      <c r="A3336" s="8" t="s">
        <v>233</v>
      </c>
      <c r="B3336" s="8" t="s">
        <v>239</v>
      </c>
      <c r="C3336" s="8" t="s">
        <v>221</v>
      </c>
      <c r="D3336" s="8" t="s">
        <v>26</v>
      </c>
      <c r="E3336" s="12">
        <v>175</v>
      </c>
      <c r="F3336" s="12">
        <v>0.71399999999999997</v>
      </c>
      <c r="G3336" s="12">
        <v>124.94999999999999</v>
      </c>
      <c r="H3336" s="13">
        <v>162.43499999999997</v>
      </c>
      <c r="I3336" s="13">
        <v>2.9987999999999992</v>
      </c>
      <c r="J3336" s="13">
        <v>0.24989999999999998</v>
      </c>
      <c r="K3336" s="13">
        <v>35.735699999999994</v>
      </c>
      <c r="L3336" s="13">
        <v>0.37484999999999991</v>
      </c>
      <c r="M3336" s="5">
        <f>AllData_CategoryTribe!AX3337*4</f>
        <v>11.995199999999997</v>
      </c>
      <c r="N3336" s="5">
        <f>AllData_CategoryTribe!BA3337*9</f>
        <v>2.2490999999999999</v>
      </c>
      <c r="O3336" s="5">
        <f>AllData_CategoryTribe!BB3337*4</f>
        <v>142.94279999999998</v>
      </c>
      <c r="P3336">
        <f t="shared" si="52"/>
        <v>1</v>
      </c>
      <c r="Q3336">
        <v>31.200000000000003</v>
      </c>
    </row>
    <row r="3337" spans="1:17" x14ac:dyDescent="0.3">
      <c r="A3337" s="8" t="s">
        <v>233</v>
      </c>
      <c r="B3337" s="8" t="s">
        <v>239</v>
      </c>
      <c r="C3337" s="8" t="s">
        <v>221</v>
      </c>
      <c r="D3337" s="8" t="s">
        <v>28</v>
      </c>
      <c r="E3337" s="12">
        <v>185</v>
      </c>
      <c r="F3337" s="12">
        <v>0.85699999999999998</v>
      </c>
      <c r="G3337" s="12">
        <v>158.54499999999999</v>
      </c>
      <c r="H3337" s="13">
        <v>201.35214999999999</v>
      </c>
      <c r="I3337" s="13">
        <v>13.793414999999998</v>
      </c>
      <c r="J3337" s="13">
        <v>0.7927249999999999</v>
      </c>
      <c r="K3337" s="13">
        <v>36.148260000000001</v>
      </c>
      <c r="L3337" s="13">
        <v>10.146879999999999</v>
      </c>
      <c r="M3337" s="5">
        <f>AllData_CategoryTribe!AX3338*4</f>
        <v>55.173659999999991</v>
      </c>
      <c r="N3337" s="5">
        <f>AllData_CategoryTribe!BA3338*9</f>
        <v>7.1345249999999991</v>
      </c>
      <c r="O3337" s="5">
        <f>AllData_CategoryTribe!BB3338*4</f>
        <v>144.59304</v>
      </c>
      <c r="P3337">
        <f t="shared" si="52"/>
        <v>1</v>
      </c>
      <c r="Q3337">
        <v>32</v>
      </c>
    </row>
    <row r="3338" spans="1:17" x14ac:dyDescent="0.3">
      <c r="A3338" s="8" t="s">
        <v>233</v>
      </c>
      <c r="B3338" s="8" t="s">
        <v>239</v>
      </c>
      <c r="C3338" s="8" t="s">
        <v>221</v>
      </c>
      <c r="D3338" s="8" t="s">
        <v>29</v>
      </c>
      <c r="E3338" s="12">
        <v>60</v>
      </c>
      <c r="F3338" s="12">
        <v>0.42899999999999999</v>
      </c>
      <c r="G3338" s="12">
        <v>25.74</v>
      </c>
      <c r="H3338" s="13">
        <v>5.6627999999999998</v>
      </c>
      <c r="I3338" s="13">
        <v>0.25739999999999996</v>
      </c>
      <c r="J3338" s="13">
        <v>0.10296</v>
      </c>
      <c r="K3338" s="13">
        <v>1.1582999999999999</v>
      </c>
      <c r="L3338" s="13">
        <v>0.72071999999999992</v>
      </c>
      <c r="M3338" s="5">
        <f>AllData_CategoryTribe!AX3339*4</f>
        <v>1.0295999999999998</v>
      </c>
      <c r="N3338" s="5">
        <f>AllData_CategoryTribe!BA3339*9</f>
        <v>0.92663999999999991</v>
      </c>
      <c r="O3338" s="5">
        <f>AllData_CategoryTribe!BB3339*4</f>
        <v>4.6331999999999995</v>
      </c>
      <c r="P3338">
        <f t="shared" si="52"/>
        <v>1</v>
      </c>
      <c r="Q3338">
        <v>5.9</v>
      </c>
    </row>
    <row r="3339" spans="1:17" x14ac:dyDescent="0.3">
      <c r="A3339" s="8" t="s">
        <v>233</v>
      </c>
      <c r="B3339" s="8" t="s">
        <v>239</v>
      </c>
      <c r="C3339" s="8" t="s">
        <v>221</v>
      </c>
      <c r="D3339" s="8" t="s">
        <v>30</v>
      </c>
      <c r="E3339" s="12">
        <v>119</v>
      </c>
      <c r="F3339" s="12">
        <v>1</v>
      </c>
      <c r="G3339" s="12">
        <v>119</v>
      </c>
      <c r="H3339" s="13">
        <v>109.48</v>
      </c>
      <c r="I3339" s="13">
        <v>1.19</v>
      </c>
      <c r="J3339" s="13">
        <v>0.59499999999999997</v>
      </c>
      <c r="K3339" s="13">
        <v>27.846</v>
      </c>
      <c r="L3339" s="13">
        <v>2.8559999999999999</v>
      </c>
      <c r="M3339" s="5">
        <f>AllData_CategoryTribe!AX3340*4</f>
        <v>4.76</v>
      </c>
      <c r="N3339" s="5">
        <f>AllData_CategoryTribe!BA3340*9</f>
        <v>5.3549999999999995</v>
      </c>
      <c r="O3339" s="5">
        <f>AllData_CategoryTribe!BB3340*4</f>
        <v>111.384</v>
      </c>
      <c r="P3339">
        <f t="shared" si="52"/>
        <v>1</v>
      </c>
      <c r="Q3339">
        <v>24.9</v>
      </c>
    </row>
    <row r="3340" spans="1:17" x14ac:dyDescent="0.3">
      <c r="A3340" s="8" t="s">
        <v>233</v>
      </c>
      <c r="B3340" s="8" t="s">
        <v>239</v>
      </c>
      <c r="C3340" s="8" t="s">
        <v>221</v>
      </c>
      <c r="D3340" s="8" t="s">
        <v>31</v>
      </c>
      <c r="E3340" s="12">
        <v>122</v>
      </c>
      <c r="F3340" s="12">
        <v>0.71399999999999997</v>
      </c>
      <c r="G3340" s="12">
        <v>87.10799999999999</v>
      </c>
      <c r="H3340" s="13">
        <v>81.010439999999988</v>
      </c>
      <c r="I3340" s="13">
        <v>1.7421599999999997</v>
      </c>
      <c r="J3340" s="13">
        <v>8.7107999999999991E-2</v>
      </c>
      <c r="K3340" s="13">
        <v>18.815328000000001</v>
      </c>
      <c r="L3340" s="13">
        <v>1.3066199999999997</v>
      </c>
      <c r="M3340" s="5">
        <f>AllData_CategoryTribe!AX3341*4</f>
        <v>6.9686399999999988</v>
      </c>
      <c r="N3340" s="5">
        <f>AllData_CategoryTribe!BA3341*9</f>
        <v>0.78397199999999989</v>
      </c>
      <c r="O3340" s="5">
        <f>AllData_CategoryTribe!BB3341*4</f>
        <v>75.261312000000004</v>
      </c>
      <c r="P3340">
        <f t="shared" si="52"/>
        <v>1</v>
      </c>
      <c r="Q3340">
        <v>23.700000000000003</v>
      </c>
    </row>
    <row r="3341" spans="1:17" x14ac:dyDescent="0.3">
      <c r="A3341" s="8" t="s">
        <v>233</v>
      </c>
      <c r="B3341" s="8" t="s">
        <v>239</v>
      </c>
      <c r="C3341" s="8" t="s">
        <v>221</v>
      </c>
      <c r="D3341" s="8" t="s">
        <v>128</v>
      </c>
      <c r="E3341" s="12">
        <v>62</v>
      </c>
      <c r="F3341" s="12">
        <v>0.28599999999999998</v>
      </c>
      <c r="G3341" s="12">
        <v>17.731999999999999</v>
      </c>
      <c r="H3341" s="13">
        <v>7.9793999999999992</v>
      </c>
      <c r="I3341" s="13">
        <v>0.19505200000000003</v>
      </c>
      <c r="J3341" s="13">
        <v>3.5464000000000002E-2</v>
      </c>
      <c r="K3341" s="13">
        <v>1.8618599999999998</v>
      </c>
      <c r="L3341" s="13">
        <v>0.5851559999999999</v>
      </c>
      <c r="M3341" s="5">
        <f>AllData_CategoryTribe!AX3342*4</f>
        <v>0.78020800000000012</v>
      </c>
      <c r="N3341" s="5">
        <f>AllData_CategoryTribe!BA3342*9</f>
        <v>0.31917600000000002</v>
      </c>
      <c r="O3341" s="5">
        <f>AllData_CategoryTribe!BB3342*4</f>
        <v>7.4474399999999994</v>
      </c>
      <c r="P3341">
        <f t="shared" si="52"/>
        <v>1</v>
      </c>
      <c r="Q3341">
        <v>11.8</v>
      </c>
    </row>
    <row r="3342" spans="1:17" x14ac:dyDescent="0.3">
      <c r="A3342" s="8" t="s">
        <v>233</v>
      </c>
      <c r="B3342" s="8" t="s">
        <v>239</v>
      </c>
      <c r="C3342" s="8" t="s">
        <v>221</v>
      </c>
      <c r="D3342" s="8" t="s">
        <v>167</v>
      </c>
      <c r="E3342" s="12">
        <v>62</v>
      </c>
      <c r="F3342" s="12">
        <v>1</v>
      </c>
      <c r="G3342" s="12">
        <v>62</v>
      </c>
      <c r="H3342" s="13">
        <v>13.02</v>
      </c>
      <c r="I3342" s="13">
        <v>0.55800000000000005</v>
      </c>
      <c r="J3342" s="13">
        <v>0.18599999999999997</v>
      </c>
      <c r="K3342" s="13">
        <v>2.8519999999999999</v>
      </c>
      <c r="L3342" s="13">
        <v>0.68200000000000005</v>
      </c>
      <c r="M3342" s="5">
        <f>AllData_CategoryTribe!AX3343*4</f>
        <v>2.2320000000000002</v>
      </c>
      <c r="N3342" s="5">
        <f>AllData_CategoryTribe!BA3343*9</f>
        <v>1.6739999999999997</v>
      </c>
      <c r="O3342" s="5">
        <f>AllData_CategoryTribe!BB3343*4</f>
        <v>11.407999999999999</v>
      </c>
      <c r="P3342">
        <f t="shared" si="52"/>
        <v>1</v>
      </c>
      <c r="Q3342">
        <v>5.8</v>
      </c>
    </row>
    <row r="3343" spans="1:17" x14ac:dyDescent="0.3">
      <c r="A3343" s="8" t="s">
        <v>233</v>
      </c>
      <c r="B3343" s="8" t="s">
        <v>239</v>
      </c>
      <c r="C3343" s="8" t="s">
        <v>221</v>
      </c>
      <c r="D3343" s="8" t="s">
        <v>171</v>
      </c>
      <c r="E3343" s="12">
        <v>44</v>
      </c>
      <c r="F3343" s="12">
        <v>1</v>
      </c>
      <c r="G3343" s="12">
        <v>44</v>
      </c>
      <c r="H3343" s="13">
        <v>120.56</v>
      </c>
      <c r="I3343" s="13">
        <v>3.8720000000000003</v>
      </c>
      <c r="J3343" s="13">
        <v>1.32</v>
      </c>
      <c r="K3343" s="13">
        <v>22.835999999999999</v>
      </c>
      <c r="L3343" s="13">
        <v>1.232</v>
      </c>
      <c r="M3343" s="5">
        <f>AllData_CategoryTribe!AX3344*4</f>
        <v>15.488000000000001</v>
      </c>
      <c r="N3343" s="5">
        <f>AllData_CategoryTribe!BA3344*9</f>
        <v>11.88</v>
      </c>
      <c r="O3343" s="5">
        <f>AllData_CategoryTribe!BB3344*4</f>
        <v>91.343999999999994</v>
      </c>
      <c r="P3343">
        <f t="shared" si="52"/>
        <v>1</v>
      </c>
      <c r="Q3343">
        <v>63.7</v>
      </c>
    </row>
    <row r="3344" spans="1:17" x14ac:dyDescent="0.3">
      <c r="A3344" s="8" t="s">
        <v>233</v>
      </c>
      <c r="B3344" s="8" t="s">
        <v>239</v>
      </c>
      <c r="C3344" s="8" t="s">
        <v>221</v>
      </c>
      <c r="D3344" s="8" t="s">
        <v>87</v>
      </c>
      <c r="E3344" s="12">
        <v>171</v>
      </c>
      <c r="F3344" s="12">
        <v>0.42899999999999999</v>
      </c>
      <c r="G3344" s="12">
        <v>73.358999999999995</v>
      </c>
      <c r="H3344" s="13">
        <v>85.096440000000001</v>
      </c>
      <c r="I3344" s="13">
        <v>5.6486429999999999</v>
      </c>
      <c r="J3344" s="13">
        <v>0.36679499999999998</v>
      </c>
      <c r="K3344" s="13">
        <v>15.258671999999999</v>
      </c>
      <c r="L3344" s="13">
        <v>4.7683349999999995</v>
      </c>
      <c r="M3344" s="5">
        <f>AllData_CategoryTribe!AX3345*4</f>
        <v>22.594571999999999</v>
      </c>
      <c r="N3344" s="5">
        <f>AllData_CategoryTribe!BA3345*9</f>
        <v>3.3011549999999996</v>
      </c>
      <c r="O3344" s="5">
        <f>AllData_CategoryTribe!BB3345*4</f>
        <v>61.034687999999996</v>
      </c>
      <c r="P3344">
        <f t="shared" si="52"/>
        <v>1</v>
      </c>
      <c r="Q3344">
        <v>29</v>
      </c>
    </row>
    <row r="3345" spans="1:17" x14ac:dyDescent="0.3">
      <c r="A3345" s="8" t="s">
        <v>234</v>
      </c>
      <c r="B3345" s="8" t="s">
        <v>239</v>
      </c>
      <c r="C3345" s="8" t="s">
        <v>221</v>
      </c>
      <c r="D3345" s="8" t="s">
        <v>248</v>
      </c>
      <c r="E3345" s="12">
        <v>134</v>
      </c>
      <c r="F3345" s="12">
        <v>0.57099999999999995</v>
      </c>
      <c r="G3345" s="12">
        <v>76.513999999999996</v>
      </c>
      <c r="H3345" s="13">
        <v>124.71781999999999</v>
      </c>
      <c r="I3345" s="13">
        <v>4.8203819999999995</v>
      </c>
      <c r="J3345" s="13">
        <v>1.0711959999999998</v>
      </c>
      <c r="K3345" s="13">
        <v>23.795853999999999</v>
      </c>
      <c r="L3345" s="13">
        <v>0.76513999999999993</v>
      </c>
      <c r="M3345" s="5">
        <f>AllData_CategoryTribe!AX3346*4</f>
        <v>19.281527999999998</v>
      </c>
      <c r="N3345" s="5">
        <f>AllData_CategoryTribe!BA3346*9</f>
        <v>9.640763999999999</v>
      </c>
      <c r="O3345" s="5">
        <f>AllData_CategoryTribe!BB3346*4</f>
        <v>95.183415999999994</v>
      </c>
      <c r="P3345">
        <f t="shared" si="52"/>
        <v>1</v>
      </c>
      <c r="Q3345">
        <v>38.799999999999997</v>
      </c>
    </row>
    <row r="3346" spans="1:17" x14ac:dyDescent="0.3">
      <c r="A3346" s="8" t="s">
        <v>234</v>
      </c>
      <c r="B3346" s="8" t="s">
        <v>239</v>
      </c>
      <c r="C3346" s="8" t="s">
        <v>221</v>
      </c>
      <c r="D3346" s="8" t="s">
        <v>27</v>
      </c>
      <c r="E3346" s="12">
        <v>114</v>
      </c>
      <c r="F3346" s="12">
        <v>1</v>
      </c>
      <c r="G3346" s="12">
        <v>114</v>
      </c>
      <c r="H3346" s="13">
        <v>142.5</v>
      </c>
      <c r="I3346" s="13">
        <v>2.3940000000000001</v>
      </c>
      <c r="J3346" s="13">
        <v>1.4820000000000002</v>
      </c>
      <c r="K3346" s="13">
        <v>29.867999999999999</v>
      </c>
      <c r="L3346" s="13">
        <v>1.1399999999999999</v>
      </c>
      <c r="M3346" s="5">
        <f>AllData_CategoryTribe!AX3347*4</f>
        <v>9.5760000000000005</v>
      </c>
      <c r="N3346" s="5">
        <f>AllData_CategoryTribe!BA3347*9</f>
        <v>13.338000000000001</v>
      </c>
      <c r="O3346" s="5">
        <f>AllData_CategoryTribe!BB3347*4</f>
        <v>119.47199999999999</v>
      </c>
      <c r="P3346">
        <f t="shared" si="52"/>
        <v>1</v>
      </c>
      <c r="Q3346">
        <v>29.6</v>
      </c>
    </row>
    <row r="3347" spans="1:17" x14ac:dyDescent="0.3">
      <c r="A3347" s="8" t="s">
        <v>234</v>
      </c>
      <c r="B3347" s="8" t="s">
        <v>239</v>
      </c>
      <c r="C3347" s="8" t="s">
        <v>221</v>
      </c>
      <c r="D3347" s="8" t="s">
        <v>32</v>
      </c>
      <c r="E3347" s="12">
        <v>83</v>
      </c>
      <c r="F3347" s="12">
        <v>0.42899999999999999</v>
      </c>
      <c r="G3347" s="12">
        <v>35.606999999999999</v>
      </c>
      <c r="H3347" s="13">
        <v>118.21523999999999</v>
      </c>
      <c r="I3347" s="13">
        <v>3.6675210000000003</v>
      </c>
      <c r="J3347" s="13">
        <v>1.0682099999999999</v>
      </c>
      <c r="K3347" s="13">
        <v>26.242359</v>
      </c>
      <c r="L3347" s="13">
        <v>4.5220889999999994</v>
      </c>
      <c r="M3347" s="5">
        <f>AllData_CategoryTribe!AX3348*4</f>
        <v>14.670084000000001</v>
      </c>
      <c r="N3347" s="5">
        <f>AllData_CategoryTribe!BA3348*9</f>
        <v>9.6138899999999996</v>
      </c>
      <c r="O3347" s="5">
        <f>AllData_CategoryTribe!BB3348*4</f>
        <v>104.969436</v>
      </c>
      <c r="P3347">
        <f t="shared" si="52"/>
        <v>1</v>
      </c>
      <c r="Q3347">
        <v>87</v>
      </c>
    </row>
    <row r="3348" spans="1:17" x14ac:dyDescent="0.3">
      <c r="A3348" s="8" t="s">
        <v>234</v>
      </c>
      <c r="B3348" s="8" t="s">
        <v>239</v>
      </c>
      <c r="C3348" s="8" t="s">
        <v>221</v>
      </c>
      <c r="D3348" s="8" t="s">
        <v>74</v>
      </c>
      <c r="E3348" s="12">
        <v>340</v>
      </c>
      <c r="F3348" s="12">
        <v>1</v>
      </c>
      <c r="G3348" s="12">
        <v>340</v>
      </c>
      <c r="H3348" s="13">
        <v>139.4</v>
      </c>
      <c r="I3348" s="13">
        <v>0</v>
      </c>
      <c r="J3348" s="13">
        <v>0</v>
      </c>
      <c r="K3348" s="13">
        <v>35.36</v>
      </c>
      <c r="L3348" s="13">
        <v>0</v>
      </c>
      <c r="M3348" s="5">
        <f>AllData_CategoryTribe!AX3349*4</f>
        <v>0</v>
      </c>
      <c r="N3348" s="5">
        <f>AllData_CategoryTribe!BA3349*9</f>
        <v>0</v>
      </c>
      <c r="O3348" s="5">
        <f>AllData_CategoryTribe!BB3349*4</f>
        <v>141.44</v>
      </c>
      <c r="P3348">
        <f t="shared" si="52"/>
        <v>1</v>
      </c>
      <c r="Q3348">
        <v>10.4</v>
      </c>
    </row>
    <row r="3349" spans="1:17" x14ac:dyDescent="0.3">
      <c r="A3349" s="8" t="s">
        <v>227</v>
      </c>
      <c r="B3349" s="8" t="s">
        <v>239</v>
      </c>
      <c r="C3349" s="8" t="s">
        <v>221</v>
      </c>
      <c r="D3349" s="8" t="s">
        <v>33</v>
      </c>
      <c r="E3349" s="12">
        <v>20</v>
      </c>
      <c r="F3349" s="12">
        <v>3.0000000000000001E-3</v>
      </c>
      <c r="G3349" s="12">
        <v>0.06</v>
      </c>
      <c r="H3349" s="13">
        <v>0.18239999999999998</v>
      </c>
      <c r="I3349" s="13">
        <v>1.7999999999999998E-4</v>
      </c>
      <c r="J3349" s="13">
        <v>0</v>
      </c>
      <c r="K3349" s="13">
        <v>4.9439999999999998E-2</v>
      </c>
      <c r="L3349" s="13">
        <v>0</v>
      </c>
      <c r="M3349" s="5">
        <f>AllData_CategoryTribe!AX3350*4</f>
        <v>7.1999999999999994E-4</v>
      </c>
      <c r="N3349" s="5">
        <f>AllData_CategoryTribe!BA3350*9</f>
        <v>0</v>
      </c>
      <c r="O3349" s="5">
        <f>AllData_CategoryTribe!BB3350*4</f>
        <v>0.19775999999999999</v>
      </c>
      <c r="P3349">
        <f t="shared" si="52"/>
        <v>1</v>
      </c>
      <c r="Q3349">
        <v>82.7</v>
      </c>
    </row>
    <row r="3350" spans="1:17" x14ac:dyDescent="0.3">
      <c r="A3350" s="8" t="s">
        <v>232</v>
      </c>
      <c r="B3350" s="8" t="s">
        <v>240</v>
      </c>
      <c r="C3350" s="8" t="s">
        <v>222</v>
      </c>
      <c r="D3350" s="8" t="s">
        <v>13</v>
      </c>
      <c r="E3350" s="12">
        <v>112</v>
      </c>
      <c r="F3350" s="12">
        <v>0.57099999999999995</v>
      </c>
      <c r="G3350" s="12">
        <v>63.951999999999998</v>
      </c>
      <c r="H3350" s="13">
        <v>172.03088</v>
      </c>
      <c r="I3350" s="13">
        <v>15.924047999999997</v>
      </c>
      <c r="J3350" s="13">
        <v>11.51136</v>
      </c>
      <c r="K3350" s="13">
        <v>0</v>
      </c>
      <c r="L3350" s="13">
        <v>0</v>
      </c>
      <c r="M3350" s="5">
        <f>AllData_CategoryTribe!AX3351*4</f>
        <v>63.696191999999989</v>
      </c>
      <c r="N3350" s="5">
        <f>AllData_CategoryTribe!BA3351*9</f>
        <v>103.60223999999999</v>
      </c>
      <c r="O3350" s="5">
        <f>AllData_CategoryTribe!BB3351*4</f>
        <v>0</v>
      </c>
      <c r="P3350">
        <f t="shared" si="52"/>
        <v>1</v>
      </c>
      <c r="Q3350">
        <v>42.9</v>
      </c>
    </row>
    <row r="3351" spans="1:17" x14ac:dyDescent="0.3">
      <c r="A3351" s="8" t="s">
        <v>232</v>
      </c>
      <c r="B3351" s="8" t="s">
        <v>240</v>
      </c>
      <c r="C3351" s="8" t="s">
        <v>222</v>
      </c>
      <c r="D3351" s="8" t="s">
        <v>15</v>
      </c>
      <c r="E3351" s="12">
        <v>85</v>
      </c>
      <c r="F3351" s="12">
        <v>3.0000000000000001E-3</v>
      </c>
      <c r="G3351" s="12">
        <v>0.255</v>
      </c>
      <c r="H3351" s="13">
        <v>0.61454999999999993</v>
      </c>
      <c r="I3351" s="13">
        <v>8.3894999999999997E-2</v>
      </c>
      <c r="J3351" s="13">
        <v>2.7795E-2</v>
      </c>
      <c r="K3351" s="13">
        <v>1.2750000000000001E-3</v>
      </c>
      <c r="L3351" s="13">
        <v>0</v>
      </c>
      <c r="M3351" s="5">
        <f>AllData_CategoryTribe!AX3352*4</f>
        <v>0.33557999999999999</v>
      </c>
      <c r="N3351" s="5">
        <f>AllData_CategoryTribe!BA3352*9</f>
        <v>0.25015500000000002</v>
      </c>
      <c r="O3351" s="5">
        <f>AllData_CategoryTribe!BB3352*4</f>
        <v>5.1000000000000004E-3</v>
      </c>
      <c r="P3351">
        <f t="shared" si="52"/>
        <v>1</v>
      </c>
      <c r="Q3351">
        <v>44.3</v>
      </c>
    </row>
    <row r="3352" spans="1:17" x14ac:dyDescent="0.3">
      <c r="A3352" s="8" t="s">
        <v>232</v>
      </c>
      <c r="B3352" s="8" t="s">
        <v>240</v>
      </c>
      <c r="C3352" s="8" t="s">
        <v>222</v>
      </c>
      <c r="D3352" s="8" t="s">
        <v>17</v>
      </c>
      <c r="E3352" s="12">
        <v>85</v>
      </c>
      <c r="F3352" s="12">
        <v>3.0000000000000001E-3</v>
      </c>
      <c r="G3352" s="12">
        <v>0.255</v>
      </c>
      <c r="H3352" s="13">
        <v>0.67575000000000007</v>
      </c>
      <c r="I3352" s="13">
        <v>4.3095000000000001E-2</v>
      </c>
      <c r="J3352" s="13">
        <v>5.457E-2</v>
      </c>
      <c r="K3352" s="13">
        <v>0</v>
      </c>
      <c r="L3352" s="13">
        <v>0</v>
      </c>
      <c r="M3352" s="5">
        <f>AllData_CategoryTribe!AX3353*4</f>
        <v>0.17238000000000001</v>
      </c>
      <c r="N3352" s="5">
        <f>AllData_CategoryTribe!BA3353*9</f>
        <v>0.49113000000000001</v>
      </c>
      <c r="O3352" s="5">
        <f>AllData_CategoryTribe!BB3353*4</f>
        <v>0</v>
      </c>
      <c r="P3352">
        <f t="shared" si="52"/>
        <v>1</v>
      </c>
      <c r="Q3352">
        <v>38.299999999999997</v>
      </c>
    </row>
    <row r="3353" spans="1:17" x14ac:dyDescent="0.3">
      <c r="A3353" s="8" t="s">
        <v>232</v>
      </c>
      <c r="B3353" s="8" t="s">
        <v>240</v>
      </c>
      <c r="C3353" s="8" t="s">
        <v>222</v>
      </c>
      <c r="D3353" s="8" t="s">
        <v>18</v>
      </c>
      <c r="E3353" s="12"/>
      <c r="F3353" s="12">
        <v>0</v>
      </c>
      <c r="G3353" s="12">
        <v>0</v>
      </c>
      <c r="H3353" s="13">
        <v>0</v>
      </c>
      <c r="I3353" s="13">
        <v>0</v>
      </c>
      <c r="J3353" s="13">
        <v>0</v>
      </c>
      <c r="K3353" s="13">
        <v>0</v>
      </c>
      <c r="L3353" s="13">
        <v>0</v>
      </c>
      <c r="M3353" s="5">
        <f>AllData_CategoryTribe!AX3354*4</f>
        <v>0</v>
      </c>
      <c r="N3353" s="5">
        <f>AllData_CategoryTribe!BA3354*9</f>
        <v>0</v>
      </c>
      <c r="O3353" s="5">
        <f>AllData_CategoryTribe!BB3354*4</f>
        <v>0</v>
      </c>
      <c r="P3353">
        <f t="shared" si="52"/>
        <v>0</v>
      </c>
      <c r="Q3353">
        <v>39.900000000000006</v>
      </c>
    </row>
    <row r="3354" spans="1:17" x14ac:dyDescent="0.3">
      <c r="A3354" s="8" t="s">
        <v>232</v>
      </c>
      <c r="B3354" s="8" t="s">
        <v>240</v>
      </c>
      <c r="C3354" s="8" t="s">
        <v>222</v>
      </c>
      <c r="D3354" s="8" t="s">
        <v>19</v>
      </c>
      <c r="E3354" s="12">
        <v>112</v>
      </c>
      <c r="F3354" s="12">
        <v>6.7000000000000004E-2</v>
      </c>
      <c r="G3354" s="12">
        <v>7.5040000000000004</v>
      </c>
      <c r="H3354" s="13">
        <v>21.386400000000002</v>
      </c>
      <c r="I3354" s="13">
        <v>2.0185759999999999</v>
      </c>
      <c r="J3354" s="13">
        <v>1.4182560000000002</v>
      </c>
      <c r="K3354" s="13">
        <v>0</v>
      </c>
      <c r="L3354" s="13">
        <v>0</v>
      </c>
      <c r="M3354" s="5">
        <f>AllData_CategoryTribe!AX3355*4</f>
        <v>8.0743039999999997</v>
      </c>
      <c r="N3354" s="5">
        <f>AllData_CategoryTribe!BA3355*9</f>
        <v>12.764304000000001</v>
      </c>
      <c r="O3354" s="5">
        <f>AllData_CategoryTribe!BB3355*4</f>
        <v>0</v>
      </c>
      <c r="P3354">
        <f t="shared" si="52"/>
        <v>1</v>
      </c>
      <c r="Q3354">
        <v>45.8</v>
      </c>
    </row>
    <row r="3355" spans="1:17" x14ac:dyDescent="0.3">
      <c r="A3355" s="8" t="s">
        <v>232</v>
      </c>
      <c r="B3355" s="8" t="s">
        <v>240</v>
      </c>
      <c r="C3355" s="8" t="s">
        <v>222</v>
      </c>
      <c r="D3355" s="8" t="s">
        <v>22</v>
      </c>
      <c r="E3355" s="12"/>
      <c r="F3355" s="12">
        <v>0</v>
      </c>
      <c r="G3355" s="12">
        <v>0</v>
      </c>
      <c r="H3355" s="13">
        <v>0</v>
      </c>
      <c r="I3355" s="13">
        <v>0</v>
      </c>
      <c r="J3355" s="13">
        <v>0</v>
      </c>
      <c r="K3355" s="13">
        <v>0</v>
      </c>
      <c r="L3355" s="13">
        <v>0</v>
      </c>
      <c r="M3355" s="5">
        <f>AllData_CategoryTribe!AX3356*4</f>
        <v>0</v>
      </c>
      <c r="N3355" s="5">
        <f>AllData_CategoryTribe!BA3356*9</f>
        <v>0</v>
      </c>
      <c r="O3355" s="5">
        <f>AllData_CategoryTribe!BB3356*4</f>
        <v>0</v>
      </c>
      <c r="P3355">
        <f t="shared" si="52"/>
        <v>0</v>
      </c>
      <c r="Q3355">
        <v>45.8</v>
      </c>
    </row>
    <row r="3356" spans="1:17" x14ac:dyDescent="0.3">
      <c r="A3356" s="8" t="s">
        <v>232</v>
      </c>
      <c r="B3356" s="8" t="s">
        <v>240</v>
      </c>
      <c r="C3356" s="8" t="s">
        <v>222</v>
      </c>
      <c r="D3356" s="8" t="s">
        <v>136</v>
      </c>
      <c r="E3356" s="12">
        <v>56</v>
      </c>
      <c r="F3356" s="12">
        <v>0.28599999999999998</v>
      </c>
      <c r="G3356" s="12">
        <v>16.015999999999998</v>
      </c>
      <c r="H3356" s="13">
        <v>43.723679999999995</v>
      </c>
      <c r="I3356" s="13">
        <v>4.4204159999999995</v>
      </c>
      <c r="J3356" s="13">
        <v>2.7547519999999999</v>
      </c>
      <c r="K3356" s="13">
        <v>0</v>
      </c>
      <c r="L3356" s="13">
        <v>0</v>
      </c>
      <c r="M3356" s="5">
        <f>AllData_CategoryTribe!AX3357*4</f>
        <v>17.681663999999998</v>
      </c>
      <c r="N3356" s="5">
        <f>AllData_CategoryTribe!BA3357*9</f>
        <v>24.792767999999999</v>
      </c>
      <c r="O3356" s="5">
        <f>AllData_CategoryTribe!BB3357*4</f>
        <v>0</v>
      </c>
      <c r="P3356">
        <f t="shared" si="52"/>
        <v>1</v>
      </c>
      <c r="Q3356">
        <v>44.8</v>
      </c>
    </row>
    <row r="3357" spans="1:17" x14ac:dyDescent="0.3">
      <c r="A3357" s="8" t="s">
        <v>232</v>
      </c>
      <c r="B3357" s="8" t="s">
        <v>240</v>
      </c>
      <c r="C3357" s="8" t="s">
        <v>222</v>
      </c>
      <c r="D3357" s="8" t="s">
        <v>23</v>
      </c>
      <c r="E3357" s="12">
        <v>64</v>
      </c>
      <c r="F3357" s="12">
        <v>0.28599999999999998</v>
      </c>
      <c r="G3357" s="12">
        <v>18.303999999999998</v>
      </c>
      <c r="H3357" s="13">
        <v>28.371199999999998</v>
      </c>
      <c r="I3357" s="13">
        <v>2.3063039999999999</v>
      </c>
      <c r="J3357" s="13">
        <v>1.9402239999999997</v>
      </c>
      <c r="K3357" s="13">
        <v>0.201344</v>
      </c>
      <c r="L3357" s="13">
        <v>0</v>
      </c>
      <c r="M3357" s="5">
        <f>AllData_CategoryTribe!AX3358*4</f>
        <v>9.2252159999999996</v>
      </c>
      <c r="N3357" s="5">
        <f>AllData_CategoryTribe!BA3358*9</f>
        <v>17.462015999999998</v>
      </c>
      <c r="O3357" s="5">
        <f>AllData_CategoryTribe!BB3358*4</f>
        <v>0.80537599999999998</v>
      </c>
      <c r="P3357">
        <f t="shared" si="52"/>
        <v>1</v>
      </c>
      <c r="Q3357">
        <v>24.3</v>
      </c>
    </row>
    <row r="3358" spans="1:17" x14ac:dyDescent="0.3">
      <c r="A3358" s="8" t="s">
        <v>232</v>
      </c>
      <c r="B3358" s="8" t="s">
        <v>240</v>
      </c>
      <c r="C3358" s="8" t="s">
        <v>222</v>
      </c>
      <c r="D3358" s="8" t="s">
        <v>24</v>
      </c>
      <c r="E3358" s="12">
        <v>184</v>
      </c>
      <c r="F3358" s="12">
        <v>0.14299999999999999</v>
      </c>
      <c r="G3358" s="12">
        <v>26.311999999999998</v>
      </c>
      <c r="H3358" s="13">
        <v>18.155279999999998</v>
      </c>
      <c r="I3358" s="13">
        <v>0.94723199999999996</v>
      </c>
      <c r="J3358" s="13">
        <v>1.0787919999999998</v>
      </c>
      <c r="K3358" s="13">
        <v>1.18404</v>
      </c>
      <c r="L3358" s="13">
        <v>0</v>
      </c>
      <c r="M3358" s="5">
        <f>AllData_CategoryTribe!AX3359*4</f>
        <v>3.7889279999999999</v>
      </c>
      <c r="N3358" s="5">
        <f>AllData_CategoryTribe!BA3359*9</f>
        <v>9.709127999999998</v>
      </c>
      <c r="O3358" s="5">
        <f>AllData_CategoryTribe!BB3359*4</f>
        <v>4.7361599999999999</v>
      </c>
      <c r="P3358">
        <f t="shared" si="52"/>
        <v>1</v>
      </c>
      <c r="Q3358">
        <v>12.2</v>
      </c>
    </row>
    <row r="3359" spans="1:17" x14ac:dyDescent="0.3">
      <c r="A3359" s="8" t="s">
        <v>232</v>
      </c>
      <c r="B3359" s="8" t="s">
        <v>240</v>
      </c>
      <c r="C3359" s="8" t="s">
        <v>222</v>
      </c>
      <c r="D3359" s="8" t="s">
        <v>25</v>
      </c>
      <c r="E3359" s="12"/>
      <c r="F3359" s="12">
        <v>0</v>
      </c>
      <c r="G3359" s="12">
        <v>0</v>
      </c>
      <c r="H3359" s="13">
        <v>0</v>
      </c>
      <c r="I3359" s="13">
        <v>0</v>
      </c>
      <c r="J3359" s="13">
        <v>0</v>
      </c>
      <c r="K3359" s="13">
        <v>0</v>
      </c>
      <c r="L3359" s="13">
        <v>0</v>
      </c>
      <c r="M3359" s="5">
        <f>AllData_CategoryTribe!AX3360*4</f>
        <v>0</v>
      </c>
      <c r="N3359" s="5">
        <f>AllData_CategoryTribe!BA3360*9</f>
        <v>0</v>
      </c>
      <c r="O3359" s="5">
        <f>AllData_CategoryTribe!BB3360*4</f>
        <v>0</v>
      </c>
      <c r="P3359">
        <f t="shared" si="52"/>
        <v>0</v>
      </c>
      <c r="Q3359">
        <v>59.3</v>
      </c>
    </row>
    <row r="3360" spans="1:17" x14ac:dyDescent="0.3">
      <c r="A3360" s="8" t="s">
        <v>20</v>
      </c>
      <c r="B3360" s="8" t="s">
        <v>240</v>
      </c>
      <c r="C3360" s="8" t="s">
        <v>222</v>
      </c>
      <c r="D3360" s="8" t="s">
        <v>20</v>
      </c>
      <c r="E3360" s="12">
        <v>112</v>
      </c>
      <c r="F3360" s="12">
        <v>1</v>
      </c>
      <c r="G3360" s="12">
        <v>112</v>
      </c>
      <c r="H3360" s="13">
        <v>117.6</v>
      </c>
      <c r="I3360" s="13">
        <v>20.72</v>
      </c>
      <c r="J3360" s="13">
        <v>3.2480000000000002</v>
      </c>
      <c r="K3360" s="13">
        <v>0</v>
      </c>
      <c r="L3360" s="13">
        <v>0</v>
      </c>
      <c r="M3360" s="5">
        <f>AllData_CategoryTribe!AX3361*4</f>
        <v>82.88</v>
      </c>
      <c r="N3360" s="5">
        <f>AllData_CategoryTribe!BA3361*9</f>
        <v>29.232000000000003</v>
      </c>
      <c r="O3360" s="5">
        <f>AllData_CategoryTribe!BB3361*4</f>
        <v>0</v>
      </c>
      <c r="P3360">
        <f t="shared" si="52"/>
        <v>1</v>
      </c>
      <c r="Q3360">
        <v>21.4</v>
      </c>
    </row>
    <row r="3361" spans="1:17" x14ac:dyDescent="0.3">
      <c r="A3361" s="8" t="s">
        <v>233</v>
      </c>
      <c r="B3361" s="8" t="s">
        <v>240</v>
      </c>
      <c r="C3361" s="8" t="s">
        <v>222</v>
      </c>
      <c r="D3361" s="8" t="s">
        <v>26</v>
      </c>
      <c r="E3361" s="12">
        <v>175</v>
      </c>
      <c r="F3361" s="12">
        <v>3.3000000000000002E-2</v>
      </c>
      <c r="G3361" s="12">
        <v>5.7750000000000004</v>
      </c>
      <c r="H3361" s="13">
        <v>7.5075000000000003</v>
      </c>
      <c r="I3361" s="13">
        <v>0.1386</v>
      </c>
      <c r="J3361" s="13">
        <v>1.155E-2</v>
      </c>
      <c r="K3361" s="13">
        <v>1.6516500000000003</v>
      </c>
      <c r="L3361" s="13">
        <v>1.7325E-2</v>
      </c>
      <c r="M3361" s="5">
        <f>AllData_CategoryTribe!AX3362*4</f>
        <v>0.5544</v>
      </c>
      <c r="N3361" s="5">
        <f>AllData_CategoryTribe!BA3362*9</f>
        <v>0.10395</v>
      </c>
      <c r="O3361" s="5">
        <f>AllData_CategoryTribe!BB3362*4</f>
        <v>6.6066000000000011</v>
      </c>
      <c r="P3361">
        <f t="shared" si="52"/>
        <v>1</v>
      </c>
      <c r="Q3361">
        <v>31.200000000000003</v>
      </c>
    </row>
    <row r="3362" spans="1:17" x14ac:dyDescent="0.3">
      <c r="A3362" s="8" t="s">
        <v>233</v>
      </c>
      <c r="B3362" s="8" t="s">
        <v>240</v>
      </c>
      <c r="C3362" s="8" t="s">
        <v>222</v>
      </c>
      <c r="D3362" s="8" t="s">
        <v>28</v>
      </c>
      <c r="E3362" s="12">
        <v>185</v>
      </c>
      <c r="F3362" s="12">
        <v>1</v>
      </c>
      <c r="G3362" s="12">
        <v>185</v>
      </c>
      <c r="H3362" s="13">
        <v>234.95</v>
      </c>
      <c r="I3362" s="13">
        <v>16.094999999999999</v>
      </c>
      <c r="J3362" s="13">
        <v>0.92500000000000004</v>
      </c>
      <c r="K3362" s="13">
        <v>42.18</v>
      </c>
      <c r="L3362" s="13">
        <v>11.84</v>
      </c>
      <c r="M3362" s="5">
        <f>AllData_CategoryTribe!AX3363*4</f>
        <v>64.38</v>
      </c>
      <c r="N3362" s="5">
        <f>AllData_CategoryTribe!BA3363*9</f>
        <v>8.3250000000000011</v>
      </c>
      <c r="O3362" s="5">
        <f>AllData_CategoryTribe!BB3363*4</f>
        <v>168.72</v>
      </c>
      <c r="P3362">
        <f t="shared" si="52"/>
        <v>1</v>
      </c>
      <c r="Q3362">
        <v>32</v>
      </c>
    </row>
    <row r="3363" spans="1:17" x14ac:dyDescent="0.3">
      <c r="A3363" s="8" t="s">
        <v>233</v>
      </c>
      <c r="B3363" s="8" t="s">
        <v>240</v>
      </c>
      <c r="C3363" s="8" t="s">
        <v>222</v>
      </c>
      <c r="D3363" s="8" t="s">
        <v>29</v>
      </c>
      <c r="E3363" s="12">
        <v>60</v>
      </c>
      <c r="F3363" s="12">
        <v>0.28599999999999998</v>
      </c>
      <c r="G3363" s="12">
        <v>17.16</v>
      </c>
      <c r="H3363" s="13">
        <v>3.7751999999999999</v>
      </c>
      <c r="I3363" s="13">
        <v>0.1716</v>
      </c>
      <c r="J3363" s="13">
        <v>6.8640000000000007E-2</v>
      </c>
      <c r="K3363" s="13">
        <v>0.7722</v>
      </c>
      <c r="L3363" s="13">
        <v>0.48047999999999996</v>
      </c>
      <c r="M3363" s="5">
        <f>AllData_CategoryTribe!AX3364*4</f>
        <v>0.68640000000000001</v>
      </c>
      <c r="N3363" s="5">
        <f>AllData_CategoryTribe!BA3364*9</f>
        <v>0.61776000000000009</v>
      </c>
      <c r="O3363" s="5">
        <f>AllData_CategoryTribe!BB3364*4</f>
        <v>3.0888</v>
      </c>
      <c r="P3363">
        <f t="shared" si="52"/>
        <v>1</v>
      </c>
      <c r="Q3363">
        <v>5.9</v>
      </c>
    </row>
    <row r="3364" spans="1:17" x14ac:dyDescent="0.3">
      <c r="A3364" s="8" t="s">
        <v>233</v>
      </c>
      <c r="B3364" s="8" t="s">
        <v>240</v>
      </c>
      <c r="C3364" s="8" t="s">
        <v>222</v>
      </c>
      <c r="D3364" s="8" t="s">
        <v>30</v>
      </c>
      <c r="E3364" s="12">
        <v>119</v>
      </c>
      <c r="F3364" s="12">
        <v>1</v>
      </c>
      <c r="G3364" s="12">
        <v>119</v>
      </c>
      <c r="H3364" s="13">
        <v>109.48</v>
      </c>
      <c r="I3364" s="13">
        <v>1.19</v>
      </c>
      <c r="J3364" s="13">
        <v>0.59499999999999997</v>
      </c>
      <c r="K3364" s="13">
        <v>27.846</v>
      </c>
      <c r="L3364" s="13">
        <v>2.8559999999999999</v>
      </c>
      <c r="M3364" s="5">
        <f>AllData_CategoryTribe!AX3365*4</f>
        <v>4.76</v>
      </c>
      <c r="N3364" s="5">
        <f>AllData_CategoryTribe!BA3365*9</f>
        <v>5.3549999999999995</v>
      </c>
      <c r="O3364" s="5">
        <f>AllData_CategoryTribe!BB3365*4</f>
        <v>111.384</v>
      </c>
      <c r="P3364">
        <f t="shared" si="52"/>
        <v>1</v>
      </c>
      <c r="Q3364">
        <v>24.9</v>
      </c>
    </row>
    <row r="3365" spans="1:17" x14ac:dyDescent="0.3">
      <c r="A3365" s="8" t="s">
        <v>233</v>
      </c>
      <c r="B3365" s="8" t="s">
        <v>240</v>
      </c>
      <c r="C3365" s="8" t="s">
        <v>222</v>
      </c>
      <c r="D3365" s="8" t="s">
        <v>31</v>
      </c>
      <c r="E3365" s="12">
        <v>122</v>
      </c>
      <c r="F3365" s="12">
        <v>1</v>
      </c>
      <c r="G3365" s="12">
        <v>122</v>
      </c>
      <c r="H3365" s="13">
        <v>113.46</v>
      </c>
      <c r="I3365" s="13">
        <v>2.44</v>
      </c>
      <c r="J3365" s="13">
        <v>0.12200000000000001</v>
      </c>
      <c r="K3365" s="13">
        <v>26.352000000000004</v>
      </c>
      <c r="L3365" s="13">
        <v>1.83</v>
      </c>
      <c r="M3365" s="5">
        <f>AllData_CategoryTribe!AX3366*4</f>
        <v>9.76</v>
      </c>
      <c r="N3365" s="5">
        <f>AllData_CategoryTribe!BA3366*9</f>
        <v>1.0980000000000001</v>
      </c>
      <c r="O3365" s="5">
        <f>AllData_CategoryTribe!BB3366*4</f>
        <v>105.40800000000002</v>
      </c>
      <c r="P3365">
        <f t="shared" si="52"/>
        <v>1</v>
      </c>
      <c r="Q3365">
        <v>23.700000000000003</v>
      </c>
    </row>
    <row r="3366" spans="1:17" x14ac:dyDescent="0.3">
      <c r="A3366" s="8" t="s">
        <v>233</v>
      </c>
      <c r="B3366" s="8" t="s">
        <v>240</v>
      </c>
      <c r="C3366" s="8" t="s">
        <v>222</v>
      </c>
      <c r="D3366" s="8" t="s">
        <v>87</v>
      </c>
      <c r="E3366" s="12">
        <v>171</v>
      </c>
      <c r="F3366" s="12">
        <v>3.3000000000000002E-2</v>
      </c>
      <c r="G3366" s="12">
        <v>5.6430000000000007</v>
      </c>
      <c r="H3366" s="13">
        <v>6.5458800000000004</v>
      </c>
      <c r="I3366" s="13">
        <v>0.43451100000000004</v>
      </c>
      <c r="J3366" s="13">
        <v>2.8215000000000004E-2</v>
      </c>
      <c r="K3366" s="13">
        <v>1.1737440000000001</v>
      </c>
      <c r="L3366" s="13">
        <v>0.36679500000000004</v>
      </c>
      <c r="M3366" s="5">
        <f>AllData_CategoryTribe!AX3367*4</f>
        <v>1.7380440000000001</v>
      </c>
      <c r="N3366" s="5">
        <f>AllData_CategoryTribe!BA3367*9</f>
        <v>0.25393500000000002</v>
      </c>
      <c r="O3366" s="5">
        <f>AllData_CategoryTribe!BB3367*4</f>
        <v>4.6949760000000005</v>
      </c>
      <c r="P3366">
        <f t="shared" si="52"/>
        <v>1</v>
      </c>
      <c r="Q3366">
        <v>29</v>
      </c>
    </row>
    <row r="3367" spans="1:17" x14ac:dyDescent="0.3">
      <c r="A3367" s="8" t="s">
        <v>233</v>
      </c>
      <c r="B3367" s="8" t="s">
        <v>240</v>
      </c>
      <c r="C3367" s="8" t="s">
        <v>222</v>
      </c>
      <c r="D3367" s="8" t="s">
        <v>128</v>
      </c>
      <c r="E3367" s="12">
        <v>62</v>
      </c>
      <c r="F3367" s="12">
        <v>3.0000000000000001E-3</v>
      </c>
      <c r="G3367" s="12">
        <v>0.186</v>
      </c>
      <c r="H3367" s="13">
        <v>8.3699999999999997E-2</v>
      </c>
      <c r="I3367" s="13">
        <v>2.0460000000000001E-3</v>
      </c>
      <c r="J3367" s="13">
        <v>3.7200000000000004E-4</v>
      </c>
      <c r="K3367" s="13">
        <v>1.9530000000000002E-2</v>
      </c>
      <c r="L3367" s="13">
        <v>6.1380000000000002E-3</v>
      </c>
      <c r="M3367" s="5">
        <f>AllData_CategoryTribe!AX3368*4</f>
        <v>8.1840000000000003E-3</v>
      </c>
      <c r="N3367" s="5">
        <f>AllData_CategoryTribe!BA3368*9</f>
        <v>3.3480000000000003E-3</v>
      </c>
      <c r="O3367" s="5">
        <f>AllData_CategoryTribe!BB3368*4</f>
        <v>7.8120000000000009E-2</v>
      </c>
      <c r="P3367">
        <f t="shared" si="52"/>
        <v>1</v>
      </c>
      <c r="Q3367">
        <v>11.8</v>
      </c>
    </row>
    <row r="3368" spans="1:17" x14ac:dyDescent="0.3">
      <c r="A3368" s="8" t="s">
        <v>233</v>
      </c>
      <c r="B3368" s="8" t="s">
        <v>240</v>
      </c>
      <c r="C3368" s="8" t="s">
        <v>222</v>
      </c>
      <c r="D3368" s="8" t="s">
        <v>167</v>
      </c>
      <c r="E3368" s="12">
        <v>62</v>
      </c>
      <c r="F3368" s="12">
        <v>1</v>
      </c>
      <c r="G3368" s="12">
        <v>62</v>
      </c>
      <c r="H3368" s="13">
        <v>13.02</v>
      </c>
      <c r="I3368" s="13">
        <v>0.55800000000000005</v>
      </c>
      <c r="J3368" s="13">
        <v>0.18599999999999997</v>
      </c>
      <c r="K3368" s="13">
        <v>2.8519999999999999</v>
      </c>
      <c r="L3368" s="13">
        <v>0.68200000000000005</v>
      </c>
      <c r="M3368" s="5">
        <f>AllData_CategoryTribe!AX3369*4</f>
        <v>2.2320000000000002</v>
      </c>
      <c r="N3368" s="5">
        <f>AllData_CategoryTribe!BA3369*9</f>
        <v>1.6739999999999997</v>
      </c>
      <c r="O3368" s="5">
        <f>AllData_CategoryTribe!BB3369*4</f>
        <v>11.407999999999999</v>
      </c>
      <c r="P3368">
        <f t="shared" si="52"/>
        <v>1</v>
      </c>
      <c r="Q3368">
        <v>5.8</v>
      </c>
    </row>
    <row r="3369" spans="1:17" x14ac:dyDescent="0.3">
      <c r="A3369" s="8" t="s">
        <v>233</v>
      </c>
      <c r="B3369" s="8" t="s">
        <v>240</v>
      </c>
      <c r="C3369" s="8" t="s">
        <v>222</v>
      </c>
      <c r="D3369" s="8" t="s">
        <v>171</v>
      </c>
      <c r="E3369" s="12">
        <v>44</v>
      </c>
      <c r="F3369" s="12">
        <v>3.3000000000000002E-2</v>
      </c>
      <c r="G3369" s="12">
        <v>1.452</v>
      </c>
      <c r="H3369" s="13">
        <v>3.9784800000000002</v>
      </c>
      <c r="I3369" s="13">
        <v>0.127776</v>
      </c>
      <c r="J3369" s="13">
        <v>4.3560000000000001E-2</v>
      </c>
      <c r="K3369" s="13">
        <v>0.75358800000000004</v>
      </c>
      <c r="L3369" s="13">
        <v>4.0655999999999998E-2</v>
      </c>
      <c r="M3369" s="5">
        <f>AllData_CategoryTribe!AX3370*4</f>
        <v>0.511104</v>
      </c>
      <c r="N3369" s="5">
        <f>AllData_CategoryTribe!BA3370*9</f>
        <v>0.39204</v>
      </c>
      <c r="O3369" s="5">
        <f>AllData_CategoryTribe!BB3370*4</f>
        <v>3.0143520000000001</v>
      </c>
      <c r="P3369">
        <f t="shared" si="52"/>
        <v>1</v>
      </c>
      <c r="Q3369">
        <v>63.7</v>
      </c>
    </row>
    <row r="3370" spans="1:17" x14ac:dyDescent="0.3">
      <c r="A3370" s="8" t="s">
        <v>234</v>
      </c>
      <c r="B3370" s="8" t="s">
        <v>240</v>
      </c>
      <c r="C3370" s="8" t="s">
        <v>222</v>
      </c>
      <c r="D3370" s="8" t="s">
        <v>248</v>
      </c>
      <c r="E3370" s="12">
        <v>134</v>
      </c>
      <c r="F3370" s="12">
        <v>0.42899999999999999</v>
      </c>
      <c r="G3370" s="12">
        <v>57.485999999999997</v>
      </c>
      <c r="H3370" s="13">
        <v>93.702179999999984</v>
      </c>
      <c r="I3370" s="13">
        <v>3.6216179999999998</v>
      </c>
      <c r="J3370" s="13">
        <v>0.80480399999999985</v>
      </c>
      <c r="K3370" s="13">
        <v>17.878146000000001</v>
      </c>
      <c r="L3370" s="13">
        <v>0.57485999999999993</v>
      </c>
      <c r="M3370" s="5">
        <f>AllData_CategoryTribe!AX3371*4</f>
        <v>14.486471999999999</v>
      </c>
      <c r="N3370" s="5">
        <f>AllData_CategoryTribe!BA3371*9</f>
        <v>7.2432359999999987</v>
      </c>
      <c r="O3370" s="5">
        <f>AllData_CategoryTribe!BB3371*4</f>
        <v>71.512584000000004</v>
      </c>
      <c r="P3370">
        <f t="shared" si="52"/>
        <v>1</v>
      </c>
      <c r="Q3370">
        <v>38.799999999999997</v>
      </c>
    </row>
    <row r="3371" spans="1:17" x14ac:dyDescent="0.3">
      <c r="A3371" s="8" t="s">
        <v>234</v>
      </c>
      <c r="B3371" s="8" t="s">
        <v>240</v>
      </c>
      <c r="C3371" s="8" t="s">
        <v>222</v>
      </c>
      <c r="D3371" s="8" t="s">
        <v>27</v>
      </c>
      <c r="E3371" s="12">
        <v>112</v>
      </c>
      <c r="F3371" s="12">
        <v>1</v>
      </c>
      <c r="G3371" s="12">
        <v>112</v>
      </c>
      <c r="H3371" s="13">
        <v>140</v>
      </c>
      <c r="I3371" s="13">
        <v>2.3520000000000003</v>
      </c>
      <c r="J3371" s="13">
        <v>1.456</v>
      </c>
      <c r="K3371" s="13">
        <v>29.344000000000001</v>
      </c>
      <c r="L3371" s="13">
        <v>1.1200000000000001</v>
      </c>
      <c r="M3371" s="5">
        <f>AllData_CategoryTribe!AX3372*4</f>
        <v>9.4080000000000013</v>
      </c>
      <c r="N3371" s="5">
        <f>AllData_CategoryTribe!BA3372*9</f>
        <v>13.103999999999999</v>
      </c>
      <c r="O3371" s="5">
        <f>AllData_CategoryTribe!BB3372*4</f>
        <v>117.376</v>
      </c>
      <c r="P3371">
        <f t="shared" si="52"/>
        <v>1</v>
      </c>
      <c r="Q3371">
        <v>29.6</v>
      </c>
    </row>
    <row r="3372" spans="1:17" x14ac:dyDescent="0.3">
      <c r="A3372" s="8" t="s">
        <v>234</v>
      </c>
      <c r="B3372" s="8" t="s">
        <v>240</v>
      </c>
      <c r="C3372" s="8" t="s">
        <v>222</v>
      </c>
      <c r="D3372" s="8" t="s">
        <v>32</v>
      </c>
      <c r="E3372" s="12">
        <v>83</v>
      </c>
      <c r="F3372" s="12">
        <v>0.28599999999999998</v>
      </c>
      <c r="G3372" s="12">
        <v>23.738</v>
      </c>
      <c r="H3372" s="13">
        <v>78.810159999999996</v>
      </c>
      <c r="I3372" s="13">
        <v>2.445014</v>
      </c>
      <c r="J3372" s="13">
        <v>0.71214</v>
      </c>
      <c r="K3372" s="13">
        <v>17.494906</v>
      </c>
      <c r="L3372" s="13">
        <v>3.014726</v>
      </c>
      <c r="M3372" s="5">
        <f>AllData_CategoryTribe!AX3373*4</f>
        <v>9.7800560000000001</v>
      </c>
      <c r="N3372" s="5">
        <f>AllData_CategoryTribe!BA3373*9</f>
        <v>6.4092599999999997</v>
      </c>
      <c r="O3372" s="5">
        <f>AllData_CategoryTribe!BB3373*4</f>
        <v>69.979624000000001</v>
      </c>
      <c r="P3372">
        <f t="shared" si="52"/>
        <v>1</v>
      </c>
      <c r="Q3372">
        <v>87</v>
      </c>
    </row>
    <row r="3373" spans="1:17" x14ac:dyDescent="0.3">
      <c r="A3373" s="8" t="s">
        <v>234</v>
      </c>
      <c r="B3373" s="8" t="s">
        <v>240</v>
      </c>
      <c r="C3373" s="8" t="s">
        <v>222</v>
      </c>
      <c r="D3373" s="8" t="s">
        <v>74</v>
      </c>
      <c r="E3373" s="12">
        <v>340</v>
      </c>
      <c r="F3373" s="12">
        <v>0.28599999999999998</v>
      </c>
      <c r="G3373" s="12">
        <v>97.24</v>
      </c>
      <c r="H3373" s="13">
        <v>39.868399999999994</v>
      </c>
      <c r="I3373" s="13">
        <v>0</v>
      </c>
      <c r="J3373" s="13">
        <v>0</v>
      </c>
      <c r="K3373" s="13">
        <v>10.112959999999999</v>
      </c>
      <c r="L3373" s="13">
        <v>0</v>
      </c>
      <c r="M3373" s="5">
        <f>AllData_CategoryTribe!AX3374*4</f>
        <v>0</v>
      </c>
      <c r="N3373" s="5">
        <f>AllData_CategoryTribe!BA3374*9</f>
        <v>0</v>
      </c>
      <c r="O3373" s="5">
        <f>AllData_CategoryTribe!BB3374*4</f>
        <v>40.451839999999997</v>
      </c>
      <c r="P3373">
        <f t="shared" si="52"/>
        <v>1</v>
      </c>
      <c r="Q3373">
        <v>10.4</v>
      </c>
    </row>
    <row r="3374" spans="1:17" x14ac:dyDescent="0.3">
      <c r="A3374" s="8" t="s">
        <v>232</v>
      </c>
      <c r="B3374" s="8" t="s">
        <v>239</v>
      </c>
      <c r="C3374" s="8" t="s">
        <v>223</v>
      </c>
      <c r="D3374" s="8" t="s">
        <v>13</v>
      </c>
      <c r="E3374" s="12">
        <v>112</v>
      </c>
      <c r="F3374" s="12">
        <v>0.28599999999999998</v>
      </c>
      <c r="G3374" s="12">
        <v>32.031999999999996</v>
      </c>
      <c r="H3374" s="13">
        <v>86.16607999999998</v>
      </c>
      <c r="I3374" s="13">
        <v>7.9759679999999991</v>
      </c>
      <c r="J3374" s="13">
        <v>5.7657599999999993</v>
      </c>
      <c r="K3374" s="13">
        <v>0</v>
      </c>
      <c r="L3374" s="13">
        <v>0</v>
      </c>
      <c r="M3374" s="5">
        <f>AllData_CategoryTribe!AX3375*4</f>
        <v>31.903871999999996</v>
      </c>
      <c r="N3374" s="5">
        <f>AllData_CategoryTribe!BA3375*9</f>
        <v>51.891839999999995</v>
      </c>
      <c r="O3374" s="5">
        <f>AllData_CategoryTribe!BB3375*4</f>
        <v>0</v>
      </c>
      <c r="P3374">
        <f t="shared" si="52"/>
        <v>1</v>
      </c>
      <c r="Q3374">
        <v>42.9</v>
      </c>
    </row>
    <row r="3375" spans="1:17" x14ac:dyDescent="0.3">
      <c r="A3375" s="8" t="s">
        <v>232</v>
      </c>
      <c r="B3375" s="8" t="s">
        <v>239</v>
      </c>
      <c r="C3375" s="8" t="s">
        <v>223</v>
      </c>
      <c r="D3375" s="8" t="s">
        <v>15</v>
      </c>
      <c r="E3375" s="12"/>
      <c r="F3375" s="12">
        <v>0</v>
      </c>
      <c r="G3375" s="12">
        <v>0</v>
      </c>
      <c r="H3375" s="13">
        <v>0</v>
      </c>
      <c r="I3375" s="13">
        <v>0</v>
      </c>
      <c r="J3375" s="13">
        <v>0</v>
      </c>
      <c r="K3375" s="13">
        <v>0</v>
      </c>
      <c r="L3375" s="13">
        <v>0</v>
      </c>
      <c r="M3375" s="5">
        <f>AllData_CategoryTribe!AX3376*4</f>
        <v>0</v>
      </c>
      <c r="N3375" s="5">
        <f>AllData_CategoryTribe!BA3376*9</f>
        <v>0</v>
      </c>
      <c r="O3375" s="5">
        <f>AllData_CategoryTribe!BB3376*4</f>
        <v>0</v>
      </c>
      <c r="P3375">
        <f t="shared" si="52"/>
        <v>0</v>
      </c>
      <c r="Q3375">
        <v>44.3</v>
      </c>
    </row>
    <row r="3376" spans="1:17" x14ac:dyDescent="0.3">
      <c r="A3376" s="8" t="s">
        <v>232</v>
      </c>
      <c r="B3376" s="8" t="s">
        <v>239</v>
      </c>
      <c r="C3376" s="8" t="s">
        <v>223</v>
      </c>
      <c r="D3376" s="8" t="s">
        <v>17</v>
      </c>
      <c r="E3376" s="12"/>
      <c r="F3376" s="12">
        <v>0</v>
      </c>
      <c r="G3376" s="12">
        <v>0</v>
      </c>
      <c r="H3376" s="13">
        <v>0</v>
      </c>
      <c r="I3376" s="13">
        <v>0</v>
      </c>
      <c r="J3376" s="13">
        <v>0</v>
      </c>
      <c r="K3376" s="13">
        <v>0</v>
      </c>
      <c r="L3376" s="13">
        <v>0</v>
      </c>
      <c r="M3376" s="5">
        <f>AllData_CategoryTribe!AX3377*4</f>
        <v>0</v>
      </c>
      <c r="N3376" s="5">
        <f>AllData_CategoryTribe!BA3377*9</f>
        <v>0</v>
      </c>
      <c r="O3376" s="5">
        <f>AllData_CategoryTribe!BB3377*4</f>
        <v>0</v>
      </c>
      <c r="P3376">
        <f t="shared" si="52"/>
        <v>0</v>
      </c>
      <c r="Q3376">
        <v>38.299999999999997</v>
      </c>
    </row>
    <row r="3377" spans="1:17" x14ac:dyDescent="0.3">
      <c r="A3377" s="8" t="s">
        <v>232</v>
      </c>
      <c r="B3377" s="8" t="s">
        <v>239</v>
      </c>
      <c r="C3377" s="8" t="s">
        <v>223</v>
      </c>
      <c r="D3377" s="8" t="s">
        <v>18</v>
      </c>
      <c r="E3377" s="12"/>
      <c r="F3377" s="12">
        <v>0</v>
      </c>
      <c r="G3377" s="12">
        <v>0</v>
      </c>
      <c r="H3377" s="13">
        <v>0</v>
      </c>
      <c r="I3377" s="13">
        <v>0</v>
      </c>
      <c r="J3377" s="13">
        <v>0</v>
      </c>
      <c r="K3377" s="13">
        <v>0</v>
      </c>
      <c r="L3377" s="13">
        <v>0</v>
      </c>
      <c r="M3377" s="5">
        <f>AllData_CategoryTribe!AX3378*4</f>
        <v>0</v>
      </c>
      <c r="N3377" s="5">
        <f>AllData_CategoryTribe!BA3378*9</f>
        <v>0</v>
      </c>
      <c r="O3377" s="5">
        <f>AllData_CategoryTribe!BB3378*4</f>
        <v>0</v>
      </c>
      <c r="P3377">
        <f t="shared" si="52"/>
        <v>0</v>
      </c>
      <c r="Q3377">
        <v>39.900000000000006</v>
      </c>
    </row>
    <row r="3378" spans="1:17" x14ac:dyDescent="0.3">
      <c r="A3378" s="8" t="s">
        <v>232</v>
      </c>
      <c r="B3378" s="8" t="s">
        <v>239</v>
      </c>
      <c r="C3378" s="8" t="s">
        <v>223</v>
      </c>
      <c r="D3378" s="8" t="s">
        <v>19</v>
      </c>
      <c r="E3378" s="12">
        <v>112</v>
      </c>
      <c r="F3378" s="12">
        <v>3.3000000000000002E-2</v>
      </c>
      <c r="G3378" s="12">
        <v>3.6960000000000002</v>
      </c>
      <c r="H3378" s="13">
        <v>10.533600000000002</v>
      </c>
      <c r="I3378" s="13">
        <v>0.994224</v>
      </c>
      <c r="J3378" s="13">
        <v>0.69854399999999994</v>
      </c>
      <c r="K3378" s="13">
        <v>0</v>
      </c>
      <c r="L3378" s="13">
        <v>0</v>
      </c>
      <c r="M3378" s="5">
        <f>AllData_CategoryTribe!AX3379*4</f>
        <v>3.976896</v>
      </c>
      <c r="N3378" s="5">
        <f>AllData_CategoryTribe!BA3379*9</f>
        <v>6.2868959999999996</v>
      </c>
      <c r="O3378" s="5">
        <f>AllData_CategoryTribe!BB3379*4</f>
        <v>0</v>
      </c>
      <c r="P3378">
        <f t="shared" si="52"/>
        <v>1</v>
      </c>
      <c r="Q3378">
        <v>45.8</v>
      </c>
    </row>
    <row r="3379" spans="1:17" x14ac:dyDescent="0.3">
      <c r="A3379" s="8" t="s">
        <v>232</v>
      </c>
      <c r="B3379" s="8" t="s">
        <v>239</v>
      </c>
      <c r="C3379" s="8" t="s">
        <v>223</v>
      </c>
      <c r="D3379" s="8" t="s">
        <v>22</v>
      </c>
      <c r="E3379" s="12"/>
      <c r="F3379" s="12">
        <v>0</v>
      </c>
      <c r="G3379" s="12">
        <v>0</v>
      </c>
      <c r="H3379" s="13">
        <v>0</v>
      </c>
      <c r="I3379" s="13">
        <v>0</v>
      </c>
      <c r="J3379" s="13">
        <v>0</v>
      </c>
      <c r="K3379" s="13">
        <v>0</v>
      </c>
      <c r="L3379" s="13">
        <v>0</v>
      </c>
      <c r="M3379" s="5">
        <f>AllData_CategoryTribe!AX3380*4</f>
        <v>0</v>
      </c>
      <c r="N3379" s="5">
        <f>AllData_CategoryTribe!BA3380*9</f>
        <v>0</v>
      </c>
      <c r="O3379" s="5">
        <f>AllData_CategoryTribe!BB3380*4</f>
        <v>0</v>
      </c>
      <c r="P3379">
        <f t="shared" si="52"/>
        <v>0</v>
      </c>
      <c r="Q3379">
        <v>45.8</v>
      </c>
    </row>
    <row r="3380" spans="1:17" x14ac:dyDescent="0.3">
      <c r="A3380" s="8" t="s">
        <v>232</v>
      </c>
      <c r="B3380" s="8" t="s">
        <v>239</v>
      </c>
      <c r="C3380" s="8" t="s">
        <v>223</v>
      </c>
      <c r="D3380" s="8" t="s">
        <v>136</v>
      </c>
      <c r="E3380" s="12">
        <v>56</v>
      </c>
      <c r="F3380" s="12">
        <v>0.14299999999999999</v>
      </c>
      <c r="G3380" s="12">
        <v>8.0079999999999991</v>
      </c>
      <c r="H3380" s="13">
        <v>21.861839999999997</v>
      </c>
      <c r="I3380" s="13">
        <v>2.2102079999999997</v>
      </c>
      <c r="J3380" s="13">
        <v>1.3773759999999999</v>
      </c>
      <c r="K3380" s="13">
        <v>0</v>
      </c>
      <c r="L3380" s="13">
        <v>0</v>
      </c>
      <c r="M3380" s="5">
        <f>AllData_CategoryTribe!AX3381*4</f>
        <v>8.8408319999999989</v>
      </c>
      <c r="N3380" s="5">
        <f>AllData_CategoryTribe!BA3381*9</f>
        <v>12.396383999999999</v>
      </c>
      <c r="O3380" s="5">
        <f>AllData_CategoryTribe!BB3381*4</f>
        <v>0</v>
      </c>
      <c r="P3380">
        <f t="shared" si="52"/>
        <v>1</v>
      </c>
      <c r="Q3380">
        <v>44.8</v>
      </c>
    </row>
    <row r="3381" spans="1:17" x14ac:dyDescent="0.3">
      <c r="A3381" s="8" t="s">
        <v>232</v>
      </c>
      <c r="B3381" s="8" t="s">
        <v>239</v>
      </c>
      <c r="C3381" s="8" t="s">
        <v>223</v>
      </c>
      <c r="D3381" s="8" t="s">
        <v>23</v>
      </c>
      <c r="E3381" s="12">
        <v>64</v>
      </c>
      <c r="F3381" s="12">
        <v>3.3000000000000002E-2</v>
      </c>
      <c r="G3381" s="12">
        <v>2.1120000000000001</v>
      </c>
      <c r="H3381" s="13">
        <v>3.2736000000000001</v>
      </c>
      <c r="I3381" s="13">
        <v>0.26611200000000002</v>
      </c>
      <c r="J3381" s="13">
        <v>0.22387199999999999</v>
      </c>
      <c r="K3381" s="13">
        <v>2.3232000000000003E-2</v>
      </c>
      <c r="L3381" s="13">
        <v>0</v>
      </c>
      <c r="M3381" s="5">
        <f>AllData_CategoryTribe!AX3382*4</f>
        <v>1.0644480000000001</v>
      </c>
      <c r="N3381" s="5">
        <f>AllData_CategoryTribe!BA3382*9</f>
        <v>2.0148479999999998</v>
      </c>
      <c r="O3381" s="5">
        <f>AllData_CategoryTribe!BB3382*4</f>
        <v>9.2928000000000011E-2</v>
      </c>
      <c r="P3381">
        <f t="shared" si="52"/>
        <v>1</v>
      </c>
      <c r="Q3381">
        <v>24.3</v>
      </c>
    </row>
    <row r="3382" spans="1:17" x14ac:dyDescent="0.3">
      <c r="A3382" s="8" t="s">
        <v>232</v>
      </c>
      <c r="B3382" s="8" t="s">
        <v>239</v>
      </c>
      <c r="C3382" s="8" t="s">
        <v>223</v>
      </c>
      <c r="D3382" s="8" t="s">
        <v>24</v>
      </c>
      <c r="E3382" s="12">
        <v>184</v>
      </c>
      <c r="F3382" s="12">
        <v>6.7000000000000004E-2</v>
      </c>
      <c r="G3382" s="12">
        <v>12.328000000000001</v>
      </c>
      <c r="H3382" s="13">
        <v>8.5063200000000005</v>
      </c>
      <c r="I3382" s="13">
        <v>0.44380800000000009</v>
      </c>
      <c r="J3382" s="13">
        <v>0.50544800000000001</v>
      </c>
      <c r="K3382" s="13">
        <v>0.55476000000000003</v>
      </c>
      <c r="L3382" s="13">
        <v>0</v>
      </c>
      <c r="M3382" s="5">
        <f>AllData_CategoryTribe!AX3383*4</f>
        <v>1.7752320000000004</v>
      </c>
      <c r="N3382" s="5">
        <f>AllData_CategoryTribe!BA3383*9</f>
        <v>4.5490320000000004</v>
      </c>
      <c r="O3382" s="5">
        <f>AllData_CategoryTribe!BB3383*4</f>
        <v>2.2190400000000001</v>
      </c>
      <c r="P3382">
        <f t="shared" si="52"/>
        <v>1</v>
      </c>
      <c r="Q3382">
        <v>12.2</v>
      </c>
    </row>
    <row r="3383" spans="1:17" x14ac:dyDescent="0.3">
      <c r="A3383" s="8" t="s">
        <v>232</v>
      </c>
      <c r="B3383" s="8" t="s">
        <v>239</v>
      </c>
      <c r="C3383" s="8" t="s">
        <v>223</v>
      </c>
      <c r="D3383" s="8" t="s">
        <v>25</v>
      </c>
      <c r="E3383" s="12"/>
      <c r="F3383" s="12">
        <v>0</v>
      </c>
      <c r="G3383" s="12">
        <v>0</v>
      </c>
      <c r="H3383" s="13">
        <v>0</v>
      </c>
      <c r="I3383" s="13">
        <v>0</v>
      </c>
      <c r="J3383" s="13">
        <v>0</v>
      </c>
      <c r="K3383" s="13">
        <v>0</v>
      </c>
      <c r="L3383" s="13">
        <v>0</v>
      </c>
      <c r="M3383" s="5">
        <f>AllData_CategoryTribe!AX3384*4</f>
        <v>0</v>
      </c>
      <c r="N3383" s="5">
        <f>AllData_CategoryTribe!BA3384*9</f>
        <v>0</v>
      </c>
      <c r="O3383" s="5">
        <f>AllData_CategoryTribe!BB3384*4</f>
        <v>0</v>
      </c>
      <c r="P3383">
        <f t="shared" si="52"/>
        <v>0</v>
      </c>
      <c r="Q3383">
        <v>59.3</v>
      </c>
    </row>
    <row r="3384" spans="1:17" x14ac:dyDescent="0.3">
      <c r="A3384" s="8" t="s">
        <v>20</v>
      </c>
      <c r="B3384" s="8" t="s">
        <v>239</v>
      </c>
      <c r="C3384" s="8" t="s">
        <v>223</v>
      </c>
      <c r="D3384" s="8" t="s">
        <v>20</v>
      </c>
      <c r="E3384" s="12">
        <v>112</v>
      </c>
      <c r="F3384" s="12">
        <v>1</v>
      </c>
      <c r="G3384" s="12">
        <v>112</v>
      </c>
      <c r="H3384" s="13">
        <v>117.6</v>
      </c>
      <c r="I3384" s="13">
        <v>20.72</v>
      </c>
      <c r="J3384" s="13">
        <v>3.2480000000000002</v>
      </c>
      <c r="K3384" s="13">
        <v>0</v>
      </c>
      <c r="L3384" s="13">
        <v>0</v>
      </c>
      <c r="M3384" s="5">
        <f>AllData_CategoryTribe!AX3385*4</f>
        <v>82.88</v>
      </c>
      <c r="N3384" s="5">
        <f>AllData_CategoryTribe!BA3385*9</f>
        <v>29.232000000000003</v>
      </c>
      <c r="O3384" s="5">
        <f>AllData_CategoryTribe!BB3385*4</f>
        <v>0</v>
      </c>
      <c r="P3384">
        <f t="shared" si="52"/>
        <v>1</v>
      </c>
      <c r="Q3384">
        <v>21.4</v>
      </c>
    </row>
    <row r="3385" spans="1:17" x14ac:dyDescent="0.3">
      <c r="A3385" s="8" t="s">
        <v>233</v>
      </c>
      <c r="B3385" s="8" t="s">
        <v>239</v>
      </c>
      <c r="C3385" s="8" t="s">
        <v>223</v>
      </c>
      <c r="D3385" s="8" t="s">
        <v>26</v>
      </c>
      <c r="E3385" s="12">
        <v>175</v>
      </c>
      <c r="F3385" s="12">
        <v>0.14299999999999999</v>
      </c>
      <c r="G3385" s="12">
        <v>25.024999999999999</v>
      </c>
      <c r="H3385" s="13">
        <v>32.532499999999999</v>
      </c>
      <c r="I3385" s="13">
        <v>0.60059999999999991</v>
      </c>
      <c r="J3385" s="13">
        <v>5.0049999999999997E-2</v>
      </c>
      <c r="K3385" s="13">
        <v>7.1571500000000006</v>
      </c>
      <c r="L3385" s="13">
        <v>7.5074999999999989E-2</v>
      </c>
      <c r="M3385" s="5">
        <f>AllData_CategoryTribe!AX3386*4</f>
        <v>2.4023999999999996</v>
      </c>
      <c r="N3385" s="5">
        <f>AllData_CategoryTribe!BA3386*9</f>
        <v>0.45044999999999996</v>
      </c>
      <c r="O3385" s="5">
        <f>AllData_CategoryTribe!BB3386*4</f>
        <v>28.628600000000002</v>
      </c>
      <c r="P3385">
        <f t="shared" si="52"/>
        <v>1</v>
      </c>
      <c r="Q3385">
        <v>31.200000000000003</v>
      </c>
    </row>
    <row r="3386" spans="1:17" x14ac:dyDescent="0.3">
      <c r="A3386" s="8" t="s">
        <v>233</v>
      </c>
      <c r="B3386" s="8" t="s">
        <v>239</v>
      </c>
      <c r="C3386" s="8" t="s">
        <v>223</v>
      </c>
      <c r="D3386" s="8" t="s">
        <v>28</v>
      </c>
      <c r="E3386" s="12">
        <v>185</v>
      </c>
      <c r="F3386" s="12">
        <v>0.28599999999999998</v>
      </c>
      <c r="G3386" s="12">
        <v>52.91</v>
      </c>
      <c r="H3386" s="13">
        <v>67.195700000000002</v>
      </c>
      <c r="I3386" s="13">
        <v>4.6031699999999995</v>
      </c>
      <c r="J3386" s="13">
        <v>0.26455000000000001</v>
      </c>
      <c r="K3386" s="13">
        <v>12.06348</v>
      </c>
      <c r="L3386" s="13">
        <v>3.3862400000000004</v>
      </c>
      <c r="M3386" s="5">
        <f>AllData_CategoryTribe!AX3387*4</f>
        <v>18.412679999999998</v>
      </c>
      <c r="N3386" s="5">
        <f>AllData_CategoryTribe!BA3387*9</f>
        <v>2.3809499999999999</v>
      </c>
      <c r="O3386" s="5">
        <f>AllData_CategoryTribe!BB3387*4</f>
        <v>48.253920000000001</v>
      </c>
      <c r="P3386">
        <f t="shared" si="52"/>
        <v>1</v>
      </c>
      <c r="Q3386">
        <v>32</v>
      </c>
    </row>
    <row r="3387" spans="1:17" x14ac:dyDescent="0.3">
      <c r="A3387" s="8" t="s">
        <v>233</v>
      </c>
      <c r="B3387" s="8" t="s">
        <v>239</v>
      </c>
      <c r="C3387" s="8" t="s">
        <v>223</v>
      </c>
      <c r="D3387" s="8" t="s">
        <v>29</v>
      </c>
      <c r="E3387" s="12">
        <v>60</v>
      </c>
      <c r="F3387" s="12">
        <v>0.28599999999999998</v>
      </c>
      <c r="G3387" s="12">
        <v>17.16</v>
      </c>
      <c r="H3387" s="13">
        <v>3.7751999999999999</v>
      </c>
      <c r="I3387" s="13">
        <v>0.1716</v>
      </c>
      <c r="J3387" s="13">
        <v>6.8640000000000007E-2</v>
      </c>
      <c r="K3387" s="13">
        <v>0.7722</v>
      </c>
      <c r="L3387" s="13">
        <v>0.48047999999999996</v>
      </c>
      <c r="M3387" s="5">
        <f>AllData_CategoryTribe!AX3388*4</f>
        <v>0.68640000000000001</v>
      </c>
      <c r="N3387" s="5">
        <f>AllData_CategoryTribe!BA3388*9</f>
        <v>0.61776000000000009</v>
      </c>
      <c r="O3387" s="5">
        <f>AllData_CategoryTribe!BB3388*4</f>
        <v>3.0888</v>
      </c>
      <c r="P3387">
        <f t="shared" si="52"/>
        <v>1</v>
      </c>
      <c r="Q3387">
        <v>5.9</v>
      </c>
    </row>
    <row r="3388" spans="1:17" x14ac:dyDescent="0.3">
      <c r="A3388" s="8" t="s">
        <v>233</v>
      </c>
      <c r="B3388" s="8" t="s">
        <v>239</v>
      </c>
      <c r="C3388" s="8" t="s">
        <v>223</v>
      </c>
      <c r="D3388" s="8" t="s">
        <v>30</v>
      </c>
      <c r="E3388" s="12">
        <v>119</v>
      </c>
      <c r="F3388" s="12">
        <v>3.3000000000000002E-2</v>
      </c>
      <c r="G3388" s="12">
        <v>3.927</v>
      </c>
      <c r="H3388" s="13">
        <v>3.6128399999999998</v>
      </c>
      <c r="I3388" s="13">
        <v>3.9269999999999999E-2</v>
      </c>
      <c r="J3388" s="13">
        <v>1.9635E-2</v>
      </c>
      <c r="K3388" s="13">
        <v>0.9189179999999999</v>
      </c>
      <c r="L3388" s="13">
        <v>9.4247999999999998E-2</v>
      </c>
      <c r="M3388" s="5">
        <f>AllData_CategoryTribe!AX3389*4</f>
        <v>0.15708</v>
      </c>
      <c r="N3388" s="5">
        <f>AllData_CategoryTribe!BA3389*9</f>
        <v>0.17671500000000001</v>
      </c>
      <c r="O3388" s="5">
        <f>AllData_CategoryTribe!BB3389*4</f>
        <v>3.6756719999999996</v>
      </c>
      <c r="P3388">
        <f t="shared" si="52"/>
        <v>1</v>
      </c>
      <c r="Q3388">
        <v>24.9</v>
      </c>
    </row>
    <row r="3389" spans="1:17" x14ac:dyDescent="0.3">
      <c r="A3389" s="8" t="s">
        <v>233</v>
      </c>
      <c r="B3389" s="8" t="s">
        <v>239</v>
      </c>
      <c r="C3389" s="8" t="s">
        <v>223</v>
      </c>
      <c r="D3389" s="8" t="s">
        <v>31</v>
      </c>
      <c r="E3389" s="12">
        <v>122</v>
      </c>
      <c r="F3389" s="12">
        <v>1</v>
      </c>
      <c r="G3389" s="12">
        <v>122</v>
      </c>
      <c r="H3389" s="13">
        <v>113.46</v>
      </c>
      <c r="I3389" s="13">
        <v>2.44</v>
      </c>
      <c r="J3389" s="13">
        <v>0.12200000000000001</v>
      </c>
      <c r="K3389" s="13">
        <v>26.352000000000004</v>
      </c>
      <c r="L3389" s="13">
        <v>1.83</v>
      </c>
      <c r="M3389" s="5">
        <f>AllData_CategoryTribe!AX3390*4</f>
        <v>9.76</v>
      </c>
      <c r="N3389" s="5">
        <f>AllData_CategoryTribe!BA3390*9</f>
        <v>1.0980000000000001</v>
      </c>
      <c r="O3389" s="5">
        <f>AllData_CategoryTribe!BB3390*4</f>
        <v>105.40800000000002</v>
      </c>
      <c r="P3389">
        <f t="shared" si="52"/>
        <v>1</v>
      </c>
      <c r="Q3389">
        <v>23.700000000000003</v>
      </c>
    </row>
    <row r="3390" spans="1:17" x14ac:dyDescent="0.3">
      <c r="A3390" s="8" t="s">
        <v>233</v>
      </c>
      <c r="B3390" s="8" t="s">
        <v>239</v>
      </c>
      <c r="C3390" s="8" t="s">
        <v>223</v>
      </c>
      <c r="D3390" s="8" t="s">
        <v>128</v>
      </c>
      <c r="E3390" s="12">
        <v>62</v>
      </c>
      <c r="F3390" s="12">
        <v>3.3000000000000002E-2</v>
      </c>
      <c r="G3390" s="12">
        <v>2.0460000000000003</v>
      </c>
      <c r="H3390" s="13">
        <v>0.92070000000000007</v>
      </c>
      <c r="I3390" s="13">
        <v>2.2506000000000005E-2</v>
      </c>
      <c r="J3390" s="13">
        <v>4.092000000000001E-3</v>
      </c>
      <c r="K3390" s="13">
        <v>0.21483000000000005</v>
      </c>
      <c r="L3390" s="13">
        <v>6.7518000000000009E-2</v>
      </c>
      <c r="M3390" s="5">
        <f>AllData_CategoryTribe!AX3391*4</f>
        <v>9.0024000000000021E-2</v>
      </c>
      <c r="N3390" s="5">
        <f>AllData_CategoryTribe!BA3391*9</f>
        <v>3.6828000000000007E-2</v>
      </c>
      <c r="O3390" s="5">
        <f>AllData_CategoryTribe!BB3391*4</f>
        <v>0.85932000000000019</v>
      </c>
      <c r="P3390">
        <f t="shared" si="52"/>
        <v>1</v>
      </c>
      <c r="Q3390">
        <v>11.8</v>
      </c>
    </row>
    <row r="3391" spans="1:17" x14ac:dyDescent="0.3">
      <c r="A3391" s="8" t="s">
        <v>233</v>
      </c>
      <c r="B3391" s="8" t="s">
        <v>239</v>
      </c>
      <c r="C3391" s="8" t="s">
        <v>223</v>
      </c>
      <c r="D3391" s="8" t="s">
        <v>167</v>
      </c>
      <c r="E3391" s="12">
        <v>62</v>
      </c>
      <c r="F3391" s="12">
        <v>1</v>
      </c>
      <c r="G3391" s="12">
        <v>62</v>
      </c>
      <c r="H3391" s="13">
        <v>13.02</v>
      </c>
      <c r="I3391" s="13">
        <v>0.55800000000000005</v>
      </c>
      <c r="J3391" s="13">
        <v>0.18599999999999997</v>
      </c>
      <c r="K3391" s="13">
        <v>2.8519999999999999</v>
      </c>
      <c r="L3391" s="13">
        <v>0.68200000000000005</v>
      </c>
      <c r="M3391" s="5">
        <f>AllData_CategoryTribe!AX3392*4</f>
        <v>2.2320000000000002</v>
      </c>
      <c r="N3391" s="5">
        <f>AllData_CategoryTribe!BA3392*9</f>
        <v>1.6739999999999997</v>
      </c>
      <c r="O3391" s="5">
        <f>AllData_CategoryTribe!BB3392*4</f>
        <v>11.407999999999999</v>
      </c>
      <c r="P3391">
        <f t="shared" si="52"/>
        <v>1</v>
      </c>
      <c r="Q3391">
        <v>5.8</v>
      </c>
    </row>
    <row r="3392" spans="1:17" x14ac:dyDescent="0.3">
      <c r="A3392" s="8" t="s">
        <v>233</v>
      </c>
      <c r="B3392" s="8" t="s">
        <v>239</v>
      </c>
      <c r="C3392" s="8" t="s">
        <v>223</v>
      </c>
      <c r="D3392" s="8" t="s">
        <v>171</v>
      </c>
      <c r="E3392" s="12">
        <v>44</v>
      </c>
      <c r="F3392" s="12">
        <v>3.3000000000000002E-2</v>
      </c>
      <c r="G3392" s="12">
        <v>1.452</v>
      </c>
      <c r="H3392" s="13">
        <v>3.9784800000000002</v>
      </c>
      <c r="I3392" s="13">
        <v>0.127776</v>
      </c>
      <c r="J3392" s="13">
        <v>4.3560000000000001E-2</v>
      </c>
      <c r="K3392" s="13">
        <v>0.75358800000000004</v>
      </c>
      <c r="L3392" s="13">
        <v>4.0655999999999998E-2</v>
      </c>
      <c r="M3392" s="5">
        <f>AllData_CategoryTribe!AX3393*4</f>
        <v>0.511104</v>
      </c>
      <c r="N3392" s="5">
        <f>AllData_CategoryTribe!BA3393*9</f>
        <v>0.39204</v>
      </c>
      <c r="O3392" s="5">
        <f>AllData_CategoryTribe!BB3393*4</f>
        <v>3.0143520000000001</v>
      </c>
      <c r="P3392">
        <f t="shared" si="52"/>
        <v>1</v>
      </c>
      <c r="Q3392">
        <v>63.7</v>
      </c>
    </row>
    <row r="3393" spans="1:17" x14ac:dyDescent="0.3">
      <c r="A3393" s="8" t="s">
        <v>234</v>
      </c>
      <c r="B3393" s="8" t="s">
        <v>239</v>
      </c>
      <c r="C3393" s="8" t="s">
        <v>223</v>
      </c>
      <c r="D3393" s="8" t="s">
        <v>248</v>
      </c>
      <c r="E3393" s="12">
        <v>134</v>
      </c>
      <c r="F3393" s="12">
        <v>1</v>
      </c>
      <c r="G3393" s="12">
        <v>134</v>
      </c>
      <c r="H3393" s="13">
        <v>218.42</v>
      </c>
      <c r="I3393" s="13">
        <v>8.4420000000000002</v>
      </c>
      <c r="J3393" s="13">
        <v>1.8759999999999999</v>
      </c>
      <c r="K3393" s="13">
        <v>41.674000000000007</v>
      </c>
      <c r="L3393" s="13">
        <v>1.34</v>
      </c>
      <c r="M3393" s="5">
        <f>AllData_CategoryTribe!AX3394*4</f>
        <v>33.768000000000001</v>
      </c>
      <c r="N3393" s="5">
        <f>AllData_CategoryTribe!BA3394*9</f>
        <v>16.884</v>
      </c>
      <c r="O3393" s="5">
        <f>AllData_CategoryTribe!BB3394*4</f>
        <v>166.69600000000003</v>
      </c>
      <c r="P3393">
        <f t="shared" si="52"/>
        <v>1</v>
      </c>
      <c r="Q3393">
        <v>38.799999999999997</v>
      </c>
    </row>
    <row r="3394" spans="1:17" x14ac:dyDescent="0.3">
      <c r="A3394" s="8" t="s">
        <v>234</v>
      </c>
      <c r="B3394" s="8" t="s">
        <v>239</v>
      </c>
      <c r="C3394" s="8" t="s">
        <v>223</v>
      </c>
      <c r="D3394" s="8" t="s">
        <v>27</v>
      </c>
      <c r="E3394" s="12">
        <v>114</v>
      </c>
      <c r="F3394" s="12">
        <v>1</v>
      </c>
      <c r="G3394" s="12">
        <v>114</v>
      </c>
      <c r="H3394" s="13">
        <v>142.5</v>
      </c>
      <c r="I3394" s="13">
        <v>2.3940000000000001</v>
      </c>
      <c r="J3394" s="13">
        <v>1.4820000000000002</v>
      </c>
      <c r="K3394" s="13">
        <v>29.867999999999999</v>
      </c>
      <c r="L3394" s="13">
        <v>1.1399999999999999</v>
      </c>
      <c r="M3394" s="5">
        <f>AllData_CategoryTribe!AX3395*4</f>
        <v>9.5760000000000005</v>
      </c>
      <c r="N3394" s="5">
        <f>AllData_CategoryTribe!BA3395*9</f>
        <v>13.338000000000001</v>
      </c>
      <c r="O3394" s="5">
        <f>AllData_CategoryTribe!BB3395*4</f>
        <v>119.47199999999999</v>
      </c>
      <c r="P3394">
        <f t="shared" si="52"/>
        <v>1</v>
      </c>
      <c r="Q3394">
        <v>29.6</v>
      </c>
    </row>
    <row r="3395" spans="1:17" x14ac:dyDescent="0.3">
      <c r="A3395" s="8" t="s">
        <v>234</v>
      </c>
      <c r="B3395" s="8" t="s">
        <v>239</v>
      </c>
      <c r="C3395" s="8" t="s">
        <v>223</v>
      </c>
      <c r="D3395" s="8" t="s">
        <v>32</v>
      </c>
      <c r="E3395" s="12">
        <v>83</v>
      </c>
      <c r="F3395" s="12">
        <v>3.0000000000000001E-3</v>
      </c>
      <c r="G3395" s="12">
        <v>0.249</v>
      </c>
      <c r="H3395" s="13">
        <v>0.82668000000000008</v>
      </c>
      <c r="I3395" s="13">
        <v>2.5647000000000003E-2</v>
      </c>
      <c r="J3395" s="13">
        <v>7.4700000000000001E-3</v>
      </c>
      <c r="K3395" s="13">
        <v>0.18351300000000001</v>
      </c>
      <c r="L3395" s="13">
        <v>3.1622999999999998E-2</v>
      </c>
      <c r="M3395" s="5">
        <f>AllData_CategoryTribe!AX3396*4</f>
        <v>0.10258800000000001</v>
      </c>
      <c r="N3395" s="5">
        <f>AllData_CategoryTribe!BA3396*9</f>
        <v>6.7229999999999998E-2</v>
      </c>
      <c r="O3395" s="5">
        <f>AllData_CategoryTribe!BB3396*4</f>
        <v>0.73405200000000004</v>
      </c>
      <c r="P3395">
        <f t="shared" ref="P3395:P3458" si="53">IF($G$2:$G$3469&gt;0,1,0)</f>
        <v>1</v>
      </c>
      <c r="Q3395">
        <v>87</v>
      </c>
    </row>
    <row r="3396" spans="1:17" x14ac:dyDescent="0.3">
      <c r="A3396" s="8" t="s">
        <v>234</v>
      </c>
      <c r="B3396" s="8" t="s">
        <v>239</v>
      </c>
      <c r="C3396" s="8" t="s">
        <v>223</v>
      </c>
      <c r="D3396" s="8" t="s">
        <v>74</v>
      </c>
      <c r="E3396" s="12">
        <v>340</v>
      </c>
      <c r="F3396" s="12">
        <v>0.42899999999999999</v>
      </c>
      <c r="G3396" s="12">
        <v>145.85999999999999</v>
      </c>
      <c r="H3396" s="13">
        <v>59.802599999999991</v>
      </c>
      <c r="I3396" s="13">
        <v>0</v>
      </c>
      <c r="J3396" s="13">
        <v>0</v>
      </c>
      <c r="K3396" s="13">
        <v>15.16944</v>
      </c>
      <c r="L3396" s="13">
        <v>0</v>
      </c>
      <c r="M3396" s="5">
        <f>AllData_CategoryTribe!AX3397*4</f>
        <v>0</v>
      </c>
      <c r="N3396" s="5">
        <f>AllData_CategoryTribe!BA3397*9</f>
        <v>0</v>
      </c>
      <c r="O3396" s="5">
        <f>AllData_CategoryTribe!BB3397*4</f>
        <v>60.677759999999999</v>
      </c>
      <c r="P3396">
        <f t="shared" si="53"/>
        <v>1</v>
      </c>
      <c r="Q3396">
        <v>10.4</v>
      </c>
    </row>
    <row r="3397" spans="1:17" x14ac:dyDescent="0.3">
      <c r="A3397" s="8" t="s">
        <v>232</v>
      </c>
      <c r="B3397" s="8" t="s">
        <v>239</v>
      </c>
      <c r="C3397" s="8" t="s">
        <v>224</v>
      </c>
      <c r="D3397" s="8" t="s">
        <v>13</v>
      </c>
      <c r="E3397" s="12">
        <v>112</v>
      </c>
      <c r="F3397" s="12"/>
      <c r="G3397" s="12">
        <v>0</v>
      </c>
      <c r="H3397" s="13">
        <v>0</v>
      </c>
      <c r="I3397" s="13">
        <v>0</v>
      </c>
      <c r="J3397" s="13">
        <v>0</v>
      </c>
      <c r="K3397" s="13">
        <v>0</v>
      </c>
      <c r="L3397" s="13">
        <v>0</v>
      </c>
      <c r="M3397" s="5">
        <f>AllData_CategoryTribe!AX3398*4</f>
        <v>0</v>
      </c>
      <c r="N3397" s="5">
        <f>AllData_CategoryTribe!BA3398*9</f>
        <v>0</v>
      </c>
      <c r="O3397" s="5">
        <f>AllData_CategoryTribe!BB3398*4</f>
        <v>0</v>
      </c>
      <c r="P3397">
        <f t="shared" si="53"/>
        <v>0</v>
      </c>
      <c r="Q3397">
        <v>42.9</v>
      </c>
    </row>
    <row r="3398" spans="1:17" x14ac:dyDescent="0.3">
      <c r="A3398" s="8" t="s">
        <v>232</v>
      </c>
      <c r="B3398" s="8" t="s">
        <v>239</v>
      </c>
      <c r="C3398" s="8" t="s">
        <v>224</v>
      </c>
      <c r="D3398" s="8" t="s">
        <v>15</v>
      </c>
      <c r="E3398" s="12"/>
      <c r="F3398" s="12">
        <v>0</v>
      </c>
      <c r="G3398" s="12">
        <v>0</v>
      </c>
      <c r="H3398" s="13">
        <v>0</v>
      </c>
      <c r="I3398" s="13">
        <v>0</v>
      </c>
      <c r="J3398" s="13">
        <v>0</v>
      </c>
      <c r="K3398" s="13">
        <v>0</v>
      </c>
      <c r="L3398" s="13">
        <v>0</v>
      </c>
      <c r="M3398" s="5">
        <f>AllData_CategoryTribe!AX3399*4</f>
        <v>0</v>
      </c>
      <c r="N3398" s="5">
        <f>AllData_CategoryTribe!BA3399*9</f>
        <v>0</v>
      </c>
      <c r="O3398" s="5">
        <f>AllData_CategoryTribe!BB3399*4</f>
        <v>0</v>
      </c>
      <c r="P3398">
        <f t="shared" si="53"/>
        <v>0</v>
      </c>
      <c r="Q3398">
        <v>44.3</v>
      </c>
    </row>
    <row r="3399" spans="1:17" x14ac:dyDescent="0.3">
      <c r="A3399" s="8" t="s">
        <v>232</v>
      </c>
      <c r="B3399" s="8" t="s">
        <v>239</v>
      </c>
      <c r="C3399" s="8" t="s">
        <v>224</v>
      </c>
      <c r="D3399" s="8" t="s">
        <v>17</v>
      </c>
      <c r="E3399" s="12">
        <v>85</v>
      </c>
      <c r="F3399" s="12">
        <v>3.0000000000000001E-3</v>
      </c>
      <c r="G3399" s="12">
        <v>0.255</v>
      </c>
      <c r="H3399" s="13">
        <v>0.67575000000000007</v>
      </c>
      <c r="I3399" s="13">
        <v>4.3095000000000001E-2</v>
      </c>
      <c r="J3399" s="13">
        <v>5.457E-2</v>
      </c>
      <c r="K3399" s="13">
        <v>0</v>
      </c>
      <c r="L3399" s="13">
        <v>0</v>
      </c>
      <c r="M3399" s="5">
        <f>AllData_CategoryTribe!AX3400*4</f>
        <v>0.17238000000000001</v>
      </c>
      <c r="N3399" s="5">
        <f>AllData_CategoryTribe!BA3400*9</f>
        <v>0.49113000000000001</v>
      </c>
      <c r="O3399" s="5">
        <f>AllData_CategoryTribe!BB3400*4</f>
        <v>0</v>
      </c>
      <c r="P3399">
        <f t="shared" si="53"/>
        <v>1</v>
      </c>
      <c r="Q3399">
        <v>38.299999999999997</v>
      </c>
    </row>
    <row r="3400" spans="1:17" x14ac:dyDescent="0.3">
      <c r="A3400" s="8" t="s">
        <v>232</v>
      </c>
      <c r="B3400" s="8" t="s">
        <v>239</v>
      </c>
      <c r="C3400" s="8" t="s">
        <v>224</v>
      </c>
      <c r="D3400" s="8" t="s">
        <v>18</v>
      </c>
      <c r="E3400" s="12"/>
      <c r="F3400" s="12">
        <v>0</v>
      </c>
      <c r="G3400" s="12">
        <v>0</v>
      </c>
      <c r="H3400" s="13">
        <v>0</v>
      </c>
      <c r="I3400" s="13">
        <v>0</v>
      </c>
      <c r="J3400" s="13">
        <v>0</v>
      </c>
      <c r="K3400" s="13">
        <v>0</v>
      </c>
      <c r="L3400" s="13">
        <v>0</v>
      </c>
      <c r="M3400" s="5">
        <f>AllData_CategoryTribe!AX3401*4</f>
        <v>0</v>
      </c>
      <c r="N3400" s="5">
        <f>AllData_CategoryTribe!BA3401*9</f>
        <v>0</v>
      </c>
      <c r="O3400" s="5">
        <f>AllData_CategoryTribe!BB3401*4</f>
        <v>0</v>
      </c>
      <c r="P3400">
        <f t="shared" si="53"/>
        <v>0</v>
      </c>
      <c r="Q3400">
        <v>39.900000000000006</v>
      </c>
    </row>
    <row r="3401" spans="1:17" x14ac:dyDescent="0.3">
      <c r="A3401" s="8" t="s">
        <v>232</v>
      </c>
      <c r="B3401" s="8" t="s">
        <v>239</v>
      </c>
      <c r="C3401" s="8" t="s">
        <v>224</v>
      </c>
      <c r="D3401" s="8" t="s">
        <v>19</v>
      </c>
      <c r="E3401" s="12">
        <v>112</v>
      </c>
      <c r="F3401" s="12">
        <v>3.3000000000000002E-2</v>
      </c>
      <c r="G3401" s="12">
        <v>3.6960000000000002</v>
      </c>
      <c r="H3401" s="13">
        <v>10.533600000000002</v>
      </c>
      <c r="I3401" s="13">
        <v>0.994224</v>
      </c>
      <c r="J3401" s="13">
        <v>0.69854399999999994</v>
      </c>
      <c r="K3401" s="13">
        <v>0</v>
      </c>
      <c r="L3401" s="13">
        <v>0</v>
      </c>
      <c r="M3401" s="5">
        <f>AllData_CategoryTribe!AX3402*4</f>
        <v>3.976896</v>
      </c>
      <c r="N3401" s="5">
        <f>AllData_CategoryTribe!BA3402*9</f>
        <v>6.2868959999999996</v>
      </c>
      <c r="O3401" s="5">
        <f>AllData_CategoryTribe!BB3402*4</f>
        <v>0</v>
      </c>
      <c r="P3401">
        <f t="shared" si="53"/>
        <v>1</v>
      </c>
      <c r="Q3401">
        <v>45.8</v>
      </c>
    </row>
    <row r="3402" spans="1:17" x14ac:dyDescent="0.3">
      <c r="A3402" s="8" t="s">
        <v>232</v>
      </c>
      <c r="B3402" s="8" t="s">
        <v>239</v>
      </c>
      <c r="C3402" s="8" t="s">
        <v>224</v>
      </c>
      <c r="D3402" s="8" t="s">
        <v>22</v>
      </c>
      <c r="E3402" s="12"/>
      <c r="F3402" s="12">
        <v>0</v>
      </c>
      <c r="G3402" s="12">
        <v>0</v>
      </c>
      <c r="H3402" s="13">
        <v>0</v>
      </c>
      <c r="I3402" s="13">
        <v>0</v>
      </c>
      <c r="J3402" s="13">
        <v>0</v>
      </c>
      <c r="K3402" s="13">
        <v>0</v>
      </c>
      <c r="L3402" s="13">
        <v>0</v>
      </c>
      <c r="M3402" s="5">
        <f>AllData_CategoryTribe!AX3403*4</f>
        <v>0</v>
      </c>
      <c r="N3402" s="5">
        <f>AllData_CategoryTribe!BA3403*9</f>
        <v>0</v>
      </c>
      <c r="O3402" s="5">
        <f>AllData_CategoryTribe!BB3403*4</f>
        <v>0</v>
      </c>
      <c r="P3402">
        <f t="shared" si="53"/>
        <v>0</v>
      </c>
      <c r="Q3402">
        <v>45.8</v>
      </c>
    </row>
    <row r="3403" spans="1:17" x14ac:dyDescent="0.3">
      <c r="A3403" s="8" t="s">
        <v>232</v>
      </c>
      <c r="B3403" s="8" t="s">
        <v>239</v>
      </c>
      <c r="C3403" s="8" t="s">
        <v>224</v>
      </c>
      <c r="D3403" s="8" t="s">
        <v>136</v>
      </c>
      <c r="E3403" s="12">
        <v>56</v>
      </c>
      <c r="F3403" s="12">
        <v>1</v>
      </c>
      <c r="G3403" s="12">
        <v>56</v>
      </c>
      <c r="H3403" s="13">
        <v>152.88</v>
      </c>
      <c r="I3403" s="13">
        <v>15.456000000000001</v>
      </c>
      <c r="J3403" s="13">
        <v>9.6319999999999997</v>
      </c>
      <c r="K3403" s="13">
        <v>0</v>
      </c>
      <c r="L3403" s="13">
        <v>0</v>
      </c>
      <c r="M3403" s="5">
        <f>AllData_CategoryTribe!AX3404*4</f>
        <v>61.824000000000005</v>
      </c>
      <c r="N3403" s="5">
        <f>AllData_CategoryTribe!BA3404*9</f>
        <v>86.688000000000002</v>
      </c>
      <c r="O3403" s="5">
        <f>AllData_CategoryTribe!BB3404*4</f>
        <v>0</v>
      </c>
      <c r="P3403">
        <f t="shared" si="53"/>
        <v>1</v>
      </c>
      <c r="Q3403">
        <v>44.8</v>
      </c>
    </row>
    <row r="3404" spans="1:17" x14ac:dyDescent="0.3">
      <c r="A3404" s="8" t="s">
        <v>232</v>
      </c>
      <c r="B3404" s="8" t="s">
        <v>239</v>
      </c>
      <c r="C3404" s="8" t="s">
        <v>224</v>
      </c>
      <c r="D3404" s="8" t="s">
        <v>23</v>
      </c>
      <c r="E3404" s="12">
        <v>64</v>
      </c>
      <c r="F3404" s="12">
        <v>0.14299999999999999</v>
      </c>
      <c r="G3404" s="12">
        <v>9.1519999999999992</v>
      </c>
      <c r="H3404" s="13">
        <v>14.185599999999999</v>
      </c>
      <c r="I3404" s="13">
        <v>1.153152</v>
      </c>
      <c r="J3404" s="13">
        <v>0.97011199999999986</v>
      </c>
      <c r="K3404" s="13">
        <v>0.100672</v>
      </c>
      <c r="L3404" s="13">
        <v>0</v>
      </c>
      <c r="M3404" s="5">
        <f>AllData_CategoryTribe!AX3405*4</f>
        <v>4.6126079999999998</v>
      </c>
      <c r="N3404" s="5">
        <f>AllData_CategoryTribe!BA3405*9</f>
        <v>8.7310079999999992</v>
      </c>
      <c r="O3404" s="5">
        <f>AllData_CategoryTribe!BB3405*4</f>
        <v>0.40268799999999999</v>
      </c>
      <c r="P3404">
        <f t="shared" si="53"/>
        <v>1</v>
      </c>
      <c r="Q3404">
        <v>24.3</v>
      </c>
    </row>
    <row r="3405" spans="1:17" x14ac:dyDescent="0.3">
      <c r="A3405" s="8" t="s">
        <v>232</v>
      </c>
      <c r="B3405" s="8" t="s">
        <v>239</v>
      </c>
      <c r="C3405" s="8" t="s">
        <v>224</v>
      </c>
      <c r="D3405" s="8" t="s">
        <v>24</v>
      </c>
      <c r="E3405" s="12">
        <v>184</v>
      </c>
      <c r="F3405" s="12">
        <v>3.3000000000000002E-2</v>
      </c>
      <c r="G3405" s="12">
        <v>6.0720000000000001</v>
      </c>
      <c r="H3405" s="13">
        <v>4.1896800000000001</v>
      </c>
      <c r="I3405" s="13">
        <v>0.21859200000000001</v>
      </c>
      <c r="J3405" s="13">
        <v>0.24895199999999998</v>
      </c>
      <c r="K3405" s="13">
        <v>0.27324000000000004</v>
      </c>
      <c r="L3405" s="13">
        <v>0</v>
      </c>
      <c r="M3405" s="5">
        <f>AllData_CategoryTribe!AX3406*4</f>
        <v>0.87436800000000003</v>
      </c>
      <c r="N3405" s="5">
        <f>AllData_CategoryTribe!BA3406*9</f>
        <v>2.2405679999999997</v>
      </c>
      <c r="O3405" s="5">
        <f>AllData_CategoryTribe!BB3406*4</f>
        <v>1.0929600000000002</v>
      </c>
      <c r="P3405">
        <f t="shared" si="53"/>
        <v>1</v>
      </c>
      <c r="Q3405">
        <v>12.2</v>
      </c>
    </row>
    <row r="3406" spans="1:17" x14ac:dyDescent="0.3">
      <c r="A3406" s="8" t="s">
        <v>232</v>
      </c>
      <c r="B3406" s="8" t="s">
        <v>239</v>
      </c>
      <c r="C3406" s="8" t="s">
        <v>224</v>
      </c>
      <c r="D3406" s="8" t="s">
        <v>25</v>
      </c>
      <c r="E3406" s="12"/>
      <c r="F3406" s="12">
        <v>0</v>
      </c>
      <c r="G3406" s="12">
        <v>0</v>
      </c>
      <c r="H3406" s="13">
        <v>0</v>
      </c>
      <c r="I3406" s="13">
        <v>0</v>
      </c>
      <c r="J3406" s="13">
        <v>0</v>
      </c>
      <c r="K3406" s="13">
        <v>0</v>
      </c>
      <c r="L3406" s="13">
        <v>0</v>
      </c>
      <c r="M3406" s="5">
        <f>AllData_CategoryTribe!AX3407*4</f>
        <v>0</v>
      </c>
      <c r="N3406" s="5">
        <f>AllData_CategoryTribe!BA3407*9</f>
        <v>0</v>
      </c>
      <c r="O3406" s="5">
        <f>AllData_CategoryTribe!BB3407*4</f>
        <v>0</v>
      </c>
      <c r="P3406">
        <f t="shared" si="53"/>
        <v>0</v>
      </c>
      <c r="Q3406">
        <v>59.3</v>
      </c>
    </row>
    <row r="3407" spans="1:17" x14ac:dyDescent="0.3">
      <c r="A3407" s="8" t="s">
        <v>20</v>
      </c>
      <c r="B3407" s="8" t="s">
        <v>239</v>
      </c>
      <c r="C3407" s="8" t="s">
        <v>224</v>
      </c>
      <c r="D3407" s="8" t="s">
        <v>20</v>
      </c>
      <c r="E3407" s="12">
        <v>112</v>
      </c>
      <c r="F3407" s="12">
        <v>1</v>
      </c>
      <c r="G3407" s="12">
        <v>112</v>
      </c>
      <c r="H3407" s="13">
        <v>117.6</v>
      </c>
      <c r="I3407" s="13">
        <v>20.72</v>
      </c>
      <c r="J3407" s="13">
        <v>3.2480000000000002</v>
      </c>
      <c r="K3407" s="13">
        <v>0</v>
      </c>
      <c r="L3407" s="13">
        <v>0</v>
      </c>
      <c r="M3407" s="5">
        <f>AllData_CategoryTribe!AX3408*4</f>
        <v>82.88</v>
      </c>
      <c r="N3407" s="5">
        <f>AllData_CategoryTribe!BA3408*9</f>
        <v>29.232000000000003</v>
      </c>
      <c r="O3407" s="5">
        <f>AllData_CategoryTribe!BB3408*4</f>
        <v>0</v>
      </c>
      <c r="P3407">
        <f t="shared" si="53"/>
        <v>1</v>
      </c>
      <c r="Q3407">
        <v>21.4</v>
      </c>
    </row>
    <row r="3408" spans="1:17" x14ac:dyDescent="0.3">
      <c r="A3408" s="8" t="s">
        <v>233</v>
      </c>
      <c r="B3408" s="8" t="s">
        <v>239</v>
      </c>
      <c r="C3408" s="8" t="s">
        <v>224</v>
      </c>
      <c r="D3408" s="8" t="s">
        <v>26</v>
      </c>
      <c r="E3408" s="12">
        <v>175</v>
      </c>
      <c r="F3408" s="12">
        <v>0.14299999999999999</v>
      </c>
      <c r="G3408" s="12">
        <v>25.024999999999999</v>
      </c>
      <c r="H3408" s="13">
        <v>32.532499999999999</v>
      </c>
      <c r="I3408" s="13">
        <v>0.60059999999999991</v>
      </c>
      <c r="J3408" s="13">
        <v>5.0049999999999997E-2</v>
      </c>
      <c r="K3408" s="13">
        <v>7.1571500000000006</v>
      </c>
      <c r="L3408" s="13">
        <v>7.5074999999999989E-2</v>
      </c>
      <c r="M3408" s="5">
        <f>AllData_CategoryTribe!AX3409*4</f>
        <v>2.4023999999999996</v>
      </c>
      <c r="N3408" s="5">
        <f>AllData_CategoryTribe!BA3409*9</f>
        <v>0.45044999999999996</v>
      </c>
      <c r="O3408" s="5">
        <f>AllData_CategoryTribe!BB3409*4</f>
        <v>28.628600000000002</v>
      </c>
      <c r="P3408">
        <f t="shared" si="53"/>
        <v>1</v>
      </c>
      <c r="Q3408">
        <v>31.200000000000003</v>
      </c>
    </row>
    <row r="3409" spans="1:17" x14ac:dyDescent="0.3">
      <c r="A3409" s="8" t="s">
        <v>233</v>
      </c>
      <c r="B3409" s="8" t="s">
        <v>239</v>
      </c>
      <c r="C3409" s="8" t="s">
        <v>224</v>
      </c>
      <c r="D3409" s="8" t="s">
        <v>28</v>
      </c>
      <c r="E3409" s="12">
        <v>185</v>
      </c>
      <c r="F3409" s="12">
        <v>0.14299999999999999</v>
      </c>
      <c r="G3409" s="12">
        <v>26.454999999999998</v>
      </c>
      <c r="H3409" s="13">
        <v>33.597850000000001</v>
      </c>
      <c r="I3409" s="13">
        <v>2.3015849999999998</v>
      </c>
      <c r="J3409" s="13">
        <v>0.132275</v>
      </c>
      <c r="K3409" s="13">
        <v>6.0317400000000001</v>
      </c>
      <c r="L3409" s="13">
        <v>1.6931200000000002</v>
      </c>
      <c r="M3409" s="5">
        <f>AllData_CategoryTribe!AX3410*4</f>
        <v>9.2063399999999991</v>
      </c>
      <c r="N3409" s="5">
        <f>AllData_CategoryTribe!BA3410*9</f>
        <v>1.1904749999999999</v>
      </c>
      <c r="O3409" s="5">
        <f>AllData_CategoryTribe!BB3410*4</f>
        <v>24.12696</v>
      </c>
      <c r="P3409">
        <f t="shared" si="53"/>
        <v>1</v>
      </c>
      <c r="Q3409">
        <v>32</v>
      </c>
    </row>
    <row r="3410" spans="1:17" x14ac:dyDescent="0.3">
      <c r="A3410" s="8" t="s">
        <v>233</v>
      </c>
      <c r="B3410" s="8" t="s">
        <v>239</v>
      </c>
      <c r="C3410" s="8" t="s">
        <v>224</v>
      </c>
      <c r="D3410" s="8" t="s">
        <v>29</v>
      </c>
      <c r="E3410" s="12">
        <v>60</v>
      </c>
      <c r="F3410" s="12">
        <v>1</v>
      </c>
      <c r="G3410" s="12">
        <v>60</v>
      </c>
      <c r="H3410" s="13">
        <v>13.2</v>
      </c>
      <c r="I3410" s="13">
        <v>0.6</v>
      </c>
      <c r="J3410" s="13">
        <v>0.24</v>
      </c>
      <c r="K3410" s="13">
        <v>2.7</v>
      </c>
      <c r="L3410" s="13">
        <v>1.68</v>
      </c>
      <c r="M3410" s="5">
        <f>AllData_CategoryTribe!AX3411*4</f>
        <v>2.4</v>
      </c>
      <c r="N3410" s="5">
        <f>AllData_CategoryTribe!BA3411*9</f>
        <v>2.16</v>
      </c>
      <c r="O3410" s="5">
        <f>AllData_CategoryTribe!BB3411*4</f>
        <v>10.8</v>
      </c>
      <c r="P3410">
        <f t="shared" si="53"/>
        <v>1</v>
      </c>
      <c r="Q3410">
        <v>5.9</v>
      </c>
    </row>
    <row r="3411" spans="1:17" x14ac:dyDescent="0.3">
      <c r="A3411" s="8" t="s">
        <v>233</v>
      </c>
      <c r="B3411" s="8" t="s">
        <v>239</v>
      </c>
      <c r="C3411" s="8" t="s">
        <v>224</v>
      </c>
      <c r="D3411" s="8" t="s">
        <v>30</v>
      </c>
      <c r="E3411" s="12">
        <v>119</v>
      </c>
      <c r="F3411" s="12">
        <v>1</v>
      </c>
      <c r="G3411" s="12">
        <v>119</v>
      </c>
      <c r="H3411" s="13">
        <v>109.48</v>
      </c>
      <c r="I3411" s="13">
        <v>1.19</v>
      </c>
      <c r="J3411" s="13">
        <v>0.59499999999999997</v>
      </c>
      <c r="K3411" s="13">
        <v>27.846</v>
      </c>
      <c r="L3411" s="13">
        <v>2.8559999999999999</v>
      </c>
      <c r="M3411" s="5">
        <f>AllData_CategoryTribe!AX3412*4</f>
        <v>4.76</v>
      </c>
      <c r="N3411" s="5">
        <f>AllData_CategoryTribe!BA3412*9</f>
        <v>5.3549999999999995</v>
      </c>
      <c r="O3411" s="5">
        <f>AllData_CategoryTribe!BB3412*4</f>
        <v>111.384</v>
      </c>
      <c r="P3411">
        <f t="shared" si="53"/>
        <v>1</v>
      </c>
      <c r="Q3411">
        <v>24.9</v>
      </c>
    </row>
    <row r="3412" spans="1:17" x14ac:dyDescent="0.3">
      <c r="A3412" s="8" t="s">
        <v>233</v>
      </c>
      <c r="B3412" s="8" t="s">
        <v>239</v>
      </c>
      <c r="C3412" s="8" t="s">
        <v>224</v>
      </c>
      <c r="D3412" s="8" t="s">
        <v>31</v>
      </c>
      <c r="E3412" s="12">
        <v>122</v>
      </c>
      <c r="F3412" s="12">
        <v>1</v>
      </c>
      <c r="G3412" s="12">
        <v>122</v>
      </c>
      <c r="H3412" s="13">
        <v>113.46</v>
      </c>
      <c r="I3412" s="13">
        <v>2.44</v>
      </c>
      <c r="J3412" s="13">
        <v>0.12200000000000001</v>
      </c>
      <c r="K3412" s="13">
        <v>26.352000000000004</v>
      </c>
      <c r="L3412" s="13">
        <v>1.83</v>
      </c>
      <c r="M3412" s="5">
        <f>AllData_CategoryTribe!AX3413*4</f>
        <v>9.76</v>
      </c>
      <c r="N3412" s="5">
        <f>AllData_CategoryTribe!BA3413*9</f>
        <v>1.0980000000000001</v>
      </c>
      <c r="O3412" s="5">
        <f>AllData_CategoryTribe!BB3413*4</f>
        <v>105.40800000000002</v>
      </c>
      <c r="P3412">
        <f t="shared" si="53"/>
        <v>1</v>
      </c>
      <c r="Q3412">
        <v>23.700000000000003</v>
      </c>
    </row>
    <row r="3413" spans="1:17" x14ac:dyDescent="0.3">
      <c r="A3413" s="8" t="s">
        <v>233</v>
      </c>
      <c r="B3413" s="8" t="s">
        <v>239</v>
      </c>
      <c r="C3413" s="8" t="s">
        <v>224</v>
      </c>
      <c r="D3413" s="8" t="s">
        <v>87</v>
      </c>
      <c r="E3413" s="12">
        <v>171</v>
      </c>
      <c r="F3413" s="12">
        <v>0.42899999999999999</v>
      </c>
      <c r="G3413" s="12">
        <v>73.358999999999995</v>
      </c>
      <c r="H3413" s="13">
        <v>85.096440000000001</v>
      </c>
      <c r="I3413" s="13">
        <v>5.6486429999999999</v>
      </c>
      <c r="J3413" s="13">
        <v>0.36679499999999998</v>
      </c>
      <c r="K3413" s="13">
        <v>15.258671999999999</v>
      </c>
      <c r="L3413" s="13">
        <v>4.7683349999999995</v>
      </c>
      <c r="M3413" s="5">
        <f>AllData_CategoryTribe!AX3414*4</f>
        <v>22.594571999999999</v>
      </c>
      <c r="N3413" s="5">
        <f>AllData_CategoryTribe!BA3414*9</f>
        <v>3.3011549999999996</v>
      </c>
      <c r="O3413" s="5">
        <f>AllData_CategoryTribe!BB3414*4</f>
        <v>61.034687999999996</v>
      </c>
      <c r="P3413">
        <f t="shared" si="53"/>
        <v>1</v>
      </c>
      <c r="Q3413">
        <v>29</v>
      </c>
    </row>
    <row r="3414" spans="1:17" x14ac:dyDescent="0.3">
      <c r="A3414" s="8" t="s">
        <v>233</v>
      </c>
      <c r="B3414" s="8" t="s">
        <v>239</v>
      </c>
      <c r="C3414" s="8" t="s">
        <v>224</v>
      </c>
      <c r="D3414" s="8" t="s">
        <v>128</v>
      </c>
      <c r="E3414" s="12">
        <v>62</v>
      </c>
      <c r="F3414" s="12">
        <v>6.7000000000000004E-2</v>
      </c>
      <c r="G3414" s="12">
        <v>4.1539999999999999</v>
      </c>
      <c r="H3414" s="13">
        <v>1.8693</v>
      </c>
      <c r="I3414" s="13">
        <v>4.5693999999999999E-2</v>
      </c>
      <c r="J3414" s="13">
        <v>8.3079999999999994E-3</v>
      </c>
      <c r="K3414" s="13">
        <v>0.43616999999999995</v>
      </c>
      <c r="L3414" s="13">
        <v>0.13708200000000001</v>
      </c>
      <c r="M3414" s="5">
        <f>AllData_CategoryTribe!AX3415*4</f>
        <v>0.18277599999999999</v>
      </c>
      <c r="N3414" s="5">
        <f>AllData_CategoryTribe!BA3415*9</f>
        <v>7.4771999999999991E-2</v>
      </c>
      <c r="O3414" s="5">
        <f>AllData_CategoryTribe!BB3415*4</f>
        <v>1.7446799999999998</v>
      </c>
      <c r="P3414">
        <f t="shared" si="53"/>
        <v>1</v>
      </c>
      <c r="Q3414">
        <v>11.8</v>
      </c>
    </row>
    <row r="3415" spans="1:17" x14ac:dyDescent="0.3">
      <c r="A3415" s="8" t="s">
        <v>233</v>
      </c>
      <c r="B3415" s="8" t="s">
        <v>239</v>
      </c>
      <c r="C3415" s="8" t="s">
        <v>224</v>
      </c>
      <c r="D3415" s="8" t="s">
        <v>167</v>
      </c>
      <c r="E3415" s="12">
        <v>62</v>
      </c>
      <c r="F3415" s="12">
        <v>1</v>
      </c>
      <c r="G3415" s="12">
        <v>62</v>
      </c>
      <c r="H3415" s="13">
        <v>13.02</v>
      </c>
      <c r="I3415" s="13">
        <v>0.55800000000000005</v>
      </c>
      <c r="J3415" s="13">
        <v>0.18599999999999997</v>
      </c>
      <c r="K3415" s="13">
        <v>2.8519999999999999</v>
      </c>
      <c r="L3415" s="13">
        <v>0.68200000000000005</v>
      </c>
      <c r="M3415" s="5">
        <f>AllData_CategoryTribe!AX3416*4</f>
        <v>2.2320000000000002</v>
      </c>
      <c r="N3415" s="5">
        <f>AllData_CategoryTribe!BA3416*9</f>
        <v>1.6739999999999997</v>
      </c>
      <c r="O3415" s="5">
        <f>AllData_CategoryTribe!BB3416*4</f>
        <v>11.407999999999999</v>
      </c>
      <c r="P3415">
        <f t="shared" si="53"/>
        <v>1</v>
      </c>
      <c r="Q3415">
        <v>5.8</v>
      </c>
    </row>
    <row r="3416" spans="1:17" x14ac:dyDescent="0.3">
      <c r="A3416" s="8" t="s">
        <v>233</v>
      </c>
      <c r="B3416" s="8" t="s">
        <v>239</v>
      </c>
      <c r="C3416" s="8" t="s">
        <v>224</v>
      </c>
      <c r="D3416" s="8" t="s">
        <v>171</v>
      </c>
      <c r="E3416" s="12">
        <v>44</v>
      </c>
      <c r="F3416" s="12">
        <v>1</v>
      </c>
      <c r="G3416" s="12">
        <v>44</v>
      </c>
      <c r="H3416" s="13">
        <v>120.56</v>
      </c>
      <c r="I3416" s="13">
        <v>3.8720000000000003</v>
      </c>
      <c r="J3416" s="13">
        <v>1.32</v>
      </c>
      <c r="K3416" s="13">
        <v>22.835999999999999</v>
      </c>
      <c r="L3416" s="13">
        <v>1.232</v>
      </c>
      <c r="M3416" s="5">
        <f>AllData_CategoryTribe!AX3417*4</f>
        <v>15.488000000000001</v>
      </c>
      <c r="N3416" s="5">
        <f>AllData_CategoryTribe!BA3417*9</f>
        <v>11.88</v>
      </c>
      <c r="O3416" s="5">
        <f>AllData_CategoryTribe!BB3417*4</f>
        <v>91.343999999999994</v>
      </c>
      <c r="P3416">
        <f t="shared" si="53"/>
        <v>1</v>
      </c>
      <c r="Q3416">
        <v>63.7</v>
      </c>
    </row>
    <row r="3417" spans="1:17" x14ac:dyDescent="0.3">
      <c r="A3417" s="8" t="s">
        <v>234</v>
      </c>
      <c r="B3417" s="8" t="s">
        <v>239</v>
      </c>
      <c r="C3417" s="8" t="s">
        <v>224</v>
      </c>
      <c r="D3417" s="8" t="s">
        <v>248</v>
      </c>
      <c r="E3417" s="12"/>
      <c r="F3417" s="12"/>
      <c r="G3417" s="12">
        <v>0</v>
      </c>
      <c r="H3417" s="13">
        <v>0</v>
      </c>
      <c r="I3417" s="13">
        <v>0</v>
      </c>
      <c r="J3417" s="13">
        <v>0</v>
      </c>
      <c r="K3417" s="13">
        <v>0</v>
      </c>
      <c r="L3417" s="13">
        <v>0</v>
      </c>
      <c r="M3417" s="5">
        <f>AllData_CategoryTribe!AX3418*4</f>
        <v>0</v>
      </c>
      <c r="N3417" s="5">
        <f>AllData_CategoryTribe!BA3418*9</f>
        <v>0</v>
      </c>
      <c r="O3417" s="5">
        <f>AllData_CategoryTribe!BB3418*4</f>
        <v>0</v>
      </c>
      <c r="P3417">
        <f t="shared" si="53"/>
        <v>0</v>
      </c>
      <c r="Q3417">
        <v>38.799999999999997</v>
      </c>
    </row>
    <row r="3418" spans="1:17" x14ac:dyDescent="0.3">
      <c r="A3418" s="8" t="s">
        <v>234</v>
      </c>
      <c r="B3418" s="8" t="s">
        <v>239</v>
      </c>
      <c r="C3418" s="8" t="s">
        <v>224</v>
      </c>
      <c r="D3418" s="8" t="s">
        <v>27</v>
      </c>
      <c r="E3418" s="12">
        <v>114</v>
      </c>
      <c r="F3418" s="12">
        <v>1</v>
      </c>
      <c r="G3418" s="12">
        <v>114</v>
      </c>
      <c r="H3418" s="13">
        <v>142.5</v>
      </c>
      <c r="I3418" s="13">
        <v>2.3940000000000001</v>
      </c>
      <c r="J3418" s="13">
        <v>1.4820000000000002</v>
      </c>
      <c r="K3418" s="13">
        <v>29.867999999999999</v>
      </c>
      <c r="L3418" s="13">
        <v>1.1399999999999999</v>
      </c>
      <c r="M3418" s="5">
        <f>AllData_CategoryTribe!AX3419*4</f>
        <v>9.5760000000000005</v>
      </c>
      <c r="N3418" s="5">
        <f>AllData_CategoryTribe!BA3419*9</f>
        <v>13.338000000000001</v>
      </c>
      <c r="O3418" s="5">
        <f>AllData_CategoryTribe!BB3419*4</f>
        <v>119.47199999999999</v>
      </c>
      <c r="P3418">
        <f t="shared" si="53"/>
        <v>1</v>
      </c>
      <c r="Q3418">
        <v>29.6</v>
      </c>
    </row>
    <row r="3419" spans="1:17" x14ac:dyDescent="0.3">
      <c r="A3419" s="8" t="s">
        <v>234</v>
      </c>
      <c r="B3419" s="8" t="s">
        <v>239</v>
      </c>
      <c r="C3419" s="8" t="s">
        <v>224</v>
      </c>
      <c r="D3419" s="8" t="s">
        <v>32</v>
      </c>
      <c r="E3419" s="12">
        <v>83</v>
      </c>
      <c r="F3419" s="12">
        <v>1</v>
      </c>
      <c r="G3419" s="12">
        <v>83</v>
      </c>
      <c r="H3419" s="13">
        <v>275.56</v>
      </c>
      <c r="I3419" s="13">
        <v>8.5490000000000013</v>
      </c>
      <c r="J3419" s="13">
        <v>2.4900000000000002</v>
      </c>
      <c r="K3419" s="13">
        <v>61.171000000000006</v>
      </c>
      <c r="L3419" s="13">
        <v>10.540999999999999</v>
      </c>
      <c r="M3419" s="5">
        <f>AllData_CategoryTribe!AX3420*4</f>
        <v>34.196000000000005</v>
      </c>
      <c r="N3419" s="5">
        <f>AllData_CategoryTribe!BA3420*9</f>
        <v>22.410000000000004</v>
      </c>
      <c r="O3419" s="5">
        <f>AllData_CategoryTribe!BB3420*4</f>
        <v>244.68400000000003</v>
      </c>
      <c r="P3419">
        <f t="shared" si="53"/>
        <v>1</v>
      </c>
      <c r="Q3419">
        <v>87</v>
      </c>
    </row>
    <row r="3420" spans="1:17" x14ac:dyDescent="0.3">
      <c r="A3420" s="8" t="s">
        <v>234</v>
      </c>
      <c r="B3420" s="8" t="s">
        <v>239</v>
      </c>
      <c r="C3420" s="8" t="s">
        <v>224</v>
      </c>
      <c r="D3420" s="8" t="s">
        <v>74</v>
      </c>
      <c r="E3420" s="12">
        <v>340</v>
      </c>
      <c r="F3420" s="12">
        <v>0.42899999999999999</v>
      </c>
      <c r="G3420" s="12">
        <v>145.85999999999999</v>
      </c>
      <c r="H3420" s="13">
        <v>59.802599999999991</v>
      </c>
      <c r="I3420" s="13">
        <v>0</v>
      </c>
      <c r="J3420" s="13">
        <v>0</v>
      </c>
      <c r="K3420" s="13">
        <v>15.16944</v>
      </c>
      <c r="L3420" s="13">
        <v>0</v>
      </c>
      <c r="M3420" s="5">
        <f>AllData_CategoryTribe!AX3421*4</f>
        <v>0</v>
      </c>
      <c r="N3420" s="5">
        <f>AllData_CategoryTribe!BA3421*9</f>
        <v>0</v>
      </c>
      <c r="O3420" s="5">
        <f>AllData_CategoryTribe!BB3421*4</f>
        <v>60.677759999999999</v>
      </c>
      <c r="P3420">
        <f t="shared" si="53"/>
        <v>1</v>
      </c>
      <c r="Q3420">
        <v>10.4</v>
      </c>
    </row>
    <row r="3421" spans="1:17" x14ac:dyDescent="0.3">
      <c r="A3421" s="8" t="s">
        <v>232</v>
      </c>
      <c r="B3421" s="8" t="s">
        <v>239</v>
      </c>
      <c r="C3421" s="8" t="s">
        <v>225</v>
      </c>
      <c r="D3421" s="8" t="s">
        <v>13</v>
      </c>
      <c r="E3421" s="12">
        <v>112</v>
      </c>
      <c r="F3421" s="12">
        <v>3.3000000000000002E-2</v>
      </c>
      <c r="G3421" s="12">
        <v>3.6960000000000002</v>
      </c>
      <c r="H3421" s="13">
        <v>9.94224</v>
      </c>
      <c r="I3421" s="13">
        <v>0.92030400000000001</v>
      </c>
      <c r="J3421" s="13">
        <v>0.66528000000000009</v>
      </c>
      <c r="K3421" s="13">
        <v>0</v>
      </c>
      <c r="L3421" s="13">
        <v>0</v>
      </c>
      <c r="M3421" s="5">
        <f>AllData_CategoryTribe!AX3422*4</f>
        <v>3.681216</v>
      </c>
      <c r="N3421" s="5">
        <f>AllData_CategoryTribe!BA3422*9</f>
        <v>5.9875200000000008</v>
      </c>
      <c r="O3421" s="5">
        <f>AllData_CategoryTribe!BB3422*4</f>
        <v>0</v>
      </c>
      <c r="P3421">
        <f t="shared" si="53"/>
        <v>1</v>
      </c>
      <c r="Q3421">
        <v>42.9</v>
      </c>
    </row>
    <row r="3422" spans="1:17" x14ac:dyDescent="0.3">
      <c r="A3422" s="8" t="s">
        <v>232</v>
      </c>
      <c r="B3422" s="8" t="s">
        <v>239</v>
      </c>
      <c r="C3422" s="8" t="s">
        <v>225</v>
      </c>
      <c r="D3422" s="8" t="s">
        <v>15</v>
      </c>
      <c r="E3422" s="12">
        <v>85</v>
      </c>
      <c r="F3422" s="12">
        <v>3.0000000000000001E-3</v>
      </c>
      <c r="G3422" s="12">
        <v>0.255</v>
      </c>
      <c r="H3422" s="13">
        <v>0.61454999999999993</v>
      </c>
      <c r="I3422" s="13">
        <v>8.3894999999999997E-2</v>
      </c>
      <c r="J3422" s="13">
        <v>2.7795E-2</v>
      </c>
      <c r="K3422" s="13">
        <v>1.2750000000000001E-3</v>
      </c>
      <c r="L3422" s="13">
        <v>0</v>
      </c>
      <c r="M3422" s="5">
        <f>AllData_CategoryTribe!AX3423*4</f>
        <v>0.33557999999999999</v>
      </c>
      <c r="N3422" s="5">
        <f>AllData_CategoryTribe!BA3423*9</f>
        <v>0.25015500000000002</v>
      </c>
      <c r="O3422" s="5">
        <f>AllData_CategoryTribe!BB3423*4</f>
        <v>5.1000000000000004E-3</v>
      </c>
      <c r="P3422">
        <f t="shared" si="53"/>
        <v>1</v>
      </c>
      <c r="Q3422">
        <v>44.3</v>
      </c>
    </row>
    <row r="3423" spans="1:17" x14ac:dyDescent="0.3">
      <c r="A3423" s="8" t="s">
        <v>232</v>
      </c>
      <c r="B3423" s="8" t="s">
        <v>239</v>
      </c>
      <c r="C3423" s="8" t="s">
        <v>225</v>
      </c>
      <c r="D3423" s="8" t="s">
        <v>17</v>
      </c>
      <c r="E3423" s="12"/>
      <c r="F3423" s="12">
        <v>0</v>
      </c>
      <c r="G3423" s="12">
        <v>0</v>
      </c>
      <c r="H3423" s="13">
        <v>0</v>
      </c>
      <c r="I3423" s="13">
        <v>0</v>
      </c>
      <c r="J3423" s="13">
        <v>0</v>
      </c>
      <c r="K3423" s="13">
        <v>0</v>
      </c>
      <c r="L3423" s="13">
        <v>0</v>
      </c>
      <c r="M3423" s="5">
        <f>AllData_CategoryTribe!AX3424*4</f>
        <v>0</v>
      </c>
      <c r="N3423" s="5">
        <f>AllData_CategoryTribe!BA3424*9</f>
        <v>0</v>
      </c>
      <c r="O3423" s="5">
        <f>AllData_CategoryTribe!BB3424*4</f>
        <v>0</v>
      </c>
      <c r="P3423">
        <f t="shared" si="53"/>
        <v>0</v>
      </c>
      <c r="Q3423">
        <v>38.299999999999997</v>
      </c>
    </row>
    <row r="3424" spans="1:17" x14ac:dyDescent="0.3">
      <c r="A3424" s="8" t="s">
        <v>232</v>
      </c>
      <c r="B3424" s="8" t="s">
        <v>239</v>
      </c>
      <c r="C3424" s="8" t="s">
        <v>225</v>
      </c>
      <c r="D3424" s="8" t="s">
        <v>18</v>
      </c>
      <c r="E3424" s="12"/>
      <c r="F3424" s="12">
        <v>0</v>
      </c>
      <c r="G3424" s="12">
        <v>0</v>
      </c>
      <c r="H3424" s="13">
        <v>0</v>
      </c>
      <c r="I3424" s="13">
        <v>0</v>
      </c>
      <c r="J3424" s="13">
        <v>0</v>
      </c>
      <c r="K3424" s="13">
        <v>0</v>
      </c>
      <c r="L3424" s="13">
        <v>0</v>
      </c>
      <c r="M3424" s="5">
        <f>AllData_CategoryTribe!AX3425*4</f>
        <v>0</v>
      </c>
      <c r="N3424" s="5">
        <f>AllData_CategoryTribe!BA3425*9</f>
        <v>0</v>
      </c>
      <c r="O3424" s="5">
        <f>AllData_CategoryTribe!BB3425*4</f>
        <v>0</v>
      </c>
      <c r="P3424">
        <f t="shared" si="53"/>
        <v>0</v>
      </c>
      <c r="Q3424">
        <v>39.900000000000006</v>
      </c>
    </row>
    <row r="3425" spans="1:17" x14ac:dyDescent="0.3">
      <c r="A3425" s="8" t="s">
        <v>232</v>
      </c>
      <c r="B3425" s="8" t="s">
        <v>239</v>
      </c>
      <c r="C3425" s="8" t="s">
        <v>225</v>
      </c>
      <c r="D3425" s="8" t="s">
        <v>19</v>
      </c>
      <c r="E3425" s="12">
        <v>112</v>
      </c>
      <c r="F3425" s="12">
        <v>3.3000000000000002E-2</v>
      </c>
      <c r="G3425" s="12">
        <v>3.6960000000000002</v>
      </c>
      <c r="H3425" s="13">
        <v>10.533600000000002</v>
      </c>
      <c r="I3425" s="13">
        <v>0.994224</v>
      </c>
      <c r="J3425" s="13">
        <v>0.69854399999999994</v>
      </c>
      <c r="K3425" s="13">
        <v>0</v>
      </c>
      <c r="L3425" s="13">
        <v>0</v>
      </c>
      <c r="M3425" s="5">
        <f>AllData_CategoryTribe!AX3426*4</f>
        <v>3.976896</v>
      </c>
      <c r="N3425" s="5">
        <f>AllData_CategoryTribe!BA3426*9</f>
        <v>6.2868959999999996</v>
      </c>
      <c r="O3425" s="5">
        <f>AllData_CategoryTribe!BB3426*4</f>
        <v>0</v>
      </c>
      <c r="P3425">
        <f t="shared" si="53"/>
        <v>1</v>
      </c>
      <c r="Q3425">
        <v>45.8</v>
      </c>
    </row>
    <row r="3426" spans="1:17" x14ac:dyDescent="0.3">
      <c r="A3426" s="8" t="s">
        <v>232</v>
      </c>
      <c r="B3426" s="8" t="s">
        <v>239</v>
      </c>
      <c r="C3426" s="8" t="s">
        <v>225</v>
      </c>
      <c r="D3426" s="8" t="s">
        <v>22</v>
      </c>
      <c r="E3426" s="12"/>
      <c r="F3426" s="12">
        <v>0</v>
      </c>
      <c r="G3426" s="12">
        <v>0</v>
      </c>
      <c r="H3426" s="13">
        <v>0</v>
      </c>
      <c r="I3426" s="13">
        <v>0</v>
      </c>
      <c r="J3426" s="13">
        <v>0</v>
      </c>
      <c r="K3426" s="13">
        <v>0</v>
      </c>
      <c r="L3426" s="13">
        <v>0</v>
      </c>
      <c r="M3426" s="5">
        <f>AllData_CategoryTribe!AX3427*4</f>
        <v>0</v>
      </c>
      <c r="N3426" s="5">
        <f>AllData_CategoryTribe!BA3427*9</f>
        <v>0</v>
      </c>
      <c r="O3426" s="5">
        <f>AllData_CategoryTribe!BB3427*4</f>
        <v>0</v>
      </c>
      <c r="P3426">
        <f t="shared" si="53"/>
        <v>0</v>
      </c>
      <c r="Q3426">
        <v>45.8</v>
      </c>
    </row>
    <row r="3427" spans="1:17" x14ac:dyDescent="0.3">
      <c r="A3427" s="8" t="s">
        <v>232</v>
      </c>
      <c r="B3427" s="8" t="s">
        <v>239</v>
      </c>
      <c r="C3427" s="8" t="s">
        <v>225</v>
      </c>
      <c r="D3427" s="8" t="s">
        <v>136</v>
      </c>
      <c r="E3427" s="12">
        <v>56</v>
      </c>
      <c r="F3427" s="12">
        <v>0.42899999999999999</v>
      </c>
      <c r="G3427" s="12">
        <v>24.024000000000001</v>
      </c>
      <c r="H3427" s="13">
        <v>65.585520000000002</v>
      </c>
      <c r="I3427" s="13">
        <v>6.6306240000000001</v>
      </c>
      <c r="J3427" s="13">
        <v>4.1321279999999998</v>
      </c>
      <c r="K3427" s="13">
        <v>0</v>
      </c>
      <c r="L3427" s="13">
        <v>0</v>
      </c>
      <c r="M3427" s="5">
        <f>AllData_CategoryTribe!AX3428*4</f>
        <v>26.522496</v>
      </c>
      <c r="N3427" s="5">
        <f>AllData_CategoryTribe!BA3428*9</f>
        <v>37.189152</v>
      </c>
      <c r="O3427" s="5">
        <f>AllData_CategoryTribe!BB3428*4</f>
        <v>0</v>
      </c>
      <c r="P3427">
        <f t="shared" si="53"/>
        <v>1</v>
      </c>
      <c r="Q3427">
        <v>44.8</v>
      </c>
    </row>
    <row r="3428" spans="1:17" x14ac:dyDescent="0.3">
      <c r="A3428" s="8" t="s">
        <v>232</v>
      </c>
      <c r="B3428" s="8" t="s">
        <v>239</v>
      </c>
      <c r="C3428" s="8" t="s">
        <v>225</v>
      </c>
      <c r="D3428" s="8" t="s">
        <v>23</v>
      </c>
      <c r="E3428" s="12">
        <v>64</v>
      </c>
      <c r="F3428" s="12">
        <v>0.42899999999999999</v>
      </c>
      <c r="G3428" s="12">
        <v>27.456</v>
      </c>
      <c r="H3428" s="13">
        <v>42.556800000000003</v>
      </c>
      <c r="I3428" s="13">
        <v>3.4594559999999994</v>
      </c>
      <c r="J3428" s="13">
        <v>2.9103359999999996</v>
      </c>
      <c r="K3428" s="13">
        <v>0.30201600000000001</v>
      </c>
      <c r="L3428" s="13">
        <v>0</v>
      </c>
      <c r="M3428" s="5">
        <f>AllData_CategoryTribe!AX3429*4</f>
        <v>13.837823999999998</v>
      </c>
      <c r="N3428" s="5">
        <f>AllData_CategoryTribe!BA3429*9</f>
        <v>26.193023999999998</v>
      </c>
      <c r="O3428" s="5">
        <f>AllData_CategoryTribe!BB3429*4</f>
        <v>1.208064</v>
      </c>
      <c r="P3428">
        <f t="shared" si="53"/>
        <v>1</v>
      </c>
      <c r="Q3428">
        <v>24.3</v>
      </c>
    </row>
    <row r="3429" spans="1:17" x14ac:dyDescent="0.3">
      <c r="A3429" s="8" t="s">
        <v>232</v>
      </c>
      <c r="B3429" s="8" t="s">
        <v>239</v>
      </c>
      <c r="C3429" s="8" t="s">
        <v>225</v>
      </c>
      <c r="D3429" s="8" t="s">
        <v>24</v>
      </c>
      <c r="E3429" s="12">
        <v>184</v>
      </c>
      <c r="F3429" s="12">
        <v>0.14299999999999999</v>
      </c>
      <c r="G3429" s="12">
        <v>26.311999999999998</v>
      </c>
      <c r="H3429" s="13">
        <v>18.155279999999998</v>
      </c>
      <c r="I3429" s="13">
        <v>0.94723199999999996</v>
      </c>
      <c r="J3429" s="13">
        <v>1.0787919999999998</v>
      </c>
      <c r="K3429" s="13">
        <v>1.18404</v>
      </c>
      <c r="L3429" s="13">
        <v>0</v>
      </c>
      <c r="M3429" s="5">
        <f>AllData_CategoryTribe!AX3430*4</f>
        <v>3.7889279999999999</v>
      </c>
      <c r="N3429" s="5">
        <f>AllData_CategoryTribe!BA3430*9</f>
        <v>9.709127999999998</v>
      </c>
      <c r="O3429" s="5">
        <f>AllData_CategoryTribe!BB3430*4</f>
        <v>4.7361599999999999</v>
      </c>
      <c r="P3429">
        <f t="shared" si="53"/>
        <v>1</v>
      </c>
      <c r="Q3429">
        <v>12.2</v>
      </c>
    </row>
    <row r="3430" spans="1:17" x14ac:dyDescent="0.3">
      <c r="A3430" s="8" t="s">
        <v>232</v>
      </c>
      <c r="B3430" s="8" t="s">
        <v>239</v>
      </c>
      <c r="C3430" s="8" t="s">
        <v>225</v>
      </c>
      <c r="D3430" s="8" t="s">
        <v>25</v>
      </c>
      <c r="E3430" s="12"/>
      <c r="F3430" s="12">
        <v>0</v>
      </c>
      <c r="G3430" s="12">
        <v>0</v>
      </c>
      <c r="H3430" s="13">
        <v>0</v>
      </c>
      <c r="I3430" s="13">
        <v>0</v>
      </c>
      <c r="J3430" s="13">
        <v>0</v>
      </c>
      <c r="K3430" s="13">
        <v>0</v>
      </c>
      <c r="L3430" s="13">
        <v>0</v>
      </c>
      <c r="M3430" s="5">
        <f>AllData_CategoryTribe!AX3431*4</f>
        <v>0</v>
      </c>
      <c r="N3430" s="5">
        <f>AllData_CategoryTribe!BA3431*9</f>
        <v>0</v>
      </c>
      <c r="O3430" s="5">
        <f>AllData_CategoryTribe!BB3431*4</f>
        <v>0</v>
      </c>
      <c r="P3430">
        <f t="shared" si="53"/>
        <v>0</v>
      </c>
      <c r="Q3430">
        <v>59.3</v>
      </c>
    </row>
    <row r="3431" spans="1:17" x14ac:dyDescent="0.3">
      <c r="A3431" s="8" t="s">
        <v>20</v>
      </c>
      <c r="B3431" s="8" t="s">
        <v>239</v>
      </c>
      <c r="C3431" s="8" t="s">
        <v>225</v>
      </c>
      <c r="D3431" s="8" t="s">
        <v>20</v>
      </c>
      <c r="E3431" s="12">
        <v>112</v>
      </c>
      <c r="F3431" s="12">
        <v>1</v>
      </c>
      <c r="G3431" s="12">
        <v>112</v>
      </c>
      <c r="H3431" s="13">
        <v>117.6</v>
      </c>
      <c r="I3431" s="13">
        <v>20.72</v>
      </c>
      <c r="J3431" s="13">
        <v>3.2480000000000002</v>
      </c>
      <c r="K3431" s="13">
        <v>0</v>
      </c>
      <c r="L3431" s="13">
        <v>0</v>
      </c>
      <c r="M3431" s="5">
        <f>AllData_CategoryTribe!AX3432*4</f>
        <v>82.88</v>
      </c>
      <c r="N3431" s="5">
        <f>AllData_CategoryTribe!BA3432*9</f>
        <v>29.232000000000003</v>
      </c>
      <c r="O3431" s="5">
        <f>AllData_CategoryTribe!BB3432*4</f>
        <v>0</v>
      </c>
      <c r="P3431">
        <f t="shared" si="53"/>
        <v>1</v>
      </c>
      <c r="Q3431">
        <v>21.4</v>
      </c>
    </row>
    <row r="3432" spans="1:17" x14ac:dyDescent="0.3">
      <c r="A3432" s="8" t="s">
        <v>233</v>
      </c>
      <c r="B3432" s="8" t="s">
        <v>239</v>
      </c>
      <c r="C3432" s="8" t="s">
        <v>225</v>
      </c>
      <c r="D3432" s="8" t="s">
        <v>26</v>
      </c>
      <c r="E3432" s="12">
        <v>175</v>
      </c>
      <c r="F3432" s="12">
        <v>1</v>
      </c>
      <c r="G3432" s="12">
        <v>175</v>
      </c>
      <c r="H3432" s="13">
        <v>227.5</v>
      </c>
      <c r="I3432" s="13">
        <v>4.2</v>
      </c>
      <c r="J3432" s="13">
        <v>0.35</v>
      </c>
      <c r="K3432" s="13">
        <v>50.05</v>
      </c>
      <c r="L3432" s="13">
        <v>0.52500000000000002</v>
      </c>
      <c r="M3432" s="5">
        <f>AllData_CategoryTribe!AX3433*4</f>
        <v>16.8</v>
      </c>
      <c r="N3432" s="5">
        <f>AllData_CategoryTribe!BA3433*9</f>
        <v>3.15</v>
      </c>
      <c r="O3432" s="5">
        <f>AllData_CategoryTribe!BB3433*4</f>
        <v>200.2</v>
      </c>
      <c r="P3432">
        <f t="shared" si="53"/>
        <v>1</v>
      </c>
      <c r="Q3432">
        <v>31.200000000000003</v>
      </c>
    </row>
    <row r="3433" spans="1:17" x14ac:dyDescent="0.3">
      <c r="A3433" s="8" t="s">
        <v>233</v>
      </c>
      <c r="B3433" s="8" t="s">
        <v>239</v>
      </c>
      <c r="C3433" s="8" t="s">
        <v>225</v>
      </c>
      <c r="D3433" s="8" t="s">
        <v>28</v>
      </c>
      <c r="E3433" s="12">
        <v>185</v>
      </c>
      <c r="F3433" s="12">
        <v>0.14299999999999999</v>
      </c>
      <c r="G3433" s="12">
        <v>26.454999999999998</v>
      </c>
      <c r="H3433" s="13">
        <v>33.597850000000001</v>
      </c>
      <c r="I3433" s="13">
        <v>2.3015849999999998</v>
      </c>
      <c r="J3433" s="13">
        <v>0.132275</v>
      </c>
      <c r="K3433" s="13">
        <v>6.0317400000000001</v>
      </c>
      <c r="L3433" s="13">
        <v>1.6931200000000002</v>
      </c>
      <c r="M3433" s="5">
        <f>AllData_CategoryTribe!AX3434*4</f>
        <v>9.2063399999999991</v>
      </c>
      <c r="N3433" s="5">
        <f>AllData_CategoryTribe!BA3434*9</f>
        <v>1.1904749999999999</v>
      </c>
      <c r="O3433" s="5">
        <f>AllData_CategoryTribe!BB3434*4</f>
        <v>24.12696</v>
      </c>
      <c r="P3433">
        <f t="shared" si="53"/>
        <v>1</v>
      </c>
      <c r="Q3433">
        <v>32</v>
      </c>
    </row>
    <row r="3434" spans="1:17" x14ac:dyDescent="0.3">
      <c r="A3434" s="8" t="s">
        <v>233</v>
      </c>
      <c r="B3434" s="8" t="s">
        <v>239</v>
      </c>
      <c r="C3434" s="8" t="s">
        <v>225</v>
      </c>
      <c r="D3434" s="8" t="s">
        <v>29</v>
      </c>
      <c r="E3434" s="12">
        <v>60</v>
      </c>
      <c r="F3434" s="12">
        <v>1</v>
      </c>
      <c r="G3434" s="12">
        <v>60</v>
      </c>
      <c r="H3434" s="13">
        <v>13.2</v>
      </c>
      <c r="I3434" s="13">
        <v>0.6</v>
      </c>
      <c r="J3434" s="13">
        <v>0.24</v>
      </c>
      <c r="K3434" s="13">
        <v>2.7</v>
      </c>
      <c r="L3434" s="13">
        <v>1.68</v>
      </c>
      <c r="M3434" s="5">
        <f>AllData_CategoryTribe!AX3435*4</f>
        <v>2.4</v>
      </c>
      <c r="N3434" s="5">
        <f>AllData_CategoryTribe!BA3435*9</f>
        <v>2.16</v>
      </c>
      <c r="O3434" s="5">
        <f>AllData_CategoryTribe!BB3435*4</f>
        <v>10.8</v>
      </c>
      <c r="P3434">
        <f t="shared" si="53"/>
        <v>1</v>
      </c>
      <c r="Q3434">
        <v>5.9</v>
      </c>
    </row>
    <row r="3435" spans="1:17" x14ac:dyDescent="0.3">
      <c r="A3435" s="8" t="s">
        <v>233</v>
      </c>
      <c r="B3435" s="8" t="s">
        <v>239</v>
      </c>
      <c r="C3435" s="8" t="s">
        <v>225</v>
      </c>
      <c r="D3435" s="8" t="s">
        <v>30</v>
      </c>
      <c r="E3435" s="12">
        <v>119</v>
      </c>
      <c r="F3435" s="12">
        <v>1</v>
      </c>
      <c r="G3435" s="12">
        <v>119</v>
      </c>
      <c r="H3435" s="13">
        <v>109.48</v>
      </c>
      <c r="I3435" s="13">
        <v>1.19</v>
      </c>
      <c r="J3435" s="13">
        <v>0.59499999999999997</v>
      </c>
      <c r="K3435" s="13">
        <v>27.846</v>
      </c>
      <c r="L3435" s="13">
        <v>2.8559999999999999</v>
      </c>
      <c r="M3435" s="5">
        <f>AllData_CategoryTribe!AX3436*4</f>
        <v>4.76</v>
      </c>
      <c r="N3435" s="5">
        <f>AllData_CategoryTribe!BA3436*9</f>
        <v>5.3549999999999995</v>
      </c>
      <c r="O3435" s="5">
        <f>AllData_CategoryTribe!BB3436*4</f>
        <v>111.384</v>
      </c>
      <c r="P3435">
        <f t="shared" si="53"/>
        <v>1</v>
      </c>
      <c r="Q3435">
        <v>24.9</v>
      </c>
    </row>
    <row r="3436" spans="1:17" x14ac:dyDescent="0.3">
      <c r="A3436" s="8" t="s">
        <v>233</v>
      </c>
      <c r="B3436" s="8" t="s">
        <v>239</v>
      </c>
      <c r="C3436" s="8" t="s">
        <v>225</v>
      </c>
      <c r="D3436" s="8" t="s">
        <v>31</v>
      </c>
      <c r="E3436" s="12">
        <v>122</v>
      </c>
      <c r="F3436" s="12">
        <v>1</v>
      </c>
      <c r="G3436" s="12">
        <v>122</v>
      </c>
      <c r="H3436" s="13">
        <v>113.46</v>
      </c>
      <c r="I3436" s="13">
        <v>2.44</v>
      </c>
      <c r="J3436" s="13">
        <v>0.12200000000000001</v>
      </c>
      <c r="K3436" s="13">
        <v>26.352000000000004</v>
      </c>
      <c r="L3436" s="13">
        <v>1.83</v>
      </c>
      <c r="M3436" s="5">
        <f>AllData_CategoryTribe!AX3437*4</f>
        <v>9.76</v>
      </c>
      <c r="N3436" s="5">
        <f>AllData_CategoryTribe!BA3437*9</f>
        <v>1.0980000000000001</v>
      </c>
      <c r="O3436" s="5">
        <f>AllData_CategoryTribe!BB3437*4</f>
        <v>105.40800000000002</v>
      </c>
      <c r="P3436">
        <f t="shared" si="53"/>
        <v>1</v>
      </c>
      <c r="Q3436">
        <v>23.700000000000003</v>
      </c>
    </row>
    <row r="3437" spans="1:17" x14ac:dyDescent="0.3">
      <c r="A3437" s="8" t="s">
        <v>233</v>
      </c>
      <c r="B3437" s="8" t="s">
        <v>239</v>
      </c>
      <c r="C3437" s="8" t="s">
        <v>225</v>
      </c>
      <c r="D3437" s="8" t="s">
        <v>87</v>
      </c>
      <c r="E3437" s="12">
        <v>171</v>
      </c>
      <c r="F3437" s="12">
        <v>0.28599999999999998</v>
      </c>
      <c r="G3437" s="12">
        <v>48.905999999999999</v>
      </c>
      <c r="H3437" s="13">
        <v>56.730959999999996</v>
      </c>
      <c r="I3437" s="13">
        <v>3.7657619999999996</v>
      </c>
      <c r="J3437" s="13">
        <v>0.24453</v>
      </c>
      <c r="K3437" s="13">
        <v>10.172448000000001</v>
      </c>
      <c r="L3437" s="13">
        <v>3.17889</v>
      </c>
      <c r="M3437" s="5">
        <f>AllData_CategoryTribe!AX3438*4</f>
        <v>15.063047999999998</v>
      </c>
      <c r="N3437" s="5">
        <f>AllData_CategoryTribe!BA3438*9</f>
        <v>2.2007699999999999</v>
      </c>
      <c r="O3437" s="5">
        <f>AllData_CategoryTribe!BB3438*4</f>
        <v>40.689792000000004</v>
      </c>
      <c r="P3437">
        <f t="shared" si="53"/>
        <v>1</v>
      </c>
      <c r="Q3437">
        <v>29</v>
      </c>
    </row>
    <row r="3438" spans="1:17" x14ac:dyDescent="0.3">
      <c r="A3438" s="8" t="s">
        <v>233</v>
      </c>
      <c r="B3438" s="8" t="s">
        <v>239</v>
      </c>
      <c r="C3438" s="8" t="s">
        <v>225</v>
      </c>
      <c r="D3438" s="8" t="s">
        <v>128</v>
      </c>
      <c r="E3438" s="12">
        <v>62</v>
      </c>
      <c r="F3438" s="12">
        <v>3.3000000000000002E-2</v>
      </c>
      <c r="G3438" s="12">
        <v>2.0460000000000003</v>
      </c>
      <c r="H3438" s="13">
        <v>0.92070000000000007</v>
      </c>
      <c r="I3438" s="13">
        <v>2.2506000000000005E-2</v>
      </c>
      <c r="J3438" s="13">
        <v>4.092000000000001E-3</v>
      </c>
      <c r="K3438" s="13">
        <v>0.21483000000000005</v>
      </c>
      <c r="L3438" s="13">
        <v>6.7518000000000009E-2</v>
      </c>
      <c r="M3438" s="5">
        <f>AllData_CategoryTribe!AX3439*4</f>
        <v>9.0024000000000021E-2</v>
      </c>
      <c r="N3438" s="5">
        <f>AllData_CategoryTribe!BA3439*9</f>
        <v>3.6828000000000007E-2</v>
      </c>
      <c r="O3438" s="5">
        <f>AllData_CategoryTribe!BB3439*4</f>
        <v>0.85932000000000019</v>
      </c>
      <c r="P3438">
        <f t="shared" si="53"/>
        <v>1</v>
      </c>
      <c r="Q3438">
        <v>11.8</v>
      </c>
    </row>
    <row r="3439" spans="1:17" x14ac:dyDescent="0.3">
      <c r="A3439" s="8" t="s">
        <v>233</v>
      </c>
      <c r="B3439" s="8" t="s">
        <v>239</v>
      </c>
      <c r="C3439" s="8" t="s">
        <v>225</v>
      </c>
      <c r="D3439" s="8" t="s">
        <v>167</v>
      </c>
      <c r="E3439" s="12">
        <v>62</v>
      </c>
      <c r="F3439" s="12">
        <v>1</v>
      </c>
      <c r="G3439" s="12">
        <v>62</v>
      </c>
      <c r="H3439" s="13">
        <v>13.02</v>
      </c>
      <c r="I3439" s="13">
        <v>0.55800000000000005</v>
      </c>
      <c r="J3439" s="13">
        <v>0.18599999999999997</v>
      </c>
      <c r="K3439" s="13">
        <v>2.8519999999999999</v>
      </c>
      <c r="L3439" s="13">
        <v>0.68200000000000005</v>
      </c>
      <c r="M3439" s="5">
        <f>AllData_CategoryTribe!AX3440*4</f>
        <v>2.2320000000000002</v>
      </c>
      <c r="N3439" s="5">
        <f>AllData_CategoryTribe!BA3440*9</f>
        <v>1.6739999999999997</v>
      </c>
      <c r="O3439" s="5">
        <f>AllData_CategoryTribe!BB3440*4</f>
        <v>11.407999999999999</v>
      </c>
      <c r="P3439">
        <f t="shared" si="53"/>
        <v>1</v>
      </c>
      <c r="Q3439">
        <v>5.8</v>
      </c>
    </row>
    <row r="3440" spans="1:17" x14ac:dyDescent="0.3">
      <c r="A3440" s="8" t="s">
        <v>233</v>
      </c>
      <c r="B3440" s="8" t="s">
        <v>239</v>
      </c>
      <c r="C3440" s="8" t="s">
        <v>225</v>
      </c>
      <c r="D3440" s="8" t="s">
        <v>171</v>
      </c>
      <c r="E3440" s="12">
        <v>44</v>
      </c>
      <c r="F3440" s="12">
        <v>1</v>
      </c>
      <c r="G3440" s="12">
        <v>44</v>
      </c>
      <c r="H3440" s="13">
        <v>120.56</v>
      </c>
      <c r="I3440" s="13">
        <v>3.8720000000000003</v>
      </c>
      <c r="J3440" s="13">
        <v>1.32</v>
      </c>
      <c r="K3440" s="13">
        <v>22.835999999999999</v>
      </c>
      <c r="L3440" s="13">
        <v>1.232</v>
      </c>
      <c r="M3440" s="5">
        <f>AllData_CategoryTribe!AX3441*4</f>
        <v>15.488000000000001</v>
      </c>
      <c r="N3440" s="5">
        <f>AllData_CategoryTribe!BA3441*9</f>
        <v>11.88</v>
      </c>
      <c r="O3440" s="5">
        <f>AllData_CategoryTribe!BB3441*4</f>
        <v>91.343999999999994</v>
      </c>
      <c r="P3440">
        <f t="shared" si="53"/>
        <v>1</v>
      </c>
      <c r="Q3440">
        <v>63.7</v>
      </c>
    </row>
    <row r="3441" spans="1:17" x14ac:dyDescent="0.3">
      <c r="A3441" s="8" t="s">
        <v>234</v>
      </c>
      <c r="B3441" s="8" t="s">
        <v>239</v>
      </c>
      <c r="C3441" s="8" t="s">
        <v>225</v>
      </c>
      <c r="D3441" s="8" t="s">
        <v>248</v>
      </c>
      <c r="E3441" s="12"/>
      <c r="F3441" s="12"/>
      <c r="G3441" s="12">
        <v>0</v>
      </c>
      <c r="H3441" s="13">
        <v>0</v>
      </c>
      <c r="I3441" s="13">
        <v>0</v>
      </c>
      <c r="J3441" s="13">
        <v>0</v>
      </c>
      <c r="K3441" s="13">
        <v>0</v>
      </c>
      <c r="L3441" s="13">
        <v>0</v>
      </c>
      <c r="M3441" s="5">
        <f>AllData_CategoryTribe!AX3442*4</f>
        <v>0</v>
      </c>
      <c r="N3441" s="5">
        <f>AllData_CategoryTribe!BA3442*9</f>
        <v>0</v>
      </c>
      <c r="O3441" s="5">
        <f>AllData_CategoryTribe!BB3442*4</f>
        <v>0</v>
      </c>
      <c r="P3441">
        <f t="shared" si="53"/>
        <v>0</v>
      </c>
      <c r="Q3441">
        <v>38.799999999999997</v>
      </c>
    </row>
    <row r="3442" spans="1:17" x14ac:dyDescent="0.3">
      <c r="A3442" s="8" t="s">
        <v>234</v>
      </c>
      <c r="B3442" s="8" t="s">
        <v>239</v>
      </c>
      <c r="C3442" s="8" t="s">
        <v>225</v>
      </c>
      <c r="D3442" s="8" t="s">
        <v>27</v>
      </c>
      <c r="E3442" s="12">
        <v>114</v>
      </c>
      <c r="F3442" s="12">
        <v>1</v>
      </c>
      <c r="G3442" s="12">
        <v>114</v>
      </c>
      <c r="H3442" s="13">
        <v>142.5</v>
      </c>
      <c r="I3442" s="13">
        <v>2.3940000000000001</v>
      </c>
      <c r="J3442" s="13">
        <v>1.4820000000000002</v>
      </c>
      <c r="K3442" s="13">
        <v>29.867999999999999</v>
      </c>
      <c r="L3442" s="13">
        <v>1.1399999999999999</v>
      </c>
      <c r="M3442" s="5">
        <f>AllData_CategoryTribe!AX3443*4</f>
        <v>9.5760000000000005</v>
      </c>
      <c r="N3442" s="5">
        <f>AllData_CategoryTribe!BA3443*9</f>
        <v>13.338000000000001</v>
      </c>
      <c r="O3442" s="5">
        <f>AllData_CategoryTribe!BB3443*4</f>
        <v>119.47199999999999</v>
      </c>
      <c r="P3442">
        <f t="shared" si="53"/>
        <v>1</v>
      </c>
      <c r="Q3442">
        <v>29.6</v>
      </c>
    </row>
    <row r="3443" spans="1:17" x14ac:dyDescent="0.3">
      <c r="A3443" s="8" t="s">
        <v>234</v>
      </c>
      <c r="B3443" s="8" t="s">
        <v>239</v>
      </c>
      <c r="C3443" s="8" t="s">
        <v>225</v>
      </c>
      <c r="D3443" s="8" t="s">
        <v>32</v>
      </c>
      <c r="E3443" s="12">
        <v>83</v>
      </c>
      <c r="F3443" s="12">
        <v>1</v>
      </c>
      <c r="G3443" s="12">
        <v>83</v>
      </c>
      <c r="H3443" s="13">
        <v>275.56</v>
      </c>
      <c r="I3443" s="13">
        <v>8.5490000000000013</v>
      </c>
      <c r="J3443" s="13">
        <v>2.4900000000000002</v>
      </c>
      <c r="K3443" s="13">
        <v>61.171000000000006</v>
      </c>
      <c r="L3443" s="13">
        <v>10.540999999999999</v>
      </c>
      <c r="M3443" s="5">
        <f>AllData_CategoryTribe!AX3444*4</f>
        <v>34.196000000000005</v>
      </c>
      <c r="N3443" s="5">
        <f>AllData_CategoryTribe!BA3444*9</f>
        <v>22.410000000000004</v>
      </c>
      <c r="O3443" s="5">
        <f>AllData_CategoryTribe!BB3444*4</f>
        <v>244.68400000000003</v>
      </c>
      <c r="P3443">
        <f t="shared" si="53"/>
        <v>1</v>
      </c>
      <c r="Q3443">
        <v>87</v>
      </c>
    </row>
    <row r="3444" spans="1:17" x14ac:dyDescent="0.3">
      <c r="A3444" s="8" t="s">
        <v>234</v>
      </c>
      <c r="B3444" s="8" t="s">
        <v>239</v>
      </c>
      <c r="C3444" s="8" t="s">
        <v>225</v>
      </c>
      <c r="D3444" s="8" t="s">
        <v>74</v>
      </c>
      <c r="E3444" s="12">
        <v>340</v>
      </c>
      <c r="F3444" s="12">
        <v>0.42899999999999999</v>
      </c>
      <c r="G3444" s="12">
        <v>145.85999999999999</v>
      </c>
      <c r="H3444" s="13">
        <v>59.802599999999991</v>
      </c>
      <c r="I3444" s="13">
        <v>0</v>
      </c>
      <c r="J3444" s="13">
        <v>0</v>
      </c>
      <c r="K3444" s="13">
        <v>15.16944</v>
      </c>
      <c r="L3444" s="13">
        <v>0</v>
      </c>
      <c r="M3444" s="5">
        <f>AllData_CategoryTribe!AX3445*4</f>
        <v>0</v>
      </c>
      <c r="N3444" s="5">
        <f>AllData_CategoryTribe!BA3445*9</f>
        <v>0</v>
      </c>
      <c r="O3444" s="5">
        <f>AllData_CategoryTribe!BB3445*4</f>
        <v>60.677759999999999</v>
      </c>
      <c r="P3444">
        <f t="shared" si="53"/>
        <v>1</v>
      </c>
      <c r="Q3444">
        <v>10.4</v>
      </c>
    </row>
    <row r="3445" spans="1:17" x14ac:dyDescent="0.3">
      <c r="A3445" s="8" t="s">
        <v>227</v>
      </c>
      <c r="B3445" s="8" t="s">
        <v>239</v>
      </c>
      <c r="C3445" s="8" t="s">
        <v>225</v>
      </c>
      <c r="D3445" s="8" t="s">
        <v>33</v>
      </c>
      <c r="E3445" s="12">
        <v>20</v>
      </c>
      <c r="F3445" s="12">
        <v>3.0000000000000001E-3</v>
      </c>
      <c r="G3445" s="12">
        <v>0.06</v>
      </c>
      <c r="H3445" s="13">
        <v>0.18239999999999998</v>
      </c>
      <c r="I3445" s="13">
        <v>1.7999999999999998E-4</v>
      </c>
      <c r="J3445" s="13">
        <v>0</v>
      </c>
      <c r="K3445" s="13">
        <v>4.9439999999999998E-2</v>
      </c>
      <c r="L3445" s="13">
        <v>0</v>
      </c>
      <c r="M3445" s="5">
        <f>AllData_CategoryTribe!AX3446*4</f>
        <v>7.1999999999999994E-4</v>
      </c>
      <c r="N3445" s="5">
        <f>AllData_CategoryTribe!BA3446*9</f>
        <v>0</v>
      </c>
      <c r="O3445" s="5">
        <f>AllData_CategoryTribe!BB3446*4</f>
        <v>0.19775999999999999</v>
      </c>
      <c r="P3445">
        <f t="shared" si="53"/>
        <v>1</v>
      </c>
      <c r="Q3445">
        <v>82.7</v>
      </c>
    </row>
    <row r="3446" spans="1:17" x14ac:dyDescent="0.3">
      <c r="A3446" s="8" t="s">
        <v>232</v>
      </c>
      <c r="B3446" s="8" t="s">
        <v>239</v>
      </c>
      <c r="C3446" s="8" t="s">
        <v>226</v>
      </c>
      <c r="D3446" s="8" t="s">
        <v>13</v>
      </c>
      <c r="E3446" s="12">
        <v>112</v>
      </c>
      <c r="F3446" s="12">
        <v>3.3000000000000002E-2</v>
      </c>
      <c r="G3446" s="12">
        <v>3.6960000000000002</v>
      </c>
      <c r="H3446" s="13">
        <v>9.94224</v>
      </c>
      <c r="I3446" s="13">
        <v>0.92030400000000001</v>
      </c>
      <c r="J3446" s="13">
        <v>0.66528000000000009</v>
      </c>
      <c r="K3446" s="13">
        <v>0</v>
      </c>
      <c r="L3446" s="13">
        <v>0</v>
      </c>
      <c r="M3446" s="5">
        <f>AllData_CategoryTribe!AX3447*4</f>
        <v>3.681216</v>
      </c>
      <c r="N3446" s="5">
        <f>AllData_CategoryTribe!BA3447*9</f>
        <v>5.9875200000000008</v>
      </c>
      <c r="O3446" s="5">
        <f>AllData_CategoryTribe!BB3447*4</f>
        <v>0</v>
      </c>
      <c r="P3446">
        <f t="shared" si="53"/>
        <v>1</v>
      </c>
      <c r="Q3446">
        <v>42.9</v>
      </c>
    </row>
    <row r="3447" spans="1:17" x14ac:dyDescent="0.3">
      <c r="A3447" s="8" t="s">
        <v>232</v>
      </c>
      <c r="B3447" s="8" t="s">
        <v>239</v>
      </c>
      <c r="C3447" s="8" t="s">
        <v>226</v>
      </c>
      <c r="D3447" s="8" t="s">
        <v>15</v>
      </c>
      <c r="E3447" s="12">
        <v>85</v>
      </c>
      <c r="F3447" s="12">
        <v>3.3000000000000002E-2</v>
      </c>
      <c r="G3447" s="12">
        <v>2.8050000000000002</v>
      </c>
      <c r="H3447" s="13">
        <v>6.7600499999999997</v>
      </c>
      <c r="I3447" s="13">
        <v>0.92284499999999992</v>
      </c>
      <c r="J3447" s="13">
        <v>0.30574500000000004</v>
      </c>
      <c r="K3447" s="13">
        <v>1.4025000000000001E-2</v>
      </c>
      <c r="L3447" s="13">
        <v>0</v>
      </c>
      <c r="M3447" s="5">
        <f>AllData_CategoryTribe!AX3448*4</f>
        <v>3.6913799999999997</v>
      </c>
      <c r="N3447" s="5">
        <f>AllData_CategoryTribe!BA3448*9</f>
        <v>2.7517050000000003</v>
      </c>
      <c r="O3447" s="5">
        <f>AllData_CategoryTribe!BB3448*4</f>
        <v>5.6100000000000004E-2</v>
      </c>
      <c r="P3447">
        <f t="shared" si="53"/>
        <v>1</v>
      </c>
      <c r="Q3447">
        <v>44.3</v>
      </c>
    </row>
    <row r="3448" spans="1:17" x14ac:dyDescent="0.3">
      <c r="A3448" s="8" t="s">
        <v>232</v>
      </c>
      <c r="B3448" s="8" t="s">
        <v>239</v>
      </c>
      <c r="C3448" s="8" t="s">
        <v>226</v>
      </c>
      <c r="D3448" s="8" t="s">
        <v>17</v>
      </c>
      <c r="E3448" s="12">
        <v>85</v>
      </c>
      <c r="F3448" s="12">
        <v>3.3000000000000002E-2</v>
      </c>
      <c r="G3448" s="12">
        <v>2.8050000000000002</v>
      </c>
      <c r="H3448" s="13">
        <v>7.4332500000000001</v>
      </c>
      <c r="I3448" s="13">
        <v>0.47404499999999999</v>
      </c>
      <c r="J3448" s="13">
        <v>0.60026999999999997</v>
      </c>
      <c r="K3448" s="13">
        <v>0</v>
      </c>
      <c r="L3448" s="13">
        <v>0</v>
      </c>
      <c r="M3448" s="5">
        <f>AllData_CategoryTribe!AX3449*4</f>
        <v>1.89618</v>
      </c>
      <c r="N3448" s="5">
        <f>AllData_CategoryTribe!BA3449*9</f>
        <v>5.4024299999999998</v>
      </c>
      <c r="O3448" s="5">
        <f>AllData_CategoryTribe!BB3449*4</f>
        <v>0</v>
      </c>
      <c r="P3448">
        <f t="shared" si="53"/>
        <v>1</v>
      </c>
      <c r="Q3448">
        <v>38.299999999999997</v>
      </c>
    </row>
    <row r="3449" spans="1:17" x14ac:dyDescent="0.3">
      <c r="A3449" s="8" t="s">
        <v>232</v>
      </c>
      <c r="B3449" s="8" t="s">
        <v>239</v>
      </c>
      <c r="C3449" s="8" t="s">
        <v>226</v>
      </c>
      <c r="D3449" s="8" t="s">
        <v>18</v>
      </c>
      <c r="E3449" s="12"/>
      <c r="F3449" s="12">
        <v>0</v>
      </c>
      <c r="G3449" s="12">
        <v>0</v>
      </c>
      <c r="H3449" s="13">
        <v>0</v>
      </c>
      <c r="I3449" s="13">
        <v>0</v>
      </c>
      <c r="J3449" s="13">
        <v>0</v>
      </c>
      <c r="K3449" s="13">
        <v>0</v>
      </c>
      <c r="L3449" s="13">
        <v>0</v>
      </c>
      <c r="M3449" s="5">
        <f>AllData_CategoryTribe!AX3450*4</f>
        <v>0</v>
      </c>
      <c r="N3449" s="5">
        <f>AllData_CategoryTribe!BA3450*9</f>
        <v>0</v>
      </c>
      <c r="O3449" s="5">
        <f>AllData_CategoryTribe!BB3450*4</f>
        <v>0</v>
      </c>
      <c r="P3449">
        <f t="shared" si="53"/>
        <v>0</v>
      </c>
      <c r="Q3449">
        <v>39.900000000000006</v>
      </c>
    </row>
    <row r="3450" spans="1:17" x14ac:dyDescent="0.3">
      <c r="A3450" s="8" t="s">
        <v>232</v>
      </c>
      <c r="B3450" s="8" t="s">
        <v>239</v>
      </c>
      <c r="C3450" s="8" t="s">
        <v>226</v>
      </c>
      <c r="D3450" s="8" t="s">
        <v>19</v>
      </c>
      <c r="E3450" s="12">
        <v>112</v>
      </c>
      <c r="F3450" s="12">
        <v>3.3000000000000002E-2</v>
      </c>
      <c r="G3450" s="12">
        <v>3.6960000000000002</v>
      </c>
      <c r="H3450" s="13">
        <v>10.533600000000002</v>
      </c>
      <c r="I3450" s="13">
        <v>0.994224</v>
      </c>
      <c r="J3450" s="13">
        <v>0.69854399999999994</v>
      </c>
      <c r="K3450" s="13">
        <v>0</v>
      </c>
      <c r="L3450" s="13">
        <v>0</v>
      </c>
      <c r="M3450" s="5">
        <f>AllData_CategoryTribe!AX3451*4</f>
        <v>3.976896</v>
      </c>
      <c r="N3450" s="5">
        <f>AllData_CategoryTribe!BA3451*9</f>
        <v>6.2868959999999996</v>
      </c>
      <c r="O3450" s="5">
        <f>AllData_CategoryTribe!BB3451*4</f>
        <v>0</v>
      </c>
      <c r="P3450">
        <f t="shared" si="53"/>
        <v>1</v>
      </c>
      <c r="Q3450">
        <v>45.8</v>
      </c>
    </row>
    <row r="3451" spans="1:17" x14ac:dyDescent="0.3">
      <c r="A3451" s="8" t="s">
        <v>232</v>
      </c>
      <c r="B3451" s="8" t="s">
        <v>239</v>
      </c>
      <c r="C3451" s="8" t="s">
        <v>226</v>
      </c>
      <c r="D3451" s="8" t="s">
        <v>22</v>
      </c>
      <c r="E3451" s="12"/>
      <c r="F3451" s="12">
        <v>0</v>
      </c>
      <c r="G3451" s="12">
        <v>0</v>
      </c>
      <c r="H3451" s="13">
        <v>0</v>
      </c>
      <c r="I3451" s="13">
        <v>0</v>
      </c>
      <c r="J3451" s="13">
        <v>0</v>
      </c>
      <c r="K3451" s="13">
        <v>0</v>
      </c>
      <c r="L3451" s="13">
        <v>0</v>
      </c>
      <c r="M3451" s="5">
        <f>AllData_CategoryTribe!AX3452*4</f>
        <v>0</v>
      </c>
      <c r="N3451" s="5">
        <f>AllData_CategoryTribe!BA3452*9</f>
        <v>0</v>
      </c>
      <c r="O3451" s="5">
        <f>AllData_CategoryTribe!BB3452*4</f>
        <v>0</v>
      </c>
      <c r="P3451">
        <f t="shared" si="53"/>
        <v>0</v>
      </c>
      <c r="Q3451">
        <v>45.8</v>
      </c>
    </row>
    <row r="3452" spans="1:17" x14ac:dyDescent="0.3">
      <c r="A3452" s="8" t="s">
        <v>232</v>
      </c>
      <c r="B3452" s="8" t="s">
        <v>239</v>
      </c>
      <c r="C3452" s="8" t="s">
        <v>226</v>
      </c>
      <c r="D3452" s="8" t="s">
        <v>136</v>
      </c>
      <c r="E3452" s="12">
        <v>56</v>
      </c>
      <c r="F3452" s="12">
        <v>3.3000000000000002E-2</v>
      </c>
      <c r="G3452" s="12">
        <v>1.8480000000000001</v>
      </c>
      <c r="H3452" s="13">
        <v>5.0450400000000002</v>
      </c>
      <c r="I3452" s="13">
        <v>0.51004800000000006</v>
      </c>
      <c r="J3452" s="13">
        <v>0.31785599999999997</v>
      </c>
      <c r="K3452" s="13">
        <v>0</v>
      </c>
      <c r="L3452" s="13">
        <v>0</v>
      </c>
      <c r="M3452" s="5">
        <f>AllData_CategoryTribe!AX3453*4</f>
        <v>2.0401920000000002</v>
      </c>
      <c r="N3452" s="5">
        <f>AllData_CategoryTribe!BA3453*9</f>
        <v>2.8607039999999997</v>
      </c>
      <c r="O3452" s="5">
        <f>AllData_CategoryTribe!BB3453*4</f>
        <v>0</v>
      </c>
      <c r="P3452">
        <f t="shared" si="53"/>
        <v>1</v>
      </c>
      <c r="Q3452">
        <v>44.8</v>
      </c>
    </row>
    <row r="3453" spans="1:17" x14ac:dyDescent="0.3">
      <c r="A3453" s="8" t="s">
        <v>232</v>
      </c>
      <c r="B3453" s="8" t="s">
        <v>239</v>
      </c>
      <c r="C3453" s="8" t="s">
        <v>226</v>
      </c>
      <c r="D3453" s="8" t="s">
        <v>23</v>
      </c>
      <c r="E3453" s="12">
        <v>64</v>
      </c>
      <c r="F3453" s="12">
        <v>0.28599999999999998</v>
      </c>
      <c r="G3453" s="12">
        <v>18.303999999999998</v>
      </c>
      <c r="H3453" s="13">
        <v>28.371199999999998</v>
      </c>
      <c r="I3453" s="13">
        <v>2.3063039999999999</v>
      </c>
      <c r="J3453" s="13">
        <v>1.9402239999999997</v>
      </c>
      <c r="K3453" s="13">
        <v>0.201344</v>
      </c>
      <c r="L3453" s="13">
        <v>0</v>
      </c>
      <c r="M3453" s="5">
        <f>AllData_CategoryTribe!AX3454*4</f>
        <v>9.2252159999999996</v>
      </c>
      <c r="N3453" s="5">
        <f>AllData_CategoryTribe!BA3454*9</f>
        <v>17.462015999999998</v>
      </c>
      <c r="O3453" s="5">
        <f>AllData_CategoryTribe!BB3454*4</f>
        <v>0.80537599999999998</v>
      </c>
      <c r="P3453">
        <f t="shared" si="53"/>
        <v>1</v>
      </c>
      <c r="Q3453">
        <v>24.3</v>
      </c>
    </row>
    <row r="3454" spans="1:17" x14ac:dyDescent="0.3">
      <c r="A3454" s="8" t="s">
        <v>232</v>
      </c>
      <c r="B3454" s="8" t="s">
        <v>239</v>
      </c>
      <c r="C3454" s="8" t="s">
        <v>226</v>
      </c>
      <c r="D3454" s="8" t="s">
        <v>24</v>
      </c>
      <c r="E3454" s="12">
        <v>184</v>
      </c>
      <c r="F3454" s="12">
        <v>0.28599999999999998</v>
      </c>
      <c r="G3454" s="12">
        <v>52.623999999999995</v>
      </c>
      <c r="H3454" s="13">
        <v>36.310559999999995</v>
      </c>
      <c r="I3454" s="13">
        <v>1.8944639999999999</v>
      </c>
      <c r="J3454" s="13">
        <v>2.1575839999999995</v>
      </c>
      <c r="K3454" s="13">
        <v>2.36808</v>
      </c>
      <c r="L3454" s="13">
        <v>0</v>
      </c>
      <c r="M3454" s="5">
        <f>AllData_CategoryTribe!AX3455*4</f>
        <v>7.5778559999999997</v>
      </c>
      <c r="N3454" s="5">
        <f>AllData_CategoryTribe!BA3455*9</f>
        <v>19.418255999999996</v>
      </c>
      <c r="O3454" s="5">
        <f>AllData_CategoryTribe!BB3455*4</f>
        <v>9.4723199999999999</v>
      </c>
      <c r="P3454">
        <f t="shared" si="53"/>
        <v>1</v>
      </c>
      <c r="Q3454">
        <v>12.2</v>
      </c>
    </row>
    <row r="3455" spans="1:17" x14ac:dyDescent="0.3">
      <c r="A3455" s="8" t="s">
        <v>232</v>
      </c>
      <c r="B3455" s="8" t="s">
        <v>239</v>
      </c>
      <c r="C3455" s="8" t="s">
        <v>226</v>
      </c>
      <c r="D3455" s="8" t="s">
        <v>25</v>
      </c>
      <c r="E3455" s="12"/>
      <c r="F3455" s="12">
        <v>0</v>
      </c>
      <c r="G3455" s="12">
        <v>0</v>
      </c>
      <c r="H3455" s="13">
        <v>0</v>
      </c>
      <c r="I3455" s="13">
        <v>0</v>
      </c>
      <c r="J3455" s="13">
        <v>0</v>
      </c>
      <c r="K3455" s="13">
        <v>0</v>
      </c>
      <c r="L3455" s="13">
        <v>0</v>
      </c>
      <c r="M3455" s="5">
        <f>AllData_CategoryTribe!AX3456*4</f>
        <v>0</v>
      </c>
      <c r="N3455" s="5">
        <f>AllData_CategoryTribe!BA3456*9</f>
        <v>0</v>
      </c>
      <c r="O3455" s="5">
        <f>AllData_CategoryTribe!BB3456*4</f>
        <v>0</v>
      </c>
      <c r="P3455">
        <f t="shared" si="53"/>
        <v>0</v>
      </c>
      <c r="Q3455">
        <v>59.3</v>
      </c>
    </row>
    <row r="3456" spans="1:17" x14ac:dyDescent="0.3">
      <c r="A3456" s="8" t="s">
        <v>20</v>
      </c>
      <c r="B3456" s="8" t="s">
        <v>239</v>
      </c>
      <c r="C3456" s="8" t="s">
        <v>226</v>
      </c>
      <c r="D3456" s="8" t="s">
        <v>20</v>
      </c>
      <c r="E3456" s="12">
        <v>112</v>
      </c>
      <c r="F3456" s="12">
        <v>1</v>
      </c>
      <c r="G3456" s="12">
        <v>112</v>
      </c>
      <c r="H3456" s="13">
        <v>117.6</v>
      </c>
      <c r="I3456" s="13">
        <v>20.72</v>
      </c>
      <c r="J3456" s="13">
        <v>3.2480000000000002</v>
      </c>
      <c r="K3456" s="13">
        <v>0</v>
      </c>
      <c r="L3456" s="13">
        <v>0</v>
      </c>
      <c r="M3456" s="5">
        <f>AllData_CategoryTribe!AX3457*4</f>
        <v>82.88</v>
      </c>
      <c r="N3456" s="5">
        <f>AllData_CategoryTribe!BA3457*9</f>
        <v>29.232000000000003</v>
      </c>
      <c r="O3456" s="5">
        <f>AllData_CategoryTribe!BB3457*4</f>
        <v>0</v>
      </c>
      <c r="P3456">
        <f t="shared" si="53"/>
        <v>1</v>
      </c>
      <c r="Q3456">
        <v>21.4</v>
      </c>
    </row>
    <row r="3457" spans="1:17" x14ac:dyDescent="0.3">
      <c r="A3457" s="8" t="s">
        <v>233</v>
      </c>
      <c r="B3457" s="8" t="s">
        <v>239</v>
      </c>
      <c r="C3457" s="8" t="s">
        <v>226</v>
      </c>
      <c r="D3457" s="8" t="s">
        <v>26</v>
      </c>
      <c r="E3457" s="12">
        <v>175</v>
      </c>
      <c r="F3457" s="12">
        <v>0.42899999999999999</v>
      </c>
      <c r="G3457" s="12">
        <v>75.075000000000003</v>
      </c>
      <c r="H3457" s="13">
        <v>97.597499999999997</v>
      </c>
      <c r="I3457" s="13">
        <v>1.8018000000000001</v>
      </c>
      <c r="J3457" s="13">
        <v>0.15015000000000001</v>
      </c>
      <c r="K3457" s="13">
        <v>21.471450000000001</v>
      </c>
      <c r="L3457" s="13">
        <v>0.22522500000000001</v>
      </c>
      <c r="M3457" s="5">
        <f>AllData_CategoryTribe!AX3458*4</f>
        <v>7.2072000000000003</v>
      </c>
      <c r="N3457" s="5">
        <f>AllData_CategoryTribe!BA3458*9</f>
        <v>1.3513500000000001</v>
      </c>
      <c r="O3457" s="5">
        <f>AllData_CategoryTribe!BB3458*4</f>
        <v>85.885800000000003</v>
      </c>
      <c r="P3457">
        <f t="shared" si="53"/>
        <v>1</v>
      </c>
      <c r="Q3457">
        <v>31.200000000000003</v>
      </c>
    </row>
    <row r="3458" spans="1:17" x14ac:dyDescent="0.3">
      <c r="A3458" s="8" t="s">
        <v>233</v>
      </c>
      <c r="B3458" s="8" t="s">
        <v>239</v>
      </c>
      <c r="C3458" s="8" t="s">
        <v>226</v>
      </c>
      <c r="D3458" s="8" t="s">
        <v>28</v>
      </c>
      <c r="E3458" s="12">
        <v>185</v>
      </c>
      <c r="F3458" s="12">
        <v>3.3000000000000002E-2</v>
      </c>
      <c r="G3458" s="12">
        <v>6.1050000000000004</v>
      </c>
      <c r="H3458" s="13">
        <v>7.7533500000000002</v>
      </c>
      <c r="I3458" s="13">
        <v>0.53113500000000002</v>
      </c>
      <c r="J3458" s="13">
        <v>3.0525000000000004E-2</v>
      </c>
      <c r="K3458" s="13">
        <v>1.3919400000000002</v>
      </c>
      <c r="L3458" s="13">
        <v>0.39072000000000001</v>
      </c>
      <c r="M3458" s="5">
        <f>AllData_CategoryTribe!AX3459*4</f>
        <v>2.1245400000000001</v>
      </c>
      <c r="N3458" s="5">
        <f>AllData_CategoryTribe!BA3459*9</f>
        <v>0.27472500000000005</v>
      </c>
      <c r="O3458" s="5">
        <f>AllData_CategoryTribe!BB3459*4</f>
        <v>5.5677600000000007</v>
      </c>
      <c r="P3458">
        <f t="shared" si="53"/>
        <v>1</v>
      </c>
      <c r="Q3458">
        <v>32</v>
      </c>
    </row>
    <row r="3459" spans="1:17" x14ac:dyDescent="0.3">
      <c r="A3459" s="8" t="s">
        <v>233</v>
      </c>
      <c r="B3459" s="8" t="s">
        <v>239</v>
      </c>
      <c r="C3459" s="8" t="s">
        <v>226</v>
      </c>
      <c r="D3459" s="8" t="s">
        <v>29</v>
      </c>
      <c r="E3459" s="12">
        <v>60</v>
      </c>
      <c r="F3459" s="12">
        <v>1</v>
      </c>
      <c r="G3459" s="12">
        <v>60</v>
      </c>
      <c r="H3459" s="13">
        <v>13.2</v>
      </c>
      <c r="I3459" s="13">
        <v>0.6</v>
      </c>
      <c r="J3459" s="13">
        <v>0.24</v>
      </c>
      <c r="K3459" s="13">
        <v>2.7</v>
      </c>
      <c r="L3459" s="13">
        <v>1.68</v>
      </c>
      <c r="M3459" s="5">
        <f>AllData_CategoryTribe!AX3460*4</f>
        <v>2.4</v>
      </c>
      <c r="N3459" s="5">
        <f>AllData_CategoryTribe!BA3460*9</f>
        <v>2.16</v>
      </c>
      <c r="O3459" s="5">
        <f>AllData_CategoryTribe!BB3460*4</f>
        <v>10.8</v>
      </c>
      <c r="P3459">
        <f t="shared" ref="P3459:P3469" si="54">IF($G$2:$G$3469&gt;0,1,0)</f>
        <v>1</v>
      </c>
      <c r="Q3459">
        <v>5.9</v>
      </c>
    </row>
    <row r="3460" spans="1:17" x14ac:dyDescent="0.3">
      <c r="A3460" s="8" t="s">
        <v>233</v>
      </c>
      <c r="B3460" s="8" t="s">
        <v>239</v>
      </c>
      <c r="C3460" s="8" t="s">
        <v>226</v>
      </c>
      <c r="D3460" s="8" t="s">
        <v>30</v>
      </c>
      <c r="E3460" s="12">
        <v>119</v>
      </c>
      <c r="F3460" s="12">
        <v>1</v>
      </c>
      <c r="G3460" s="12">
        <v>119</v>
      </c>
      <c r="H3460" s="13">
        <v>109.48</v>
      </c>
      <c r="I3460" s="13">
        <v>1.19</v>
      </c>
      <c r="J3460" s="13">
        <v>0.59499999999999997</v>
      </c>
      <c r="K3460" s="13">
        <v>27.846</v>
      </c>
      <c r="L3460" s="13">
        <v>2.8559999999999999</v>
      </c>
      <c r="M3460" s="5">
        <f>AllData_CategoryTribe!AX3461*4</f>
        <v>4.76</v>
      </c>
      <c r="N3460" s="5">
        <f>AllData_CategoryTribe!BA3461*9</f>
        <v>5.3549999999999995</v>
      </c>
      <c r="O3460" s="5">
        <f>AllData_CategoryTribe!BB3461*4</f>
        <v>111.384</v>
      </c>
      <c r="P3460">
        <f t="shared" si="54"/>
        <v>1</v>
      </c>
      <c r="Q3460">
        <v>24.9</v>
      </c>
    </row>
    <row r="3461" spans="1:17" x14ac:dyDescent="0.3">
      <c r="A3461" s="8" t="s">
        <v>233</v>
      </c>
      <c r="B3461" s="8" t="s">
        <v>239</v>
      </c>
      <c r="C3461" s="8" t="s">
        <v>226</v>
      </c>
      <c r="D3461" s="8" t="s">
        <v>31</v>
      </c>
      <c r="E3461" s="12">
        <v>122</v>
      </c>
      <c r="F3461" s="12">
        <v>0.14299999999999999</v>
      </c>
      <c r="G3461" s="12">
        <v>17.445999999999998</v>
      </c>
      <c r="H3461" s="13">
        <v>16.224779999999999</v>
      </c>
      <c r="I3461" s="13">
        <v>0.34891999999999995</v>
      </c>
      <c r="J3461" s="13">
        <v>1.7446E-2</v>
      </c>
      <c r="K3461" s="13">
        <v>3.7683359999999997</v>
      </c>
      <c r="L3461" s="13">
        <v>0.26168999999999998</v>
      </c>
      <c r="M3461" s="5">
        <f>AllData_CategoryTribe!AX3462*4</f>
        <v>1.3956799999999998</v>
      </c>
      <c r="N3461" s="5">
        <f>AllData_CategoryTribe!BA3462*9</f>
        <v>0.15701399999999999</v>
      </c>
      <c r="O3461" s="5">
        <f>AllData_CategoryTribe!BB3462*4</f>
        <v>15.073343999999999</v>
      </c>
      <c r="P3461">
        <f t="shared" si="54"/>
        <v>1</v>
      </c>
      <c r="Q3461">
        <v>23.700000000000003</v>
      </c>
    </row>
    <row r="3462" spans="1:17" x14ac:dyDescent="0.3">
      <c r="A3462" s="8" t="s">
        <v>233</v>
      </c>
      <c r="B3462" s="8" t="s">
        <v>239</v>
      </c>
      <c r="C3462" s="8" t="s">
        <v>226</v>
      </c>
      <c r="D3462" s="8" t="s">
        <v>87</v>
      </c>
      <c r="E3462" s="12">
        <v>171</v>
      </c>
      <c r="F3462" s="12">
        <v>1</v>
      </c>
      <c r="G3462" s="12">
        <v>171</v>
      </c>
      <c r="H3462" s="13">
        <v>198.36</v>
      </c>
      <c r="I3462" s="13">
        <v>13.167</v>
      </c>
      <c r="J3462" s="13">
        <v>0.85499999999999998</v>
      </c>
      <c r="K3462" s="13">
        <v>35.568000000000005</v>
      </c>
      <c r="L3462" s="13">
        <v>11.115</v>
      </c>
      <c r="M3462" s="5">
        <f>AllData_CategoryTribe!AX3463*4</f>
        <v>52.667999999999999</v>
      </c>
      <c r="N3462" s="5">
        <f>AllData_CategoryTribe!BA3463*9</f>
        <v>7.6950000000000003</v>
      </c>
      <c r="O3462" s="5">
        <f>AllData_CategoryTribe!BB3463*4</f>
        <v>142.27200000000002</v>
      </c>
      <c r="P3462">
        <f t="shared" si="54"/>
        <v>1</v>
      </c>
      <c r="Q3462">
        <v>29</v>
      </c>
    </row>
    <row r="3463" spans="1:17" x14ac:dyDescent="0.3">
      <c r="A3463" s="8" t="s">
        <v>233</v>
      </c>
      <c r="B3463" s="8" t="s">
        <v>239</v>
      </c>
      <c r="C3463" s="8" t="s">
        <v>226</v>
      </c>
      <c r="D3463" s="8" t="s">
        <v>128</v>
      </c>
      <c r="E3463" s="12">
        <v>62</v>
      </c>
      <c r="F3463" s="12">
        <v>3.0000000000000001E-3</v>
      </c>
      <c r="G3463" s="12">
        <v>0.186</v>
      </c>
      <c r="H3463" s="13">
        <v>8.3699999999999997E-2</v>
      </c>
      <c r="I3463" s="13">
        <v>2.0460000000000001E-3</v>
      </c>
      <c r="J3463" s="13">
        <v>3.7200000000000004E-4</v>
      </c>
      <c r="K3463" s="13">
        <v>1.9530000000000002E-2</v>
      </c>
      <c r="L3463" s="13">
        <v>6.1380000000000002E-3</v>
      </c>
      <c r="M3463" s="5">
        <f>AllData_CategoryTribe!AX3464*4</f>
        <v>8.1840000000000003E-3</v>
      </c>
      <c r="N3463" s="5">
        <f>AllData_CategoryTribe!BA3464*9</f>
        <v>3.3480000000000003E-3</v>
      </c>
      <c r="O3463" s="5">
        <f>AllData_CategoryTribe!BB3464*4</f>
        <v>7.8120000000000009E-2</v>
      </c>
      <c r="P3463">
        <f t="shared" si="54"/>
        <v>1</v>
      </c>
      <c r="Q3463">
        <v>11.8</v>
      </c>
    </row>
    <row r="3464" spans="1:17" x14ac:dyDescent="0.3">
      <c r="A3464" s="8" t="s">
        <v>233</v>
      </c>
      <c r="B3464" s="8" t="s">
        <v>239</v>
      </c>
      <c r="C3464" s="8" t="s">
        <v>226</v>
      </c>
      <c r="D3464" s="8" t="s">
        <v>167</v>
      </c>
      <c r="E3464" s="12">
        <v>62</v>
      </c>
      <c r="F3464" s="12">
        <v>1</v>
      </c>
      <c r="G3464" s="12">
        <v>62</v>
      </c>
      <c r="H3464" s="13">
        <v>13.02</v>
      </c>
      <c r="I3464" s="13">
        <v>0.55800000000000005</v>
      </c>
      <c r="J3464" s="13">
        <v>0.18599999999999997</v>
      </c>
      <c r="K3464" s="13">
        <v>2.8519999999999999</v>
      </c>
      <c r="L3464" s="13">
        <v>0.68200000000000005</v>
      </c>
      <c r="M3464" s="5">
        <f>AllData_CategoryTribe!AX3465*4</f>
        <v>2.2320000000000002</v>
      </c>
      <c r="N3464" s="5">
        <f>AllData_CategoryTribe!BA3465*9</f>
        <v>1.6739999999999997</v>
      </c>
      <c r="O3464" s="5">
        <f>AllData_CategoryTribe!BB3465*4</f>
        <v>11.407999999999999</v>
      </c>
      <c r="P3464">
        <f t="shared" si="54"/>
        <v>1</v>
      </c>
      <c r="Q3464">
        <v>5.8</v>
      </c>
    </row>
    <row r="3465" spans="1:17" x14ac:dyDescent="0.3">
      <c r="A3465" s="8" t="s">
        <v>233</v>
      </c>
      <c r="B3465" s="8" t="s">
        <v>239</v>
      </c>
      <c r="C3465" s="8" t="s">
        <v>226</v>
      </c>
      <c r="D3465" s="8" t="s">
        <v>171</v>
      </c>
      <c r="E3465" s="12">
        <v>44</v>
      </c>
      <c r="F3465" s="12">
        <v>1</v>
      </c>
      <c r="G3465" s="12">
        <v>44</v>
      </c>
      <c r="H3465" s="13">
        <v>120.56</v>
      </c>
      <c r="I3465" s="13">
        <v>3.8720000000000003</v>
      </c>
      <c r="J3465" s="13">
        <v>1.32</v>
      </c>
      <c r="K3465" s="13">
        <v>22.835999999999999</v>
      </c>
      <c r="L3465" s="13">
        <v>1.232</v>
      </c>
      <c r="M3465" s="5">
        <f>AllData_CategoryTribe!AX3466*4</f>
        <v>15.488000000000001</v>
      </c>
      <c r="N3465" s="5">
        <f>AllData_CategoryTribe!BA3466*9</f>
        <v>11.88</v>
      </c>
      <c r="O3465" s="5">
        <f>AllData_CategoryTribe!BB3466*4</f>
        <v>91.343999999999994</v>
      </c>
      <c r="P3465">
        <f t="shared" si="54"/>
        <v>1</v>
      </c>
      <c r="Q3465">
        <v>63.7</v>
      </c>
    </row>
    <row r="3466" spans="1:17" x14ac:dyDescent="0.3">
      <c r="A3466" s="8" t="s">
        <v>234</v>
      </c>
      <c r="B3466" s="8" t="s">
        <v>239</v>
      </c>
      <c r="C3466" s="8" t="s">
        <v>226</v>
      </c>
      <c r="D3466" s="8" t="s">
        <v>248</v>
      </c>
      <c r="E3466" s="12"/>
      <c r="F3466" s="12"/>
      <c r="G3466" s="12">
        <v>0</v>
      </c>
      <c r="H3466" s="13">
        <v>0</v>
      </c>
      <c r="I3466" s="13">
        <v>0</v>
      </c>
      <c r="J3466" s="13">
        <v>0</v>
      </c>
      <c r="K3466" s="13">
        <v>0</v>
      </c>
      <c r="L3466" s="13">
        <v>0</v>
      </c>
      <c r="M3466" s="5">
        <f>AllData_CategoryTribe!AX3467*4</f>
        <v>0</v>
      </c>
      <c r="N3466" s="5">
        <f>AllData_CategoryTribe!BA3467*9</f>
        <v>0</v>
      </c>
      <c r="O3466" s="5">
        <f>AllData_CategoryTribe!BB3467*4</f>
        <v>0</v>
      </c>
      <c r="P3466">
        <f t="shared" si="54"/>
        <v>0</v>
      </c>
      <c r="Q3466">
        <v>38.799999999999997</v>
      </c>
    </row>
    <row r="3467" spans="1:17" x14ac:dyDescent="0.3">
      <c r="A3467" s="8" t="s">
        <v>234</v>
      </c>
      <c r="B3467" s="8" t="s">
        <v>239</v>
      </c>
      <c r="C3467" s="8" t="s">
        <v>226</v>
      </c>
      <c r="D3467" s="8" t="s">
        <v>27</v>
      </c>
      <c r="E3467" s="12">
        <v>114</v>
      </c>
      <c r="F3467" s="12">
        <v>1</v>
      </c>
      <c r="G3467" s="12">
        <v>114</v>
      </c>
      <c r="H3467" s="13">
        <v>142.5</v>
      </c>
      <c r="I3467" s="13">
        <v>2.3940000000000001</v>
      </c>
      <c r="J3467" s="13">
        <v>1.4820000000000002</v>
      </c>
      <c r="K3467" s="13">
        <v>29.867999999999999</v>
      </c>
      <c r="L3467" s="13">
        <v>1.1399999999999999</v>
      </c>
      <c r="M3467" s="5">
        <f>AllData_CategoryTribe!AX3468*4</f>
        <v>9.5760000000000005</v>
      </c>
      <c r="N3467" s="5">
        <f>AllData_CategoryTribe!BA3468*9</f>
        <v>13.338000000000001</v>
      </c>
      <c r="O3467" s="5">
        <f>AllData_CategoryTribe!BB3468*4</f>
        <v>119.47199999999999</v>
      </c>
      <c r="P3467">
        <f t="shared" si="54"/>
        <v>1</v>
      </c>
      <c r="Q3467">
        <v>29.6</v>
      </c>
    </row>
    <row r="3468" spans="1:17" x14ac:dyDescent="0.3">
      <c r="A3468" s="8" t="s">
        <v>234</v>
      </c>
      <c r="B3468" s="8" t="s">
        <v>239</v>
      </c>
      <c r="C3468" s="8" t="s">
        <v>226</v>
      </c>
      <c r="D3468" s="8" t="s">
        <v>32</v>
      </c>
      <c r="E3468" s="12">
        <v>83</v>
      </c>
      <c r="F3468" s="12">
        <v>1</v>
      </c>
      <c r="G3468" s="12">
        <v>83</v>
      </c>
      <c r="H3468" s="13">
        <v>275.56</v>
      </c>
      <c r="I3468" s="13">
        <v>8.5490000000000013</v>
      </c>
      <c r="J3468" s="13">
        <v>2.4900000000000002</v>
      </c>
      <c r="K3468" s="13">
        <v>61.171000000000006</v>
      </c>
      <c r="L3468" s="13">
        <v>10.540999999999999</v>
      </c>
      <c r="M3468" s="5">
        <f>AllData_CategoryTribe!AX3469*4</f>
        <v>34.196000000000005</v>
      </c>
      <c r="N3468" s="5">
        <f>AllData_CategoryTribe!BA3469*9</f>
        <v>22.410000000000004</v>
      </c>
      <c r="O3468" s="5">
        <f>AllData_CategoryTribe!BB3469*4</f>
        <v>244.68400000000003</v>
      </c>
      <c r="P3468">
        <f t="shared" si="54"/>
        <v>1</v>
      </c>
      <c r="Q3468">
        <v>87</v>
      </c>
    </row>
    <row r="3469" spans="1:17" x14ac:dyDescent="0.3">
      <c r="A3469" s="8" t="s">
        <v>234</v>
      </c>
      <c r="B3469" s="8" t="s">
        <v>239</v>
      </c>
      <c r="C3469" s="8" t="s">
        <v>226</v>
      </c>
      <c r="D3469" s="8" t="s">
        <v>74</v>
      </c>
      <c r="E3469" s="12">
        <v>340</v>
      </c>
      <c r="F3469" s="12">
        <v>3.3000000000000002E-2</v>
      </c>
      <c r="G3469" s="12">
        <v>11.22</v>
      </c>
      <c r="H3469" s="13">
        <v>4.6002000000000001</v>
      </c>
      <c r="I3469" s="13">
        <v>0</v>
      </c>
      <c r="J3469" s="13">
        <v>0</v>
      </c>
      <c r="K3469" s="13">
        <v>1.1668800000000001</v>
      </c>
      <c r="L3469" s="13">
        <v>0</v>
      </c>
      <c r="M3469" s="5">
        <f>AllData_CategoryTribe!AX3470*4</f>
        <v>0</v>
      </c>
      <c r="N3469" s="5">
        <f>AllData_CategoryTribe!BA3470*9</f>
        <v>0</v>
      </c>
      <c r="O3469" s="5">
        <f>AllData_CategoryTribe!BB3470*4</f>
        <v>4.6675200000000006</v>
      </c>
      <c r="P3469">
        <f t="shared" si="54"/>
        <v>1</v>
      </c>
      <c r="Q3469">
        <v>10.4</v>
      </c>
    </row>
  </sheetData>
  <sortState ref="T3:X49">
    <sortCondition descending="1" ref="W3:W49"/>
  </sortState>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70"/>
  <sheetViews>
    <sheetView workbookViewId="0">
      <selection activeCell="I5" sqref="I5:L5"/>
    </sheetView>
  </sheetViews>
  <sheetFormatPr defaultColWidth="9.09765625" defaultRowHeight="13" x14ac:dyDescent="0.3"/>
  <cols>
    <col min="1" max="1" width="14.296875" style="5" customWidth="1"/>
    <col min="2" max="2" width="12.59765625" style="5" customWidth="1"/>
    <col min="3" max="3" width="11.59765625" style="5" bestFit="1" customWidth="1"/>
    <col min="4" max="4" width="14" style="5" bestFit="1" customWidth="1"/>
    <col min="5" max="5" width="15.69921875" style="5" bestFit="1" customWidth="1"/>
    <col min="6" max="6" width="16.69921875" style="5" bestFit="1" customWidth="1"/>
    <col min="7" max="7" width="12" style="5" bestFit="1" customWidth="1"/>
    <col min="8" max="16384" width="9.09765625" style="5"/>
  </cols>
  <sheetData>
    <row r="1" spans="1:42" x14ac:dyDescent="0.3">
      <c r="A1" s="43" t="s">
        <v>235</v>
      </c>
      <c r="B1" s="5" t="s">
        <v>412</v>
      </c>
    </row>
    <row r="2" spans="1:42" x14ac:dyDescent="0.3">
      <c r="A2" s="43" t="s">
        <v>231</v>
      </c>
      <c r="B2" s="5" t="s">
        <v>412</v>
      </c>
    </row>
    <row r="4" spans="1:42" x14ac:dyDescent="0.3">
      <c r="B4" s="43" t="s">
        <v>373</v>
      </c>
    </row>
    <row r="5" spans="1:42" x14ac:dyDescent="0.3">
      <c r="A5" s="43" t="s">
        <v>229</v>
      </c>
      <c r="B5" s="5" t="s">
        <v>243</v>
      </c>
      <c r="C5" s="5" t="s">
        <v>411</v>
      </c>
      <c r="D5" s="5" t="s">
        <v>380</v>
      </c>
      <c r="E5" s="5" t="s">
        <v>409</v>
      </c>
      <c r="F5" s="5" t="s">
        <v>425</v>
      </c>
      <c r="H5" s="44" t="s">
        <v>410</v>
      </c>
      <c r="I5" s="5" t="s">
        <v>428</v>
      </c>
      <c r="J5" s="5" t="s">
        <v>429</v>
      </c>
      <c r="K5" s="5" t="s">
        <v>431</v>
      </c>
      <c r="L5" s="5" t="s">
        <v>427</v>
      </c>
      <c r="N5" s="44" t="s">
        <v>430</v>
      </c>
      <c r="O5" s="5" t="s">
        <v>428</v>
      </c>
      <c r="P5" s="5" t="s">
        <v>429</v>
      </c>
      <c r="Q5" s="5" t="s">
        <v>431</v>
      </c>
      <c r="R5" s="5" t="s">
        <v>427</v>
      </c>
      <c r="T5" s="44" t="s">
        <v>237</v>
      </c>
      <c r="U5" s="5" t="s">
        <v>428</v>
      </c>
      <c r="V5" s="5" t="s">
        <v>429</v>
      </c>
      <c r="W5" s="5" t="s">
        <v>431</v>
      </c>
      <c r="X5" s="5" t="s">
        <v>427</v>
      </c>
      <c r="Z5" s="44" t="s">
        <v>238</v>
      </c>
      <c r="AA5" s="5" t="s">
        <v>428</v>
      </c>
      <c r="AB5" s="5" t="s">
        <v>429</v>
      </c>
      <c r="AC5" s="5" t="s">
        <v>431</v>
      </c>
      <c r="AD5" s="5" t="s">
        <v>427</v>
      </c>
      <c r="AF5" s="44" t="s">
        <v>240</v>
      </c>
      <c r="AG5" s="5" t="s">
        <v>428</v>
      </c>
      <c r="AH5" s="5" t="s">
        <v>429</v>
      </c>
      <c r="AI5" s="5" t="s">
        <v>431</v>
      </c>
      <c r="AJ5" s="5" t="s">
        <v>427</v>
      </c>
      <c r="AL5" s="44" t="s">
        <v>239</v>
      </c>
      <c r="AM5" s="5" t="s">
        <v>428</v>
      </c>
      <c r="AN5" s="5" t="s">
        <v>429</v>
      </c>
      <c r="AO5" s="5" t="s">
        <v>431</v>
      </c>
      <c r="AP5" s="5" t="s">
        <v>427</v>
      </c>
    </row>
    <row r="6" spans="1:42" x14ac:dyDescent="0.3">
      <c r="A6" s="45" t="s">
        <v>24</v>
      </c>
      <c r="B6" s="5">
        <v>21898.94400000001</v>
      </c>
      <c r="C6" s="5">
        <v>145</v>
      </c>
      <c r="D6" s="5">
        <v>160</v>
      </c>
      <c r="E6" s="5">
        <v>136.86840000000007</v>
      </c>
      <c r="F6" s="5">
        <v>151.02720000000008</v>
      </c>
      <c r="H6" s="12" t="s">
        <v>24</v>
      </c>
      <c r="I6" s="5">
        <v>21898.94400000001</v>
      </c>
      <c r="J6" s="5">
        <f>I6/160</f>
        <v>136.86840000000007</v>
      </c>
      <c r="K6" s="5">
        <v>12.2</v>
      </c>
      <c r="L6" s="5">
        <f>J6*K6/100</f>
        <v>16.697944800000005</v>
      </c>
      <c r="N6" s="45" t="s">
        <v>24</v>
      </c>
      <c r="O6" s="5">
        <v>7911.36</v>
      </c>
      <c r="P6" s="5">
        <f>O6/31</f>
        <v>255.20516129032256</v>
      </c>
      <c r="Q6" s="5">
        <v>12.2</v>
      </c>
      <c r="R6" s="5">
        <f>P6*Q6/100</f>
        <v>31.135029677419354</v>
      </c>
      <c r="T6" s="45" t="s">
        <v>74</v>
      </c>
      <c r="U6" s="5">
        <v>2733.94</v>
      </c>
      <c r="V6" s="5">
        <f t="shared" ref="V6:V34" si="0">U6/37</f>
        <v>73.890270270270278</v>
      </c>
      <c r="W6" s="42">
        <v>10.4</v>
      </c>
      <c r="X6" s="42">
        <f>V6*W6/100</f>
        <v>7.6845881081081098</v>
      </c>
      <c r="Z6" s="45" t="s">
        <v>24</v>
      </c>
      <c r="AA6" s="5">
        <v>5018.32</v>
      </c>
      <c r="AB6" s="5">
        <f t="shared" ref="AB6:AB40" si="1">AA6/32</f>
        <v>156.82249999999999</v>
      </c>
      <c r="AC6" s="15">
        <v>12.2</v>
      </c>
      <c r="AD6" s="5">
        <f>AB6*AC6/100</f>
        <v>19.132344999999997</v>
      </c>
      <c r="AF6" s="45" t="s">
        <v>74</v>
      </c>
      <c r="AG6" s="5">
        <v>5020.4399999999987</v>
      </c>
      <c r="AH6" s="5">
        <f>AG6/31</f>
        <v>161.9496774193548</v>
      </c>
      <c r="AI6" s="42">
        <v>10.4</v>
      </c>
      <c r="AJ6" s="5">
        <f>AH6*AI6/100</f>
        <v>16.842766451612899</v>
      </c>
      <c r="AL6" s="45" t="s">
        <v>74</v>
      </c>
      <c r="AM6" s="5">
        <v>6348.8200000000006</v>
      </c>
      <c r="AN6" s="5">
        <f>AM6/29</f>
        <v>218.92482758620693</v>
      </c>
      <c r="AO6" s="42">
        <v>10.4</v>
      </c>
      <c r="AP6" s="5">
        <f>AN6*AO6/100</f>
        <v>22.768182068965519</v>
      </c>
    </row>
    <row r="7" spans="1:42" x14ac:dyDescent="0.3">
      <c r="A7" s="45" t="s">
        <v>74</v>
      </c>
      <c r="B7" s="5">
        <v>18070.028000000002</v>
      </c>
      <c r="C7" s="5">
        <v>118</v>
      </c>
      <c r="D7" s="5">
        <v>119</v>
      </c>
      <c r="E7" s="5">
        <v>151.84897478991599</v>
      </c>
      <c r="F7" s="5">
        <v>153.13583050847458</v>
      </c>
      <c r="H7" s="12" t="s">
        <v>23</v>
      </c>
      <c r="I7" s="5">
        <v>2462.5240000000026</v>
      </c>
      <c r="J7" s="5">
        <f t="shared" ref="J7:J52" si="2">I7/160</f>
        <v>15.390775000000016</v>
      </c>
      <c r="K7" s="5">
        <v>24.3</v>
      </c>
      <c r="L7" s="5">
        <f t="shared" ref="L7:L52" si="3">J7*K7/100</f>
        <v>3.7399583250000039</v>
      </c>
      <c r="N7" s="45" t="s">
        <v>28</v>
      </c>
      <c r="O7" s="5">
        <v>4631.7199999999993</v>
      </c>
      <c r="P7" s="5">
        <f t="shared" ref="P7:P31" si="4">O7/31</f>
        <v>149.41032258064513</v>
      </c>
      <c r="Q7" s="5">
        <v>32</v>
      </c>
      <c r="R7" s="5">
        <f t="shared" ref="R7:R31" si="5">P7*Q7/100</f>
        <v>47.811303225806441</v>
      </c>
      <c r="T7" s="45" t="s">
        <v>24</v>
      </c>
      <c r="U7" s="5">
        <v>2321.8959999999993</v>
      </c>
      <c r="V7" s="5">
        <f t="shared" si="0"/>
        <v>62.753945945945929</v>
      </c>
      <c r="W7" s="15">
        <v>12.2</v>
      </c>
      <c r="X7" s="42">
        <f t="shared" ref="X7:X34" si="6">V7*W7/100</f>
        <v>7.6559814054054023</v>
      </c>
      <c r="Z7" s="45" t="s">
        <v>27</v>
      </c>
      <c r="AA7" s="5">
        <v>3648</v>
      </c>
      <c r="AB7" s="5">
        <f t="shared" si="1"/>
        <v>114</v>
      </c>
      <c r="AC7" s="42">
        <v>29.6</v>
      </c>
      <c r="AD7" s="5">
        <f t="shared" ref="AD7:AD40" si="7">AB7*AC7/100</f>
        <v>33.744</v>
      </c>
      <c r="AF7" s="45" t="s">
        <v>27</v>
      </c>
      <c r="AG7" s="5">
        <v>3532</v>
      </c>
      <c r="AH7" s="5">
        <f t="shared" ref="AH7:AH33" si="8">AG7/31</f>
        <v>113.93548387096774</v>
      </c>
      <c r="AI7" s="42">
        <v>29.6</v>
      </c>
      <c r="AJ7" s="5">
        <f t="shared" ref="AJ7:AJ33" si="9">AH7*AI7/100</f>
        <v>33.72490322580645</v>
      </c>
      <c r="AL7" s="45" t="s">
        <v>24</v>
      </c>
      <c r="AM7" s="5">
        <v>3421.8479999999995</v>
      </c>
      <c r="AN7" s="5">
        <f t="shared" ref="AN7:AN31" si="10">AM7/29</f>
        <v>117.99475862068964</v>
      </c>
      <c r="AO7" s="15">
        <v>12.2</v>
      </c>
      <c r="AP7" s="5">
        <f t="shared" ref="AP7:AP31" si="11">AN7*AO7/100</f>
        <v>14.395360551724133</v>
      </c>
    </row>
    <row r="8" spans="1:42" x14ac:dyDescent="0.3">
      <c r="A8" s="45" t="s">
        <v>28</v>
      </c>
      <c r="B8" s="5">
        <v>14243.764999999989</v>
      </c>
      <c r="C8" s="5">
        <v>153</v>
      </c>
      <c r="D8" s="5">
        <v>160</v>
      </c>
      <c r="E8" s="5">
        <v>89.023531249999934</v>
      </c>
      <c r="F8" s="5">
        <v>93.096503267973787</v>
      </c>
      <c r="H8" s="12" t="s">
        <v>19</v>
      </c>
      <c r="I8" s="5">
        <v>1071.8680000000004</v>
      </c>
      <c r="J8" s="5">
        <f t="shared" si="2"/>
        <v>6.6991750000000021</v>
      </c>
      <c r="K8" s="5">
        <v>45.8</v>
      </c>
      <c r="L8" s="5">
        <f t="shared" si="3"/>
        <v>3.0682221500000009</v>
      </c>
      <c r="N8" s="45" t="s">
        <v>248</v>
      </c>
      <c r="O8" s="5">
        <v>3350.3140000000003</v>
      </c>
      <c r="P8" s="5">
        <f t="shared" si="4"/>
        <v>108.07464516129033</v>
      </c>
      <c r="Q8" s="5">
        <v>38.799999999999997</v>
      </c>
      <c r="R8" s="5">
        <f t="shared" si="5"/>
        <v>41.932962322580643</v>
      </c>
      <c r="T8" s="45" t="s">
        <v>28</v>
      </c>
      <c r="U8" s="5">
        <v>2309.7249999999999</v>
      </c>
      <c r="V8" s="5">
        <f t="shared" si="0"/>
        <v>62.424999999999997</v>
      </c>
      <c r="W8" s="15">
        <v>32</v>
      </c>
      <c r="X8" s="42">
        <f t="shared" si="6"/>
        <v>19.975999999999999</v>
      </c>
      <c r="Z8" s="45" t="s">
        <v>74</v>
      </c>
      <c r="AA8" s="5">
        <v>2599.6879999999987</v>
      </c>
      <c r="AB8" s="5">
        <f t="shared" si="1"/>
        <v>81.240249999999961</v>
      </c>
      <c r="AC8" s="42">
        <v>10.4</v>
      </c>
      <c r="AD8" s="5">
        <f t="shared" si="7"/>
        <v>8.4489859999999961</v>
      </c>
      <c r="AF8" s="45" t="s">
        <v>24</v>
      </c>
      <c r="AG8" s="5">
        <v>3225.5199999999991</v>
      </c>
      <c r="AH8" s="5">
        <f t="shared" si="8"/>
        <v>104.04903225806449</v>
      </c>
      <c r="AI8" s="15">
        <v>12.2</v>
      </c>
      <c r="AJ8" s="5">
        <f t="shared" si="9"/>
        <v>12.693981935483867</v>
      </c>
      <c r="AL8" s="45" t="s">
        <v>27</v>
      </c>
      <c r="AM8" s="5">
        <v>3238.9059999999999</v>
      </c>
      <c r="AN8" s="5">
        <f t="shared" si="10"/>
        <v>111.68641379310344</v>
      </c>
      <c r="AO8" s="42">
        <v>29.6</v>
      </c>
      <c r="AP8" s="5">
        <f t="shared" si="11"/>
        <v>33.059178482758618</v>
      </c>
    </row>
    <row r="9" spans="1:42" x14ac:dyDescent="0.3">
      <c r="A9" s="45" t="s">
        <v>27</v>
      </c>
      <c r="B9" s="5">
        <v>13972.856</v>
      </c>
      <c r="C9" s="5">
        <v>158</v>
      </c>
      <c r="D9" s="5">
        <v>160</v>
      </c>
      <c r="E9" s="5">
        <v>87.330349999999996</v>
      </c>
      <c r="F9" s="5">
        <v>88.435797468354423</v>
      </c>
      <c r="H9" s="12" t="s">
        <v>13</v>
      </c>
      <c r="I9" s="5">
        <v>1449.5040000000001</v>
      </c>
      <c r="J9" s="5">
        <f t="shared" si="2"/>
        <v>9.0594000000000001</v>
      </c>
      <c r="K9" s="5">
        <v>42.9</v>
      </c>
      <c r="L9" s="5">
        <f t="shared" si="3"/>
        <v>3.8864825999999999</v>
      </c>
      <c r="N9" s="45" t="s">
        <v>20</v>
      </c>
      <c r="O9" s="5">
        <v>3332.0000000000005</v>
      </c>
      <c r="P9" s="5">
        <f t="shared" si="4"/>
        <v>107.48387096774195</v>
      </c>
      <c r="Q9" s="5">
        <v>21.4</v>
      </c>
      <c r="R9" s="5">
        <f t="shared" si="5"/>
        <v>23.001548387096776</v>
      </c>
      <c r="T9" s="45" t="s">
        <v>77</v>
      </c>
      <c r="U9" s="5">
        <v>2151.0440000000003</v>
      </c>
      <c r="V9" s="5">
        <f t="shared" si="0"/>
        <v>58.136324324324335</v>
      </c>
      <c r="W9" s="15">
        <v>84.899999999999991</v>
      </c>
      <c r="X9" s="42">
        <f t="shared" si="6"/>
        <v>49.357739351351356</v>
      </c>
      <c r="Z9" s="45" t="s">
        <v>28</v>
      </c>
      <c r="AA9" s="5">
        <v>2445.5150000000003</v>
      </c>
      <c r="AB9" s="5">
        <f t="shared" si="1"/>
        <v>76.42234375000001</v>
      </c>
      <c r="AC9" s="15">
        <v>32</v>
      </c>
      <c r="AD9" s="5">
        <f t="shared" si="7"/>
        <v>24.455150000000003</v>
      </c>
      <c r="AF9" s="45" t="s">
        <v>20</v>
      </c>
      <c r="AG9" s="5">
        <v>3103.9679999999998</v>
      </c>
      <c r="AH9" s="5">
        <f t="shared" si="8"/>
        <v>100.128</v>
      </c>
      <c r="AI9" s="15">
        <v>21.4</v>
      </c>
      <c r="AJ9" s="5">
        <f t="shared" si="9"/>
        <v>21.427392000000001</v>
      </c>
      <c r="AL9" s="45" t="s">
        <v>20</v>
      </c>
      <c r="AM9" s="5">
        <v>2738.7359999999999</v>
      </c>
      <c r="AN9" s="5">
        <f t="shared" si="10"/>
        <v>94.439172413793102</v>
      </c>
      <c r="AO9" s="15">
        <v>21.4</v>
      </c>
      <c r="AP9" s="5">
        <f t="shared" si="11"/>
        <v>20.209982896551722</v>
      </c>
    </row>
    <row r="10" spans="1:42" x14ac:dyDescent="0.3">
      <c r="A10" s="45" t="s">
        <v>20</v>
      </c>
      <c r="B10" s="5">
        <v>10828.943999999998</v>
      </c>
      <c r="C10" s="5">
        <v>142</v>
      </c>
      <c r="D10" s="5">
        <v>160</v>
      </c>
      <c r="E10" s="5">
        <v>67.68089999999998</v>
      </c>
      <c r="F10" s="5">
        <v>76.260169014084497</v>
      </c>
      <c r="H10" s="12" t="s">
        <v>15</v>
      </c>
      <c r="I10" s="5">
        <v>935.04099999999903</v>
      </c>
      <c r="J10" s="5">
        <f t="shared" si="2"/>
        <v>5.8440062499999943</v>
      </c>
      <c r="K10" s="5">
        <v>44.3</v>
      </c>
      <c r="L10" s="5">
        <f t="shared" si="3"/>
        <v>2.5888947687499972</v>
      </c>
      <c r="N10" s="45" t="s">
        <v>27</v>
      </c>
      <c r="O10" s="5">
        <v>1791.9660000000001</v>
      </c>
      <c r="P10" s="5">
        <f t="shared" si="4"/>
        <v>57.805354838709682</v>
      </c>
      <c r="Q10" s="5">
        <v>29.6</v>
      </c>
      <c r="R10" s="5">
        <f t="shared" si="5"/>
        <v>17.110385032258066</v>
      </c>
      <c r="T10" s="45" t="s">
        <v>26</v>
      </c>
      <c r="U10" s="5">
        <v>2136.0500000000002</v>
      </c>
      <c r="V10" s="5">
        <f t="shared" si="0"/>
        <v>57.731081081081086</v>
      </c>
      <c r="W10" s="15">
        <v>31.200000000000003</v>
      </c>
      <c r="X10" s="42">
        <f t="shared" si="6"/>
        <v>18.012097297297302</v>
      </c>
      <c r="Z10" s="45" t="s">
        <v>248</v>
      </c>
      <c r="AA10" s="5">
        <v>2238.8720000000003</v>
      </c>
      <c r="AB10" s="5">
        <f t="shared" si="1"/>
        <v>69.964750000000009</v>
      </c>
      <c r="AC10" s="42">
        <v>38.799999999999997</v>
      </c>
      <c r="AD10" s="5">
        <f t="shared" si="7"/>
        <v>27.146323000000002</v>
      </c>
      <c r="AF10" s="45" t="s">
        <v>28</v>
      </c>
      <c r="AG10" s="5">
        <v>2577.4199999999996</v>
      </c>
      <c r="AH10" s="5">
        <f t="shared" si="8"/>
        <v>83.142580645161274</v>
      </c>
      <c r="AI10" s="15">
        <v>32</v>
      </c>
      <c r="AJ10" s="5">
        <f t="shared" si="9"/>
        <v>26.605625806451609</v>
      </c>
      <c r="AL10" s="45" t="s">
        <v>30</v>
      </c>
      <c r="AM10" s="5">
        <v>2374.8830000000003</v>
      </c>
      <c r="AN10" s="5">
        <f t="shared" si="10"/>
        <v>81.892517241379323</v>
      </c>
      <c r="AO10" s="15">
        <v>24.9</v>
      </c>
      <c r="AP10" s="5">
        <f t="shared" si="11"/>
        <v>20.391236793103452</v>
      </c>
    </row>
    <row r="11" spans="1:42" x14ac:dyDescent="0.3">
      <c r="A11" s="45" t="s">
        <v>248</v>
      </c>
      <c r="B11" s="5">
        <v>10745.640000000005</v>
      </c>
      <c r="C11" s="5">
        <v>139</v>
      </c>
      <c r="D11" s="5">
        <v>159</v>
      </c>
      <c r="E11" s="5">
        <v>67.582641509433998</v>
      </c>
      <c r="F11" s="5">
        <v>77.306762589928098</v>
      </c>
      <c r="H11" s="12" t="s">
        <v>17</v>
      </c>
      <c r="I11" s="5">
        <v>528.48599999999965</v>
      </c>
      <c r="J11" s="5">
        <f t="shared" si="2"/>
        <v>3.3030374999999976</v>
      </c>
      <c r="K11" s="5">
        <v>38.299999999999997</v>
      </c>
      <c r="L11" s="5">
        <f t="shared" si="3"/>
        <v>1.265063362499999</v>
      </c>
      <c r="N11" s="45" t="s">
        <v>74</v>
      </c>
      <c r="O11" s="5">
        <v>1367.1399999999999</v>
      </c>
      <c r="P11" s="5">
        <f t="shared" si="4"/>
        <v>44.101290322580638</v>
      </c>
      <c r="Q11" s="5">
        <v>10.4</v>
      </c>
      <c r="R11" s="5">
        <f t="shared" si="5"/>
        <v>4.5865341935483865</v>
      </c>
      <c r="T11" s="45" t="s">
        <v>248</v>
      </c>
      <c r="U11" s="5">
        <v>1785.6840000000011</v>
      </c>
      <c r="V11" s="5">
        <f t="shared" si="0"/>
        <v>48.261729729729758</v>
      </c>
      <c r="W11" s="42">
        <v>38.799999999999997</v>
      </c>
      <c r="X11" s="42">
        <f t="shared" si="6"/>
        <v>18.725551135135145</v>
      </c>
      <c r="Z11" s="45" t="s">
        <v>30</v>
      </c>
      <c r="AA11" s="5">
        <v>2085.2520000000004</v>
      </c>
      <c r="AB11" s="5">
        <f t="shared" si="1"/>
        <v>65.164125000000013</v>
      </c>
      <c r="AC11" s="15">
        <v>24.9</v>
      </c>
      <c r="AD11" s="5">
        <f t="shared" si="7"/>
        <v>16.225867125000001</v>
      </c>
      <c r="AF11" s="45" t="s">
        <v>30</v>
      </c>
      <c r="AG11" s="5">
        <v>2218.2790000000005</v>
      </c>
      <c r="AH11" s="5">
        <f t="shared" si="8"/>
        <v>71.557387096774207</v>
      </c>
      <c r="AI11" s="15">
        <v>24.9</v>
      </c>
      <c r="AJ11" s="5">
        <f t="shared" si="9"/>
        <v>17.817789387096777</v>
      </c>
      <c r="AL11" s="45" t="s">
        <v>28</v>
      </c>
      <c r="AM11" s="5">
        <v>2279.3849999999998</v>
      </c>
      <c r="AN11" s="5">
        <f t="shared" si="10"/>
        <v>78.599482758620681</v>
      </c>
      <c r="AO11" s="15">
        <v>32</v>
      </c>
      <c r="AP11" s="5">
        <f t="shared" si="11"/>
        <v>25.151834482758616</v>
      </c>
    </row>
    <row r="12" spans="1:42" x14ac:dyDescent="0.3">
      <c r="A12" s="45" t="s">
        <v>26</v>
      </c>
      <c r="B12" s="5">
        <v>8652.143</v>
      </c>
      <c r="C12" s="5">
        <v>155</v>
      </c>
      <c r="D12" s="5">
        <v>160</v>
      </c>
      <c r="E12" s="5">
        <v>54.075893749999999</v>
      </c>
      <c r="F12" s="5">
        <v>55.820277419354838</v>
      </c>
      <c r="H12" s="12" t="s">
        <v>18</v>
      </c>
      <c r="I12" s="5">
        <v>164.61199999999997</v>
      </c>
      <c r="J12" s="5">
        <f t="shared" si="2"/>
        <v>1.0288249999999999</v>
      </c>
      <c r="K12" s="5">
        <v>39.900000000000006</v>
      </c>
      <c r="L12" s="5">
        <f t="shared" si="3"/>
        <v>0.410501175</v>
      </c>
      <c r="N12" s="45" t="s">
        <v>26</v>
      </c>
      <c r="O12" s="5">
        <v>1347.9929999999999</v>
      </c>
      <c r="P12" s="5">
        <f t="shared" si="4"/>
        <v>43.483645161290319</v>
      </c>
      <c r="Q12" s="5">
        <v>31.200000000000003</v>
      </c>
      <c r="R12" s="5">
        <f t="shared" si="5"/>
        <v>13.566897290322581</v>
      </c>
      <c r="T12" s="45" t="s">
        <v>27</v>
      </c>
      <c r="U12" s="5">
        <v>1761.9839999999995</v>
      </c>
      <c r="V12" s="5">
        <f t="shared" si="0"/>
        <v>47.621189189189174</v>
      </c>
      <c r="W12" s="42">
        <v>29.6</v>
      </c>
      <c r="X12" s="42">
        <f t="shared" si="6"/>
        <v>14.095871999999996</v>
      </c>
      <c r="Z12" s="45" t="s">
        <v>87</v>
      </c>
      <c r="AA12" s="5">
        <v>1923.7499999999993</v>
      </c>
      <c r="AB12" s="5">
        <f t="shared" si="1"/>
        <v>60.117187499999979</v>
      </c>
      <c r="AC12" s="15">
        <v>29</v>
      </c>
      <c r="AD12" s="5">
        <f t="shared" si="7"/>
        <v>17.433984374999994</v>
      </c>
      <c r="AF12" s="45" t="s">
        <v>26</v>
      </c>
      <c r="AG12" s="5">
        <v>2191.0000000000005</v>
      </c>
      <c r="AH12" s="5">
        <f t="shared" si="8"/>
        <v>70.677419354838719</v>
      </c>
      <c r="AI12" s="15">
        <v>31.200000000000003</v>
      </c>
      <c r="AJ12" s="5">
        <f t="shared" si="9"/>
        <v>22.051354838709681</v>
      </c>
      <c r="AL12" s="45" t="s">
        <v>26</v>
      </c>
      <c r="AM12" s="5">
        <v>1721.9999999999995</v>
      </c>
      <c r="AN12" s="5">
        <f t="shared" si="10"/>
        <v>59.379310344827573</v>
      </c>
      <c r="AO12" s="15">
        <v>31.200000000000003</v>
      </c>
      <c r="AP12" s="5">
        <f t="shared" si="11"/>
        <v>18.526344827586204</v>
      </c>
    </row>
    <row r="13" spans="1:42" x14ac:dyDescent="0.3">
      <c r="A13" s="45" t="s">
        <v>30</v>
      </c>
      <c r="B13" s="5">
        <v>7355.4049999999988</v>
      </c>
      <c r="C13" s="5">
        <v>118</v>
      </c>
      <c r="D13" s="5">
        <v>159</v>
      </c>
      <c r="E13" s="5">
        <v>46.260408805031439</v>
      </c>
      <c r="F13" s="5">
        <v>62.333940677966091</v>
      </c>
      <c r="H13" s="5" t="s">
        <v>136</v>
      </c>
      <c r="I13" s="5">
        <v>402.70800000000003</v>
      </c>
      <c r="J13" s="5">
        <f t="shared" si="2"/>
        <v>2.5169250000000001</v>
      </c>
      <c r="K13" s="5">
        <v>44.8</v>
      </c>
      <c r="L13" s="5">
        <f t="shared" si="3"/>
        <v>1.1275824000000001</v>
      </c>
      <c r="N13" s="45" t="s">
        <v>34</v>
      </c>
      <c r="O13" s="5">
        <v>1115.6499999999999</v>
      </c>
      <c r="P13" s="5">
        <f t="shared" si="4"/>
        <v>35.988709677419351</v>
      </c>
      <c r="Q13" s="5">
        <v>64.400000000000006</v>
      </c>
      <c r="R13" s="5">
        <f t="shared" si="5"/>
        <v>23.176729032258063</v>
      </c>
      <c r="T13" s="45" t="s">
        <v>32</v>
      </c>
      <c r="U13" s="5">
        <v>904.78300000000036</v>
      </c>
      <c r="V13" s="5">
        <f t="shared" si="0"/>
        <v>24.453594594594605</v>
      </c>
      <c r="W13" s="15">
        <v>87</v>
      </c>
      <c r="X13" s="42">
        <f t="shared" si="6"/>
        <v>21.274627297297307</v>
      </c>
      <c r="Z13" s="45" t="s">
        <v>26</v>
      </c>
      <c r="AA13" s="5">
        <v>1255.1000000000001</v>
      </c>
      <c r="AB13" s="5">
        <f t="shared" si="1"/>
        <v>39.221875000000004</v>
      </c>
      <c r="AC13" s="15">
        <v>31.200000000000003</v>
      </c>
      <c r="AD13" s="5">
        <f t="shared" si="7"/>
        <v>12.237225000000002</v>
      </c>
      <c r="AF13" s="45" t="s">
        <v>248</v>
      </c>
      <c r="AG13" s="5">
        <v>1787.5600000000004</v>
      </c>
      <c r="AH13" s="5">
        <f t="shared" si="8"/>
        <v>57.663225806451628</v>
      </c>
      <c r="AI13" s="42">
        <v>38.799999999999997</v>
      </c>
      <c r="AJ13" s="5">
        <f t="shared" si="9"/>
        <v>22.373331612903229</v>
      </c>
      <c r="AL13" s="45" t="s">
        <v>167</v>
      </c>
      <c r="AM13" s="5">
        <v>1612</v>
      </c>
      <c r="AN13" s="5">
        <f t="shared" si="10"/>
        <v>55.586206896551722</v>
      </c>
      <c r="AO13" s="15">
        <v>5.8</v>
      </c>
      <c r="AP13" s="5">
        <f t="shared" si="11"/>
        <v>3.2239999999999998</v>
      </c>
    </row>
    <row r="14" spans="1:42" x14ac:dyDescent="0.3">
      <c r="A14" s="45" t="s">
        <v>29</v>
      </c>
      <c r="B14" s="5">
        <v>4087.5479999999984</v>
      </c>
      <c r="C14" s="5">
        <v>123</v>
      </c>
      <c r="D14" s="5">
        <v>160</v>
      </c>
      <c r="E14" s="5">
        <v>25.547174999999989</v>
      </c>
      <c r="F14" s="5">
        <v>33.232097560975596</v>
      </c>
      <c r="H14" s="5" t="s">
        <v>90</v>
      </c>
      <c r="I14" s="5">
        <v>220.07999999999998</v>
      </c>
      <c r="J14" s="5">
        <f t="shared" si="2"/>
        <v>1.3754999999999999</v>
      </c>
      <c r="K14" s="5">
        <v>34.19</v>
      </c>
      <c r="L14" s="5">
        <f t="shared" si="3"/>
        <v>0.47028344999999994</v>
      </c>
      <c r="N14" s="45" t="s">
        <v>23</v>
      </c>
      <c r="O14" s="5">
        <v>398.52399999999994</v>
      </c>
      <c r="P14" s="5">
        <f t="shared" si="4"/>
        <v>12.855612903225804</v>
      </c>
      <c r="Q14" s="5">
        <v>24.3</v>
      </c>
      <c r="R14" s="5">
        <f t="shared" si="5"/>
        <v>3.1239139354838703</v>
      </c>
      <c r="T14" s="45" t="s">
        <v>29</v>
      </c>
      <c r="U14" s="5">
        <v>897.05999999999983</v>
      </c>
      <c r="V14" s="5">
        <f t="shared" si="0"/>
        <v>24.244864864864859</v>
      </c>
      <c r="W14" s="15">
        <v>5.9</v>
      </c>
      <c r="X14" s="42">
        <f t="shared" si="6"/>
        <v>1.4304470270270266</v>
      </c>
      <c r="Z14" s="45" t="s">
        <v>20</v>
      </c>
      <c r="AA14" s="5">
        <v>814.91200000000015</v>
      </c>
      <c r="AB14" s="5">
        <f t="shared" si="1"/>
        <v>25.466000000000005</v>
      </c>
      <c r="AC14" s="15">
        <v>21.4</v>
      </c>
      <c r="AD14" s="5">
        <f t="shared" si="7"/>
        <v>5.4497240000000007</v>
      </c>
      <c r="AF14" s="45" t="s">
        <v>29</v>
      </c>
      <c r="AG14" s="5">
        <v>1454.82</v>
      </c>
      <c r="AH14" s="5">
        <f t="shared" si="8"/>
        <v>46.929677419354839</v>
      </c>
      <c r="AI14" s="15">
        <v>5.9</v>
      </c>
      <c r="AJ14" s="5">
        <f t="shared" si="9"/>
        <v>2.768850967741936</v>
      </c>
      <c r="AL14" s="45" t="s">
        <v>248</v>
      </c>
      <c r="AM14" s="5">
        <v>1583.21</v>
      </c>
      <c r="AN14" s="5">
        <f t="shared" si="10"/>
        <v>54.593448275862073</v>
      </c>
      <c r="AO14" s="42">
        <v>38.799999999999997</v>
      </c>
      <c r="AP14" s="5">
        <f t="shared" si="11"/>
        <v>21.182257931034481</v>
      </c>
    </row>
    <row r="15" spans="1:42" x14ac:dyDescent="0.3">
      <c r="A15" s="45" t="s">
        <v>32</v>
      </c>
      <c r="B15" s="5">
        <v>3643.0360000000001</v>
      </c>
      <c r="C15" s="5">
        <v>103</v>
      </c>
      <c r="D15" s="5">
        <v>158</v>
      </c>
      <c r="E15" s="5">
        <v>23.057189873417723</v>
      </c>
      <c r="F15" s="5">
        <v>35.369281553398061</v>
      </c>
      <c r="H15" s="5" t="s">
        <v>85</v>
      </c>
      <c r="I15" s="5">
        <v>867.56</v>
      </c>
      <c r="J15" s="5">
        <f t="shared" si="2"/>
        <v>5.42225</v>
      </c>
      <c r="K15" s="5">
        <v>40.4</v>
      </c>
      <c r="L15" s="5">
        <f t="shared" si="3"/>
        <v>2.1905890000000001</v>
      </c>
      <c r="N15" s="45" t="s">
        <v>19</v>
      </c>
      <c r="O15" s="5">
        <v>271.74</v>
      </c>
      <c r="P15" s="5">
        <f t="shared" si="4"/>
        <v>8.7658064516129031</v>
      </c>
      <c r="Q15" s="5">
        <v>45.8</v>
      </c>
      <c r="R15" s="5">
        <f t="shared" si="5"/>
        <v>4.0147393548387091</v>
      </c>
      <c r="T15" s="45" t="s">
        <v>85</v>
      </c>
      <c r="U15" s="5">
        <v>867.56000000000006</v>
      </c>
      <c r="V15" s="5">
        <f t="shared" si="0"/>
        <v>23.447567567567567</v>
      </c>
      <c r="W15" s="15">
        <v>40.4</v>
      </c>
      <c r="X15" s="42">
        <f t="shared" si="6"/>
        <v>9.472817297297297</v>
      </c>
      <c r="Z15" s="45" t="s">
        <v>13</v>
      </c>
      <c r="AA15" s="5">
        <v>632.01600000000008</v>
      </c>
      <c r="AB15" s="5">
        <f t="shared" si="1"/>
        <v>19.750500000000002</v>
      </c>
      <c r="AC15" s="15">
        <v>42.9</v>
      </c>
      <c r="AD15" s="5">
        <f t="shared" si="7"/>
        <v>8.4729644999999998</v>
      </c>
      <c r="AF15" s="45" t="s">
        <v>32</v>
      </c>
      <c r="AG15" s="5">
        <v>1357.548</v>
      </c>
      <c r="AH15" s="5">
        <f t="shared" si="8"/>
        <v>43.791870967741936</v>
      </c>
      <c r="AI15" s="15">
        <v>87</v>
      </c>
      <c r="AJ15" s="5">
        <f t="shared" si="9"/>
        <v>38.098927741935483</v>
      </c>
      <c r="AL15" s="45" t="s">
        <v>31</v>
      </c>
      <c r="AM15" s="5">
        <v>1398.364</v>
      </c>
      <c r="AN15" s="5">
        <f t="shared" si="10"/>
        <v>48.219448275862071</v>
      </c>
      <c r="AO15" s="15">
        <v>23.700000000000003</v>
      </c>
      <c r="AP15" s="5">
        <f t="shared" si="11"/>
        <v>11.428009241379311</v>
      </c>
    </row>
    <row r="16" spans="1:42" x14ac:dyDescent="0.3">
      <c r="A16" s="45" t="s">
        <v>31</v>
      </c>
      <c r="B16" s="5">
        <v>3585.0879999999993</v>
      </c>
      <c r="C16" s="5">
        <v>115</v>
      </c>
      <c r="D16" s="5">
        <v>157</v>
      </c>
      <c r="E16" s="5">
        <v>22.834955414012736</v>
      </c>
      <c r="F16" s="5">
        <v>31.174678260869559</v>
      </c>
      <c r="H16" s="5" t="s">
        <v>40</v>
      </c>
      <c r="I16" s="5">
        <v>34.58</v>
      </c>
      <c r="J16" s="5">
        <f t="shared" si="2"/>
        <v>0.21612499999999998</v>
      </c>
      <c r="K16" s="5">
        <v>30.599999999999998</v>
      </c>
      <c r="L16" s="5">
        <f t="shared" si="3"/>
        <v>6.6134249999999992E-2</v>
      </c>
      <c r="N16" s="45" t="s">
        <v>44</v>
      </c>
      <c r="O16" s="5">
        <v>262.75</v>
      </c>
      <c r="P16" s="5">
        <f t="shared" si="4"/>
        <v>8.4758064516129039</v>
      </c>
      <c r="Q16" s="5">
        <v>33.799999999999997</v>
      </c>
      <c r="R16" s="5">
        <f t="shared" si="5"/>
        <v>2.8648225806451615</v>
      </c>
      <c r="T16" s="45" t="s">
        <v>20</v>
      </c>
      <c r="U16" s="5">
        <v>839.32800000000009</v>
      </c>
      <c r="V16" s="5">
        <f t="shared" si="0"/>
        <v>22.684540540540542</v>
      </c>
      <c r="W16" s="15">
        <v>21.4</v>
      </c>
      <c r="X16" s="42">
        <f t="shared" si="6"/>
        <v>4.8544916756756757</v>
      </c>
      <c r="Z16" s="45" t="s">
        <v>23</v>
      </c>
      <c r="AA16" s="5">
        <v>421.05599999999987</v>
      </c>
      <c r="AB16" s="5">
        <f t="shared" si="1"/>
        <v>13.157999999999996</v>
      </c>
      <c r="AC16" s="15">
        <v>24.3</v>
      </c>
      <c r="AD16" s="5">
        <f t="shared" si="7"/>
        <v>3.1973939999999992</v>
      </c>
      <c r="AF16" s="45" t="s">
        <v>167</v>
      </c>
      <c r="AG16" s="5">
        <v>1186.9279999999999</v>
      </c>
      <c r="AH16" s="5">
        <f t="shared" si="8"/>
        <v>38.287999999999997</v>
      </c>
      <c r="AI16" s="15">
        <v>5.8</v>
      </c>
      <c r="AJ16" s="5">
        <f t="shared" si="9"/>
        <v>2.2207039999999996</v>
      </c>
      <c r="AL16" s="45" t="s">
        <v>29</v>
      </c>
      <c r="AM16" s="5">
        <v>1332.828</v>
      </c>
      <c r="AN16" s="5">
        <f t="shared" si="10"/>
        <v>45.959586206896553</v>
      </c>
      <c r="AO16" s="15">
        <v>5.9</v>
      </c>
      <c r="AP16" s="5">
        <f t="shared" si="11"/>
        <v>2.7116155862068969</v>
      </c>
    </row>
    <row r="17" spans="1:42" x14ac:dyDescent="0.3">
      <c r="A17" s="45" t="s">
        <v>87</v>
      </c>
      <c r="B17" s="5">
        <v>3279.3589999999981</v>
      </c>
      <c r="C17" s="5">
        <v>65</v>
      </c>
      <c r="D17" s="5">
        <v>66</v>
      </c>
      <c r="E17" s="5">
        <v>49.687257575757549</v>
      </c>
      <c r="F17" s="5">
        <v>50.451676923076896</v>
      </c>
      <c r="H17" s="12" t="s">
        <v>22</v>
      </c>
      <c r="I17" s="5">
        <v>33.488</v>
      </c>
      <c r="J17" s="5">
        <f t="shared" si="2"/>
        <v>0.20929999999999999</v>
      </c>
      <c r="K17" s="5">
        <v>45.8</v>
      </c>
      <c r="L17" s="5">
        <f t="shared" si="3"/>
        <v>9.5859399999999984E-2</v>
      </c>
      <c r="N17" s="45" t="s">
        <v>31</v>
      </c>
      <c r="O17" s="5">
        <v>145.18</v>
      </c>
      <c r="P17" s="5">
        <f t="shared" si="4"/>
        <v>4.6832258064516132</v>
      </c>
      <c r="Q17" s="5">
        <v>23.700000000000003</v>
      </c>
      <c r="R17" s="5">
        <f t="shared" si="5"/>
        <v>1.1099245161290325</v>
      </c>
      <c r="T17" s="45" t="s">
        <v>31</v>
      </c>
      <c r="U17" s="5">
        <v>662.70399999999961</v>
      </c>
      <c r="V17" s="5">
        <f t="shared" si="0"/>
        <v>17.91091891891891</v>
      </c>
      <c r="W17" s="15">
        <v>23.700000000000003</v>
      </c>
      <c r="X17" s="42">
        <f t="shared" si="6"/>
        <v>4.2448877837837822</v>
      </c>
      <c r="Z17" s="45" t="s">
        <v>29</v>
      </c>
      <c r="AA17" s="5">
        <v>398.51999999999992</v>
      </c>
      <c r="AB17" s="5">
        <f t="shared" si="1"/>
        <v>12.453749999999998</v>
      </c>
      <c r="AC17" s="15">
        <v>5.9</v>
      </c>
      <c r="AD17" s="5">
        <f t="shared" si="7"/>
        <v>0.73477124999999988</v>
      </c>
      <c r="AF17" s="45" t="s">
        <v>31</v>
      </c>
      <c r="AG17" s="5">
        <v>1052.982</v>
      </c>
      <c r="AH17" s="5">
        <f t="shared" si="8"/>
        <v>33.967161290322579</v>
      </c>
      <c r="AI17" s="15">
        <v>23.700000000000003</v>
      </c>
      <c r="AJ17" s="5">
        <f t="shared" si="9"/>
        <v>8.0502172258064526</v>
      </c>
      <c r="AL17" s="45" t="s">
        <v>32</v>
      </c>
      <c r="AM17" s="5">
        <v>1242.4269999999999</v>
      </c>
      <c r="AN17" s="5">
        <f t="shared" si="10"/>
        <v>42.842310344827581</v>
      </c>
      <c r="AO17" s="15">
        <v>87</v>
      </c>
      <c r="AP17" s="5">
        <f t="shared" si="11"/>
        <v>37.272809999999993</v>
      </c>
    </row>
    <row r="18" spans="1:42" x14ac:dyDescent="0.3">
      <c r="A18" s="45" t="s">
        <v>167</v>
      </c>
      <c r="B18" s="5">
        <v>2798.9279999999999</v>
      </c>
      <c r="C18" s="5">
        <v>48</v>
      </c>
      <c r="D18" s="5">
        <v>49</v>
      </c>
      <c r="E18" s="5">
        <v>57.120979591836729</v>
      </c>
      <c r="F18" s="5">
        <v>58.311</v>
      </c>
      <c r="H18" s="5" t="s">
        <v>39</v>
      </c>
      <c r="I18" s="5">
        <v>6.3180000000000005</v>
      </c>
      <c r="J18" s="5">
        <f t="shared" si="2"/>
        <v>3.9487500000000002E-2</v>
      </c>
      <c r="K18" s="5">
        <v>24.2</v>
      </c>
      <c r="L18" s="5">
        <f t="shared" si="3"/>
        <v>9.5559749999999995E-3</v>
      </c>
      <c r="N18" s="45" t="s">
        <v>32</v>
      </c>
      <c r="O18" s="5">
        <v>112.465</v>
      </c>
      <c r="P18" s="5">
        <f t="shared" si="4"/>
        <v>3.6279032258064516</v>
      </c>
      <c r="Q18" s="5">
        <v>87</v>
      </c>
      <c r="R18" s="5">
        <f t="shared" si="5"/>
        <v>3.156275806451613</v>
      </c>
      <c r="T18" s="45" t="s">
        <v>30</v>
      </c>
      <c r="U18" s="5">
        <v>647.7170000000001</v>
      </c>
      <c r="V18" s="5">
        <f t="shared" si="0"/>
        <v>17.505864864864868</v>
      </c>
      <c r="W18" s="15">
        <v>24.9</v>
      </c>
      <c r="X18" s="42">
        <f t="shared" si="6"/>
        <v>4.3589603513513522</v>
      </c>
      <c r="Z18" s="45" t="s">
        <v>44</v>
      </c>
      <c r="AA18" s="5">
        <v>358.5</v>
      </c>
      <c r="AB18" s="5">
        <f t="shared" si="1"/>
        <v>11.203125</v>
      </c>
      <c r="AC18" s="15">
        <v>33.799999999999997</v>
      </c>
      <c r="AD18" s="5">
        <f t="shared" si="7"/>
        <v>3.7866562499999996</v>
      </c>
      <c r="AF18" s="45" t="s">
        <v>23</v>
      </c>
      <c r="AG18" s="5">
        <v>753.92</v>
      </c>
      <c r="AH18" s="5">
        <f t="shared" si="8"/>
        <v>24.32</v>
      </c>
      <c r="AI18" s="15">
        <v>24.3</v>
      </c>
      <c r="AJ18" s="5">
        <f t="shared" si="9"/>
        <v>5.9097600000000003</v>
      </c>
      <c r="AL18" s="45" t="s">
        <v>171</v>
      </c>
      <c r="AM18" s="5">
        <v>920.65599999999995</v>
      </c>
      <c r="AN18" s="5">
        <f t="shared" si="10"/>
        <v>31.746758620689654</v>
      </c>
      <c r="AO18" s="15">
        <v>63.7</v>
      </c>
      <c r="AP18" s="5">
        <f t="shared" si="11"/>
        <v>20.22268524137931</v>
      </c>
    </row>
    <row r="19" spans="1:42" x14ac:dyDescent="0.3">
      <c r="A19" s="45" t="s">
        <v>23</v>
      </c>
      <c r="B19" s="5">
        <v>2462.5240000000026</v>
      </c>
      <c r="C19" s="5">
        <v>132</v>
      </c>
      <c r="D19" s="5">
        <v>160</v>
      </c>
      <c r="E19" s="5">
        <v>15.390775000000016</v>
      </c>
      <c r="F19" s="5">
        <v>18.655484848484868</v>
      </c>
      <c r="H19" s="12" t="s">
        <v>25</v>
      </c>
      <c r="I19" s="5">
        <v>151.50100000000006</v>
      </c>
      <c r="J19" s="5">
        <f t="shared" si="2"/>
        <v>0.94688125000000034</v>
      </c>
      <c r="K19" s="5">
        <v>59.3</v>
      </c>
      <c r="L19" s="5">
        <f t="shared" si="3"/>
        <v>0.56150058125000013</v>
      </c>
      <c r="N19" s="45" t="s">
        <v>15</v>
      </c>
      <c r="O19" s="5">
        <v>86.055000000000021</v>
      </c>
      <c r="P19" s="5">
        <f t="shared" si="4"/>
        <v>2.7759677419354847</v>
      </c>
      <c r="Q19" s="5">
        <v>44.3</v>
      </c>
      <c r="R19" s="5">
        <f t="shared" si="5"/>
        <v>1.2297537096774196</v>
      </c>
      <c r="T19" s="45" t="s">
        <v>15</v>
      </c>
      <c r="U19" s="5">
        <v>598.40599999999984</v>
      </c>
      <c r="V19" s="5">
        <f t="shared" si="0"/>
        <v>16.17313513513513</v>
      </c>
      <c r="W19" s="15">
        <v>44.3</v>
      </c>
      <c r="X19" s="42">
        <f t="shared" si="6"/>
        <v>7.164698864864862</v>
      </c>
      <c r="Z19" s="45" t="s">
        <v>31</v>
      </c>
      <c r="AA19" s="5">
        <v>325.858</v>
      </c>
      <c r="AB19" s="5">
        <f t="shared" si="1"/>
        <v>10.1830625</v>
      </c>
      <c r="AC19" s="15">
        <v>23.700000000000003</v>
      </c>
      <c r="AD19" s="5">
        <f t="shared" si="7"/>
        <v>2.4133858125000005</v>
      </c>
      <c r="AF19" s="45" t="s">
        <v>171</v>
      </c>
      <c r="AG19" s="5">
        <v>688.07199999999978</v>
      </c>
      <c r="AH19" s="5">
        <f t="shared" si="8"/>
        <v>22.195870967741929</v>
      </c>
      <c r="AI19" s="15">
        <v>63.7</v>
      </c>
      <c r="AJ19" s="5">
        <f t="shared" si="9"/>
        <v>14.138769806451609</v>
      </c>
      <c r="AL19" s="45" t="s">
        <v>87</v>
      </c>
      <c r="AM19" s="5">
        <v>818.23500000000013</v>
      </c>
      <c r="AN19" s="5">
        <f t="shared" si="10"/>
        <v>28.215000000000003</v>
      </c>
      <c r="AO19" s="15">
        <v>29</v>
      </c>
      <c r="AP19" s="5">
        <f t="shared" si="11"/>
        <v>8.1823500000000013</v>
      </c>
    </row>
    <row r="20" spans="1:42" x14ac:dyDescent="0.3">
      <c r="A20" s="45" t="s">
        <v>77</v>
      </c>
      <c r="B20" s="5">
        <v>2151.0440000000003</v>
      </c>
      <c r="C20" s="5">
        <v>28</v>
      </c>
      <c r="D20" s="5">
        <v>28</v>
      </c>
      <c r="E20" s="5">
        <v>76.823000000000008</v>
      </c>
      <c r="F20" s="5">
        <v>76.823000000000008</v>
      </c>
      <c r="H20" s="5" t="s">
        <v>62</v>
      </c>
      <c r="I20" s="5">
        <v>20.799999999999997</v>
      </c>
      <c r="J20" s="5">
        <f t="shared" si="2"/>
        <v>0.12999999999999998</v>
      </c>
      <c r="K20" s="5">
        <v>24.3</v>
      </c>
      <c r="L20" s="5">
        <f t="shared" si="3"/>
        <v>3.1589999999999993E-2</v>
      </c>
      <c r="N20" s="45" t="s">
        <v>17</v>
      </c>
      <c r="O20" s="5">
        <v>69.054999999999993</v>
      </c>
      <c r="P20" s="5">
        <f t="shared" si="4"/>
        <v>2.2275806451612903</v>
      </c>
      <c r="Q20" s="5">
        <v>38.299999999999997</v>
      </c>
      <c r="R20" s="5">
        <f t="shared" si="5"/>
        <v>0.85316338709677408</v>
      </c>
      <c r="T20" s="45" t="s">
        <v>44</v>
      </c>
      <c r="U20" s="5">
        <v>529.25</v>
      </c>
      <c r="V20" s="5">
        <f t="shared" si="0"/>
        <v>14.304054054054054</v>
      </c>
      <c r="W20" s="15">
        <v>33.799999999999997</v>
      </c>
      <c r="X20" s="42">
        <f t="shared" si="6"/>
        <v>4.83477027027027</v>
      </c>
      <c r="Z20" s="45" t="s">
        <v>19</v>
      </c>
      <c r="AA20" s="5">
        <v>279.55199999999996</v>
      </c>
      <c r="AB20" s="5">
        <f t="shared" si="1"/>
        <v>8.7359999999999989</v>
      </c>
      <c r="AC20" s="15">
        <v>45.8</v>
      </c>
      <c r="AD20" s="5">
        <f t="shared" si="7"/>
        <v>4.0010879999999993</v>
      </c>
      <c r="AF20" s="45" t="s">
        <v>87</v>
      </c>
      <c r="AG20" s="5">
        <v>468.71099999999996</v>
      </c>
      <c r="AH20" s="5">
        <f t="shared" si="8"/>
        <v>15.119709677419353</v>
      </c>
      <c r="AI20" s="15">
        <v>29</v>
      </c>
      <c r="AJ20" s="5">
        <f t="shared" si="9"/>
        <v>4.3847158064516121</v>
      </c>
      <c r="AL20" s="45" t="s">
        <v>23</v>
      </c>
      <c r="AM20" s="5">
        <v>730.17600000000004</v>
      </c>
      <c r="AN20" s="5">
        <f t="shared" si="10"/>
        <v>25.178482758620692</v>
      </c>
      <c r="AO20" s="15">
        <v>24.3</v>
      </c>
      <c r="AP20" s="5">
        <f t="shared" si="11"/>
        <v>6.1183713103448278</v>
      </c>
    </row>
    <row r="21" spans="1:42" x14ac:dyDescent="0.3">
      <c r="A21" s="45" t="s">
        <v>171</v>
      </c>
      <c r="B21" s="5">
        <v>1608.7280000000001</v>
      </c>
      <c r="C21" s="5">
        <v>49</v>
      </c>
      <c r="D21" s="5">
        <v>49</v>
      </c>
      <c r="E21" s="5">
        <v>32.83118367346939</v>
      </c>
      <c r="F21" s="5">
        <v>32.83118367346939</v>
      </c>
      <c r="H21" s="5" t="s">
        <v>120</v>
      </c>
      <c r="I21" s="5">
        <v>6.2370000000000001</v>
      </c>
      <c r="J21" s="5">
        <f t="shared" si="2"/>
        <v>3.8981250000000002E-2</v>
      </c>
      <c r="K21" s="5">
        <v>21.4</v>
      </c>
      <c r="L21" s="5">
        <f t="shared" si="3"/>
        <v>8.3419875000000001E-3</v>
      </c>
      <c r="N21" s="45" t="s">
        <v>40</v>
      </c>
      <c r="O21" s="5">
        <v>34.58</v>
      </c>
      <c r="P21" s="5">
        <f t="shared" si="4"/>
        <v>1.1154838709677419</v>
      </c>
      <c r="Q21" s="5">
        <v>30.599999999999998</v>
      </c>
      <c r="R21" s="5">
        <f t="shared" si="5"/>
        <v>0.34133806451612897</v>
      </c>
      <c r="T21" s="45" t="s">
        <v>17</v>
      </c>
      <c r="U21" s="5">
        <v>354.286</v>
      </c>
      <c r="V21" s="5">
        <f t="shared" si="0"/>
        <v>9.575297297297297</v>
      </c>
      <c r="W21" s="15">
        <v>38.299999999999997</v>
      </c>
      <c r="X21" s="42">
        <f t="shared" si="6"/>
        <v>3.6673388648648642</v>
      </c>
      <c r="Z21" s="45" t="s">
        <v>121</v>
      </c>
      <c r="AA21" s="5">
        <v>183.48799999999997</v>
      </c>
      <c r="AB21" s="5">
        <f t="shared" si="1"/>
        <v>5.7339999999999991</v>
      </c>
      <c r="AC21" s="15">
        <v>7.3</v>
      </c>
      <c r="AD21" s="5">
        <f t="shared" si="7"/>
        <v>0.4185819999999999</v>
      </c>
      <c r="AF21" s="45" t="s">
        <v>13</v>
      </c>
      <c r="AG21" s="5">
        <v>424.928</v>
      </c>
      <c r="AH21" s="5">
        <f t="shared" si="8"/>
        <v>13.707354838709678</v>
      </c>
      <c r="AI21" s="15">
        <v>42.9</v>
      </c>
      <c r="AJ21" s="5">
        <f t="shared" si="9"/>
        <v>5.8804552258064522</v>
      </c>
      <c r="AL21" s="45" t="s">
        <v>13</v>
      </c>
      <c r="AM21" s="5">
        <v>296.23999999999995</v>
      </c>
      <c r="AN21" s="5">
        <f t="shared" si="10"/>
        <v>10.215172413793102</v>
      </c>
      <c r="AO21" s="15">
        <v>42.9</v>
      </c>
      <c r="AP21" s="5">
        <f t="shared" si="11"/>
        <v>4.3823089655172405</v>
      </c>
    </row>
    <row r="22" spans="1:42" x14ac:dyDescent="0.3">
      <c r="A22" s="45" t="s">
        <v>44</v>
      </c>
      <c r="B22" s="5">
        <v>1507.75</v>
      </c>
      <c r="C22" s="5">
        <v>43</v>
      </c>
      <c r="D22" s="5">
        <v>45</v>
      </c>
      <c r="E22" s="5">
        <v>33.505555555555553</v>
      </c>
      <c r="F22" s="5">
        <v>35.063953488372093</v>
      </c>
      <c r="H22" s="5" t="s">
        <v>100</v>
      </c>
      <c r="I22" s="5">
        <v>0.89600000000000002</v>
      </c>
      <c r="J22" s="5">
        <f t="shared" si="2"/>
        <v>5.5999999999999999E-3</v>
      </c>
      <c r="K22" s="5">
        <v>0</v>
      </c>
      <c r="L22" s="5">
        <f t="shared" si="3"/>
        <v>0</v>
      </c>
      <c r="N22" s="45" t="s">
        <v>30</v>
      </c>
      <c r="O22" s="5">
        <v>29.274000000000001</v>
      </c>
      <c r="P22" s="5">
        <f t="shared" si="4"/>
        <v>0.94432258064516128</v>
      </c>
      <c r="Q22" s="5">
        <v>24.9</v>
      </c>
      <c r="R22" s="5">
        <f t="shared" si="5"/>
        <v>0.23513632258064515</v>
      </c>
      <c r="T22" s="45" t="s">
        <v>90</v>
      </c>
      <c r="U22" s="5">
        <v>220.07999999999998</v>
      </c>
      <c r="V22" s="5">
        <f t="shared" si="0"/>
        <v>5.9481081081081077</v>
      </c>
      <c r="W22" s="15">
        <v>34.19</v>
      </c>
      <c r="X22" s="42">
        <f t="shared" si="6"/>
        <v>2.0336581621621619</v>
      </c>
      <c r="Z22" s="45" t="s">
        <v>147</v>
      </c>
      <c r="AA22" s="5">
        <v>120.61200000000001</v>
      </c>
      <c r="AB22" s="5">
        <f t="shared" si="1"/>
        <v>3.7691250000000003</v>
      </c>
      <c r="AC22" s="15">
        <v>26.1</v>
      </c>
      <c r="AD22" s="5">
        <f t="shared" si="7"/>
        <v>0.98374162500000006</v>
      </c>
      <c r="AF22" s="45" t="s">
        <v>19</v>
      </c>
      <c r="AG22" s="5">
        <v>298.5920000000001</v>
      </c>
      <c r="AH22" s="5">
        <f t="shared" si="8"/>
        <v>9.6320000000000032</v>
      </c>
      <c r="AI22" s="15">
        <v>45.8</v>
      </c>
      <c r="AJ22" s="5">
        <f t="shared" si="9"/>
        <v>4.4114560000000012</v>
      </c>
      <c r="AL22" s="45" t="s">
        <v>44</v>
      </c>
      <c r="AM22" s="5">
        <v>250</v>
      </c>
      <c r="AN22" s="5">
        <f t="shared" si="10"/>
        <v>8.6206896551724146</v>
      </c>
      <c r="AO22" s="15">
        <v>33.799999999999997</v>
      </c>
      <c r="AP22" s="5">
        <f t="shared" si="11"/>
        <v>2.9137931034482762</v>
      </c>
    </row>
    <row r="23" spans="1:42" x14ac:dyDescent="0.3">
      <c r="A23" s="45" t="s">
        <v>13</v>
      </c>
      <c r="B23" s="5">
        <v>1449.5040000000001</v>
      </c>
      <c r="C23" s="5">
        <v>124</v>
      </c>
      <c r="D23" s="5">
        <v>160</v>
      </c>
      <c r="E23" s="5">
        <v>9.0594000000000001</v>
      </c>
      <c r="F23" s="5">
        <v>11.689548387096774</v>
      </c>
      <c r="H23" s="5" t="s">
        <v>102</v>
      </c>
      <c r="I23" s="5">
        <v>32.031999999999996</v>
      </c>
      <c r="J23" s="5">
        <f t="shared" si="2"/>
        <v>0.20019999999999999</v>
      </c>
      <c r="K23" s="5">
        <v>0.3</v>
      </c>
      <c r="L23" s="5">
        <f t="shared" si="3"/>
        <v>6.0059999999999996E-4</v>
      </c>
      <c r="N23" s="45" t="s">
        <v>22</v>
      </c>
      <c r="O23" s="5">
        <v>24.08</v>
      </c>
      <c r="P23" s="5">
        <f t="shared" si="4"/>
        <v>0.77677419354838706</v>
      </c>
      <c r="Q23" s="5">
        <v>45.8</v>
      </c>
      <c r="R23" s="5">
        <f t="shared" si="5"/>
        <v>0.35576258064516125</v>
      </c>
      <c r="T23" s="45" t="s">
        <v>23</v>
      </c>
      <c r="U23" s="5">
        <v>158.84799999999996</v>
      </c>
      <c r="V23" s="5">
        <f t="shared" si="0"/>
        <v>4.2931891891891878</v>
      </c>
      <c r="W23" s="15">
        <v>24.3</v>
      </c>
      <c r="X23" s="42">
        <f t="shared" si="6"/>
        <v>1.0432449729729727</v>
      </c>
      <c r="Z23" s="45" t="s">
        <v>128</v>
      </c>
      <c r="AA23" s="5">
        <v>82.992000000000004</v>
      </c>
      <c r="AB23" s="5">
        <f t="shared" si="1"/>
        <v>2.5935000000000001</v>
      </c>
      <c r="AC23" s="15">
        <v>11.8</v>
      </c>
      <c r="AD23" s="5">
        <f t="shared" si="7"/>
        <v>0.30603300000000005</v>
      </c>
      <c r="AF23" s="45" t="s">
        <v>15</v>
      </c>
      <c r="AG23" s="5">
        <v>196.26499999999999</v>
      </c>
      <c r="AH23" s="5">
        <f t="shared" si="8"/>
        <v>6.3311290322580644</v>
      </c>
      <c r="AI23" s="15">
        <v>44.3</v>
      </c>
      <c r="AJ23" s="5">
        <f t="shared" si="9"/>
        <v>2.8046901612903223</v>
      </c>
      <c r="AL23" s="45" t="s">
        <v>136</v>
      </c>
      <c r="AM23" s="5">
        <v>204.62400000000005</v>
      </c>
      <c r="AN23" s="5">
        <f t="shared" si="10"/>
        <v>7.0560000000000018</v>
      </c>
      <c r="AO23" s="15">
        <v>44.8</v>
      </c>
      <c r="AP23" s="5">
        <f t="shared" si="11"/>
        <v>3.1610880000000008</v>
      </c>
    </row>
    <row r="24" spans="1:42" x14ac:dyDescent="0.3">
      <c r="A24" s="45" t="s">
        <v>34</v>
      </c>
      <c r="B24" s="5">
        <v>1115.6499999999999</v>
      </c>
      <c r="C24" s="5">
        <v>26</v>
      </c>
      <c r="D24" s="5">
        <v>26</v>
      </c>
      <c r="E24" s="5">
        <v>42.909615384615378</v>
      </c>
      <c r="F24" s="5">
        <v>42.909615384615378</v>
      </c>
      <c r="H24" s="5" t="s">
        <v>104</v>
      </c>
      <c r="I24" s="5">
        <v>0.33600000000000002</v>
      </c>
      <c r="J24" s="5">
        <f t="shared" si="2"/>
        <v>2.1000000000000003E-3</v>
      </c>
      <c r="K24" s="5">
        <v>0</v>
      </c>
      <c r="L24" s="5">
        <f t="shared" si="3"/>
        <v>0</v>
      </c>
      <c r="N24" s="45" t="s">
        <v>62</v>
      </c>
      <c r="O24" s="5">
        <v>18.687999999999999</v>
      </c>
      <c r="P24" s="5">
        <f t="shared" si="4"/>
        <v>0.60283870967741937</v>
      </c>
      <c r="Q24" s="5">
        <v>24.3</v>
      </c>
      <c r="R24" s="5">
        <f t="shared" si="5"/>
        <v>0.14648980645161291</v>
      </c>
      <c r="T24" s="45" t="s">
        <v>18</v>
      </c>
      <c r="U24" s="5">
        <v>155.624</v>
      </c>
      <c r="V24" s="5">
        <f t="shared" si="0"/>
        <v>4.2060540540540536</v>
      </c>
      <c r="W24" s="15">
        <v>39.900000000000006</v>
      </c>
      <c r="X24" s="42">
        <f t="shared" si="6"/>
        <v>1.6782155675675676</v>
      </c>
      <c r="Z24" s="45" t="s">
        <v>124</v>
      </c>
      <c r="AA24" s="5">
        <v>36.105000000000004</v>
      </c>
      <c r="AB24" s="5">
        <f t="shared" si="1"/>
        <v>1.1282812500000001</v>
      </c>
      <c r="AC24" s="15">
        <v>97.3</v>
      </c>
      <c r="AD24" s="5">
        <f t="shared" si="7"/>
        <v>1.0978176562500002</v>
      </c>
      <c r="AF24" s="45" t="s">
        <v>136</v>
      </c>
      <c r="AG24" s="5">
        <v>195.04800000000006</v>
      </c>
      <c r="AH24" s="5">
        <f t="shared" si="8"/>
        <v>6.2918709677419375</v>
      </c>
      <c r="AI24" s="15">
        <v>44.8</v>
      </c>
      <c r="AJ24" s="5">
        <f t="shared" si="9"/>
        <v>2.8187581935483879</v>
      </c>
      <c r="AL24" s="45" t="s">
        <v>19</v>
      </c>
      <c r="AM24" s="5">
        <v>157.80799999999996</v>
      </c>
      <c r="AN24" s="5">
        <f t="shared" si="10"/>
        <v>5.4416551724137916</v>
      </c>
      <c r="AO24" s="15">
        <v>45.8</v>
      </c>
      <c r="AP24" s="5">
        <f t="shared" si="11"/>
        <v>2.4922780689655166</v>
      </c>
    </row>
    <row r="25" spans="1:42" x14ac:dyDescent="0.3">
      <c r="A25" s="45" t="s">
        <v>19</v>
      </c>
      <c r="B25" s="5">
        <v>1071.8680000000004</v>
      </c>
      <c r="C25" s="5">
        <v>127</v>
      </c>
      <c r="D25" s="5">
        <v>159</v>
      </c>
      <c r="E25" s="5">
        <v>6.741308176100631</v>
      </c>
      <c r="F25" s="5">
        <v>8.4399055118110269</v>
      </c>
      <c r="H25" s="5" t="s">
        <v>137</v>
      </c>
      <c r="I25" s="5">
        <v>25</v>
      </c>
      <c r="J25" s="5">
        <f t="shared" si="2"/>
        <v>0.15625</v>
      </c>
      <c r="K25" s="5">
        <v>80.540000000000006</v>
      </c>
      <c r="L25" s="5">
        <f t="shared" si="3"/>
        <v>0.12584375</v>
      </c>
      <c r="N25" s="45" t="s">
        <v>13</v>
      </c>
      <c r="O25" s="5">
        <v>14.672000000000002</v>
      </c>
      <c r="P25" s="5">
        <f t="shared" si="4"/>
        <v>0.47329032258064524</v>
      </c>
      <c r="Q25" s="5">
        <v>42.9</v>
      </c>
      <c r="R25" s="5">
        <f t="shared" si="5"/>
        <v>0.20304154838709682</v>
      </c>
      <c r="T25" s="45" t="s">
        <v>25</v>
      </c>
      <c r="U25" s="5">
        <v>136.13300000000001</v>
      </c>
      <c r="V25" s="5">
        <f t="shared" si="0"/>
        <v>3.6792702702702704</v>
      </c>
      <c r="W25" s="15">
        <v>59.3</v>
      </c>
      <c r="X25" s="42">
        <f t="shared" si="6"/>
        <v>2.1818072702702702</v>
      </c>
      <c r="Z25" s="45" t="s">
        <v>15</v>
      </c>
      <c r="AA25" s="5">
        <v>27.709999999999997</v>
      </c>
      <c r="AB25" s="5">
        <f t="shared" si="1"/>
        <v>0.86593749999999992</v>
      </c>
      <c r="AC25" s="15">
        <v>44.3</v>
      </c>
      <c r="AD25" s="5">
        <f t="shared" si="7"/>
        <v>0.38361031249999994</v>
      </c>
      <c r="AF25" s="45" t="s">
        <v>128</v>
      </c>
      <c r="AG25" s="5">
        <v>122.202</v>
      </c>
      <c r="AH25" s="5">
        <f t="shared" si="8"/>
        <v>3.9419999999999997</v>
      </c>
      <c r="AI25" s="15">
        <v>11.8</v>
      </c>
      <c r="AJ25" s="5">
        <f t="shared" si="9"/>
        <v>0.46515600000000001</v>
      </c>
      <c r="AL25" s="45" t="s">
        <v>128</v>
      </c>
      <c r="AM25" s="5">
        <v>94.178000000000011</v>
      </c>
      <c r="AN25" s="5">
        <f t="shared" si="10"/>
        <v>3.2475172413793105</v>
      </c>
      <c r="AO25" s="15">
        <v>11.8</v>
      </c>
      <c r="AP25" s="5">
        <f t="shared" si="11"/>
        <v>0.38320703448275867</v>
      </c>
    </row>
    <row r="26" spans="1:42" x14ac:dyDescent="0.3">
      <c r="A26" s="45" t="s">
        <v>15</v>
      </c>
      <c r="B26" s="5">
        <v>935.04099999999903</v>
      </c>
      <c r="C26" s="5">
        <v>108</v>
      </c>
      <c r="D26" s="5">
        <v>160</v>
      </c>
      <c r="E26" s="5">
        <v>5.8440062499999943</v>
      </c>
      <c r="F26" s="5">
        <v>8.6577870370370285</v>
      </c>
      <c r="H26" s="12" t="s">
        <v>20</v>
      </c>
      <c r="I26" s="5">
        <v>10828.943999999998</v>
      </c>
      <c r="J26" s="5">
        <f t="shared" si="2"/>
        <v>67.68089999999998</v>
      </c>
      <c r="K26" s="5">
        <v>21.4</v>
      </c>
      <c r="L26" s="5">
        <f t="shared" si="3"/>
        <v>14.483712599999995</v>
      </c>
      <c r="N26" s="45" t="s">
        <v>18</v>
      </c>
      <c r="O26" s="5">
        <v>8.9880000000000013</v>
      </c>
      <c r="P26" s="5">
        <f t="shared" si="4"/>
        <v>0.28993548387096779</v>
      </c>
      <c r="Q26" s="5">
        <v>39.900000000000006</v>
      </c>
      <c r="R26" s="5">
        <f t="shared" si="5"/>
        <v>0.11568425806451615</v>
      </c>
      <c r="T26" s="45" t="s">
        <v>13</v>
      </c>
      <c r="U26" s="5">
        <v>81.647999999999982</v>
      </c>
      <c r="V26" s="5">
        <f t="shared" si="0"/>
        <v>2.2067027027027022</v>
      </c>
      <c r="W26" s="15">
        <v>42.9</v>
      </c>
      <c r="X26" s="42">
        <f t="shared" si="6"/>
        <v>0.94667545945945919</v>
      </c>
      <c r="Z26" s="45" t="s">
        <v>32</v>
      </c>
      <c r="AA26" s="5">
        <v>25.813000000000002</v>
      </c>
      <c r="AB26" s="5">
        <f t="shared" si="1"/>
        <v>0.80665625000000007</v>
      </c>
      <c r="AC26" s="15">
        <v>87</v>
      </c>
      <c r="AD26" s="5">
        <f t="shared" si="7"/>
        <v>0.7017909375000001</v>
      </c>
      <c r="AF26" s="45" t="s">
        <v>44</v>
      </c>
      <c r="AG26" s="5">
        <v>107.25</v>
      </c>
      <c r="AH26" s="5">
        <f t="shared" si="8"/>
        <v>3.4596774193548385</v>
      </c>
      <c r="AI26" s="15">
        <v>33.799999999999997</v>
      </c>
      <c r="AJ26" s="5">
        <f t="shared" si="9"/>
        <v>1.1693709677419353</v>
      </c>
      <c r="AL26" s="45" t="s">
        <v>15</v>
      </c>
      <c r="AM26" s="5">
        <v>26.605</v>
      </c>
      <c r="AN26" s="5">
        <f t="shared" si="10"/>
        <v>0.91741379310344828</v>
      </c>
      <c r="AO26" s="15">
        <v>44.3</v>
      </c>
      <c r="AP26" s="5">
        <f t="shared" si="11"/>
        <v>0.40641431034482756</v>
      </c>
    </row>
    <row r="27" spans="1:42" x14ac:dyDescent="0.3">
      <c r="A27" s="45" t="s">
        <v>85</v>
      </c>
      <c r="B27" s="5">
        <v>867.56</v>
      </c>
      <c r="C27" s="5">
        <v>12</v>
      </c>
      <c r="D27" s="5">
        <v>12</v>
      </c>
      <c r="E27" s="5">
        <v>72.296666666666667</v>
      </c>
      <c r="F27" s="5">
        <v>72.296666666666667</v>
      </c>
      <c r="H27" s="12" t="s">
        <v>26</v>
      </c>
      <c r="I27" s="5">
        <v>8652.143</v>
      </c>
      <c r="J27" s="5">
        <f t="shared" si="2"/>
        <v>54.075893749999999</v>
      </c>
      <c r="K27" s="5">
        <v>31.200000000000003</v>
      </c>
      <c r="L27" s="5">
        <f t="shared" si="3"/>
        <v>16.871678850000002</v>
      </c>
      <c r="N27" s="45" t="s">
        <v>39</v>
      </c>
      <c r="O27" s="5">
        <v>6.3180000000000005</v>
      </c>
      <c r="P27" s="5">
        <f t="shared" si="4"/>
        <v>0.20380645161290326</v>
      </c>
      <c r="Q27" s="5">
        <v>24.2</v>
      </c>
      <c r="R27" s="5">
        <f t="shared" si="5"/>
        <v>4.9321161290322581E-2</v>
      </c>
      <c r="T27" s="45" t="s">
        <v>87</v>
      </c>
      <c r="U27" s="5">
        <v>68.663000000000011</v>
      </c>
      <c r="V27" s="5">
        <f t="shared" si="0"/>
        <v>1.855756756756757</v>
      </c>
      <c r="W27" s="15">
        <v>29</v>
      </c>
      <c r="X27" s="42">
        <f t="shared" si="6"/>
        <v>0.53816945945945949</v>
      </c>
      <c r="Z27" s="45" t="s">
        <v>137</v>
      </c>
      <c r="AA27" s="5">
        <v>25</v>
      </c>
      <c r="AB27" s="5">
        <f t="shared" si="1"/>
        <v>0.78125</v>
      </c>
      <c r="AC27" s="15">
        <v>80.540000000000006</v>
      </c>
      <c r="AD27" s="5">
        <f t="shared" si="7"/>
        <v>0.62921875000000005</v>
      </c>
      <c r="AF27" s="45" t="s">
        <v>17</v>
      </c>
      <c r="AG27" s="5">
        <v>74.63</v>
      </c>
      <c r="AH27" s="5">
        <f t="shared" si="8"/>
        <v>2.4074193548387095</v>
      </c>
      <c r="AI27" s="15">
        <v>38.299999999999997</v>
      </c>
      <c r="AJ27" s="5">
        <f t="shared" si="9"/>
        <v>0.92204161290322573</v>
      </c>
      <c r="AL27" s="45" t="s">
        <v>17</v>
      </c>
      <c r="AM27" s="5">
        <v>9.6900000000000013</v>
      </c>
      <c r="AN27" s="5">
        <f t="shared" si="10"/>
        <v>0.3341379310344828</v>
      </c>
      <c r="AO27" s="15">
        <v>38.299999999999997</v>
      </c>
      <c r="AP27" s="5">
        <f t="shared" si="11"/>
        <v>0.1279748275862069</v>
      </c>
    </row>
    <row r="28" spans="1:42" x14ac:dyDescent="0.3">
      <c r="A28" s="45" t="s">
        <v>17</v>
      </c>
      <c r="B28" s="5">
        <v>528.48599999999965</v>
      </c>
      <c r="C28" s="5">
        <v>91</v>
      </c>
      <c r="D28" s="5">
        <v>160</v>
      </c>
      <c r="E28" s="5">
        <v>3.3030374999999976</v>
      </c>
      <c r="F28" s="5">
        <v>5.8075384615384573</v>
      </c>
      <c r="H28" s="12" t="s">
        <v>28</v>
      </c>
      <c r="I28" s="5">
        <v>14243.764999999989</v>
      </c>
      <c r="J28" s="5">
        <f t="shared" si="2"/>
        <v>89.023531249999934</v>
      </c>
      <c r="K28" s="5">
        <v>32</v>
      </c>
      <c r="L28" s="5">
        <f t="shared" si="3"/>
        <v>28.487529999999978</v>
      </c>
      <c r="N28" s="45" t="s">
        <v>29</v>
      </c>
      <c r="O28" s="5">
        <v>4.32</v>
      </c>
      <c r="P28" s="5">
        <f t="shared" si="4"/>
        <v>0.13935483870967744</v>
      </c>
      <c r="Q28" s="5">
        <v>5.9</v>
      </c>
      <c r="R28" s="5">
        <f t="shared" si="5"/>
        <v>8.221935483870969E-3</v>
      </c>
      <c r="T28" s="45" t="s">
        <v>19</v>
      </c>
      <c r="U28" s="5">
        <v>64.175999999999988</v>
      </c>
      <c r="V28" s="5">
        <f t="shared" si="0"/>
        <v>1.7344864864864862</v>
      </c>
      <c r="W28" s="15">
        <v>45.8</v>
      </c>
      <c r="X28" s="42">
        <f t="shared" si="6"/>
        <v>0.79439481081081054</v>
      </c>
      <c r="Z28" s="45" t="s">
        <v>153</v>
      </c>
      <c r="AA28" s="5">
        <v>22.8</v>
      </c>
      <c r="AB28" s="5">
        <f t="shared" si="1"/>
        <v>0.71250000000000002</v>
      </c>
      <c r="AC28" s="15">
        <v>33.299999999999997</v>
      </c>
      <c r="AD28" s="5">
        <f t="shared" si="7"/>
        <v>0.23726250000000002</v>
      </c>
      <c r="AF28" s="45" t="s">
        <v>55</v>
      </c>
      <c r="AG28" s="5">
        <v>62</v>
      </c>
      <c r="AH28" s="5">
        <f t="shared" si="8"/>
        <v>2</v>
      </c>
      <c r="AI28" s="15">
        <v>94.100000000000009</v>
      </c>
      <c r="AJ28" s="5">
        <f t="shared" si="9"/>
        <v>1.8820000000000001</v>
      </c>
      <c r="AL28" s="45" t="s">
        <v>33</v>
      </c>
      <c r="AM28" s="5">
        <v>3.1599999999999997</v>
      </c>
      <c r="AN28" s="5">
        <f t="shared" si="10"/>
        <v>0.1089655172413793</v>
      </c>
      <c r="AO28" s="15">
        <v>82.7</v>
      </c>
      <c r="AP28" s="5">
        <f t="shared" si="11"/>
        <v>9.011448275862069E-2</v>
      </c>
    </row>
    <row r="29" spans="1:42" x14ac:dyDescent="0.3">
      <c r="A29" s="45" t="s">
        <v>136</v>
      </c>
      <c r="B29" s="5">
        <v>402.70800000000003</v>
      </c>
      <c r="C29" s="5">
        <v>35</v>
      </c>
      <c r="D29" s="5">
        <v>35</v>
      </c>
      <c r="E29" s="5">
        <v>11.505942857142857</v>
      </c>
      <c r="F29" s="5">
        <v>11.505942857142857</v>
      </c>
      <c r="H29" s="12" t="s">
        <v>29</v>
      </c>
      <c r="I29" s="5">
        <v>4087.5479999999984</v>
      </c>
      <c r="J29" s="5">
        <f t="shared" si="2"/>
        <v>25.547174999999989</v>
      </c>
      <c r="K29" s="5">
        <v>5.9</v>
      </c>
      <c r="L29" s="5">
        <f t="shared" si="3"/>
        <v>1.5072833249999993</v>
      </c>
      <c r="N29" s="45" t="s">
        <v>55</v>
      </c>
      <c r="O29" s="5">
        <v>1.8760000000000001</v>
      </c>
      <c r="P29" s="5">
        <f t="shared" si="4"/>
        <v>6.0516129032258066E-2</v>
      </c>
      <c r="Q29" s="5">
        <v>94.100000000000009</v>
      </c>
      <c r="R29" s="5">
        <f t="shared" si="5"/>
        <v>5.694567741935485E-2</v>
      </c>
      <c r="T29" s="45" t="s">
        <v>102</v>
      </c>
      <c r="U29" s="5">
        <v>32.031999999999996</v>
      </c>
      <c r="V29" s="5">
        <f t="shared" si="0"/>
        <v>0.86572972972972961</v>
      </c>
      <c r="W29" s="15">
        <v>0.3</v>
      </c>
      <c r="X29" s="42">
        <f t="shared" si="6"/>
        <v>2.5971891891891884E-3</v>
      </c>
      <c r="Z29" s="45" t="s">
        <v>17</v>
      </c>
      <c r="AA29" s="5">
        <v>20.824999999999999</v>
      </c>
      <c r="AB29" s="5">
        <f t="shared" si="1"/>
        <v>0.65078124999999998</v>
      </c>
      <c r="AC29" s="15">
        <v>38.299999999999997</v>
      </c>
      <c r="AD29" s="5">
        <f t="shared" si="7"/>
        <v>0.24924921875</v>
      </c>
      <c r="AF29" s="45" t="s">
        <v>147</v>
      </c>
      <c r="AG29" s="5">
        <v>48.905999999999999</v>
      </c>
      <c r="AH29" s="5">
        <f t="shared" si="8"/>
        <v>1.5776129032258064</v>
      </c>
      <c r="AI29" s="15">
        <v>26.1</v>
      </c>
      <c r="AJ29" s="5">
        <f t="shared" si="9"/>
        <v>0.41175696774193549</v>
      </c>
      <c r="AL29" s="45" t="s">
        <v>22</v>
      </c>
      <c r="AM29" s="5">
        <v>0</v>
      </c>
      <c r="AN29" s="5">
        <f t="shared" si="10"/>
        <v>0</v>
      </c>
      <c r="AO29" s="15">
        <v>45.8</v>
      </c>
      <c r="AP29" s="5">
        <f t="shared" si="11"/>
        <v>0</v>
      </c>
    </row>
    <row r="30" spans="1:42" x14ac:dyDescent="0.3">
      <c r="A30" s="45" t="s">
        <v>128</v>
      </c>
      <c r="B30" s="5">
        <v>299.37199999999984</v>
      </c>
      <c r="C30" s="5">
        <v>46</v>
      </c>
      <c r="D30" s="5">
        <v>47</v>
      </c>
      <c r="E30" s="5">
        <v>6.3696170212765928</v>
      </c>
      <c r="F30" s="5">
        <v>6.5080869565217361</v>
      </c>
      <c r="H30" s="12" t="s">
        <v>30</v>
      </c>
      <c r="I30" s="5">
        <v>7355.4049999999988</v>
      </c>
      <c r="J30" s="5">
        <f t="shared" si="2"/>
        <v>45.97128124999999</v>
      </c>
      <c r="K30" s="5">
        <v>24.9</v>
      </c>
      <c r="L30" s="5">
        <f t="shared" si="3"/>
        <v>11.446849031249997</v>
      </c>
      <c r="N30" s="45" t="s">
        <v>33</v>
      </c>
      <c r="O30" s="5">
        <v>0.66</v>
      </c>
      <c r="P30" s="5">
        <f t="shared" si="4"/>
        <v>2.1290322580645161E-2</v>
      </c>
      <c r="Q30" s="5">
        <v>82.7</v>
      </c>
      <c r="R30" s="5">
        <f t="shared" si="5"/>
        <v>1.7607096774193549E-2</v>
      </c>
      <c r="T30" s="45" t="s">
        <v>22</v>
      </c>
      <c r="U30" s="5">
        <v>9.4080000000000013</v>
      </c>
      <c r="V30" s="5">
        <f t="shared" si="0"/>
        <v>0.25427027027027033</v>
      </c>
      <c r="W30" s="15">
        <v>45.8</v>
      </c>
      <c r="X30" s="42">
        <f t="shared" si="6"/>
        <v>0.1164557837837838</v>
      </c>
      <c r="Z30" s="45" t="s">
        <v>130</v>
      </c>
      <c r="AA30" s="5">
        <v>18.303999999999998</v>
      </c>
      <c r="AB30" s="5">
        <f t="shared" si="1"/>
        <v>0.57199999999999995</v>
      </c>
      <c r="AC30" s="15">
        <v>24.700000000000003</v>
      </c>
      <c r="AD30" s="5">
        <f t="shared" si="7"/>
        <v>0.14128400000000002</v>
      </c>
      <c r="AF30" s="45" t="s">
        <v>33</v>
      </c>
      <c r="AG30" s="5">
        <v>4.3599999999999994</v>
      </c>
      <c r="AH30" s="5">
        <f t="shared" si="8"/>
        <v>0.14064516129032256</v>
      </c>
      <c r="AI30" s="15">
        <v>82.7</v>
      </c>
      <c r="AJ30" s="5">
        <f t="shared" si="9"/>
        <v>0.11631354838709676</v>
      </c>
      <c r="AL30" s="45" t="s">
        <v>25</v>
      </c>
      <c r="AM30" s="5">
        <v>0</v>
      </c>
      <c r="AN30" s="5">
        <f t="shared" si="10"/>
        <v>0</v>
      </c>
      <c r="AO30" s="15">
        <v>59.3</v>
      </c>
      <c r="AP30" s="5">
        <f t="shared" si="11"/>
        <v>0</v>
      </c>
    </row>
    <row r="31" spans="1:42" x14ac:dyDescent="0.3">
      <c r="A31" s="45" t="s">
        <v>90</v>
      </c>
      <c r="B31" s="5">
        <v>220.07999999999998</v>
      </c>
      <c r="C31" s="5">
        <v>16</v>
      </c>
      <c r="D31" s="5">
        <v>18</v>
      </c>
      <c r="E31" s="5">
        <v>12.226666666666667</v>
      </c>
      <c r="F31" s="5">
        <v>13.754999999999999</v>
      </c>
      <c r="H31" s="12" t="s">
        <v>31</v>
      </c>
      <c r="I31" s="5">
        <v>3585.0879999999993</v>
      </c>
      <c r="J31" s="5">
        <f t="shared" si="2"/>
        <v>22.406799999999997</v>
      </c>
      <c r="K31" s="5">
        <v>23.700000000000003</v>
      </c>
      <c r="L31" s="5">
        <f t="shared" si="3"/>
        <v>5.3104116000000001</v>
      </c>
      <c r="N31" s="45" t="s">
        <v>25</v>
      </c>
      <c r="O31" s="5">
        <v>0</v>
      </c>
      <c r="P31" s="5">
        <f t="shared" si="4"/>
        <v>0</v>
      </c>
      <c r="Q31" s="5">
        <v>59.3</v>
      </c>
      <c r="R31" s="5">
        <f t="shared" si="5"/>
        <v>0</v>
      </c>
      <c r="T31" s="45" t="s">
        <v>62</v>
      </c>
      <c r="U31" s="5">
        <v>2.1120000000000001</v>
      </c>
      <c r="V31" s="5">
        <f t="shared" si="0"/>
        <v>5.7081081081081085E-2</v>
      </c>
      <c r="W31" s="15">
        <v>24.3</v>
      </c>
      <c r="X31" s="42">
        <f t="shared" si="6"/>
        <v>1.3870702702702704E-2</v>
      </c>
      <c r="Z31" s="45" t="s">
        <v>25</v>
      </c>
      <c r="AA31" s="5">
        <v>15.368</v>
      </c>
      <c r="AB31" s="5">
        <f t="shared" si="1"/>
        <v>0.48025000000000001</v>
      </c>
      <c r="AC31" s="15">
        <v>59.3</v>
      </c>
      <c r="AD31" s="5">
        <f t="shared" si="7"/>
        <v>0.28478825000000002</v>
      </c>
      <c r="AF31" s="45" t="s">
        <v>25</v>
      </c>
      <c r="AG31" s="5">
        <v>0</v>
      </c>
      <c r="AH31" s="5">
        <f t="shared" si="8"/>
        <v>0</v>
      </c>
      <c r="AI31" s="15">
        <v>59.3</v>
      </c>
      <c r="AJ31" s="5">
        <f t="shared" si="9"/>
        <v>0</v>
      </c>
      <c r="AL31" s="45" t="s">
        <v>18</v>
      </c>
      <c r="AM31" s="5">
        <v>0</v>
      </c>
      <c r="AN31" s="5">
        <f t="shared" si="10"/>
        <v>0</v>
      </c>
      <c r="AO31" s="15">
        <v>39.900000000000006</v>
      </c>
      <c r="AP31" s="5">
        <f t="shared" si="11"/>
        <v>0</v>
      </c>
    </row>
    <row r="32" spans="1:42" x14ac:dyDescent="0.3">
      <c r="A32" s="45" t="s">
        <v>121</v>
      </c>
      <c r="B32" s="5">
        <v>183.48799999999994</v>
      </c>
      <c r="C32" s="5">
        <v>14</v>
      </c>
      <c r="D32" s="5">
        <v>14</v>
      </c>
      <c r="E32" s="5">
        <v>13.106285714285709</v>
      </c>
      <c r="F32" s="5">
        <v>13.106285714285709</v>
      </c>
      <c r="H32" s="5" t="s">
        <v>87</v>
      </c>
      <c r="I32" s="5">
        <v>3279.3589999999981</v>
      </c>
      <c r="J32" s="5">
        <f t="shared" si="2"/>
        <v>20.49599374999999</v>
      </c>
      <c r="K32" s="5">
        <v>29</v>
      </c>
      <c r="L32" s="5">
        <f t="shared" si="3"/>
        <v>5.9438381874999973</v>
      </c>
      <c r="T32" s="45" t="s">
        <v>100</v>
      </c>
      <c r="U32" s="5">
        <v>0.89600000000000002</v>
      </c>
      <c r="V32" s="5">
        <f t="shared" si="0"/>
        <v>2.4216216216216217E-2</v>
      </c>
      <c r="W32" s="15">
        <v>0</v>
      </c>
      <c r="X32" s="42">
        <f t="shared" si="6"/>
        <v>0</v>
      </c>
      <c r="Z32" s="45" t="s">
        <v>120</v>
      </c>
      <c r="AA32" s="5">
        <v>6.2369999999999992</v>
      </c>
      <c r="AB32" s="5">
        <f t="shared" si="1"/>
        <v>0.19490624999999998</v>
      </c>
      <c r="AC32" s="15">
        <v>21.4</v>
      </c>
      <c r="AD32" s="5">
        <f t="shared" si="7"/>
        <v>4.1709937499999988E-2</v>
      </c>
      <c r="AF32" s="45" t="s">
        <v>18</v>
      </c>
      <c r="AG32" s="5">
        <v>0</v>
      </c>
      <c r="AH32" s="5">
        <f t="shared" si="8"/>
        <v>0</v>
      </c>
      <c r="AI32" s="15">
        <v>39.900000000000006</v>
      </c>
      <c r="AJ32" s="5">
        <f t="shared" si="9"/>
        <v>0</v>
      </c>
    </row>
    <row r="33" spans="1:41" x14ac:dyDescent="0.3">
      <c r="A33" s="45" t="s">
        <v>147</v>
      </c>
      <c r="B33" s="5">
        <v>169.518</v>
      </c>
      <c r="C33" s="5">
        <v>10</v>
      </c>
      <c r="D33" s="5">
        <v>10</v>
      </c>
      <c r="E33" s="5">
        <v>16.951799999999999</v>
      </c>
      <c r="F33" s="5">
        <v>16.951799999999999</v>
      </c>
      <c r="H33" s="5" t="s">
        <v>171</v>
      </c>
      <c r="I33" s="5">
        <v>1608.7280000000001</v>
      </c>
      <c r="J33" s="5">
        <f t="shared" si="2"/>
        <v>10.054550000000001</v>
      </c>
      <c r="K33" s="5">
        <v>63.7</v>
      </c>
      <c r="L33" s="5">
        <f t="shared" si="3"/>
        <v>6.4047483500000011</v>
      </c>
      <c r="T33" s="45" t="s">
        <v>33</v>
      </c>
      <c r="U33" s="5">
        <v>0.66</v>
      </c>
      <c r="V33" s="5">
        <f t="shared" si="0"/>
        <v>1.783783783783784E-2</v>
      </c>
      <c r="W33" s="15">
        <v>82.7</v>
      </c>
      <c r="X33" s="42">
        <f t="shared" si="6"/>
        <v>1.4751891891891893E-2</v>
      </c>
      <c r="Z33" s="45" t="s">
        <v>33</v>
      </c>
      <c r="AA33" s="5">
        <v>4.92</v>
      </c>
      <c r="AB33" s="5">
        <f t="shared" si="1"/>
        <v>0.15375</v>
      </c>
      <c r="AC33" s="15">
        <v>82.7</v>
      </c>
      <c r="AD33" s="5">
        <f t="shared" si="7"/>
        <v>0.12715124999999999</v>
      </c>
      <c r="AF33" s="45" t="s">
        <v>22</v>
      </c>
      <c r="AG33" s="5">
        <v>0</v>
      </c>
      <c r="AH33" s="5">
        <f t="shared" si="8"/>
        <v>0</v>
      </c>
      <c r="AI33" s="15">
        <v>45.8</v>
      </c>
      <c r="AJ33" s="5">
        <f t="shared" si="9"/>
        <v>0</v>
      </c>
    </row>
    <row r="34" spans="1:41" x14ac:dyDescent="0.3">
      <c r="A34" s="45" t="s">
        <v>18</v>
      </c>
      <c r="B34" s="5">
        <v>164.61199999999997</v>
      </c>
      <c r="C34" s="5">
        <v>44</v>
      </c>
      <c r="D34" s="5">
        <v>160</v>
      </c>
      <c r="E34" s="5">
        <v>1.0288249999999999</v>
      </c>
      <c r="F34" s="5">
        <v>3.7411818181818175</v>
      </c>
      <c r="H34" s="5" t="s">
        <v>167</v>
      </c>
      <c r="I34" s="5">
        <v>2798.9279999999999</v>
      </c>
      <c r="J34" s="5">
        <f t="shared" si="2"/>
        <v>17.493299999999998</v>
      </c>
      <c r="K34" s="5">
        <v>5.8</v>
      </c>
      <c r="L34" s="5">
        <f t="shared" si="3"/>
        <v>1.0146113999999999</v>
      </c>
      <c r="T34" s="45" t="s">
        <v>104</v>
      </c>
      <c r="U34" s="5">
        <v>0.33600000000000002</v>
      </c>
      <c r="V34" s="5">
        <f t="shared" si="0"/>
        <v>9.0810810810810823E-3</v>
      </c>
      <c r="W34" s="15">
        <v>0</v>
      </c>
      <c r="X34" s="42">
        <f t="shared" si="6"/>
        <v>0</v>
      </c>
      <c r="Z34" s="45" t="s">
        <v>159</v>
      </c>
      <c r="AA34" s="5">
        <v>3.1020000000000003</v>
      </c>
      <c r="AB34" s="5">
        <f t="shared" si="1"/>
        <v>9.693750000000001E-2</v>
      </c>
      <c r="AC34" s="15">
        <v>11.82</v>
      </c>
      <c r="AD34" s="5">
        <f t="shared" si="7"/>
        <v>1.1458012500000002E-2</v>
      </c>
    </row>
    <row r="35" spans="1:41" x14ac:dyDescent="0.3">
      <c r="A35" s="45" t="s">
        <v>25</v>
      </c>
      <c r="B35" s="5">
        <v>151.50100000000006</v>
      </c>
      <c r="C35" s="5">
        <v>8</v>
      </c>
      <c r="D35" s="5">
        <v>160</v>
      </c>
      <c r="E35" s="5">
        <v>0.94688125000000034</v>
      </c>
      <c r="F35" s="5">
        <v>18.937625000000008</v>
      </c>
      <c r="H35" s="5" t="s">
        <v>128</v>
      </c>
      <c r="I35" s="5">
        <v>299.37199999999984</v>
      </c>
      <c r="J35" s="5">
        <f t="shared" si="2"/>
        <v>1.8710749999999989</v>
      </c>
      <c r="K35" s="5">
        <v>11.8</v>
      </c>
      <c r="L35" s="5">
        <f t="shared" si="3"/>
        <v>0.2207868499999999</v>
      </c>
      <c r="Z35" s="45" t="s">
        <v>136</v>
      </c>
      <c r="AA35" s="5">
        <v>3.036</v>
      </c>
      <c r="AB35" s="5">
        <f t="shared" si="1"/>
        <v>9.4875000000000001E-2</v>
      </c>
      <c r="AC35" s="15">
        <v>44.8</v>
      </c>
      <c r="AD35" s="5">
        <f t="shared" si="7"/>
        <v>4.2504E-2</v>
      </c>
      <c r="AI35" s="15"/>
    </row>
    <row r="36" spans="1:41" x14ac:dyDescent="0.3">
      <c r="A36" s="45" t="s">
        <v>55</v>
      </c>
      <c r="B36" s="5">
        <v>64.370999999999995</v>
      </c>
      <c r="C36" s="5">
        <v>3</v>
      </c>
      <c r="D36" s="5">
        <v>3</v>
      </c>
      <c r="E36" s="5">
        <v>21.456999999999997</v>
      </c>
      <c r="F36" s="5">
        <v>21.456999999999997</v>
      </c>
      <c r="H36" s="5" t="s">
        <v>44</v>
      </c>
      <c r="I36" s="5">
        <v>1507.75</v>
      </c>
      <c r="J36" s="5">
        <f t="shared" si="2"/>
        <v>9.4234375000000004</v>
      </c>
      <c r="K36" s="5">
        <v>33.799999999999997</v>
      </c>
      <c r="L36" s="5">
        <f t="shared" si="3"/>
        <v>3.1851218749999997</v>
      </c>
      <c r="W36" s="15"/>
      <c r="X36" s="15"/>
      <c r="Z36" s="45" t="s">
        <v>127</v>
      </c>
      <c r="AA36" s="5">
        <v>2.7390000000000003</v>
      </c>
      <c r="AB36" s="5">
        <f t="shared" si="1"/>
        <v>8.559375000000001E-2</v>
      </c>
      <c r="AC36" s="15">
        <v>29.700000000000003</v>
      </c>
      <c r="AD36" s="5">
        <f t="shared" si="7"/>
        <v>2.5421343750000006E-2</v>
      </c>
      <c r="AI36" s="15"/>
      <c r="AO36" s="15"/>
    </row>
    <row r="37" spans="1:41" x14ac:dyDescent="0.3">
      <c r="A37" s="45" t="s">
        <v>124</v>
      </c>
      <c r="B37" s="5">
        <v>36.105000000000004</v>
      </c>
      <c r="C37" s="5">
        <v>20</v>
      </c>
      <c r="D37" s="5">
        <v>20</v>
      </c>
      <c r="E37" s="5">
        <v>1.8052500000000002</v>
      </c>
      <c r="F37" s="5">
        <v>1.8052500000000002</v>
      </c>
      <c r="H37" s="5" t="s">
        <v>77</v>
      </c>
      <c r="I37" s="5">
        <v>2151.0440000000003</v>
      </c>
      <c r="J37" s="5">
        <f t="shared" si="2"/>
        <v>13.444025000000002</v>
      </c>
      <c r="K37" s="5">
        <v>84.899999999999991</v>
      </c>
      <c r="L37" s="5">
        <f t="shared" si="3"/>
        <v>11.413977225000002</v>
      </c>
      <c r="Z37" s="45" t="s">
        <v>132</v>
      </c>
      <c r="AA37" s="5">
        <v>1.28</v>
      </c>
      <c r="AB37" s="5">
        <f t="shared" si="1"/>
        <v>0.04</v>
      </c>
      <c r="AC37" s="15">
        <v>13.200000000000001</v>
      </c>
      <c r="AD37" s="5">
        <f t="shared" si="7"/>
        <v>5.28E-3</v>
      </c>
      <c r="AI37" s="15"/>
      <c r="AO37" s="15"/>
    </row>
    <row r="38" spans="1:41" x14ac:dyDescent="0.3">
      <c r="A38" s="45" t="s">
        <v>40</v>
      </c>
      <c r="B38" s="5">
        <v>34.58</v>
      </c>
      <c r="C38" s="5">
        <v>10</v>
      </c>
      <c r="D38" s="5">
        <v>10</v>
      </c>
      <c r="E38" s="5">
        <v>3.4579999999999997</v>
      </c>
      <c r="F38" s="5">
        <v>3.4579999999999997</v>
      </c>
      <c r="H38" s="12" t="s">
        <v>34</v>
      </c>
      <c r="I38" s="5">
        <v>1115.6499999999999</v>
      </c>
      <c r="J38" s="5">
        <f t="shared" si="2"/>
        <v>6.972812499999999</v>
      </c>
      <c r="K38" s="5">
        <v>64.400000000000006</v>
      </c>
      <c r="L38" s="5">
        <f t="shared" si="3"/>
        <v>4.4904912499999998</v>
      </c>
      <c r="Z38" s="45" t="s">
        <v>55</v>
      </c>
      <c r="AA38" s="5">
        <v>0.495</v>
      </c>
      <c r="AB38" s="5">
        <f t="shared" si="1"/>
        <v>1.546875E-2</v>
      </c>
      <c r="AC38" s="15">
        <v>94.100000000000009</v>
      </c>
      <c r="AD38" s="5">
        <f t="shared" si="7"/>
        <v>1.455609375E-2</v>
      </c>
      <c r="AO38" s="15"/>
    </row>
    <row r="39" spans="1:41" x14ac:dyDescent="0.3">
      <c r="A39" s="45" t="s">
        <v>22</v>
      </c>
      <c r="B39" s="5">
        <v>33.488</v>
      </c>
      <c r="C39" s="5">
        <v>8</v>
      </c>
      <c r="D39" s="5">
        <v>160</v>
      </c>
      <c r="E39" s="5">
        <v>0.20929999999999999</v>
      </c>
      <c r="F39" s="5">
        <v>4.1859999999999999</v>
      </c>
      <c r="H39" s="5" t="s">
        <v>121</v>
      </c>
      <c r="I39" s="5">
        <v>183.48799999999994</v>
      </c>
      <c r="J39" s="5">
        <f t="shared" si="2"/>
        <v>1.1467999999999996</v>
      </c>
      <c r="K39" s="5">
        <v>7.3</v>
      </c>
      <c r="L39" s="5">
        <f t="shared" si="3"/>
        <v>8.3716399999999969E-2</v>
      </c>
      <c r="W39" s="15"/>
      <c r="X39" s="15"/>
      <c r="Z39" s="45" t="s">
        <v>18</v>
      </c>
      <c r="AA39" s="5">
        <v>0</v>
      </c>
      <c r="AB39" s="5">
        <f t="shared" si="1"/>
        <v>0</v>
      </c>
      <c r="AC39" s="15">
        <v>39.900000000000006</v>
      </c>
      <c r="AD39" s="5">
        <f t="shared" si="7"/>
        <v>0</v>
      </c>
      <c r="AI39" s="15"/>
    </row>
    <row r="40" spans="1:41" x14ac:dyDescent="0.3">
      <c r="A40" s="45" t="s">
        <v>102</v>
      </c>
      <c r="B40" s="5">
        <v>32.031999999999996</v>
      </c>
      <c r="C40" s="5">
        <v>1</v>
      </c>
      <c r="D40" s="5">
        <v>1</v>
      </c>
      <c r="E40" s="5">
        <v>32.031999999999996</v>
      </c>
      <c r="F40" s="5">
        <v>32.031999999999996</v>
      </c>
      <c r="H40" s="5" t="s">
        <v>147</v>
      </c>
      <c r="I40" s="5">
        <v>169.518</v>
      </c>
      <c r="J40" s="5">
        <f t="shared" si="2"/>
        <v>1.0594874999999999</v>
      </c>
      <c r="K40" s="5">
        <v>26.1</v>
      </c>
      <c r="L40" s="5">
        <f t="shared" si="3"/>
        <v>0.27652623749999999</v>
      </c>
      <c r="Z40" s="45" t="s">
        <v>22</v>
      </c>
      <c r="AA40" s="5">
        <v>0</v>
      </c>
      <c r="AB40" s="5">
        <f t="shared" si="1"/>
        <v>0</v>
      </c>
      <c r="AC40" s="15">
        <v>45.8</v>
      </c>
      <c r="AD40" s="5">
        <f t="shared" si="7"/>
        <v>0</v>
      </c>
      <c r="AO40" s="15"/>
    </row>
    <row r="41" spans="1:41" x14ac:dyDescent="0.3">
      <c r="A41" s="45" t="s">
        <v>137</v>
      </c>
      <c r="B41" s="5">
        <v>25</v>
      </c>
      <c r="C41" s="5">
        <v>1</v>
      </c>
      <c r="D41" s="5">
        <v>1</v>
      </c>
      <c r="E41" s="5">
        <v>25</v>
      </c>
      <c r="F41" s="5">
        <v>25</v>
      </c>
      <c r="H41" s="5" t="s">
        <v>153</v>
      </c>
      <c r="I41" s="5">
        <v>22.8</v>
      </c>
      <c r="J41" s="5">
        <f t="shared" si="2"/>
        <v>0.14250000000000002</v>
      </c>
      <c r="K41" s="5">
        <v>33.299999999999997</v>
      </c>
      <c r="L41" s="5">
        <f t="shared" si="3"/>
        <v>4.7452500000000002E-2</v>
      </c>
      <c r="AI41" s="15"/>
    </row>
    <row r="42" spans="1:41" x14ac:dyDescent="0.3">
      <c r="A42" s="45" t="s">
        <v>153</v>
      </c>
      <c r="B42" s="5">
        <v>22.8</v>
      </c>
      <c r="C42" s="5">
        <v>3</v>
      </c>
      <c r="D42" s="5">
        <v>3</v>
      </c>
      <c r="E42" s="5">
        <v>7.6000000000000005</v>
      </c>
      <c r="F42" s="5">
        <v>7.6000000000000005</v>
      </c>
      <c r="H42" s="5" t="s">
        <v>130</v>
      </c>
      <c r="I42" s="5">
        <v>18.303999999999998</v>
      </c>
      <c r="J42" s="5">
        <f t="shared" si="2"/>
        <v>0.11439999999999999</v>
      </c>
      <c r="K42" s="5">
        <v>24.700000000000003</v>
      </c>
      <c r="L42" s="5">
        <f t="shared" si="3"/>
        <v>2.8256800000000002E-2</v>
      </c>
      <c r="AI42" s="15"/>
      <c r="AO42" s="15"/>
    </row>
    <row r="43" spans="1:41" x14ac:dyDescent="0.3">
      <c r="A43" s="45" t="s">
        <v>62</v>
      </c>
      <c r="B43" s="5">
        <v>20.799999999999997</v>
      </c>
      <c r="C43" s="5">
        <v>4</v>
      </c>
      <c r="D43" s="5">
        <v>4</v>
      </c>
      <c r="E43" s="5">
        <v>5.1999999999999993</v>
      </c>
      <c r="F43" s="5">
        <v>5.1999999999999993</v>
      </c>
      <c r="H43" s="5" t="s">
        <v>159</v>
      </c>
      <c r="I43" s="5">
        <v>3.1020000000000003</v>
      </c>
      <c r="J43" s="5">
        <f t="shared" si="2"/>
        <v>1.9387500000000002E-2</v>
      </c>
      <c r="K43" s="5">
        <v>11.82</v>
      </c>
      <c r="L43" s="5">
        <f t="shared" si="3"/>
        <v>2.2916025000000004E-3</v>
      </c>
      <c r="W43" s="15"/>
      <c r="X43" s="15"/>
      <c r="AC43" s="15"/>
      <c r="AI43" s="15"/>
      <c r="AO43" s="15"/>
    </row>
    <row r="44" spans="1:41" x14ac:dyDescent="0.3">
      <c r="A44" s="45" t="s">
        <v>130</v>
      </c>
      <c r="B44" s="5">
        <v>18.303999999999998</v>
      </c>
      <c r="C44" s="5">
        <v>1</v>
      </c>
      <c r="D44" s="5">
        <v>1</v>
      </c>
      <c r="E44" s="5">
        <v>18.303999999999998</v>
      </c>
      <c r="F44" s="5">
        <v>18.303999999999998</v>
      </c>
      <c r="H44" s="5" t="s">
        <v>132</v>
      </c>
      <c r="I44" s="5">
        <v>1.28</v>
      </c>
      <c r="J44" s="5">
        <f t="shared" si="2"/>
        <v>8.0000000000000002E-3</v>
      </c>
      <c r="K44" s="5">
        <v>13.200000000000001</v>
      </c>
      <c r="L44" s="5">
        <f t="shared" si="3"/>
        <v>1.0560000000000001E-3</v>
      </c>
      <c r="W44" s="15"/>
      <c r="X44" s="15"/>
      <c r="AC44" s="15"/>
      <c r="AI44" s="15"/>
      <c r="AO44" s="15"/>
    </row>
    <row r="45" spans="1:41" x14ac:dyDescent="0.3">
      <c r="A45" s="45" t="s">
        <v>33</v>
      </c>
      <c r="B45" s="5">
        <v>13.760000000000003</v>
      </c>
      <c r="C45" s="5">
        <v>18</v>
      </c>
      <c r="D45" s="5">
        <v>18</v>
      </c>
      <c r="E45" s="5">
        <v>0.76444444444444459</v>
      </c>
      <c r="F45" s="5">
        <v>0.76444444444444459</v>
      </c>
      <c r="H45" s="12" t="s">
        <v>27</v>
      </c>
      <c r="I45" s="5">
        <v>13972.856</v>
      </c>
      <c r="J45" s="5">
        <f t="shared" si="2"/>
        <v>87.330349999999996</v>
      </c>
      <c r="K45" s="5">
        <v>29.6</v>
      </c>
      <c r="L45" s="5">
        <f t="shared" si="3"/>
        <v>25.849783600000002</v>
      </c>
      <c r="AC45" s="15"/>
      <c r="AI45" s="15"/>
      <c r="AO45" s="15"/>
    </row>
    <row r="46" spans="1:41" x14ac:dyDescent="0.3">
      <c r="A46" s="45" t="s">
        <v>39</v>
      </c>
      <c r="B46" s="5">
        <v>6.3180000000000005</v>
      </c>
      <c r="C46" s="5">
        <v>8</v>
      </c>
      <c r="D46" s="5">
        <v>8</v>
      </c>
      <c r="E46" s="5">
        <v>0.78975000000000006</v>
      </c>
      <c r="F46" s="5">
        <v>0.78975000000000006</v>
      </c>
      <c r="H46" s="12" t="s">
        <v>248</v>
      </c>
      <c r="I46" s="5">
        <v>10745.640000000005</v>
      </c>
      <c r="J46" s="5">
        <f t="shared" si="2"/>
        <v>67.160250000000033</v>
      </c>
      <c r="K46" s="5">
        <v>38.799999999999997</v>
      </c>
      <c r="L46" s="5">
        <f t="shared" si="3"/>
        <v>26.058177000000011</v>
      </c>
      <c r="AI46" s="15"/>
      <c r="AO46" s="15"/>
    </row>
    <row r="47" spans="1:41" x14ac:dyDescent="0.3">
      <c r="A47" s="45" t="s">
        <v>120</v>
      </c>
      <c r="B47" s="5">
        <v>6.2370000000000001</v>
      </c>
      <c r="C47" s="5">
        <v>4</v>
      </c>
      <c r="D47" s="5">
        <v>4</v>
      </c>
      <c r="E47" s="5">
        <v>1.55925</v>
      </c>
      <c r="F47" s="5">
        <v>1.55925</v>
      </c>
      <c r="H47" s="12" t="s">
        <v>74</v>
      </c>
      <c r="I47" s="5">
        <v>18070.028000000002</v>
      </c>
      <c r="J47" s="5">
        <f t="shared" si="2"/>
        <v>112.93767500000001</v>
      </c>
      <c r="K47" s="5">
        <v>10.4</v>
      </c>
      <c r="L47" s="5">
        <f t="shared" si="3"/>
        <v>11.745518200000001</v>
      </c>
      <c r="AC47" s="15"/>
      <c r="AI47" s="15"/>
      <c r="AO47" s="15"/>
    </row>
    <row r="48" spans="1:41" x14ac:dyDescent="0.3">
      <c r="A48" s="45" t="s">
        <v>159</v>
      </c>
      <c r="B48" s="5">
        <v>3.1020000000000003</v>
      </c>
      <c r="C48" s="5">
        <v>1</v>
      </c>
      <c r="D48" s="5">
        <v>1</v>
      </c>
      <c r="E48" s="5">
        <v>3.1020000000000003</v>
      </c>
      <c r="F48" s="5">
        <v>3.1020000000000003</v>
      </c>
      <c r="H48" s="12" t="s">
        <v>32</v>
      </c>
      <c r="I48" s="5">
        <v>3643.0360000000001</v>
      </c>
      <c r="J48" s="5">
        <f t="shared" si="2"/>
        <v>22.768975000000001</v>
      </c>
      <c r="K48" s="5">
        <v>87</v>
      </c>
      <c r="L48" s="5">
        <f t="shared" si="3"/>
        <v>19.809008250000002</v>
      </c>
      <c r="AI48" s="15"/>
    </row>
    <row r="49" spans="1:41" x14ac:dyDescent="0.3">
      <c r="A49" s="45" t="s">
        <v>127</v>
      </c>
      <c r="B49" s="5">
        <v>2.7390000000000003</v>
      </c>
      <c r="C49" s="5">
        <v>1</v>
      </c>
      <c r="D49" s="5">
        <v>1</v>
      </c>
      <c r="E49" s="5">
        <v>2.7390000000000003</v>
      </c>
      <c r="F49" s="5">
        <v>2.7390000000000003</v>
      </c>
      <c r="H49" s="5" t="s">
        <v>124</v>
      </c>
      <c r="I49" s="5">
        <v>36.105000000000004</v>
      </c>
      <c r="J49" s="5">
        <f t="shared" si="2"/>
        <v>0.22565625000000003</v>
      </c>
      <c r="K49" s="5">
        <v>97.3</v>
      </c>
      <c r="L49" s="5">
        <f t="shared" si="3"/>
        <v>0.21956353125000003</v>
      </c>
      <c r="AC49" s="15"/>
      <c r="AI49" s="15"/>
    </row>
    <row r="50" spans="1:41" x14ac:dyDescent="0.3">
      <c r="A50" s="45" t="s">
        <v>132</v>
      </c>
      <c r="B50" s="5">
        <v>1.28</v>
      </c>
      <c r="C50" s="5">
        <v>1</v>
      </c>
      <c r="D50" s="5">
        <v>1</v>
      </c>
      <c r="E50" s="5">
        <v>1.28</v>
      </c>
      <c r="F50" s="5">
        <v>1.28</v>
      </c>
      <c r="H50" s="5" t="s">
        <v>127</v>
      </c>
      <c r="I50" s="5">
        <v>2.7390000000000003</v>
      </c>
      <c r="J50" s="5">
        <f t="shared" si="2"/>
        <v>1.7118750000000002E-2</v>
      </c>
      <c r="K50" s="5">
        <v>29.700000000000003</v>
      </c>
      <c r="L50" s="5">
        <f t="shared" si="3"/>
        <v>5.0842687500000008E-3</v>
      </c>
    </row>
    <row r="51" spans="1:41" x14ac:dyDescent="0.3">
      <c r="A51" s="45" t="s">
        <v>100</v>
      </c>
      <c r="B51" s="5">
        <v>0.89600000000000002</v>
      </c>
      <c r="C51" s="5">
        <v>1</v>
      </c>
      <c r="D51" s="5">
        <v>1</v>
      </c>
      <c r="E51" s="5">
        <v>0.89600000000000002</v>
      </c>
      <c r="F51" s="5">
        <v>0.89600000000000002</v>
      </c>
      <c r="H51" s="5" t="s">
        <v>33</v>
      </c>
      <c r="I51" s="5">
        <v>13.760000000000003</v>
      </c>
      <c r="J51" s="5">
        <f t="shared" si="2"/>
        <v>8.6000000000000021E-2</v>
      </c>
      <c r="K51" s="5">
        <v>82.7</v>
      </c>
      <c r="L51" s="5">
        <f t="shared" si="3"/>
        <v>7.1122000000000019E-2</v>
      </c>
      <c r="W51" s="15"/>
      <c r="X51" s="15"/>
      <c r="AC51" s="15"/>
      <c r="AI51" s="15"/>
      <c r="AO51" s="15"/>
    </row>
    <row r="52" spans="1:41" x14ac:dyDescent="0.3">
      <c r="A52" s="45" t="s">
        <v>104</v>
      </c>
      <c r="B52" s="5">
        <v>0.33600000000000002</v>
      </c>
      <c r="C52" s="5">
        <v>1</v>
      </c>
      <c r="D52" s="5">
        <v>1</v>
      </c>
      <c r="E52" s="5">
        <v>0.33600000000000002</v>
      </c>
      <c r="F52" s="5">
        <v>0.33600000000000002</v>
      </c>
      <c r="H52" s="5" t="s">
        <v>55</v>
      </c>
      <c r="I52" s="5">
        <v>64.370999999999995</v>
      </c>
      <c r="J52" s="5">
        <f t="shared" si="2"/>
        <v>0.40231874999999995</v>
      </c>
      <c r="K52" s="5">
        <v>94.100000000000009</v>
      </c>
      <c r="L52" s="5">
        <f t="shared" si="3"/>
        <v>0.37858194374999998</v>
      </c>
      <c r="W52" s="15"/>
      <c r="X52" s="15"/>
      <c r="AC52" s="15"/>
      <c r="AI52" s="15"/>
      <c r="AO52" s="15"/>
    </row>
    <row r="53" spans="1:41" x14ac:dyDescent="0.3">
      <c r="A53" s="45" t="s">
        <v>230</v>
      </c>
      <c r="B53" s="5">
        <v>138773.2659999998</v>
      </c>
      <c r="C53" s="5">
        <v>2581</v>
      </c>
      <c r="D53" s="5">
        <v>3468</v>
      </c>
      <c r="E53" s="5">
        <v>40.015359284890366</v>
      </c>
      <c r="F53" s="5">
        <v>53.767247578457884</v>
      </c>
      <c r="W53" s="15"/>
      <c r="X53" s="15"/>
      <c r="AC53" s="15"/>
      <c r="AI53" s="15"/>
      <c r="AO53" s="15"/>
    </row>
    <row r="54" spans="1:41" x14ac:dyDescent="0.3">
      <c r="AI54" s="15"/>
      <c r="AO54" s="15"/>
    </row>
    <row r="55" spans="1:41" x14ac:dyDescent="0.3">
      <c r="AO55" s="15"/>
    </row>
    <row r="56" spans="1:41" x14ac:dyDescent="0.3">
      <c r="W56" s="15"/>
      <c r="X56" s="15"/>
      <c r="AO56" s="15"/>
    </row>
    <row r="57" spans="1:41" x14ac:dyDescent="0.3">
      <c r="W57" s="15"/>
      <c r="X57" s="15"/>
      <c r="AC57" s="15"/>
      <c r="AO57" s="15"/>
    </row>
    <row r="58" spans="1:41" x14ac:dyDescent="0.3">
      <c r="W58" s="15"/>
      <c r="X58" s="15"/>
      <c r="AC58" s="15"/>
      <c r="AO58" s="15"/>
    </row>
    <row r="59" spans="1:41" x14ac:dyDescent="0.3">
      <c r="W59" s="15"/>
      <c r="X59" s="15"/>
      <c r="AI59" s="15"/>
    </row>
    <row r="60" spans="1:41" x14ac:dyDescent="0.3">
      <c r="W60" s="15"/>
      <c r="X60" s="15"/>
      <c r="AI60" s="15"/>
    </row>
    <row r="61" spans="1:41" x14ac:dyDescent="0.3">
      <c r="W61" s="15"/>
      <c r="X61" s="15"/>
      <c r="AC61" s="15"/>
    </row>
    <row r="62" spans="1:41" x14ac:dyDescent="0.3">
      <c r="W62" s="15"/>
      <c r="X62" s="15"/>
      <c r="AC62" s="15"/>
    </row>
    <row r="63" spans="1:41" x14ac:dyDescent="0.3">
      <c r="AO63" s="15"/>
    </row>
    <row r="64" spans="1:41" x14ac:dyDescent="0.3">
      <c r="AO64" s="15"/>
    </row>
    <row r="66" spans="23:41" x14ac:dyDescent="0.3">
      <c r="AO66" s="15"/>
    </row>
    <row r="67" spans="23:41" x14ac:dyDescent="0.3">
      <c r="W67" s="15"/>
      <c r="X67" s="15"/>
    </row>
    <row r="68" spans="23:41" x14ac:dyDescent="0.3">
      <c r="W68" s="15"/>
      <c r="X68" s="15"/>
    </row>
    <row r="70" spans="23:41" x14ac:dyDescent="0.3">
      <c r="W70" s="15"/>
      <c r="X70" s="15"/>
    </row>
  </sheetData>
  <sortState ref="Z6:AB40">
    <sortCondition descending="1" ref="AB5"/>
  </sortState>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66"/>
  <sheetViews>
    <sheetView zoomScale="70" zoomScaleNormal="70" zoomScalePageLayoutView="70" workbookViewId="0">
      <pane xSplit="1" ySplit="5" topLeftCell="B6" activePane="bottomRight" state="frozen"/>
      <selection pane="topRight" activeCell="B1" sqref="B1"/>
      <selection pane="bottomLeft" activeCell="A6" sqref="A6"/>
      <selection pane="bottomRight" activeCell="B5" sqref="B5:K5"/>
    </sheetView>
  </sheetViews>
  <sheetFormatPr defaultRowHeight="13" x14ac:dyDescent="0.3"/>
  <cols>
    <col min="1" max="1" width="16.8984375" customWidth="1"/>
    <col min="2" max="2" width="22.3984375" customWidth="1"/>
    <col min="3" max="3" width="16.69921875" customWidth="1"/>
    <col min="4" max="4" width="21.09765625" customWidth="1"/>
    <col min="5" max="5" width="16.3984375" customWidth="1"/>
    <col min="6" max="6" width="12.8984375" customWidth="1"/>
    <col min="7" max="7" width="16.8984375" customWidth="1"/>
    <col min="8" max="8" width="14.296875" customWidth="1"/>
    <col min="9" max="9" width="22.09765625" customWidth="1"/>
    <col min="10" max="10" width="18.09765625" customWidth="1"/>
    <col min="11" max="11" width="22.59765625" bestFit="1" customWidth="1"/>
    <col min="18" max="22" width="9.09765625" style="30"/>
    <col min="23" max="23" width="9.59765625" style="30" bestFit="1" customWidth="1"/>
    <col min="24" max="27" width="9.09765625" style="30"/>
    <col min="29" max="29" width="18.09765625" bestFit="1" customWidth="1"/>
    <col min="30" max="30" width="15.3984375" bestFit="1" customWidth="1"/>
    <col min="31" max="31" width="11.09765625" bestFit="1" customWidth="1"/>
    <col min="32" max="32" width="22.09765625" bestFit="1" customWidth="1"/>
  </cols>
  <sheetData>
    <row r="1" spans="1:32" x14ac:dyDescent="0.3">
      <c r="A1" s="3" t="s">
        <v>235</v>
      </c>
      <c r="B1" t="s">
        <v>240</v>
      </c>
    </row>
    <row r="2" spans="1:32" x14ac:dyDescent="0.3">
      <c r="A2" s="3" t="s">
        <v>231</v>
      </c>
      <c r="B2" t="s">
        <v>233</v>
      </c>
    </row>
    <row r="4" spans="1:32" x14ac:dyDescent="0.3">
      <c r="B4" s="3" t="s">
        <v>373</v>
      </c>
    </row>
    <row r="5" spans="1:32" x14ac:dyDescent="0.3">
      <c r="A5" s="3" t="s">
        <v>229</v>
      </c>
      <c r="B5" t="s">
        <v>241</v>
      </c>
      <c r="C5" t="s">
        <v>243</v>
      </c>
      <c r="D5" t="s">
        <v>372</v>
      </c>
      <c r="E5" t="s">
        <v>374</v>
      </c>
      <c r="F5" t="s">
        <v>375</v>
      </c>
      <c r="G5" t="s">
        <v>376</v>
      </c>
      <c r="H5" t="s">
        <v>377</v>
      </c>
      <c r="I5" t="s">
        <v>384</v>
      </c>
      <c r="J5" t="s">
        <v>385</v>
      </c>
      <c r="K5" t="s">
        <v>386</v>
      </c>
      <c r="R5" s="31"/>
      <c r="S5" s="31"/>
      <c r="T5" s="31"/>
      <c r="U5" s="32"/>
    </row>
    <row r="6" spans="1:32" x14ac:dyDescent="0.3">
      <c r="A6" s="4" t="s">
        <v>165</v>
      </c>
      <c r="B6" s="1">
        <v>1.8849999999999998</v>
      </c>
      <c r="C6" s="1">
        <v>233.203</v>
      </c>
      <c r="D6" s="1">
        <v>231.07984000000005</v>
      </c>
      <c r="E6" s="1">
        <v>4.6119419999999991</v>
      </c>
      <c r="F6" s="1">
        <v>0.79546800000000006</v>
      </c>
      <c r="G6" s="1">
        <v>54.84628</v>
      </c>
      <c r="H6" s="1">
        <v>6.0707750000000003</v>
      </c>
      <c r="I6" s="1">
        <v>18.447767999999996</v>
      </c>
      <c r="J6" s="1">
        <v>7.1592120000000001</v>
      </c>
      <c r="K6" s="1">
        <v>219.38512</v>
      </c>
      <c r="R6" s="33"/>
      <c r="S6" s="33"/>
      <c r="T6" s="33"/>
      <c r="V6" s="34"/>
      <c r="W6" s="34"/>
      <c r="X6" s="34"/>
      <c r="AD6" s="17"/>
      <c r="AE6" s="17"/>
      <c r="AF6" s="17"/>
    </row>
    <row r="7" spans="1:32" x14ac:dyDescent="0.3">
      <c r="A7" s="4" t="s">
        <v>166</v>
      </c>
      <c r="B7" s="1">
        <v>3.2859999999999996</v>
      </c>
      <c r="C7" s="1">
        <v>358.00400000000002</v>
      </c>
      <c r="D7" s="1">
        <v>324.48146999999994</v>
      </c>
      <c r="E7" s="1">
        <v>7.3649449999999996</v>
      </c>
      <c r="F7" s="1">
        <v>1.2463470000000001</v>
      </c>
      <c r="G7" s="1">
        <v>74.031728000000001</v>
      </c>
      <c r="H7" s="1">
        <v>7.4423790000000007</v>
      </c>
      <c r="I7" s="1">
        <v>29.459779999999999</v>
      </c>
      <c r="J7" s="1">
        <v>11.217122999999999</v>
      </c>
      <c r="K7" s="1">
        <v>296.126912</v>
      </c>
      <c r="R7" s="33"/>
      <c r="S7" s="33"/>
      <c r="T7" s="33"/>
      <c r="V7" s="34"/>
      <c r="W7" s="34"/>
      <c r="X7" s="34"/>
      <c r="AD7" s="17"/>
      <c r="AE7" s="17"/>
      <c r="AF7" s="17"/>
    </row>
    <row r="8" spans="1:32" x14ac:dyDescent="0.3">
      <c r="A8" s="4" t="s">
        <v>168</v>
      </c>
      <c r="B8" s="1">
        <v>1.5720000000000001</v>
      </c>
      <c r="C8" s="1">
        <v>103.61499999999999</v>
      </c>
      <c r="D8" s="1">
        <v>36.569059999999993</v>
      </c>
      <c r="E8" s="1">
        <v>1.0272839999999999</v>
      </c>
      <c r="F8" s="1">
        <v>0.39601299999999995</v>
      </c>
      <c r="G8" s="1">
        <v>8.4285800000000002</v>
      </c>
      <c r="H8" s="1">
        <v>2.5760379999999996</v>
      </c>
      <c r="I8" s="1">
        <v>4.1091359999999995</v>
      </c>
      <c r="J8" s="1">
        <v>3.564117</v>
      </c>
      <c r="K8" s="1">
        <v>33.714320000000001</v>
      </c>
      <c r="R8" s="33"/>
      <c r="S8" s="33"/>
      <c r="T8" s="33"/>
      <c r="V8" s="34"/>
      <c r="W8" s="34"/>
      <c r="X8" s="34"/>
      <c r="AD8" s="17"/>
      <c r="AE8" s="17"/>
      <c r="AF8" s="17"/>
    </row>
    <row r="9" spans="1:32" x14ac:dyDescent="0.3">
      <c r="A9" s="4" t="s">
        <v>169</v>
      </c>
      <c r="B9" s="1">
        <v>2.0339999999999998</v>
      </c>
      <c r="C9" s="1">
        <v>306.858</v>
      </c>
      <c r="D9" s="1">
        <v>357.61011999999994</v>
      </c>
      <c r="E9" s="1">
        <v>18.404889999999998</v>
      </c>
      <c r="F9" s="1">
        <v>1.2672210000000002</v>
      </c>
      <c r="G9" s="1">
        <v>69.661344</v>
      </c>
      <c r="H9" s="1">
        <v>13.254742999999999</v>
      </c>
      <c r="I9" s="1">
        <v>73.619559999999993</v>
      </c>
      <c r="J9" s="1">
        <v>11.404989</v>
      </c>
      <c r="K9" s="1">
        <v>278.645376</v>
      </c>
      <c r="R9" s="33"/>
      <c r="S9" s="33"/>
      <c r="T9" s="33"/>
      <c r="V9" s="34"/>
      <c r="W9" s="34"/>
      <c r="X9" s="34"/>
      <c r="AD9" s="17"/>
      <c r="AE9" s="17"/>
      <c r="AF9" s="17"/>
    </row>
    <row r="10" spans="1:32" x14ac:dyDescent="0.3">
      <c r="A10" s="4" t="s">
        <v>170</v>
      </c>
      <c r="B10" s="1">
        <v>2.9140000000000001</v>
      </c>
      <c r="C10" s="1">
        <v>382.34999999999997</v>
      </c>
      <c r="D10" s="1">
        <v>423.78099999999995</v>
      </c>
      <c r="E10" s="1">
        <v>20.098999999999997</v>
      </c>
      <c r="F10" s="1">
        <v>1.5168999999999999</v>
      </c>
      <c r="G10" s="1">
        <v>83.321299999999994</v>
      </c>
      <c r="H10" s="1">
        <v>13.18805</v>
      </c>
      <c r="I10" s="1">
        <v>80.395999999999987</v>
      </c>
      <c r="J10" s="1">
        <v>13.652100000000003</v>
      </c>
      <c r="K10" s="1">
        <v>333.28519999999997</v>
      </c>
      <c r="R10" s="33"/>
      <c r="S10" s="33"/>
      <c r="T10" s="33"/>
      <c r="V10" s="34"/>
      <c r="W10" s="34"/>
      <c r="X10" s="34"/>
      <c r="AD10" s="17"/>
      <c r="AE10" s="17"/>
      <c r="AF10" s="17"/>
    </row>
    <row r="11" spans="1:32" x14ac:dyDescent="0.3">
      <c r="A11" s="4" t="s">
        <v>174</v>
      </c>
      <c r="B11" s="1">
        <v>0.71499999999999997</v>
      </c>
      <c r="C11" s="1">
        <v>56.356999999999999</v>
      </c>
      <c r="D11" s="1">
        <v>33.889009999999999</v>
      </c>
      <c r="E11" s="1">
        <v>1.7269080000000001</v>
      </c>
      <c r="F11" s="1">
        <v>0.22406200000000001</v>
      </c>
      <c r="G11" s="1">
        <v>6.6254880000000007</v>
      </c>
      <c r="H11" s="1">
        <v>1.959668</v>
      </c>
      <c r="I11" s="1">
        <v>6.9076320000000004</v>
      </c>
      <c r="J11" s="1">
        <v>2.0165580000000003</v>
      </c>
      <c r="K11" s="1">
        <v>26.501952000000003</v>
      </c>
      <c r="R11" s="33"/>
      <c r="S11" s="33"/>
      <c r="T11" s="33"/>
      <c r="V11" s="34"/>
      <c r="W11" s="34"/>
      <c r="X11" s="34"/>
      <c r="AD11" s="17"/>
      <c r="AE11" s="17"/>
      <c r="AF11" s="17"/>
    </row>
    <row r="12" spans="1:32" x14ac:dyDescent="0.3">
      <c r="A12" s="4" t="s">
        <v>175</v>
      </c>
      <c r="B12" s="1">
        <v>2.891</v>
      </c>
      <c r="C12" s="1">
        <v>227.303</v>
      </c>
      <c r="D12" s="1">
        <v>166.71463999999997</v>
      </c>
      <c r="E12" s="1">
        <v>7.3475020000000004</v>
      </c>
      <c r="F12" s="1">
        <v>1.24979</v>
      </c>
      <c r="G12" s="1">
        <v>33.762182000000003</v>
      </c>
      <c r="H12" s="1">
        <v>6.9347329999999996</v>
      </c>
      <c r="I12" s="1">
        <v>29.390008000000002</v>
      </c>
      <c r="J12" s="1">
        <v>11.24811</v>
      </c>
      <c r="K12" s="1">
        <v>135.04872800000001</v>
      </c>
      <c r="R12" s="33"/>
      <c r="S12" s="33"/>
      <c r="T12" s="33"/>
      <c r="V12" s="34"/>
      <c r="W12" s="34"/>
      <c r="X12" s="34"/>
      <c r="AD12" s="17"/>
      <c r="AE12" s="17"/>
      <c r="AF12" s="17"/>
    </row>
    <row r="13" spans="1:32" x14ac:dyDescent="0.3">
      <c r="A13" s="4" t="s">
        <v>176</v>
      </c>
      <c r="B13" s="1">
        <v>3.3539999999999996</v>
      </c>
      <c r="C13" s="1">
        <v>334.53100000000001</v>
      </c>
      <c r="D13" s="1">
        <v>413.1447</v>
      </c>
      <c r="E13" s="1">
        <v>14.974699000000001</v>
      </c>
      <c r="F13" s="1">
        <v>2.6329250000000002</v>
      </c>
      <c r="G13" s="1">
        <v>83.033391999999992</v>
      </c>
      <c r="H13" s="1">
        <v>8.467651</v>
      </c>
      <c r="I13" s="1">
        <v>59.898796000000004</v>
      </c>
      <c r="J13" s="1">
        <v>23.696324999999995</v>
      </c>
      <c r="K13" s="1">
        <v>332.13356799999997</v>
      </c>
      <c r="R13" s="33"/>
      <c r="S13" s="33"/>
      <c r="T13" s="33"/>
      <c r="V13" s="34"/>
      <c r="W13" s="34"/>
      <c r="X13" s="34"/>
      <c r="AD13" s="17"/>
      <c r="AE13" s="17"/>
      <c r="AF13" s="17"/>
    </row>
    <row r="14" spans="1:32" x14ac:dyDescent="0.3">
      <c r="A14" s="4" t="s">
        <v>177</v>
      </c>
      <c r="B14" s="1">
        <v>0.53400000000000003</v>
      </c>
      <c r="C14" s="1">
        <v>46.205999999999996</v>
      </c>
      <c r="D14" s="1">
        <v>69.819609999999997</v>
      </c>
      <c r="E14" s="1">
        <v>2.0693639999999998</v>
      </c>
      <c r="F14" s="1">
        <v>0.51164299999999985</v>
      </c>
      <c r="G14" s="1">
        <v>14.552513999999999</v>
      </c>
      <c r="H14" s="1">
        <v>1.268678</v>
      </c>
      <c r="I14" s="1">
        <v>8.277455999999999</v>
      </c>
      <c r="J14" s="1">
        <v>4.604787</v>
      </c>
      <c r="K14" s="1">
        <v>58.210055999999994</v>
      </c>
      <c r="R14" s="33"/>
      <c r="S14" s="33"/>
      <c r="T14" s="33"/>
      <c r="V14" s="34"/>
      <c r="W14" s="34"/>
      <c r="X14" s="34"/>
      <c r="AD14" s="17"/>
      <c r="AE14" s="17"/>
      <c r="AF14" s="17"/>
    </row>
    <row r="15" spans="1:32" x14ac:dyDescent="0.3">
      <c r="A15" s="4" t="s">
        <v>178</v>
      </c>
      <c r="B15" s="1">
        <v>5.6430000000000007</v>
      </c>
      <c r="C15" s="1">
        <v>710.04099999999994</v>
      </c>
      <c r="D15" s="1">
        <v>751.88815</v>
      </c>
      <c r="E15" s="1">
        <v>28.576181000000002</v>
      </c>
      <c r="F15" s="1">
        <v>2.8421629999999998</v>
      </c>
      <c r="G15" s="1">
        <v>156.985906</v>
      </c>
      <c r="H15" s="1">
        <v>23.441671999999997</v>
      </c>
      <c r="I15" s="1">
        <v>114.30472400000001</v>
      </c>
      <c r="J15" s="1">
        <v>25.579467000000001</v>
      </c>
      <c r="K15" s="1">
        <v>627.943624</v>
      </c>
      <c r="R15" s="33"/>
      <c r="S15" s="33"/>
      <c r="T15" s="33"/>
      <c r="V15" s="34"/>
      <c r="W15" s="34"/>
      <c r="X15" s="34"/>
      <c r="AD15" s="17"/>
      <c r="AE15" s="17"/>
      <c r="AF15" s="17"/>
    </row>
    <row r="16" spans="1:32" x14ac:dyDescent="0.3">
      <c r="A16" s="4" t="s">
        <v>179</v>
      </c>
      <c r="B16" s="1">
        <v>3.4869999999999992</v>
      </c>
      <c r="C16" s="1">
        <v>298.26499999999999</v>
      </c>
      <c r="D16" s="1">
        <v>332.13158999999996</v>
      </c>
      <c r="E16" s="1">
        <v>9.6555479999999996</v>
      </c>
      <c r="F16" s="1">
        <v>2.411092</v>
      </c>
      <c r="G16" s="1">
        <v>71.155699999999996</v>
      </c>
      <c r="H16" s="1">
        <v>8.5405920000000002</v>
      </c>
      <c r="I16" s="1">
        <v>38.622191999999998</v>
      </c>
      <c r="J16" s="1">
        <v>21.699828</v>
      </c>
      <c r="K16" s="1">
        <v>284.62279999999998</v>
      </c>
      <c r="R16" s="33"/>
      <c r="S16" s="33"/>
      <c r="T16" s="33"/>
      <c r="V16" s="34"/>
      <c r="W16" s="34"/>
      <c r="X16" s="34"/>
      <c r="AD16" s="17"/>
      <c r="AE16" s="17"/>
      <c r="AF16" s="17"/>
    </row>
    <row r="17" spans="1:32" x14ac:dyDescent="0.3">
      <c r="A17" s="4" t="s">
        <v>180</v>
      </c>
      <c r="B17" s="1">
        <v>3.96</v>
      </c>
      <c r="C17" s="1">
        <v>436.79500000000002</v>
      </c>
      <c r="D17" s="1">
        <v>445.47235999999998</v>
      </c>
      <c r="E17" s="1">
        <v>22.077337999999997</v>
      </c>
      <c r="F17" s="1">
        <v>2.0142419999999999</v>
      </c>
      <c r="G17" s="1">
        <v>86.41797600000001</v>
      </c>
      <c r="H17" s="1">
        <v>15.971765000000001</v>
      </c>
      <c r="I17" s="1">
        <v>88.30935199999999</v>
      </c>
      <c r="J17" s="1">
        <v>18.128178000000002</v>
      </c>
      <c r="K17" s="1">
        <v>345.67190400000004</v>
      </c>
      <c r="R17" s="33"/>
      <c r="S17" s="33"/>
      <c r="T17" s="33"/>
      <c r="V17" s="34"/>
      <c r="W17" s="34"/>
      <c r="X17" s="34"/>
      <c r="AD17" s="17"/>
      <c r="AE17" s="17"/>
      <c r="AF17" s="17"/>
    </row>
    <row r="18" spans="1:32" x14ac:dyDescent="0.3">
      <c r="A18" s="4" t="s">
        <v>182</v>
      </c>
      <c r="B18" s="1">
        <v>3.4540000000000002</v>
      </c>
      <c r="C18" s="1">
        <v>300.53399999999999</v>
      </c>
      <c r="D18" s="1">
        <v>241.96675999999997</v>
      </c>
      <c r="E18" s="1">
        <v>7.1666309999999998</v>
      </c>
      <c r="F18" s="1">
        <v>1.3435520000000001</v>
      </c>
      <c r="G18" s="1">
        <v>52.481058000000004</v>
      </c>
      <c r="H18" s="1">
        <v>6.541811</v>
      </c>
      <c r="I18" s="1">
        <v>28.666523999999999</v>
      </c>
      <c r="J18" s="1">
        <v>12.091968</v>
      </c>
      <c r="K18" s="1">
        <v>209.92423200000002</v>
      </c>
      <c r="R18" s="33"/>
      <c r="S18" s="33"/>
      <c r="T18" s="33"/>
      <c r="V18" s="34"/>
      <c r="W18" s="34"/>
      <c r="X18" s="34"/>
      <c r="AD18" s="17"/>
      <c r="AE18" s="17"/>
      <c r="AF18" s="17"/>
    </row>
    <row r="19" spans="1:32" x14ac:dyDescent="0.3">
      <c r="A19" s="4" t="s">
        <v>184</v>
      </c>
      <c r="B19" s="1">
        <v>2.2869999999999999</v>
      </c>
      <c r="C19" s="1">
        <v>240.40699999999998</v>
      </c>
      <c r="D19" s="1">
        <v>267.62799000000001</v>
      </c>
      <c r="E19" s="1">
        <v>6.6229990000000001</v>
      </c>
      <c r="F19" s="1">
        <v>1.480027</v>
      </c>
      <c r="G19" s="1">
        <v>59.691814000000001</v>
      </c>
      <c r="H19" s="1">
        <v>6.0008559999999997</v>
      </c>
      <c r="I19" s="1">
        <v>26.491996</v>
      </c>
      <c r="J19" s="1">
        <v>13.320243</v>
      </c>
      <c r="K19" s="1">
        <v>238.767256</v>
      </c>
      <c r="R19" s="33"/>
      <c r="S19" s="33"/>
      <c r="T19" s="33"/>
      <c r="V19" s="34"/>
      <c r="W19" s="34"/>
      <c r="X19" s="34"/>
      <c r="AD19" s="17"/>
      <c r="AE19" s="17"/>
      <c r="AF19" s="17"/>
    </row>
    <row r="20" spans="1:32" x14ac:dyDescent="0.3">
      <c r="A20" s="4" t="s">
        <v>185</v>
      </c>
      <c r="B20" s="1">
        <v>4.4290000000000003</v>
      </c>
      <c r="C20" s="1">
        <v>473.36099999999999</v>
      </c>
      <c r="D20" s="1">
        <v>561.06880999999998</v>
      </c>
      <c r="E20" s="1">
        <v>15.929347</v>
      </c>
      <c r="F20" s="1">
        <v>2.8818050000000004</v>
      </c>
      <c r="G20" s="1">
        <v>119.636188</v>
      </c>
      <c r="H20" s="1">
        <v>11.165010000000001</v>
      </c>
      <c r="I20" s="1">
        <v>63.717388</v>
      </c>
      <c r="J20" s="1">
        <v>25.936245</v>
      </c>
      <c r="K20" s="1">
        <v>478.54475200000002</v>
      </c>
      <c r="R20" s="33"/>
      <c r="S20" s="33"/>
      <c r="T20" s="33"/>
      <c r="V20" s="34"/>
      <c r="W20" s="34"/>
      <c r="X20" s="34"/>
      <c r="AD20" s="17"/>
      <c r="AE20" s="17"/>
      <c r="AF20" s="17"/>
    </row>
    <row r="21" spans="1:32" x14ac:dyDescent="0.3">
      <c r="A21" s="4" t="s">
        <v>186</v>
      </c>
      <c r="B21" s="1">
        <v>4.8909999999999991</v>
      </c>
      <c r="C21" s="1">
        <v>470.97800000000001</v>
      </c>
      <c r="D21" s="1">
        <v>431.49328000000003</v>
      </c>
      <c r="E21" s="1">
        <v>12.337861</v>
      </c>
      <c r="F21" s="1">
        <v>2.1502509999999999</v>
      </c>
      <c r="G21" s="1">
        <v>94.408950000000004</v>
      </c>
      <c r="H21" s="1">
        <v>10.907874000000001</v>
      </c>
      <c r="I21" s="1">
        <v>49.351444000000001</v>
      </c>
      <c r="J21" s="1">
        <v>19.352258999999997</v>
      </c>
      <c r="K21" s="1">
        <v>377.63580000000002</v>
      </c>
      <c r="R21" s="33"/>
      <c r="S21" s="33"/>
      <c r="T21" s="33"/>
      <c r="V21" s="34"/>
      <c r="W21" s="34"/>
      <c r="X21" s="34"/>
      <c r="AD21" s="17"/>
      <c r="AE21" s="17"/>
      <c r="AF21" s="17"/>
    </row>
    <row r="22" spans="1:32" x14ac:dyDescent="0.3">
      <c r="A22" s="4" t="s">
        <v>187</v>
      </c>
      <c r="B22" s="1">
        <v>4.0709999999999997</v>
      </c>
      <c r="C22" s="1">
        <v>356.77000000000004</v>
      </c>
      <c r="D22" s="1">
        <v>386.68968999999998</v>
      </c>
      <c r="E22" s="1">
        <v>15.282650999999998</v>
      </c>
      <c r="F22" s="1">
        <v>2.5508580000000003</v>
      </c>
      <c r="G22" s="1">
        <v>76.568317999999991</v>
      </c>
      <c r="H22" s="1">
        <v>9.8904399999999981</v>
      </c>
      <c r="I22" s="1">
        <v>61.130603999999991</v>
      </c>
      <c r="J22" s="1">
        <v>22.957722000000004</v>
      </c>
      <c r="K22" s="1">
        <v>306.27327199999996</v>
      </c>
      <c r="R22" s="33"/>
      <c r="S22" s="33"/>
      <c r="T22" s="33"/>
      <c r="V22" s="34"/>
      <c r="W22" s="34"/>
      <c r="X22" s="34"/>
      <c r="AD22" s="17"/>
      <c r="AE22" s="17"/>
      <c r="AF22" s="17"/>
    </row>
    <row r="23" spans="1:32" x14ac:dyDescent="0.3">
      <c r="A23" s="4" t="s">
        <v>189</v>
      </c>
      <c r="B23" s="1">
        <v>4.8579999999999988</v>
      </c>
      <c r="C23" s="1">
        <v>454.113</v>
      </c>
      <c r="D23" s="1">
        <v>480.59478000000001</v>
      </c>
      <c r="E23" s="1">
        <v>17.184231999999998</v>
      </c>
      <c r="F23" s="1">
        <v>2.677438</v>
      </c>
      <c r="G23" s="1">
        <v>98.471441999999996</v>
      </c>
      <c r="H23" s="1">
        <v>12.060791000000002</v>
      </c>
      <c r="I23" s="1">
        <v>68.736927999999992</v>
      </c>
      <c r="J23" s="1">
        <v>24.096941999999999</v>
      </c>
      <c r="K23" s="1">
        <v>393.88576799999998</v>
      </c>
      <c r="R23" s="33"/>
      <c r="S23" s="33"/>
      <c r="T23" s="33"/>
      <c r="V23" s="34"/>
      <c r="W23" s="34"/>
      <c r="X23" s="34"/>
      <c r="AD23" s="17"/>
      <c r="AE23" s="17"/>
      <c r="AF23" s="17"/>
    </row>
    <row r="24" spans="1:32" x14ac:dyDescent="0.3">
      <c r="A24" s="4" t="s">
        <v>191</v>
      </c>
      <c r="B24" s="1">
        <v>5.8490000000000002</v>
      </c>
      <c r="C24" s="1">
        <v>595.57799999999997</v>
      </c>
      <c r="D24" s="1">
        <v>636.41647999999998</v>
      </c>
      <c r="E24" s="1">
        <v>25.742522999999998</v>
      </c>
      <c r="F24" s="1">
        <v>3.516635</v>
      </c>
      <c r="G24" s="1">
        <v>130.24134800000002</v>
      </c>
      <c r="H24" s="1">
        <v>19.920392</v>
      </c>
      <c r="I24" s="1">
        <v>102.97009199999999</v>
      </c>
      <c r="J24" s="1">
        <v>31.649715000000004</v>
      </c>
      <c r="K24" s="1">
        <v>520.96539200000007</v>
      </c>
      <c r="R24" s="33"/>
      <c r="S24" s="33"/>
      <c r="T24" s="33"/>
      <c r="V24" s="34"/>
      <c r="W24" s="34"/>
      <c r="X24" s="34"/>
      <c r="AD24" s="17"/>
      <c r="AE24" s="17"/>
      <c r="AF24" s="17"/>
    </row>
    <row r="25" spans="1:32" ht="16.5" customHeight="1" x14ac:dyDescent="0.3">
      <c r="A25" s="4" t="s">
        <v>200</v>
      </c>
      <c r="B25" s="1">
        <v>3.8569999999999998</v>
      </c>
      <c r="C25" s="1">
        <v>376.66499999999996</v>
      </c>
      <c r="D25" s="1">
        <v>339.15567999999996</v>
      </c>
      <c r="E25" s="1">
        <v>15.207482000000001</v>
      </c>
      <c r="F25" s="1">
        <v>1.9388499999999997</v>
      </c>
      <c r="G25" s="1">
        <v>69.238810000000001</v>
      </c>
      <c r="H25" s="1">
        <v>13.282371000000001</v>
      </c>
      <c r="I25" s="1">
        <v>60.829928000000002</v>
      </c>
      <c r="J25" s="1">
        <v>17.449649999999998</v>
      </c>
      <c r="K25" s="1">
        <v>276.95524</v>
      </c>
      <c r="R25" s="33"/>
      <c r="S25" s="33"/>
      <c r="T25" s="33"/>
      <c r="V25" s="34"/>
      <c r="W25" s="34"/>
      <c r="X25" s="34"/>
      <c r="AD25" s="17"/>
      <c r="AE25" s="17"/>
      <c r="AF25" s="17"/>
    </row>
    <row r="26" spans="1:32" ht="17.25" customHeight="1" x14ac:dyDescent="0.3">
      <c r="A26" s="4" t="s">
        <v>201</v>
      </c>
      <c r="B26" s="1">
        <v>6.5720000000000001</v>
      </c>
      <c r="C26" s="1">
        <v>697.62400000000002</v>
      </c>
      <c r="D26" s="1">
        <v>759.13896</v>
      </c>
      <c r="E26" s="1">
        <v>27.407892</v>
      </c>
      <c r="F26" s="1">
        <v>3.6863559999999995</v>
      </c>
      <c r="G26" s="1">
        <v>157.86253199999999</v>
      </c>
      <c r="H26" s="1">
        <v>19.923535999999999</v>
      </c>
      <c r="I26" s="1">
        <v>109.631568</v>
      </c>
      <c r="J26" s="1">
        <v>33.177204000000003</v>
      </c>
      <c r="K26" s="1">
        <v>631.45012799999995</v>
      </c>
      <c r="R26" s="33"/>
      <c r="S26" s="33"/>
      <c r="T26" s="33"/>
      <c r="V26" s="34"/>
      <c r="W26" s="34"/>
      <c r="X26" s="34"/>
      <c r="AD26" s="17"/>
      <c r="AE26" s="17"/>
      <c r="AF26" s="17"/>
    </row>
    <row r="27" spans="1:32" x14ac:dyDescent="0.3">
      <c r="A27" s="4" t="s">
        <v>202</v>
      </c>
      <c r="B27" s="1">
        <v>4.2869999999999999</v>
      </c>
      <c r="C27" s="1">
        <v>483.99299999999999</v>
      </c>
      <c r="D27" s="1">
        <v>588.19880000000001</v>
      </c>
      <c r="E27" s="1">
        <v>23.724708</v>
      </c>
      <c r="F27" s="1">
        <v>3.1637520000000006</v>
      </c>
      <c r="G27" s="1">
        <v>120.07575800000001</v>
      </c>
      <c r="H27" s="1">
        <v>17.330686999999998</v>
      </c>
      <c r="I27" s="1">
        <v>94.898831999999999</v>
      </c>
      <c r="J27" s="1">
        <v>28.473768000000003</v>
      </c>
      <c r="K27" s="1">
        <v>480.30303200000003</v>
      </c>
      <c r="R27" s="33"/>
      <c r="S27" s="33"/>
      <c r="T27" s="33"/>
      <c r="V27" s="34"/>
      <c r="W27" s="34"/>
      <c r="X27" s="34"/>
      <c r="AD27" s="17"/>
      <c r="AE27" s="17"/>
      <c r="AF27" s="17"/>
    </row>
    <row r="28" spans="1:32" x14ac:dyDescent="0.3">
      <c r="A28" s="4" t="s">
        <v>207</v>
      </c>
      <c r="B28" s="1">
        <v>2.46</v>
      </c>
      <c r="C28" s="1">
        <v>240.09699999999998</v>
      </c>
      <c r="D28" s="1">
        <v>195.12560000000002</v>
      </c>
      <c r="E28" s="1">
        <v>4.9662189999999997</v>
      </c>
      <c r="F28" s="1">
        <v>0.82881000000000005</v>
      </c>
      <c r="G28" s="1">
        <v>43.450710000000001</v>
      </c>
      <c r="H28" s="1">
        <v>4.76912</v>
      </c>
      <c r="I28" s="1">
        <v>19.864875999999999</v>
      </c>
      <c r="J28" s="1">
        <v>7.4592899999999993</v>
      </c>
      <c r="K28" s="1">
        <v>173.80284</v>
      </c>
      <c r="R28" s="33"/>
      <c r="S28" s="33"/>
      <c r="T28" s="33"/>
      <c r="V28" s="34"/>
      <c r="W28" s="34"/>
      <c r="X28" s="34"/>
      <c r="AD28" s="17"/>
      <c r="AE28" s="17"/>
      <c r="AF28" s="17"/>
    </row>
    <row r="29" spans="1:32" x14ac:dyDescent="0.3">
      <c r="A29" s="4" t="s">
        <v>208</v>
      </c>
      <c r="B29" s="1">
        <v>3.5749999999999997</v>
      </c>
      <c r="C29" s="1">
        <v>384.07600000000002</v>
      </c>
      <c r="D29" s="1">
        <v>352.58866</v>
      </c>
      <c r="E29" s="1">
        <v>10.313126</v>
      </c>
      <c r="F29" s="1">
        <v>1.21468</v>
      </c>
      <c r="G29" s="1">
        <v>75.697944000000007</v>
      </c>
      <c r="H29" s="1">
        <v>7.0937520000000003</v>
      </c>
      <c r="I29" s="1">
        <v>41.252504000000002</v>
      </c>
      <c r="J29" s="1">
        <v>10.932119999999999</v>
      </c>
      <c r="K29" s="1">
        <v>302.79177600000003</v>
      </c>
      <c r="R29" s="33"/>
      <c r="S29" s="33"/>
      <c r="T29" s="33"/>
      <c r="V29" s="34"/>
      <c r="W29" s="34"/>
      <c r="X29" s="34"/>
      <c r="AD29" s="17"/>
      <c r="AE29" s="17"/>
      <c r="AF29" s="17"/>
    </row>
    <row r="30" spans="1:32" x14ac:dyDescent="0.3">
      <c r="A30" s="4" t="s">
        <v>209</v>
      </c>
      <c r="B30" s="1">
        <v>4.4219999999999997</v>
      </c>
      <c r="C30" s="1">
        <v>346.822</v>
      </c>
      <c r="D30" s="1">
        <v>323.14886000000001</v>
      </c>
      <c r="E30" s="1">
        <v>9.5979410000000005</v>
      </c>
      <c r="F30" s="1">
        <v>2.1447849999999997</v>
      </c>
      <c r="G30" s="1">
        <v>68.680310000000006</v>
      </c>
      <c r="H30" s="1">
        <v>7.4754859999999992</v>
      </c>
      <c r="I30" s="1">
        <v>38.391764000000002</v>
      </c>
      <c r="J30" s="1">
        <v>19.303065</v>
      </c>
      <c r="K30" s="1">
        <v>274.72124000000002</v>
      </c>
      <c r="R30" s="33"/>
      <c r="S30" s="33"/>
      <c r="T30" s="33"/>
      <c r="V30" s="34"/>
      <c r="W30" s="34"/>
      <c r="X30" s="34"/>
      <c r="AD30" s="17"/>
      <c r="AE30" s="17"/>
      <c r="AF30" s="17"/>
    </row>
    <row r="31" spans="1:32" x14ac:dyDescent="0.3">
      <c r="A31" s="4" t="s">
        <v>210</v>
      </c>
      <c r="B31" s="1">
        <v>5.0039999999999996</v>
      </c>
      <c r="C31" s="1">
        <v>448.06299999999993</v>
      </c>
      <c r="D31" s="1">
        <v>453.58645999999999</v>
      </c>
      <c r="E31" s="1">
        <v>13.324856</v>
      </c>
      <c r="F31" s="1">
        <v>2.7909639999999998</v>
      </c>
      <c r="G31" s="1">
        <v>97.325132000000011</v>
      </c>
      <c r="H31" s="1">
        <v>10.590983</v>
      </c>
      <c r="I31" s="1">
        <v>53.299424000000002</v>
      </c>
      <c r="J31" s="1">
        <v>25.118676000000001</v>
      </c>
      <c r="K31" s="1">
        <v>389.30052800000004</v>
      </c>
      <c r="R31" s="33"/>
      <c r="S31" s="33"/>
      <c r="T31" s="33"/>
      <c r="V31" s="34"/>
      <c r="W31" s="34"/>
      <c r="X31" s="34"/>
      <c r="AD31" s="17"/>
      <c r="AE31" s="17"/>
      <c r="AF31" s="17"/>
    </row>
    <row r="32" spans="1:32" x14ac:dyDescent="0.3">
      <c r="A32" s="4" t="s">
        <v>211</v>
      </c>
      <c r="B32" s="1">
        <v>5.6379999999999999</v>
      </c>
      <c r="C32" s="1">
        <v>634.07899999999995</v>
      </c>
      <c r="D32" s="1">
        <v>723.42179999999996</v>
      </c>
      <c r="E32" s="1">
        <v>26.640893999999999</v>
      </c>
      <c r="F32" s="1">
        <v>3.4101580000000005</v>
      </c>
      <c r="G32" s="1">
        <v>150.92872000000003</v>
      </c>
      <c r="H32" s="1">
        <v>19.874856999999999</v>
      </c>
      <c r="I32" s="1">
        <v>106.563576</v>
      </c>
      <c r="J32" s="1">
        <v>30.691421999999999</v>
      </c>
      <c r="K32" s="1">
        <v>603.71488000000011</v>
      </c>
      <c r="R32" s="33"/>
      <c r="S32" s="33"/>
      <c r="T32" s="33"/>
      <c r="V32" s="34"/>
      <c r="W32" s="34"/>
      <c r="X32" s="34"/>
      <c r="AD32" s="17"/>
      <c r="AE32" s="17"/>
      <c r="AF32" s="17"/>
    </row>
    <row r="33" spans="1:32" x14ac:dyDescent="0.3">
      <c r="A33" s="4" t="s">
        <v>213</v>
      </c>
      <c r="B33" s="1">
        <v>7.0010000000000003</v>
      </c>
      <c r="C33" s="1">
        <v>733.71300000000008</v>
      </c>
      <c r="D33" s="1">
        <v>766.97785999999996</v>
      </c>
      <c r="E33" s="1">
        <v>30.517613999999998</v>
      </c>
      <c r="F33" s="1">
        <v>3.8181440000000002</v>
      </c>
      <c r="G33" s="1">
        <v>158.27175800000001</v>
      </c>
      <c r="H33" s="1">
        <v>24.109271</v>
      </c>
      <c r="I33" s="1">
        <v>122.07045599999999</v>
      </c>
      <c r="J33" s="1">
        <v>34.363296000000005</v>
      </c>
      <c r="K33" s="1">
        <v>633.08703200000002</v>
      </c>
      <c r="R33" s="33"/>
      <c r="S33" s="33"/>
      <c r="T33" s="33"/>
      <c r="V33" s="34"/>
      <c r="W33" s="34"/>
      <c r="X33" s="34"/>
      <c r="AD33" s="17"/>
      <c r="AE33" s="17"/>
      <c r="AF33" s="17"/>
    </row>
    <row r="34" spans="1:32" x14ac:dyDescent="0.3">
      <c r="A34" s="4" t="s">
        <v>214</v>
      </c>
      <c r="B34" s="1">
        <v>3.1469999999999998</v>
      </c>
      <c r="C34" s="1">
        <v>306.51299999999998</v>
      </c>
      <c r="D34" s="1">
        <v>241.94340999999997</v>
      </c>
      <c r="E34" s="1">
        <v>10.830563999999999</v>
      </c>
      <c r="F34" s="1">
        <v>1.1280729999999999</v>
      </c>
      <c r="G34" s="1">
        <v>48.926555999999998</v>
      </c>
      <c r="H34" s="1">
        <v>9.6498409999999986</v>
      </c>
      <c r="I34" s="1">
        <v>43.322255999999996</v>
      </c>
      <c r="J34" s="1">
        <v>10.152656999999998</v>
      </c>
      <c r="K34" s="1">
        <v>195.70622399999999</v>
      </c>
      <c r="R34" s="33"/>
      <c r="S34" s="33"/>
      <c r="T34" s="33"/>
      <c r="V34" s="34"/>
      <c r="W34" s="34"/>
      <c r="X34" s="34"/>
      <c r="AD34" s="17"/>
      <c r="AE34" s="17"/>
      <c r="AF34" s="17"/>
    </row>
    <row r="35" spans="1:32" x14ac:dyDescent="0.3">
      <c r="A35" s="4" t="s">
        <v>215</v>
      </c>
      <c r="B35" s="1">
        <v>5.8580000000000005</v>
      </c>
      <c r="C35" s="1">
        <v>561.44000000000005</v>
      </c>
      <c r="D35" s="1">
        <v>568.11104999999998</v>
      </c>
      <c r="E35" s="1">
        <v>17.366554999999998</v>
      </c>
      <c r="F35" s="1">
        <v>3.0099749999999998</v>
      </c>
      <c r="G35" s="1">
        <v>122.15267000000001</v>
      </c>
      <c r="H35" s="1">
        <v>13.584584999999999</v>
      </c>
      <c r="I35" s="1">
        <v>69.466219999999993</v>
      </c>
      <c r="J35" s="1">
        <v>27.089774999999999</v>
      </c>
      <c r="K35" s="1">
        <v>488.61068000000006</v>
      </c>
      <c r="R35" s="33"/>
      <c r="S35" s="33"/>
      <c r="T35" s="33"/>
      <c r="V35" s="34"/>
      <c r="W35" s="34"/>
      <c r="X35" s="34"/>
      <c r="AD35" s="17"/>
      <c r="AE35" s="17"/>
      <c r="AF35" s="17"/>
    </row>
    <row r="36" spans="1:32" x14ac:dyDescent="0.3">
      <c r="A36" s="4" t="s">
        <v>222</v>
      </c>
      <c r="B36" s="1">
        <v>4.3880000000000008</v>
      </c>
      <c r="C36" s="1">
        <v>518.21600000000001</v>
      </c>
      <c r="D36" s="1">
        <v>492.80076000000003</v>
      </c>
      <c r="E36" s="1">
        <v>21.157532999999997</v>
      </c>
      <c r="F36" s="1">
        <v>1.980337</v>
      </c>
      <c r="G36" s="1">
        <v>103.600712</v>
      </c>
      <c r="H36" s="1">
        <v>18.119394</v>
      </c>
      <c r="I36" s="1">
        <v>84.630131999999989</v>
      </c>
      <c r="J36" s="1">
        <v>17.823032999999999</v>
      </c>
      <c r="K36" s="1">
        <v>414.40284800000001</v>
      </c>
      <c r="R36" s="33"/>
      <c r="S36" s="33"/>
      <c r="T36" s="33"/>
      <c r="V36" s="34"/>
      <c r="W36" s="34"/>
      <c r="X36" s="34"/>
      <c r="Y36" s="34"/>
      <c r="Z36" s="34"/>
      <c r="AA36" s="34"/>
      <c r="AD36" s="17"/>
      <c r="AE36" s="17"/>
      <c r="AF36" s="17"/>
    </row>
    <row r="37" spans="1:32" x14ac:dyDescent="0.3">
      <c r="A37" s="4" t="s">
        <v>230</v>
      </c>
      <c r="B37" s="1">
        <v>118.32300000000002</v>
      </c>
      <c r="C37" s="1">
        <v>12116.570000000002</v>
      </c>
      <c r="D37" s="1">
        <v>12396.637239999998</v>
      </c>
      <c r="E37" s="1">
        <v>449.257229</v>
      </c>
      <c r="F37" s="1">
        <v>62.823315999999998</v>
      </c>
      <c r="G37" s="1">
        <v>2590.5331200000001</v>
      </c>
      <c r="H37" s="1">
        <v>351.40780099999995</v>
      </c>
      <c r="I37" s="1">
        <v>1797.028916</v>
      </c>
      <c r="J37" s="1">
        <v>565.40984400000013</v>
      </c>
      <c r="K37" s="1">
        <v>10362.13248</v>
      </c>
      <c r="R37" s="33"/>
      <c r="S37" s="33"/>
      <c r="T37" s="33"/>
      <c r="V37" s="34"/>
      <c r="W37" s="34"/>
      <c r="X37" s="34"/>
      <c r="AD37" s="17"/>
      <c r="AE37" s="17"/>
      <c r="AF37" s="17"/>
    </row>
    <row r="38" spans="1:32" x14ac:dyDescent="0.3">
      <c r="R38" s="33"/>
      <c r="S38" s="33"/>
      <c r="T38" s="33"/>
      <c r="V38" s="34"/>
      <c r="W38" s="34"/>
      <c r="X38" s="34"/>
      <c r="AD38" s="17"/>
      <c r="AE38" s="17"/>
      <c r="AF38" s="17"/>
    </row>
    <row r="39" spans="1:32" x14ac:dyDescent="0.3">
      <c r="R39" s="33"/>
      <c r="S39" s="33"/>
      <c r="T39" s="33"/>
      <c r="V39" s="34"/>
      <c r="W39" s="34"/>
      <c r="X39" s="34"/>
      <c r="AD39" s="17"/>
      <c r="AE39" s="17"/>
      <c r="AF39" s="17"/>
    </row>
    <row r="40" spans="1:32" x14ac:dyDescent="0.3">
      <c r="R40" s="33"/>
      <c r="S40" s="33"/>
      <c r="T40" s="33"/>
      <c r="V40" s="34"/>
      <c r="W40" s="34"/>
      <c r="X40" s="34"/>
      <c r="AD40" s="17"/>
      <c r="AE40" s="17"/>
      <c r="AF40" s="17"/>
    </row>
    <row r="41" spans="1:32" x14ac:dyDescent="0.3">
      <c r="R41" s="33"/>
      <c r="S41" s="33"/>
      <c r="T41" s="33"/>
      <c r="V41" s="34"/>
      <c r="W41" s="34"/>
      <c r="X41" s="34"/>
      <c r="AD41" s="17"/>
      <c r="AE41" s="17"/>
      <c r="AF41" s="17"/>
    </row>
    <row r="42" spans="1:32" x14ac:dyDescent="0.3">
      <c r="R42" s="33"/>
      <c r="S42" s="33"/>
      <c r="T42" s="33"/>
      <c r="V42" s="34"/>
      <c r="W42" s="34"/>
      <c r="X42" s="34"/>
      <c r="AD42" s="17"/>
      <c r="AE42" s="17"/>
      <c r="AF42" s="17"/>
    </row>
    <row r="43" spans="1:32" x14ac:dyDescent="0.3">
      <c r="R43" s="33"/>
      <c r="S43" s="33"/>
      <c r="T43" s="33"/>
      <c r="V43" s="34"/>
      <c r="W43" s="34"/>
      <c r="X43" s="34"/>
      <c r="AD43" s="17"/>
      <c r="AE43" s="17"/>
      <c r="AF43" s="17"/>
    </row>
    <row r="44" spans="1:32" x14ac:dyDescent="0.3">
      <c r="R44" s="33"/>
      <c r="S44" s="33"/>
      <c r="T44" s="33"/>
      <c r="V44" s="34"/>
      <c r="W44" s="34"/>
      <c r="X44" s="34"/>
      <c r="AD44" s="17"/>
      <c r="AE44" s="17"/>
      <c r="AF44" s="17"/>
    </row>
    <row r="45" spans="1:32" ht="16.5" customHeight="1" x14ac:dyDescent="0.3">
      <c r="R45" s="33"/>
      <c r="S45" s="33"/>
      <c r="T45" s="33"/>
      <c r="V45" s="34"/>
      <c r="W45" s="34"/>
      <c r="X45" s="34"/>
      <c r="AD45" s="17"/>
      <c r="AE45" s="17"/>
      <c r="AF45" s="17"/>
    </row>
    <row r="46" spans="1:32" ht="17.25" customHeight="1" x14ac:dyDescent="0.3">
      <c r="R46" s="33"/>
      <c r="S46" s="33"/>
      <c r="T46" s="33"/>
      <c r="V46" s="34"/>
      <c r="W46" s="34"/>
      <c r="X46" s="34"/>
      <c r="AD46" s="17"/>
      <c r="AE46" s="17"/>
      <c r="AF46" s="17"/>
    </row>
    <row r="47" spans="1:32" x14ac:dyDescent="0.3">
      <c r="R47" s="33"/>
      <c r="S47" s="33"/>
      <c r="T47" s="33"/>
      <c r="V47" s="34"/>
      <c r="W47" s="34"/>
      <c r="X47" s="34"/>
      <c r="AD47" s="17"/>
      <c r="AE47" s="17"/>
      <c r="AF47" s="17"/>
    </row>
    <row r="48" spans="1:32" x14ac:dyDescent="0.3">
      <c r="R48" s="33"/>
      <c r="S48" s="33"/>
      <c r="T48" s="33"/>
      <c r="V48" s="34"/>
      <c r="W48" s="34"/>
      <c r="X48" s="34"/>
      <c r="AD48" s="17"/>
      <c r="AE48" s="17"/>
      <c r="AF48" s="17"/>
    </row>
    <row r="49" spans="18:32" x14ac:dyDescent="0.3">
      <c r="R49" s="33"/>
      <c r="S49" s="33"/>
      <c r="T49" s="33"/>
      <c r="V49" s="34"/>
      <c r="W49" s="34"/>
      <c r="X49" s="34"/>
      <c r="AD49" s="17"/>
      <c r="AE49" s="17"/>
      <c r="AF49" s="17"/>
    </row>
    <row r="50" spans="18:32" x14ac:dyDescent="0.3">
      <c r="R50" s="33"/>
      <c r="S50" s="33"/>
      <c r="T50" s="33"/>
      <c r="V50" s="34"/>
      <c r="W50" s="34"/>
      <c r="X50" s="34"/>
      <c r="AD50" s="17"/>
      <c r="AE50" s="17"/>
      <c r="AF50" s="17"/>
    </row>
    <row r="51" spans="18:32" x14ac:dyDescent="0.3">
      <c r="R51" s="33"/>
      <c r="S51" s="33"/>
      <c r="T51" s="33"/>
      <c r="V51" s="34"/>
      <c r="W51" s="34"/>
      <c r="X51" s="34"/>
      <c r="AD51" s="17"/>
      <c r="AE51" s="17"/>
      <c r="AF51" s="17"/>
    </row>
    <row r="52" spans="18:32" x14ac:dyDescent="0.3">
      <c r="R52" s="33"/>
      <c r="S52" s="33"/>
      <c r="T52" s="33"/>
      <c r="V52" s="34"/>
      <c r="W52" s="34"/>
      <c r="X52" s="34"/>
      <c r="AD52" s="17"/>
      <c r="AE52" s="17"/>
      <c r="AF52" s="17"/>
    </row>
    <row r="53" spans="18:32" x14ac:dyDescent="0.3">
      <c r="R53" s="33"/>
      <c r="S53" s="33"/>
      <c r="T53" s="33"/>
      <c r="V53" s="34"/>
      <c r="W53" s="34"/>
      <c r="X53" s="34"/>
      <c r="AD53" s="17"/>
      <c r="AE53" s="17"/>
      <c r="AF53" s="17"/>
    </row>
    <row r="54" spans="18:32" x14ac:dyDescent="0.3">
      <c r="R54" s="33"/>
      <c r="S54" s="33"/>
      <c r="T54" s="33"/>
      <c r="V54" s="34"/>
      <c r="W54" s="34"/>
      <c r="X54" s="34"/>
      <c r="AD54" s="17"/>
      <c r="AE54" s="17"/>
      <c r="AF54" s="17"/>
    </row>
    <row r="55" spans="18:32" x14ac:dyDescent="0.3">
      <c r="R55" s="33"/>
      <c r="S55" s="33"/>
      <c r="T55" s="33"/>
      <c r="V55" s="34"/>
      <c r="W55" s="34"/>
      <c r="X55" s="34"/>
      <c r="AD55" s="17"/>
      <c r="AE55" s="17"/>
      <c r="AF55" s="17"/>
    </row>
    <row r="56" spans="18:32" x14ac:dyDescent="0.3">
      <c r="R56" s="33"/>
      <c r="S56" s="33"/>
      <c r="T56" s="33"/>
      <c r="V56" s="34"/>
      <c r="W56" s="34"/>
      <c r="X56" s="34"/>
      <c r="AD56" s="17"/>
      <c r="AE56" s="17"/>
      <c r="AF56" s="17"/>
    </row>
    <row r="57" spans="18:32" x14ac:dyDescent="0.3">
      <c r="R57" s="33"/>
      <c r="S57" s="33"/>
      <c r="T57" s="33"/>
      <c r="V57" s="34"/>
      <c r="W57" s="34"/>
      <c r="X57" s="34"/>
      <c r="AD57" s="17"/>
      <c r="AE57" s="17"/>
      <c r="AF57" s="17"/>
    </row>
    <row r="58" spans="18:32" x14ac:dyDescent="0.3">
      <c r="R58" s="33"/>
      <c r="S58" s="33"/>
      <c r="T58" s="33"/>
      <c r="V58" s="34"/>
      <c r="W58" s="34"/>
      <c r="X58" s="34"/>
      <c r="AD58" s="17"/>
      <c r="AE58" s="17"/>
      <c r="AF58" s="17"/>
    </row>
    <row r="59" spans="18:32" x14ac:dyDescent="0.3">
      <c r="R59" s="33"/>
      <c r="S59" s="33"/>
      <c r="T59" s="33"/>
      <c r="V59" s="34"/>
      <c r="W59" s="34"/>
      <c r="X59" s="34"/>
      <c r="AD59" s="17"/>
      <c r="AE59" s="17"/>
      <c r="AF59" s="17"/>
    </row>
    <row r="60" spans="18:32" x14ac:dyDescent="0.3">
      <c r="R60" s="33"/>
      <c r="S60" s="33"/>
      <c r="T60" s="33"/>
      <c r="V60" s="34"/>
      <c r="W60" s="34"/>
      <c r="X60" s="34"/>
      <c r="AD60" s="17"/>
      <c r="AE60" s="17"/>
      <c r="AF60" s="17"/>
    </row>
    <row r="61" spans="18:32" x14ac:dyDescent="0.3">
      <c r="R61" s="33"/>
      <c r="S61" s="33"/>
      <c r="T61" s="33"/>
      <c r="V61" s="34"/>
      <c r="W61" s="34"/>
      <c r="X61" s="34"/>
      <c r="AD61" s="17"/>
      <c r="AE61" s="17"/>
      <c r="AF61" s="17"/>
    </row>
    <row r="62" spans="18:32" x14ac:dyDescent="0.3">
      <c r="R62" s="33"/>
      <c r="S62" s="33"/>
      <c r="T62" s="33"/>
      <c r="V62" s="34"/>
      <c r="W62" s="34"/>
      <c r="X62" s="34"/>
      <c r="AD62" s="17"/>
      <c r="AE62" s="17"/>
      <c r="AF62" s="17"/>
    </row>
    <row r="63" spans="18:32" x14ac:dyDescent="0.3">
      <c r="R63" s="33"/>
      <c r="S63" s="33"/>
      <c r="T63" s="33"/>
      <c r="V63" s="34"/>
      <c r="W63" s="34"/>
      <c r="X63" s="34"/>
      <c r="AD63" s="17"/>
      <c r="AE63" s="17"/>
      <c r="AF63" s="17"/>
    </row>
    <row r="64" spans="18:32" x14ac:dyDescent="0.3">
      <c r="R64" s="33"/>
      <c r="S64" s="33"/>
      <c r="T64" s="33"/>
      <c r="V64" s="34"/>
      <c r="W64" s="34"/>
      <c r="X64" s="34"/>
      <c r="AD64" s="17"/>
      <c r="AE64" s="17"/>
      <c r="AF64" s="17"/>
    </row>
    <row r="65" spans="18:39" x14ac:dyDescent="0.3">
      <c r="R65" s="33"/>
      <c r="S65" s="33"/>
      <c r="T65" s="33"/>
      <c r="V65" s="34"/>
      <c r="W65" s="34"/>
      <c r="X65" s="34"/>
      <c r="AD65" s="17"/>
      <c r="AE65" s="17"/>
      <c r="AF65" s="17"/>
    </row>
    <row r="66" spans="18:39" x14ac:dyDescent="0.3">
      <c r="R66" s="33"/>
      <c r="S66" s="33"/>
      <c r="T66" s="33"/>
      <c r="V66" s="34"/>
      <c r="W66" s="34"/>
      <c r="X66" s="34"/>
      <c r="AD66" s="17"/>
      <c r="AE66" s="17"/>
      <c r="AF66" s="17"/>
    </row>
    <row r="67" spans="18:39" x14ac:dyDescent="0.3">
      <c r="R67" s="33"/>
      <c r="S67" s="33"/>
      <c r="T67" s="33"/>
      <c r="V67" s="34"/>
      <c r="W67" s="34"/>
      <c r="X67" s="34"/>
      <c r="AD67" s="17"/>
      <c r="AE67" s="17"/>
      <c r="AF67" s="17"/>
    </row>
    <row r="68" spans="18:39" x14ac:dyDescent="0.3">
      <c r="R68" s="33"/>
      <c r="S68" s="33"/>
      <c r="T68" s="33"/>
      <c r="V68" s="34"/>
      <c r="W68" s="34"/>
      <c r="X68" s="34"/>
      <c r="AD68" s="17"/>
      <c r="AE68" s="17"/>
      <c r="AF68" s="17"/>
    </row>
    <row r="69" spans="18:39" x14ac:dyDescent="0.3">
      <c r="R69" s="33"/>
      <c r="S69" s="33"/>
      <c r="T69" s="33"/>
      <c r="V69" s="34"/>
      <c r="W69" s="34"/>
      <c r="X69" s="34"/>
      <c r="AD69" s="17"/>
      <c r="AE69" s="17"/>
      <c r="AF69" s="17"/>
    </row>
    <row r="70" spans="18:39" x14ac:dyDescent="0.3">
      <c r="R70" s="33"/>
      <c r="S70" s="33"/>
      <c r="T70" s="33"/>
      <c r="V70" s="34"/>
      <c r="W70" s="34"/>
      <c r="X70" s="34"/>
      <c r="AD70" s="17"/>
      <c r="AE70" s="17"/>
      <c r="AF70" s="17"/>
    </row>
    <row r="71" spans="18:39" x14ac:dyDescent="0.3">
      <c r="R71" s="33"/>
      <c r="S71" s="33"/>
      <c r="T71" s="33"/>
      <c r="V71" s="34"/>
      <c r="W71" s="34"/>
      <c r="X71" s="34"/>
      <c r="AD71" s="17"/>
      <c r="AE71" s="17"/>
      <c r="AF71" s="17"/>
    </row>
    <row r="72" spans="18:39" x14ac:dyDescent="0.3">
      <c r="R72" s="33"/>
      <c r="S72" s="33"/>
      <c r="T72" s="33"/>
      <c r="V72" s="34"/>
      <c r="W72" s="34"/>
      <c r="X72" s="34"/>
      <c r="AD72" s="17"/>
      <c r="AE72" s="17"/>
      <c r="AF72" s="17"/>
    </row>
    <row r="73" spans="18:39" x14ac:dyDescent="0.3">
      <c r="R73" s="33"/>
      <c r="S73" s="33"/>
      <c r="T73" s="33"/>
      <c r="V73" s="34"/>
      <c r="W73" s="34"/>
      <c r="X73" s="34"/>
      <c r="AD73" s="17"/>
      <c r="AE73" s="17"/>
      <c r="AF73" s="17"/>
    </row>
    <row r="74" spans="18:39" x14ac:dyDescent="0.3">
      <c r="R74" s="33"/>
      <c r="S74" s="33"/>
      <c r="T74" s="33"/>
      <c r="V74" s="34"/>
      <c r="W74" s="34"/>
      <c r="X74" s="34"/>
      <c r="AD74" s="17"/>
      <c r="AE74" s="17"/>
      <c r="AF74" s="17"/>
    </row>
    <row r="75" spans="18:39" x14ac:dyDescent="0.3">
      <c r="R75" s="33"/>
      <c r="S75" s="33"/>
      <c r="T75" s="33"/>
      <c r="V75" s="34"/>
      <c r="W75" s="34"/>
      <c r="X75" s="34"/>
      <c r="AD75" s="17"/>
      <c r="AE75" s="17"/>
      <c r="AF75" s="17"/>
    </row>
    <row r="76" spans="18:39" x14ac:dyDescent="0.3">
      <c r="R76" s="33"/>
      <c r="S76" s="33"/>
      <c r="T76" s="33"/>
      <c r="V76" s="34"/>
      <c r="W76" s="34"/>
      <c r="X76" s="34"/>
      <c r="AD76" s="17"/>
      <c r="AE76" s="17"/>
      <c r="AF76" s="17"/>
    </row>
    <row r="77" spans="18:39" x14ac:dyDescent="0.3">
      <c r="R77" s="33"/>
      <c r="S77" s="33"/>
      <c r="T77" s="33"/>
      <c r="V77" s="34"/>
      <c r="W77" s="34"/>
      <c r="X77" s="34"/>
      <c r="AD77" s="17"/>
      <c r="AE77" s="17"/>
      <c r="AF77" s="17"/>
      <c r="AH77" s="36"/>
      <c r="AI77" s="36"/>
      <c r="AJ77" s="36"/>
      <c r="AK77" s="36"/>
      <c r="AL77" s="36"/>
      <c r="AM77" s="36"/>
    </row>
    <row r="78" spans="18:39" ht="16.5" customHeight="1" x14ac:dyDescent="0.4">
      <c r="R78" s="33"/>
      <c r="S78" s="33"/>
      <c r="T78" s="33"/>
      <c r="V78" s="34"/>
      <c r="W78" s="34"/>
      <c r="X78" s="34"/>
      <c r="AD78" s="17"/>
      <c r="AE78" s="17"/>
      <c r="AF78" s="17"/>
      <c r="AH78" s="37"/>
      <c r="AI78" s="38"/>
      <c r="AJ78" s="37"/>
      <c r="AK78" s="37"/>
      <c r="AL78" s="37"/>
      <c r="AM78" s="37"/>
    </row>
    <row r="79" spans="18:39" ht="17.25" customHeight="1" x14ac:dyDescent="0.4">
      <c r="R79" s="33"/>
      <c r="S79" s="33"/>
      <c r="T79" s="33"/>
      <c r="V79" s="34"/>
      <c r="W79" s="34"/>
      <c r="X79" s="34"/>
      <c r="AD79" s="17"/>
      <c r="AE79" s="17"/>
      <c r="AF79" s="17"/>
      <c r="AH79" s="37"/>
      <c r="AI79" s="38"/>
      <c r="AJ79" s="37"/>
      <c r="AK79" s="37"/>
      <c r="AL79" s="37"/>
      <c r="AM79" s="37"/>
    </row>
    <row r="80" spans="18:39" ht="15.5" x14ac:dyDescent="0.4">
      <c r="R80" s="33"/>
      <c r="S80" s="33"/>
      <c r="T80" s="33"/>
      <c r="V80" s="34"/>
      <c r="W80" s="34"/>
      <c r="X80" s="34"/>
      <c r="AD80" s="17"/>
      <c r="AE80" s="17"/>
      <c r="AF80" s="17"/>
      <c r="AH80" s="39"/>
      <c r="AI80" s="37"/>
      <c r="AJ80" s="37"/>
      <c r="AK80" s="37"/>
      <c r="AL80" s="37"/>
      <c r="AM80" s="37"/>
    </row>
    <row r="81" spans="18:39" ht="15.5" x14ac:dyDescent="0.4">
      <c r="R81" s="33"/>
      <c r="S81" s="33"/>
      <c r="T81" s="33"/>
      <c r="V81" s="34"/>
      <c r="W81" s="34"/>
      <c r="X81" s="34"/>
      <c r="AD81" s="17"/>
      <c r="AE81" s="17"/>
      <c r="AF81" s="17"/>
      <c r="AH81" s="20"/>
      <c r="AI81" s="19"/>
      <c r="AJ81" s="19"/>
      <c r="AK81" s="19"/>
      <c r="AL81" s="19"/>
      <c r="AM81" s="19"/>
    </row>
    <row r="82" spans="18:39" ht="15.5" x14ac:dyDescent="0.4">
      <c r="R82" s="33"/>
      <c r="S82" s="33"/>
      <c r="T82" s="33"/>
      <c r="V82" s="34"/>
      <c r="W82" s="34"/>
      <c r="X82" s="34"/>
      <c r="AD82" s="17"/>
      <c r="AE82" s="17"/>
      <c r="AF82" s="17"/>
      <c r="AH82" s="20"/>
      <c r="AI82" s="19"/>
      <c r="AJ82" s="19"/>
      <c r="AK82" s="19"/>
      <c r="AL82" s="19"/>
      <c r="AM82" s="19"/>
    </row>
    <row r="83" spans="18:39" ht="15.5" x14ac:dyDescent="0.4">
      <c r="R83" s="33"/>
      <c r="S83" s="33"/>
      <c r="T83" s="33"/>
      <c r="V83" s="34"/>
      <c r="W83" s="34"/>
      <c r="X83" s="34"/>
      <c r="AD83" s="17"/>
      <c r="AE83" s="17"/>
      <c r="AF83" s="17"/>
      <c r="AH83" s="20"/>
      <c r="AI83" s="19"/>
      <c r="AJ83" s="19"/>
      <c r="AK83" s="19"/>
      <c r="AL83" s="19"/>
      <c r="AM83" s="19"/>
    </row>
    <row r="84" spans="18:39" ht="15.5" x14ac:dyDescent="0.4">
      <c r="R84" s="33"/>
      <c r="S84" s="33"/>
      <c r="T84" s="33"/>
      <c r="V84" s="34"/>
      <c r="W84" s="34"/>
      <c r="X84" s="34"/>
      <c r="AD84" s="17"/>
      <c r="AE84" s="17"/>
      <c r="AF84" s="17"/>
      <c r="AH84" s="20"/>
      <c r="AI84" s="19"/>
      <c r="AJ84" s="19"/>
      <c r="AK84" s="19"/>
      <c r="AL84" s="19"/>
      <c r="AM84" s="19"/>
    </row>
    <row r="85" spans="18:39" ht="15.5" x14ac:dyDescent="0.4">
      <c r="R85" s="33"/>
      <c r="S85" s="33"/>
      <c r="T85" s="33"/>
      <c r="V85" s="34"/>
      <c r="W85" s="34"/>
      <c r="X85" s="34"/>
      <c r="AD85" s="17"/>
      <c r="AE85" s="17"/>
      <c r="AF85" s="17"/>
      <c r="AH85" s="21"/>
      <c r="AI85" s="19"/>
      <c r="AJ85" s="19"/>
      <c r="AK85" s="19"/>
      <c r="AL85" s="19"/>
      <c r="AM85" s="19"/>
    </row>
    <row r="86" spans="18:39" ht="15.5" x14ac:dyDescent="0.4">
      <c r="R86" s="33"/>
      <c r="S86" s="33"/>
      <c r="T86" s="33"/>
      <c r="V86" s="34"/>
      <c r="W86" s="34"/>
      <c r="X86" s="34"/>
      <c r="AD86" s="17"/>
      <c r="AE86" s="17"/>
      <c r="AF86" s="17"/>
      <c r="AH86" s="20"/>
      <c r="AI86" s="19"/>
      <c r="AJ86" s="19"/>
      <c r="AK86" s="19"/>
      <c r="AL86" s="19"/>
      <c r="AM86" s="19"/>
    </row>
    <row r="87" spans="18:39" ht="15.5" x14ac:dyDescent="0.4">
      <c r="R87" s="33"/>
      <c r="S87" s="33"/>
      <c r="T87" s="33"/>
      <c r="V87" s="34"/>
      <c r="W87" s="34"/>
      <c r="X87" s="34"/>
      <c r="AD87" s="17"/>
      <c r="AE87" s="17"/>
      <c r="AF87" s="17"/>
      <c r="AH87" s="21"/>
      <c r="AI87" s="19"/>
      <c r="AJ87" s="19"/>
      <c r="AK87" s="19"/>
      <c r="AL87" s="19"/>
      <c r="AM87" s="19"/>
    </row>
    <row r="88" spans="18:39" ht="15.5" x14ac:dyDescent="0.4">
      <c r="R88" s="33"/>
      <c r="S88" s="33"/>
      <c r="T88" s="33"/>
      <c r="V88" s="34"/>
      <c r="W88" s="34"/>
      <c r="X88" s="34"/>
      <c r="AD88" s="17"/>
      <c r="AE88" s="17"/>
      <c r="AF88" s="17"/>
      <c r="AH88" s="21"/>
      <c r="AI88" s="19"/>
      <c r="AJ88" s="19"/>
      <c r="AK88" s="19"/>
      <c r="AL88" s="19"/>
      <c r="AM88" s="19"/>
    </row>
    <row r="89" spans="18:39" ht="15.5" x14ac:dyDescent="0.4">
      <c r="R89" s="33"/>
      <c r="S89" s="33"/>
      <c r="T89" s="33"/>
      <c r="V89" s="34"/>
      <c r="W89" s="34"/>
      <c r="X89" s="34"/>
      <c r="AD89" s="17"/>
      <c r="AE89" s="17"/>
      <c r="AF89" s="17"/>
      <c r="AH89" s="20"/>
      <c r="AI89" s="19"/>
      <c r="AJ89" s="19"/>
      <c r="AK89" s="19"/>
      <c r="AL89" s="19"/>
      <c r="AM89" s="19"/>
    </row>
    <row r="90" spans="18:39" ht="15.5" x14ac:dyDescent="0.4">
      <c r="R90" s="33"/>
      <c r="S90" s="33"/>
      <c r="T90" s="33"/>
      <c r="V90" s="34"/>
      <c r="W90" s="34"/>
      <c r="X90" s="34"/>
      <c r="AD90" s="17"/>
      <c r="AE90" s="17"/>
      <c r="AF90" s="17"/>
      <c r="AH90" s="20"/>
      <c r="AI90" s="19"/>
      <c r="AJ90" s="19"/>
      <c r="AK90" s="19"/>
      <c r="AL90" s="19"/>
      <c r="AM90" s="19"/>
    </row>
    <row r="91" spans="18:39" ht="15.5" x14ac:dyDescent="0.4">
      <c r="R91" s="33"/>
      <c r="S91" s="33"/>
      <c r="T91" s="33"/>
      <c r="V91" s="34"/>
      <c r="W91" s="34"/>
      <c r="X91" s="34"/>
      <c r="AD91" s="17"/>
      <c r="AE91" s="17"/>
      <c r="AF91" s="17"/>
      <c r="AH91" s="21"/>
      <c r="AI91" s="19"/>
      <c r="AJ91" s="19"/>
      <c r="AK91" s="19"/>
      <c r="AL91" s="19"/>
      <c r="AM91" s="19"/>
    </row>
    <row r="92" spans="18:39" ht="15.5" x14ac:dyDescent="0.4">
      <c r="R92" s="33"/>
      <c r="S92" s="33"/>
      <c r="T92" s="33"/>
      <c r="V92" s="34"/>
      <c r="W92" s="34"/>
      <c r="X92" s="34"/>
      <c r="AD92" s="17"/>
      <c r="AE92" s="17"/>
      <c r="AF92" s="17"/>
      <c r="AH92" s="20"/>
      <c r="AI92" s="19"/>
      <c r="AJ92" s="19"/>
      <c r="AK92" s="19"/>
      <c r="AL92" s="19"/>
      <c r="AM92" s="19"/>
    </row>
    <row r="93" spans="18:39" ht="15.5" x14ac:dyDescent="0.4">
      <c r="R93" s="33"/>
      <c r="S93" s="33"/>
      <c r="T93" s="33"/>
      <c r="V93" s="34"/>
      <c r="W93" s="34"/>
      <c r="X93" s="34"/>
      <c r="AD93" s="17"/>
      <c r="AE93" s="17"/>
      <c r="AF93" s="17"/>
      <c r="AH93" s="20"/>
      <c r="AI93" s="19"/>
      <c r="AJ93" s="19"/>
      <c r="AK93" s="19"/>
      <c r="AL93" s="19"/>
      <c r="AM93" s="19"/>
    </row>
    <row r="94" spans="18:39" ht="16" thickBot="1" x14ac:dyDescent="0.45">
      <c r="R94" s="33"/>
      <c r="S94" s="33"/>
      <c r="T94" s="33"/>
      <c r="V94" s="34"/>
      <c r="W94" s="34"/>
      <c r="X94" s="34"/>
      <c r="AD94" s="17"/>
      <c r="AE94" s="17"/>
      <c r="AF94" s="17"/>
      <c r="AH94" s="22"/>
      <c r="AI94" s="23"/>
      <c r="AJ94" s="23"/>
      <c r="AK94" s="23"/>
      <c r="AL94" s="23"/>
      <c r="AM94" s="23"/>
    </row>
    <row r="95" spans="18:39" x14ac:dyDescent="0.3">
      <c r="R95" s="33"/>
      <c r="S95" s="33"/>
      <c r="T95" s="33"/>
      <c r="V95" s="34"/>
      <c r="W95" s="34"/>
      <c r="X95" s="34"/>
      <c r="AD95" s="17"/>
      <c r="AE95" s="17"/>
      <c r="AF95" s="17"/>
    </row>
    <row r="96" spans="18:39" x14ac:dyDescent="0.3">
      <c r="R96" s="33"/>
      <c r="S96" s="33"/>
      <c r="T96" s="33"/>
      <c r="V96" s="34"/>
      <c r="W96" s="34"/>
      <c r="X96" s="34"/>
      <c r="AD96" s="17"/>
      <c r="AE96" s="17"/>
      <c r="AF96" s="17"/>
    </row>
    <row r="97" spans="18:32" x14ac:dyDescent="0.3">
      <c r="R97" s="33"/>
      <c r="S97" s="33"/>
      <c r="T97" s="33"/>
      <c r="V97" s="34"/>
      <c r="W97" s="34"/>
      <c r="X97" s="34"/>
      <c r="AD97" s="17"/>
      <c r="AE97" s="17"/>
      <c r="AF97" s="17"/>
    </row>
    <row r="98" spans="18:32" x14ac:dyDescent="0.3">
      <c r="R98" s="33"/>
      <c r="S98" s="33"/>
      <c r="T98" s="33"/>
      <c r="V98" s="34"/>
      <c r="W98" s="34"/>
      <c r="X98" s="34"/>
      <c r="AD98" s="17"/>
      <c r="AE98" s="17"/>
      <c r="AF98" s="17"/>
    </row>
    <row r="99" spans="18:32" x14ac:dyDescent="0.3">
      <c r="R99" s="33"/>
      <c r="S99" s="33"/>
      <c r="T99" s="33"/>
      <c r="V99" s="34"/>
      <c r="W99" s="34"/>
      <c r="X99" s="34"/>
      <c r="AD99" s="17"/>
      <c r="AE99" s="17"/>
      <c r="AF99" s="17"/>
    </row>
    <row r="100" spans="18:32" x14ac:dyDescent="0.3">
      <c r="R100" s="33"/>
      <c r="S100" s="33"/>
      <c r="T100" s="33"/>
      <c r="V100" s="34"/>
      <c r="W100" s="34"/>
      <c r="X100" s="34"/>
      <c r="AD100" s="17"/>
      <c r="AE100" s="17"/>
      <c r="AF100" s="17"/>
    </row>
    <row r="101" spans="18:32" x14ac:dyDescent="0.3">
      <c r="R101" s="33"/>
      <c r="S101" s="33"/>
      <c r="T101" s="33"/>
      <c r="V101" s="34"/>
      <c r="W101" s="34"/>
      <c r="X101" s="34"/>
      <c r="AD101" s="17"/>
      <c r="AE101" s="17"/>
      <c r="AF101" s="17"/>
    </row>
    <row r="102" spans="18:32" x14ac:dyDescent="0.3">
      <c r="R102" s="33"/>
      <c r="S102" s="33"/>
      <c r="T102" s="33"/>
      <c r="V102" s="34"/>
      <c r="W102" s="34"/>
      <c r="X102" s="34"/>
      <c r="AD102" s="17"/>
      <c r="AE102" s="17"/>
      <c r="AF102" s="17"/>
    </row>
    <row r="103" spans="18:32" x14ac:dyDescent="0.3">
      <c r="R103" s="33"/>
      <c r="S103" s="33"/>
      <c r="T103" s="33"/>
      <c r="V103" s="34"/>
      <c r="W103" s="34"/>
      <c r="X103" s="34"/>
      <c r="AD103" s="17"/>
      <c r="AE103" s="17"/>
      <c r="AF103" s="17"/>
    </row>
    <row r="104" spans="18:32" x14ac:dyDescent="0.3">
      <c r="R104" s="33"/>
      <c r="S104" s="33"/>
      <c r="T104" s="33"/>
      <c r="V104" s="34"/>
      <c r="W104" s="34"/>
      <c r="X104" s="34"/>
      <c r="AD104" s="17"/>
      <c r="AE104" s="17"/>
      <c r="AF104" s="17"/>
    </row>
    <row r="105" spans="18:32" x14ac:dyDescent="0.3">
      <c r="R105" s="33"/>
      <c r="S105" s="33"/>
      <c r="T105" s="33"/>
      <c r="V105" s="34"/>
      <c r="W105" s="34"/>
      <c r="X105" s="34"/>
      <c r="AD105" s="17"/>
      <c r="AE105" s="17"/>
      <c r="AF105" s="17"/>
    </row>
    <row r="106" spans="18:32" x14ac:dyDescent="0.3">
      <c r="R106" s="33"/>
      <c r="S106" s="33"/>
      <c r="T106" s="33"/>
      <c r="V106" s="34"/>
      <c r="W106" s="34"/>
      <c r="X106" s="34"/>
      <c r="AD106" s="17"/>
      <c r="AE106" s="17"/>
      <c r="AF106" s="17"/>
    </row>
    <row r="107" spans="18:32" x14ac:dyDescent="0.3">
      <c r="R107" s="33"/>
      <c r="S107" s="33"/>
      <c r="T107" s="33"/>
      <c r="V107" s="34"/>
      <c r="W107" s="34"/>
      <c r="X107" s="34"/>
      <c r="AD107" s="17"/>
      <c r="AE107" s="17"/>
      <c r="AF107" s="17"/>
    </row>
    <row r="108" spans="18:32" x14ac:dyDescent="0.3">
      <c r="R108" s="33"/>
      <c r="S108" s="33"/>
      <c r="T108" s="33"/>
      <c r="V108" s="34"/>
      <c r="W108" s="34"/>
      <c r="X108" s="34"/>
      <c r="AD108" s="17"/>
      <c r="AE108" s="17"/>
      <c r="AF108" s="17"/>
    </row>
    <row r="109" spans="18:32" x14ac:dyDescent="0.3">
      <c r="R109" s="33"/>
      <c r="S109" s="33"/>
      <c r="T109" s="33"/>
      <c r="V109" s="34"/>
      <c r="W109" s="34"/>
      <c r="X109" s="34"/>
      <c r="AD109" s="17"/>
      <c r="AE109" s="17"/>
      <c r="AF109" s="17"/>
    </row>
    <row r="110" spans="18:32" x14ac:dyDescent="0.3">
      <c r="R110" s="33"/>
      <c r="S110" s="33"/>
      <c r="T110" s="33"/>
      <c r="V110" s="34"/>
      <c r="W110" s="34"/>
      <c r="X110" s="34"/>
      <c r="AD110" s="17"/>
      <c r="AE110" s="17"/>
      <c r="AF110" s="17"/>
    </row>
    <row r="111" spans="18:32" x14ac:dyDescent="0.3">
      <c r="R111" s="33"/>
      <c r="S111" s="33"/>
      <c r="T111" s="33"/>
      <c r="V111" s="34"/>
      <c r="W111" s="34"/>
      <c r="X111" s="34"/>
      <c r="AD111" s="17"/>
      <c r="AE111" s="17"/>
      <c r="AF111" s="17"/>
    </row>
    <row r="112" spans="18:32" x14ac:dyDescent="0.3">
      <c r="R112" s="33"/>
      <c r="S112" s="33"/>
      <c r="T112" s="33"/>
      <c r="V112" s="34"/>
      <c r="W112" s="34"/>
      <c r="X112" s="34"/>
      <c r="AD112" s="17"/>
      <c r="AE112" s="17"/>
      <c r="AF112" s="17"/>
    </row>
    <row r="113" spans="18:32" x14ac:dyDescent="0.3">
      <c r="R113" s="33"/>
      <c r="S113" s="33"/>
      <c r="T113" s="33"/>
      <c r="V113" s="34"/>
      <c r="W113" s="34"/>
      <c r="X113" s="34"/>
      <c r="AD113" s="17"/>
      <c r="AE113" s="17"/>
      <c r="AF113" s="17"/>
    </row>
    <row r="114" spans="18:32" x14ac:dyDescent="0.3">
      <c r="R114" s="33"/>
      <c r="S114" s="33"/>
      <c r="T114" s="33"/>
      <c r="V114" s="34"/>
      <c r="W114" s="34"/>
      <c r="X114" s="34"/>
      <c r="AD114" s="17"/>
      <c r="AE114" s="17"/>
      <c r="AF114" s="17"/>
    </row>
    <row r="115" spans="18:32" x14ac:dyDescent="0.3">
      <c r="R115" s="33"/>
      <c r="S115" s="33"/>
      <c r="T115" s="33"/>
      <c r="V115" s="34"/>
      <c r="W115" s="34"/>
      <c r="X115" s="34"/>
      <c r="AD115" s="17"/>
      <c r="AE115" s="17"/>
      <c r="AF115" s="17"/>
    </row>
    <row r="116" spans="18:32" x14ac:dyDescent="0.3">
      <c r="R116" s="33"/>
      <c r="S116" s="33"/>
      <c r="T116" s="33"/>
      <c r="V116" s="34"/>
      <c r="W116" s="34"/>
      <c r="X116" s="34"/>
      <c r="AD116" s="17"/>
      <c r="AE116" s="17"/>
      <c r="AF116" s="17"/>
    </row>
    <row r="117" spans="18:32" x14ac:dyDescent="0.3">
      <c r="R117" s="33"/>
      <c r="S117" s="33"/>
      <c r="T117" s="33"/>
      <c r="V117" s="34"/>
      <c r="W117" s="34"/>
      <c r="X117" s="34"/>
      <c r="AD117" s="17"/>
      <c r="AE117" s="17"/>
      <c r="AF117" s="17"/>
    </row>
    <row r="118" spans="18:32" x14ac:dyDescent="0.3">
      <c r="R118" s="33"/>
      <c r="S118" s="33"/>
      <c r="T118" s="33"/>
      <c r="V118" s="34"/>
      <c r="W118" s="34"/>
      <c r="X118" s="34"/>
      <c r="AD118" s="17"/>
      <c r="AE118" s="17"/>
      <c r="AF118" s="17"/>
    </row>
    <row r="119" spans="18:32" x14ac:dyDescent="0.3">
      <c r="R119" s="33"/>
      <c r="S119" s="33"/>
      <c r="T119" s="33"/>
      <c r="V119" s="34"/>
      <c r="W119" s="34"/>
      <c r="X119" s="34"/>
      <c r="AD119" s="17"/>
      <c r="AE119" s="17"/>
      <c r="AF119" s="17"/>
    </row>
    <row r="120" spans="18:32" x14ac:dyDescent="0.3">
      <c r="R120" s="33"/>
      <c r="S120" s="33"/>
      <c r="T120" s="33"/>
      <c r="V120" s="34"/>
      <c r="W120" s="34"/>
      <c r="X120" s="34"/>
      <c r="AD120" s="17"/>
      <c r="AE120" s="17"/>
      <c r="AF120" s="17"/>
    </row>
    <row r="121" spans="18:32" x14ac:dyDescent="0.3">
      <c r="R121" s="33"/>
      <c r="S121" s="33"/>
      <c r="T121" s="33"/>
      <c r="V121" s="34"/>
      <c r="W121" s="34"/>
      <c r="X121" s="34"/>
      <c r="AD121" s="17"/>
      <c r="AE121" s="17"/>
      <c r="AF121" s="17"/>
    </row>
    <row r="122" spans="18:32" x14ac:dyDescent="0.3">
      <c r="R122" s="33"/>
      <c r="S122" s="33"/>
      <c r="T122" s="33"/>
      <c r="V122" s="34"/>
      <c r="W122" s="34"/>
      <c r="X122" s="34"/>
      <c r="AD122" s="17"/>
      <c r="AE122" s="17"/>
      <c r="AF122" s="17"/>
    </row>
    <row r="123" spans="18:32" x14ac:dyDescent="0.3">
      <c r="R123" s="33"/>
      <c r="S123" s="33"/>
      <c r="T123" s="33"/>
      <c r="V123" s="34"/>
      <c r="W123" s="34"/>
      <c r="X123" s="34"/>
      <c r="AD123" s="17"/>
      <c r="AE123" s="17"/>
      <c r="AF123" s="17"/>
    </row>
    <row r="124" spans="18:32" x14ac:dyDescent="0.3">
      <c r="R124" s="33"/>
      <c r="S124" s="33"/>
      <c r="T124" s="33"/>
      <c r="V124" s="34"/>
      <c r="W124" s="34"/>
      <c r="X124" s="34"/>
      <c r="AD124" s="17"/>
      <c r="AE124" s="17"/>
      <c r="AF124" s="17"/>
    </row>
    <row r="125" spans="18:32" x14ac:dyDescent="0.3">
      <c r="R125" s="33"/>
      <c r="S125" s="33"/>
      <c r="T125" s="33"/>
      <c r="V125" s="34"/>
      <c r="W125" s="34"/>
      <c r="X125" s="34"/>
      <c r="AD125" s="17"/>
      <c r="AE125" s="17"/>
      <c r="AF125" s="17"/>
    </row>
    <row r="126" spans="18:32" x14ac:dyDescent="0.3">
      <c r="R126" s="33"/>
      <c r="S126" s="33"/>
      <c r="T126" s="33"/>
      <c r="V126" s="34"/>
      <c r="W126" s="34"/>
      <c r="X126" s="34"/>
      <c r="AD126" s="17"/>
      <c r="AE126" s="17"/>
      <c r="AF126" s="17"/>
    </row>
    <row r="127" spans="18:32" x14ac:dyDescent="0.3">
      <c r="R127" s="33"/>
      <c r="S127" s="33"/>
      <c r="T127" s="33"/>
      <c r="V127" s="34"/>
      <c r="W127" s="34"/>
      <c r="X127" s="34"/>
      <c r="AD127" s="17"/>
      <c r="AE127" s="17"/>
      <c r="AF127" s="17"/>
    </row>
    <row r="128" spans="18:32" x14ac:dyDescent="0.3">
      <c r="R128" s="33"/>
      <c r="S128" s="33"/>
      <c r="T128" s="33"/>
      <c r="V128" s="34"/>
      <c r="W128" s="34"/>
      <c r="X128" s="34"/>
      <c r="AD128" s="17"/>
      <c r="AE128" s="17"/>
      <c r="AF128" s="17"/>
    </row>
    <row r="129" spans="18:32" x14ac:dyDescent="0.3">
      <c r="R129" s="33"/>
      <c r="S129" s="33"/>
      <c r="T129" s="33"/>
      <c r="V129" s="34"/>
      <c r="W129" s="34"/>
      <c r="X129" s="34"/>
      <c r="AD129" s="17"/>
      <c r="AE129" s="17"/>
      <c r="AF129" s="17"/>
    </row>
    <row r="130" spans="18:32" x14ac:dyDescent="0.3">
      <c r="R130" s="33"/>
      <c r="S130" s="33"/>
      <c r="T130" s="33"/>
      <c r="V130" s="34"/>
      <c r="W130" s="34"/>
      <c r="X130" s="34"/>
      <c r="AD130" s="17"/>
      <c r="AE130" s="17"/>
      <c r="AF130" s="17"/>
    </row>
    <row r="131" spans="18:32" x14ac:dyDescent="0.3">
      <c r="R131" s="33"/>
      <c r="S131" s="33"/>
      <c r="T131" s="33"/>
      <c r="V131" s="34"/>
      <c r="W131" s="34"/>
      <c r="X131" s="34"/>
      <c r="AD131" s="17"/>
      <c r="AE131" s="17"/>
      <c r="AF131" s="17"/>
    </row>
    <row r="132" spans="18:32" x14ac:dyDescent="0.3">
      <c r="R132" s="33"/>
      <c r="S132" s="33"/>
      <c r="T132" s="33"/>
      <c r="V132" s="34"/>
      <c r="W132" s="34"/>
      <c r="X132" s="34"/>
      <c r="AD132" s="17"/>
      <c r="AE132" s="17"/>
      <c r="AF132" s="17"/>
    </row>
    <row r="133" spans="18:32" x14ac:dyDescent="0.3">
      <c r="R133" s="33"/>
      <c r="S133" s="33"/>
      <c r="T133" s="33"/>
      <c r="V133" s="34"/>
      <c r="W133" s="34"/>
      <c r="X133" s="34"/>
      <c r="Y133" s="34"/>
      <c r="Z133" s="34"/>
      <c r="AA133" s="34"/>
      <c r="AD133" s="17"/>
      <c r="AE133" s="17"/>
      <c r="AF133" s="17"/>
    </row>
    <row r="134" spans="18:32" x14ac:dyDescent="0.3">
      <c r="R134" s="33"/>
      <c r="S134" s="33"/>
      <c r="T134" s="33"/>
      <c r="V134" s="34"/>
      <c r="W134" s="34"/>
      <c r="X134" s="34"/>
      <c r="AD134" s="17"/>
      <c r="AE134" s="17"/>
      <c r="AF134" s="17"/>
    </row>
    <row r="135" spans="18:32" x14ac:dyDescent="0.3">
      <c r="R135" s="33"/>
      <c r="S135" s="33"/>
      <c r="T135" s="33"/>
      <c r="V135" s="34"/>
      <c r="W135" s="34"/>
      <c r="X135" s="34"/>
      <c r="AD135" s="17"/>
      <c r="AE135" s="17"/>
      <c r="AF135" s="17"/>
    </row>
    <row r="136" spans="18:32" x14ac:dyDescent="0.3">
      <c r="R136" s="33"/>
      <c r="S136" s="33"/>
      <c r="T136" s="33"/>
      <c r="V136" s="34"/>
      <c r="W136" s="34"/>
      <c r="X136" s="34"/>
      <c r="AD136" s="17"/>
      <c r="AE136" s="17"/>
      <c r="AF136" s="17"/>
    </row>
    <row r="137" spans="18:32" x14ac:dyDescent="0.3">
      <c r="R137" s="33"/>
      <c r="S137" s="33"/>
      <c r="T137" s="33"/>
      <c r="V137" s="34"/>
      <c r="W137" s="34"/>
      <c r="X137" s="34"/>
      <c r="AD137" s="17"/>
      <c r="AE137" s="17"/>
      <c r="AF137" s="17"/>
    </row>
    <row r="138" spans="18:32" x14ac:dyDescent="0.3">
      <c r="R138" s="33"/>
      <c r="S138" s="33"/>
      <c r="T138" s="33"/>
      <c r="V138" s="34"/>
      <c r="W138" s="34"/>
      <c r="X138" s="34"/>
      <c r="AD138" s="17"/>
      <c r="AE138" s="17"/>
      <c r="AF138" s="17"/>
    </row>
    <row r="139" spans="18:32" x14ac:dyDescent="0.3">
      <c r="R139" s="33"/>
      <c r="S139" s="33"/>
      <c r="T139" s="33"/>
      <c r="V139" s="34"/>
      <c r="W139" s="34"/>
      <c r="X139" s="34"/>
      <c r="AD139" s="17"/>
      <c r="AE139" s="17"/>
      <c r="AF139" s="17"/>
    </row>
    <row r="140" spans="18:32" x14ac:dyDescent="0.3">
      <c r="R140" s="33"/>
      <c r="S140" s="33"/>
      <c r="T140" s="33"/>
      <c r="V140" s="34"/>
      <c r="W140" s="34"/>
      <c r="X140" s="34"/>
      <c r="AD140" s="17"/>
      <c r="AE140" s="17"/>
      <c r="AF140" s="17"/>
    </row>
    <row r="141" spans="18:32" x14ac:dyDescent="0.3">
      <c r="R141" s="33"/>
      <c r="S141" s="33"/>
      <c r="T141" s="33"/>
      <c r="V141" s="34"/>
      <c r="W141" s="34"/>
      <c r="X141" s="34"/>
      <c r="AD141" s="17"/>
      <c r="AE141" s="17"/>
      <c r="AF141" s="17"/>
    </row>
    <row r="142" spans="18:32" x14ac:dyDescent="0.3">
      <c r="R142" s="33"/>
      <c r="S142" s="33"/>
      <c r="T142" s="33"/>
      <c r="V142" s="34"/>
      <c r="W142" s="34"/>
      <c r="X142" s="34"/>
      <c r="AD142" s="17"/>
      <c r="AE142" s="17"/>
      <c r="AF142" s="17"/>
    </row>
    <row r="143" spans="18:32" x14ac:dyDescent="0.3">
      <c r="R143" s="33"/>
      <c r="S143" s="33"/>
      <c r="T143" s="33"/>
      <c r="V143" s="34"/>
      <c r="W143" s="34"/>
      <c r="X143" s="34"/>
      <c r="AD143" s="17"/>
      <c r="AE143" s="17"/>
      <c r="AF143" s="17"/>
    </row>
    <row r="144" spans="18:32" x14ac:dyDescent="0.3">
      <c r="R144" s="33"/>
      <c r="S144" s="33"/>
      <c r="T144" s="33"/>
      <c r="V144" s="34"/>
      <c r="W144" s="34"/>
      <c r="X144" s="34"/>
      <c r="AD144" s="17"/>
      <c r="AE144" s="17"/>
      <c r="AF144" s="17"/>
    </row>
    <row r="145" spans="18:32" x14ac:dyDescent="0.3">
      <c r="R145" s="33"/>
      <c r="S145" s="33"/>
      <c r="T145" s="33"/>
      <c r="V145" s="34"/>
      <c r="W145" s="34"/>
      <c r="X145" s="34"/>
      <c r="AD145" s="17"/>
      <c r="AE145" s="17"/>
      <c r="AF145" s="17"/>
    </row>
    <row r="146" spans="18:32" x14ac:dyDescent="0.3">
      <c r="R146" s="33"/>
      <c r="S146" s="33"/>
      <c r="T146" s="33"/>
      <c r="V146" s="34"/>
      <c r="W146" s="34"/>
      <c r="X146" s="34"/>
      <c r="AD146" s="17"/>
      <c r="AE146" s="17"/>
      <c r="AF146" s="17"/>
    </row>
    <row r="147" spans="18:32" x14ac:dyDescent="0.3">
      <c r="R147" s="33"/>
      <c r="S147" s="33"/>
      <c r="T147" s="33"/>
      <c r="V147" s="34"/>
      <c r="W147" s="34"/>
      <c r="X147" s="34"/>
      <c r="AD147" s="17"/>
      <c r="AE147" s="17"/>
      <c r="AF147" s="17"/>
    </row>
    <row r="148" spans="18:32" x14ac:dyDescent="0.3">
      <c r="R148" s="33"/>
      <c r="S148" s="33"/>
      <c r="T148" s="33"/>
      <c r="V148" s="34"/>
      <c r="W148" s="34"/>
      <c r="X148" s="34"/>
      <c r="AD148" s="17"/>
      <c r="AE148" s="17"/>
      <c r="AF148" s="17"/>
    </row>
    <row r="149" spans="18:32" x14ac:dyDescent="0.3">
      <c r="R149" s="33"/>
      <c r="S149" s="33"/>
      <c r="T149" s="33"/>
      <c r="V149" s="34"/>
      <c r="W149" s="34"/>
      <c r="X149" s="34"/>
      <c r="AD149" s="17"/>
      <c r="AE149" s="17"/>
      <c r="AF149" s="17"/>
    </row>
    <row r="150" spans="18:32" x14ac:dyDescent="0.3">
      <c r="R150" s="33"/>
      <c r="S150" s="33"/>
      <c r="T150" s="33"/>
      <c r="V150" s="34"/>
      <c r="W150" s="34"/>
      <c r="X150" s="34"/>
      <c r="AD150" s="17"/>
      <c r="AE150" s="17"/>
      <c r="AF150" s="17"/>
    </row>
    <row r="151" spans="18:32" x14ac:dyDescent="0.3">
      <c r="R151" s="33"/>
      <c r="S151" s="33"/>
      <c r="T151" s="33"/>
      <c r="V151" s="34"/>
      <c r="W151" s="34"/>
      <c r="X151" s="34"/>
      <c r="AD151" s="17"/>
      <c r="AE151" s="17"/>
      <c r="AF151" s="17"/>
    </row>
    <row r="152" spans="18:32" x14ac:dyDescent="0.3">
      <c r="R152" s="33"/>
      <c r="S152" s="33"/>
      <c r="T152" s="33"/>
      <c r="V152" s="34"/>
      <c r="W152" s="34"/>
      <c r="X152" s="34"/>
      <c r="AD152" s="17"/>
      <c r="AE152" s="17"/>
      <c r="AF152" s="17"/>
    </row>
    <row r="153" spans="18:32" x14ac:dyDescent="0.3">
      <c r="R153" s="33"/>
      <c r="S153" s="33"/>
      <c r="T153" s="33"/>
      <c r="V153" s="34"/>
      <c r="W153" s="34"/>
      <c r="X153" s="34"/>
      <c r="AD153" s="17"/>
      <c r="AE153" s="17"/>
      <c r="AF153" s="17"/>
    </row>
    <row r="154" spans="18:32" x14ac:dyDescent="0.3">
      <c r="R154" s="33"/>
      <c r="S154" s="33"/>
      <c r="T154" s="33"/>
      <c r="V154" s="34"/>
      <c r="W154" s="34"/>
      <c r="X154" s="34"/>
      <c r="AD154" s="17"/>
      <c r="AE154" s="17"/>
      <c r="AF154" s="17"/>
    </row>
    <row r="155" spans="18:32" x14ac:dyDescent="0.3">
      <c r="R155" s="33"/>
      <c r="S155" s="33"/>
      <c r="T155" s="33"/>
      <c r="V155" s="34"/>
      <c r="W155" s="34"/>
      <c r="X155" s="34"/>
      <c r="AD155" s="17"/>
      <c r="AE155" s="17"/>
      <c r="AF155" s="17"/>
    </row>
    <row r="156" spans="18:32" x14ac:dyDescent="0.3">
      <c r="R156" s="33"/>
      <c r="S156" s="33"/>
      <c r="T156" s="33"/>
      <c r="V156" s="34"/>
      <c r="W156" s="34"/>
      <c r="X156" s="34"/>
      <c r="AD156" s="17"/>
      <c r="AE156" s="17"/>
      <c r="AF156" s="17"/>
    </row>
    <row r="157" spans="18:32" x14ac:dyDescent="0.3">
      <c r="R157" s="33"/>
      <c r="S157" s="33"/>
      <c r="T157" s="33"/>
      <c r="V157" s="34"/>
      <c r="W157" s="34"/>
      <c r="X157" s="34"/>
      <c r="AD157" s="17"/>
      <c r="AE157" s="17"/>
      <c r="AF157" s="17"/>
    </row>
    <row r="158" spans="18:32" x14ac:dyDescent="0.3">
      <c r="R158" s="33"/>
      <c r="S158" s="33"/>
      <c r="T158" s="33"/>
      <c r="V158" s="34"/>
      <c r="W158" s="34"/>
      <c r="X158" s="34"/>
      <c r="AD158" s="17"/>
      <c r="AE158" s="17"/>
      <c r="AF158" s="17"/>
    </row>
    <row r="159" spans="18:32" x14ac:dyDescent="0.3">
      <c r="R159" s="33"/>
      <c r="S159" s="33"/>
      <c r="T159" s="33"/>
      <c r="V159" s="34"/>
      <c r="W159" s="34"/>
      <c r="X159" s="34"/>
      <c r="AD159" s="17"/>
      <c r="AE159" s="17"/>
      <c r="AF159" s="17"/>
    </row>
    <row r="160" spans="18:32" x14ac:dyDescent="0.3">
      <c r="R160" s="33"/>
      <c r="S160" s="33"/>
      <c r="T160" s="33"/>
      <c r="V160" s="34"/>
      <c r="W160" s="34"/>
      <c r="X160" s="34"/>
      <c r="AD160" s="17"/>
      <c r="AE160" s="17"/>
      <c r="AF160" s="17"/>
    </row>
    <row r="161" spans="18:32" x14ac:dyDescent="0.3">
      <c r="R161" s="33"/>
      <c r="S161" s="33"/>
      <c r="T161" s="33"/>
      <c r="V161" s="34"/>
      <c r="W161" s="34"/>
      <c r="X161" s="34"/>
      <c r="AD161" s="17"/>
      <c r="AE161" s="17"/>
      <c r="AF161" s="17"/>
    </row>
    <row r="162" spans="18:32" x14ac:dyDescent="0.3">
      <c r="R162" s="33"/>
      <c r="S162" s="33"/>
      <c r="T162" s="33"/>
      <c r="V162" s="34"/>
      <c r="W162" s="34"/>
      <c r="X162" s="34"/>
      <c r="AD162" s="17"/>
      <c r="AE162" s="17"/>
      <c r="AF162" s="17"/>
    </row>
    <row r="163" spans="18:32" x14ac:dyDescent="0.3">
      <c r="R163" s="33"/>
      <c r="S163" s="33"/>
      <c r="T163" s="33"/>
      <c r="V163" s="34"/>
      <c r="W163" s="34"/>
      <c r="X163" s="34"/>
      <c r="AD163" s="17"/>
      <c r="AE163" s="17"/>
      <c r="AF163" s="17"/>
    </row>
    <row r="164" spans="18:32" x14ac:dyDescent="0.3">
      <c r="R164" s="33"/>
      <c r="S164" s="33"/>
      <c r="T164" s="33"/>
      <c r="V164" s="34"/>
      <c r="W164" s="34"/>
      <c r="X164" s="34"/>
      <c r="AD164" s="17"/>
      <c r="AE164" s="17"/>
      <c r="AF164" s="17"/>
    </row>
    <row r="165" spans="18:32" x14ac:dyDescent="0.3">
      <c r="R165" s="33"/>
      <c r="S165" s="33"/>
      <c r="T165" s="33"/>
      <c r="V165" s="34"/>
      <c r="W165" s="34"/>
      <c r="X165" s="34"/>
      <c r="Y165" s="34"/>
      <c r="Z165" s="34"/>
      <c r="AA165" s="34"/>
      <c r="AD165" s="17"/>
      <c r="AE165" s="17"/>
      <c r="AF165" s="17"/>
    </row>
    <row r="166" spans="18:32" x14ac:dyDescent="0.3">
      <c r="V166" s="35"/>
      <c r="W166" s="35"/>
      <c r="X166" s="35"/>
      <c r="AD166" s="18"/>
      <c r="AE166" s="18"/>
      <c r="AF166" s="18"/>
    </row>
  </sheetData>
  <pageMargins left="0.7" right="0.7" top="0.75" bottom="0.75" header="0.3" footer="0.3"/>
  <pageSetup paperSize="8" scale="95"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89"/>
  <sheetViews>
    <sheetView workbookViewId="0">
      <selection activeCell="L53" sqref="L53"/>
    </sheetView>
  </sheetViews>
  <sheetFormatPr defaultRowHeight="13" x14ac:dyDescent="0.3"/>
  <sheetData>
    <row r="1" spans="1:10" x14ac:dyDescent="0.3">
      <c r="A1" s="2" t="s">
        <v>413</v>
      </c>
    </row>
    <row r="2" spans="1:10" x14ac:dyDescent="0.3">
      <c r="A2" t="s">
        <v>414</v>
      </c>
      <c r="E2" s="15"/>
      <c r="G2" s="40" t="s">
        <v>416</v>
      </c>
      <c r="H2" s="42"/>
      <c r="I2" s="15"/>
      <c r="J2" s="15"/>
    </row>
    <row r="3" spans="1:10" x14ac:dyDescent="0.3">
      <c r="A3" s="15" t="s">
        <v>235</v>
      </c>
      <c r="B3" s="15" t="s">
        <v>242</v>
      </c>
      <c r="C3" s="15" t="s">
        <v>424</v>
      </c>
      <c r="D3" s="15" t="s">
        <v>407</v>
      </c>
      <c r="E3" s="15" t="s">
        <v>415</v>
      </c>
      <c r="F3" s="15" t="s">
        <v>408</v>
      </c>
      <c r="G3" s="40" t="s">
        <v>420</v>
      </c>
      <c r="H3" s="40" t="s">
        <v>421</v>
      </c>
      <c r="I3" s="40" t="s">
        <v>422</v>
      </c>
      <c r="J3" s="40" t="s">
        <v>423</v>
      </c>
    </row>
    <row r="4" spans="1:10" x14ac:dyDescent="0.3">
      <c r="A4" s="15" t="s">
        <v>402</v>
      </c>
      <c r="B4" s="6">
        <v>31</v>
      </c>
      <c r="C4" s="15" t="s">
        <v>387</v>
      </c>
      <c r="D4" s="15">
        <v>241.6</v>
      </c>
      <c r="E4" s="15">
        <v>218.7</v>
      </c>
      <c r="F4" s="15">
        <f>135.5*4</f>
        <v>542</v>
      </c>
      <c r="G4" s="51">
        <f t="shared" ref="G4:G18" si="0">D4/SUM(D4:F4)</f>
        <v>0.24104559513119825</v>
      </c>
      <c r="H4" s="51">
        <f t="shared" ref="H4:H18" si="1">E4/SUM(D4:F4)</f>
        <v>0.21819814426818318</v>
      </c>
      <c r="I4" s="51">
        <f t="shared" ref="I4:I18" si="2">F4/SUM(D4:F4)</f>
        <v>0.54075626060061865</v>
      </c>
      <c r="J4" s="40">
        <f t="shared" ref="J4:J18" si="3">SUM(D4:F4)</f>
        <v>1002.3</v>
      </c>
    </row>
    <row r="5" spans="1:10" x14ac:dyDescent="0.3">
      <c r="A5" s="15" t="s">
        <v>403</v>
      </c>
      <c r="B5" s="6">
        <v>14</v>
      </c>
      <c r="C5" s="15" t="s">
        <v>388</v>
      </c>
      <c r="D5" s="15">
        <v>241.6</v>
      </c>
      <c r="E5" s="15">
        <f>23.8*9</f>
        <v>214.20000000000002</v>
      </c>
      <c r="F5" s="15">
        <f>136*4</f>
        <v>544</v>
      </c>
      <c r="G5" s="51">
        <f t="shared" si="0"/>
        <v>0.24164832966593319</v>
      </c>
      <c r="H5" s="51">
        <f t="shared" si="1"/>
        <v>0.21424284856971396</v>
      </c>
      <c r="I5" s="51">
        <f t="shared" si="2"/>
        <v>0.54410882176435293</v>
      </c>
      <c r="J5" s="40">
        <f t="shared" si="3"/>
        <v>999.8</v>
      </c>
    </row>
    <row r="6" spans="1:10" x14ac:dyDescent="0.3">
      <c r="A6" s="15" t="s">
        <v>404</v>
      </c>
      <c r="B6" s="6">
        <v>17</v>
      </c>
      <c r="C6" s="15" t="s">
        <v>389</v>
      </c>
      <c r="D6" s="15">
        <v>241.6</v>
      </c>
      <c r="E6" s="15">
        <f>24.8*9</f>
        <v>223.20000000000002</v>
      </c>
      <c r="F6" s="15">
        <f>135.1*4</f>
        <v>540.4</v>
      </c>
      <c r="G6" s="51">
        <f t="shared" si="0"/>
        <v>0.24035017906884201</v>
      </c>
      <c r="H6" s="51">
        <f t="shared" si="1"/>
        <v>0.22204536410664544</v>
      </c>
      <c r="I6" s="51">
        <f t="shared" si="2"/>
        <v>0.53760445682451252</v>
      </c>
      <c r="J6" s="40">
        <f t="shared" si="3"/>
        <v>1005.2</v>
      </c>
    </row>
    <row r="7" spans="1:10" x14ac:dyDescent="0.3">
      <c r="A7" s="15" t="s">
        <v>237</v>
      </c>
      <c r="B7" s="6">
        <v>37</v>
      </c>
      <c r="C7" s="15" t="s">
        <v>390</v>
      </c>
      <c r="D7" s="15">
        <f>40.7*4</f>
        <v>162.80000000000001</v>
      </c>
      <c r="E7" s="15">
        <f>14.9*9</f>
        <v>134.1</v>
      </c>
      <c r="F7" s="15">
        <f>152.1*4</f>
        <v>608.4</v>
      </c>
      <c r="G7" s="51">
        <f t="shared" si="0"/>
        <v>0.17982989064398544</v>
      </c>
      <c r="H7" s="51">
        <f t="shared" si="1"/>
        <v>0.14812769247763172</v>
      </c>
      <c r="I7" s="51">
        <f t="shared" si="2"/>
        <v>0.67204241687838284</v>
      </c>
      <c r="J7" s="40">
        <f t="shared" si="3"/>
        <v>905.3</v>
      </c>
    </row>
    <row r="8" spans="1:10" x14ac:dyDescent="0.3">
      <c r="A8" s="15" t="s">
        <v>403</v>
      </c>
      <c r="B8" s="6">
        <v>18</v>
      </c>
      <c r="C8" s="15" t="s">
        <v>391</v>
      </c>
      <c r="D8" s="15">
        <f>51 *4</f>
        <v>204</v>
      </c>
      <c r="E8" s="15">
        <f>19.2*9</f>
        <v>172.79999999999998</v>
      </c>
      <c r="F8" s="15">
        <f>173.9*4</f>
        <v>695.6</v>
      </c>
      <c r="G8" s="51">
        <f t="shared" si="0"/>
        <v>0.19022752704214843</v>
      </c>
      <c r="H8" s="51">
        <f t="shared" si="1"/>
        <v>0.1611339052592316</v>
      </c>
      <c r="I8" s="51">
        <f t="shared" si="2"/>
        <v>0.64863856769861994</v>
      </c>
      <c r="J8" s="40">
        <f t="shared" si="3"/>
        <v>1072.4000000000001</v>
      </c>
    </row>
    <row r="9" spans="1:10" x14ac:dyDescent="0.3">
      <c r="A9" s="15" t="s">
        <v>404</v>
      </c>
      <c r="B9" s="6">
        <v>19</v>
      </c>
      <c r="C9" s="15" t="s">
        <v>392</v>
      </c>
      <c r="D9" s="15">
        <f>32.5 *4</f>
        <v>130</v>
      </c>
      <c r="E9" s="15">
        <f>10.7*9</f>
        <v>96.3</v>
      </c>
      <c r="F9" s="15">
        <f>131.4*4</f>
        <v>525.6</v>
      </c>
      <c r="G9" s="51">
        <f t="shared" si="0"/>
        <v>0.17289533182604067</v>
      </c>
      <c r="H9" s="51">
        <f t="shared" si="1"/>
        <v>0.12807554196036705</v>
      </c>
      <c r="I9" s="51">
        <f t="shared" si="2"/>
        <v>0.69902912621359214</v>
      </c>
      <c r="J9" s="40">
        <f t="shared" si="3"/>
        <v>751.90000000000009</v>
      </c>
    </row>
    <row r="10" spans="1:10" x14ac:dyDescent="0.3">
      <c r="A10" s="15" t="s">
        <v>238</v>
      </c>
      <c r="B10" s="6">
        <v>32</v>
      </c>
      <c r="C10" s="15" t="s">
        <v>393</v>
      </c>
      <c r="D10" s="15">
        <f>41.1 *4</f>
        <v>164.4</v>
      </c>
      <c r="E10" s="15">
        <f>18.3*9</f>
        <v>164.70000000000002</v>
      </c>
      <c r="F10" s="15">
        <f>138.4*4</f>
        <v>553.6</v>
      </c>
      <c r="G10" s="51">
        <f t="shared" si="0"/>
        <v>0.18624674294777388</v>
      </c>
      <c r="H10" s="51">
        <f t="shared" si="1"/>
        <v>0.18658660926702164</v>
      </c>
      <c r="I10" s="51">
        <f t="shared" si="2"/>
        <v>0.62716664778520448</v>
      </c>
      <c r="J10" s="40">
        <f t="shared" si="3"/>
        <v>882.7</v>
      </c>
    </row>
    <row r="11" spans="1:10" x14ac:dyDescent="0.3">
      <c r="A11" s="15" t="s">
        <v>403</v>
      </c>
      <c r="B11" s="6">
        <v>16</v>
      </c>
      <c r="C11" s="15" t="s">
        <v>394</v>
      </c>
      <c r="D11" s="15">
        <f>38.4*4</f>
        <v>153.6</v>
      </c>
      <c r="E11" s="15">
        <f>16.7*9</f>
        <v>150.29999999999998</v>
      </c>
      <c r="F11" s="15">
        <f>129.9*4</f>
        <v>519.6</v>
      </c>
      <c r="G11" s="51">
        <f t="shared" si="0"/>
        <v>0.18652094717668488</v>
      </c>
      <c r="H11" s="51">
        <f t="shared" si="1"/>
        <v>0.18251366120218576</v>
      </c>
      <c r="I11" s="51">
        <f t="shared" si="2"/>
        <v>0.6309653916211293</v>
      </c>
      <c r="J11" s="40">
        <f t="shared" si="3"/>
        <v>823.5</v>
      </c>
    </row>
    <row r="12" spans="1:10" x14ac:dyDescent="0.3">
      <c r="A12" s="15" t="s">
        <v>404</v>
      </c>
      <c r="B12" s="6">
        <v>16</v>
      </c>
      <c r="C12" s="15" t="s">
        <v>395</v>
      </c>
      <c r="D12" s="15">
        <f>43.7*4</f>
        <v>174.8</v>
      </c>
      <c r="E12" s="15">
        <f>20*9</f>
        <v>180</v>
      </c>
      <c r="F12" s="15">
        <f>147*4</f>
        <v>588</v>
      </c>
      <c r="G12" s="51">
        <f t="shared" si="0"/>
        <v>0.18540517607127707</v>
      </c>
      <c r="H12" s="51">
        <f t="shared" si="1"/>
        <v>0.19092066185829445</v>
      </c>
      <c r="I12" s="51">
        <f t="shared" si="2"/>
        <v>0.62367416207042858</v>
      </c>
      <c r="J12" s="40">
        <f t="shared" si="3"/>
        <v>942.8</v>
      </c>
    </row>
    <row r="13" spans="1:10" x14ac:dyDescent="0.3">
      <c r="A13" s="15" t="s">
        <v>405</v>
      </c>
      <c r="B13" s="6">
        <v>31</v>
      </c>
      <c r="C13" s="15" t="s">
        <v>396</v>
      </c>
      <c r="D13" s="15">
        <f>60.7*4</f>
        <v>242.8</v>
      </c>
      <c r="E13" s="15">
        <f>22.4*9</f>
        <v>201.6</v>
      </c>
      <c r="F13" s="15">
        <f>186.9*4</f>
        <v>747.6</v>
      </c>
      <c r="G13" s="51">
        <f t="shared" si="0"/>
        <v>0.20369127516778524</v>
      </c>
      <c r="H13" s="51">
        <f t="shared" si="1"/>
        <v>0.16912751677852347</v>
      </c>
      <c r="I13" s="51">
        <f t="shared" si="2"/>
        <v>0.62718120805369126</v>
      </c>
      <c r="J13" s="40">
        <f t="shared" si="3"/>
        <v>1192</v>
      </c>
    </row>
    <row r="14" spans="1:10" x14ac:dyDescent="0.3">
      <c r="A14" s="15" t="s">
        <v>403</v>
      </c>
      <c r="B14" s="6">
        <v>14</v>
      </c>
      <c r="C14" s="15" t="s">
        <v>397</v>
      </c>
      <c r="D14" s="15">
        <f>69.7*4</f>
        <v>278.8</v>
      </c>
      <c r="E14" s="15">
        <f>26.9*9</f>
        <v>242.1</v>
      </c>
      <c r="F14" s="15">
        <f>212.7*4</f>
        <v>850.8</v>
      </c>
      <c r="G14" s="51">
        <f t="shared" si="0"/>
        <v>0.20325143981920249</v>
      </c>
      <c r="H14" s="51">
        <f t="shared" si="1"/>
        <v>0.17649631843697602</v>
      </c>
      <c r="I14" s="51">
        <f t="shared" si="2"/>
        <v>0.62025224174382154</v>
      </c>
      <c r="J14" s="40">
        <f t="shared" si="3"/>
        <v>1371.6999999999998</v>
      </c>
    </row>
    <row r="15" spans="1:10" x14ac:dyDescent="0.3">
      <c r="A15" s="15" t="s">
        <v>404</v>
      </c>
      <c r="B15" s="6">
        <v>17</v>
      </c>
      <c r="C15" s="15" t="s">
        <v>398</v>
      </c>
      <c r="D15" s="15">
        <f>53.3*4</f>
        <v>213.2</v>
      </c>
      <c r="E15" s="15">
        <f>18.6*9</f>
        <v>167.4</v>
      </c>
      <c r="F15" s="15">
        <f>165.7*4</f>
        <v>662.8</v>
      </c>
      <c r="G15" s="51">
        <f t="shared" si="0"/>
        <v>0.2043319915660341</v>
      </c>
      <c r="H15" s="51">
        <f t="shared" si="1"/>
        <v>0.1604370327774583</v>
      </c>
      <c r="I15" s="51">
        <f t="shared" si="2"/>
        <v>0.63523097565650744</v>
      </c>
      <c r="J15" s="40">
        <f t="shared" si="3"/>
        <v>1043.4000000000001</v>
      </c>
    </row>
    <row r="16" spans="1:10" x14ac:dyDescent="0.3">
      <c r="A16" s="15" t="s">
        <v>406</v>
      </c>
      <c r="B16" s="6">
        <v>29</v>
      </c>
      <c r="C16" s="15" t="s">
        <v>399</v>
      </c>
      <c r="D16" s="15">
        <f>57.8*4</f>
        <v>231.2</v>
      </c>
      <c r="E16" s="15">
        <f>20.5*9</f>
        <v>184.5</v>
      </c>
      <c r="F16" s="15">
        <f>200.5*4</f>
        <v>802</v>
      </c>
      <c r="G16" s="51">
        <f t="shared" si="0"/>
        <v>0.18986614108565325</v>
      </c>
      <c r="H16" s="51">
        <f t="shared" si="1"/>
        <v>0.15151515151515152</v>
      </c>
      <c r="I16" s="51">
        <f t="shared" si="2"/>
        <v>0.65861870739919515</v>
      </c>
      <c r="J16" s="40">
        <f t="shared" si="3"/>
        <v>1217.7</v>
      </c>
    </row>
    <row r="17" spans="1:11" x14ac:dyDescent="0.3">
      <c r="A17" s="15" t="s">
        <v>403</v>
      </c>
      <c r="B17" s="6">
        <v>14</v>
      </c>
      <c r="C17" s="15" t="s">
        <v>400</v>
      </c>
      <c r="D17" s="15">
        <f>62.3*4</f>
        <v>249.2</v>
      </c>
      <c r="E17" s="15">
        <f>21.6*9</f>
        <v>194.4</v>
      </c>
      <c r="F17" s="15">
        <f>215.3*4</f>
        <v>861.2</v>
      </c>
      <c r="G17" s="51">
        <f t="shared" si="0"/>
        <v>0.19098712446351929</v>
      </c>
      <c r="H17" s="51">
        <f t="shared" si="1"/>
        <v>0.1489883507050889</v>
      </c>
      <c r="I17" s="51">
        <f t="shared" si="2"/>
        <v>0.66002452483139173</v>
      </c>
      <c r="J17" s="40">
        <f t="shared" si="3"/>
        <v>1304.8000000000002</v>
      </c>
    </row>
    <row r="18" spans="1:11" x14ac:dyDescent="0.3">
      <c r="A18" s="15" t="s">
        <v>404</v>
      </c>
      <c r="B18" s="6">
        <v>15</v>
      </c>
      <c r="C18" s="15" t="s">
        <v>401</v>
      </c>
      <c r="D18" s="15">
        <f>53.5 *4</f>
        <v>214</v>
      </c>
      <c r="E18" s="15">
        <f>19.4*9</f>
        <v>174.6</v>
      </c>
      <c r="F18" s="15">
        <f>186.9*4</f>
        <v>747.6</v>
      </c>
      <c r="G18" s="51">
        <f t="shared" si="0"/>
        <v>0.18834712198556591</v>
      </c>
      <c r="H18" s="51">
        <f t="shared" si="1"/>
        <v>0.15367012849850378</v>
      </c>
      <c r="I18" s="51">
        <f t="shared" si="2"/>
        <v>0.65798274951593028</v>
      </c>
      <c r="J18" s="40">
        <f t="shared" si="3"/>
        <v>1136.2</v>
      </c>
    </row>
    <row r="19" spans="1:11" x14ac:dyDescent="0.3">
      <c r="A19" s="15"/>
      <c r="B19" s="6"/>
      <c r="C19" s="15"/>
      <c r="D19" s="15"/>
      <c r="E19" s="15"/>
      <c r="F19" s="15"/>
      <c r="G19" s="52" t="s">
        <v>418</v>
      </c>
      <c r="H19" s="53"/>
      <c r="I19" s="53"/>
      <c r="J19" s="15"/>
    </row>
    <row r="20" spans="1:11" x14ac:dyDescent="0.3">
      <c r="A20" s="15" t="s">
        <v>417</v>
      </c>
      <c r="B20" s="6"/>
      <c r="C20" s="15"/>
      <c r="D20" s="15"/>
      <c r="E20" s="15"/>
      <c r="F20" s="15"/>
      <c r="G20" s="52" t="s">
        <v>420</v>
      </c>
      <c r="H20" s="52" t="s">
        <v>421</v>
      </c>
      <c r="I20" s="52" t="s">
        <v>422</v>
      </c>
      <c r="J20" s="41" t="s">
        <v>423</v>
      </c>
    </row>
    <row r="21" spans="1:11" x14ac:dyDescent="0.3">
      <c r="A21" s="15" t="s">
        <v>402</v>
      </c>
      <c r="B21" s="6">
        <v>31</v>
      </c>
      <c r="C21" s="15">
        <v>1000</v>
      </c>
      <c r="D21" s="15">
        <f>241.6*0.8</f>
        <v>193.28</v>
      </c>
      <c r="E21" s="15">
        <v>218.7</v>
      </c>
      <c r="F21" s="15">
        <f>135.5*4</f>
        <v>542</v>
      </c>
      <c r="G21" s="52">
        <f t="shared" ref="G21:G35" si="4">D21/SUM(D21:F21)</f>
        <v>0.20260382817249836</v>
      </c>
      <c r="H21" s="52">
        <f t="shared" ref="H21:H35" si="5">E21/SUM(D21:F21)</f>
        <v>0.2292500891004004</v>
      </c>
      <c r="I21" s="52">
        <f t="shared" ref="I21:I35" si="6">F21/SUM(D21:F21)</f>
        <v>0.56814608272710121</v>
      </c>
      <c r="J21" s="41">
        <f t="shared" ref="J21:J35" si="7">SUM(D21:F21)</f>
        <v>953.98</v>
      </c>
    </row>
    <row r="22" spans="1:11" x14ac:dyDescent="0.3">
      <c r="A22" s="15" t="s">
        <v>403</v>
      </c>
      <c r="B22" s="6">
        <v>14</v>
      </c>
      <c r="C22" s="15">
        <v>995</v>
      </c>
      <c r="D22" s="15">
        <f>241.6*0.8</f>
        <v>193.28</v>
      </c>
      <c r="E22" s="15">
        <f>23.8*9</f>
        <v>214.20000000000002</v>
      </c>
      <c r="F22" s="15">
        <f>136*4</f>
        <v>544</v>
      </c>
      <c r="G22" s="52">
        <f t="shared" si="4"/>
        <v>0.20313616681380586</v>
      </c>
      <c r="H22" s="52">
        <f t="shared" si="5"/>
        <v>0.22512296632614454</v>
      </c>
      <c r="I22" s="52">
        <f t="shared" si="6"/>
        <v>0.57174086686004955</v>
      </c>
      <c r="J22" s="41">
        <f t="shared" si="7"/>
        <v>951.48</v>
      </c>
    </row>
    <row r="23" spans="1:11" x14ac:dyDescent="0.3">
      <c r="A23" s="15" t="s">
        <v>404</v>
      </c>
      <c r="B23" s="6">
        <v>17</v>
      </c>
      <c r="C23" s="15">
        <v>1003</v>
      </c>
      <c r="D23" s="15">
        <f>241.6*0.8</f>
        <v>193.28</v>
      </c>
      <c r="E23" s="15">
        <f>24.8*9</f>
        <v>223.20000000000002</v>
      </c>
      <c r="F23" s="15">
        <f>135.1*4</f>
        <v>540.4</v>
      </c>
      <c r="G23" s="52">
        <f t="shared" si="4"/>
        <v>0.20198980018393112</v>
      </c>
      <c r="H23" s="52">
        <f t="shared" si="5"/>
        <v>0.23325808878856286</v>
      </c>
      <c r="I23" s="52">
        <f t="shared" si="6"/>
        <v>0.564752111027506</v>
      </c>
      <c r="J23" s="41">
        <f t="shared" si="7"/>
        <v>956.88</v>
      </c>
    </row>
    <row r="24" spans="1:11" x14ac:dyDescent="0.3">
      <c r="A24" s="15" t="s">
        <v>237</v>
      </c>
      <c r="B24" s="6">
        <v>37</v>
      </c>
      <c r="C24" s="15">
        <v>968</v>
      </c>
      <c r="D24" s="15">
        <f>(40.7*4)*0.8</f>
        <v>130.24</v>
      </c>
      <c r="E24" s="15">
        <f>14.9*9</f>
        <v>134.1</v>
      </c>
      <c r="F24" s="15">
        <f>152.1*4</f>
        <v>608.4</v>
      </c>
      <c r="G24" s="52">
        <f t="shared" si="4"/>
        <v>0.14923115704562642</v>
      </c>
      <c r="H24" s="52">
        <f t="shared" si="5"/>
        <v>0.15365400921236563</v>
      </c>
      <c r="I24" s="52">
        <f t="shared" si="6"/>
        <v>0.69711483374200789</v>
      </c>
      <c r="J24" s="41">
        <f t="shared" si="7"/>
        <v>872.74</v>
      </c>
    </row>
    <row r="25" spans="1:11" x14ac:dyDescent="0.3">
      <c r="A25" s="15" t="s">
        <v>403</v>
      </c>
      <c r="B25" s="6">
        <v>18</v>
      </c>
      <c r="C25" s="15">
        <v>1088</v>
      </c>
      <c r="D25" s="15">
        <f>(49.4 *4)*0.8</f>
        <v>158.08000000000001</v>
      </c>
      <c r="E25" s="15">
        <f>19.2*9</f>
        <v>172.79999999999998</v>
      </c>
      <c r="F25" s="15">
        <f>173.9*4</f>
        <v>695.6</v>
      </c>
      <c r="G25" s="52">
        <f t="shared" si="4"/>
        <v>0.15400202634245189</v>
      </c>
      <c r="H25" s="52">
        <f t="shared" si="5"/>
        <v>0.16834229600187045</v>
      </c>
      <c r="I25" s="52">
        <f t="shared" si="6"/>
        <v>0.67765567765567769</v>
      </c>
      <c r="J25" s="41">
        <f t="shared" si="7"/>
        <v>1026.48</v>
      </c>
    </row>
    <row r="26" spans="1:11" x14ac:dyDescent="0.3">
      <c r="A26" s="15" t="s">
        <v>404</v>
      </c>
      <c r="B26" s="6">
        <v>19</v>
      </c>
      <c r="C26" s="15">
        <v>853</v>
      </c>
      <c r="D26" s="15">
        <f>(32.5 *4)*0.8</f>
        <v>104</v>
      </c>
      <c r="E26" s="15">
        <f>10.7*9</f>
        <v>96.3</v>
      </c>
      <c r="F26" s="15">
        <f>131.4*4</f>
        <v>525.6</v>
      </c>
      <c r="G26" s="52">
        <f t="shared" si="4"/>
        <v>0.14327042292326764</v>
      </c>
      <c r="H26" s="52">
        <f t="shared" si="5"/>
        <v>0.13266290122606417</v>
      </c>
      <c r="I26" s="52">
        <f t="shared" si="6"/>
        <v>0.72406667585066808</v>
      </c>
      <c r="J26" s="41">
        <f t="shared" si="7"/>
        <v>725.90000000000009</v>
      </c>
    </row>
    <row r="27" spans="1:11" x14ac:dyDescent="0.3">
      <c r="A27" s="15" t="s">
        <v>238</v>
      </c>
      <c r="B27" s="6">
        <v>32</v>
      </c>
      <c r="C27" s="15">
        <v>875</v>
      </c>
      <c r="D27" s="15">
        <f>(41.1 *4)*0.8</f>
        <v>131.52000000000001</v>
      </c>
      <c r="E27" s="15">
        <f>18.3*9</f>
        <v>164.70000000000002</v>
      </c>
      <c r="F27" s="15">
        <f>138.4*4</f>
        <v>553.6</v>
      </c>
      <c r="G27" s="52">
        <f t="shared" si="4"/>
        <v>0.15476218493327998</v>
      </c>
      <c r="H27" s="52">
        <f t="shared" si="5"/>
        <v>0.19380574709938575</v>
      </c>
      <c r="I27" s="52">
        <f t="shared" si="6"/>
        <v>0.65143206796733422</v>
      </c>
      <c r="J27" s="41">
        <f t="shared" si="7"/>
        <v>849.82</v>
      </c>
      <c r="K27" s="15"/>
    </row>
    <row r="28" spans="1:11" x14ac:dyDescent="0.3">
      <c r="A28" s="15" t="s">
        <v>403</v>
      </c>
      <c r="B28" s="6">
        <v>16</v>
      </c>
      <c r="C28" s="15">
        <v>815</v>
      </c>
      <c r="D28" s="15">
        <f>(38.4*4)*0.8</f>
        <v>122.88</v>
      </c>
      <c r="E28" s="15">
        <f>16.7*9</f>
        <v>150.29999999999998</v>
      </c>
      <c r="F28" s="15">
        <f>129.9*4</f>
        <v>519.6</v>
      </c>
      <c r="G28" s="52">
        <f t="shared" si="4"/>
        <v>0.15499886475440855</v>
      </c>
      <c r="H28" s="52">
        <f t="shared" si="5"/>
        <v>0.18958601377431317</v>
      </c>
      <c r="I28" s="52">
        <f t="shared" si="6"/>
        <v>0.65541512147127834</v>
      </c>
      <c r="J28" s="41">
        <f t="shared" si="7"/>
        <v>792.78</v>
      </c>
      <c r="K28" s="15"/>
    </row>
    <row r="29" spans="1:11" x14ac:dyDescent="0.3">
      <c r="A29" s="15" t="s">
        <v>404</v>
      </c>
      <c r="B29" s="6">
        <v>16</v>
      </c>
      <c r="C29" s="15">
        <v>936</v>
      </c>
      <c r="D29" s="15">
        <f>(43.7*4)*0.8</f>
        <v>139.84</v>
      </c>
      <c r="E29" s="15">
        <f>20*9</f>
        <v>180</v>
      </c>
      <c r="F29" s="15">
        <f>147*4</f>
        <v>588</v>
      </c>
      <c r="G29" s="52">
        <f t="shared" si="4"/>
        <v>0.15403595347197743</v>
      </c>
      <c r="H29" s="52">
        <f t="shared" si="5"/>
        <v>0.19827282340500529</v>
      </c>
      <c r="I29" s="52">
        <f t="shared" si="6"/>
        <v>0.6476912231230173</v>
      </c>
      <c r="J29" s="41">
        <f t="shared" si="7"/>
        <v>907.84</v>
      </c>
      <c r="K29" s="15"/>
    </row>
    <row r="30" spans="1:11" x14ac:dyDescent="0.3">
      <c r="A30" s="15" t="s">
        <v>405</v>
      </c>
      <c r="B30" s="6">
        <v>31</v>
      </c>
      <c r="C30" s="15">
        <v>1176</v>
      </c>
      <c r="D30" s="15">
        <f>(60.7*4)*0.8</f>
        <v>194.24</v>
      </c>
      <c r="E30" s="15">
        <f>22.4*9</f>
        <v>201.6</v>
      </c>
      <c r="F30" s="15">
        <f>186.9*4</f>
        <v>747.6</v>
      </c>
      <c r="G30" s="52">
        <f t="shared" si="4"/>
        <v>0.16987336458406213</v>
      </c>
      <c r="H30" s="52">
        <f t="shared" si="5"/>
        <v>0.17631008185825228</v>
      </c>
      <c r="I30" s="52">
        <f t="shared" si="6"/>
        <v>0.65381655355768553</v>
      </c>
      <c r="J30" s="41">
        <f t="shared" si="7"/>
        <v>1143.44</v>
      </c>
      <c r="K30" s="15"/>
    </row>
    <row r="31" spans="1:11" x14ac:dyDescent="0.3">
      <c r="A31" s="15" t="s">
        <v>403</v>
      </c>
      <c r="B31" s="6">
        <v>14</v>
      </c>
      <c r="C31" s="15">
        <v>1350</v>
      </c>
      <c r="D31" s="15">
        <f>(69.7*4)*0.8</f>
        <v>223.04000000000002</v>
      </c>
      <c r="E31" s="15">
        <f>26.9*9</f>
        <v>242.1</v>
      </c>
      <c r="F31" s="15">
        <f>212.7*4</f>
        <v>850.8</v>
      </c>
      <c r="G31" s="52">
        <f t="shared" si="4"/>
        <v>0.16949101022842988</v>
      </c>
      <c r="H31" s="52">
        <f t="shared" si="5"/>
        <v>0.18397495326534644</v>
      </c>
      <c r="I31" s="52">
        <f t="shared" si="6"/>
        <v>0.64653403650622365</v>
      </c>
      <c r="J31" s="41">
        <f t="shared" si="7"/>
        <v>1315.94</v>
      </c>
      <c r="K31" s="15"/>
    </row>
    <row r="32" spans="1:11" x14ac:dyDescent="0.3">
      <c r="A32" s="15" t="s">
        <v>404</v>
      </c>
      <c r="B32" s="6">
        <v>17</v>
      </c>
      <c r="C32" s="15">
        <v>1033</v>
      </c>
      <c r="D32" s="15">
        <f>(53.3*4)*0.8</f>
        <v>170.56</v>
      </c>
      <c r="E32" s="15">
        <f>18.6*9</f>
        <v>167.4</v>
      </c>
      <c r="F32" s="15">
        <f>165.7*4</f>
        <v>662.8</v>
      </c>
      <c r="G32" s="52">
        <f t="shared" si="4"/>
        <v>0.17043047284064111</v>
      </c>
      <c r="H32" s="52">
        <f t="shared" si="5"/>
        <v>0.16727287261681123</v>
      </c>
      <c r="I32" s="52">
        <f t="shared" si="6"/>
        <v>0.6622966545425476</v>
      </c>
      <c r="J32" s="41">
        <f t="shared" si="7"/>
        <v>1000.76</v>
      </c>
      <c r="K32" s="15"/>
    </row>
    <row r="33" spans="1:11" x14ac:dyDescent="0.3">
      <c r="A33" s="15" t="s">
        <v>406</v>
      </c>
      <c r="B33" s="6">
        <v>29</v>
      </c>
      <c r="C33" s="15">
        <v>1198</v>
      </c>
      <c r="D33" s="15">
        <f>(57.8*4)*0.8</f>
        <v>184.96</v>
      </c>
      <c r="E33" s="15">
        <f>20.5*9</f>
        <v>184.5</v>
      </c>
      <c r="F33" s="15">
        <f>200.5*4</f>
        <v>802</v>
      </c>
      <c r="G33" s="52">
        <f t="shared" si="4"/>
        <v>0.15788844689532719</v>
      </c>
      <c r="H33" s="52">
        <f t="shared" si="5"/>
        <v>0.15749577450361088</v>
      </c>
      <c r="I33" s="52">
        <f t="shared" si="6"/>
        <v>0.68461577860106193</v>
      </c>
      <c r="J33" s="41">
        <f t="shared" si="7"/>
        <v>1171.46</v>
      </c>
      <c r="K33" s="15"/>
    </row>
    <row r="34" spans="1:11" x14ac:dyDescent="0.3">
      <c r="A34" s="15" t="s">
        <v>403</v>
      </c>
      <c r="B34" s="6">
        <v>14</v>
      </c>
      <c r="C34" s="15">
        <v>1285</v>
      </c>
      <c r="D34" s="15">
        <f>(62.3*4)*0.8</f>
        <v>199.36</v>
      </c>
      <c r="E34" s="15">
        <f>21.6*9</f>
        <v>194.4</v>
      </c>
      <c r="F34" s="15">
        <f>215.3*4</f>
        <v>861.2</v>
      </c>
      <c r="G34" s="52">
        <f t="shared" si="4"/>
        <v>0.15885765283355646</v>
      </c>
      <c r="H34" s="52">
        <f t="shared" si="5"/>
        <v>0.1549053356282272</v>
      </c>
      <c r="I34" s="52">
        <f t="shared" si="6"/>
        <v>0.68623701153821637</v>
      </c>
      <c r="J34" s="41">
        <f t="shared" si="7"/>
        <v>1254.96</v>
      </c>
      <c r="K34" s="15"/>
    </row>
    <row r="35" spans="1:11" x14ac:dyDescent="0.3">
      <c r="A35" s="15" t="s">
        <v>404</v>
      </c>
      <c r="B35" s="6">
        <v>15</v>
      </c>
      <c r="C35" s="15">
        <v>1118</v>
      </c>
      <c r="D35" s="15">
        <f>(53.5 *4)*0.8</f>
        <v>171.20000000000002</v>
      </c>
      <c r="E35" s="15">
        <f>19.4*9</f>
        <v>174.6</v>
      </c>
      <c r="F35" s="15">
        <f>186.9*4</f>
        <v>747.6</v>
      </c>
      <c r="G35" s="52">
        <f t="shared" si="4"/>
        <v>0.15657581854764954</v>
      </c>
      <c r="H35" s="52">
        <f t="shared" si="5"/>
        <v>0.15968538503749768</v>
      </c>
      <c r="I35" s="52">
        <f t="shared" si="6"/>
        <v>0.68373879641485269</v>
      </c>
      <c r="J35" s="41">
        <f t="shared" si="7"/>
        <v>1093.4000000000001</v>
      </c>
      <c r="K35" s="15"/>
    </row>
    <row r="36" spans="1:11" x14ac:dyDescent="0.3">
      <c r="A36" s="15"/>
      <c r="B36" s="15"/>
      <c r="C36" s="15"/>
      <c r="G36" s="54" t="s">
        <v>419</v>
      </c>
      <c r="H36" s="55"/>
      <c r="I36" s="55"/>
      <c r="J36" s="15"/>
      <c r="K36" s="15"/>
    </row>
    <row r="37" spans="1:11" x14ac:dyDescent="0.3">
      <c r="A37" s="15"/>
      <c r="B37" s="15"/>
      <c r="C37" s="15"/>
      <c r="G37" s="54" t="s">
        <v>420</v>
      </c>
      <c r="H37" s="54" t="s">
        <v>421</v>
      </c>
      <c r="I37" s="54" t="s">
        <v>422</v>
      </c>
      <c r="J37" s="15"/>
      <c r="K37" s="15"/>
    </row>
    <row r="38" spans="1:11" x14ac:dyDescent="0.3">
      <c r="A38" s="15"/>
      <c r="B38" s="15"/>
      <c r="C38" s="15"/>
      <c r="G38" s="54">
        <f t="shared" ref="G38:G52" si="8">D21/$C21</f>
        <v>0.19328000000000001</v>
      </c>
      <c r="H38" s="54">
        <f t="shared" ref="H38:H52" si="9">E21/$C21</f>
        <v>0.21869999999999998</v>
      </c>
      <c r="I38" s="54">
        <f t="shared" ref="I38:I52" si="10">F21/$C21</f>
        <v>0.54200000000000004</v>
      </c>
      <c r="J38" s="15"/>
      <c r="K38" s="15"/>
    </row>
    <row r="39" spans="1:11" x14ac:dyDescent="0.3">
      <c r="A39" s="15"/>
      <c r="B39" s="15"/>
      <c r="C39" s="15"/>
      <c r="G39" s="54">
        <f t="shared" si="8"/>
        <v>0.19425125628140705</v>
      </c>
      <c r="H39" s="54">
        <f t="shared" si="9"/>
        <v>0.21527638190954776</v>
      </c>
      <c r="I39" s="54">
        <f t="shared" si="10"/>
        <v>0.54673366834170856</v>
      </c>
      <c r="J39" s="15"/>
      <c r="K39" s="15"/>
    </row>
    <row r="40" spans="1:11" x14ac:dyDescent="0.3">
      <c r="A40" s="15"/>
      <c r="B40" s="15"/>
      <c r="C40" s="15"/>
      <c r="G40" s="54">
        <f t="shared" si="8"/>
        <v>0.19270189431704884</v>
      </c>
      <c r="H40" s="54">
        <f t="shared" si="9"/>
        <v>0.22253240279162514</v>
      </c>
      <c r="I40" s="54">
        <f t="shared" si="10"/>
        <v>0.53878364905284148</v>
      </c>
      <c r="J40" s="15"/>
      <c r="K40" s="15"/>
    </row>
    <row r="41" spans="1:11" x14ac:dyDescent="0.3">
      <c r="A41" s="15"/>
      <c r="B41" s="15"/>
      <c r="C41" s="15"/>
      <c r="G41" s="54">
        <f t="shared" si="8"/>
        <v>0.13454545454545455</v>
      </c>
      <c r="H41" s="54">
        <f t="shared" si="9"/>
        <v>0.13853305785123968</v>
      </c>
      <c r="I41" s="54">
        <f t="shared" si="10"/>
        <v>0.62851239669421488</v>
      </c>
      <c r="J41" s="15"/>
      <c r="K41" s="15"/>
    </row>
    <row r="42" spans="1:11" x14ac:dyDescent="0.3">
      <c r="A42" s="15"/>
      <c r="B42" s="15"/>
      <c r="C42" s="15"/>
      <c r="G42" s="54">
        <f t="shared" si="8"/>
        <v>0.14529411764705882</v>
      </c>
      <c r="H42" s="54">
        <f t="shared" si="9"/>
        <v>0.1588235294117647</v>
      </c>
      <c r="I42" s="54">
        <f t="shared" si="10"/>
        <v>0.63933823529411771</v>
      </c>
      <c r="J42" s="15"/>
      <c r="K42" s="15"/>
    </row>
    <row r="43" spans="1:11" x14ac:dyDescent="0.3">
      <c r="A43" s="15"/>
      <c r="B43" s="15"/>
      <c r="C43" s="15"/>
      <c r="G43" s="54">
        <f t="shared" si="8"/>
        <v>0.12192262602579132</v>
      </c>
      <c r="H43" s="54">
        <f t="shared" si="9"/>
        <v>0.11289566236811253</v>
      </c>
      <c r="I43" s="54">
        <f t="shared" si="10"/>
        <v>0.61617819460726853</v>
      </c>
      <c r="J43" s="15"/>
      <c r="K43" s="15"/>
    </row>
    <row r="44" spans="1:11" x14ac:dyDescent="0.3">
      <c r="A44" s="15"/>
      <c r="B44" s="15"/>
      <c r="C44" s="15"/>
      <c r="G44" s="54">
        <f t="shared" si="8"/>
        <v>0.15030857142857143</v>
      </c>
      <c r="H44" s="54">
        <f t="shared" si="9"/>
        <v>0.18822857142857144</v>
      </c>
      <c r="I44" s="54">
        <f t="shared" si="10"/>
        <v>0.6326857142857143</v>
      </c>
      <c r="J44" s="15"/>
      <c r="K44" s="15"/>
    </row>
    <row r="45" spans="1:11" x14ac:dyDescent="0.3">
      <c r="A45" s="15"/>
      <c r="B45" s="15"/>
      <c r="C45" s="15"/>
      <c r="G45" s="54">
        <f t="shared" si="8"/>
        <v>0.15077300613496933</v>
      </c>
      <c r="H45" s="54">
        <f t="shared" si="9"/>
        <v>0.18441717791411041</v>
      </c>
      <c r="I45" s="54">
        <f t="shared" si="10"/>
        <v>0.63754601226993868</v>
      </c>
      <c r="J45" s="15"/>
      <c r="K45" s="15"/>
    </row>
    <row r="46" spans="1:11" x14ac:dyDescent="0.3">
      <c r="A46" s="15"/>
      <c r="B46" s="15"/>
      <c r="C46" s="15"/>
      <c r="G46" s="54">
        <f t="shared" si="8"/>
        <v>0.14940170940170941</v>
      </c>
      <c r="H46" s="54">
        <f t="shared" si="9"/>
        <v>0.19230769230769232</v>
      </c>
      <c r="I46" s="54">
        <f t="shared" si="10"/>
        <v>0.62820512820512819</v>
      </c>
      <c r="J46" s="15"/>
      <c r="K46" s="15"/>
    </row>
    <row r="47" spans="1:11" x14ac:dyDescent="0.3">
      <c r="A47" s="15"/>
      <c r="B47" s="15"/>
      <c r="C47" s="15"/>
      <c r="G47" s="54">
        <f t="shared" si="8"/>
        <v>0.1651700680272109</v>
      </c>
      <c r="H47" s="54">
        <f t="shared" si="9"/>
        <v>0.17142857142857143</v>
      </c>
      <c r="I47" s="54">
        <f t="shared" si="10"/>
        <v>0.63571428571428579</v>
      </c>
      <c r="J47" s="15"/>
      <c r="K47" s="15"/>
    </row>
    <row r="48" spans="1:11" x14ac:dyDescent="0.3">
      <c r="A48" s="15"/>
      <c r="B48" s="15"/>
      <c r="C48" s="15"/>
      <c r="G48" s="54">
        <f t="shared" si="8"/>
        <v>0.16521481481481484</v>
      </c>
      <c r="H48" s="54">
        <f t="shared" si="9"/>
        <v>0.17933333333333332</v>
      </c>
      <c r="I48" s="54">
        <f t="shared" si="10"/>
        <v>0.63022222222222224</v>
      </c>
      <c r="J48" s="15"/>
      <c r="K48" s="15"/>
    </row>
    <row r="49" spans="1:11" x14ac:dyDescent="0.3">
      <c r="A49" s="15"/>
      <c r="B49" s="15"/>
      <c r="C49" s="15"/>
      <c r="G49" s="54">
        <f t="shared" si="8"/>
        <v>0.16511132623426913</v>
      </c>
      <c r="H49" s="54">
        <f t="shared" si="9"/>
        <v>0.16205227492739593</v>
      </c>
      <c r="I49" s="54">
        <f t="shared" si="10"/>
        <v>0.64162633107454015</v>
      </c>
      <c r="J49" s="15"/>
      <c r="K49" s="15"/>
    </row>
    <row r="50" spans="1:11" x14ac:dyDescent="0.3">
      <c r="A50" s="15"/>
      <c r="B50" s="15"/>
      <c r="C50" s="15"/>
      <c r="G50" s="54">
        <f t="shared" si="8"/>
        <v>0.15439065108514191</v>
      </c>
      <c r="H50" s="54">
        <f t="shared" si="9"/>
        <v>0.15400667779632721</v>
      </c>
      <c r="I50" s="54">
        <f t="shared" si="10"/>
        <v>0.669449081803005</v>
      </c>
      <c r="J50" s="15"/>
      <c r="K50" s="15"/>
    </row>
    <row r="51" spans="1:11" x14ac:dyDescent="0.3">
      <c r="A51" s="15"/>
      <c r="B51" s="15"/>
      <c r="C51" s="15"/>
      <c r="G51" s="54">
        <f t="shared" si="8"/>
        <v>0.15514396887159534</v>
      </c>
      <c r="H51" s="54">
        <f t="shared" si="9"/>
        <v>0.151284046692607</v>
      </c>
      <c r="I51" s="54">
        <f t="shared" si="10"/>
        <v>0.67019455252918292</v>
      </c>
      <c r="J51" s="15"/>
      <c r="K51" s="15"/>
    </row>
    <row r="52" spans="1:11" x14ac:dyDescent="0.3">
      <c r="G52" s="54">
        <f t="shared" si="8"/>
        <v>0.15313059033989268</v>
      </c>
      <c r="H52" s="54">
        <f t="shared" si="9"/>
        <v>0.15617173524150268</v>
      </c>
      <c r="I52" s="54">
        <f t="shared" si="10"/>
        <v>0.66869409660107337</v>
      </c>
      <c r="K52" s="15"/>
    </row>
    <row r="53" spans="1:11" x14ac:dyDescent="0.3">
      <c r="K53" s="15"/>
    </row>
    <row r="54" spans="1:11" x14ac:dyDescent="0.3">
      <c r="K54" s="15"/>
    </row>
    <row r="55" spans="1:11" x14ac:dyDescent="0.3">
      <c r="K55" s="15"/>
    </row>
    <row r="56" spans="1:11" x14ac:dyDescent="0.3">
      <c r="K56" s="15"/>
    </row>
    <row r="57" spans="1:11" x14ac:dyDescent="0.3">
      <c r="K57" s="15"/>
    </row>
    <row r="58" spans="1:11" x14ac:dyDescent="0.3">
      <c r="K58" s="15"/>
    </row>
    <row r="59" spans="1:11" x14ac:dyDescent="0.3">
      <c r="K59" s="15"/>
    </row>
    <row r="60" spans="1:11" x14ac:dyDescent="0.3">
      <c r="K60" s="15"/>
    </row>
    <row r="61" spans="1:11" x14ac:dyDescent="0.3">
      <c r="K61" s="15"/>
    </row>
    <row r="62" spans="1:11" x14ac:dyDescent="0.3">
      <c r="K62" s="15"/>
    </row>
    <row r="63" spans="1:11" x14ac:dyDescent="0.3">
      <c r="K63" s="15"/>
    </row>
    <row r="64" spans="1:11" x14ac:dyDescent="0.3">
      <c r="K64" s="15"/>
    </row>
    <row r="65" spans="1:11" x14ac:dyDescent="0.3">
      <c r="K65" s="15"/>
    </row>
    <row r="66" spans="1:11" x14ac:dyDescent="0.3">
      <c r="K66" s="15"/>
    </row>
    <row r="67" spans="1:11" x14ac:dyDescent="0.3">
      <c r="K67" s="15"/>
    </row>
    <row r="68" spans="1:11" x14ac:dyDescent="0.3">
      <c r="K68" s="15"/>
    </row>
    <row r="69" spans="1:11" x14ac:dyDescent="0.3">
      <c r="K69" s="15"/>
    </row>
    <row r="70" spans="1:11" x14ac:dyDescent="0.3">
      <c r="K70" s="15"/>
    </row>
    <row r="71" spans="1:11" x14ac:dyDescent="0.3">
      <c r="K71" s="15"/>
    </row>
    <row r="72" spans="1:11" x14ac:dyDescent="0.3">
      <c r="K72" s="15"/>
    </row>
    <row r="73" spans="1:11" x14ac:dyDescent="0.3">
      <c r="K73" s="15"/>
    </row>
    <row r="74" spans="1:11" x14ac:dyDescent="0.3">
      <c r="K74" s="15"/>
    </row>
    <row r="75" spans="1:11" x14ac:dyDescent="0.3">
      <c r="K75" s="15"/>
    </row>
    <row r="76" spans="1:11" x14ac:dyDescent="0.3">
      <c r="K76" s="15"/>
    </row>
    <row r="77" spans="1:11" x14ac:dyDescent="0.3">
      <c r="A77" s="15"/>
      <c r="B77" s="15"/>
      <c r="C77" s="15"/>
      <c r="D77" s="15"/>
      <c r="E77" s="15"/>
      <c r="F77" s="15"/>
      <c r="G77" s="15"/>
      <c r="H77" s="15"/>
      <c r="I77" s="15"/>
      <c r="J77" s="15"/>
      <c r="K77" s="15"/>
    </row>
    <row r="78" spans="1:11" x14ac:dyDescent="0.3">
      <c r="A78" s="15"/>
      <c r="B78" s="15"/>
      <c r="C78" s="15"/>
      <c r="D78" s="15"/>
      <c r="E78" s="15"/>
      <c r="F78" s="15"/>
      <c r="G78" s="15"/>
      <c r="H78" s="15"/>
      <c r="I78" s="15"/>
      <c r="J78" s="15"/>
      <c r="K78" s="15"/>
    </row>
    <row r="79" spans="1:11" x14ac:dyDescent="0.3">
      <c r="A79" s="15"/>
      <c r="B79" s="15"/>
      <c r="C79" s="15"/>
      <c r="D79" s="15"/>
      <c r="E79" s="15"/>
      <c r="F79" s="15"/>
      <c r="G79" s="15"/>
      <c r="H79" s="15"/>
      <c r="I79" s="15"/>
      <c r="J79" s="15"/>
      <c r="K79" s="15"/>
    </row>
    <row r="80" spans="1:11" x14ac:dyDescent="0.3">
      <c r="A80" s="15"/>
      <c r="B80" s="15"/>
      <c r="C80" s="15"/>
      <c r="D80" s="15"/>
      <c r="E80" s="15"/>
      <c r="F80" s="15"/>
      <c r="G80" s="15"/>
      <c r="H80" s="15"/>
      <c r="I80" s="15"/>
      <c r="J80" s="15"/>
      <c r="K80" s="15"/>
    </row>
    <row r="81" spans="1:11" x14ac:dyDescent="0.3">
      <c r="A81" s="15"/>
      <c r="B81" s="15"/>
      <c r="C81" s="15"/>
      <c r="D81" s="15"/>
      <c r="E81" s="15"/>
      <c r="F81" s="15"/>
      <c r="G81" s="15"/>
      <c r="H81" s="15"/>
      <c r="I81" s="15"/>
      <c r="J81" s="15"/>
      <c r="K81" s="15"/>
    </row>
    <row r="82" spans="1:11" x14ac:dyDescent="0.3">
      <c r="A82" s="4"/>
    </row>
    <row r="83" spans="1:11" x14ac:dyDescent="0.3">
      <c r="A83" s="4"/>
    </row>
    <row r="84" spans="1:11" x14ac:dyDescent="0.3">
      <c r="A84" s="4"/>
    </row>
    <row r="85" spans="1:11" x14ac:dyDescent="0.3">
      <c r="A85" s="4"/>
    </row>
    <row r="86" spans="1:11" x14ac:dyDescent="0.3">
      <c r="A86" s="4"/>
    </row>
    <row r="87" spans="1:11" x14ac:dyDescent="0.3">
      <c r="A87" s="4"/>
    </row>
    <row r="88" spans="1:11" x14ac:dyDescent="0.3">
      <c r="A88" s="4"/>
    </row>
    <row r="89" spans="1:11" x14ac:dyDescent="0.3">
      <c r="A89" s="4"/>
    </row>
    <row r="90" spans="1:11" x14ac:dyDescent="0.3">
      <c r="A90" s="4"/>
    </row>
    <row r="91" spans="1:11" x14ac:dyDescent="0.3">
      <c r="A91" s="4"/>
    </row>
    <row r="92" spans="1:11" x14ac:dyDescent="0.3">
      <c r="A92" s="4"/>
    </row>
    <row r="93" spans="1:11" x14ac:dyDescent="0.3">
      <c r="A93" s="4"/>
    </row>
    <row r="94" spans="1:11" x14ac:dyDescent="0.3">
      <c r="A94" s="4"/>
    </row>
    <row r="95" spans="1:11" x14ac:dyDescent="0.3">
      <c r="A95" s="4"/>
    </row>
    <row r="96" spans="1: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row r="130" spans="1:1" x14ac:dyDescent="0.3">
      <c r="A130" s="4"/>
    </row>
    <row r="131" spans="1:1" x14ac:dyDescent="0.3">
      <c r="A131" s="4"/>
    </row>
    <row r="132" spans="1:1" x14ac:dyDescent="0.3">
      <c r="A132" s="4"/>
    </row>
    <row r="133" spans="1:1" x14ac:dyDescent="0.3">
      <c r="A133" s="4"/>
    </row>
    <row r="134" spans="1:1" x14ac:dyDescent="0.3">
      <c r="A134" s="4"/>
    </row>
    <row r="135" spans="1:1" x14ac:dyDescent="0.3">
      <c r="A135" s="4"/>
    </row>
    <row r="136" spans="1:1" x14ac:dyDescent="0.3">
      <c r="A136" s="4"/>
    </row>
    <row r="137" spans="1:1" x14ac:dyDescent="0.3">
      <c r="A137" s="4"/>
    </row>
    <row r="138" spans="1:1" x14ac:dyDescent="0.3">
      <c r="A138" s="4"/>
    </row>
    <row r="139" spans="1:1" x14ac:dyDescent="0.3">
      <c r="A139" s="4"/>
    </row>
    <row r="140" spans="1:1" x14ac:dyDescent="0.3">
      <c r="A140" s="4"/>
    </row>
    <row r="141" spans="1:1" x14ac:dyDescent="0.3">
      <c r="A141" s="4"/>
    </row>
    <row r="142" spans="1:1" x14ac:dyDescent="0.3">
      <c r="A142" s="4"/>
    </row>
    <row r="143" spans="1:1" x14ac:dyDescent="0.3">
      <c r="A143" s="4"/>
    </row>
    <row r="144" spans="1:1" x14ac:dyDescent="0.3">
      <c r="A144" s="4"/>
    </row>
    <row r="145" spans="1:1" x14ac:dyDescent="0.3">
      <c r="A145" s="4"/>
    </row>
    <row r="146" spans="1:1" x14ac:dyDescent="0.3">
      <c r="A146" s="4"/>
    </row>
    <row r="147" spans="1:1" x14ac:dyDescent="0.3">
      <c r="A147" s="4"/>
    </row>
    <row r="148" spans="1:1" x14ac:dyDescent="0.3">
      <c r="A148" s="4"/>
    </row>
    <row r="149" spans="1:1" x14ac:dyDescent="0.3">
      <c r="A149" s="4"/>
    </row>
    <row r="150" spans="1:1" x14ac:dyDescent="0.3">
      <c r="A150" s="4"/>
    </row>
    <row r="151" spans="1:1" x14ac:dyDescent="0.3">
      <c r="A151" s="4"/>
    </row>
    <row r="152" spans="1:1" x14ac:dyDescent="0.3">
      <c r="A152" s="4"/>
    </row>
    <row r="153" spans="1:1" x14ac:dyDescent="0.3">
      <c r="A153" s="4"/>
    </row>
    <row r="154" spans="1:1" x14ac:dyDescent="0.3">
      <c r="A154" s="4"/>
    </row>
    <row r="155" spans="1:1" x14ac:dyDescent="0.3">
      <c r="A155" s="4"/>
    </row>
    <row r="156" spans="1:1" x14ac:dyDescent="0.3">
      <c r="A156" s="4"/>
    </row>
    <row r="157" spans="1:1" x14ac:dyDescent="0.3">
      <c r="A157" s="4"/>
    </row>
    <row r="158" spans="1:1" x14ac:dyDescent="0.3">
      <c r="A158" s="4"/>
    </row>
    <row r="159" spans="1:1" x14ac:dyDescent="0.3">
      <c r="A159" s="4"/>
    </row>
    <row r="160" spans="1:1" x14ac:dyDescent="0.3">
      <c r="A160" s="4"/>
    </row>
    <row r="161" spans="1:1" x14ac:dyDescent="0.3">
      <c r="A161" s="4"/>
    </row>
    <row r="162" spans="1:1" x14ac:dyDescent="0.3">
      <c r="A162" s="4"/>
    </row>
    <row r="163" spans="1:1" x14ac:dyDescent="0.3">
      <c r="A163" s="4"/>
    </row>
    <row r="164" spans="1:1" x14ac:dyDescent="0.3">
      <c r="A164" s="4"/>
    </row>
    <row r="165" spans="1:1" x14ac:dyDescent="0.3">
      <c r="A165" s="4"/>
    </row>
    <row r="166" spans="1:1" x14ac:dyDescent="0.3">
      <c r="A166" s="4"/>
    </row>
    <row r="167" spans="1:1" x14ac:dyDescent="0.3">
      <c r="A167" s="4"/>
    </row>
    <row r="168" spans="1:1" x14ac:dyDescent="0.3">
      <c r="A168" s="4"/>
    </row>
    <row r="169" spans="1:1" x14ac:dyDescent="0.3">
      <c r="A169" s="4"/>
    </row>
    <row r="170" spans="1:1" x14ac:dyDescent="0.3">
      <c r="A170" s="4"/>
    </row>
    <row r="171" spans="1:1" x14ac:dyDescent="0.3">
      <c r="A171" s="4"/>
    </row>
    <row r="172" spans="1:1" x14ac:dyDescent="0.3">
      <c r="A172" s="4"/>
    </row>
    <row r="173" spans="1:1" x14ac:dyDescent="0.3">
      <c r="A173" s="4"/>
    </row>
    <row r="174" spans="1:1" x14ac:dyDescent="0.3">
      <c r="A174" s="4"/>
    </row>
    <row r="175" spans="1:1" x14ac:dyDescent="0.3">
      <c r="A175" s="4"/>
    </row>
    <row r="176" spans="1:1" x14ac:dyDescent="0.3">
      <c r="A176" s="4"/>
    </row>
    <row r="177" spans="1:1" x14ac:dyDescent="0.3">
      <c r="A177" s="4"/>
    </row>
    <row r="178" spans="1:1" x14ac:dyDescent="0.3">
      <c r="A178" s="4"/>
    </row>
    <row r="179" spans="1:1" x14ac:dyDescent="0.3">
      <c r="A179" s="4"/>
    </row>
    <row r="180" spans="1:1" x14ac:dyDescent="0.3">
      <c r="A180" s="4"/>
    </row>
    <row r="181" spans="1:1" x14ac:dyDescent="0.3">
      <c r="A181" s="4"/>
    </row>
    <row r="182" spans="1:1" x14ac:dyDescent="0.3">
      <c r="A182" s="4"/>
    </row>
    <row r="183" spans="1:1" x14ac:dyDescent="0.3">
      <c r="A183" s="4"/>
    </row>
    <row r="184" spans="1:1" x14ac:dyDescent="0.3">
      <c r="A184" s="4"/>
    </row>
    <row r="185" spans="1:1" x14ac:dyDescent="0.3">
      <c r="A185" s="4"/>
    </row>
    <row r="186" spans="1:1" x14ac:dyDescent="0.3">
      <c r="A186" s="4"/>
    </row>
    <row r="187" spans="1:1" x14ac:dyDescent="0.3">
      <c r="A187" s="4"/>
    </row>
    <row r="188" spans="1:1" x14ac:dyDescent="0.3">
      <c r="A188" s="4"/>
    </row>
    <row r="189" spans="1:1" x14ac:dyDescent="0.3">
      <c r="A189" s="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AllData_CategoryTribe</vt:lpstr>
      <vt:lpstr>AllData_forPivot</vt:lpstr>
      <vt:lpstr>PivotFoods</vt:lpstr>
      <vt:lpstr>PivotNutrients</vt:lpstr>
      <vt:lpstr>MacronutrientEnergy Ratios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dc:creator>
  <cp:lastModifiedBy>MAC</cp:lastModifiedBy>
  <cp:lastPrinted>2016-10-20T14:49:02Z</cp:lastPrinted>
  <dcterms:created xsi:type="dcterms:W3CDTF">2016-10-08T17:03:23Z</dcterms:created>
  <dcterms:modified xsi:type="dcterms:W3CDTF">2018-02-20T14:25:39Z</dcterms:modified>
</cp:coreProperties>
</file>